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2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3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Governors County/"/>
    </mc:Choice>
  </mc:AlternateContent>
  <xr:revisionPtr revIDLastSave="0" documentId="13_ncr:1_{6AB30370-9952-1A4B-A38B-DD67767D1F50}" xr6:coauthVersionLast="45" xr6:coauthVersionMax="45" xr10:uidLastSave="{00000000-0000-0000-0000-000000000000}"/>
  <bookViews>
    <workbookView xWindow="2460" yWindow="460" windowWidth="29580" windowHeight="22740" tabRatio="879" xr2:uid="{00000000-000D-0000-FFFF-FFFF00000000}"/>
  </bookViews>
  <sheets>
    <sheet name="Copyright" sheetId="31" r:id="rId1"/>
    <sheet name="State" sheetId="2" r:id="rId2"/>
    <sheet name="County" sheetId="1" r:id="rId3"/>
    <sheet name="Town" sheetId="23" r:id="rId4"/>
    <sheet name="Graphs" sheetId="4" r:id="rId5"/>
    <sheet name="Party" sheetId="25" r:id="rId6"/>
    <sheet name="Statistics" sheetId="3" r:id="rId7"/>
    <sheet name="Candidates" sheetId="27" r:id="rId8"/>
    <sheet name="Notes" sheetId="28" r:id="rId9"/>
    <sheet name="Data Sources" sheetId="21" r:id="rId10"/>
    <sheet name="Update Log" sheetId="35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 calcMode="manual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1672" i="1" l="1"/>
  <c r="N1672" i="1"/>
  <c r="BV684" i="1" l="1"/>
  <c r="BV728" i="1" s="1"/>
  <c r="AA572" i="1" l="1"/>
  <c r="Z572" i="1"/>
  <c r="Y572" i="1"/>
  <c r="X572" i="1"/>
  <c r="O171" i="23" l="1"/>
  <c r="N171" i="23"/>
  <c r="O170" i="23"/>
  <c r="N170" i="23"/>
  <c r="O169" i="23"/>
  <c r="N169" i="23"/>
  <c r="O168" i="23"/>
  <c r="N168" i="23"/>
  <c r="O167" i="23"/>
  <c r="N167" i="23"/>
  <c r="O166" i="23"/>
  <c r="N166" i="23"/>
  <c r="O165" i="23"/>
  <c r="N165" i="23"/>
  <c r="O164" i="23"/>
  <c r="N164" i="23"/>
  <c r="O163" i="23"/>
  <c r="N163" i="23"/>
  <c r="O162" i="23"/>
  <c r="N162" i="23"/>
  <c r="O161" i="23"/>
  <c r="N161" i="23"/>
  <c r="O160" i="23"/>
  <c r="N160" i="23"/>
  <c r="O159" i="23"/>
  <c r="N159" i="23"/>
  <c r="O158" i="23"/>
  <c r="N158" i="23"/>
  <c r="O157" i="23"/>
  <c r="N157" i="23"/>
  <c r="O156" i="23"/>
  <c r="N156" i="23"/>
  <c r="O155" i="23"/>
  <c r="N155" i="23"/>
  <c r="O154" i="23"/>
  <c r="N154" i="23"/>
  <c r="O153" i="23"/>
  <c r="N153" i="23"/>
  <c r="O152" i="23"/>
  <c r="N152" i="23"/>
  <c r="O151" i="23"/>
  <c r="N151" i="23"/>
  <c r="O150" i="23"/>
  <c r="N150" i="23"/>
  <c r="O149" i="23"/>
  <c r="N149" i="23"/>
  <c r="O148" i="23"/>
  <c r="N148" i="23"/>
  <c r="O147" i="23"/>
  <c r="N147" i="23"/>
  <c r="O146" i="23"/>
  <c r="N146" i="23"/>
  <c r="O145" i="23"/>
  <c r="N145" i="23"/>
  <c r="O144" i="23"/>
  <c r="N144" i="23"/>
  <c r="O143" i="23"/>
  <c r="N143" i="23"/>
  <c r="O142" i="23"/>
  <c r="N142" i="23"/>
  <c r="O141" i="23"/>
  <c r="N141" i="23"/>
  <c r="O140" i="23"/>
  <c r="N140" i="23"/>
  <c r="O139" i="23"/>
  <c r="N139" i="23"/>
  <c r="O138" i="23"/>
  <c r="N138" i="23"/>
  <c r="O137" i="23"/>
  <c r="N137" i="23"/>
  <c r="O136" i="23"/>
  <c r="N136" i="23"/>
  <c r="O135" i="23"/>
  <c r="N135" i="23"/>
  <c r="O134" i="23"/>
  <c r="N134" i="23"/>
  <c r="O133" i="23"/>
  <c r="N133" i="23"/>
  <c r="O132" i="23"/>
  <c r="N132" i="23"/>
  <c r="O131" i="23"/>
  <c r="N131" i="23"/>
  <c r="O130" i="23"/>
  <c r="N130" i="23"/>
  <c r="O129" i="23"/>
  <c r="N129" i="23"/>
  <c r="O128" i="23"/>
  <c r="N128" i="23"/>
  <c r="O127" i="23"/>
  <c r="N127" i="23"/>
  <c r="O126" i="23"/>
  <c r="N126" i="23"/>
  <c r="O125" i="23"/>
  <c r="N125" i="23"/>
  <c r="O124" i="23"/>
  <c r="N124" i="23"/>
  <c r="O123" i="23"/>
  <c r="N123" i="23"/>
  <c r="O122" i="23"/>
  <c r="N122" i="23"/>
  <c r="O121" i="23"/>
  <c r="N121" i="23"/>
  <c r="O120" i="23"/>
  <c r="N120" i="23"/>
  <c r="O119" i="23"/>
  <c r="N119" i="23"/>
  <c r="O118" i="23"/>
  <c r="N118" i="23"/>
  <c r="O117" i="23"/>
  <c r="N117" i="23"/>
  <c r="O116" i="23"/>
  <c r="N116" i="23"/>
  <c r="O115" i="23"/>
  <c r="N115" i="23"/>
  <c r="O114" i="23"/>
  <c r="N114" i="23"/>
  <c r="O113" i="23"/>
  <c r="N113" i="23"/>
  <c r="O112" i="23"/>
  <c r="N112" i="23"/>
  <c r="O111" i="23"/>
  <c r="N111" i="23"/>
  <c r="O110" i="23"/>
  <c r="N110" i="23"/>
  <c r="O109" i="23"/>
  <c r="N109" i="23"/>
  <c r="O108" i="23"/>
  <c r="N108" i="23"/>
  <c r="O107" i="23"/>
  <c r="N107" i="23"/>
  <c r="O106" i="23"/>
  <c r="N106" i="23"/>
  <c r="O105" i="23"/>
  <c r="N105" i="23"/>
  <c r="O104" i="23"/>
  <c r="N104" i="23"/>
  <c r="O103" i="23"/>
  <c r="N103" i="23"/>
  <c r="O102" i="23"/>
  <c r="N102" i="23"/>
  <c r="O101" i="23"/>
  <c r="N101" i="23"/>
  <c r="O100" i="23"/>
  <c r="N100" i="23"/>
  <c r="O99" i="23"/>
  <c r="N99" i="23"/>
  <c r="O98" i="23"/>
  <c r="N98" i="23"/>
  <c r="O97" i="23"/>
  <c r="N97" i="23"/>
  <c r="O96" i="23"/>
  <c r="N96" i="23"/>
  <c r="O95" i="23"/>
  <c r="N95" i="23"/>
  <c r="O94" i="23"/>
  <c r="N94" i="23"/>
  <c r="O93" i="23"/>
  <c r="N93" i="23"/>
  <c r="O92" i="23"/>
  <c r="N92" i="23"/>
  <c r="O91" i="23"/>
  <c r="N91" i="23"/>
  <c r="O90" i="23"/>
  <c r="N90" i="23"/>
  <c r="O89" i="23"/>
  <c r="N89" i="23"/>
  <c r="O88" i="23"/>
  <c r="N88" i="23"/>
  <c r="O87" i="23"/>
  <c r="N87" i="23"/>
  <c r="O86" i="23"/>
  <c r="N86" i="23"/>
  <c r="O85" i="23"/>
  <c r="N85" i="23"/>
  <c r="O84" i="23"/>
  <c r="N84" i="23"/>
  <c r="O83" i="23"/>
  <c r="N83" i="23"/>
  <c r="O82" i="23"/>
  <c r="N82" i="23"/>
  <c r="O81" i="23"/>
  <c r="N81" i="23"/>
  <c r="O80" i="23"/>
  <c r="N80" i="23"/>
  <c r="O79" i="23"/>
  <c r="N79" i="23"/>
  <c r="O78" i="23"/>
  <c r="N78" i="23"/>
  <c r="O77" i="23"/>
  <c r="N77" i="23"/>
  <c r="O76" i="23"/>
  <c r="N76" i="23"/>
  <c r="O75" i="23"/>
  <c r="N75" i="23"/>
  <c r="O74" i="23"/>
  <c r="N74" i="23"/>
  <c r="O73" i="23"/>
  <c r="N73" i="23"/>
  <c r="O72" i="23"/>
  <c r="N72" i="23"/>
  <c r="O71" i="23"/>
  <c r="N71" i="23"/>
  <c r="O70" i="23"/>
  <c r="N70" i="23"/>
  <c r="O69" i="23"/>
  <c r="N69" i="23"/>
  <c r="O68" i="23"/>
  <c r="N68" i="23"/>
  <c r="O67" i="23"/>
  <c r="N67" i="23"/>
  <c r="O66" i="23"/>
  <c r="N66" i="23"/>
  <c r="O65" i="23"/>
  <c r="N65" i="23"/>
  <c r="O64" i="23"/>
  <c r="N64" i="23"/>
  <c r="O63" i="23"/>
  <c r="N63" i="23"/>
  <c r="O62" i="23"/>
  <c r="N62" i="23"/>
  <c r="O61" i="23"/>
  <c r="N61" i="23"/>
  <c r="O60" i="23"/>
  <c r="N60" i="23"/>
  <c r="O59" i="23"/>
  <c r="N59" i="23"/>
  <c r="O58" i="23"/>
  <c r="N58" i="23"/>
  <c r="O57" i="23"/>
  <c r="N57" i="23"/>
  <c r="O56" i="23"/>
  <c r="N56" i="23"/>
  <c r="O55" i="23"/>
  <c r="N55" i="23"/>
  <c r="O54" i="23"/>
  <c r="N54" i="23"/>
  <c r="O53" i="23"/>
  <c r="N53" i="23"/>
  <c r="O52" i="23"/>
  <c r="N52" i="23"/>
  <c r="O51" i="23"/>
  <c r="N51" i="23"/>
  <c r="O50" i="23"/>
  <c r="N50" i="23"/>
  <c r="O49" i="23"/>
  <c r="N49" i="23"/>
  <c r="O48" i="23"/>
  <c r="N48" i="23"/>
  <c r="O47" i="23"/>
  <c r="N47" i="23"/>
  <c r="O46" i="23"/>
  <c r="N46" i="23"/>
  <c r="O45" i="23"/>
  <c r="N45" i="23"/>
  <c r="O44" i="23"/>
  <c r="N44" i="23"/>
  <c r="O43" i="23"/>
  <c r="N43" i="23"/>
  <c r="O42" i="23"/>
  <c r="N42" i="23"/>
  <c r="O41" i="23"/>
  <c r="N41" i="23"/>
  <c r="O40" i="23"/>
  <c r="N40" i="23"/>
  <c r="O39" i="23"/>
  <c r="N39" i="23"/>
  <c r="O38" i="23"/>
  <c r="N38" i="23"/>
  <c r="O37" i="23"/>
  <c r="N37" i="23"/>
  <c r="O36" i="23"/>
  <c r="N36" i="23"/>
  <c r="O35" i="23"/>
  <c r="N35" i="23"/>
  <c r="O34" i="23"/>
  <c r="N34" i="23"/>
  <c r="O33" i="23"/>
  <c r="N33" i="23"/>
  <c r="O32" i="23"/>
  <c r="N32" i="23"/>
  <c r="O31" i="23"/>
  <c r="N31" i="23"/>
  <c r="O30" i="23"/>
  <c r="N30" i="23"/>
  <c r="O29" i="23"/>
  <c r="N29" i="23"/>
  <c r="O28" i="23"/>
  <c r="N28" i="23"/>
  <c r="O27" i="23"/>
  <c r="N27" i="23"/>
  <c r="O26" i="23"/>
  <c r="N26" i="23"/>
  <c r="O25" i="23"/>
  <c r="N25" i="23"/>
  <c r="O24" i="23"/>
  <c r="N24" i="23"/>
  <c r="O23" i="23"/>
  <c r="N23" i="23"/>
  <c r="O22" i="23"/>
  <c r="N22" i="23"/>
  <c r="O21" i="23"/>
  <c r="N21" i="23"/>
  <c r="O20" i="23"/>
  <c r="N20" i="23"/>
  <c r="O19" i="23"/>
  <c r="N19" i="23"/>
  <c r="O18" i="23"/>
  <c r="N18" i="23"/>
  <c r="O17" i="23"/>
  <c r="N17" i="23"/>
  <c r="O16" i="23"/>
  <c r="N16" i="23"/>
  <c r="O15" i="23"/>
  <c r="N15" i="23"/>
  <c r="O14" i="23"/>
  <c r="N14" i="23"/>
  <c r="O13" i="23"/>
  <c r="N13" i="23"/>
  <c r="O12" i="23"/>
  <c r="N12" i="23"/>
  <c r="O11" i="23"/>
  <c r="N11" i="23"/>
  <c r="O10" i="23"/>
  <c r="N10" i="23"/>
  <c r="O9" i="23"/>
  <c r="N9" i="23"/>
  <c r="O8" i="23"/>
  <c r="N8" i="23"/>
  <c r="O7" i="23"/>
  <c r="N7" i="23"/>
  <c r="O6" i="23"/>
  <c r="N6" i="23"/>
  <c r="O5" i="23"/>
  <c r="N5" i="23"/>
  <c r="O4" i="23"/>
  <c r="N4" i="23"/>
  <c r="O3" i="23"/>
  <c r="N3" i="23"/>
  <c r="AQ171" i="23"/>
  <c r="AQ170" i="23"/>
  <c r="AQ169" i="23"/>
  <c r="AQ168" i="23"/>
  <c r="AQ167" i="23"/>
  <c r="AQ166" i="23"/>
  <c r="AQ165" i="23"/>
  <c r="AQ164" i="23"/>
  <c r="AQ163" i="23"/>
  <c r="AQ162" i="23"/>
  <c r="AQ161" i="23"/>
  <c r="AQ160" i="23"/>
  <c r="AQ159" i="23"/>
  <c r="AQ158" i="23"/>
  <c r="AQ157" i="23"/>
  <c r="AQ156" i="23"/>
  <c r="AQ155" i="23"/>
  <c r="AQ154" i="23"/>
  <c r="AQ153" i="23"/>
  <c r="AQ152" i="23"/>
  <c r="AQ151" i="23"/>
  <c r="AQ150" i="23"/>
  <c r="AQ149" i="23"/>
  <c r="AQ148" i="23"/>
  <c r="AQ147" i="23"/>
  <c r="AQ146" i="23"/>
  <c r="AQ145" i="23"/>
  <c r="AQ144" i="23"/>
  <c r="AQ143" i="23"/>
  <c r="AQ142" i="23"/>
  <c r="AQ141" i="23"/>
  <c r="AQ140" i="23"/>
  <c r="AQ139" i="23"/>
  <c r="AQ138" i="23"/>
  <c r="AQ137" i="23"/>
  <c r="AQ136" i="23"/>
  <c r="AQ135" i="23"/>
  <c r="AQ134" i="23"/>
  <c r="AQ133" i="23"/>
  <c r="AQ132" i="23"/>
  <c r="AQ131" i="23"/>
  <c r="AQ130" i="23"/>
  <c r="AQ129" i="23"/>
  <c r="AQ128" i="23"/>
  <c r="AQ127" i="23"/>
  <c r="AQ126" i="23"/>
  <c r="AQ125" i="23"/>
  <c r="AQ124" i="23"/>
  <c r="AQ123" i="23"/>
  <c r="AQ122" i="23"/>
  <c r="AQ121" i="23"/>
  <c r="AQ120" i="23"/>
  <c r="AQ119" i="23"/>
  <c r="AQ118" i="23"/>
  <c r="AQ117" i="23"/>
  <c r="AQ116" i="23"/>
  <c r="AQ115" i="23"/>
  <c r="AQ114" i="23"/>
  <c r="AQ113" i="23"/>
  <c r="AQ112" i="23"/>
  <c r="AQ111" i="23"/>
  <c r="AQ110" i="23"/>
  <c r="AQ109" i="23"/>
  <c r="AQ108" i="23"/>
  <c r="AQ107" i="23"/>
  <c r="AQ106" i="23"/>
  <c r="AQ105" i="23"/>
  <c r="AQ104" i="23"/>
  <c r="AQ103" i="23"/>
  <c r="AQ102" i="23"/>
  <c r="AQ101" i="23"/>
  <c r="AQ100" i="23"/>
  <c r="AQ99" i="23"/>
  <c r="AQ98" i="23"/>
  <c r="AQ97" i="23"/>
  <c r="AQ96" i="23"/>
  <c r="AQ95" i="23"/>
  <c r="AQ94" i="23"/>
  <c r="AQ93" i="23"/>
  <c r="AQ92" i="23"/>
  <c r="AQ91" i="23"/>
  <c r="AQ90" i="23"/>
  <c r="AQ89" i="23"/>
  <c r="AQ88" i="23"/>
  <c r="AQ87" i="23"/>
  <c r="AQ86" i="23"/>
  <c r="AQ85" i="23"/>
  <c r="AQ84" i="23"/>
  <c r="AQ83" i="23"/>
  <c r="AQ82" i="23"/>
  <c r="AQ81" i="23"/>
  <c r="AQ80" i="23"/>
  <c r="AQ79" i="23"/>
  <c r="AQ78" i="23"/>
  <c r="AQ77" i="23"/>
  <c r="AQ76" i="23"/>
  <c r="AQ75" i="23"/>
  <c r="AQ74" i="23"/>
  <c r="AQ73" i="23"/>
  <c r="AQ72" i="23"/>
  <c r="AQ71" i="23"/>
  <c r="AQ70" i="23"/>
  <c r="AQ69" i="23"/>
  <c r="AQ68" i="23"/>
  <c r="AQ67" i="23"/>
  <c r="AQ66" i="23"/>
  <c r="AQ65" i="23"/>
  <c r="AQ64" i="23"/>
  <c r="AQ63" i="23"/>
  <c r="AQ62" i="23"/>
  <c r="AQ61" i="23"/>
  <c r="AQ60" i="23"/>
  <c r="AQ59" i="23"/>
  <c r="AQ58" i="23"/>
  <c r="AQ57" i="23"/>
  <c r="AQ56" i="23"/>
  <c r="AQ55" i="23"/>
  <c r="AQ54" i="23"/>
  <c r="AQ53" i="23"/>
  <c r="AQ52" i="23"/>
  <c r="AQ51" i="23"/>
  <c r="AQ50" i="23"/>
  <c r="AQ49" i="23"/>
  <c r="AQ48" i="23"/>
  <c r="AQ47" i="23"/>
  <c r="AQ46" i="23"/>
  <c r="AQ45" i="23"/>
  <c r="AQ44" i="23"/>
  <c r="AQ43" i="23"/>
  <c r="AQ42" i="23"/>
  <c r="AQ41" i="23"/>
  <c r="AQ40" i="23"/>
  <c r="AQ39" i="23"/>
  <c r="AQ38" i="23"/>
  <c r="AQ37" i="23"/>
  <c r="AQ36" i="23"/>
  <c r="AQ35" i="23"/>
  <c r="AQ34" i="23"/>
  <c r="AQ33" i="23"/>
  <c r="AQ32" i="23"/>
  <c r="AQ31" i="23"/>
  <c r="AQ30" i="23"/>
  <c r="AQ29" i="23"/>
  <c r="AQ28" i="23"/>
  <c r="AQ27" i="23"/>
  <c r="AQ26" i="23"/>
  <c r="AQ25" i="23"/>
  <c r="AQ24" i="23"/>
  <c r="AQ23" i="23"/>
  <c r="AQ22" i="23"/>
  <c r="AQ21" i="23"/>
  <c r="AQ20" i="23"/>
  <c r="AQ19" i="23"/>
  <c r="AQ18" i="23"/>
  <c r="AQ17" i="23"/>
  <c r="AQ16" i="23"/>
  <c r="AQ15" i="23"/>
  <c r="AQ14" i="23"/>
  <c r="AQ13" i="23"/>
  <c r="AQ12" i="23"/>
  <c r="AQ11" i="23"/>
  <c r="AQ10" i="23"/>
  <c r="AQ9" i="23"/>
  <c r="AQ8" i="23"/>
  <c r="AQ7" i="23"/>
  <c r="AQ6" i="23"/>
  <c r="AQ5" i="23"/>
  <c r="AQ4" i="23"/>
  <c r="AV172" i="23"/>
  <c r="AU172" i="23"/>
  <c r="AT172" i="23"/>
  <c r="AS172" i="23"/>
  <c r="AC1171" i="1" l="1"/>
  <c r="G159" i="27"/>
  <c r="AB1171" i="1"/>
  <c r="AA1171" i="1"/>
  <c r="Z1171" i="1"/>
  <c r="Y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O1395" i="1" l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R1892" i="1" l="1"/>
  <c r="Z1486" i="1" l="1"/>
  <c r="Y1486" i="1"/>
  <c r="X1486" i="1"/>
  <c r="G104" i="27" l="1"/>
  <c r="W726" i="1" l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727" i="1"/>
  <c r="AF728" i="1"/>
  <c r="AE728" i="1"/>
  <c r="AD728" i="1"/>
  <c r="AC728" i="1"/>
  <c r="AB728" i="1"/>
  <c r="AA728" i="1"/>
  <c r="Z728" i="1"/>
  <c r="Y728" i="1"/>
  <c r="G106" i="27"/>
  <c r="W728" i="1" l="1"/>
  <c r="G273" i="27"/>
  <c r="G272" i="27"/>
  <c r="X2238" i="1"/>
  <c r="AB129" i="1"/>
  <c r="AA129" i="1"/>
  <c r="Z129" i="1"/>
  <c r="Y129" i="1"/>
  <c r="X129" i="1"/>
  <c r="AV38" i="2" l="1"/>
  <c r="AV37" i="2"/>
  <c r="AV36" i="2"/>
  <c r="AV35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T2" i="2"/>
  <c r="C348" i="23"/>
  <c r="K348" i="23" s="1"/>
  <c r="D348" i="23"/>
  <c r="E348" i="23"/>
  <c r="F348" i="23"/>
  <c r="G348" i="23"/>
  <c r="AG348" i="23"/>
  <c r="AO348" i="23"/>
  <c r="AQ348" i="23"/>
  <c r="AQ702" i="23"/>
  <c r="AO702" i="23"/>
  <c r="AG702" i="23"/>
  <c r="G702" i="23"/>
  <c r="F702" i="23"/>
  <c r="E702" i="23"/>
  <c r="D702" i="23"/>
  <c r="C702" i="23"/>
  <c r="L702" i="23" s="1"/>
  <c r="J348" i="23" l="1"/>
  <c r="L348" i="23"/>
  <c r="M348" i="23"/>
  <c r="H348" i="23"/>
  <c r="H702" i="23"/>
  <c r="J702" i="23"/>
  <c r="K702" i="23"/>
  <c r="M702" i="23" l="1"/>
  <c r="AQ654" i="23"/>
  <c r="AO654" i="23"/>
  <c r="AG654" i="23"/>
  <c r="G654" i="23"/>
  <c r="F654" i="23"/>
  <c r="E654" i="23"/>
  <c r="D654" i="23"/>
  <c r="C654" i="23"/>
  <c r="G621" i="23"/>
  <c r="F621" i="23"/>
  <c r="E621" i="23"/>
  <c r="D621" i="23"/>
  <c r="C621" i="23"/>
  <c r="G619" i="23"/>
  <c r="F619" i="23"/>
  <c r="E619" i="23"/>
  <c r="D619" i="23"/>
  <c r="C619" i="23"/>
  <c r="AQ621" i="23"/>
  <c r="AO621" i="23"/>
  <c r="AQ620" i="23"/>
  <c r="AO620" i="23"/>
  <c r="AQ619" i="23"/>
  <c r="AO619" i="23"/>
  <c r="AG621" i="23"/>
  <c r="AG620" i="23"/>
  <c r="AG619" i="23"/>
  <c r="G274" i="23"/>
  <c r="F274" i="23"/>
  <c r="E274" i="23"/>
  <c r="D274" i="23"/>
  <c r="C274" i="23"/>
  <c r="AG274" i="23"/>
  <c r="AQ274" i="23"/>
  <c r="AO274" i="23"/>
  <c r="M621" i="23" l="1"/>
  <c r="J619" i="23"/>
  <c r="H274" i="23"/>
  <c r="J274" i="23"/>
  <c r="K274" i="23"/>
  <c r="H654" i="23"/>
  <c r="H621" i="23"/>
  <c r="J621" i="23"/>
  <c r="H619" i="23"/>
  <c r="K621" i="23"/>
  <c r="J654" i="23"/>
  <c r="K654" i="23"/>
  <c r="L654" i="23"/>
  <c r="L621" i="23"/>
  <c r="K619" i="23"/>
  <c r="L619" i="23"/>
  <c r="L274" i="23"/>
  <c r="M654" i="23" l="1"/>
  <c r="M619" i="23"/>
  <c r="M274" i="23"/>
  <c r="R578" i="1" l="1"/>
  <c r="P578" i="1"/>
  <c r="O578" i="1"/>
  <c r="N578" i="1"/>
  <c r="Q1300" i="23" l="1"/>
  <c r="O1300" i="23"/>
  <c r="N1300" i="23"/>
  <c r="W1300" i="23"/>
  <c r="W2263" i="1" l="1"/>
  <c r="S2263" i="1"/>
  <c r="Q2263" i="1"/>
  <c r="O2263" i="1"/>
  <c r="N2263" i="1"/>
  <c r="W1341" i="23" l="1"/>
  <c r="Y1341" i="23"/>
  <c r="F620" i="23" l="1"/>
  <c r="F623" i="23"/>
  <c r="G622" i="23"/>
  <c r="F622" i="23"/>
  <c r="G620" i="23"/>
  <c r="G623" i="23"/>
  <c r="O1589" i="23"/>
  <c r="W1589" i="23"/>
  <c r="V1589" i="23"/>
  <c r="O1341" i="23"/>
  <c r="P1341" i="23"/>
  <c r="X1341" i="23"/>
  <c r="Y1589" i="23"/>
  <c r="O704" i="23"/>
  <c r="P704" i="23"/>
  <c r="Z1341" i="23"/>
  <c r="Z1589" i="23"/>
  <c r="P1589" i="23"/>
  <c r="X1589" i="23"/>
  <c r="O1057" i="23"/>
  <c r="O172" i="23"/>
  <c r="P172" i="23"/>
  <c r="Q172" i="23"/>
  <c r="W1057" i="23" l="1"/>
  <c r="W704" i="23"/>
  <c r="X172" i="23" l="1"/>
  <c r="Y172" i="23" l="1"/>
  <c r="G73" i="27"/>
  <c r="G72" i="27"/>
  <c r="G97" i="27"/>
  <c r="E623" i="23" l="1"/>
  <c r="C623" i="23"/>
  <c r="D623" i="23"/>
  <c r="E620" i="23"/>
  <c r="D620" i="23"/>
  <c r="C620" i="23"/>
  <c r="C622" i="23"/>
  <c r="E622" i="23"/>
  <c r="D622" i="23"/>
  <c r="K620" i="23" l="1"/>
  <c r="L620" i="23"/>
  <c r="J620" i="23"/>
  <c r="H620" i="23"/>
  <c r="L623" i="23"/>
  <c r="J623" i="23"/>
  <c r="K623" i="23"/>
  <c r="H623" i="23"/>
  <c r="K622" i="23"/>
  <c r="J622" i="23"/>
  <c r="L622" i="23"/>
  <c r="H622" i="23"/>
  <c r="M620" i="23" l="1"/>
  <c r="M623" i="23"/>
  <c r="M622" i="23"/>
  <c r="AN4" i="2" l="1"/>
  <c r="AN21" i="2"/>
  <c r="AN27" i="2"/>
  <c r="AN30" i="2"/>
  <c r="AL4" i="2"/>
  <c r="AL21" i="2"/>
  <c r="AL27" i="2"/>
  <c r="AL30" i="2"/>
  <c r="AJ4" i="2"/>
  <c r="AJ21" i="2"/>
  <c r="AJ27" i="2"/>
  <c r="AJ30" i="2"/>
  <c r="AF4" i="2"/>
  <c r="AF27" i="2"/>
  <c r="AF30" i="2"/>
  <c r="AD4" i="2"/>
  <c r="AD27" i="2"/>
  <c r="AD30" i="2"/>
  <c r="AB4" i="2"/>
  <c r="AB27" i="2"/>
  <c r="AB30" i="2"/>
  <c r="Z27" i="2"/>
  <c r="Z30" i="2"/>
  <c r="X4" i="2"/>
  <c r="X21" i="2"/>
  <c r="X27" i="2"/>
  <c r="X30" i="2"/>
  <c r="V4" i="2"/>
  <c r="V21" i="2"/>
  <c r="V27" i="2"/>
  <c r="V30" i="2"/>
  <c r="T4" i="2"/>
  <c r="T21" i="2"/>
  <c r="T27" i="2"/>
  <c r="T30" i="2"/>
  <c r="R21" i="2"/>
  <c r="P4" i="2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BQ6" i="1"/>
  <c r="BQ5" i="1"/>
  <c r="BQ4" i="1"/>
  <c r="BQ3" i="1"/>
  <c r="I37" i="27"/>
  <c r="F37" i="27"/>
  <c r="I36" i="27"/>
  <c r="F36" i="27"/>
  <c r="I35" i="27"/>
  <c r="F35" i="27"/>
  <c r="I34" i="27"/>
  <c r="F34" i="27"/>
  <c r="I33" i="27"/>
  <c r="F33" i="27"/>
  <c r="I32" i="27"/>
  <c r="F32" i="27"/>
  <c r="I31" i="27"/>
  <c r="F31" i="27"/>
  <c r="I30" i="27"/>
  <c r="F30" i="27"/>
  <c r="I29" i="27"/>
  <c r="F29" i="27"/>
  <c r="I28" i="27"/>
  <c r="F28" i="27"/>
  <c r="I27" i="27"/>
  <c r="F27" i="27"/>
  <c r="I26" i="27"/>
  <c r="F26" i="27"/>
  <c r="I25" i="27"/>
  <c r="F25" i="27"/>
  <c r="I24" i="27"/>
  <c r="F24" i="27"/>
  <c r="I23" i="27"/>
  <c r="F23" i="27"/>
  <c r="I22" i="27"/>
  <c r="F22" i="27"/>
  <c r="G283" i="27"/>
  <c r="G282" i="27"/>
  <c r="G280" i="27"/>
  <c r="G279" i="27"/>
  <c r="G271" i="27"/>
  <c r="G270" i="27"/>
  <c r="G268" i="27"/>
  <c r="G267" i="27"/>
  <c r="G266" i="27"/>
  <c r="G265" i="27"/>
  <c r="G262" i="27"/>
  <c r="G261" i="27"/>
  <c r="G259" i="27"/>
  <c r="G258" i="27"/>
  <c r="G257" i="27"/>
  <c r="G256" i="27"/>
  <c r="G255" i="27"/>
  <c r="G254" i="27"/>
  <c r="G253" i="27"/>
  <c r="G226" i="27"/>
  <c r="G224" i="27"/>
  <c r="G223" i="27"/>
  <c r="G221" i="27"/>
  <c r="G220" i="27"/>
  <c r="G219" i="27"/>
  <c r="G218" i="27"/>
  <c r="G217" i="27"/>
  <c r="G212" i="27"/>
  <c r="G211" i="27"/>
  <c r="G210" i="27"/>
  <c r="G208" i="27"/>
  <c r="G207" i="27"/>
  <c r="G206" i="27"/>
  <c r="G205" i="27"/>
  <c r="G203" i="27"/>
  <c r="G202" i="27"/>
  <c r="G61" i="27"/>
  <c r="G60" i="27"/>
  <c r="G59" i="27"/>
  <c r="G58" i="27"/>
  <c r="G57" i="27"/>
  <c r="G56" i="27"/>
  <c r="G51" i="27"/>
  <c r="G50" i="27"/>
  <c r="G49" i="27"/>
  <c r="G48" i="27"/>
  <c r="G47" i="27"/>
  <c r="G46" i="27"/>
  <c r="G45" i="27"/>
  <c r="G42" i="27"/>
  <c r="G43" i="27"/>
  <c r="G186" i="27"/>
  <c r="G185" i="27"/>
  <c r="G103" i="27"/>
  <c r="G216" i="27"/>
  <c r="G215" i="27"/>
  <c r="G214" i="27"/>
  <c r="G68" i="27"/>
  <c r="G251" i="27"/>
  <c r="G250" i="27"/>
  <c r="G249" i="27"/>
  <c r="G248" i="27"/>
  <c r="G247" i="27"/>
  <c r="G246" i="27"/>
  <c r="G245" i="27"/>
  <c r="G244" i="27"/>
  <c r="G243" i="27"/>
  <c r="G242" i="27"/>
  <c r="G241" i="27"/>
  <c r="G240" i="27"/>
  <c r="G239" i="27"/>
  <c r="G238" i="27"/>
  <c r="G225" i="27"/>
  <c r="G237" i="27"/>
  <c r="G236" i="27"/>
  <c r="G235" i="27"/>
  <c r="G234" i="27"/>
  <c r="G233" i="27"/>
  <c r="G232" i="27"/>
  <c r="G231" i="27"/>
  <c r="G230" i="27"/>
  <c r="G229" i="27"/>
  <c r="G228" i="27"/>
  <c r="G227" i="27"/>
  <c r="G269" i="27"/>
  <c r="G222" i="27"/>
  <c r="G192" i="27"/>
  <c r="G189" i="27"/>
  <c r="G200" i="27"/>
  <c r="G170" i="27"/>
  <c r="G169" i="27"/>
  <c r="G158" i="27"/>
  <c r="G133" i="27"/>
  <c r="G129" i="27"/>
  <c r="G124" i="27"/>
  <c r="G121" i="27"/>
  <c r="G118" i="27"/>
  <c r="G82" i="27"/>
  <c r="G81" i="27"/>
  <c r="G79" i="27"/>
  <c r="G76" i="27"/>
  <c r="G78" i="27"/>
  <c r="G77" i="27"/>
  <c r="G175" i="27"/>
  <c r="G94" i="27"/>
  <c r="C703" i="23"/>
  <c r="C701" i="23"/>
  <c r="C700" i="23"/>
  <c r="C699" i="23"/>
  <c r="C698" i="23"/>
  <c r="C697" i="23"/>
  <c r="C696" i="23"/>
  <c r="C695" i="23"/>
  <c r="C694" i="23"/>
  <c r="C693" i="23"/>
  <c r="C692" i="23"/>
  <c r="K692" i="23" s="1"/>
  <c r="C691" i="23"/>
  <c r="C690" i="23"/>
  <c r="L690" i="23" s="1"/>
  <c r="C689" i="23"/>
  <c r="J689" i="23" s="1"/>
  <c r="C688" i="23"/>
  <c r="J688" i="23" s="1"/>
  <c r="C687" i="23"/>
  <c r="K687" i="23" s="1"/>
  <c r="C686" i="23"/>
  <c r="L686" i="23" s="1"/>
  <c r="C685" i="23"/>
  <c r="C684" i="23"/>
  <c r="J684" i="23" s="1"/>
  <c r="C683" i="23"/>
  <c r="K683" i="23" s="1"/>
  <c r="C682" i="23"/>
  <c r="L682" i="23" s="1"/>
  <c r="C681" i="23"/>
  <c r="C680" i="23"/>
  <c r="J680" i="23" s="1"/>
  <c r="C679" i="23"/>
  <c r="K679" i="23" s="1"/>
  <c r="C678" i="23"/>
  <c r="L678" i="23" s="1"/>
  <c r="C677" i="23"/>
  <c r="K677" i="23" s="1"/>
  <c r="C676" i="23"/>
  <c r="L676" i="23" s="1"/>
  <c r="C675" i="23"/>
  <c r="C674" i="23"/>
  <c r="K674" i="23" s="1"/>
  <c r="C673" i="23"/>
  <c r="L673" i="23" s="1"/>
  <c r="C672" i="23"/>
  <c r="C671" i="23"/>
  <c r="J671" i="23" s="1"/>
  <c r="C670" i="23"/>
  <c r="J670" i="23" s="1"/>
  <c r="C669" i="23"/>
  <c r="J669" i="23" s="1"/>
  <c r="C668" i="23"/>
  <c r="J668" i="23" s="1"/>
  <c r="C667" i="23"/>
  <c r="K667" i="23" s="1"/>
  <c r="C666" i="23"/>
  <c r="J666" i="23" s="1"/>
  <c r="C665" i="23"/>
  <c r="C664" i="23"/>
  <c r="J664" i="23" s="1"/>
  <c r="C663" i="23"/>
  <c r="K663" i="23" s="1"/>
  <c r="C662" i="23"/>
  <c r="L662" i="23" s="1"/>
  <c r="C661" i="23"/>
  <c r="L661" i="23" s="1"/>
  <c r="C660" i="23"/>
  <c r="L660" i="23" s="1"/>
  <c r="C659" i="23"/>
  <c r="C658" i="23"/>
  <c r="K658" i="23" s="1"/>
  <c r="C657" i="23"/>
  <c r="K657" i="23" s="1"/>
  <c r="C656" i="23"/>
  <c r="C655" i="23"/>
  <c r="J655" i="23" s="1"/>
  <c r="C653" i="23"/>
  <c r="J653" i="23" s="1"/>
  <c r="C652" i="23"/>
  <c r="C651" i="23"/>
  <c r="J651" i="23" s="1"/>
  <c r="C650" i="23"/>
  <c r="K650" i="23" s="1"/>
  <c r="C649" i="23"/>
  <c r="L649" i="23" s="1"/>
  <c r="C648" i="23"/>
  <c r="C647" i="23"/>
  <c r="J647" i="23" s="1"/>
  <c r="C646" i="23"/>
  <c r="K646" i="23" s="1"/>
  <c r="C645" i="23"/>
  <c r="J645" i="23" s="1"/>
  <c r="C644" i="23"/>
  <c r="K644" i="23" s="1"/>
  <c r="C643" i="23"/>
  <c r="L643" i="23" s="1"/>
  <c r="C642" i="23"/>
  <c r="C641" i="23"/>
  <c r="C640" i="23"/>
  <c r="K640" i="23" s="1"/>
  <c r="C639" i="23"/>
  <c r="C638" i="23"/>
  <c r="J638" i="23" s="1"/>
  <c r="C637" i="23"/>
  <c r="J637" i="23" s="1"/>
  <c r="C636" i="23"/>
  <c r="C635" i="23"/>
  <c r="J635" i="23" s="1"/>
  <c r="C634" i="23"/>
  <c r="K634" i="23" s="1"/>
  <c r="C633" i="23"/>
  <c r="L633" i="23" s="1"/>
  <c r="C632" i="23"/>
  <c r="C631" i="23"/>
  <c r="J631" i="23" s="1"/>
  <c r="C630" i="23"/>
  <c r="K630" i="23" s="1"/>
  <c r="C629" i="23"/>
  <c r="L629" i="23" s="1"/>
  <c r="C628" i="23"/>
  <c r="K628" i="23" s="1"/>
  <c r="C627" i="23"/>
  <c r="L627" i="23" s="1"/>
  <c r="C626" i="23"/>
  <c r="C625" i="23"/>
  <c r="C624" i="23"/>
  <c r="C618" i="23"/>
  <c r="C617" i="23"/>
  <c r="C616" i="23"/>
  <c r="L616" i="23" s="1"/>
  <c r="C615" i="23"/>
  <c r="J615" i="23" s="1"/>
  <c r="C614" i="23"/>
  <c r="C613" i="23"/>
  <c r="K613" i="23" s="1"/>
  <c r="C612" i="23"/>
  <c r="J612" i="23" s="1"/>
  <c r="C611" i="23"/>
  <c r="L611" i="23" s="1"/>
  <c r="C610" i="23"/>
  <c r="L610" i="23" s="1"/>
  <c r="C609" i="23"/>
  <c r="C608" i="23"/>
  <c r="J608" i="23" s="1"/>
  <c r="C607" i="23"/>
  <c r="J607" i="23" s="1"/>
  <c r="C606" i="23"/>
  <c r="K606" i="23" s="1"/>
  <c r="C605" i="23"/>
  <c r="J605" i="23" s="1"/>
  <c r="C604" i="23"/>
  <c r="J604" i="23" s="1"/>
  <c r="C603" i="23"/>
  <c r="C602" i="23"/>
  <c r="C601" i="23"/>
  <c r="C600" i="23"/>
  <c r="J600" i="23" s="1"/>
  <c r="C599" i="23"/>
  <c r="J599" i="23" s="1"/>
  <c r="C598" i="23"/>
  <c r="K598" i="23" s="1"/>
  <c r="C597" i="23"/>
  <c r="C596" i="23"/>
  <c r="J596" i="23" s="1"/>
  <c r="C595" i="23"/>
  <c r="L595" i="23" s="1"/>
  <c r="C594" i="23"/>
  <c r="L594" i="23" s="1"/>
  <c r="C593" i="23"/>
  <c r="J593" i="23" s="1"/>
  <c r="C592" i="23"/>
  <c r="J592" i="23" s="1"/>
  <c r="C591" i="23"/>
  <c r="J591" i="23" s="1"/>
  <c r="C590" i="23"/>
  <c r="K590" i="23" s="1"/>
  <c r="C589" i="23"/>
  <c r="J589" i="23" s="1"/>
  <c r="C588" i="23"/>
  <c r="J588" i="23" s="1"/>
  <c r="C587" i="23"/>
  <c r="C586" i="23"/>
  <c r="C585" i="23"/>
  <c r="J585" i="23" s="1"/>
  <c r="C584" i="23"/>
  <c r="J584" i="23" s="1"/>
  <c r="C583" i="23"/>
  <c r="L583" i="23" s="1"/>
  <c r="C582" i="23"/>
  <c r="C581" i="23"/>
  <c r="J581" i="23" s="1"/>
  <c r="C580" i="23"/>
  <c r="C579" i="23"/>
  <c r="L579" i="23" s="1"/>
  <c r="C578" i="23"/>
  <c r="L578" i="23" s="1"/>
  <c r="C577" i="23"/>
  <c r="J577" i="23" s="1"/>
  <c r="C576" i="23"/>
  <c r="J576" i="23" s="1"/>
  <c r="C575" i="23"/>
  <c r="J575" i="23" s="1"/>
  <c r="C574" i="23"/>
  <c r="K574" i="23" s="1"/>
  <c r="C573" i="23"/>
  <c r="J573" i="23" s="1"/>
  <c r="C572" i="23"/>
  <c r="J572" i="23" s="1"/>
  <c r="C571" i="23"/>
  <c r="C570" i="23"/>
  <c r="C569" i="23"/>
  <c r="J569" i="23" s="1"/>
  <c r="C568" i="23"/>
  <c r="J568" i="23" s="1"/>
  <c r="C567" i="23"/>
  <c r="J567" i="23" s="1"/>
  <c r="C566" i="23"/>
  <c r="C565" i="23"/>
  <c r="J565" i="23" s="1"/>
  <c r="C564" i="23"/>
  <c r="L564" i="23" s="1"/>
  <c r="C563" i="23"/>
  <c r="C562" i="23"/>
  <c r="K562" i="23" s="1"/>
  <c r="C561" i="23"/>
  <c r="C560" i="23"/>
  <c r="L560" i="23" s="1"/>
  <c r="C559" i="23"/>
  <c r="C558" i="23"/>
  <c r="K558" i="23" s="1"/>
  <c r="C557" i="23"/>
  <c r="L557" i="23" s="1"/>
  <c r="C556" i="23"/>
  <c r="C555" i="23"/>
  <c r="C554" i="23"/>
  <c r="C553" i="23"/>
  <c r="K553" i="23" s="1"/>
  <c r="C552" i="23"/>
  <c r="L552" i="23" s="1"/>
  <c r="C551" i="23"/>
  <c r="J551" i="23" s="1"/>
  <c r="C550" i="23"/>
  <c r="C549" i="23"/>
  <c r="L549" i="23" s="1"/>
  <c r="C548" i="23"/>
  <c r="J548" i="23" s="1"/>
  <c r="C547" i="23"/>
  <c r="K547" i="23" s="1"/>
  <c r="C546" i="23"/>
  <c r="C545" i="23"/>
  <c r="C544" i="23"/>
  <c r="C543" i="23"/>
  <c r="K543" i="23" s="1"/>
  <c r="C542" i="23"/>
  <c r="L542" i="23" s="1"/>
  <c r="C541" i="23"/>
  <c r="J541" i="23" s="1"/>
  <c r="C540" i="23"/>
  <c r="C539" i="23"/>
  <c r="J539" i="23" s="1"/>
  <c r="C538" i="23"/>
  <c r="C537" i="23"/>
  <c r="K537" i="23" s="1"/>
  <c r="C536" i="23"/>
  <c r="C535" i="23"/>
  <c r="C534" i="23"/>
  <c r="C533" i="23"/>
  <c r="J533" i="23" s="1"/>
  <c r="C532" i="23"/>
  <c r="K532" i="23" s="1"/>
  <c r="C531" i="23"/>
  <c r="C530" i="23"/>
  <c r="C529" i="23"/>
  <c r="K529" i="23" s="1"/>
  <c r="C528" i="23"/>
  <c r="L528" i="23" s="1"/>
  <c r="C527" i="23"/>
  <c r="C526" i="23"/>
  <c r="C525" i="23"/>
  <c r="J525" i="23" s="1"/>
  <c r="C524" i="23"/>
  <c r="J524" i="23" s="1"/>
  <c r="C523" i="23"/>
  <c r="C522" i="23"/>
  <c r="K522" i="23" s="1"/>
  <c r="C521" i="23"/>
  <c r="L521" i="23" s="1"/>
  <c r="C520" i="23"/>
  <c r="C519" i="23"/>
  <c r="C518" i="23"/>
  <c r="J518" i="23" s="1"/>
  <c r="C517" i="23"/>
  <c r="C516" i="23"/>
  <c r="C515" i="23"/>
  <c r="C514" i="23"/>
  <c r="C513" i="23"/>
  <c r="C512" i="23"/>
  <c r="C511" i="23"/>
  <c r="C510" i="23"/>
  <c r="J510" i="23" s="1"/>
  <c r="C509" i="23"/>
  <c r="J509" i="23" s="1"/>
  <c r="C508" i="23"/>
  <c r="L508" i="23" s="1"/>
  <c r="C507" i="23"/>
  <c r="C506" i="23"/>
  <c r="C505" i="23"/>
  <c r="C504" i="23"/>
  <c r="C503" i="23"/>
  <c r="C502" i="23"/>
  <c r="C501" i="23"/>
  <c r="J501" i="23" s="1"/>
  <c r="C500" i="23"/>
  <c r="C499" i="23"/>
  <c r="L499" i="23" s="1"/>
  <c r="C498" i="23"/>
  <c r="C497" i="23"/>
  <c r="C496" i="23"/>
  <c r="C495" i="23"/>
  <c r="C494" i="23"/>
  <c r="C493" i="23"/>
  <c r="K493" i="23" s="1"/>
  <c r="C492" i="23"/>
  <c r="L492" i="23" s="1"/>
  <c r="C491" i="23"/>
  <c r="L491" i="23" s="1"/>
  <c r="C490" i="23"/>
  <c r="C489" i="23"/>
  <c r="C488" i="23"/>
  <c r="C487" i="23"/>
  <c r="C486" i="23"/>
  <c r="J486" i="23" s="1"/>
  <c r="C485" i="23"/>
  <c r="K485" i="23" s="1"/>
  <c r="C484" i="23"/>
  <c r="C483" i="23"/>
  <c r="L483" i="23" s="1"/>
  <c r="C482" i="23"/>
  <c r="C481" i="23"/>
  <c r="C480" i="23"/>
  <c r="C479" i="23"/>
  <c r="J479" i="23" s="1"/>
  <c r="C478" i="23"/>
  <c r="C477" i="23"/>
  <c r="C476" i="23"/>
  <c r="C475" i="23"/>
  <c r="C474" i="23"/>
  <c r="C473" i="23"/>
  <c r="C472" i="23"/>
  <c r="J472" i="23" s="1"/>
  <c r="C471" i="23"/>
  <c r="C470" i="23"/>
  <c r="C469" i="23"/>
  <c r="C468" i="23"/>
  <c r="C467" i="23"/>
  <c r="C466" i="23"/>
  <c r="C465" i="23"/>
  <c r="J465" i="23" s="1"/>
  <c r="C464" i="23"/>
  <c r="C463" i="23"/>
  <c r="C462" i="23"/>
  <c r="J462" i="23" s="1"/>
  <c r="C461" i="23"/>
  <c r="C460" i="23"/>
  <c r="C459" i="23"/>
  <c r="C458" i="23"/>
  <c r="C457" i="23"/>
  <c r="C456" i="23"/>
  <c r="C455" i="23"/>
  <c r="C454" i="23"/>
  <c r="C453" i="23"/>
  <c r="C452" i="23"/>
  <c r="J452" i="23" s="1"/>
  <c r="C451" i="23"/>
  <c r="K451" i="23" s="1"/>
  <c r="C450" i="23"/>
  <c r="L450" i="23" s="1"/>
  <c r="C449" i="23"/>
  <c r="C448" i="23"/>
  <c r="C447" i="23"/>
  <c r="L447" i="23" s="1"/>
  <c r="C446" i="23"/>
  <c r="L446" i="23" s="1"/>
  <c r="C445" i="23"/>
  <c r="C444" i="23"/>
  <c r="C443" i="23"/>
  <c r="C442" i="23"/>
  <c r="C441" i="23"/>
  <c r="C440" i="23"/>
  <c r="J440" i="23" s="1"/>
  <c r="C439" i="23"/>
  <c r="J439" i="23" s="1"/>
  <c r="C438" i="23"/>
  <c r="C437" i="23"/>
  <c r="J437" i="23" s="1"/>
  <c r="C436" i="23"/>
  <c r="L436" i="23" s="1"/>
  <c r="C435" i="23"/>
  <c r="C434" i="23"/>
  <c r="C433" i="23"/>
  <c r="J433" i="23" s="1"/>
  <c r="C432" i="23"/>
  <c r="J432" i="23" s="1"/>
  <c r="C431" i="23"/>
  <c r="J431" i="23" s="1"/>
  <c r="C430" i="23"/>
  <c r="C429" i="23"/>
  <c r="L429" i="23" s="1"/>
  <c r="C428" i="23"/>
  <c r="C427" i="23"/>
  <c r="C426" i="23"/>
  <c r="K426" i="23" s="1"/>
  <c r="C425" i="23"/>
  <c r="K425" i="23" s="1"/>
  <c r="C424" i="23"/>
  <c r="C423" i="23"/>
  <c r="C422" i="23"/>
  <c r="C421" i="23"/>
  <c r="C420" i="23"/>
  <c r="C419" i="23"/>
  <c r="C418" i="23"/>
  <c r="C417" i="23"/>
  <c r="C416" i="23"/>
  <c r="J416" i="23" s="1"/>
  <c r="C415" i="23"/>
  <c r="K415" i="23" s="1"/>
  <c r="C414" i="23"/>
  <c r="C413" i="23"/>
  <c r="L413" i="23" s="1"/>
  <c r="C412" i="23"/>
  <c r="C411" i="23"/>
  <c r="C410" i="23"/>
  <c r="C409" i="23"/>
  <c r="K409" i="23" s="1"/>
  <c r="C408" i="23"/>
  <c r="C407" i="23"/>
  <c r="C406" i="23"/>
  <c r="C405" i="23"/>
  <c r="C404" i="23"/>
  <c r="C403" i="23"/>
  <c r="C402" i="23"/>
  <c r="C401" i="23"/>
  <c r="K401" i="23" s="1"/>
  <c r="C400" i="23"/>
  <c r="K400" i="23" s="1"/>
  <c r="C399" i="23"/>
  <c r="C398" i="23"/>
  <c r="C397" i="23"/>
  <c r="C396" i="23"/>
  <c r="C395" i="23"/>
  <c r="C394" i="23"/>
  <c r="C393" i="23"/>
  <c r="C392" i="23"/>
  <c r="L392" i="23" s="1"/>
  <c r="C391" i="23"/>
  <c r="C390" i="23"/>
  <c r="C389" i="23"/>
  <c r="C388" i="23"/>
  <c r="C387" i="23"/>
  <c r="C386" i="23"/>
  <c r="C385" i="23"/>
  <c r="C384" i="23"/>
  <c r="C383" i="23"/>
  <c r="K383" i="23" s="1"/>
  <c r="C382" i="23"/>
  <c r="J382" i="23" s="1"/>
  <c r="C381" i="23"/>
  <c r="C380" i="23"/>
  <c r="C379" i="23"/>
  <c r="C378" i="23"/>
  <c r="L378" i="23" s="1"/>
  <c r="C377" i="23"/>
  <c r="C376" i="23"/>
  <c r="C375" i="23"/>
  <c r="C374" i="23"/>
  <c r="C373" i="23"/>
  <c r="L373" i="23" s="1"/>
  <c r="C372" i="23"/>
  <c r="L372" i="23" s="1"/>
  <c r="C371" i="23"/>
  <c r="C370" i="23"/>
  <c r="C369" i="23"/>
  <c r="C368" i="23"/>
  <c r="C367" i="23"/>
  <c r="J367" i="23" s="1"/>
  <c r="C366" i="23"/>
  <c r="C365" i="23"/>
  <c r="C364" i="23"/>
  <c r="L364" i="23" s="1"/>
  <c r="C363" i="23"/>
  <c r="L363" i="23" s="1"/>
  <c r="C362" i="23"/>
  <c r="C361" i="23"/>
  <c r="C360" i="23"/>
  <c r="C359" i="23"/>
  <c r="C358" i="23"/>
  <c r="C357" i="23"/>
  <c r="L357" i="23" s="1"/>
  <c r="C356" i="23"/>
  <c r="L356" i="23" s="1"/>
  <c r="C355" i="23"/>
  <c r="C354" i="23"/>
  <c r="J354" i="23" s="1"/>
  <c r="C353" i="23"/>
  <c r="C352" i="23"/>
  <c r="C351" i="23"/>
  <c r="C350" i="23"/>
  <c r="L350" i="23" s="1"/>
  <c r="C349" i="23"/>
  <c r="C347" i="23"/>
  <c r="L347" i="23" s="1"/>
  <c r="C346" i="23"/>
  <c r="C345" i="23"/>
  <c r="C344" i="23"/>
  <c r="C343" i="23"/>
  <c r="C342" i="23"/>
  <c r="C341" i="23"/>
  <c r="C340" i="23"/>
  <c r="C339" i="23"/>
  <c r="C338" i="23"/>
  <c r="L338" i="23" s="1"/>
  <c r="C337" i="23"/>
  <c r="C336" i="23"/>
  <c r="C335" i="23"/>
  <c r="C334" i="23"/>
  <c r="C333" i="23"/>
  <c r="C332" i="23"/>
  <c r="C331" i="23"/>
  <c r="C330" i="23"/>
  <c r="C329" i="23"/>
  <c r="C328" i="23"/>
  <c r="L328" i="23" s="1"/>
  <c r="C327" i="23"/>
  <c r="K327" i="23" s="1"/>
  <c r="C326" i="23"/>
  <c r="L326" i="23" s="1"/>
  <c r="C325" i="23"/>
  <c r="C324" i="23"/>
  <c r="C323" i="23"/>
  <c r="C322" i="23"/>
  <c r="J322" i="23" s="1"/>
  <c r="C321" i="23"/>
  <c r="C320" i="23"/>
  <c r="C319" i="23"/>
  <c r="C318" i="23"/>
  <c r="K318" i="23" s="1"/>
  <c r="C317" i="23"/>
  <c r="L317" i="23" s="1"/>
  <c r="C316" i="23"/>
  <c r="C315" i="23"/>
  <c r="C314" i="23"/>
  <c r="C313" i="23"/>
  <c r="K313" i="23" s="1"/>
  <c r="C312" i="23"/>
  <c r="C311" i="23"/>
  <c r="C310" i="23"/>
  <c r="L310" i="23" s="1"/>
  <c r="C309" i="23"/>
  <c r="C308" i="23"/>
  <c r="C307" i="23"/>
  <c r="C306" i="23"/>
  <c r="C305" i="23"/>
  <c r="C304" i="23"/>
  <c r="C303" i="23"/>
  <c r="K303" i="23" s="1"/>
  <c r="C302" i="23"/>
  <c r="L302" i="23" s="1"/>
  <c r="C301" i="23"/>
  <c r="C300" i="23"/>
  <c r="K300" i="23" s="1"/>
  <c r="C299" i="23"/>
  <c r="J299" i="23" s="1"/>
  <c r="C298" i="23"/>
  <c r="C297" i="23"/>
  <c r="C296" i="23"/>
  <c r="C295" i="23"/>
  <c r="K295" i="23" s="1"/>
  <c r="C294" i="23"/>
  <c r="L294" i="23" s="1"/>
  <c r="C293" i="23"/>
  <c r="C292" i="23"/>
  <c r="K292" i="23" s="1"/>
  <c r="C291" i="23"/>
  <c r="J291" i="23" s="1"/>
  <c r="C290" i="23"/>
  <c r="C289" i="23"/>
  <c r="C288" i="23"/>
  <c r="C287" i="23"/>
  <c r="J287" i="23" s="1"/>
  <c r="C286" i="23"/>
  <c r="J286" i="23" s="1"/>
  <c r="C285" i="23"/>
  <c r="J285" i="23" s="1"/>
  <c r="C284" i="23"/>
  <c r="J284" i="23" s="1"/>
  <c r="C283" i="23"/>
  <c r="C282" i="23"/>
  <c r="J282" i="23" s="1"/>
  <c r="C281" i="23"/>
  <c r="C280" i="23"/>
  <c r="J280" i="23" s="1"/>
  <c r="C279" i="23"/>
  <c r="C278" i="23"/>
  <c r="K278" i="23" s="1"/>
  <c r="C277" i="23"/>
  <c r="C276" i="23"/>
  <c r="C275" i="23"/>
  <c r="K275" i="23" s="1"/>
  <c r="C273" i="23"/>
  <c r="C272" i="23"/>
  <c r="C271" i="23"/>
  <c r="K271" i="23" s="1"/>
  <c r="C270" i="23"/>
  <c r="L270" i="23" s="1"/>
  <c r="C269" i="23"/>
  <c r="C268" i="23"/>
  <c r="C267" i="23"/>
  <c r="L267" i="23" s="1"/>
  <c r="C266" i="23"/>
  <c r="J266" i="23" s="1"/>
  <c r="C265" i="23"/>
  <c r="K265" i="23" s="1"/>
  <c r="C264" i="23"/>
  <c r="C263" i="23"/>
  <c r="C262" i="23"/>
  <c r="K262" i="23" s="1"/>
  <c r="C261" i="23"/>
  <c r="L261" i="23" s="1"/>
  <c r="C260" i="23"/>
  <c r="J260" i="23" s="1"/>
  <c r="C259" i="23"/>
  <c r="K259" i="23" s="1"/>
  <c r="C258" i="23"/>
  <c r="J258" i="23" s="1"/>
  <c r="C257" i="23"/>
  <c r="C256" i="23"/>
  <c r="L256" i="23" s="1"/>
  <c r="C255" i="23"/>
  <c r="J255" i="23" s="1"/>
  <c r="C254" i="23"/>
  <c r="K254" i="23" s="1"/>
  <c r="C253" i="23"/>
  <c r="K253" i="23" s="1"/>
  <c r="C252" i="23"/>
  <c r="J252" i="23" s="1"/>
  <c r="C251" i="23"/>
  <c r="K251" i="23" s="1"/>
  <c r="C250" i="23"/>
  <c r="C249" i="23"/>
  <c r="C248" i="23"/>
  <c r="C247" i="23"/>
  <c r="C246" i="23"/>
  <c r="J246" i="23" s="1"/>
  <c r="C245" i="23"/>
  <c r="C244" i="23"/>
  <c r="C243" i="23"/>
  <c r="C242" i="23"/>
  <c r="K242" i="23" s="1"/>
  <c r="C241" i="23"/>
  <c r="J241" i="23" s="1"/>
  <c r="C240" i="23"/>
  <c r="C239" i="23"/>
  <c r="L239" i="23" s="1"/>
  <c r="C238" i="23"/>
  <c r="J238" i="23" s="1"/>
  <c r="C237" i="23"/>
  <c r="K237" i="23" s="1"/>
  <c r="C236" i="23"/>
  <c r="C235" i="23"/>
  <c r="C234" i="23"/>
  <c r="K234" i="23" s="1"/>
  <c r="C233" i="23"/>
  <c r="J233" i="23" s="1"/>
  <c r="C232" i="23"/>
  <c r="C231" i="23"/>
  <c r="C230" i="23"/>
  <c r="J230" i="23" s="1"/>
  <c r="C229" i="23"/>
  <c r="C228" i="23"/>
  <c r="L228" i="23" s="1"/>
  <c r="C227" i="23"/>
  <c r="C226" i="23"/>
  <c r="K226" i="23" s="1"/>
  <c r="C225" i="23"/>
  <c r="J225" i="23" s="1"/>
  <c r="C224" i="23"/>
  <c r="C223" i="23"/>
  <c r="L223" i="23" s="1"/>
  <c r="C222" i="23"/>
  <c r="J222" i="23" s="1"/>
  <c r="C221" i="23"/>
  <c r="K221" i="23" s="1"/>
  <c r="C220" i="23"/>
  <c r="K220" i="23" s="1"/>
  <c r="C219" i="23"/>
  <c r="L219" i="23" s="1"/>
  <c r="C218" i="23"/>
  <c r="C217" i="23"/>
  <c r="J217" i="23" s="1"/>
  <c r="C216" i="23"/>
  <c r="C215" i="23"/>
  <c r="C214" i="23"/>
  <c r="J214" i="23" s="1"/>
  <c r="C213" i="23"/>
  <c r="C212" i="23"/>
  <c r="L212" i="23" s="1"/>
  <c r="C211" i="23"/>
  <c r="J211" i="23" s="1"/>
  <c r="C210" i="23"/>
  <c r="C209" i="23"/>
  <c r="C208" i="23"/>
  <c r="C207" i="23"/>
  <c r="C206" i="23"/>
  <c r="C205" i="23"/>
  <c r="K205" i="23" s="1"/>
  <c r="C204" i="23"/>
  <c r="C203" i="23"/>
  <c r="C202" i="23"/>
  <c r="L202" i="23" s="1"/>
  <c r="C201" i="23"/>
  <c r="L201" i="23" s="1"/>
  <c r="C200" i="23"/>
  <c r="C199" i="23"/>
  <c r="C198" i="23"/>
  <c r="C197" i="23"/>
  <c r="J197" i="23" s="1"/>
  <c r="C196" i="23"/>
  <c r="J196" i="23" s="1"/>
  <c r="C195" i="23"/>
  <c r="C194" i="23"/>
  <c r="C193" i="23"/>
  <c r="C192" i="23"/>
  <c r="C191" i="23"/>
  <c r="C190" i="23"/>
  <c r="C189" i="23"/>
  <c r="C188" i="23"/>
  <c r="J188" i="23" s="1"/>
  <c r="C187" i="23"/>
  <c r="C186" i="23"/>
  <c r="C185" i="23"/>
  <c r="C184" i="23"/>
  <c r="C183" i="23"/>
  <c r="C182" i="23"/>
  <c r="C181" i="23"/>
  <c r="C180" i="23"/>
  <c r="J180" i="23" s="1"/>
  <c r="C179" i="23"/>
  <c r="J179" i="23" s="1"/>
  <c r="C178" i="23"/>
  <c r="C177" i="23"/>
  <c r="C176" i="23"/>
  <c r="C175" i="23"/>
  <c r="AO703" i="23"/>
  <c r="AQ703" i="23"/>
  <c r="AO701" i="23"/>
  <c r="AQ701" i="23"/>
  <c r="AO700" i="23"/>
  <c r="AQ700" i="23"/>
  <c r="AO699" i="23"/>
  <c r="AQ699" i="23"/>
  <c r="AO698" i="23"/>
  <c r="AQ698" i="23"/>
  <c r="AO697" i="23"/>
  <c r="AQ697" i="23"/>
  <c r="AO696" i="23"/>
  <c r="AQ696" i="23"/>
  <c r="AO695" i="23"/>
  <c r="AQ695" i="23"/>
  <c r="AO694" i="23"/>
  <c r="AQ694" i="23"/>
  <c r="AO693" i="23"/>
  <c r="AQ693" i="23"/>
  <c r="AO692" i="23"/>
  <c r="AQ692" i="23"/>
  <c r="AO691" i="23"/>
  <c r="AQ691" i="23"/>
  <c r="AO690" i="23"/>
  <c r="AQ690" i="23"/>
  <c r="AO689" i="23"/>
  <c r="AQ689" i="23"/>
  <c r="AO688" i="23"/>
  <c r="AQ688" i="23"/>
  <c r="AO687" i="23"/>
  <c r="AQ687" i="23"/>
  <c r="AO686" i="23"/>
  <c r="AQ686" i="23"/>
  <c r="AO685" i="23"/>
  <c r="AQ685" i="23"/>
  <c r="AO684" i="23"/>
  <c r="AQ684" i="23"/>
  <c r="AO683" i="23"/>
  <c r="AQ683" i="23"/>
  <c r="AO682" i="23"/>
  <c r="AQ682" i="23"/>
  <c r="AO681" i="23"/>
  <c r="AQ681" i="23"/>
  <c r="AO680" i="23"/>
  <c r="AQ680" i="23"/>
  <c r="AO679" i="23"/>
  <c r="AQ679" i="23"/>
  <c r="AO678" i="23"/>
  <c r="AQ678" i="23"/>
  <c r="AO677" i="23"/>
  <c r="AQ677" i="23"/>
  <c r="AO676" i="23"/>
  <c r="AQ676" i="23"/>
  <c r="AO675" i="23"/>
  <c r="AQ675" i="23"/>
  <c r="AO674" i="23"/>
  <c r="AQ674" i="23"/>
  <c r="AO673" i="23"/>
  <c r="AQ673" i="23"/>
  <c r="AO672" i="23"/>
  <c r="AQ672" i="23"/>
  <c r="AO671" i="23"/>
  <c r="AQ671" i="23"/>
  <c r="AO670" i="23"/>
  <c r="AQ670" i="23"/>
  <c r="AO669" i="23"/>
  <c r="AQ669" i="23"/>
  <c r="AO668" i="23"/>
  <c r="AQ668" i="23"/>
  <c r="AO667" i="23"/>
  <c r="AQ667" i="23"/>
  <c r="AO666" i="23"/>
  <c r="AQ666" i="23"/>
  <c r="AO665" i="23"/>
  <c r="AQ665" i="23"/>
  <c r="AO664" i="23"/>
  <c r="AQ664" i="23"/>
  <c r="AO663" i="23"/>
  <c r="AQ663" i="23"/>
  <c r="AO662" i="23"/>
  <c r="AQ662" i="23"/>
  <c r="AO661" i="23"/>
  <c r="AQ661" i="23"/>
  <c r="AO660" i="23"/>
  <c r="AQ660" i="23"/>
  <c r="AO659" i="23"/>
  <c r="AQ659" i="23"/>
  <c r="AO658" i="23"/>
  <c r="AQ658" i="23"/>
  <c r="AO657" i="23"/>
  <c r="AQ657" i="23"/>
  <c r="AO656" i="23"/>
  <c r="AQ656" i="23"/>
  <c r="AO655" i="23"/>
  <c r="AQ655" i="23"/>
  <c r="AO653" i="23"/>
  <c r="AQ653" i="23"/>
  <c r="AO652" i="23"/>
  <c r="AQ652" i="23"/>
  <c r="AO651" i="23"/>
  <c r="AQ651" i="23"/>
  <c r="AO650" i="23"/>
  <c r="AQ650" i="23"/>
  <c r="AO649" i="23"/>
  <c r="AQ649" i="23"/>
  <c r="AO648" i="23"/>
  <c r="AQ648" i="23"/>
  <c r="AO647" i="23"/>
  <c r="AQ647" i="23"/>
  <c r="AO646" i="23"/>
  <c r="AQ646" i="23"/>
  <c r="AO645" i="23"/>
  <c r="AQ645" i="23"/>
  <c r="AO644" i="23"/>
  <c r="AQ644" i="23"/>
  <c r="AO643" i="23"/>
  <c r="AQ643" i="23"/>
  <c r="AO642" i="23"/>
  <c r="AQ642" i="23"/>
  <c r="AO641" i="23"/>
  <c r="AQ641" i="23"/>
  <c r="AO640" i="23"/>
  <c r="AQ640" i="23"/>
  <c r="AO639" i="23"/>
  <c r="AQ639" i="23"/>
  <c r="AO638" i="23"/>
  <c r="AQ638" i="23"/>
  <c r="AO637" i="23"/>
  <c r="AQ637" i="23"/>
  <c r="AO636" i="23"/>
  <c r="AQ636" i="23"/>
  <c r="AO635" i="23"/>
  <c r="AQ635" i="23"/>
  <c r="AO634" i="23"/>
  <c r="AQ634" i="23"/>
  <c r="AO633" i="23"/>
  <c r="AQ633" i="23"/>
  <c r="AO632" i="23"/>
  <c r="AQ632" i="23"/>
  <c r="AO631" i="23"/>
  <c r="AQ631" i="23"/>
  <c r="AO630" i="23"/>
  <c r="AQ630" i="23"/>
  <c r="AO629" i="23"/>
  <c r="AQ629" i="23"/>
  <c r="AO628" i="23"/>
  <c r="AQ628" i="23"/>
  <c r="AO627" i="23"/>
  <c r="AQ627" i="23"/>
  <c r="AO626" i="23"/>
  <c r="AQ626" i="23"/>
  <c r="AO625" i="23"/>
  <c r="AQ625" i="23"/>
  <c r="AO624" i="23"/>
  <c r="AQ624" i="23"/>
  <c r="AO623" i="23"/>
  <c r="AQ623" i="23"/>
  <c r="AO622" i="23"/>
  <c r="AQ622" i="23"/>
  <c r="AO618" i="23"/>
  <c r="AQ618" i="23"/>
  <c r="AO617" i="23"/>
  <c r="AQ617" i="23"/>
  <c r="AO616" i="23"/>
  <c r="AQ616" i="23"/>
  <c r="AO615" i="23"/>
  <c r="AQ615" i="23"/>
  <c r="AO614" i="23"/>
  <c r="AQ614" i="23"/>
  <c r="AO613" i="23"/>
  <c r="AQ613" i="23"/>
  <c r="AO612" i="23"/>
  <c r="AQ612" i="23"/>
  <c r="AO611" i="23"/>
  <c r="AQ611" i="23"/>
  <c r="AO610" i="23"/>
  <c r="AQ610" i="23"/>
  <c r="AO609" i="23"/>
  <c r="AQ609" i="23"/>
  <c r="AO608" i="23"/>
  <c r="AQ608" i="23"/>
  <c r="AO607" i="23"/>
  <c r="AQ607" i="23"/>
  <c r="AO606" i="23"/>
  <c r="AQ606" i="23"/>
  <c r="AO605" i="23"/>
  <c r="AQ605" i="23"/>
  <c r="AO604" i="23"/>
  <c r="AQ604" i="23"/>
  <c r="AO603" i="23"/>
  <c r="AQ603" i="23"/>
  <c r="AO602" i="23"/>
  <c r="AQ602" i="23"/>
  <c r="AO601" i="23"/>
  <c r="AQ601" i="23"/>
  <c r="AO600" i="23"/>
  <c r="AQ600" i="23"/>
  <c r="AO599" i="23"/>
  <c r="AQ599" i="23"/>
  <c r="AO598" i="23"/>
  <c r="AQ598" i="23"/>
  <c r="AO597" i="23"/>
  <c r="AQ597" i="23"/>
  <c r="AO596" i="23"/>
  <c r="AQ596" i="23"/>
  <c r="AO595" i="23"/>
  <c r="AQ595" i="23"/>
  <c r="AO594" i="23"/>
  <c r="AQ594" i="23"/>
  <c r="AO593" i="23"/>
  <c r="AQ593" i="23"/>
  <c r="AO592" i="23"/>
  <c r="AQ592" i="23"/>
  <c r="AO591" i="23"/>
  <c r="AQ591" i="23"/>
  <c r="AO590" i="23"/>
  <c r="AQ590" i="23"/>
  <c r="AO589" i="23"/>
  <c r="AQ589" i="23"/>
  <c r="AO588" i="23"/>
  <c r="AQ588" i="23"/>
  <c r="AO587" i="23"/>
  <c r="AQ587" i="23"/>
  <c r="AO586" i="23"/>
  <c r="AQ586" i="23"/>
  <c r="AO585" i="23"/>
  <c r="AQ585" i="23"/>
  <c r="AO584" i="23"/>
  <c r="AQ584" i="23"/>
  <c r="AO583" i="23"/>
  <c r="AQ583" i="23"/>
  <c r="AO582" i="23"/>
  <c r="AQ582" i="23"/>
  <c r="AO581" i="23"/>
  <c r="AQ581" i="23"/>
  <c r="AO580" i="23"/>
  <c r="AQ580" i="23"/>
  <c r="AO579" i="23"/>
  <c r="AQ579" i="23"/>
  <c r="AO578" i="23"/>
  <c r="AQ578" i="23"/>
  <c r="AO577" i="23"/>
  <c r="AQ577" i="23"/>
  <c r="AO576" i="23"/>
  <c r="AQ576" i="23"/>
  <c r="AO575" i="23"/>
  <c r="AQ575" i="23"/>
  <c r="AO574" i="23"/>
  <c r="AQ574" i="23"/>
  <c r="AO573" i="23"/>
  <c r="AQ573" i="23"/>
  <c r="AO572" i="23"/>
  <c r="AQ572" i="23"/>
  <c r="AO571" i="23"/>
  <c r="AQ571" i="23"/>
  <c r="AO570" i="23"/>
  <c r="AQ570" i="23"/>
  <c r="AO569" i="23"/>
  <c r="AQ569" i="23"/>
  <c r="AO568" i="23"/>
  <c r="AQ568" i="23"/>
  <c r="AO567" i="23"/>
  <c r="AQ567" i="23"/>
  <c r="AO566" i="23"/>
  <c r="AQ566" i="23"/>
  <c r="AO565" i="23"/>
  <c r="AQ565" i="23"/>
  <c r="AO564" i="23"/>
  <c r="AQ564" i="23"/>
  <c r="AO563" i="23"/>
  <c r="AQ563" i="23"/>
  <c r="AO562" i="23"/>
  <c r="AQ562" i="23"/>
  <c r="AO561" i="23"/>
  <c r="AQ561" i="23"/>
  <c r="AO560" i="23"/>
  <c r="AQ560" i="23"/>
  <c r="AO559" i="23"/>
  <c r="AQ559" i="23"/>
  <c r="AO558" i="23"/>
  <c r="AQ558" i="23"/>
  <c r="AO557" i="23"/>
  <c r="AQ557" i="23"/>
  <c r="AO556" i="23"/>
  <c r="AQ556" i="23"/>
  <c r="AO555" i="23"/>
  <c r="AQ555" i="23"/>
  <c r="AO554" i="23"/>
  <c r="AQ554" i="23"/>
  <c r="AO553" i="23"/>
  <c r="AQ553" i="23"/>
  <c r="AO552" i="23"/>
  <c r="AQ552" i="23"/>
  <c r="AO551" i="23"/>
  <c r="AQ551" i="23"/>
  <c r="AO550" i="23"/>
  <c r="AQ550" i="23"/>
  <c r="AO549" i="23"/>
  <c r="AQ549" i="23"/>
  <c r="AO548" i="23"/>
  <c r="AQ548" i="23"/>
  <c r="AO547" i="23"/>
  <c r="AQ547" i="23"/>
  <c r="AO546" i="23"/>
  <c r="AQ546" i="23"/>
  <c r="AO545" i="23"/>
  <c r="AQ545" i="23"/>
  <c r="AO544" i="23"/>
  <c r="AQ544" i="23"/>
  <c r="AO543" i="23"/>
  <c r="AQ543" i="23"/>
  <c r="AO542" i="23"/>
  <c r="AQ542" i="23"/>
  <c r="AO541" i="23"/>
  <c r="AQ541" i="23"/>
  <c r="AO540" i="23"/>
  <c r="AQ540" i="23"/>
  <c r="AO539" i="23"/>
  <c r="AQ539" i="23"/>
  <c r="AO538" i="23"/>
  <c r="AQ538" i="23"/>
  <c r="AO537" i="23"/>
  <c r="AQ537" i="23"/>
  <c r="AO536" i="23"/>
  <c r="AQ536" i="23"/>
  <c r="AO535" i="23"/>
  <c r="AQ535" i="23"/>
  <c r="AO534" i="23"/>
  <c r="AQ534" i="23"/>
  <c r="AO533" i="23"/>
  <c r="AQ533" i="23"/>
  <c r="AO532" i="23"/>
  <c r="AQ532" i="23"/>
  <c r="AO531" i="23"/>
  <c r="AQ531" i="23"/>
  <c r="AO530" i="23"/>
  <c r="AQ530" i="23"/>
  <c r="AO529" i="23"/>
  <c r="AQ529" i="23"/>
  <c r="AO528" i="23"/>
  <c r="AQ528" i="23"/>
  <c r="AO527" i="23"/>
  <c r="AQ527" i="23"/>
  <c r="AO526" i="23"/>
  <c r="AQ526" i="23"/>
  <c r="AO525" i="23"/>
  <c r="AQ525" i="23"/>
  <c r="AO524" i="23"/>
  <c r="AQ524" i="23"/>
  <c r="AO523" i="23"/>
  <c r="AQ523" i="23"/>
  <c r="AO522" i="23"/>
  <c r="AQ522" i="23"/>
  <c r="AO521" i="23"/>
  <c r="AQ521" i="23"/>
  <c r="AO520" i="23"/>
  <c r="AQ520" i="23"/>
  <c r="AO519" i="23"/>
  <c r="AQ519" i="23"/>
  <c r="AO518" i="23"/>
  <c r="AQ518" i="23"/>
  <c r="AO517" i="23"/>
  <c r="AQ517" i="23"/>
  <c r="AO516" i="23"/>
  <c r="AQ516" i="23"/>
  <c r="AO515" i="23"/>
  <c r="AQ515" i="23"/>
  <c r="AO514" i="23"/>
  <c r="AQ514" i="23"/>
  <c r="AO513" i="23"/>
  <c r="AQ513" i="23"/>
  <c r="AO512" i="23"/>
  <c r="AQ512" i="23"/>
  <c r="AO511" i="23"/>
  <c r="AQ511" i="23"/>
  <c r="AO510" i="23"/>
  <c r="AQ510" i="23"/>
  <c r="AO509" i="23"/>
  <c r="AQ509" i="23"/>
  <c r="AO508" i="23"/>
  <c r="AQ508" i="23"/>
  <c r="AO507" i="23"/>
  <c r="AQ507" i="23"/>
  <c r="AO506" i="23"/>
  <c r="AQ506" i="23"/>
  <c r="AO505" i="23"/>
  <c r="AQ505" i="23"/>
  <c r="AO504" i="23"/>
  <c r="AQ504" i="23"/>
  <c r="AO503" i="23"/>
  <c r="AQ503" i="23"/>
  <c r="AO502" i="23"/>
  <c r="AQ502" i="23"/>
  <c r="AO501" i="23"/>
  <c r="AQ501" i="23"/>
  <c r="AO500" i="23"/>
  <c r="AQ500" i="23"/>
  <c r="AO499" i="23"/>
  <c r="AQ499" i="23"/>
  <c r="AO498" i="23"/>
  <c r="AQ498" i="23"/>
  <c r="AO497" i="23"/>
  <c r="AQ497" i="23"/>
  <c r="AO496" i="23"/>
  <c r="AQ496" i="23"/>
  <c r="AO495" i="23"/>
  <c r="AQ495" i="23"/>
  <c r="AO494" i="23"/>
  <c r="AQ494" i="23"/>
  <c r="AO493" i="23"/>
  <c r="AQ493" i="23"/>
  <c r="AO492" i="23"/>
  <c r="AQ492" i="23"/>
  <c r="AO491" i="23"/>
  <c r="AQ491" i="23"/>
  <c r="AO490" i="23"/>
  <c r="AQ490" i="23"/>
  <c r="AO489" i="23"/>
  <c r="AQ489" i="23"/>
  <c r="AO488" i="23"/>
  <c r="AQ488" i="23"/>
  <c r="AO487" i="23"/>
  <c r="AQ487" i="23"/>
  <c r="AO486" i="23"/>
  <c r="AQ486" i="23"/>
  <c r="AO485" i="23"/>
  <c r="AQ485" i="23"/>
  <c r="AO484" i="23"/>
  <c r="AQ484" i="23"/>
  <c r="AO483" i="23"/>
  <c r="AQ483" i="23"/>
  <c r="AO482" i="23"/>
  <c r="AQ482" i="23"/>
  <c r="AO481" i="23"/>
  <c r="AQ481" i="23"/>
  <c r="AO480" i="23"/>
  <c r="AQ480" i="23"/>
  <c r="AO479" i="23"/>
  <c r="AQ479" i="23"/>
  <c r="AO478" i="23"/>
  <c r="AQ478" i="23"/>
  <c r="AO477" i="23"/>
  <c r="AQ477" i="23"/>
  <c r="AO476" i="23"/>
  <c r="AQ476" i="23"/>
  <c r="AO475" i="23"/>
  <c r="AQ475" i="23"/>
  <c r="AO474" i="23"/>
  <c r="AQ474" i="23"/>
  <c r="AO473" i="23"/>
  <c r="AQ473" i="23"/>
  <c r="AO472" i="23"/>
  <c r="AQ472" i="23"/>
  <c r="AO471" i="23"/>
  <c r="AQ471" i="23"/>
  <c r="AO470" i="23"/>
  <c r="AQ470" i="23"/>
  <c r="AO469" i="23"/>
  <c r="AQ469" i="23"/>
  <c r="AO468" i="23"/>
  <c r="AQ468" i="23"/>
  <c r="AO467" i="23"/>
  <c r="AQ467" i="23"/>
  <c r="AO466" i="23"/>
  <c r="AQ466" i="23"/>
  <c r="AO465" i="23"/>
  <c r="AQ465" i="23"/>
  <c r="AO464" i="23"/>
  <c r="AQ464" i="23"/>
  <c r="AO463" i="23"/>
  <c r="AQ463" i="23"/>
  <c r="AO462" i="23"/>
  <c r="AQ462" i="23"/>
  <c r="AO461" i="23"/>
  <c r="AQ461" i="23"/>
  <c r="AO460" i="23"/>
  <c r="AQ460" i="23"/>
  <c r="AO459" i="23"/>
  <c r="AQ459" i="23"/>
  <c r="AO458" i="23"/>
  <c r="AQ458" i="23"/>
  <c r="AO457" i="23"/>
  <c r="AQ457" i="23"/>
  <c r="AO456" i="23"/>
  <c r="AQ456" i="23"/>
  <c r="AO455" i="23"/>
  <c r="AQ455" i="23"/>
  <c r="AO454" i="23"/>
  <c r="AQ454" i="23"/>
  <c r="AO453" i="23"/>
  <c r="AQ453" i="23"/>
  <c r="AO452" i="23"/>
  <c r="AQ452" i="23"/>
  <c r="AO451" i="23"/>
  <c r="AQ451" i="23"/>
  <c r="AO450" i="23"/>
  <c r="AQ450" i="23"/>
  <c r="AO449" i="23"/>
  <c r="AQ449" i="23"/>
  <c r="AO448" i="23"/>
  <c r="AQ448" i="23"/>
  <c r="AO447" i="23"/>
  <c r="AQ447" i="23"/>
  <c r="AO446" i="23"/>
  <c r="AQ446" i="23"/>
  <c r="AO445" i="23"/>
  <c r="AQ445" i="23"/>
  <c r="AO444" i="23"/>
  <c r="AQ444" i="23"/>
  <c r="AO443" i="23"/>
  <c r="AQ443" i="23"/>
  <c r="AO442" i="23"/>
  <c r="AQ442" i="23"/>
  <c r="AO441" i="23"/>
  <c r="AQ441" i="23"/>
  <c r="AO440" i="23"/>
  <c r="AQ440" i="23"/>
  <c r="AO439" i="23"/>
  <c r="AQ439" i="23"/>
  <c r="AO438" i="23"/>
  <c r="AQ438" i="23"/>
  <c r="AO437" i="23"/>
  <c r="AQ437" i="23"/>
  <c r="AO436" i="23"/>
  <c r="AQ436" i="23"/>
  <c r="AO435" i="23"/>
  <c r="AQ435" i="23"/>
  <c r="AO434" i="23"/>
  <c r="AQ434" i="23"/>
  <c r="AO433" i="23"/>
  <c r="AQ433" i="23"/>
  <c r="AO432" i="23"/>
  <c r="AQ432" i="23"/>
  <c r="AO431" i="23"/>
  <c r="AQ431" i="23"/>
  <c r="AO430" i="23"/>
  <c r="AQ430" i="23"/>
  <c r="AO429" i="23"/>
  <c r="AQ429" i="23"/>
  <c r="AO428" i="23"/>
  <c r="AQ428" i="23"/>
  <c r="AO427" i="23"/>
  <c r="AQ427" i="23"/>
  <c r="AO426" i="23"/>
  <c r="AQ426" i="23"/>
  <c r="AO425" i="23"/>
  <c r="AQ425" i="23"/>
  <c r="AO424" i="23"/>
  <c r="AQ424" i="23"/>
  <c r="AO423" i="23"/>
  <c r="AQ423" i="23"/>
  <c r="AO422" i="23"/>
  <c r="AQ422" i="23"/>
  <c r="AO421" i="23"/>
  <c r="AQ421" i="23"/>
  <c r="AO420" i="23"/>
  <c r="AQ420" i="23"/>
  <c r="AO419" i="23"/>
  <c r="AQ419" i="23"/>
  <c r="AO418" i="23"/>
  <c r="AQ418" i="23"/>
  <c r="AO417" i="23"/>
  <c r="AQ417" i="23"/>
  <c r="AO416" i="23"/>
  <c r="AQ416" i="23"/>
  <c r="AO415" i="23"/>
  <c r="AQ415" i="23"/>
  <c r="AO414" i="23"/>
  <c r="AQ414" i="23"/>
  <c r="AO413" i="23"/>
  <c r="AQ413" i="23"/>
  <c r="AO412" i="23"/>
  <c r="AQ412" i="23"/>
  <c r="AO411" i="23"/>
  <c r="AQ411" i="23"/>
  <c r="AO410" i="23"/>
  <c r="AQ410" i="23"/>
  <c r="AO409" i="23"/>
  <c r="AQ409" i="23"/>
  <c r="AO408" i="23"/>
  <c r="AQ408" i="23"/>
  <c r="AO407" i="23"/>
  <c r="AQ407" i="23"/>
  <c r="AO406" i="23"/>
  <c r="AQ406" i="23"/>
  <c r="AO405" i="23"/>
  <c r="AQ405" i="23"/>
  <c r="AO404" i="23"/>
  <c r="AQ404" i="23"/>
  <c r="AO403" i="23"/>
  <c r="AQ403" i="23"/>
  <c r="AO402" i="23"/>
  <c r="AQ402" i="23"/>
  <c r="AO401" i="23"/>
  <c r="AQ401" i="23"/>
  <c r="AO400" i="23"/>
  <c r="AQ400" i="23"/>
  <c r="AO399" i="23"/>
  <c r="AQ399" i="23"/>
  <c r="AO398" i="23"/>
  <c r="AQ398" i="23"/>
  <c r="AO397" i="23"/>
  <c r="AQ397" i="23"/>
  <c r="AO396" i="23"/>
  <c r="AQ396" i="23"/>
  <c r="AO395" i="23"/>
  <c r="AQ395" i="23"/>
  <c r="AO394" i="23"/>
  <c r="AQ394" i="23"/>
  <c r="AO393" i="23"/>
  <c r="AQ393" i="23"/>
  <c r="AO392" i="23"/>
  <c r="AQ392" i="23"/>
  <c r="AO391" i="23"/>
  <c r="AQ391" i="23"/>
  <c r="AO390" i="23"/>
  <c r="AQ390" i="23"/>
  <c r="AO389" i="23"/>
  <c r="AQ389" i="23"/>
  <c r="AO388" i="23"/>
  <c r="AQ388" i="23"/>
  <c r="AO387" i="23"/>
  <c r="AQ387" i="23"/>
  <c r="AO386" i="23"/>
  <c r="AQ386" i="23"/>
  <c r="AO385" i="23"/>
  <c r="AQ385" i="23"/>
  <c r="AO384" i="23"/>
  <c r="AQ384" i="23"/>
  <c r="AO383" i="23"/>
  <c r="AQ383" i="23"/>
  <c r="AO382" i="23"/>
  <c r="AQ382" i="23"/>
  <c r="AO381" i="23"/>
  <c r="AQ381" i="23"/>
  <c r="AO380" i="23"/>
  <c r="AQ380" i="23"/>
  <c r="AO379" i="23"/>
  <c r="AQ379" i="23"/>
  <c r="AO378" i="23"/>
  <c r="AQ378" i="23"/>
  <c r="AO377" i="23"/>
  <c r="AQ377" i="23"/>
  <c r="AO376" i="23"/>
  <c r="AQ376" i="23"/>
  <c r="AO375" i="23"/>
  <c r="AQ375" i="23"/>
  <c r="AO374" i="23"/>
  <c r="AQ374" i="23"/>
  <c r="AO373" i="23"/>
  <c r="AQ373" i="23"/>
  <c r="AO372" i="23"/>
  <c r="AQ372" i="23"/>
  <c r="AO371" i="23"/>
  <c r="AQ371" i="23"/>
  <c r="AO370" i="23"/>
  <c r="AQ370" i="23"/>
  <c r="AO369" i="23"/>
  <c r="AQ369" i="23"/>
  <c r="AO368" i="23"/>
  <c r="AQ368" i="23"/>
  <c r="AO367" i="23"/>
  <c r="AQ367" i="23"/>
  <c r="AO366" i="23"/>
  <c r="AQ366" i="23"/>
  <c r="AO365" i="23"/>
  <c r="AQ365" i="23"/>
  <c r="AO364" i="23"/>
  <c r="AQ364" i="23"/>
  <c r="AO363" i="23"/>
  <c r="AQ363" i="23"/>
  <c r="AO362" i="23"/>
  <c r="AQ362" i="23"/>
  <c r="AO361" i="23"/>
  <c r="AQ361" i="23"/>
  <c r="AO360" i="23"/>
  <c r="AQ360" i="23"/>
  <c r="AO359" i="23"/>
  <c r="AQ359" i="23"/>
  <c r="AO358" i="23"/>
  <c r="AQ358" i="23"/>
  <c r="AO357" i="23"/>
  <c r="AQ357" i="23"/>
  <c r="AO356" i="23"/>
  <c r="AQ356" i="23"/>
  <c r="AO355" i="23"/>
  <c r="AQ355" i="23"/>
  <c r="AO354" i="23"/>
  <c r="AQ354" i="23"/>
  <c r="AO353" i="23"/>
  <c r="AQ353" i="23"/>
  <c r="AO352" i="23"/>
  <c r="AQ352" i="23"/>
  <c r="AO351" i="23"/>
  <c r="AQ351" i="23"/>
  <c r="AO350" i="23"/>
  <c r="AQ350" i="23"/>
  <c r="AO349" i="23"/>
  <c r="AQ349" i="23"/>
  <c r="AO347" i="23"/>
  <c r="AQ347" i="23"/>
  <c r="AO346" i="23"/>
  <c r="AQ346" i="23"/>
  <c r="AO345" i="23"/>
  <c r="AQ345" i="23"/>
  <c r="AO344" i="23"/>
  <c r="AQ344" i="23"/>
  <c r="AO343" i="23"/>
  <c r="AQ343" i="23"/>
  <c r="AO342" i="23"/>
  <c r="AQ342" i="23"/>
  <c r="AO341" i="23"/>
  <c r="AQ341" i="23"/>
  <c r="AO340" i="23"/>
  <c r="AQ340" i="23"/>
  <c r="AO339" i="23"/>
  <c r="AQ339" i="23"/>
  <c r="AO338" i="23"/>
  <c r="AQ338" i="23"/>
  <c r="AO337" i="23"/>
  <c r="AQ337" i="23"/>
  <c r="AO336" i="23"/>
  <c r="AQ336" i="23"/>
  <c r="AO335" i="23"/>
  <c r="AQ335" i="23"/>
  <c r="AO334" i="23"/>
  <c r="AQ334" i="23"/>
  <c r="AO333" i="23"/>
  <c r="AQ333" i="23"/>
  <c r="AO332" i="23"/>
  <c r="AQ332" i="23"/>
  <c r="AO331" i="23"/>
  <c r="AQ331" i="23"/>
  <c r="AO330" i="23"/>
  <c r="AQ330" i="23"/>
  <c r="AO329" i="23"/>
  <c r="AQ329" i="23"/>
  <c r="AO328" i="23"/>
  <c r="AQ328" i="23"/>
  <c r="AO327" i="23"/>
  <c r="AQ327" i="23"/>
  <c r="AO326" i="23"/>
  <c r="AQ326" i="23"/>
  <c r="AO325" i="23"/>
  <c r="AQ325" i="23"/>
  <c r="AO324" i="23"/>
  <c r="AQ324" i="23"/>
  <c r="AO323" i="23"/>
  <c r="AQ323" i="23"/>
  <c r="AO322" i="23"/>
  <c r="AQ322" i="23"/>
  <c r="AO321" i="23"/>
  <c r="AQ321" i="23"/>
  <c r="AO320" i="23"/>
  <c r="AQ320" i="23"/>
  <c r="AQ319" i="23"/>
  <c r="AO318" i="23"/>
  <c r="AQ318" i="23"/>
  <c r="AO317" i="23"/>
  <c r="AQ317" i="23"/>
  <c r="AO316" i="23"/>
  <c r="AQ316" i="23"/>
  <c r="AO315" i="23"/>
  <c r="AQ315" i="23"/>
  <c r="AO314" i="23"/>
  <c r="AQ314" i="23"/>
  <c r="AO313" i="23"/>
  <c r="AQ313" i="23"/>
  <c r="AO312" i="23"/>
  <c r="AQ312" i="23"/>
  <c r="AO311" i="23"/>
  <c r="AQ311" i="23"/>
  <c r="AO310" i="23"/>
  <c r="AQ310" i="23"/>
  <c r="AO309" i="23"/>
  <c r="AQ309" i="23"/>
  <c r="AQ308" i="23"/>
  <c r="AO307" i="23"/>
  <c r="AQ307" i="23"/>
  <c r="AO306" i="23"/>
  <c r="AQ306" i="23"/>
  <c r="AO305" i="23"/>
  <c r="AQ305" i="23"/>
  <c r="AO304" i="23"/>
  <c r="AQ304" i="23"/>
  <c r="AO303" i="23"/>
  <c r="AQ303" i="23"/>
  <c r="AO302" i="23"/>
  <c r="AQ302" i="23"/>
  <c r="AO301" i="23"/>
  <c r="AQ301" i="23"/>
  <c r="AO300" i="23"/>
  <c r="AQ300" i="23"/>
  <c r="AO299" i="23"/>
  <c r="AQ299" i="23"/>
  <c r="AO298" i="23"/>
  <c r="AQ298" i="23"/>
  <c r="AO297" i="23"/>
  <c r="AQ297" i="23"/>
  <c r="AO296" i="23"/>
  <c r="AQ296" i="23"/>
  <c r="AO295" i="23"/>
  <c r="AQ295" i="23"/>
  <c r="AO294" i="23"/>
  <c r="AQ294" i="23"/>
  <c r="AO293" i="23"/>
  <c r="AQ293" i="23"/>
  <c r="AO292" i="23"/>
  <c r="AQ292" i="23"/>
  <c r="AO291" i="23"/>
  <c r="AQ291" i="23"/>
  <c r="AO290" i="23"/>
  <c r="AQ290" i="23"/>
  <c r="AO289" i="23"/>
  <c r="AQ289" i="23"/>
  <c r="AO288" i="23"/>
  <c r="AQ288" i="23"/>
  <c r="AO287" i="23"/>
  <c r="AQ287" i="23"/>
  <c r="AO286" i="23"/>
  <c r="AQ286" i="23"/>
  <c r="AO285" i="23"/>
  <c r="AQ285" i="23"/>
  <c r="AO284" i="23"/>
  <c r="AQ284" i="23"/>
  <c r="AO283" i="23"/>
  <c r="AQ283" i="23"/>
  <c r="AO282" i="23"/>
  <c r="AQ282" i="23"/>
  <c r="AO281" i="23"/>
  <c r="AQ281" i="23"/>
  <c r="AO280" i="23"/>
  <c r="AQ280" i="23"/>
  <c r="AO279" i="23"/>
  <c r="AQ279" i="23"/>
  <c r="AO278" i="23"/>
  <c r="AQ278" i="23"/>
  <c r="AO277" i="23"/>
  <c r="AQ277" i="23"/>
  <c r="AO276" i="23"/>
  <c r="AQ276" i="23"/>
  <c r="AO275" i="23"/>
  <c r="AQ275" i="23"/>
  <c r="AO273" i="23"/>
  <c r="AQ273" i="23"/>
  <c r="AO272" i="23"/>
  <c r="AQ272" i="23"/>
  <c r="AO271" i="23"/>
  <c r="AQ271" i="23"/>
  <c r="AO270" i="23"/>
  <c r="AQ270" i="23"/>
  <c r="AO269" i="23"/>
  <c r="AQ269" i="23"/>
  <c r="AO268" i="23"/>
  <c r="AQ268" i="23"/>
  <c r="AO267" i="23"/>
  <c r="AQ267" i="23"/>
  <c r="AO266" i="23"/>
  <c r="AQ266" i="23"/>
  <c r="AO265" i="23"/>
  <c r="AQ265" i="23"/>
  <c r="AO264" i="23"/>
  <c r="AQ264" i="23"/>
  <c r="AO263" i="23"/>
  <c r="AQ263" i="23"/>
  <c r="AO262" i="23"/>
  <c r="AQ262" i="23"/>
  <c r="AO261" i="23"/>
  <c r="AQ261" i="23"/>
  <c r="AO260" i="23"/>
  <c r="AQ260" i="23"/>
  <c r="AO259" i="23"/>
  <c r="AQ259" i="23"/>
  <c r="AO258" i="23"/>
  <c r="AQ258" i="23"/>
  <c r="AO257" i="23"/>
  <c r="AQ257" i="23"/>
  <c r="AO256" i="23"/>
  <c r="AQ256" i="23"/>
  <c r="AO255" i="23"/>
  <c r="AQ255" i="23"/>
  <c r="AO254" i="23"/>
  <c r="AQ254" i="23"/>
  <c r="AO253" i="23"/>
  <c r="AQ253" i="23"/>
  <c r="AO252" i="23"/>
  <c r="AQ252" i="23"/>
  <c r="AO251" i="23"/>
  <c r="AQ251" i="23"/>
  <c r="AO250" i="23"/>
  <c r="AQ250" i="23"/>
  <c r="AO249" i="23"/>
  <c r="AQ249" i="23"/>
  <c r="AO248" i="23"/>
  <c r="AQ248" i="23"/>
  <c r="AO247" i="23"/>
  <c r="AQ247" i="23"/>
  <c r="AO246" i="23"/>
  <c r="AQ246" i="23"/>
  <c r="AO245" i="23"/>
  <c r="AQ245" i="23"/>
  <c r="AO244" i="23"/>
  <c r="AQ244" i="23"/>
  <c r="AO243" i="23"/>
  <c r="AQ243" i="23"/>
  <c r="AO242" i="23"/>
  <c r="AQ242" i="23"/>
  <c r="AO241" i="23"/>
  <c r="AQ241" i="23"/>
  <c r="AO240" i="23"/>
  <c r="AQ240" i="23"/>
  <c r="AO239" i="23"/>
  <c r="AQ239" i="23"/>
  <c r="AO238" i="23"/>
  <c r="AQ238" i="23"/>
  <c r="AO237" i="23"/>
  <c r="AQ237" i="23"/>
  <c r="AO236" i="23"/>
  <c r="AQ236" i="23"/>
  <c r="AO235" i="23"/>
  <c r="AQ235" i="23"/>
  <c r="AO234" i="23"/>
  <c r="AQ234" i="23"/>
  <c r="AO233" i="23"/>
  <c r="AQ233" i="23"/>
  <c r="AO232" i="23"/>
  <c r="AQ232" i="23"/>
  <c r="AO231" i="23"/>
  <c r="AQ231" i="23"/>
  <c r="AO230" i="23"/>
  <c r="AQ230" i="23"/>
  <c r="AO229" i="23"/>
  <c r="AQ229" i="23"/>
  <c r="AO228" i="23"/>
  <c r="AQ228" i="23"/>
  <c r="AO227" i="23"/>
  <c r="AQ227" i="23"/>
  <c r="AO226" i="23"/>
  <c r="AQ226" i="23"/>
  <c r="AO225" i="23"/>
  <c r="AQ225" i="23"/>
  <c r="AO224" i="23"/>
  <c r="AQ224" i="23"/>
  <c r="AO223" i="23"/>
  <c r="AQ223" i="23"/>
  <c r="AO222" i="23"/>
  <c r="AQ222" i="23"/>
  <c r="AO221" i="23"/>
  <c r="AQ221" i="23"/>
  <c r="AO220" i="23"/>
  <c r="AQ220" i="23"/>
  <c r="AO219" i="23"/>
  <c r="AQ219" i="23"/>
  <c r="AO218" i="23"/>
  <c r="AQ218" i="23"/>
  <c r="AO217" i="23"/>
  <c r="AQ217" i="23"/>
  <c r="AO216" i="23"/>
  <c r="AQ216" i="23"/>
  <c r="AO215" i="23"/>
  <c r="AQ215" i="23"/>
  <c r="AO214" i="23"/>
  <c r="AQ214" i="23"/>
  <c r="AO213" i="23"/>
  <c r="AQ213" i="23"/>
  <c r="AO212" i="23"/>
  <c r="AQ212" i="23"/>
  <c r="AO211" i="23"/>
  <c r="AQ211" i="23"/>
  <c r="AO210" i="23"/>
  <c r="AQ210" i="23"/>
  <c r="AO209" i="23"/>
  <c r="AQ209" i="23"/>
  <c r="AO208" i="23"/>
  <c r="AQ208" i="23"/>
  <c r="AO207" i="23"/>
  <c r="AQ207" i="23"/>
  <c r="AO206" i="23"/>
  <c r="AQ206" i="23"/>
  <c r="AO205" i="23"/>
  <c r="AQ205" i="23"/>
  <c r="AO204" i="23"/>
  <c r="AQ204" i="23"/>
  <c r="AO203" i="23"/>
  <c r="AQ203" i="23"/>
  <c r="AO202" i="23"/>
  <c r="AQ202" i="23"/>
  <c r="AO201" i="23"/>
  <c r="AQ201" i="23"/>
  <c r="AO200" i="23"/>
  <c r="AQ200" i="23"/>
  <c r="AO199" i="23"/>
  <c r="AQ199" i="23"/>
  <c r="AO198" i="23"/>
  <c r="AQ198" i="23"/>
  <c r="AO197" i="23"/>
  <c r="AQ197" i="23"/>
  <c r="AO196" i="23"/>
  <c r="AQ196" i="23"/>
  <c r="AO195" i="23"/>
  <c r="AQ195" i="23"/>
  <c r="AO194" i="23"/>
  <c r="AQ194" i="23"/>
  <c r="AO193" i="23"/>
  <c r="AQ193" i="23"/>
  <c r="AO192" i="23"/>
  <c r="AQ192" i="23"/>
  <c r="AO191" i="23"/>
  <c r="AQ191" i="23"/>
  <c r="AO190" i="23"/>
  <c r="AQ190" i="23"/>
  <c r="AO189" i="23"/>
  <c r="AQ189" i="23"/>
  <c r="AO188" i="23"/>
  <c r="AQ188" i="23"/>
  <c r="AO187" i="23"/>
  <c r="AQ187" i="23"/>
  <c r="AO186" i="23"/>
  <c r="AQ186" i="23"/>
  <c r="AO185" i="23"/>
  <c r="AQ185" i="23"/>
  <c r="AO184" i="23"/>
  <c r="AQ184" i="23"/>
  <c r="AO183" i="23"/>
  <c r="AQ183" i="23"/>
  <c r="AO182" i="23"/>
  <c r="AQ182" i="23"/>
  <c r="AO181" i="23"/>
  <c r="AQ181" i="23"/>
  <c r="AO180" i="23"/>
  <c r="AQ180" i="23"/>
  <c r="AO179" i="23"/>
  <c r="AQ179" i="23"/>
  <c r="AO178" i="23"/>
  <c r="AQ178" i="23"/>
  <c r="AO177" i="23"/>
  <c r="AQ177" i="23"/>
  <c r="AO176" i="23"/>
  <c r="AQ176" i="23"/>
  <c r="AO175" i="23"/>
  <c r="AQ175" i="23"/>
  <c r="AO174" i="23"/>
  <c r="AQ174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BQ1674" i="1"/>
  <c r="BQ1675" i="1"/>
  <c r="BQ1676" i="1"/>
  <c r="BQ1677" i="1"/>
  <c r="BQ1678" i="1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BQ1287" i="1"/>
  <c r="BQ1288" i="1"/>
  <c r="BQ1289" i="1"/>
  <c r="BQ1290" i="1"/>
  <c r="BQ1291" i="1"/>
  <c r="BQ1292" i="1"/>
  <c r="BQ1293" i="1"/>
  <c r="BQ1294" i="1"/>
  <c r="BQ1295" i="1"/>
  <c r="BQ1296" i="1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334" i="1"/>
  <c r="AO3" i="23"/>
  <c r="AO4" i="23"/>
  <c r="AO5" i="23"/>
  <c r="AO6" i="23"/>
  <c r="AO7" i="23"/>
  <c r="AO8" i="23"/>
  <c r="AO9" i="23"/>
  <c r="AO10" i="23"/>
  <c r="AO11" i="23"/>
  <c r="AO12" i="23"/>
  <c r="AO13" i="23"/>
  <c r="AO14" i="23"/>
  <c r="AO15" i="23"/>
  <c r="AO16" i="23"/>
  <c r="AO17" i="23"/>
  <c r="AO18" i="23"/>
  <c r="AO19" i="23"/>
  <c r="AO20" i="23"/>
  <c r="AO21" i="23"/>
  <c r="AO22" i="23"/>
  <c r="AO23" i="23"/>
  <c r="AO24" i="23"/>
  <c r="AO25" i="23"/>
  <c r="AO26" i="23"/>
  <c r="AO27" i="23"/>
  <c r="AO28" i="23"/>
  <c r="AO29" i="23"/>
  <c r="AO30" i="23"/>
  <c r="AO31" i="23"/>
  <c r="AO32" i="23"/>
  <c r="AO33" i="23"/>
  <c r="AO34" i="23"/>
  <c r="AO35" i="23"/>
  <c r="AO36" i="23"/>
  <c r="AO37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7" i="23"/>
  <c r="AO58" i="23"/>
  <c r="AO59" i="23"/>
  <c r="AO60" i="23"/>
  <c r="AO61" i="23"/>
  <c r="AO62" i="23"/>
  <c r="AO63" i="23"/>
  <c r="AO64" i="23"/>
  <c r="AO65" i="23"/>
  <c r="AO66" i="23"/>
  <c r="AO67" i="23"/>
  <c r="AO68" i="23"/>
  <c r="AO69" i="23"/>
  <c r="AO70" i="23"/>
  <c r="AO71" i="23"/>
  <c r="AO72" i="23"/>
  <c r="AO73" i="23"/>
  <c r="AO74" i="23"/>
  <c r="AO75" i="23"/>
  <c r="AO76" i="23"/>
  <c r="AO77" i="23"/>
  <c r="AO78" i="23"/>
  <c r="AO79" i="23"/>
  <c r="AO80" i="23"/>
  <c r="AO81" i="23"/>
  <c r="AO82" i="23"/>
  <c r="AO83" i="23"/>
  <c r="AO84" i="23"/>
  <c r="AO85" i="23"/>
  <c r="AO86" i="23"/>
  <c r="AO87" i="23"/>
  <c r="AO88" i="23"/>
  <c r="AO89" i="23"/>
  <c r="AO90" i="23"/>
  <c r="AO91" i="23"/>
  <c r="AO92" i="23"/>
  <c r="AO93" i="23"/>
  <c r="AO94" i="23"/>
  <c r="AO95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2" i="23"/>
  <c r="AO113" i="23"/>
  <c r="AO114" i="23"/>
  <c r="AO115" i="23"/>
  <c r="AO116" i="23"/>
  <c r="AO117" i="23"/>
  <c r="AO118" i="23"/>
  <c r="AO119" i="23"/>
  <c r="AO120" i="23"/>
  <c r="AO121" i="23"/>
  <c r="AO122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BQ335" i="1"/>
  <c r="BQ336" i="1"/>
  <c r="BQ337" i="1"/>
  <c r="BQ338" i="1"/>
  <c r="BQ339" i="1"/>
  <c r="BQ340" i="1"/>
  <c r="BQ341" i="1"/>
  <c r="C36" i="23"/>
  <c r="C3" i="23"/>
  <c r="D10" i="23"/>
  <c r="C12" i="23"/>
  <c r="C21" i="23"/>
  <c r="C22" i="23"/>
  <c r="C29" i="23"/>
  <c r="C30" i="23"/>
  <c r="D38" i="23"/>
  <c r="C39" i="23"/>
  <c r="C46" i="23"/>
  <c r="C47" i="23"/>
  <c r="G54" i="23"/>
  <c r="C55" i="23"/>
  <c r="E62" i="23"/>
  <c r="C63" i="23"/>
  <c r="C70" i="23"/>
  <c r="C71" i="23"/>
  <c r="C78" i="23"/>
  <c r="G79" i="23"/>
  <c r="C86" i="23"/>
  <c r="G87" i="23"/>
  <c r="D94" i="23"/>
  <c r="D95" i="23"/>
  <c r="G102" i="23"/>
  <c r="G103" i="23"/>
  <c r="C110" i="23"/>
  <c r="D111" i="23"/>
  <c r="D118" i="23"/>
  <c r="D119" i="23"/>
  <c r="G126" i="23"/>
  <c r="G127" i="23"/>
  <c r="D134" i="23"/>
  <c r="D135" i="23"/>
  <c r="D142" i="23"/>
  <c r="C143" i="23"/>
  <c r="E150" i="23"/>
  <c r="E151" i="23"/>
  <c r="E158" i="23"/>
  <c r="E159" i="23"/>
  <c r="C166" i="23"/>
  <c r="C167" i="23"/>
  <c r="AR31" i="2"/>
  <c r="AT31" i="2"/>
  <c r="AR19" i="2"/>
  <c r="AT19" i="2"/>
  <c r="AR36" i="2"/>
  <c r="AT36" i="2"/>
  <c r="AR24" i="2"/>
  <c r="AT24" i="2"/>
  <c r="AP4" i="2"/>
  <c r="AR4" i="2"/>
  <c r="AT4" i="2"/>
  <c r="AR9" i="2"/>
  <c r="AT9" i="2"/>
  <c r="AR17" i="2"/>
  <c r="AT17" i="2"/>
  <c r="AP21" i="2"/>
  <c r="AR21" i="2"/>
  <c r="AT21" i="2"/>
  <c r="AP27" i="2"/>
  <c r="AR27" i="2"/>
  <c r="AT27" i="2"/>
  <c r="AP30" i="2"/>
  <c r="AR30" i="2"/>
  <c r="AT30" i="2"/>
  <c r="N704" i="23"/>
  <c r="C174" i="23"/>
  <c r="N1057" i="23"/>
  <c r="C1056" i="23"/>
  <c r="C1055" i="23"/>
  <c r="J1055" i="23" s="1"/>
  <c r="C1054" i="23"/>
  <c r="C1053" i="23"/>
  <c r="C1052" i="23"/>
  <c r="C1051" i="23"/>
  <c r="C1050" i="23"/>
  <c r="C1049" i="23"/>
  <c r="J1049" i="23" s="1"/>
  <c r="C1048" i="23"/>
  <c r="C1047" i="23"/>
  <c r="J1047" i="23" s="1"/>
  <c r="C1046" i="23"/>
  <c r="C1045" i="23"/>
  <c r="C1044" i="23"/>
  <c r="C1043" i="23"/>
  <c r="C1042" i="23"/>
  <c r="K1042" i="23" s="1"/>
  <c r="C1041" i="23"/>
  <c r="J1041" i="23" s="1"/>
  <c r="C1040" i="23"/>
  <c r="C1039" i="23"/>
  <c r="K1039" i="23" s="1"/>
  <c r="C1038" i="23"/>
  <c r="C1037" i="23"/>
  <c r="C1036" i="23"/>
  <c r="C1035" i="23"/>
  <c r="C1034" i="23"/>
  <c r="C1033" i="23"/>
  <c r="C1032" i="23"/>
  <c r="K1032" i="23" s="1"/>
  <c r="C1031" i="23"/>
  <c r="C1030" i="23"/>
  <c r="C1029" i="23"/>
  <c r="C1028" i="23"/>
  <c r="J1028" i="23" s="1"/>
  <c r="C1027" i="23"/>
  <c r="C1026" i="23"/>
  <c r="C1025" i="23"/>
  <c r="J1025" i="23" s="1"/>
  <c r="C1024" i="23"/>
  <c r="C1023" i="23"/>
  <c r="C1022" i="23"/>
  <c r="C1021" i="23"/>
  <c r="C1020" i="23"/>
  <c r="C1019" i="23"/>
  <c r="K1019" i="23" s="1"/>
  <c r="C1018" i="23"/>
  <c r="C1017" i="23"/>
  <c r="C1016" i="23"/>
  <c r="C1015" i="23"/>
  <c r="C1014" i="23"/>
  <c r="C1013" i="23"/>
  <c r="J1013" i="23" s="1"/>
  <c r="C1012" i="23"/>
  <c r="C1011" i="23"/>
  <c r="K1011" i="23" s="1"/>
  <c r="C1010" i="23"/>
  <c r="C1009" i="23"/>
  <c r="J1009" i="23" s="1"/>
  <c r="C1008" i="23"/>
  <c r="C1007" i="23"/>
  <c r="C1006" i="23"/>
  <c r="C1005" i="23"/>
  <c r="C1004" i="23"/>
  <c r="J1004" i="23" s="1"/>
  <c r="C1003" i="23"/>
  <c r="K1003" i="23" s="1"/>
  <c r="C1002" i="23"/>
  <c r="C1001" i="23"/>
  <c r="C1000" i="23"/>
  <c r="C999" i="23"/>
  <c r="C998" i="23"/>
  <c r="C997" i="23"/>
  <c r="C996" i="23"/>
  <c r="J996" i="23" s="1"/>
  <c r="C995" i="23"/>
  <c r="K995" i="23" s="1"/>
  <c r="C994" i="23"/>
  <c r="C993" i="23"/>
  <c r="L993" i="23" s="1"/>
  <c r="C992" i="23"/>
  <c r="C991" i="23"/>
  <c r="J991" i="23" s="1"/>
  <c r="C990" i="23"/>
  <c r="C989" i="23"/>
  <c r="K989" i="23" s="1"/>
  <c r="C988" i="23"/>
  <c r="J988" i="23" s="1"/>
  <c r="C987" i="23"/>
  <c r="K987" i="23" s="1"/>
  <c r="C986" i="23"/>
  <c r="C985" i="23"/>
  <c r="L985" i="23" s="1"/>
  <c r="C984" i="23"/>
  <c r="C983" i="23"/>
  <c r="C982" i="23"/>
  <c r="C981" i="23"/>
  <c r="C980" i="23"/>
  <c r="C979" i="23"/>
  <c r="K979" i="23" s="1"/>
  <c r="C978" i="23"/>
  <c r="C977" i="23"/>
  <c r="K977" i="23" s="1"/>
  <c r="C976" i="23"/>
  <c r="C975" i="23"/>
  <c r="C974" i="23"/>
  <c r="C973" i="23"/>
  <c r="J973" i="23" s="1"/>
  <c r="C972" i="23"/>
  <c r="J972" i="23" s="1"/>
  <c r="C971" i="23"/>
  <c r="L971" i="23" s="1"/>
  <c r="C970" i="23"/>
  <c r="C969" i="23"/>
  <c r="C968" i="23"/>
  <c r="C967" i="23"/>
  <c r="C966" i="23"/>
  <c r="C965" i="23"/>
  <c r="C964" i="23"/>
  <c r="J964" i="23" s="1"/>
  <c r="C963" i="23"/>
  <c r="C962" i="23"/>
  <c r="C961" i="23"/>
  <c r="K961" i="23" s="1"/>
  <c r="C960" i="23"/>
  <c r="C959" i="23"/>
  <c r="C958" i="23"/>
  <c r="C957" i="23"/>
  <c r="C956" i="23"/>
  <c r="K956" i="23" s="1"/>
  <c r="C955" i="23"/>
  <c r="C954" i="23"/>
  <c r="C953" i="23"/>
  <c r="J953" i="23" s="1"/>
  <c r="C952" i="23"/>
  <c r="C951" i="23"/>
  <c r="C950" i="23"/>
  <c r="C949" i="23"/>
  <c r="J949" i="23" s="1"/>
  <c r="C948" i="23"/>
  <c r="C947" i="23"/>
  <c r="C946" i="23"/>
  <c r="C945" i="23"/>
  <c r="J945" i="23" s="1"/>
  <c r="C944" i="23"/>
  <c r="L944" i="23" s="1"/>
  <c r="C943" i="23"/>
  <c r="C942" i="23"/>
  <c r="C941" i="23"/>
  <c r="K941" i="23" s="1"/>
  <c r="C940" i="23"/>
  <c r="C939" i="23"/>
  <c r="C938" i="23"/>
  <c r="C937" i="23"/>
  <c r="C936" i="23"/>
  <c r="J936" i="23" s="1"/>
  <c r="C935" i="23"/>
  <c r="C934" i="23"/>
  <c r="C933" i="23"/>
  <c r="C932" i="23"/>
  <c r="C931" i="23"/>
  <c r="L931" i="23" s="1"/>
  <c r="C930" i="23"/>
  <c r="C929" i="23"/>
  <c r="C928" i="23"/>
  <c r="C927" i="23"/>
  <c r="C926" i="23"/>
  <c r="C925" i="23"/>
  <c r="L925" i="23" s="1"/>
  <c r="C924" i="23"/>
  <c r="C923" i="23"/>
  <c r="C922" i="23"/>
  <c r="C921" i="23"/>
  <c r="C920" i="23"/>
  <c r="J920" i="23" s="1"/>
  <c r="C919" i="23"/>
  <c r="C918" i="23"/>
  <c r="C917" i="23"/>
  <c r="C916" i="23"/>
  <c r="C915" i="23"/>
  <c r="C914" i="23"/>
  <c r="C913" i="23"/>
  <c r="J913" i="23" s="1"/>
  <c r="C912" i="23"/>
  <c r="K912" i="23" s="1"/>
  <c r="C911" i="23"/>
  <c r="C910" i="23"/>
  <c r="C909" i="23"/>
  <c r="C908" i="23"/>
  <c r="C907" i="23"/>
  <c r="C906" i="23"/>
  <c r="J906" i="23" s="1"/>
  <c r="C905" i="23"/>
  <c r="L905" i="23" s="1"/>
  <c r="C904" i="23"/>
  <c r="J904" i="23" s="1"/>
  <c r="C903" i="23"/>
  <c r="L903" i="23" s="1"/>
  <c r="C902" i="23"/>
  <c r="C901" i="23"/>
  <c r="C900" i="23"/>
  <c r="C899" i="23"/>
  <c r="J899" i="23" s="1"/>
  <c r="C898" i="23"/>
  <c r="C897" i="23"/>
  <c r="C896" i="23"/>
  <c r="K896" i="23" s="1"/>
  <c r="C895" i="23"/>
  <c r="C894" i="23"/>
  <c r="C893" i="23"/>
  <c r="C892" i="23"/>
  <c r="C891" i="23"/>
  <c r="L891" i="23" s="1"/>
  <c r="C890" i="23"/>
  <c r="C889" i="23"/>
  <c r="K889" i="23" s="1"/>
  <c r="C888" i="23"/>
  <c r="J888" i="23" s="1"/>
  <c r="C887" i="23"/>
  <c r="L887" i="23" s="1"/>
  <c r="C886" i="23"/>
  <c r="C885" i="23"/>
  <c r="C884" i="23"/>
  <c r="C883" i="23"/>
  <c r="C882" i="23"/>
  <c r="C881" i="23"/>
  <c r="J881" i="23" s="1"/>
  <c r="C880" i="23"/>
  <c r="J880" i="23" s="1"/>
  <c r="C879" i="23"/>
  <c r="C878" i="23"/>
  <c r="C877" i="23"/>
  <c r="C876" i="23"/>
  <c r="J876" i="23" s="1"/>
  <c r="C875" i="23"/>
  <c r="C874" i="23"/>
  <c r="C873" i="23"/>
  <c r="C872" i="23"/>
  <c r="C871" i="23"/>
  <c r="K871" i="23" s="1"/>
  <c r="C870" i="23"/>
  <c r="C869" i="23"/>
  <c r="C868" i="23"/>
  <c r="C867" i="23"/>
  <c r="C866" i="23"/>
  <c r="C865" i="23"/>
  <c r="J865" i="23" s="1"/>
  <c r="C864" i="23"/>
  <c r="C863" i="23"/>
  <c r="C862" i="23"/>
  <c r="C861" i="23"/>
  <c r="C860" i="23"/>
  <c r="J860" i="23" s="1"/>
  <c r="C859" i="23"/>
  <c r="C858" i="23"/>
  <c r="C857" i="23"/>
  <c r="J857" i="23" s="1"/>
  <c r="C856" i="23"/>
  <c r="C855" i="23"/>
  <c r="C854" i="23"/>
  <c r="C853" i="23"/>
  <c r="C852" i="23"/>
  <c r="C851" i="23"/>
  <c r="C850" i="23"/>
  <c r="C849" i="23"/>
  <c r="C848" i="23"/>
  <c r="C847" i="23"/>
  <c r="C846" i="23"/>
  <c r="C845" i="23"/>
  <c r="C844" i="23"/>
  <c r="K844" i="23" s="1"/>
  <c r="C843" i="23"/>
  <c r="C842" i="23"/>
  <c r="C841" i="23"/>
  <c r="J841" i="23" s="1"/>
  <c r="C840" i="23"/>
  <c r="C839" i="23"/>
  <c r="C838" i="23"/>
  <c r="C837" i="23"/>
  <c r="C836" i="23"/>
  <c r="L836" i="23" s="1"/>
  <c r="C835" i="23"/>
  <c r="C834" i="23"/>
  <c r="C833" i="23"/>
  <c r="C832" i="23"/>
  <c r="J832" i="23" s="1"/>
  <c r="C831" i="23"/>
  <c r="C830" i="23"/>
  <c r="C829" i="23"/>
  <c r="L829" i="23" s="1"/>
  <c r="C828" i="23"/>
  <c r="K828" i="23" s="1"/>
  <c r="C827" i="23"/>
  <c r="C826" i="23"/>
  <c r="C825" i="23"/>
  <c r="C824" i="23"/>
  <c r="C823" i="23"/>
  <c r="C822" i="23"/>
  <c r="C821" i="23"/>
  <c r="C820" i="23"/>
  <c r="C819" i="23"/>
  <c r="C818" i="23"/>
  <c r="C817" i="23"/>
  <c r="J817" i="23" s="1"/>
  <c r="C816" i="23"/>
  <c r="C815" i="23"/>
  <c r="C814" i="23"/>
  <c r="C813" i="23"/>
  <c r="C812" i="23"/>
  <c r="C811" i="23"/>
  <c r="C810" i="23"/>
  <c r="C809" i="23"/>
  <c r="C808" i="23"/>
  <c r="J808" i="23" s="1"/>
  <c r="C807" i="23"/>
  <c r="C806" i="23"/>
  <c r="C805" i="23"/>
  <c r="C804" i="23"/>
  <c r="C803" i="23"/>
  <c r="C802" i="23"/>
  <c r="C801" i="23"/>
  <c r="C800" i="23"/>
  <c r="C799" i="23"/>
  <c r="C798" i="23"/>
  <c r="C797" i="23"/>
  <c r="L797" i="23" s="1"/>
  <c r="C796" i="23"/>
  <c r="J796" i="23" s="1"/>
  <c r="C795" i="23"/>
  <c r="C794" i="23"/>
  <c r="C793" i="23"/>
  <c r="C792" i="23"/>
  <c r="C791" i="23"/>
  <c r="C790" i="23"/>
  <c r="C789" i="23"/>
  <c r="C788" i="23"/>
  <c r="C787" i="23"/>
  <c r="C786" i="23"/>
  <c r="C785" i="23"/>
  <c r="C784" i="23"/>
  <c r="K784" i="23" s="1"/>
  <c r="C783" i="23"/>
  <c r="C782" i="23"/>
  <c r="C781" i="23"/>
  <c r="C780" i="23"/>
  <c r="C779" i="23"/>
  <c r="C778" i="23"/>
  <c r="C777" i="23"/>
  <c r="C776" i="23"/>
  <c r="L776" i="23" s="1"/>
  <c r="C775" i="23"/>
  <c r="C774" i="23"/>
  <c r="K774" i="23" s="1"/>
  <c r="C773" i="23"/>
  <c r="C772" i="23"/>
  <c r="C771" i="23"/>
  <c r="C770" i="23"/>
  <c r="J770" i="23" s="1"/>
  <c r="C769" i="23"/>
  <c r="C768" i="23"/>
  <c r="C767" i="23"/>
  <c r="C766" i="23"/>
  <c r="J766" i="23" s="1"/>
  <c r="C765" i="23"/>
  <c r="L765" i="23" s="1"/>
  <c r="C764" i="23"/>
  <c r="J764" i="23" s="1"/>
  <c r="C763" i="23"/>
  <c r="K763" i="23" s="1"/>
  <c r="C762" i="23"/>
  <c r="J762" i="23" s="1"/>
  <c r="C761" i="23"/>
  <c r="C760" i="23"/>
  <c r="C759" i="23"/>
  <c r="C758" i="23"/>
  <c r="C757" i="23"/>
  <c r="C756" i="23"/>
  <c r="C755" i="23"/>
  <c r="L755" i="23" s="1"/>
  <c r="C754" i="23"/>
  <c r="C753" i="23"/>
  <c r="J753" i="23" s="1"/>
  <c r="C752" i="23"/>
  <c r="L752" i="23" s="1"/>
  <c r="C751" i="23"/>
  <c r="C750" i="23"/>
  <c r="C749" i="23"/>
  <c r="C748" i="23"/>
  <c r="J748" i="23" s="1"/>
  <c r="C747" i="23"/>
  <c r="C746" i="23"/>
  <c r="L746" i="23" s="1"/>
  <c r="C745" i="23"/>
  <c r="J745" i="23" s="1"/>
  <c r="C744" i="23"/>
  <c r="L744" i="23" s="1"/>
  <c r="C743" i="23"/>
  <c r="C742" i="23"/>
  <c r="C741" i="23"/>
  <c r="C740" i="23"/>
  <c r="J740" i="23" s="1"/>
  <c r="C739" i="23"/>
  <c r="J739" i="23" s="1"/>
  <c r="C738" i="23"/>
  <c r="L738" i="23" s="1"/>
  <c r="C737" i="23"/>
  <c r="K737" i="23" s="1"/>
  <c r="C736" i="23"/>
  <c r="C735" i="23"/>
  <c r="C734" i="23"/>
  <c r="C733" i="23"/>
  <c r="C732" i="23"/>
  <c r="J732" i="23" s="1"/>
  <c r="C731" i="23"/>
  <c r="C730" i="23"/>
  <c r="C729" i="23"/>
  <c r="K729" i="23" s="1"/>
  <c r="C728" i="23"/>
  <c r="C727" i="23"/>
  <c r="C726" i="23"/>
  <c r="C725" i="23"/>
  <c r="C724" i="23"/>
  <c r="C723" i="23"/>
  <c r="C722" i="23"/>
  <c r="L722" i="23" s="1"/>
  <c r="C721" i="23"/>
  <c r="L721" i="23" s="1"/>
  <c r="C720" i="23"/>
  <c r="J720" i="23" s="1"/>
  <c r="C719" i="23"/>
  <c r="C718" i="23"/>
  <c r="C717" i="23"/>
  <c r="C716" i="23"/>
  <c r="L716" i="23" s="1"/>
  <c r="C715" i="23"/>
  <c r="C714" i="23"/>
  <c r="C713" i="23"/>
  <c r="J713" i="23" s="1"/>
  <c r="C712" i="23"/>
  <c r="J712" i="23" s="1"/>
  <c r="C711" i="23"/>
  <c r="C710" i="23"/>
  <c r="C709" i="23"/>
  <c r="C708" i="23"/>
  <c r="C707" i="23"/>
  <c r="C706" i="23"/>
  <c r="N1341" i="23"/>
  <c r="D1341" i="23" s="1"/>
  <c r="C1340" i="23"/>
  <c r="C1339" i="23"/>
  <c r="L1339" i="23" s="1"/>
  <c r="C1338" i="23"/>
  <c r="C1337" i="23"/>
  <c r="C1336" i="23"/>
  <c r="L1336" i="23" s="1"/>
  <c r="C1335" i="23"/>
  <c r="C1334" i="23"/>
  <c r="C1333" i="23"/>
  <c r="C1332" i="23"/>
  <c r="C1331" i="23"/>
  <c r="C1330" i="23"/>
  <c r="C1329" i="23"/>
  <c r="C1328" i="23"/>
  <c r="K1328" i="23" s="1"/>
  <c r="C1327" i="23"/>
  <c r="C1326" i="23"/>
  <c r="C1325" i="23"/>
  <c r="C1324" i="23"/>
  <c r="C1323" i="23"/>
  <c r="C1322" i="23"/>
  <c r="C1321" i="23"/>
  <c r="C1320" i="23"/>
  <c r="J1320" i="23" s="1"/>
  <c r="C1319" i="23"/>
  <c r="C1318" i="23"/>
  <c r="C1317" i="23"/>
  <c r="C1316" i="23"/>
  <c r="C1315" i="23"/>
  <c r="C1314" i="23"/>
  <c r="C1313" i="23"/>
  <c r="C1312" i="23"/>
  <c r="C1311" i="23"/>
  <c r="C1310" i="23"/>
  <c r="C1309" i="23"/>
  <c r="C1308" i="23"/>
  <c r="C1307" i="23"/>
  <c r="C1306" i="23"/>
  <c r="C1305" i="23"/>
  <c r="C1304" i="23"/>
  <c r="J1304" i="23" s="1"/>
  <c r="C1303" i="23"/>
  <c r="C1302" i="23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Q414" i="1"/>
  <c r="BQ413" i="1"/>
  <c r="BQ407" i="1"/>
  <c r="BQ406" i="1"/>
  <c r="BQ405" i="1"/>
  <c r="BQ404" i="1"/>
  <c r="BQ403" i="1"/>
  <c r="BQ402" i="1"/>
  <c r="BQ401" i="1"/>
  <c r="BQ400" i="1"/>
  <c r="BQ399" i="1"/>
  <c r="BQ398" i="1"/>
  <c r="BQ397" i="1"/>
  <c r="BQ396" i="1"/>
  <c r="BQ395" i="1"/>
  <c r="BQ394" i="1"/>
  <c r="BQ393" i="1"/>
  <c r="BQ392" i="1"/>
  <c r="BQ391" i="1"/>
  <c r="BQ390" i="1"/>
  <c r="BQ389" i="1"/>
  <c r="BQ388" i="1"/>
  <c r="BQ387" i="1"/>
  <c r="BQ386" i="1"/>
  <c r="BQ385" i="1"/>
  <c r="BQ384" i="1"/>
  <c r="BQ383" i="1"/>
  <c r="BQ382" i="1"/>
  <c r="BQ381" i="1"/>
  <c r="BQ380" i="1"/>
  <c r="BQ379" i="1"/>
  <c r="BQ378" i="1"/>
  <c r="BQ377" i="1"/>
  <c r="BQ376" i="1"/>
  <c r="BQ375" i="1"/>
  <c r="BQ374" i="1"/>
  <c r="BQ373" i="1"/>
  <c r="BQ372" i="1"/>
  <c r="BQ371" i="1"/>
  <c r="BQ370" i="1"/>
  <c r="BQ369" i="1"/>
  <c r="BQ368" i="1"/>
  <c r="BQ367" i="1"/>
  <c r="BQ366" i="1"/>
  <c r="BQ365" i="1"/>
  <c r="BQ364" i="1"/>
  <c r="BQ363" i="1"/>
  <c r="BQ362" i="1"/>
  <c r="BQ361" i="1"/>
  <c r="BQ360" i="1"/>
  <c r="BQ359" i="1"/>
  <c r="BQ358" i="1"/>
  <c r="BQ357" i="1"/>
  <c r="BQ356" i="1"/>
  <c r="BQ355" i="1"/>
  <c r="BQ354" i="1"/>
  <c r="BQ353" i="1"/>
  <c r="BQ352" i="1"/>
  <c r="BQ351" i="1"/>
  <c r="BQ350" i="1"/>
  <c r="BQ349" i="1"/>
  <c r="BQ348" i="1"/>
  <c r="BQ347" i="1"/>
  <c r="BQ346" i="1"/>
  <c r="BQ345" i="1"/>
  <c r="BQ344" i="1"/>
  <c r="BQ331" i="1"/>
  <c r="BQ330" i="1"/>
  <c r="BQ329" i="1"/>
  <c r="BQ328" i="1"/>
  <c r="BQ327" i="1"/>
  <c r="BQ326" i="1"/>
  <c r="BQ325" i="1"/>
  <c r="BQ324" i="1"/>
  <c r="BQ323" i="1"/>
  <c r="BQ322" i="1"/>
  <c r="BQ321" i="1"/>
  <c r="BQ320" i="1"/>
  <c r="BQ319" i="1"/>
  <c r="BQ318" i="1"/>
  <c r="BQ317" i="1"/>
  <c r="BQ316" i="1"/>
  <c r="BQ315" i="1"/>
  <c r="BQ314" i="1"/>
  <c r="BQ313" i="1"/>
  <c r="BQ312" i="1"/>
  <c r="BQ311" i="1"/>
  <c r="BQ310" i="1"/>
  <c r="BQ309" i="1"/>
  <c r="BQ308" i="1"/>
  <c r="BQ307" i="1"/>
  <c r="BQ306" i="1"/>
  <c r="BQ305" i="1"/>
  <c r="BQ304" i="1"/>
  <c r="BQ303" i="1"/>
  <c r="BQ302" i="1"/>
  <c r="BQ301" i="1"/>
  <c r="BQ300" i="1"/>
  <c r="BQ299" i="1"/>
  <c r="BQ298" i="1"/>
  <c r="BQ297" i="1"/>
  <c r="BQ296" i="1"/>
  <c r="BQ295" i="1"/>
  <c r="BQ294" i="1"/>
  <c r="BQ293" i="1"/>
  <c r="BQ292" i="1"/>
  <c r="BQ291" i="1"/>
  <c r="BQ290" i="1"/>
  <c r="BQ289" i="1"/>
  <c r="BQ288" i="1"/>
  <c r="BQ287" i="1"/>
  <c r="BQ286" i="1"/>
  <c r="BQ285" i="1"/>
  <c r="BQ284" i="1"/>
  <c r="BQ283" i="1"/>
  <c r="BQ282" i="1"/>
  <c r="BQ281" i="1"/>
  <c r="BQ280" i="1"/>
  <c r="BQ279" i="1"/>
  <c r="BQ278" i="1"/>
  <c r="BQ277" i="1"/>
  <c r="BQ276" i="1"/>
  <c r="BQ275" i="1"/>
  <c r="BQ274" i="1"/>
  <c r="BQ273" i="1"/>
  <c r="BQ272" i="1"/>
  <c r="BQ271" i="1"/>
  <c r="BQ270" i="1"/>
  <c r="BQ269" i="1"/>
  <c r="BQ268" i="1"/>
  <c r="BQ265" i="1"/>
  <c r="BQ264" i="1"/>
  <c r="BQ263" i="1"/>
  <c r="BQ262" i="1"/>
  <c r="BQ261" i="1"/>
  <c r="BQ260" i="1"/>
  <c r="BQ259" i="1"/>
  <c r="BQ258" i="1"/>
  <c r="BQ257" i="1"/>
  <c r="BQ256" i="1"/>
  <c r="BQ255" i="1"/>
  <c r="BQ254" i="1"/>
  <c r="BQ253" i="1"/>
  <c r="BQ252" i="1"/>
  <c r="BQ251" i="1"/>
  <c r="BQ250" i="1"/>
  <c r="BQ249" i="1"/>
  <c r="BQ248" i="1"/>
  <c r="BQ247" i="1"/>
  <c r="BQ246" i="1"/>
  <c r="BQ245" i="1"/>
  <c r="BQ244" i="1"/>
  <c r="BQ243" i="1"/>
  <c r="BQ242" i="1"/>
  <c r="BQ241" i="1"/>
  <c r="BQ240" i="1"/>
  <c r="BQ239" i="1"/>
  <c r="BQ238" i="1"/>
  <c r="BQ237" i="1"/>
  <c r="BQ236" i="1"/>
  <c r="BQ235" i="1"/>
  <c r="BQ234" i="1"/>
  <c r="BQ233" i="1"/>
  <c r="BQ232" i="1"/>
  <c r="BQ231" i="1"/>
  <c r="BQ230" i="1"/>
  <c r="BQ229" i="1"/>
  <c r="BQ228" i="1"/>
  <c r="BQ227" i="1"/>
  <c r="BQ226" i="1"/>
  <c r="BQ225" i="1"/>
  <c r="BQ224" i="1"/>
  <c r="BQ223" i="1"/>
  <c r="BQ222" i="1"/>
  <c r="BQ221" i="1"/>
  <c r="BQ220" i="1"/>
  <c r="BQ219" i="1"/>
  <c r="BQ218" i="1"/>
  <c r="BQ217" i="1"/>
  <c r="BQ216" i="1"/>
  <c r="BQ215" i="1"/>
  <c r="BQ214" i="1"/>
  <c r="BQ213" i="1"/>
  <c r="BQ212" i="1"/>
  <c r="BQ211" i="1"/>
  <c r="BQ210" i="1"/>
  <c r="BQ209" i="1"/>
  <c r="BQ208" i="1"/>
  <c r="BQ205" i="1"/>
  <c r="BQ204" i="1"/>
  <c r="BQ203" i="1"/>
  <c r="BQ202" i="1"/>
  <c r="BQ201" i="1"/>
  <c r="BQ200" i="1"/>
  <c r="BQ199" i="1"/>
  <c r="BQ198" i="1"/>
  <c r="BQ197" i="1"/>
  <c r="BQ196" i="1"/>
  <c r="BQ195" i="1"/>
  <c r="BQ194" i="1"/>
  <c r="BQ193" i="1"/>
  <c r="BQ191" i="1"/>
  <c r="BQ190" i="1"/>
  <c r="BQ189" i="1"/>
  <c r="BQ188" i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D250" i="23"/>
  <c r="E250" i="23"/>
  <c r="F250" i="23"/>
  <c r="G250" i="23"/>
  <c r="AG250" i="23"/>
  <c r="AG698" i="23"/>
  <c r="AG697" i="23"/>
  <c r="AG696" i="23"/>
  <c r="AG695" i="23"/>
  <c r="AG694" i="23"/>
  <c r="G698" i="23"/>
  <c r="F698" i="23"/>
  <c r="E698" i="23"/>
  <c r="D698" i="23"/>
  <c r="G697" i="23"/>
  <c r="F697" i="23"/>
  <c r="E697" i="23"/>
  <c r="D697" i="23"/>
  <c r="G696" i="23"/>
  <c r="F696" i="23"/>
  <c r="E696" i="23"/>
  <c r="D696" i="23"/>
  <c r="G695" i="23"/>
  <c r="F695" i="23"/>
  <c r="E695" i="23"/>
  <c r="D695" i="23"/>
  <c r="G694" i="23"/>
  <c r="F694" i="23"/>
  <c r="E694" i="23"/>
  <c r="D694" i="23"/>
  <c r="AG693" i="23"/>
  <c r="G693" i="23"/>
  <c r="F693" i="23"/>
  <c r="E693" i="23"/>
  <c r="D693" i="23"/>
  <c r="AG703" i="23"/>
  <c r="G703" i="23"/>
  <c r="F703" i="23"/>
  <c r="E703" i="23"/>
  <c r="D703" i="23"/>
  <c r="D448" i="23"/>
  <c r="E448" i="23"/>
  <c r="F448" i="23"/>
  <c r="G448" i="23"/>
  <c r="D449" i="23"/>
  <c r="E449" i="23"/>
  <c r="F449" i="23"/>
  <c r="G449" i="23"/>
  <c r="D464" i="23"/>
  <c r="E464" i="23"/>
  <c r="F464" i="23"/>
  <c r="G464" i="23"/>
  <c r="D507" i="23"/>
  <c r="E507" i="23"/>
  <c r="F507" i="23"/>
  <c r="G507" i="23"/>
  <c r="G691" i="23"/>
  <c r="F691" i="23"/>
  <c r="E691" i="23"/>
  <c r="D691" i="23"/>
  <c r="AG691" i="23"/>
  <c r="AG623" i="23"/>
  <c r="AG618" i="23"/>
  <c r="AG700" i="23"/>
  <c r="AG617" i="23"/>
  <c r="AG616" i="23"/>
  <c r="AG615" i="23"/>
  <c r="AG699" i="23"/>
  <c r="AG614" i="23"/>
  <c r="G618" i="23"/>
  <c r="F618" i="23"/>
  <c r="E618" i="23"/>
  <c r="D618" i="23"/>
  <c r="G700" i="23"/>
  <c r="F700" i="23"/>
  <c r="E700" i="23"/>
  <c r="D700" i="23"/>
  <c r="G617" i="23"/>
  <c r="F617" i="23"/>
  <c r="E617" i="23"/>
  <c r="D617" i="23"/>
  <c r="G616" i="23"/>
  <c r="F616" i="23"/>
  <c r="E616" i="23"/>
  <c r="D616" i="23"/>
  <c r="G615" i="23"/>
  <c r="F615" i="23"/>
  <c r="E615" i="23"/>
  <c r="D615" i="23"/>
  <c r="G699" i="23"/>
  <c r="F699" i="23"/>
  <c r="E699" i="23"/>
  <c r="D699" i="23"/>
  <c r="G614" i="23"/>
  <c r="F614" i="23"/>
  <c r="E614" i="23"/>
  <c r="D614" i="23"/>
  <c r="AG507" i="23"/>
  <c r="AG464" i="23"/>
  <c r="AG448" i="23"/>
  <c r="G377" i="23"/>
  <c r="F377" i="23"/>
  <c r="E377" i="23"/>
  <c r="D377" i="23"/>
  <c r="AG377" i="23"/>
  <c r="G351" i="23"/>
  <c r="F351" i="23"/>
  <c r="E351" i="23"/>
  <c r="D351" i="23"/>
  <c r="AG351" i="23"/>
  <c r="G319" i="23"/>
  <c r="F319" i="23"/>
  <c r="E319" i="23"/>
  <c r="D319" i="23"/>
  <c r="AG319" i="23"/>
  <c r="G308" i="23"/>
  <c r="F308" i="23"/>
  <c r="E308" i="23"/>
  <c r="D308" i="23"/>
  <c r="AG308" i="23"/>
  <c r="G287" i="23"/>
  <c r="F287" i="23"/>
  <c r="E287" i="23"/>
  <c r="D287" i="23"/>
  <c r="G286" i="23"/>
  <c r="F286" i="23"/>
  <c r="E286" i="23"/>
  <c r="D286" i="23"/>
  <c r="G285" i="23"/>
  <c r="F285" i="23"/>
  <c r="E285" i="23"/>
  <c r="D285" i="23"/>
  <c r="G284" i="23"/>
  <c r="F284" i="23"/>
  <c r="E284" i="23"/>
  <c r="D284" i="23"/>
  <c r="G283" i="23"/>
  <c r="F283" i="23"/>
  <c r="E283" i="23"/>
  <c r="D283" i="23"/>
  <c r="G282" i="23"/>
  <c r="F282" i="23"/>
  <c r="E282" i="23"/>
  <c r="D282" i="23"/>
  <c r="AG283" i="23"/>
  <c r="G264" i="23"/>
  <c r="F264" i="23"/>
  <c r="E264" i="23"/>
  <c r="D264" i="23"/>
  <c r="AG264" i="23"/>
  <c r="G189" i="23"/>
  <c r="F189" i="23"/>
  <c r="E189" i="23"/>
  <c r="D189" i="23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AO1625" i="23"/>
  <c r="P1" i="1"/>
  <c r="O1" i="1"/>
  <c r="G2" i="3" s="1"/>
  <c r="N1" i="1"/>
  <c r="AY3" i="2"/>
  <c r="AY29" i="2"/>
  <c r="AY13" i="2"/>
  <c r="AY34" i="2"/>
  <c r="AY4" i="2"/>
  <c r="AY23" i="2"/>
  <c r="AY8" i="2"/>
  <c r="AY27" i="2"/>
  <c r="AY26" i="2"/>
  <c r="AY10" i="2"/>
  <c r="AY5" i="2"/>
  <c r="AY16" i="2"/>
  <c r="AY36" i="2"/>
  <c r="AY33" i="2"/>
  <c r="AY38" i="2"/>
  <c r="AY17" i="2"/>
  <c r="AY12" i="2"/>
  <c r="AY7" i="2"/>
  <c r="AY31" i="2"/>
  <c r="AY9" i="2"/>
  <c r="AY24" i="2"/>
  <c r="AY30" i="2"/>
  <c r="AY35" i="2"/>
  <c r="AY15" i="2"/>
  <c r="AY20" i="2"/>
  <c r="AY14" i="2"/>
  <c r="AY18" i="2"/>
  <c r="AY19" i="2"/>
  <c r="AY32" i="2"/>
  <c r="AY28" i="2"/>
  <c r="AY21" i="2"/>
  <c r="AY37" i="2"/>
  <c r="AY11" i="2"/>
  <c r="AY6" i="2"/>
  <c r="AY22" i="2"/>
  <c r="AY25" i="2"/>
  <c r="BZ1396" i="1"/>
  <c r="BV1396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4" i="1"/>
  <c r="BQ1793" i="1"/>
  <c r="BQ1792" i="1"/>
  <c r="BQ1791" i="1"/>
  <c r="BQ1790" i="1"/>
  <c r="BQ1789" i="1"/>
  <c r="BQ1788" i="1"/>
  <c r="BQ1787" i="1"/>
  <c r="BQ1786" i="1"/>
  <c r="BQ1785" i="1"/>
  <c r="BQ1779" i="1"/>
  <c r="BQ1784" i="1"/>
  <c r="BQ1783" i="1"/>
  <c r="BQ1782" i="1"/>
  <c r="BQ1781" i="1"/>
  <c r="BQ1780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828" i="1"/>
  <c r="BQ827" i="1"/>
  <c r="BQ826" i="1"/>
  <c r="BQ577" i="1"/>
  <c r="BQ576" i="1"/>
  <c r="BQ575" i="1"/>
  <c r="BQ574" i="1"/>
  <c r="BQ410" i="1"/>
  <c r="BQ409" i="1"/>
  <c r="BQ408" i="1"/>
  <c r="BQ192" i="1"/>
  <c r="BQ75" i="1"/>
  <c r="BQ74" i="1"/>
  <c r="BQ73" i="1"/>
  <c r="BQ72" i="1"/>
  <c r="G166" i="27"/>
  <c r="G213" i="27"/>
  <c r="G281" i="27"/>
  <c r="G260" i="27"/>
  <c r="G209" i="27"/>
  <c r="G199" i="27"/>
  <c r="G198" i="27"/>
  <c r="G197" i="27"/>
  <c r="G196" i="27"/>
  <c r="G195" i="27"/>
  <c r="G191" i="27"/>
  <c r="G190" i="27"/>
  <c r="G188" i="27"/>
  <c r="G187" i="27"/>
  <c r="G184" i="27"/>
  <c r="G183" i="27"/>
  <c r="G182" i="27"/>
  <c r="G181" i="27"/>
  <c r="G179" i="27"/>
  <c r="G178" i="27"/>
  <c r="G176" i="27"/>
  <c r="G174" i="27"/>
  <c r="G173" i="27"/>
  <c r="G171" i="27"/>
  <c r="G168" i="27"/>
  <c r="G167" i="27"/>
  <c r="G165" i="27"/>
  <c r="G164" i="27"/>
  <c r="G157" i="27"/>
  <c r="G156" i="27"/>
  <c r="G155" i="27"/>
  <c r="G143" i="27"/>
  <c r="G141" i="27"/>
  <c r="G140" i="27"/>
  <c r="G139" i="27"/>
  <c r="G138" i="27"/>
  <c r="G137" i="27"/>
  <c r="G136" i="27"/>
  <c r="G135" i="27"/>
  <c r="G134" i="27"/>
  <c r="G132" i="27"/>
  <c r="G131" i="27"/>
  <c r="G130" i="27"/>
  <c r="G128" i="27"/>
  <c r="G126" i="27"/>
  <c r="G125" i="27"/>
  <c r="G123" i="27"/>
  <c r="G122" i="27"/>
  <c r="G120" i="27"/>
  <c r="G119" i="27"/>
  <c r="G117" i="27"/>
  <c r="G116" i="27"/>
  <c r="G115" i="27"/>
  <c r="G114" i="27"/>
  <c r="G105" i="27"/>
  <c r="G102" i="27"/>
  <c r="G101" i="27"/>
  <c r="G100" i="27"/>
  <c r="G99" i="27"/>
  <c r="G98" i="27"/>
  <c r="G96" i="27"/>
  <c r="G95" i="27"/>
  <c r="G92" i="27"/>
  <c r="G91" i="27"/>
  <c r="G86" i="27"/>
  <c r="G85" i="27"/>
  <c r="G84" i="27"/>
  <c r="G83" i="27"/>
  <c r="G80" i="27"/>
  <c r="G75" i="27"/>
  <c r="G74" i="27"/>
  <c r="G71" i="27"/>
  <c r="G70" i="27"/>
  <c r="G67" i="27"/>
  <c r="G65" i="27"/>
  <c r="G66" i="27"/>
  <c r="G64" i="27"/>
  <c r="G40" i="27"/>
  <c r="G39" i="27"/>
  <c r="F21" i="27"/>
  <c r="F20" i="27"/>
  <c r="F19" i="27"/>
  <c r="AP1" i="2" s="1"/>
  <c r="F18" i="27"/>
  <c r="F17" i="27"/>
  <c r="F16" i="27"/>
  <c r="F15" i="27"/>
  <c r="F14" i="27"/>
  <c r="F13" i="27"/>
  <c r="F12" i="27"/>
  <c r="F10" i="27"/>
  <c r="V1" i="1" s="1"/>
  <c r="I21" i="27"/>
  <c r="I20" i="27"/>
  <c r="I19" i="27"/>
  <c r="AR2" i="2"/>
  <c r="AP2" i="2"/>
  <c r="AN2" i="2"/>
  <c r="AL2" i="2"/>
  <c r="AX1" i="1"/>
  <c r="I18" i="27"/>
  <c r="I17" i="27"/>
  <c r="BC112" i="1"/>
  <c r="H1" i="2"/>
  <c r="F41" i="4" s="1"/>
  <c r="J1" i="2"/>
  <c r="G41" i="4" s="1"/>
  <c r="L1" i="2"/>
  <c r="H41" i="4" s="1"/>
  <c r="N1" i="2"/>
  <c r="BB1" i="2" s="1"/>
  <c r="P1" i="2"/>
  <c r="BC1" i="2" s="1"/>
  <c r="R1" i="2"/>
  <c r="BE1" i="2" s="1"/>
  <c r="T1" i="2"/>
  <c r="BD1" i="2" s="1"/>
  <c r="V1" i="2"/>
  <c r="Z1" i="2"/>
  <c r="AF1" i="2"/>
  <c r="AH1" i="2"/>
  <c r="H2" i="2"/>
  <c r="C2" i="2" s="1"/>
  <c r="J2" i="2"/>
  <c r="D2" i="2" s="1"/>
  <c r="L2" i="2"/>
  <c r="E2" i="2" s="1"/>
  <c r="N2" i="2"/>
  <c r="P2" i="2"/>
  <c r="R2" i="2"/>
  <c r="T2" i="2"/>
  <c r="V2" i="2"/>
  <c r="X2" i="2"/>
  <c r="Z2" i="2"/>
  <c r="AB2" i="2"/>
  <c r="AD2" i="2"/>
  <c r="AF2" i="2"/>
  <c r="AH2" i="2"/>
  <c r="AJ2" i="2"/>
  <c r="AY39" i="2"/>
  <c r="Q1" i="1"/>
  <c r="R1" i="1"/>
  <c r="R1" i="23" s="1"/>
  <c r="S1" i="1"/>
  <c r="BE1" i="1" s="1"/>
  <c r="T1" i="1"/>
  <c r="U1" i="1"/>
  <c r="W1" i="1"/>
  <c r="X1" i="1"/>
  <c r="AA1" i="1"/>
  <c r="BD112" i="1"/>
  <c r="BD1171" i="1"/>
  <c r="BE1171" i="1"/>
  <c r="BT1396" i="1"/>
  <c r="BU1396" i="1"/>
  <c r="BW1396" i="1"/>
  <c r="BX1396" i="1"/>
  <c r="BY1396" i="1"/>
  <c r="BD1486" i="1"/>
  <c r="BD1672" i="1"/>
  <c r="M1" i="23"/>
  <c r="F3" i="23"/>
  <c r="AG3" i="23"/>
  <c r="AQ3" i="23"/>
  <c r="C4" i="23"/>
  <c r="J4" i="23" s="1"/>
  <c r="D4" i="23"/>
  <c r="E4" i="23"/>
  <c r="F4" i="23"/>
  <c r="G4" i="23"/>
  <c r="AG4" i="23"/>
  <c r="C5" i="23"/>
  <c r="D5" i="23"/>
  <c r="E5" i="23"/>
  <c r="F5" i="23"/>
  <c r="G5" i="23"/>
  <c r="AG5" i="23"/>
  <c r="C6" i="23"/>
  <c r="D6" i="23"/>
  <c r="E6" i="23"/>
  <c r="F6" i="23"/>
  <c r="G6" i="23"/>
  <c r="AG6" i="23"/>
  <c r="C7" i="23"/>
  <c r="D7" i="23"/>
  <c r="E7" i="23"/>
  <c r="F7" i="23"/>
  <c r="G7" i="23"/>
  <c r="AG7" i="23"/>
  <c r="C8" i="23"/>
  <c r="J8" i="23" s="1"/>
  <c r="D8" i="23"/>
  <c r="E8" i="23"/>
  <c r="F8" i="23"/>
  <c r="G8" i="23"/>
  <c r="AG8" i="23"/>
  <c r="C9" i="23"/>
  <c r="J9" i="23" s="1"/>
  <c r="D9" i="23"/>
  <c r="E9" i="23"/>
  <c r="F9" i="23"/>
  <c r="G9" i="23"/>
  <c r="AG9" i="23"/>
  <c r="E10" i="23"/>
  <c r="F10" i="23"/>
  <c r="AG10" i="23"/>
  <c r="C11" i="23"/>
  <c r="D11" i="23"/>
  <c r="E11" i="23"/>
  <c r="F11" i="23"/>
  <c r="G11" i="23"/>
  <c r="AG11" i="23"/>
  <c r="F12" i="23"/>
  <c r="G12" i="23"/>
  <c r="AG12" i="23"/>
  <c r="C13" i="23"/>
  <c r="L13" i="23" s="1"/>
  <c r="D13" i="23"/>
  <c r="E13" i="23"/>
  <c r="F13" i="23"/>
  <c r="G13" i="23"/>
  <c r="AG13" i="23"/>
  <c r="C14" i="23"/>
  <c r="K14" i="23" s="1"/>
  <c r="D14" i="23"/>
  <c r="E14" i="23"/>
  <c r="F14" i="23"/>
  <c r="G14" i="23"/>
  <c r="AG14" i="23"/>
  <c r="C15" i="23"/>
  <c r="D15" i="23"/>
  <c r="E15" i="23"/>
  <c r="F15" i="23"/>
  <c r="G15" i="23"/>
  <c r="AG15" i="23"/>
  <c r="C16" i="23"/>
  <c r="J16" i="23" s="1"/>
  <c r="D16" i="23"/>
  <c r="E16" i="23"/>
  <c r="F16" i="23"/>
  <c r="G16" i="23"/>
  <c r="AG16" i="23"/>
  <c r="C17" i="23"/>
  <c r="L17" i="23" s="1"/>
  <c r="D17" i="23"/>
  <c r="E17" i="23"/>
  <c r="F17" i="23"/>
  <c r="G17" i="23"/>
  <c r="AG17" i="23"/>
  <c r="C18" i="23"/>
  <c r="K18" i="23" s="1"/>
  <c r="D18" i="23"/>
  <c r="E18" i="23"/>
  <c r="F18" i="23"/>
  <c r="G18" i="23"/>
  <c r="AG18" i="23"/>
  <c r="C19" i="23"/>
  <c r="L19" i="23" s="1"/>
  <c r="D19" i="23"/>
  <c r="E19" i="23"/>
  <c r="F19" i="23"/>
  <c r="G19" i="23"/>
  <c r="AG19" i="23"/>
  <c r="C20" i="23"/>
  <c r="K20" i="23" s="1"/>
  <c r="D20" i="23"/>
  <c r="E20" i="23"/>
  <c r="F20" i="23"/>
  <c r="G20" i="23"/>
  <c r="AG20" i="23"/>
  <c r="F21" i="23"/>
  <c r="AG21" i="23"/>
  <c r="F22" i="23"/>
  <c r="AG22" i="23"/>
  <c r="C23" i="23"/>
  <c r="D23" i="23"/>
  <c r="E23" i="23"/>
  <c r="F23" i="23"/>
  <c r="G23" i="23"/>
  <c r="AG23" i="23"/>
  <c r="C24" i="23"/>
  <c r="D24" i="23"/>
  <c r="E24" i="23"/>
  <c r="F24" i="23"/>
  <c r="G24" i="23"/>
  <c r="AG24" i="23"/>
  <c r="C25" i="23"/>
  <c r="J25" i="23" s="1"/>
  <c r="D25" i="23"/>
  <c r="E25" i="23"/>
  <c r="F25" i="23"/>
  <c r="G25" i="23"/>
  <c r="AG25" i="23"/>
  <c r="C26" i="23"/>
  <c r="J26" i="23" s="1"/>
  <c r="D26" i="23"/>
  <c r="E26" i="23"/>
  <c r="F26" i="23"/>
  <c r="G26" i="23"/>
  <c r="AG26" i="23"/>
  <c r="C27" i="23"/>
  <c r="L27" i="23" s="1"/>
  <c r="D27" i="23"/>
  <c r="E27" i="23"/>
  <c r="F27" i="23"/>
  <c r="G27" i="23"/>
  <c r="AG27" i="23"/>
  <c r="C28" i="23"/>
  <c r="L28" i="23" s="1"/>
  <c r="D28" i="23"/>
  <c r="E28" i="23"/>
  <c r="F28" i="23"/>
  <c r="G28" i="23"/>
  <c r="AG28" i="23"/>
  <c r="D29" i="23"/>
  <c r="F29" i="23"/>
  <c r="AG29" i="23"/>
  <c r="D30" i="23"/>
  <c r="F30" i="23"/>
  <c r="AG30" i="23"/>
  <c r="C31" i="23"/>
  <c r="L31" i="23" s="1"/>
  <c r="D31" i="23"/>
  <c r="E31" i="23"/>
  <c r="F31" i="23"/>
  <c r="G31" i="23"/>
  <c r="AG31" i="23"/>
  <c r="C32" i="23"/>
  <c r="K32" i="23" s="1"/>
  <c r="D32" i="23"/>
  <c r="E32" i="23"/>
  <c r="F32" i="23"/>
  <c r="G32" i="23"/>
  <c r="AG32" i="23"/>
  <c r="C33" i="23"/>
  <c r="J33" i="23" s="1"/>
  <c r="D33" i="23"/>
  <c r="E33" i="23"/>
  <c r="F33" i="23"/>
  <c r="G33" i="23"/>
  <c r="AG33" i="23"/>
  <c r="C34" i="23"/>
  <c r="D34" i="23"/>
  <c r="E34" i="23"/>
  <c r="F34" i="23"/>
  <c r="G34" i="23"/>
  <c r="AG34" i="23"/>
  <c r="C35" i="23"/>
  <c r="J35" i="23" s="1"/>
  <c r="D35" i="23"/>
  <c r="E35" i="23"/>
  <c r="F35" i="23"/>
  <c r="G35" i="23"/>
  <c r="AG35" i="23"/>
  <c r="F36" i="23"/>
  <c r="AG36" i="23"/>
  <c r="C37" i="23"/>
  <c r="D37" i="23"/>
  <c r="E37" i="23"/>
  <c r="F37" i="23"/>
  <c r="G37" i="23"/>
  <c r="AG37" i="23"/>
  <c r="C38" i="23"/>
  <c r="F38" i="23"/>
  <c r="AG38" i="23"/>
  <c r="D39" i="23"/>
  <c r="F39" i="23"/>
  <c r="AG39" i="23"/>
  <c r="C40" i="23"/>
  <c r="D40" i="23"/>
  <c r="E40" i="23"/>
  <c r="F40" i="23"/>
  <c r="G40" i="23"/>
  <c r="AG40" i="23"/>
  <c r="C41" i="23"/>
  <c r="L41" i="23" s="1"/>
  <c r="D41" i="23"/>
  <c r="E41" i="23"/>
  <c r="F41" i="23"/>
  <c r="G41" i="23"/>
  <c r="AG41" i="23"/>
  <c r="C42" i="23"/>
  <c r="D42" i="23"/>
  <c r="E42" i="23"/>
  <c r="F42" i="23"/>
  <c r="G42" i="23"/>
  <c r="AG42" i="23"/>
  <c r="C43" i="23"/>
  <c r="L43" i="23" s="1"/>
  <c r="D43" i="23"/>
  <c r="E43" i="23"/>
  <c r="F43" i="23"/>
  <c r="G43" i="23"/>
  <c r="AG43" i="23"/>
  <c r="C44" i="23"/>
  <c r="D44" i="23"/>
  <c r="E44" i="23"/>
  <c r="F44" i="23"/>
  <c r="G44" i="23"/>
  <c r="AG44" i="23"/>
  <c r="C45" i="23"/>
  <c r="D45" i="23"/>
  <c r="E45" i="23"/>
  <c r="F45" i="23"/>
  <c r="G45" i="23"/>
  <c r="AG45" i="23"/>
  <c r="F46" i="23"/>
  <c r="AG46" i="23"/>
  <c r="F47" i="23"/>
  <c r="AG47" i="23"/>
  <c r="C48" i="23"/>
  <c r="K48" i="23" s="1"/>
  <c r="D48" i="23"/>
  <c r="E48" i="23"/>
  <c r="F48" i="23"/>
  <c r="G48" i="23"/>
  <c r="AG48" i="23"/>
  <c r="C49" i="23"/>
  <c r="L49" i="23" s="1"/>
  <c r="D49" i="23"/>
  <c r="E49" i="23"/>
  <c r="F49" i="23"/>
  <c r="G49" i="23"/>
  <c r="AG49" i="23"/>
  <c r="C50" i="23"/>
  <c r="L50" i="23" s="1"/>
  <c r="D50" i="23"/>
  <c r="E50" i="23"/>
  <c r="F50" i="23"/>
  <c r="G50" i="23"/>
  <c r="AG50" i="23"/>
  <c r="C51" i="23"/>
  <c r="D51" i="23"/>
  <c r="E51" i="23"/>
  <c r="F51" i="23"/>
  <c r="G51" i="23"/>
  <c r="AG51" i="23"/>
  <c r="C52" i="23"/>
  <c r="D52" i="23"/>
  <c r="E52" i="23"/>
  <c r="F52" i="23"/>
  <c r="G52" i="23"/>
  <c r="AG52" i="23"/>
  <c r="C53" i="23"/>
  <c r="J53" i="23" s="1"/>
  <c r="D53" i="23"/>
  <c r="E53" i="23"/>
  <c r="F53" i="23"/>
  <c r="G53" i="23"/>
  <c r="AG53" i="23"/>
  <c r="F54" i="23"/>
  <c r="AG54" i="23"/>
  <c r="F55" i="23"/>
  <c r="AG55" i="23"/>
  <c r="C56" i="23"/>
  <c r="L56" i="23" s="1"/>
  <c r="D56" i="23"/>
  <c r="E56" i="23"/>
  <c r="F56" i="23"/>
  <c r="G56" i="23"/>
  <c r="AG56" i="23"/>
  <c r="C57" i="23"/>
  <c r="J57" i="23" s="1"/>
  <c r="D57" i="23"/>
  <c r="E57" i="23"/>
  <c r="F57" i="23"/>
  <c r="G57" i="23"/>
  <c r="AG57" i="23"/>
  <c r="C58" i="23"/>
  <c r="D58" i="23"/>
  <c r="E58" i="23"/>
  <c r="F58" i="23"/>
  <c r="G58" i="23"/>
  <c r="AG58" i="23"/>
  <c r="C59" i="23"/>
  <c r="J59" i="23" s="1"/>
  <c r="D59" i="23"/>
  <c r="E59" i="23"/>
  <c r="F59" i="23"/>
  <c r="G59" i="23"/>
  <c r="AG59" i="23"/>
  <c r="C60" i="23"/>
  <c r="D60" i="23"/>
  <c r="E60" i="23"/>
  <c r="F60" i="23"/>
  <c r="G60" i="23"/>
  <c r="AG60" i="23"/>
  <c r="C61" i="23"/>
  <c r="D61" i="23"/>
  <c r="E61" i="23"/>
  <c r="F61" i="23"/>
  <c r="G61" i="23"/>
  <c r="AG61" i="23"/>
  <c r="F62" i="23"/>
  <c r="AG62" i="23"/>
  <c r="F63" i="23"/>
  <c r="G63" i="23"/>
  <c r="AG63" i="23"/>
  <c r="C64" i="23"/>
  <c r="J64" i="23" s="1"/>
  <c r="D64" i="23"/>
  <c r="E64" i="23"/>
  <c r="F64" i="23"/>
  <c r="G64" i="23"/>
  <c r="AG64" i="23"/>
  <c r="C65" i="23"/>
  <c r="J65" i="23" s="1"/>
  <c r="D65" i="23"/>
  <c r="E65" i="23"/>
  <c r="F65" i="23"/>
  <c r="G65" i="23"/>
  <c r="AG65" i="23"/>
  <c r="C66" i="23"/>
  <c r="L66" i="23" s="1"/>
  <c r="D66" i="23"/>
  <c r="E66" i="23"/>
  <c r="F66" i="23"/>
  <c r="G66" i="23"/>
  <c r="AG66" i="23"/>
  <c r="C67" i="23"/>
  <c r="D67" i="23"/>
  <c r="E67" i="23"/>
  <c r="F67" i="23"/>
  <c r="G67" i="23"/>
  <c r="AG67" i="23"/>
  <c r="C68" i="23"/>
  <c r="D68" i="23"/>
  <c r="E68" i="23"/>
  <c r="F68" i="23"/>
  <c r="G68" i="23"/>
  <c r="AG68" i="23"/>
  <c r="C69" i="23"/>
  <c r="J69" i="23" s="1"/>
  <c r="D69" i="23"/>
  <c r="E69" i="23"/>
  <c r="F69" i="23"/>
  <c r="G69" i="23"/>
  <c r="AG69" i="23"/>
  <c r="F70" i="23"/>
  <c r="AG70" i="23"/>
  <c r="F71" i="23"/>
  <c r="AG71" i="23"/>
  <c r="C72" i="23"/>
  <c r="K72" i="23" s="1"/>
  <c r="D72" i="23"/>
  <c r="E72" i="23"/>
  <c r="F72" i="23"/>
  <c r="G72" i="23"/>
  <c r="AG72" i="23"/>
  <c r="C73" i="23"/>
  <c r="D73" i="23"/>
  <c r="E73" i="23"/>
  <c r="F73" i="23"/>
  <c r="G73" i="23"/>
  <c r="AG73" i="23"/>
  <c r="C74" i="23"/>
  <c r="K74" i="23" s="1"/>
  <c r="D74" i="23"/>
  <c r="E74" i="23"/>
  <c r="F74" i="23"/>
  <c r="G74" i="23"/>
  <c r="AG74" i="23"/>
  <c r="C75" i="23"/>
  <c r="J75" i="23" s="1"/>
  <c r="D75" i="23"/>
  <c r="E75" i="23"/>
  <c r="F75" i="23"/>
  <c r="G75" i="23"/>
  <c r="AG75" i="23"/>
  <c r="C76" i="23"/>
  <c r="K76" i="23" s="1"/>
  <c r="D76" i="23"/>
  <c r="E76" i="23"/>
  <c r="F76" i="23"/>
  <c r="G76" i="23"/>
  <c r="AG76" i="23"/>
  <c r="C77" i="23"/>
  <c r="L77" i="23" s="1"/>
  <c r="D77" i="23"/>
  <c r="E77" i="23"/>
  <c r="F77" i="23"/>
  <c r="G77" i="23"/>
  <c r="AG77" i="23"/>
  <c r="F78" i="23"/>
  <c r="G78" i="23"/>
  <c r="AG78" i="23"/>
  <c r="F79" i="23"/>
  <c r="AG79" i="23"/>
  <c r="C80" i="23"/>
  <c r="J80" i="23" s="1"/>
  <c r="D80" i="23"/>
  <c r="E80" i="23"/>
  <c r="F80" i="23"/>
  <c r="G80" i="23"/>
  <c r="AG80" i="23"/>
  <c r="C81" i="23"/>
  <c r="J81" i="23" s="1"/>
  <c r="D81" i="23"/>
  <c r="E81" i="23"/>
  <c r="F81" i="23"/>
  <c r="G81" i="23"/>
  <c r="AG81" i="23"/>
  <c r="C82" i="23"/>
  <c r="D82" i="23"/>
  <c r="E82" i="23"/>
  <c r="F82" i="23"/>
  <c r="G82" i="23"/>
  <c r="AG82" i="23"/>
  <c r="C83" i="23"/>
  <c r="J83" i="23" s="1"/>
  <c r="D83" i="23"/>
  <c r="E83" i="23"/>
  <c r="F83" i="23"/>
  <c r="G83" i="23"/>
  <c r="AG83" i="23"/>
  <c r="C84" i="23"/>
  <c r="D84" i="23"/>
  <c r="E84" i="23"/>
  <c r="F84" i="23"/>
  <c r="G84" i="23"/>
  <c r="AG84" i="23"/>
  <c r="C85" i="23"/>
  <c r="J85" i="23" s="1"/>
  <c r="D85" i="23"/>
  <c r="E85" i="23"/>
  <c r="F85" i="23"/>
  <c r="G85" i="23"/>
  <c r="AG85" i="23"/>
  <c r="F86" i="23"/>
  <c r="G86" i="23"/>
  <c r="AG86" i="23"/>
  <c r="F87" i="23"/>
  <c r="AG87" i="23"/>
  <c r="C88" i="23"/>
  <c r="D88" i="23"/>
  <c r="E88" i="23"/>
  <c r="F88" i="23"/>
  <c r="G88" i="23"/>
  <c r="AG88" i="23"/>
  <c r="C89" i="23"/>
  <c r="D89" i="23"/>
  <c r="E89" i="23"/>
  <c r="F89" i="23"/>
  <c r="G89" i="23"/>
  <c r="AG89" i="23"/>
  <c r="C90" i="23"/>
  <c r="D90" i="23"/>
  <c r="E90" i="23"/>
  <c r="F90" i="23"/>
  <c r="G90" i="23"/>
  <c r="AG90" i="23"/>
  <c r="C91" i="23"/>
  <c r="D91" i="23"/>
  <c r="E91" i="23"/>
  <c r="F91" i="23"/>
  <c r="G91" i="23"/>
  <c r="AG91" i="23"/>
  <c r="C92" i="23"/>
  <c r="K92" i="23" s="1"/>
  <c r="D92" i="23"/>
  <c r="E92" i="23"/>
  <c r="F92" i="23"/>
  <c r="G92" i="23"/>
  <c r="AG92" i="23"/>
  <c r="C93" i="23"/>
  <c r="D93" i="23"/>
  <c r="E93" i="23"/>
  <c r="F93" i="23"/>
  <c r="G93" i="23"/>
  <c r="AG93" i="23"/>
  <c r="C94" i="23"/>
  <c r="F94" i="23"/>
  <c r="AG94" i="23"/>
  <c r="C95" i="23"/>
  <c r="L95" i="23" s="1"/>
  <c r="F95" i="23"/>
  <c r="AG95" i="23"/>
  <c r="C96" i="23"/>
  <c r="D96" i="23"/>
  <c r="E96" i="23"/>
  <c r="F96" i="23"/>
  <c r="G96" i="23"/>
  <c r="AG96" i="23"/>
  <c r="C97" i="23"/>
  <c r="L97" i="23" s="1"/>
  <c r="D97" i="23"/>
  <c r="E97" i="23"/>
  <c r="F97" i="23"/>
  <c r="G97" i="23"/>
  <c r="AG97" i="23"/>
  <c r="C98" i="23"/>
  <c r="K98" i="23" s="1"/>
  <c r="D98" i="23"/>
  <c r="E98" i="23"/>
  <c r="F98" i="23"/>
  <c r="G98" i="23"/>
  <c r="AG98" i="23"/>
  <c r="C99" i="23"/>
  <c r="K99" i="23" s="1"/>
  <c r="D99" i="23"/>
  <c r="E99" i="23"/>
  <c r="F99" i="23"/>
  <c r="G99" i="23"/>
  <c r="AG99" i="23"/>
  <c r="C100" i="23"/>
  <c r="D100" i="23"/>
  <c r="E100" i="23"/>
  <c r="F100" i="23"/>
  <c r="G100" i="23"/>
  <c r="AG100" i="23"/>
  <c r="C101" i="23"/>
  <c r="D101" i="23"/>
  <c r="E101" i="23"/>
  <c r="F101" i="23"/>
  <c r="G101" i="23"/>
  <c r="AG101" i="23"/>
  <c r="F102" i="23"/>
  <c r="AG102" i="23"/>
  <c r="F103" i="23"/>
  <c r="AG103" i="23"/>
  <c r="C104" i="23"/>
  <c r="K104" i="23" s="1"/>
  <c r="D104" i="23"/>
  <c r="E104" i="23"/>
  <c r="F104" i="23"/>
  <c r="G104" i="23"/>
  <c r="AG104" i="23"/>
  <c r="C105" i="23"/>
  <c r="D105" i="23"/>
  <c r="E105" i="23"/>
  <c r="F105" i="23"/>
  <c r="G105" i="23"/>
  <c r="AG105" i="23"/>
  <c r="C106" i="23"/>
  <c r="D106" i="23"/>
  <c r="E106" i="23"/>
  <c r="F106" i="23"/>
  <c r="G106" i="23"/>
  <c r="AG106" i="23"/>
  <c r="C107" i="23"/>
  <c r="K107" i="23" s="1"/>
  <c r="D107" i="23"/>
  <c r="E107" i="23"/>
  <c r="F107" i="23"/>
  <c r="G107" i="23"/>
  <c r="AG107" i="23"/>
  <c r="C108" i="23"/>
  <c r="K108" i="23" s="1"/>
  <c r="D108" i="23"/>
  <c r="E108" i="23"/>
  <c r="F108" i="23"/>
  <c r="G108" i="23"/>
  <c r="AG108" i="23"/>
  <c r="C109" i="23"/>
  <c r="D109" i="23"/>
  <c r="E109" i="23"/>
  <c r="F109" i="23"/>
  <c r="G109" i="23"/>
  <c r="AG109" i="23"/>
  <c r="F110" i="23"/>
  <c r="AG110" i="23"/>
  <c r="C111" i="23"/>
  <c r="L111" i="23" s="1"/>
  <c r="F111" i="23"/>
  <c r="AG111" i="23"/>
  <c r="C112" i="23"/>
  <c r="D112" i="23"/>
  <c r="E112" i="23"/>
  <c r="F112" i="23"/>
  <c r="G112" i="23"/>
  <c r="AG112" i="23"/>
  <c r="C113" i="23"/>
  <c r="J113" i="23" s="1"/>
  <c r="D113" i="23"/>
  <c r="E113" i="23"/>
  <c r="F113" i="23"/>
  <c r="G113" i="23"/>
  <c r="AG113" i="23"/>
  <c r="C114" i="23"/>
  <c r="D114" i="23"/>
  <c r="E114" i="23"/>
  <c r="F114" i="23"/>
  <c r="G114" i="23"/>
  <c r="AG114" i="23"/>
  <c r="C115" i="23"/>
  <c r="J115" i="23" s="1"/>
  <c r="D115" i="23"/>
  <c r="E115" i="23"/>
  <c r="F115" i="23"/>
  <c r="G115" i="23"/>
  <c r="AG115" i="23"/>
  <c r="C116" i="23"/>
  <c r="K116" i="23" s="1"/>
  <c r="D116" i="23"/>
  <c r="E116" i="23"/>
  <c r="F116" i="23"/>
  <c r="G116" i="23"/>
  <c r="AG116" i="23"/>
  <c r="C117" i="23"/>
  <c r="L117" i="23" s="1"/>
  <c r="D117" i="23"/>
  <c r="E117" i="23"/>
  <c r="F117" i="23"/>
  <c r="G117" i="23"/>
  <c r="AG117" i="23"/>
  <c r="E118" i="23"/>
  <c r="F118" i="23"/>
  <c r="AG118" i="23"/>
  <c r="E119" i="23"/>
  <c r="F119" i="23"/>
  <c r="AG119" i="23"/>
  <c r="C120" i="23"/>
  <c r="D120" i="23"/>
  <c r="E120" i="23"/>
  <c r="F120" i="23"/>
  <c r="G120" i="23"/>
  <c r="AG120" i="23"/>
  <c r="C121" i="23"/>
  <c r="J121" i="23" s="1"/>
  <c r="D121" i="23"/>
  <c r="E121" i="23"/>
  <c r="F121" i="23"/>
  <c r="G121" i="23"/>
  <c r="AG121" i="23"/>
  <c r="C122" i="23"/>
  <c r="K122" i="23" s="1"/>
  <c r="D122" i="23"/>
  <c r="E122" i="23"/>
  <c r="F122" i="23"/>
  <c r="G122" i="23"/>
  <c r="AG122" i="23"/>
  <c r="C123" i="23"/>
  <c r="L123" i="23" s="1"/>
  <c r="D123" i="23"/>
  <c r="E123" i="23"/>
  <c r="F123" i="23"/>
  <c r="G123" i="23"/>
  <c r="AG123" i="23"/>
  <c r="C124" i="23"/>
  <c r="D124" i="23"/>
  <c r="E124" i="23"/>
  <c r="F124" i="23"/>
  <c r="G124" i="23"/>
  <c r="AG124" i="23"/>
  <c r="C125" i="23"/>
  <c r="D125" i="23"/>
  <c r="E125" i="23"/>
  <c r="F125" i="23"/>
  <c r="G125" i="23"/>
  <c r="AG125" i="23"/>
  <c r="F126" i="23"/>
  <c r="AG126" i="23"/>
  <c r="F127" i="23"/>
  <c r="AG127" i="23"/>
  <c r="C128" i="23"/>
  <c r="D128" i="23"/>
  <c r="E128" i="23"/>
  <c r="F128" i="23"/>
  <c r="G128" i="23"/>
  <c r="AG128" i="23"/>
  <c r="C129" i="23"/>
  <c r="L129" i="23" s="1"/>
  <c r="D129" i="23"/>
  <c r="E129" i="23"/>
  <c r="F129" i="23"/>
  <c r="G129" i="23"/>
  <c r="AG129" i="23"/>
  <c r="C130" i="23"/>
  <c r="K130" i="23" s="1"/>
  <c r="D130" i="23"/>
  <c r="E130" i="23"/>
  <c r="F130" i="23"/>
  <c r="G130" i="23"/>
  <c r="AG130" i="23"/>
  <c r="C131" i="23"/>
  <c r="L131" i="23" s="1"/>
  <c r="D131" i="23"/>
  <c r="E131" i="23"/>
  <c r="F131" i="23"/>
  <c r="G131" i="23"/>
  <c r="AG131" i="23"/>
  <c r="C132" i="23"/>
  <c r="D132" i="23"/>
  <c r="E132" i="23"/>
  <c r="F132" i="23"/>
  <c r="G132" i="23"/>
  <c r="AG132" i="23"/>
  <c r="C133" i="23"/>
  <c r="J133" i="23" s="1"/>
  <c r="D133" i="23"/>
  <c r="E133" i="23"/>
  <c r="F133" i="23"/>
  <c r="G133" i="23"/>
  <c r="AG133" i="23"/>
  <c r="C134" i="23"/>
  <c r="F134" i="23"/>
  <c r="AG134" i="23"/>
  <c r="C135" i="23"/>
  <c r="L135" i="23" s="1"/>
  <c r="F135" i="23"/>
  <c r="AG135" i="23"/>
  <c r="C136" i="23"/>
  <c r="K136" i="23" s="1"/>
  <c r="D136" i="23"/>
  <c r="E136" i="23"/>
  <c r="F136" i="23"/>
  <c r="G136" i="23"/>
  <c r="AG136" i="23"/>
  <c r="C137" i="23"/>
  <c r="D137" i="23"/>
  <c r="E137" i="23"/>
  <c r="F137" i="23"/>
  <c r="G137" i="23"/>
  <c r="AG137" i="23"/>
  <c r="C138" i="23"/>
  <c r="D138" i="23"/>
  <c r="E138" i="23"/>
  <c r="F138" i="23"/>
  <c r="G138" i="23"/>
  <c r="AG138" i="23"/>
  <c r="C139" i="23"/>
  <c r="K139" i="23" s="1"/>
  <c r="D139" i="23"/>
  <c r="E139" i="23"/>
  <c r="F139" i="23"/>
  <c r="G139" i="23"/>
  <c r="AG139" i="23"/>
  <c r="C140" i="23"/>
  <c r="K140" i="23" s="1"/>
  <c r="D140" i="23"/>
  <c r="E140" i="23"/>
  <c r="F140" i="23"/>
  <c r="G140" i="23"/>
  <c r="AG140" i="23"/>
  <c r="C141" i="23"/>
  <c r="L141" i="23" s="1"/>
  <c r="D141" i="23"/>
  <c r="E141" i="23"/>
  <c r="F141" i="23"/>
  <c r="G141" i="23"/>
  <c r="AG141" i="23"/>
  <c r="C142" i="23"/>
  <c r="F142" i="23"/>
  <c r="AG142" i="23"/>
  <c r="D143" i="23"/>
  <c r="F143" i="23"/>
  <c r="AG143" i="23"/>
  <c r="C144" i="23"/>
  <c r="D144" i="23"/>
  <c r="E144" i="23"/>
  <c r="F144" i="23"/>
  <c r="G144" i="23"/>
  <c r="AG144" i="23"/>
  <c r="C145" i="23"/>
  <c r="L145" i="23" s="1"/>
  <c r="D145" i="23"/>
  <c r="E145" i="23"/>
  <c r="F145" i="23"/>
  <c r="G145" i="23"/>
  <c r="AG145" i="23"/>
  <c r="C146" i="23"/>
  <c r="D146" i="23"/>
  <c r="E146" i="23"/>
  <c r="F146" i="23"/>
  <c r="G146" i="23"/>
  <c r="AG146" i="23"/>
  <c r="C147" i="23"/>
  <c r="J147" i="23" s="1"/>
  <c r="D147" i="23"/>
  <c r="E147" i="23"/>
  <c r="F147" i="23"/>
  <c r="G147" i="23"/>
  <c r="AG147" i="23"/>
  <c r="C148" i="23"/>
  <c r="D148" i="23"/>
  <c r="E148" i="23"/>
  <c r="F148" i="23"/>
  <c r="G148" i="23"/>
  <c r="AG148" i="23"/>
  <c r="C149" i="23"/>
  <c r="L149" i="23" s="1"/>
  <c r="D149" i="23"/>
  <c r="E149" i="23"/>
  <c r="F149" i="23"/>
  <c r="G149" i="23"/>
  <c r="AG149" i="23"/>
  <c r="F150" i="23"/>
  <c r="AG150" i="23"/>
  <c r="F151" i="23"/>
  <c r="AG151" i="23"/>
  <c r="C152" i="23"/>
  <c r="K152" i="23" s="1"/>
  <c r="D152" i="23"/>
  <c r="E152" i="23"/>
  <c r="F152" i="23"/>
  <c r="G152" i="23"/>
  <c r="AG152" i="23"/>
  <c r="C153" i="23"/>
  <c r="J153" i="23" s="1"/>
  <c r="D153" i="23"/>
  <c r="E153" i="23"/>
  <c r="F153" i="23"/>
  <c r="G153" i="23"/>
  <c r="AG153" i="23"/>
  <c r="C154" i="23"/>
  <c r="K154" i="23" s="1"/>
  <c r="D154" i="23"/>
  <c r="E154" i="23"/>
  <c r="F154" i="23"/>
  <c r="G154" i="23"/>
  <c r="AG154" i="23"/>
  <c r="C155" i="23"/>
  <c r="L155" i="23" s="1"/>
  <c r="D155" i="23"/>
  <c r="E155" i="23"/>
  <c r="F155" i="23"/>
  <c r="G155" i="23"/>
  <c r="AG155" i="23"/>
  <c r="C156" i="23"/>
  <c r="D156" i="23"/>
  <c r="E156" i="23"/>
  <c r="F156" i="23"/>
  <c r="G156" i="23"/>
  <c r="AG156" i="23"/>
  <c r="C157" i="23"/>
  <c r="K157" i="23" s="1"/>
  <c r="D157" i="23"/>
  <c r="E157" i="23"/>
  <c r="F157" i="23"/>
  <c r="G157" i="23"/>
  <c r="AG157" i="23"/>
  <c r="F158" i="23"/>
  <c r="AG158" i="23"/>
  <c r="F159" i="23"/>
  <c r="AG159" i="23"/>
  <c r="C160" i="23"/>
  <c r="K160" i="23" s="1"/>
  <c r="D160" i="23"/>
  <c r="E160" i="23"/>
  <c r="F160" i="23"/>
  <c r="G160" i="23"/>
  <c r="AG160" i="23"/>
  <c r="C161" i="23"/>
  <c r="L161" i="23" s="1"/>
  <c r="D161" i="23"/>
  <c r="E161" i="23"/>
  <c r="F161" i="23"/>
  <c r="G161" i="23"/>
  <c r="AG161" i="23"/>
  <c r="C162" i="23"/>
  <c r="D162" i="23"/>
  <c r="E162" i="23"/>
  <c r="F162" i="23"/>
  <c r="G162" i="23"/>
  <c r="AG162" i="23"/>
  <c r="C163" i="23"/>
  <c r="J163" i="23" s="1"/>
  <c r="D163" i="23"/>
  <c r="E163" i="23"/>
  <c r="F163" i="23"/>
  <c r="G163" i="23"/>
  <c r="AG163" i="23"/>
  <c r="C164" i="23"/>
  <c r="K164" i="23" s="1"/>
  <c r="D164" i="23"/>
  <c r="E164" i="23"/>
  <c r="F164" i="23"/>
  <c r="G164" i="23"/>
  <c r="AG164" i="23"/>
  <c r="C165" i="23"/>
  <c r="J165" i="23" s="1"/>
  <c r="D165" i="23"/>
  <c r="E165" i="23"/>
  <c r="F165" i="23"/>
  <c r="G165" i="23"/>
  <c r="AG165" i="23"/>
  <c r="F166" i="23"/>
  <c r="AG166" i="23"/>
  <c r="F167" i="23"/>
  <c r="AG167" i="23"/>
  <c r="C168" i="23"/>
  <c r="D168" i="23"/>
  <c r="E168" i="23"/>
  <c r="F168" i="23"/>
  <c r="G168" i="23"/>
  <c r="AG168" i="23"/>
  <c r="C169" i="23"/>
  <c r="D169" i="23"/>
  <c r="E169" i="23"/>
  <c r="F169" i="23"/>
  <c r="G169" i="23"/>
  <c r="AG169" i="23"/>
  <c r="C170" i="23"/>
  <c r="D170" i="23"/>
  <c r="E170" i="23"/>
  <c r="F170" i="23"/>
  <c r="G170" i="23"/>
  <c r="AG170" i="23"/>
  <c r="C171" i="23"/>
  <c r="K171" i="23" s="1"/>
  <c r="D171" i="23"/>
  <c r="E171" i="23"/>
  <c r="F171" i="23"/>
  <c r="G171" i="23"/>
  <c r="AG171" i="23"/>
  <c r="AG172" i="23"/>
  <c r="D174" i="23"/>
  <c r="E174" i="23"/>
  <c r="F174" i="23"/>
  <c r="G174" i="23"/>
  <c r="AG174" i="23"/>
  <c r="D175" i="23"/>
  <c r="E175" i="23"/>
  <c r="F175" i="23"/>
  <c r="G175" i="23"/>
  <c r="AG175" i="23"/>
  <c r="D176" i="23"/>
  <c r="E176" i="23"/>
  <c r="F176" i="23"/>
  <c r="G176" i="23"/>
  <c r="AG176" i="23"/>
  <c r="D177" i="23"/>
  <c r="E177" i="23"/>
  <c r="F177" i="23"/>
  <c r="G177" i="23"/>
  <c r="AG177" i="23"/>
  <c r="D178" i="23"/>
  <c r="E178" i="23"/>
  <c r="F178" i="23"/>
  <c r="G178" i="23"/>
  <c r="AG178" i="23"/>
  <c r="D179" i="23"/>
  <c r="E179" i="23"/>
  <c r="F179" i="23"/>
  <c r="G179" i="23"/>
  <c r="AG179" i="23"/>
  <c r="D180" i="23"/>
  <c r="E180" i="23"/>
  <c r="F180" i="23"/>
  <c r="G180" i="23"/>
  <c r="AG180" i="23"/>
  <c r="D181" i="23"/>
  <c r="E181" i="23"/>
  <c r="F181" i="23"/>
  <c r="G181" i="23"/>
  <c r="AG181" i="23"/>
  <c r="D182" i="23"/>
  <c r="E182" i="23"/>
  <c r="F182" i="23"/>
  <c r="G182" i="23"/>
  <c r="AG182" i="23"/>
  <c r="D183" i="23"/>
  <c r="E183" i="23"/>
  <c r="F183" i="23"/>
  <c r="G183" i="23"/>
  <c r="AG183" i="23"/>
  <c r="D184" i="23"/>
  <c r="E184" i="23"/>
  <c r="F184" i="23"/>
  <c r="G184" i="23"/>
  <c r="AG184" i="23"/>
  <c r="D185" i="23"/>
  <c r="E185" i="23"/>
  <c r="F185" i="23"/>
  <c r="G185" i="23"/>
  <c r="AG185" i="23"/>
  <c r="D186" i="23"/>
  <c r="E186" i="23"/>
  <c r="F186" i="23"/>
  <c r="G186" i="23"/>
  <c r="AG186" i="23"/>
  <c r="D187" i="23"/>
  <c r="E187" i="23"/>
  <c r="F187" i="23"/>
  <c r="G187" i="23"/>
  <c r="AG187" i="23"/>
  <c r="D188" i="23"/>
  <c r="E188" i="23"/>
  <c r="F188" i="23"/>
  <c r="G188" i="23"/>
  <c r="AG188" i="23"/>
  <c r="D190" i="23"/>
  <c r="E190" i="23"/>
  <c r="F190" i="23"/>
  <c r="G190" i="23"/>
  <c r="AG190" i="23"/>
  <c r="D191" i="23"/>
  <c r="E191" i="23"/>
  <c r="F191" i="23"/>
  <c r="G191" i="23"/>
  <c r="AG191" i="23"/>
  <c r="D192" i="23"/>
  <c r="E192" i="23"/>
  <c r="F192" i="23"/>
  <c r="G192" i="23"/>
  <c r="AG192" i="23"/>
  <c r="D193" i="23"/>
  <c r="E193" i="23"/>
  <c r="F193" i="23"/>
  <c r="G193" i="23"/>
  <c r="AG193" i="23"/>
  <c r="D194" i="23"/>
  <c r="E194" i="23"/>
  <c r="F194" i="23"/>
  <c r="G194" i="23"/>
  <c r="AG194" i="23"/>
  <c r="D195" i="23"/>
  <c r="E195" i="23"/>
  <c r="F195" i="23"/>
  <c r="G195" i="23"/>
  <c r="AG195" i="23"/>
  <c r="D196" i="23"/>
  <c r="E196" i="23"/>
  <c r="F196" i="23"/>
  <c r="G196" i="23"/>
  <c r="AG196" i="23"/>
  <c r="D197" i="23"/>
  <c r="E197" i="23"/>
  <c r="F197" i="23"/>
  <c r="G197" i="23"/>
  <c r="AG197" i="23"/>
  <c r="D198" i="23"/>
  <c r="E198" i="23"/>
  <c r="F198" i="23"/>
  <c r="G198" i="23"/>
  <c r="AG198" i="23"/>
  <c r="D199" i="23"/>
  <c r="E199" i="23"/>
  <c r="F199" i="23"/>
  <c r="G199" i="23"/>
  <c r="AG199" i="23"/>
  <c r="D200" i="23"/>
  <c r="E200" i="23"/>
  <c r="F200" i="23"/>
  <c r="G200" i="23"/>
  <c r="AG200" i="23"/>
  <c r="D201" i="23"/>
  <c r="E201" i="23"/>
  <c r="F201" i="23"/>
  <c r="G201" i="23"/>
  <c r="AG201" i="23"/>
  <c r="D202" i="23"/>
  <c r="E202" i="23"/>
  <c r="F202" i="23"/>
  <c r="G202" i="23"/>
  <c r="AG202" i="23"/>
  <c r="D203" i="23"/>
  <c r="E203" i="23"/>
  <c r="F203" i="23"/>
  <c r="G203" i="23"/>
  <c r="AG203" i="23"/>
  <c r="D204" i="23"/>
  <c r="E204" i="23"/>
  <c r="F204" i="23"/>
  <c r="G204" i="23"/>
  <c r="AG204" i="23"/>
  <c r="D205" i="23"/>
  <c r="E205" i="23"/>
  <c r="F205" i="23"/>
  <c r="G205" i="23"/>
  <c r="AG205" i="23"/>
  <c r="D206" i="23"/>
  <c r="E206" i="23"/>
  <c r="F206" i="23"/>
  <c r="G206" i="23"/>
  <c r="AG206" i="23"/>
  <c r="D207" i="23"/>
  <c r="E207" i="23"/>
  <c r="F207" i="23"/>
  <c r="G207" i="23"/>
  <c r="AG207" i="23"/>
  <c r="D208" i="23"/>
  <c r="E208" i="23"/>
  <c r="F208" i="23"/>
  <c r="G208" i="23"/>
  <c r="AG208" i="23"/>
  <c r="D209" i="23"/>
  <c r="E209" i="23"/>
  <c r="F209" i="23"/>
  <c r="G209" i="23"/>
  <c r="AG209" i="23"/>
  <c r="D210" i="23"/>
  <c r="E210" i="23"/>
  <c r="F210" i="23"/>
  <c r="G210" i="23"/>
  <c r="AG210" i="23"/>
  <c r="D211" i="23"/>
  <c r="E211" i="23"/>
  <c r="F211" i="23"/>
  <c r="G211" i="23"/>
  <c r="AG211" i="23"/>
  <c r="D212" i="23"/>
  <c r="E212" i="23"/>
  <c r="F212" i="23"/>
  <c r="G212" i="23"/>
  <c r="AG212" i="23"/>
  <c r="D213" i="23"/>
  <c r="E213" i="23"/>
  <c r="F213" i="23"/>
  <c r="G213" i="23"/>
  <c r="AG213" i="23"/>
  <c r="D214" i="23"/>
  <c r="E214" i="23"/>
  <c r="F214" i="23"/>
  <c r="G214" i="23"/>
  <c r="AG214" i="23"/>
  <c r="D215" i="23"/>
  <c r="E215" i="23"/>
  <c r="F215" i="23"/>
  <c r="G215" i="23"/>
  <c r="AG215" i="23"/>
  <c r="D216" i="23"/>
  <c r="E216" i="23"/>
  <c r="F216" i="23"/>
  <c r="G216" i="23"/>
  <c r="AG216" i="23"/>
  <c r="D217" i="23"/>
  <c r="E217" i="23"/>
  <c r="F217" i="23"/>
  <c r="G217" i="23"/>
  <c r="AG217" i="23"/>
  <c r="D218" i="23"/>
  <c r="E218" i="23"/>
  <c r="F218" i="23"/>
  <c r="G218" i="23"/>
  <c r="AG218" i="23"/>
  <c r="D219" i="23"/>
  <c r="E219" i="23"/>
  <c r="F219" i="23"/>
  <c r="G219" i="23"/>
  <c r="AG219" i="23"/>
  <c r="D220" i="23"/>
  <c r="E220" i="23"/>
  <c r="F220" i="23"/>
  <c r="G220" i="23"/>
  <c r="AG220" i="23"/>
  <c r="D221" i="23"/>
  <c r="E221" i="23"/>
  <c r="F221" i="23"/>
  <c r="G221" i="23"/>
  <c r="AG221" i="23"/>
  <c r="D222" i="23"/>
  <c r="E222" i="23"/>
  <c r="F222" i="23"/>
  <c r="G222" i="23"/>
  <c r="AG222" i="23"/>
  <c r="D223" i="23"/>
  <c r="E223" i="23"/>
  <c r="F223" i="23"/>
  <c r="G223" i="23"/>
  <c r="AG223" i="23"/>
  <c r="D224" i="23"/>
  <c r="E224" i="23"/>
  <c r="F224" i="23"/>
  <c r="G224" i="23"/>
  <c r="AG224" i="23"/>
  <c r="D225" i="23"/>
  <c r="E225" i="23"/>
  <c r="F225" i="23"/>
  <c r="G225" i="23"/>
  <c r="AG225" i="23"/>
  <c r="D226" i="23"/>
  <c r="E226" i="23"/>
  <c r="F226" i="23"/>
  <c r="G226" i="23"/>
  <c r="AG226" i="23"/>
  <c r="D227" i="23"/>
  <c r="E227" i="23"/>
  <c r="F227" i="23"/>
  <c r="G227" i="23"/>
  <c r="AG227" i="23"/>
  <c r="D228" i="23"/>
  <c r="E228" i="23"/>
  <c r="F228" i="23"/>
  <c r="G228" i="23"/>
  <c r="AG228" i="23"/>
  <c r="D229" i="23"/>
  <c r="E229" i="23"/>
  <c r="F229" i="23"/>
  <c r="G229" i="23"/>
  <c r="AG229" i="23"/>
  <c r="D230" i="23"/>
  <c r="E230" i="23"/>
  <c r="F230" i="23"/>
  <c r="G230" i="23"/>
  <c r="AG230" i="23"/>
  <c r="D231" i="23"/>
  <c r="E231" i="23"/>
  <c r="F231" i="23"/>
  <c r="G231" i="23"/>
  <c r="AG231" i="23"/>
  <c r="D232" i="23"/>
  <c r="E232" i="23"/>
  <c r="F232" i="23"/>
  <c r="G232" i="23"/>
  <c r="AG232" i="23"/>
  <c r="D233" i="23"/>
  <c r="E233" i="23"/>
  <c r="F233" i="23"/>
  <c r="G233" i="23"/>
  <c r="AG233" i="23"/>
  <c r="D234" i="23"/>
  <c r="E234" i="23"/>
  <c r="F234" i="23"/>
  <c r="G234" i="23"/>
  <c r="AG234" i="23"/>
  <c r="D235" i="23"/>
  <c r="E235" i="23"/>
  <c r="F235" i="23"/>
  <c r="G235" i="23"/>
  <c r="AG235" i="23"/>
  <c r="D236" i="23"/>
  <c r="E236" i="23"/>
  <c r="F236" i="23"/>
  <c r="G236" i="23"/>
  <c r="AG236" i="23"/>
  <c r="D237" i="23"/>
  <c r="E237" i="23"/>
  <c r="F237" i="23"/>
  <c r="G237" i="23"/>
  <c r="AG237" i="23"/>
  <c r="D238" i="23"/>
  <c r="E238" i="23"/>
  <c r="F238" i="23"/>
  <c r="G238" i="23"/>
  <c r="AG238" i="23"/>
  <c r="D239" i="23"/>
  <c r="E239" i="23"/>
  <c r="F239" i="23"/>
  <c r="G239" i="23"/>
  <c r="AG239" i="23"/>
  <c r="D240" i="23"/>
  <c r="E240" i="23"/>
  <c r="F240" i="23"/>
  <c r="G240" i="23"/>
  <c r="AG240" i="23"/>
  <c r="D241" i="23"/>
  <c r="E241" i="23"/>
  <c r="F241" i="23"/>
  <c r="G241" i="23"/>
  <c r="AG241" i="23"/>
  <c r="D242" i="23"/>
  <c r="E242" i="23"/>
  <c r="F242" i="23"/>
  <c r="G242" i="23"/>
  <c r="AG242" i="23"/>
  <c r="D243" i="23"/>
  <c r="E243" i="23"/>
  <c r="F243" i="23"/>
  <c r="G243" i="23"/>
  <c r="AG243" i="23"/>
  <c r="D244" i="23"/>
  <c r="E244" i="23"/>
  <c r="F244" i="23"/>
  <c r="G244" i="23"/>
  <c r="AG244" i="23"/>
  <c r="D245" i="23"/>
  <c r="E245" i="23"/>
  <c r="F245" i="23"/>
  <c r="G245" i="23"/>
  <c r="AG245" i="23"/>
  <c r="D246" i="23"/>
  <c r="E246" i="23"/>
  <c r="F246" i="23"/>
  <c r="G246" i="23"/>
  <c r="AG246" i="23"/>
  <c r="D247" i="23"/>
  <c r="E247" i="23"/>
  <c r="F247" i="23"/>
  <c r="G247" i="23"/>
  <c r="AG247" i="23"/>
  <c r="D248" i="23"/>
  <c r="E248" i="23"/>
  <c r="F248" i="23"/>
  <c r="G248" i="23"/>
  <c r="AG248" i="23"/>
  <c r="D249" i="23"/>
  <c r="E249" i="23"/>
  <c r="F249" i="23"/>
  <c r="G249" i="23"/>
  <c r="AG249" i="23"/>
  <c r="D251" i="23"/>
  <c r="E251" i="23"/>
  <c r="F251" i="23"/>
  <c r="G251" i="23"/>
  <c r="AG251" i="23"/>
  <c r="D252" i="23"/>
  <c r="E252" i="23"/>
  <c r="F252" i="23"/>
  <c r="G252" i="23"/>
  <c r="AG252" i="23"/>
  <c r="D253" i="23"/>
  <c r="E253" i="23"/>
  <c r="F253" i="23"/>
  <c r="G253" i="23"/>
  <c r="AG253" i="23"/>
  <c r="D254" i="23"/>
  <c r="E254" i="23"/>
  <c r="F254" i="23"/>
  <c r="G254" i="23"/>
  <c r="AG254" i="23"/>
  <c r="D255" i="23"/>
  <c r="E255" i="23"/>
  <c r="F255" i="23"/>
  <c r="G255" i="23"/>
  <c r="AG255" i="23"/>
  <c r="D256" i="23"/>
  <c r="E256" i="23"/>
  <c r="F256" i="23"/>
  <c r="G256" i="23"/>
  <c r="AG256" i="23"/>
  <c r="D257" i="23"/>
  <c r="E257" i="23"/>
  <c r="F257" i="23"/>
  <c r="G257" i="23"/>
  <c r="AG257" i="23"/>
  <c r="D258" i="23"/>
  <c r="E258" i="23"/>
  <c r="F258" i="23"/>
  <c r="G258" i="23"/>
  <c r="AG258" i="23"/>
  <c r="D259" i="23"/>
  <c r="E259" i="23"/>
  <c r="F259" i="23"/>
  <c r="G259" i="23"/>
  <c r="AG259" i="23"/>
  <c r="D260" i="23"/>
  <c r="E260" i="23"/>
  <c r="F260" i="23"/>
  <c r="G260" i="23"/>
  <c r="AG260" i="23"/>
  <c r="D261" i="23"/>
  <c r="E261" i="23"/>
  <c r="F261" i="23"/>
  <c r="G261" i="23"/>
  <c r="AG261" i="23"/>
  <c r="D262" i="23"/>
  <c r="E262" i="23"/>
  <c r="F262" i="23"/>
  <c r="G262" i="23"/>
  <c r="AG262" i="23"/>
  <c r="D263" i="23"/>
  <c r="E263" i="23"/>
  <c r="F263" i="23"/>
  <c r="G263" i="23"/>
  <c r="AG263" i="23"/>
  <c r="D265" i="23"/>
  <c r="E265" i="23"/>
  <c r="F265" i="23"/>
  <c r="G265" i="23"/>
  <c r="AG265" i="23"/>
  <c r="D266" i="23"/>
  <c r="E266" i="23"/>
  <c r="F266" i="23"/>
  <c r="G266" i="23"/>
  <c r="AG266" i="23"/>
  <c r="D267" i="23"/>
  <c r="E267" i="23"/>
  <c r="F267" i="23"/>
  <c r="G267" i="23"/>
  <c r="AG267" i="23"/>
  <c r="D268" i="23"/>
  <c r="E268" i="23"/>
  <c r="F268" i="23"/>
  <c r="G268" i="23"/>
  <c r="AG268" i="23"/>
  <c r="D269" i="23"/>
  <c r="E269" i="23"/>
  <c r="F269" i="23"/>
  <c r="G269" i="23"/>
  <c r="AG269" i="23"/>
  <c r="D270" i="23"/>
  <c r="E270" i="23"/>
  <c r="F270" i="23"/>
  <c r="G270" i="23"/>
  <c r="AG270" i="23"/>
  <c r="D271" i="23"/>
  <c r="E271" i="23"/>
  <c r="F271" i="23"/>
  <c r="G271" i="23"/>
  <c r="AG271" i="23"/>
  <c r="C1625" i="23"/>
  <c r="K1625" i="23" s="1"/>
  <c r="D1625" i="23"/>
  <c r="E1625" i="23"/>
  <c r="F1625" i="23"/>
  <c r="G1625" i="23"/>
  <c r="AG1625" i="23"/>
  <c r="AQ1625" i="23"/>
  <c r="D272" i="23"/>
  <c r="E272" i="23"/>
  <c r="F272" i="23"/>
  <c r="G272" i="23"/>
  <c r="AG272" i="23"/>
  <c r="D273" i="23"/>
  <c r="E273" i="23"/>
  <c r="F273" i="23"/>
  <c r="G273" i="23"/>
  <c r="AG273" i="23"/>
  <c r="D275" i="23"/>
  <c r="E275" i="23"/>
  <c r="F275" i="23"/>
  <c r="G275" i="23"/>
  <c r="AG275" i="23"/>
  <c r="D276" i="23"/>
  <c r="E276" i="23"/>
  <c r="F276" i="23"/>
  <c r="G276" i="23"/>
  <c r="AG276" i="23"/>
  <c r="D277" i="23"/>
  <c r="E277" i="23"/>
  <c r="F277" i="23"/>
  <c r="G277" i="23"/>
  <c r="AG277" i="23"/>
  <c r="D278" i="23"/>
  <c r="E278" i="23"/>
  <c r="F278" i="23"/>
  <c r="G278" i="23"/>
  <c r="AG278" i="23"/>
  <c r="D279" i="23"/>
  <c r="E279" i="23"/>
  <c r="F279" i="23"/>
  <c r="G279" i="23"/>
  <c r="AG279" i="23"/>
  <c r="D280" i="23"/>
  <c r="E280" i="23"/>
  <c r="F280" i="23"/>
  <c r="G280" i="23"/>
  <c r="AG280" i="23"/>
  <c r="D281" i="23"/>
  <c r="E281" i="23"/>
  <c r="F281" i="23"/>
  <c r="G281" i="23"/>
  <c r="AG281" i="23"/>
  <c r="AG282" i="23"/>
  <c r="AG284" i="23"/>
  <c r="AG285" i="23"/>
  <c r="AG286" i="23"/>
  <c r="AG287" i="23"/>
  <c r="D288" i="23"/>
  <c r="E288" i="23"/>
  <c r="F288" i="23"/>
  <c r="G288" i="23"/>
  <c r="AG288" i="23"/>
  <c r="D289" i="23"/>
  <c r="E289" i="23"/>
  <c r="F289" i="23"/>
  <c r="G289" i="23"/>
  <c r="AG289" i="23"/>
  <c r="D290" i="23"/>
  <c r="E290" i="23"/>
  <c r="F290" i="23"/>
  <c r="G290" i="23"/>
  <c r="AG290" i="23"/>
  <c r="D291" i="23"/>
  <c r="E291" i="23"/>
  <c r="F291" i="23"/>
  <c r="G291" i="23"/>
  <c r="AG291" i="23"/>
  <c r="D292" i="23"/>
  <c r="E292" i="23"/>
  <c r="F292" i="23"/>
  <c r="G292" i="23"/>
  <c r="AG292" i="23"/>
  <c r="D293" i="23"/>
  <c r="E293" i="23"/>
  <c r="F293" i="23"/>
  <c r="G293" i="23"/>
  <c r="AG293" i="23"/>
  <c r="D294" i="23"/>
  <c r="E294" i="23"/>
  <c r="F294" i="23"/>
  <c r="G294" i="23"/>
  <c r="AG294" i="23"/>
  <c r="D295" i="23"/>
  <c r="E295" i="23"/>
  <c r="F295" i="23"/>
  <c r="G295" i="23"/>
  <c r="AG295" i="23"/>
  <c r="D296" i="23"/>
  <c r="E296" i="23"/>
  <c r="F296" i="23"/>
  <c r="G296" i="23"/>
  <c r="AG296" i="23"/>
  <c r="D297" i="23"/>
  <c r="E297" i="23"/>
  <c r="F297" i="23"/>
  <c r="G297" i="23"/>
  <c r="AG297" i="23"/>
  <c r="D298" i="23"/>
  <c r="E298" i="23"/>
  <c r="F298" i="23"/>
  <c r="G298" i="23"/>
  <c r="AG298" i="23"/>
  <c r="D299" i="23"/>
  <c r="E299" i="23"/>
  <c r="F299" i="23"/>
  <c r="G299" i="23"/>
  <c r="AG299" i="23"/>
  <c r="D300" i="23"/>
  <c r="E300" i="23"/>
  <c r="F300" i="23"/>
  <c r="G300" i="23"/>
  <c r="AG300" i="23"/>
  <c r="D301" i="23"/>
  <c r="E301" i="23"/>
  <c r="F301" i="23"/>
  <c r="G301" i="23"/>
  <c r="AG301" i="23"/>
  <c r="D302" i="23"/>
  <c r="E302" i="23"/>
  <c r="F302" i="23"/>
  <c r="G302" i="23"/>
  <c r="AG302" i="23"/>
  <c r="D303" i="23"/>
  <c r="E303" i="23"/>
  <c r="F303" i="23"/>
  <c r="G303" i="23"/>
  <c r="AG303" i="23"/>
  <c r="D304" i="23"/>
  <c r="E304" i="23"/>
  <c r="F304" i="23"/>
  <c r="G304" i="23"/>
  <c r="AG304" i="23"/>
  <c r="D305" i="23"/>
  <c r="E305" i="23"/>
  <c r="F305" i="23"/>
  <c r="G305" i="23"/>
  <c r="AG305" i="23"/>
  <c r="D306" i="23"/>
  <c r="E306" i="23"/>
  <c r="F306" i="23"/>
  <c r="G306" i="23"/>
  <c r="AG306" i="23"/>
  <c r="D307" i="23"/>
  <c r="E307" i="23"/>
  <c r="F307" i="23"/>
  <c r="G307" i="23"/>
  <c r="AG307" i="23"/>
  <c r="D309" i="23"/>
  <c r="E309" i="23"/>
  <c r="F309" i="23"/>
  <c r="G309" i="23"/>
  <c r="AG309" i="23"/>
  <c r="D310" i="23"/>
  <c r="E310" i="23"/>
  <c r="F310" i="23"/>
  <c r="G310" i="23"/>
  <c r="AG310" i="23"/>
  <c r="D311" i="23"/>
  <c r="E311" i="23"/>
  <c r="F311" i="23"/>
  <c r="G311" i="23"/>
  <c r="AG311" i="23"/>
  <c r="D312" i="23"/>
  <c r="E312" i="23"/>
  <c r="F312" i="23"/>
  <c r="G312" i="23"/>
  <c r="AG312" i="23"/>
  <c r="D313" i="23"/>
  <c r="E313" i="23"/>
  <c r="F313" i="23"/>
  <c r="G313" i="23"/>
  <c r="AG313" i="23"/>
  <c r="D314" i="23"/>
  <c r="E314" i="23"/>
  <c r="F314" i="23"/>
  <c r="G314" i="23"/>
  <c r="AG314" i="23"/>
  <c r="D315" i="23"/>
  <c r="E315" i="23"/>
  <c r="F315" i="23"/>
  <c r="G315" i="23"/>
  <c r="AG315" i="23"/>
  <c r="D316" i="23"/>
  <c r="E316" i="23"/>
  <c r="F316" i="23"/>
  <c r="G316" i="23"/>
  <c r="AG316" i="23"/>
  <c r="D317" i="23"/>
  <c r="E317" i="23"/>
  <c r="F317" i="23"/>
  <c r="G317" i="23"/>
  <c r="AG317" i="23"/>
  <c r="D318" i="23"/>
  <c r="E318" i="23"/>
  <c r="F318" i="23"/>
  <c r="G318" i="23"/>
  <c r="AG318" i="23"/>
  <c r="D320" i="23"/>
  <c r="E320" i="23"/>
  <c r="F320" i="23"/>
  <c r="G320" i="23"/>
  <c r="AG320" i="23"/>
  <c r="D321" i="23"/>
  <c r="E321" i="23"/>
  <c r="F321" i="23"/>
  <c r="G321" i="23"/>
  <c r="AG321" i="23"/>
  <c r="D322" i="23"/>
  <c r="E322" i="23"/>
  <c r="F322" i="23"/>
  <c r="G322" i="23"/>
  <c r="AG322" i="23"/>
  <c r="D323" i="23"/>
  <c r="E323" i="23"/>
  <c r="F323" i="23"/>
  <c r="G323" i="23"/>
  <c r="AG323" i="23"/>
  <c r="D324" i="23"/>
  <c r="E324" i="23"/>
  <c r="F324" i="23"/>
  <c r="G324" i="23"/>
  <c r="AG324" i="23"/>
  <c r="D325" i="23"/>
  <c r="E325" i="23"/>
  <c r="F325" i="23"/>
  <c r="G325" i="23"/>
  <c r="AG325" i="23"/>
  <c r="D326" i="23"/>
  <c r="E326" i="23"/>
  <c r="F326" i="23"/>
  <c r="G326" i="23"/>
  <c r="AG326" i="23"/>
  <c r="D327" i="23"/>
  <c r="E327" i="23"/>
  <c r="F327" i="23"/>
  <c r="G327" i="23"/>
  <c r="AG327" i="23"/>
  <c r="D328" i="23"/>
  <c r="E328" i="23"/>
  <c r="F328" i="23"/>
  <c r="G328" i="23"/>
  <c r="AG328" i="23"/>
  <c r="D329" i="23"/>
  <c r="E329" i="23"/>
  <c r="F329" i="23"/>
  <c r="G329" i="23"/>
  <c r="AG329" i="23"/>
  <c r="D330" i="23"/>
  <c r="E330" i="23"/>
  <c r="F330" i="23"/>
  <c r="G330" i="23"/>
  <c r="AG330" i="23"/>
  <c r="D331" i="23"/>
  <c r="E331" i="23"/>
  <c r="F331" i="23"/>
  <c r="G331" i="23"/>
  <c r="AG331" i="23"/>
  <c r="D332" i="23"/>
  <c r="E332" i="23"/>
  <c r="F332" i="23"/>
  <c r="G332" i="23"/>
  <c r="AG332" i="23"/>
  <c r="D333" i="23"/>
  <c r="E333" i="23"/>
  <c r="F333" i="23"/>
  <c r="G333" i="23"/>
  <c r="AG333" i="23"/>
  <c r="D334" i="23"/>
  <c r="E334" i="23"/>
  <c r="F334" i="23"/>
  <c r="G334" i="23"/>
  <c r="AG334" i="23"/>
  <c r="D335" i="23"/>
  <c r="E335" i="23"/>
  <c r="F335" i="23"/>
  <c r="G335" i="23"/>
  <c r="AG335" i="23"/>
  <c r="D336" i="23"/>
  <c r="E336" i="23"/>
  <c r="F336" i="23"/>
  <c r="G336" i="23"/>
  <c r="AG336" i="23"/>
  <c r="D337" i="23"/>
  <c r="E337" i="23"/>
  <c r="F337" i="23"/>
  <c r="G337" i="23"/>
  <c r="AG337" i="23"/>
  <c r="D338" i="23"/>
  <c r="E338" i="23"/>
  <c r="F338" i="23"/>
  <c r="G338" i="23"/>
  <c r="AG338" i="23"/>
  <c r="D339" i="23"/>
  <c r="E339" i="23"/>
  <c r="F339" i="23"/>
  <c r="G339" i="23"/>
  <c r="AG339" i="23"/>
  <c r="D340" i="23"/>
  <c r="E340" i="23"/>
  <c r="F340" i="23"/>
  <c r="G340" i="23"/>
  <c r="AG340" i="23"/>
  <c r="D341" i="23"/>
  <c r="E341" i="23"/>
  <c r="F341" i="23"/>
  <c r="G341" i="23"/>
  <c r="AG341" i="23"/>
  <c r="D342" i="23"/>
  <c r="E342" i="23"/>
  <c r="F342" i="23"/>
  <c r="G342" i="23"/>
  <c r="AG342" i="23"/>
  <c r="D343" i="23"/>
  <c r="E343" i="23"/>
  <c r="F343" i="23"/>
  <c r="G343" i="23"/>
  <c r="AG343" i="23"/>
  <c r="D344" i="23"/>
  <c r="E344" i="23"/>
  <c r="F344" i="23"/>
  <c r="G344" i="23"/>
  <c r="AG344" i="23"/>
  <c r="D345" i="23"/>
  <c r="E345" i="23"/>
  <c r="F345" i="23"/>
  <c r="G345" i="23"/>
  <c r="AG345" i="23"/>
  <c r="D346" i="23"/>
  <c r="E346" i="23"/>
  <c r="F346" i="23"/>
  <c r="G346" i="23"/>
  <c r="AG346" i="23"/>
  <c r="D347" i="23"/>
  <c r="E347" i="23"/>
  <c r="F347" i="23"/>
  <c r="G347" i="23"/>
  <c r="AG347" i="23"/>
  <c r="D349" i="23"/>
  <c r="E349" i="23"/>
  <c r="F349" i="23"/>
  <c r="G349" i="23"/>
  <c r="AG349" i="23"/>
  <c r="D350" i="23"/>
  <c r="E350" i="23"/>
  <c r="F350" i="23"/>
  <c r="G350" i="23"/>
  <c r="AG350" i="23"/>
  <c r="D352" i="23"/>
  <c r="E352" i="23"/>
  <c r="F352" i="23"/>
  <c r="G352" i="23"/>
  <c r="AG352" i="23"/>
  <c r="D353" i="23"/>
  <c r="E353" i="23"/>
  <c r="F353" i="23"/>
  <c r="G353" i="23"/>
  <c r="AG353" i="23"/>
  <c r="D354" i="23"/>
  <c r="E354" i="23"/>
  <c r="F354" i="23"/>
  <c r="G354" i="23"/>
  <c r="AG354" i="23"/>
  <c r="D355" i="23"/>
  <c r="E355" i="23"/>
  <c r="F355" i="23"/>
  <c r="G355" i="23"/>
  <c r="AG355" i="23"/>
  <c r="D356" i="23"/>
  <c r="E356" i="23"/>
  <c r="F356" i="23"/>
  <c r="G356" i="23"/>
  <c r="AG356" i="23"/>
  <c r="D357" i="23"/>
  <c r="E357" i="23"/>
  <c r="F357" i="23"/>
  <c r="G357" i="23"/>
  <c r="AG357" i="23"/>
  <c r="D358" i="23"/>
  <c r="E358" i="23"/>
  <c r="F358" i="23"/>
  <c r="G358" i="23"/>
  <c r="AG358" i="23"/>
  <c r="D359" i="23"/>
  <c r="E359" i="23"/>
  <c r="F359" i="23"/>
  <c r="G359" i="23"/>
  <c r="AG359" i="23"/>
  <c r="D360" i="23"/>
  <c r="E360" i="23"/>
  <c r="F360" i="23"/>
  <c r="G360" i="23"/>
  <c r="AG360" i="23"/>
  <c r="D361" i="23"/>
  <c r="E361" i="23"/>
  <c r="F361" i="23"/>
  <c r="G361" i="23"/>
  <c r="AG361" i="23"/>
  <c r="D362" i="23"/>
  <c r="E362" i="23"/>
  <c r="F362" i="23"/>
  <c r="G362" i="23"/>
  <c r="AG362" i="23"/>
  <c r="D363" i="23"/>
  <c r="E363" i="23"/>
  <c r="F363" i="23"/>
  <c r="G363" i="23"/>
  <c r="AG363" i="23"/>
  <c r="D364" i="23"/>
  <c r="E364" i="23"/>
  <c r="F364" i="23"/>
  <c r="G364" i="23"/>
  <c r="AG364" i="23"/>
  <c r="D365" i="23"/>
  <c r="E365" i="23"/>
  <c r="F365" i="23"/>
  <c r="G365" i="23"/>
  <c r="AG365" i="23"/>
  <c r="D366" i="23"/>
  <c r="E366" i="23"/>
  <c r="F366" i="23"/>
  <c r="G366" i="23"/>
  <c r="AG366" i="23"/>
  <c r="D367" i="23"/>
  <c r="E367" i="23"/>
  <c r="F367" i="23"/>
  <c r="G367" i="23"/>
  <c r="AG367" i="23"/>
  <c r="D368" i="23"/>
  <c r="E368" i="23"/>
  <c r="F368" i="23"/>
  <c r="G368" i="23"/>
  <c r="AG368" i="23"/>
  <c r="D369" i="23"/>
  <c r="E369" i="23"/>
  <c r="F369" i="23"/>
  <c r="G369" i="23"/>
  <c r="AG369" i="23"/>
  <c r="D370" i="23"/>
  <c r="E370" i="23"/>
  <c r="F370" i="23"/>
  <c r="G370" i="23"/>
  <c r="AG370" i="23"/>
  <c r="D371" i="23"/>
  <c r="E371" i="23"/>
  <c r="F371" i="23"/>
  <c r="G371" i="23"/>
  <c r="AG371" i="23"/>
  <c r="D372" i="23"/>
  <c r="E372" i="23"/>
  <c r="F372" i="23"/>
  <c r="G372" i="23"/>
  <c r="AG372" i="23"/>
  <c r="D373" i="23"/>
  <c r="E373" i="23"/>
  <c r="F373" i="23"/>
  <c r="G373" i="23"/>
  <c r="AG373" i="23"/>
  <c r="D374" i="23"/>
  <c r="E374" i="23"/>
  <c r="F374" i="23"/>
  <c r="G374" i="23"/>
  <c r="AG374" i="23"/>
  <c r="D375" i="23"/>
  <c r="E375" i="23"/>
  <c r="F375" i="23"/>
  <c r="G375" i="23"/>
  <c r="AG375" i="23"/>
  <c r="D376" i="23"/>
  <c r="E376" i="23"/>
  <c r="F376" i="23"/>
  <c r="G376" i="23"/>
  <c r="AG376" i="23"/>
  <c r="D378" i="23"/>
  <c r="E378" i="23"/>
  <c r="F378" i="23"/>
  <c r="G378" i="23"/>
  <c r="AG378" i="23"/>
  <c r="D379" i="23"/>
  <c r="E379" i="23"/>
  <c r="F379" i="23"/>
  <c r="G379" i="23"/>
  <c r="AG379" i="23"/>
  <c r="D380" i="23"/>
  <c r="E380" i="23"/>
  <c r="F380" i="23"/>
  <c r="G380" i="23"/>
  <c r="AG380" i="23"/>
  <c r="D381" i="23"/>
  <c r="E381" i="23"/>
  <c r="F381" i="23"/>
  <c r="G381" i="23"/>
  <c r="AG381" i="23"/>
  <c r="D382" i="23"/>
  <c r="E382" i="23"/>
  <c r="F382" i="23"/>
  <c r="G382" i="23"/>
  <c r="AG382" i="23"/>
  <c r="D383" i="23"/>
  <c r="E383" i="23"/>
  <c r="F383" i="23"/>
  <c r="G383" i="23"/>
  <c r="AG383" i="23"/>
  <c r="D384" i="23"/>
  <c r="E384" i="23"/>
  <c r="F384" i="23"/>
  <c r="G384" i="23"/>
  <c r="AG384" i="23"/>
  <c r="D385" i="23"/>
  <c r="E385" i="23"/>
  <c r="F385" i="23"/>
  <c r="G385" i="23"/>
  <c r="AG385" i="23"/>
  <c r="D386" i="23"/>
  <c r="E386" i="23"/>
  <c r="F386" i="23"/>
  <c r="G386" i="23"/>
  <c r="AG386" i="23"/>
  <c r="D701" i="23"/>
  <c r="E701" i="23"/>
  <c r="F701" i="23"/>
  <c r="G701" i="23"/>
  <c r="AG701" i="23"/>
  <c r="D387" i="23"/>
  <c r="E387" i="23"/>
  <c r="F387" i="23"/>
  <c r="G387" i="23"/>
  <c r="AG387" i="23"/>
  <c r="D388" i="23"/>
  <c r="E388" i="23"/>
  <c r="F388" i="23"/>
  <c r="G388" i="23"/>
  <c r="AG388" i="23"/>
  <c r="D389" i="23"/>
  <c r="E389" i="23"/>
  <c r="F389" i="23"/>
  <c r="G389" i="23"/>
  <c r="AG389" i="23"/>
  <c r="D390" i="23"/>
  <c r="E390" i="23"/>
  <c r="F390" i="23"/>
  <c r="G390" i="23"/>
  <c r="AG390" i="23"/>
  <c r="D391" i="23"/>
  <c r="E391" i="23"/>
  <c r="F391" i="23"/>
  <c r="G391" i="23"/>
  <c r="AG391" i="23"/>
  <c r="D392" i="23"/>
  <c r="E392" i="23"/>
  <c r="F392" i="23"/>
  <c r="G392" i="23"/>
  <c r="AG392" i="23"/>
  <c r="D393" i="23"/>
  <c r="E393" i="23"/>
  <c r="F393" i="23"/>
  <c r="G393" i="23"/>
  <c r="AG393" i="23"/>
  <c r="D394" i="23"/>
  <c r="E394" i="23"/>
  <c r="F394" i="23"/>
  <c r="G394" i="23"/>
  <c r="AG394" i="23"/>
  <c r="D395" i="23"/>
  <c r="E395" i="23"/>
  <c r="F395" i="23"/>
  <c r="G395" i="23"/>
  <c r="AG395" i="23"/>
  <c r="D396" i="23"/>
  <c r="E396" i="23"/>
  <c r="F396" i="23"/>
  <c r="G396" i="23"/>
  <c r="AG396" i="23"/>
  <c r="D397" i="23"/>
  <c r="E397" i="23"/>
  <c r="F397" i="23"/>
  <c r="G397" i="23"/>
  <c r="AG397" i="23"/>
  <c r="D398" i="23"/>
  <c r="E398" i="23"/>
  <c r="F398" i="23"/>
  <c r="G398" i="23"/>
  <c r="AG398" i="23"/>
  <c r="D399" i="23"/>
  <c r="E399" i="23"/>
  <c r="F399" i="23"/>
  <c r="G399" i="23"/>
  <c r="AG399" i="23"/>
  <c r="D400" i="23"/>
  <c r="E400" i="23"/>
  <c r="F400" i="23"/>
  <c r="G400" i="23"/>
  <c r="AG400" i="23"/>
  <c r="D401" i="23"/>
  <c r="E401" i="23"/>
  <c r="F401" i="23"/>
  <c r="G401" i="23"/>
  <c r="AG401" i="23"/>
  <c r="D402" i="23"/>
  <c r="E402" i="23"/>
  <c r="F402" i="23"/>
  <c r="G402" i="23"/>
  <c r="AG402" i="23"/>
  <c r="D403" i="23"/>
  <c r="E403" i="23"/>
  <c r="F403" i="23"/>
  <c r="G403" i="23"/>
  <c r="AG403" i="23"/>
  <c r="D404" i="23"/>
  <c r="E404" i="23"/>
  <c r="F404" i="23"/>
  <c r="G404" i="23"/>
  <c r="AG404" i="23"/>
  <c r="D405" i="23"/>
  <c r="E405" i="23"/>
  <c r="F405" i="23"/>
  <c r="G405" i="23"/>
  <c r="AG405" i="23"/>
  <c r="D406" i="23"/>
  <c r="E406" i="23"/>
  <c r="F406" i="23"/>
  <c r="G406" i="23"/>
  <c r="AG406" i="23"/>
  <c r="D407" i="23"/>
  <c r="E407" i="23"/>
  <c r="F407" i="23"/>
  <c r="G407" i="23"/>
  <c r="AG407" i="23"/>
  <c r="D408" i="23"/>
  <c r="E408" i="23"/>
  <c r="F408" i="23"/>
  <c r="G408" i="23"/>
  <c r="AG408" i="23"/>
  <c r="D409" i="23"/>
  <c r="E409" i="23"/>
  <c r="F409" i="23"/>
  <c r="G409" i="23"/>
  <c r="AG409" i="23"/>
  <c r="D410" i="23"/>
  <c r="E410" i="23"/>
  <c r="F410" i="23"/>
  <c r="G410" i="23"/>
  <c r="AG410" i="23"/>
  <c r="D411" i="23"/>
  <c r="E411" i="23"/>
  <c r="F411" i="23"/>
  <c r="G411" i="23"/>
  <c r="AG411" i="23"/>
  <c r="D412" i="23"/>
  <c r="E412" i="23"/>
  <c r="F412" i="23"/>
  <c r="G412" i="23"/>
  <c r="AG412" i="23"/>
  <c r="D413" i="23"/>
  <c r="E413" i="23"/>
  <c r="F413" i="23"/>
  <c r="G413" i="23"/>
  <c r="AG413" i="23"/>
  <c r="D414" i="23"/>
  <c r="E414" i="23"/>
  <c r="F414" i="23"/>
  <c r="G414" i="23"/>
  <c r="AG414" i="23"/>
  <c r="D415" i="23"/>
  <c r="E415" i="23"/>
  <c r="F415" i="23"/>
  <c r="G415" i="23"/>
  <c r="AG415" i="23"/>
  <c r="D416" i="23"/>
  <c r="E416" i="23"/>
  <c r="F416" i="23"/>
  <c r="G416" i="23"/>
  <c r="AG416" i="23"/>
  <c r="D417" i="23"/>
  <c r="E417" i="23"/>
  <c r="F417" i="23"/>
  <c r="G417" i="23"/>
  <c r="AG417" i="23"/>
  <c r="D418" i="23"/>
  <c r="E418" i="23"/>
  <c r="F418" i="23"/>
  <c r="G418" i="23"/>
  <c r="AG418" i="23"/>
  <c r="D419" i="23"/>
  <c r="E419" i="23"/>
  <c r="F419" i="23"/>
  <c r="G419" i="23"/>
  <c r="AG419" i="23"/>
  <c r="D420" i="23"/>
  <c r="E420" i="23"/>
  <c r="F420" i="23"/>
  <c r="G420" i="23"/>
  <c r="AG420" i="23"/>
  <c r="D421" i="23"/>
  <c r="E421" i="23"/>
  <c r="F421" i="23"/>
  <c r="G421" i="23"/>
  <c r="AG421" i="23"/>
  <c r="D422" i="23"/>
  <c r="E422" i="23"/>
  <c r="F422" i="23"/>
  <c r="G422" i="23"/>
  <c r="AG422" i="23"/>
  <c r="D423" i="23"/>
  <c r="E423" i="23"/>
  <c r="F423" i="23"/>
  <c r="G423" i="23"/>
  <c r="AG423" i="23"/>
  <c r="D424" i="23"/>
  <c r="E424" i="23"/>
  <c r="F424" i="23"/>
  <c r="G424" i="23"/>
  <c r="AG424" i="23"/>
  <c r="D425" i="23"/>
  <c r="E425" i="23"/>
  <c r="F425" i="23"/>
  <c r="G425" i="23"/>
  <c r="AG425" i="23"/>
  <c r="D426" i="23"/>
  <c r="E426" i="23"/>
  <c r="F426" i="23"/>
  <c r="G426" i="23"/>
  <c r="AG426" i="23"/>
  <c r="D427" i="23"/>
  <c r="E427" i="23"/>
  <c r="F427" i="23"/>
  <c r="G427" i="23"/>
  <c r="AG427" i="23"/>
  <c r="D428" i="23"/>
  <c r="E428" i="23"/>
  <c r="F428" i="23"/>
  <c r="G428" i="23"/>
  <c r="AG428" i="23"/>
  <c r="D429" i="23"/>
  <c r="E429" i="23"/>
  <c r="F429" i="23"/>
  <c r="G429" i="23"/>
  <c r="AG429" i="23"/>
  <c r="D430" i="23"/>
  <c r="E430" i="23"/>
  <c r="F430" i="23"/>
  <c r="G430" i="23"/>
  <c r="AG430" i="23"/>
  <c r="D431" i="23"/>
  <c r="E431" i="23"/>
  <c r="F431" i="23"/>
  <c r="G431" i="23"/>
  <c r="AG431" i="23"/>
  <c r="D432" i="23"/>
  <c r="E432" i="23"/>
  <c r="F432" i="23"/>
  <c r="G432" i="23"/>
  <c r="AG432" i="23"/>
  <c r="D433" i="23"/>
  <c r="E433" i="23"/>
  <c r="F433" i="23"/>
  <c r="G433" i="23"/>
  <c r="AG433" i="23"/>
  <c r="D434" i="23"/>
  <c r="E434" i="23"/>
  <c r="F434" i="23"/>
  <c r="G434" i="23"/>
  <c r="AG434" i="23"/>
  <c r="D435" i="23"/>
  <c r="E435" i="23"/>
  <c r="F435" i="23"/>
  <c r="G435" i="23"/>
  <c r="AG435" i="23"/>
  <c r="D436" i="23"/>
  <c r="E436" i="23"/>
  <c r="F436" i="23"/>
  <c r="G436" i="23"/>
  <c r="AG436" i="23"/>
  <c r="D437" i="23"/>
  <c r="E437" i="23"/>
  <c r="F437" i="23"/>
  <c r="G437" i="23"/>
  <c r="AG437" i="23"/>
  <c r="D438" i="23"/>
  <c r="E438" i="23"/>
  <c r="F438" i="23"/>
  <c r="G438" i="23"/>
  <c r="AG438" i="23"/>
  <c r="D439" i="23"/>
  <c r="E439" i="23"/>
  <c r="F439" i="23"/>
  <c r="G439" i="23"/>
  <c r="AG439" i="23"/>
  <c r="D440" i="23"/>
  <c r="E440" i="23"/>
  <c r="F440" i="23"/>
  <c r="G440" i="23"/>
  <c r="AG440" i="23"/>
  <c r="D441" i="23"/>
  <c r="E441" i="23"/>
  <c r="F441" i="23"/>
  <c r="G441" i="23"/>
  <c r="AG441" i="23"/>
  <c r="D442" i="23"/>
  <c r="E442" i="23"/>
  <c r="F442" i="23"/>
  <c r="G442" i="23"/>
  <c r="AG442" i="23"/>
  <c r="D443" i="23"/>
  <c r="E443" i="23"/>
  <c r="F443" i="23"/>
  <c r="G443" i="23"/>
  <c r="AG443" i="23"/>
  <c r="D444" i="23"/>
  <c r="E444" i="23"/>
  <c r="F444" i="23"/>
  <c r="G444" i="23"/>
  <c r="AG444" i="23"/>
  <c r="D445" i="23"/>
  <c r="E445" i="23"/>
  <c r="F445" i="23"/>
  <c r="G445" i="23"/>
  <c r="AG445" i="23"/>
  <c r="D446" i="23"/>
  <c r="E446" i="23"/>
  <c r="F446" i="23"/>
  <c r="G446" i="23"/>
  <c r="AG446" i="23"/>
  <c r="D447" i="23"/>
  <c r="E447" i="23"/>
  <c r="F447" i="23"/>
  <c r="G447" i="23"/>
  <c r="AG447" i="23"/>
  <c r="AG449" i="23"/>
  <c r="D450" i="23"/>
  <c r="E450" i="23"/>
  <c r="F450" i="23"/>
  <c r="G450" i="23"/>
  <c r="AG450" i="23"/>
  <c r="D451" i="23"/>
  <c r="E451" i="23"/>
  <c r="F451" i="23"/>
  <c r="G451" i="23"/>
  <c r="AG451" i="23"/>
  <c r="D452" i="23"/>
  <c r="E452" i="23"/>
  <c r="F452" i="23"/>
  <c r="G452" i="23"/>
  <c r="AG452" i="23"/>
  <c r="D453" i="23"/>
  <c r="E453" i="23"/>
  <c r="F453" i="23"/>
  <c r="G453" i="23"/>
  <c r="AG453" i="23"/>
  <c r="D454" i="23"/>
  <c r="E454" i="23"/>
  <c r="F454" i="23"/>
  <c r="G454" i="23"/>
  <c r="AG454" i="23"/>
  <c r="D455" i="23"/>
  <c r="E455" i="23"/>
  <c r="F455" i="23"/>
  <c r="G455" i="23"/>
  <c r="AG455" i="23"/>
  <c r="D456" i="23"/>
  <c r="E456" i="23"/>
  <c r="F456" i="23"/>
  <c r="G456" i="23"/>
  <c r="AG456" i="23"/>
  <c r="D457" i="23"/>
  <c r="E457" i="23"/>
  <c r="F457" i="23"/>
  <c r="G457" i="23"/>
  <c r="AG457" i="23"/>
  <c r="D458" i="23"/>
  <c r="E458" i="23"/>
  <c r="F458" i="23"/>
  <c r="G458" i="23"/>
  <c r="AG458" i="23"/>
  <c r="D459" i="23"/>
  <c r="E459" i="23"/>
  <c r="F459" i="23"/>
  <c r="G459" i="23"/>
  <c r="AG459" i="23"/>
  <c r="D460" i="23"/>
  <c r="E460" i="23"/>
  <c r="F460" i="23"/>
  <c r="G460" i="23"/>
  <c r="AG460" i="23"/>
  <c r="D461" i="23"/>
  <c r="E461" i="23"/>
  <c r="F461" i="23"/>
  <c r="G461" i="23"/>
  <c r="AG461" i="23"/>
  <c r="D462" i="23"/>
  <c r="E462" i="23"/>
  <c r="F462" i="23"/>
  <c r="G462" i="23"/>
  <c r="AG462" i="23"/>
  <c r="D463" i="23"/>
  <c r="E463" i="23"/>
  <c r="F463" i="23"/>
  <c r="G463" i="23"/>
  <c r="AG463" i="23"/>
  <c r="D465" i="23"/>
  <c r="E465" i="23"/>
  <c r="F465" i="23"/>
  <c r="G465" i="23"/>
  <c r="AG465" i="23"/>
  <c r="D466" i="23"/>
  <c r="E466" i="23"/>
  <c r="F466" i="23"/>
  <c r="G466" i="23"/>
  <c r="AG466" i="23"/>
  <c r="D467" i="23"/>
  <c r="E467" i="23"/>
  <c r="F467" i="23"/>
  <c r="G467" i="23"/>
  <c r="AG467" i="23"/>
  <c r="D468" i="23"/>
  <c r="E468" i="23"/>
  <c r="F468" i="23"/>
  <c r="G468" i="23"/>
  <c r="AG468" i="23"/>
  <c r="D469" i="23"/>
  <c r="E469" i="23"/>
  <c r="F469" i="23"/>
  <c r="G469" i="23"/>
  <c r="AG469" i="23"/>
  <c r="D470" i="23"/>
  <c r="E470" i="23"/>
  <c r="F470" i="23"/>
  <c r="G470" i="23"/>
  <c r="AG470" i="23"/>
  <c r="D471" i="23"/>
  <c r="E471" i="23"/>
  <c r="F471" i="23"/>
  <c r="G471" i="23"/>
  <c r="AG471" i="23"/>
  <c r="D472" i="23"/>
  <c r="E472" i="23"/>
  <c r="F472" i="23"/>
  <c r="G472" i="23"/>
  <c r="AG472" i="23"/>
  <c r="D473" i="23"/>
  <c r="E473" i="23"/>
  <c r="F473" i="23"/>
  <c r="G473" i="23"/>
  <c r="AG473" i="23"/>
  <c r="D474" i="23"/>
  <c r="E474" i="23"/>
  <c r="F474" i="23"/>
  <c r="G474" i="23"/>
  <c r="AG474" i="23"/>
  <c r="D475" i="23"/>
  <c r="E475" i="23"/>
  <c r="F475" i="23"/>
  <c r="G475" i="23"/>
  <c r="AG475" i="23"/>
  <c r="D476" i="23"/>
  <c r="E476" i="23"/>
  <c r="F476" i="23"/>
  <c r="G476" i="23"/>
  <c r="AG476" i="23"/>
  <c r="D477" i="23"/>
  <c r="E477" i="23"/>
  <c r="F477" i="23"/>
  <c r="G477" i="23"/>
  <c r="AG477" i="23"/>
  <c r="D478" i="23"/>
  <c r="E478" i="23"/>
  <c r="F478" i="23"/>
  <c r="G478" i="23"/>
  <c r="AG478" i="23"/>
  <c r="D479" i="23"/>
  <c r="E479" i="23"/>
  <c r="F479" i="23"/>
  <c r="G479" i="23"/>
  <c r="AG479" i="23"/>
  <c r="D480" i="23"/>
  <c r="E480" i="23"/>
  <c r="F480" i="23"/>
  <c r="G480" i="23"/>
  <c r="AG480" i="23"/>
  <c r="D481" i="23"/>
  <c r="E481" i="23"/>
  <c r="F481" i="23"/>
  <c r="G481" i="23"/>
  <c r="AG481" i="23"/>
  <c r="D482" i="23"/>
  <c r="E482" i="23"/>
  <c r="F482" i="23"/>
  <c r="G482" i="23"/>
  <c r="AG482" i="23"/>
  <c r="D483" i="23"/>
  <c r="E483" i="23"/>
  <c r="F483" i="23"/>
  <c r="G483" i="23"/>
  <c r="AG483" i="23"/>
  <c r="D484" i="23"/>
  <c r="E484" i="23"/>
  <c r="F484" i="23"/>
  <c r="G484" i="23"/>
  <c r="AG484" i="23"/>
  <c r="D485" i="23"/>
  <c r="E485" i="23"/>
  <c r="F485" i="23"/>
  <c r="G485" i="23"/>
  <c r="AG485" i="23"/>
  <c r="D486" i="23"/>
  <c r="E486" i="23"/>
  <c r="F486" i="23"/>
  <c r="G486" i="23"/>
  <c r="AG486" i="23"/>
  <c r="D487" i="23"/>
  <c r="E487" i="23"/>
  <c r="F487" i="23"/>
  <c r="G487" i="23"/>
  <c r="AG487" i="23"/>
  <c r="D488" i="23"/>
  <c r="E488" i="23"/>
  <c r="F488" i="23"/>
  <c r="G488" i="23"/>
  <c r="AG488" i="23"/>
  <c r="D489" i="23"/>
  <c r="E489" i="23"/>
  <c r="F489" i="23"/>
  <c r="G489" i="23"/>
  <c r="AG489" i="23"/>
  <c r="D490" i="23"/>
  <c r="E490" i="23"/>
  <c r="F490" i="23"/>
  <c r="G490" i="23"/>
  <c r="AG490" i="23"/>
  <c r="D491" i="23"/>
  <c r="E491" i="23"/>
  <c r="F491" i="23"/>
  <c r="G491" i="23"/>
  <c r="AG491" i="23"/>
  <c r="D492" i="23"/>
  <c r="E492" i="23"/>
  <c r="F492" i="23"/>
  <c r="G492" i="23"/>
  <c r="AG492" i="23"/>
  <c r="D493" i="23"/>
  <c r="E493" i="23"/>
  <c r="F493" i="23"/>
  <c r="G493" i="23"/>
  <c r="AG493" i="23"/>
  <c r="D494" i="23"/>
  <c r="E494" i="23"/>
  <c r="F494" i="23"/>
  <c r="G494" i="23"/>
  <c r="AG494" i="23"/>
  <c r="D495" i="23"/>
  <c r="E495" i="23"/>
  <c r="F495" i="23"/>
  <c r="G495" i="23"/>
  <c r="AG495" i="23"/>
  <c r="D496" i="23"/>
  <c r="E496" i="23"/>
  <c r="F496" i="23"/>
  <c r="G496" i="23"/>
  <c r="AG496" i="23"/>
  <c r="D497" i="23"/>
  <c r="E497" i="23"/>
  <c r="F497" i="23"/>
  <c r="G497" i="23"/>
  <c r="AG497" i="23"/>
  <c r="D498" i="23"/>
  <c r="E498" i="23"/>
  <c r="F498" i="23"/>
  <c r="G498" i="23"/>
  <c r="AG498" i="23"/>
  <c r="D499" i="23"/>
  <c r="E499" i="23"/>
  <c r="F499" i="23"/>
  <c r="G499" i="23"/>
  <c r="AG499" i="23"/>
  <c r="D500" i="23"/>
  <c r="E500" i="23"/>
  <c r="F500" i="23"/>
  <c r="G500" i="23"/>
  <c r="AG500" i="23"/>
  <c r="D501" i="23"/>
  <c r="E501" i="23"/>
  <c r="F501" i="23"/>
  <c r="G501" i="23"/>
  <c r="AG501" i="23"/>
  <c r="D502" i="23"/>
  <c r="E502" i="23"/>
  <c r="F502" i="23"/>
  <c r="G502" i="23"/>
  <c r="AG502" i="23"/>
  <c r="D503" i="23"/>
  <c r="E503" i="23"/>
  <c r="F503" i="23"/>
  <c r="G503" i="23"/>
  <c r="AG503" i="23"/>
  <c r="D504" i="23"/>
  <c r="E504" i="23"/>
  <c r="F504" i="23"/>
  <c r="G504" i="23"/>
  <c r="AG504" i="23"/>
  <c r="D505" i="23"/>
  <c r="E505" i="23"/>
  <c r="F505" i="23"/>
  <c r="G505" i="23"/>
  <c r="AG505" i="23"/>
  <c r="D506" i="23"/>
  <c r="E506" i="23"/>
  <c r="F506" i="23"/>
  <c r="G506" i="23"/>
  <c r="AG506" i="23"/>
  <c r="D508" i="23"/>
  <c r="E508" i="23"/>
  <c r="F508" i="23"/>
  <c r="G508" i="23"/>
  <c r="AG508" i="23"/>
  <c r="D509" i="23"/>
  <c r="E509" i="23"/>
  <c r="F509" i="23"/>
  <c r="G509" i="23"/>
  <c r="AG509" i="23"/>
  <c r="D510" i="23"/>
  <c r="E510" i="23"/>
  <c r="F510" i="23"/>
  <c r="G510" i="23"/>
  <c r="AG510" i="23"/>
  <c r="D511" i="23"/>
  <c r="E511" i="23"/>
  <c r="F511" i="23"/>
  <c r="G511" i="23"/>
  <c r="AG511" i="23"/>
  <c r="D512" i="23"/>
  <c r="E512" i="23"/>
  <c r="F512" i="23"/>
  <c r="G512" i="23"/>
  <c r="AG512" i="23"/>
  <c r="D513" i="23"/>
  <c r="E513" i="23"/>
  <c r="F513" i="23"/>
  <c r="G513" i="23"/>
  <c r="AG513" i="23"/>
  <c r="D514" i="23"/>
  <c r="E514" i="23"/>
  <c r="F514" i="23"/>
  <c r="G514" i="23"/>
  <c r="AG514" i="23"/>
  <c r="D515" i="23"/>
  <c r="E515" i="23"/>
  <c r="F515" i="23"/>
  <c r="G515" i="23"/>
  <c r="AG515" i="23"/>
  <c r="D516" i="23"/>
  <c r="E516" i="23"/>
  <c r="F516" i="23"/>
  <c r="G516" i="23"/>
  <c r="AG516" i="23"/>
  <c r="D517" i="23"/>
  <c r="E517" i="23"/>
  <c r="F517" i="23"/>
  <c r="G517" i="23"/>
  <c r="AG517" i="23"/>
  <c r="D518" i="23"/>
  <c r="E518" i="23"/>
  <c r="F518" i="23"/>
  <c r="G518" i="23"/>
  <c r="AG518" i="23"/>
  <c r="D519" i="23"/>
  <c r="E519" i="23"/>
  <c r="F519" i="23"/>
  <c r="G519" i="23"/>
  <c r="AG519" i="23"/>
  <c r="D520" i="23"/>
  <c r="E520" i="23"/>
  <c r="F520" i="23"/>
  <c r="G520" i="23"/>
  <c r="AG520" i="23"/>
  <c r="D521" i="23"/>
  <c r="E521" i="23"/>
  <c r="F521" i="23"/>
  <c r="G521" i="23"/>
  <c r="AG521" i="23"/>
  <c r="D522" i="23"/>
  <c r="E522" i="23"/>
  <c r="F522" i="23"/>
  <c r="G522" i="23"/>
  <c r="AG522" i="23"/>
  <c r="D523" i="23"/>
  <c r="E523" i="23"/>
  <c r="F523" i="23"/>
  <c r="G523" i="23"/>
  <c r="AG523" i="23"/>
  <c r="D524" i="23"/>
  <c r="E524" i="23"/>
  <c r="F524" i="23"/>
  <c r="G524" i="23"/>
  <c r="AG524" i="23"/>
  <c r="D525" i="23"/>
  <c r="E525" i="23"/>
  <c r="F525" i="23"/>
  <c r="G525" i="23"/>
  <c r="AG525" i="23"/>
  <c r="D526" i="23"/>
  <c r="E526" i="23"/>
  <c r="F526" i="23"/>
  <c r="G526" i="23"/>
  <c r="AG526" i="23"/>
  <c r="D527" i="23"/>
  <c r="E527" i="23"/>
  <c r="F527" i="23"/>
  <c r="G527" i="23"/>
  <c r="AG527" i="23"/>
  <c r="D528" i="23"/>
  <c r="E528" i="23"/>
  <c r="F528" i="23"/>
  <c r="G528" i="23"/>
  <c r="AG528" i="23"/>
  <c r="D529" i="23"/>
  <c r="E529" i="23"/>
  <c r="F529" i="23"/>
  <c r="G529" i="23"/>
  <c r="AG529" i="23"/>
  <c r="D530" i="23"/>
  <c r="E530" i="23"/>
  <c r="F530" i="23"/>
  <c r="G530" i="23"/>
  <c r="AG530" i="23"/>
  <c r="D531" i="23"/>
  <c r="E531" i="23"/>
  <c r="F531" i="23"/>
  <c r="G531" i="23"/>
  <c r="AG531" i="23"/>
  <c r="D532" i="23"/>
  <c r="E532" i="23"/>
  <c r="F532" i="23"/>
  <c r="G532" i="23"/>
  <c r="AG532" i="23"/>
  <c r="D533" i="23"/>
  <c r="E533" i="23"/>
  <c r="F533" i="23"/>
  <c r="G533" i="23"/>
  <c r="AG533" i="23"/>
  <c r="D534" i="23"/>
  <c r="E534" i="23"/>
  <c r="F534" i="23"/>
  <c r="G534" i="23"/>
  <c r="AG534" i="23"/>
  <c r="D535" i="23"/>
  <c r="E535" i="23"/>
  <c r="F535" i="23"/>
  <c r="G535" i="23"/>
  <c r="AG535" i="23"/>
  <c r="D536" i="23"/>
  <c r="E536" i="23"/>
  <c r="F536" i="23"/>
  <c r="G536" i="23"/>
  <c r="AG536" i="23"/>
  <c r="D537" i="23"/>
  <c r="E537" i="23"/>
  <c r="F537" i="23"/>
  <c r="G537" i="23"/>
  <c r="AG537" i="23"/>
  <c r="D538" i="23"/>
  <c r="E538" i="23"/>
  <c r="F538" i="23"/>
  <c r="G538" i="23"/>
  <c r="AG538" i="23"/>
  <c r="D539" i="23"/>
  <c r="E539" i="23"/>
  <c r="F539" i="23"/>
  <c r="G539" i="23"/>
  <c r="AG539" i="23"/>
  <c r="D540" i="23"/>
  <c r="E540" i="23"/>
  <c r="F540" i="23"/>
  <c r="G540" i="23"/>
  <c r="AG540" i="23"/>
  <c r="D541" i="23"/>
  <c r="E541" i="23"/>
  <c r="F541" i="23"/>
  <c r="G541" i="23"/>
  <c r="AG541" i="23"/>
  <c r="D542" i="23"/>
  <c r="E542" i="23"/>
  <c r="F542" i="23"/>
  <c r="G542" i="23"/>
  <c r="AG542" i="23"/>
  <c r="D543" i="23"/>
  <c r="E543" i="23"/>
  <c r="F543" i="23"/>
  <c r="G543" i="23"/>
  <c r="AG543" i="23"/>
  <c r="D544" i="23"/>
  <c r="E544" i="23"/>
  <c r="F544" i="23"/>
  <c r="G544" i="23"/>
  <c r="AG544" i="23"/>
  <c r="D545" i="23"/>
  <c r="E545" i="23"/>
  <c r="F545" i="23"/>
  <c r="G545" i="23"/>
  <c r="AG545" i="23"/>
  <c r="D546" i="23"/>
  <c r="E546" i="23"/>
  <c r="F546" i="23"/>
  <c r="G546" i="23"/>
  <c r="AG546" i="23"/>
  <c r="D547" i="23"/>
  <c r="E547" i="23"/>
  <c r="F547" i="23"/>
  <c r="G547" i="23"/>
  <c r="AG547" i="23"/>
  <c r="D548" i="23"/>
  <c r="E548" i="23"/>
  <c r="F548" i="23"/>
  <c r="G548" i="23"/>
  <c r="AG548" i="23"/>
  <c r="D549" i="23"/>
  <c r="E549" i="23"/>
  <c r="F549" i="23"/>
  <c r="G549" i="23"/>
  <c r="AG549" i="23"/>
  <c r="D550" i="23"/>
  <c r="E550" i="23"/>
  <c r="F550" i="23"/>
  <c r="G550" i="23"/>
  <c r="AG550" i="23"/>
  <c r="D551" i="23"/>
  <c r="E551" i="23"/>
  <c r="F551" i="23"/>
  <c r="G551" i="23"/>
  <c r="AG551" i="23"/>
  <c r="D552" i="23"/>
  <c r="E552" i="23"/>
  <c r="F552" i="23"/>
  <c r="G552" i="23"/>
  <c r="AG552" i="23"/>
  <c r="D553" i="23"/>
  <c r="E553" i="23"/>
  <c r="F553" i="23"/>
  <c r="G553" i="23"/>
  <c r="AG553" i="23"/>
  <c r="D554" i="23"/>
  <c r="E554" i="23"/>
  <c r="F554" i="23"/>
  <c r="G554" i="23"/>
  <c r="AG554" i="23"/>
  <c r="D555" i="23"/>
  <c r="E555" i="23"/>
  <c r="F555" i="23"/>
  <c r="G555" i="23"/>
  <c r="AG555" i="23"/>
  <c r="D556" i="23"/>
  <c r="E556" i="23"/>
  <c r="F556" i="23"/>
  <c r="G556" i="23"/>
  <c r="AG556" i="23"/>
  <c r="D557" i="23"/>
  <c r="E557" i="23"/>
  <c r="F557" i="23"/>
  <c r="G557" i="23"/>
  <c r="AG557" i="23"/>
  <c r="D558" i="23"/>
  <c r="E558" i="23"/>
  <c r="F558" i="23"/>
  <c r="G558" i="23"/>
  <c r="AG558" i="23"/>
  <c r="D559" i="23"/>
  <c r="E559" i="23"/>
  <c r="F559" i="23"/>
  <c r="G559" i="23"/>
  <c r="AG559" i="23"/>
  <c r="D560" i="23"/>
  <c r="E560" i="23"/>
  <c r="F560" i="23"/>
  <c r="G560" i="23"/>
  <c r="AG560" i="23"/>
  <c r="D561" i="23"/>
  <c r="E561" i="23"/>
  <c r="F561" i="23"/>
  <c r="G561" i="23"/>
  <c r="AG561" i="23"/>
  <c r="D562" i="23"/>
  <c r="E562" i="23"/>
  <c r="F562" i="23"/>
  <c r="G562" i="23"/>
  <c r="AG562" i="23"/>
  <c r="D563" i="23"/>
  <c r="E563" i="23"/>
  <c r="F563" i="23"/>
  <c r="G563" i="23"/>
  <c r="AG563" i="23"/>
  <c r="D564" i="23"/>
  <c r="E564" i="23"/>
  <c r="F564" i="23"/>
  <c r="G564" i="23"/>
  <c r="AG564" i="23"/>
  <c r="D565" i="23"/>
  <c r="E565" i="23"/>
  <c r="F565" i="23"/>
  <c r="G565" i="23"/>
  <c r="AG565" i="23"/>
  <c r="D566" i="23"/>
  <c r="E566" i="23"/>
  <c r="F566" i="23"/>
  <c r="G566" i="23"/>
  <c r="AG566" i="23"/>
  <c r="D567" i="23"/>
  <c r="E567" i="23"/>
  <c r="F567" i="23"/>
  <c r="G567" i="23"/>
  <c r="AG567" i="23"/>
  <c r="D568" i="23"/>
  <c r="E568" i="23"/>
  <c r="F568" i="23"/>
  <c r="G568" i="23"/>
  <c r="AG568" i="23"/>
  <c r="D569" i="23"/>
  <c r="E569" i="23"/>
  <c r="F569" i="23"/>
  <c r="G569" i="23"/>
  <c r="AG569" i="23"/>
  <c r="D570" i="23"/>
  <c r="E570" i="23"/>
  <c r="F570" i="23"/>
  <c r="G570" i="23"/>
  <c r="AG570" i="23"/>
  <c r="D571" i="23"/>
  <c r="E571" i="23"/>
  <c r="F571" i="23"/>
  <c r="G571" i="23"/>
  <c r="AG571" i="23"/>
  <c r="D572" i="23"/>
  <c r="E572" i="23"/>
  <c r="F572" i="23"/>
  <c r="G572" i="23"/>
  <c r="AG572" i="23"/>
  <c r="D573" i="23"/>
  <c r="E573" i="23"/>
  <c r="F573" i="23"/>
  <c r="G573" i="23"/>
  <c r="AG573" i="23"/>
  <c r="D574" i="23"/>
  <c r="E574" i="23"/>
  <c r="F574" i="23"/>
  <c r="G574" i="23"/>
  <c r="AG574" i="23"/>
  <c r="D575" i="23"/>
  <c r="E575" i="23"/>
  <c r="F575" i="23"/>
  <c r="G575" i="23"/>
  <c r="AG575" i="23"/>
  <c r="D576" i="23"/>
  <c r="E576" i="23"/>
  <c r="F576" i="23"/>
  <c r="G576" i="23"/>
  <c r="AG576" i="23"/>
  <c r="D577" i="23"/>
  <c r="E577" i="23"/>
  <c r="F577" i="23"/>
  <c r="G577" i="23"/>
  <c r="AG577" i="23"/>
  <c r="D578" i="23"/>
  <c r="E578" i="23"/>
  <c r="F578" i="23"/>
  <c r="G578" i="23"/>
  <c r="AG578" i="23"/>
  <c r="D579" i="23"/>
  <c r="E579" i="23"/>
  <c r="F579" i="23"/>
  <c r="G579" i="23"/>
  <c r="AG579" i="23"/>
  <c r="D580" i="23"/>
  <c r="E580" i="23"/>
  <c r="F580" i="23"/>
  <c r="G580" i="23"/>
  <c r="AG580" i="23"/>
  <c r="D581" i="23"/>
  <c r="E581" i="23"/>
  <c r="F581" i="23"/>
  <c r="G581" i="23"/>
  <c r="AG581" i="23"/>
  <c r="D582" i="23"/>
  <c r="E582" i="23"/>
  <c r="F582" i="23"/>
  <c r="G582" i="23"/>
  <c r="AG582" i="23"/>
  <c r="D583" i="23"/>
  <c r="E583" i="23"/>
  <c r="F583" i="23"/>
  <c r="G583" i="23"/>
  <c r="AG583" i="23"/>
  <c r="D584" i="23"/>
  <c r="E584" i="23"/>
  <c r="F584" i="23"/>
  <c r="G584" i="23"/>
  <c r="AG584" i="23"/>
  <c r="D585" i="23"/>
  <c r="E585" i="23"/>
  <c r="F585" i="23"/>
  <c r="G585" i="23"/>
  <c r="AG585" i="23"/>
  <c r="D586" i="23"/>
  <c r="E586" i="23"/>
  <c r="F586" i="23"/>
  <c r="G586" i="23"/>
  <c r="AG586" i="23"/>
  <c r="D587" i="23"/>
  <c r="E587" i="23"/>
  <c r="F587" i="23"/>
  <c r="G587" i="23"/>
  <c r="AG587" i="23"/>
  <c r="D588" i="23"/>
  <c r="E588" i="23"/>
  <c r="F588" i="23"/>
  <c r="G588" i="23"/>
  <c r="AG588" i="23"/>
  <c r="D589" i="23"/>
  <c r="E589" i="23"/>
  <c r="F589" i="23"/>
  <c r="G589" i="23"/>
  <c r="AG589" i="23"/>
  <c r="D590" i="23"/>
  <c r="E590" i="23"/>
  <c r="F590" i="23"/>
  <c r="G590" i="23"/>
  <c r="AG590" i="23"/>
  <c r="D591" i="23"/>
  <c r="E591" i="23"/>
  <c r="F591" i="23"/>
  <c r="G591" i="23"/>
  <c r="AG591" i="23"/>
  <c r="D592" i="23"/>
  <c r="E592" i="23"/>
  <c r="F592" i="23"/>
  <c r="G592" i="23"/>
  <c r="AG592" i="23"/>
  <c r="D593" i="23"/>
  <c r="E593" i="23"/>
  <c r="F593" i="23"/>
  <c r="G593" i="23"/>
  <c r="AG593" i="23"/>
  <c r="D594" i="23"/>
  <c r="E594" i="23"/>
  <c r="F594" i="23"/>
  <c r="G594" i="23"/>
  <c r="AG594" i="23"/>
  <c r="D595" i="23"/>
  <c r="E595" i="23"/>
  <c r="F595" i="23"/>
  <c r="G595" i="23"/>
  <c r="AG595" i="23"/>
  <c r="D596" i="23"/>
  <c r="E596" i="23"/>
  <c r="F596" i="23"/>
  <c r="G596" i="23"/>
  <c r="AG596" i="23"/>
  <c r="D597" i="23"/>
  <c r="E597" i="23"/>
  <c r="F597" i="23"/>
  <c r="G597" i="23"/>
  <c r="AG597" i="23"/>
  <c r="D598" i="23"/>
  <c r="E598" i="23"/>
  <c r="F598" i="23"/>
  <c r="G598" i="23"/>
  <c r="AG598" i="23"/>
  <c r="D599" i="23"/>
  <c r="E599" i="23"/>
  <c r="F599" i="23"/>
  <c r="G599" i="23"/>
  <c r="AG599" i="23"/>
  <c r="D600" i="23"/>
  <c r="E600" i="23"/>
  <c r="F600" i="23"/>
  <c r="G600" i="23"/>
  <c r="AG600" i="23"/>
  <c r="D601" i="23"/>
  <c r="E601" i="23"/>
  <c r="F601" i="23"/>
  <c r="G601" i="23"/>
  <c r="AG601" i="23"/>
  <c r="D602" i="23"/>
  <c r="E602" i="23"/>
  <c r="F602" i="23"/>
  <c r="G602" i="23"/>
  <c r="AG602" i="23"/>
  <c r="D603" i="23"/>
  <c r="E603" i="23"/>
  <c r="F603" i="23"/>
  <c r="G603" i="23"/>
  <c r="AG603" i="23"/>
  <c r="D604" i="23"/>
  <c r="E604" i="23"/>
  <c r="F604" i="23"/>
  <c r="G604" i="23"/>
  <c r="AG604" i="23"/>
  <c r="D605" i="23"/>
  <c r="E605" i="23"/>
  <c r="F605" i="23"/>
  <c r="G605" i="23"/>
  <c r="AG605" i="23"/>
  <c r="D606" i="23"/>
  <c r="E606" i="23"/>
  <c r="F606" i="23"/>
  <c r="G606" i="23"/>
  <c r="AG606" i="23"/>
  <c r="D607" i="23"/>
  <c r="E607" i="23"/>
  <c r="F607" i="23"/>
  <c r="G607" i="23"/>
  <c r="AG607" i="23"/>
  <c r="D608" i="23"/>
  <c r="E608" i="23"/>
  <c r="F608" i="23"/>
  <c r="G608" i="23"/>
  <c r="AG608" i="23"/>
  <c r="D609" i="23"/>
  <c r="E609" i="23"/>
  <c r="F609" i="23"/>
  <c r="G609" i="23"/>
  <c r="AG609" i="23"/>
  <c r="D610" i="23"/>
  <c r="E610" i="23"/>
  <c r="F610" i="23"/>
  <c r="G610" i="23"/>
  <c r="AG610" i="23"/>
  <c r="D611" i="23"/>
  <c r="E611" i="23"/>
  <c r="F611" i="23"/>
  <c r="G611" i="23"/>
  <c r="AG611" i="23"/>
  <c r="D612" i="23"/>
  <c r="E612" i="23"/>
  <c r="F612" i="23"/>
  <c r="G612" i="23"/>
  <c r="AG612" i="23"/>
  <c r="D613" i="23"/>
  <c r="E613" i="23"/>
  <c r="F613" i="23"/>
  <c r="G613" i="23"/>
  <c r="AG613" i="23"/>
  <c r="AG622" i="23"/>
  <c r="D624" i="23"/>
  <c r="E624" i="23"/>
  <c r="F624" i="23"/>
  <c r="G624" i="23"/>
  <c r="AG624" i="23"/>
  <c r="D625" i="23"/>
  <c r="E625" i="23"/>
  <c r="F625" i="23"/>
  <c r="G625" i="23"/>
  <c r="AG625" i="23"/>
  <c r="D626" i="23"/>
  <c r="E626" i="23"/>
  <c r="F626" i="23"/>
  <c r="G626" i="23"/>
  <c r="AG626" i="23"/>
  <c r="D627" i="23"/>
  <c r="E627" i="23"/>
  <c r="F627" i="23"/>
  <c r="G627" i="23"/>
  <c r="AG627" i="23"/>
  <c r="D628" i="23"/>
  <c r="E628" i="23"/>
  <c r="F628" i="23"/>
  <c r="G628" i="23"/>
  <c r="AG628" i="23"/>
  <c r="D629" i="23"/>
  <c r="E629" i="23"/>
  <c r="F629" i="23"/>
  <c r="G629" i="23"/>
  <c r="AG629" i="23"/>
  <c r="D630" i="23"/>
  <c r="E630" i="23"/>
  <c r="F630" i="23"/>
  <c r="G630" i="23"/>
  <c r="AG630" i="23"/>
  <c r="D631" i="23"/>
  <c r="E631" i="23"/>
  <c r="F631" i="23"/>
  <c r="G631" i="23"/>
  <c r="AG631" i="23"/>
  <c r="D632" i="23"/>
  <c r="E632" i="23"/>
  <c r="F632" i="23"/>
  <c r="G632" i="23"/>
  <c r="AG632" i="23"/>
  <c r="D633" i="23"/>
  <c r="E633" i="23"/>
  <c r="F633" i="23"/>
  <c r="G633" i="23"/>
  <c r="AG633" i="23"/>
  <c r="D634" i="23"/>
  <c r="E634" i="23"/>
  <c r="F634" i="23"/>
  <c r="G634" i="23"/>
  <c r="AG634" i="23"/>
  <c r="D635" i="23"/>
  <c r="E635" i="23"/>
  <c r="F635" i="23"/>
  <c r="G635" i="23"/>
  <c r="AG635" i="23"/>
  <c r="D636" i="23"/>
  <c r="E636" i="23"/>
  <c r="F636" i="23"/>
  <c r="G636" i="23"/>
  <c r="AG636" i="23"/>
  <c r="D637" i="23"/>
  <c r="E637" i="23"/>
  <c r="F637" i="23"/>
  <c r="G637" i="23"/>
  <c r="AG637" i="23"/>
  <c r="D638" i="23"/>
  <c r="E638" i="23"/>
  <c r="F638" i="23"/>
  <c r="G638" i="23"/>
  <c r="AG638" i="23"/>
  <c r="D639" i="23"/>
  <c r="E639" i="23"/>
  <c r="F639" i="23"/>
  <c r="G639" i="23"/>
  <c r="AG639" i="23"/>
  <c r="D640" i="23"/>
  <c r="E640" i="23"/>
  <c r="F640" i="23"/>
  <c r="G640" i="23"/>
  <c r="AG640" i="23"/>
  <c r="D641" i="23"/>
  <c r="E641" i="23"/>
  <c r="F641" i="23"/>
  <c r="G641" i="23"/>
  <c r="AG641" i="23"/>
  <c r="D642" i="23"/>
  <c r="E642" i="23"/>
  <c r="F642" i="23"/>
  <c r="G642" i="23"/>
  <c r="AG642" i="23"/>
  <c r="D643" i="23"/>
  <c r="E643" i="23"/>
  <c r="F643" i="23"/>
  <c r="G643" i="23"/>
  <c r="AG643" i="23"/>
  <c r="D644" i="23"/>
  <c r="E644" i="23"/>
  <c r="F644" i="23"/>
  <c r="G644" i="23"/>
  <c r="AG644" i="23"/>
  <c r="D645" i="23"/>
  <c r="E645" i="23"/>
  <c r="F645" i="23"/>
  <c r="G645" i="23"/>
  <c r="AG645" i="23"/>
  <c r="D646" i="23"/>
  <c r="E646" i="23"/>
  <c r="F646" i="23"/>
  <c r="G646" i="23"/>
  <c r="AG646" i="23"/>
  <c r="D647" i="23"/>
  <c r="E647" i="23"/>
  <c r="F647" i="23"/>
  <c r="G647" i="23"/>
  <c r="AG647" i="23"/>
  <c r="D648" i="23"/>
  <c r="E648" i="23"/>
  <c r="F648" i="23"/>
  <c r="G648" i="23"/>
  <c r="AG648" i="23"/>
  <c r="D649" i="23"/>
  <c r="E649" i="23"/>
  <c r="F649" i="23"/>
  <c r="G649" i="23"/>
  <c r="AG649" i="23"/>
  <c r="D650" i="23"/>
  <c r="E650" i="23"/>
  <c r="F650" i="23"/>
  <c r="G650" i="23"/>
  <c r="AG650" i="23"/>
  <c r="D651" i="23"/>
  <c r="E651" i="23"/>
  <c r="F651" i="23"/>
  <c r="G651" i="23"/>
  <c r="AG651" i="23"/>
  <c r="D652" i="23"/>
  <c r="E652" i="23"/>
  <c r="F652" i="23"/>
  <c r="G652" i="23"/>
  <c r="AG652" i="23"/>
  <c r="D653" i="23"/>
  <c r="E653" i="23"/>
  <c r="F653" i="23"/>
  <c r="G653" i="23"/>
  <c r="AG653" i="23"/>
  <c r="D655" i="23"/>
  <c r="E655" i="23"/>
  <c r="F655" i="23"/>
  <c r="G655" i="23"/>
  <c r="AG655" i="23"/>
  <c r="D656" i="23"/>
  <c r="E656" i="23"/>
  <c r="F656" i="23"/>
  <c r="G656" i="23"/>
  <c r="AG656" i="23"/>
  <c r="D657" i="23"/>
  <c r="E657" i="23"/>
  <c r="F657" i="23"/>
  <c r="G657" i="23"/>
  <c r="AG657" i="23"/>
  <c r="D658" i="23"/>
  <c r="E658" i="23"/>
  <c r="F658" i="23"/>
  <c r="G658" i="23"/>
  <c r="AG658" i="23"/>
  <c r="D659" i="23"/>
  <c r="E659" i="23"/>
  <c r="F659" i="23"/>
  <c r="G659" i="23"/>
  <c r="AG659" i="23"/>
  <c r="D660" i="23"/>
  <c r="E660" i="23"/>
  <c r="F660" i="23"/>
  <c r="G660" i="23"/>
  <c r="AG660" i="23"/>
  <c r="D661" i="23"/>
  <c r="E661" i="23"/>
  <c r="F661" i="23"/>
  <c r="G661" i="23"/>
  <c r="AG661" i="23"/>
  <c r="D662" i="23"/>
  <c r="E662" i="23"/>
  <c r="F662" i="23"/>
  <c r="G662" i="23"/>
  <c r="AG662" i="23"/>
  <c r="D663" i="23"/>
  <c r="E663" i="23"/>
  <c r="F663" i="23"/>
  <c r="G663" i="23"/>
  <c r="AG663" i="23"/>
  <c r="D664" i="23"/>
  <c r="E664" i="23"/>
  <c r="F664" i="23"/>
  <c r="G664" i="23"/>
  <c r="AG664" i="23"/>
  <c r="D665" i="23"/>
  <c r="E665" i="23"/>
  <c r="F665" i="23"/>
  <c r="G665" i="23"/>
  <c r="AG665" i="23"/>
  <c r="D666" i="23"/>
  <c r="E666" i="23"/>
  <c r="F666" i="23"/>
  <c r="G666" i="23"/>
  <c r="AG666" i="23"/>
  <c r="D667" i="23"/>
  <c r="E667" i="23"/>
  <c r="F667" i="23"/>
  <c r="G667" i="23"/>
  <c r="AG667" i="23"/>
  <c r="D668" i="23"/>
  <c r="E668" i="23"/>
  <c r="F668" i="23"/>
  <c r="G668" i="23"/>
  <c r="AG668" i="23"/>
  <c r="D669" i="23"/>
  <c r="E669" i="23"/>
  <c r="F669" i="23"/>
  <c r="G669" i="23"/>
  <c r="AG669" i="23"/>
  <c r="D670" i="23"/>
  <c r="E670" i="23"/>
  <c r="F670" i="23"/>
  <c r="G670" i="23"/>
  <c r="AG670" i="23"/>
  <c r="D671" i="23"/>
  <c r="E671" i="23"/>
  <c r="F671" i="23"/>
  <c r="G671" i="23"/>
  <c r="AG671" i="23"/>
  <c r="D672" i="23"/>
  <c r="E672" i="23"/>
  <c r="F672" i="23"/>
  <c r="G672" i="23"/>
  <c r="AG672" i="23"/>
  <c r="D673" i="23"/>
  <c r="E673" i="23"/>
  <c r="F673" i="23"/>
  <c r="G673" i="23"/>
  <c r="AG673" i="23"/>
  <c r="D674" i="23"/>
  <c r="E674" i="23"/>
  <c r="F674" i="23"/>
  <c r="G674" i="23"/>
  <c r="AG674" i="23"/>
  <c r="D675" i="23"/>
  <c r="E675" i="23"/>
  <c r="F675" i="23"/>
  <c r="G675" i="23"/>
  <c r="AG675" i="23"/>
  <c r="D676" i="23"/>
  <c r="E676" i="23"/>
  <c r="F676" i="23"/>
  <c r="G676" i="23"/>
  <c r="AG676" i="23"/>
  <c r="D677" i="23"/>
  <c r="E677" i="23"/>
  <c r="F677" i="23"/>
  <c r="G677" i="23"/>
  <c r="AG677" i="23"/>
  <c r="D678" i="23"/>
  <c r="E678" i="23"/>
  <c r="F678" i="23"/>
  <c r="G678" i="23"/>
  <c r="AG678" i="23"/>
  <c r="D679" i="23"/>
  <c r="E679" i="23"/>
  <c r="F679" i="23"/>
  <c r="G679" i="23"/>
  <c r="AG679" i="23"/>
  <c r="D680" i="23"/>
  <c r="E680" i="23"/>
  <c r="F680" i="23"/>
  <c r="G680" i="23"/>
  <c r="AG680" i="23"/>
  <c r="D681" i="23"/>
  <c r="E681" i="23"/>
  <c r="F681" i="23"/>
  <c r="G681" i="23"/>
  <c r="AG681" i="23"/>
  <c r="D682" i="23"/>
  <c r="E682" i="23"/>
  <c r="F682" i="23"/>
  <c r="G682" i="23"/>
  <c r="AG682" i="23"/>
  <c r="D683" i="23"/>
  <c r="E683" i="23"/>
  <c r="F683" i="23"/>
  <c r="G683" i="23"/>
  <c r="AG683" i="23"/>
  <c r="D684" i="23"/>
  <c r="E684" i="23"/>
  <c r="F684" i="23"/>
  <c r="G684" i="23"/>
  <c r="AG684" i="23"/>
  <c r="D685" i="23"/>
  <c r="E685" i="23"/>
  <c r="F685" i="23"/>
  <c r="G685" i="23"/>
  <c r="AG685" i="23"/>
  <c r="D686" i="23"/>
  <c r="E686" i="23"/>
  <c r="F686" i="23"/>
  <c r="G686" i="23"/>
  <c r="AG686" i="23"/>
  <c r="D687" i="23"/>
  <c r="E687" i="23"/>
  <c r="F687" i="23"/>
  <c r="G687" i="23"/>
  <c r="AG687" i="23"/>
  <c r="D688" i="23"/>
  <c r="E688" i="23"/>
  <c r="F688" i="23"/>
  <c r="G688" i="23"/>
  <c r="AG688" i="23"/>
  <c r="D689" i="23"/>
  <c r="E689" i="23"/>
  <c r="F689" i="23"/>
  <c r="G689" i="23"/>
  <c r="AG689" i="23"/>
  <c r="D690" i="23"/>
  <c r="E690" i="23"/>
  <c r="F690" i="23"/>
  <c r="G690" i="23"/>
  <c r="AG690" i="23"/>
  <c r="D692" i="23"/>
  <c r="E692" i="23"/>
  <c r="F692" i="23"/>
  <c r="G692" i="23"/>
  <c r="AG692" i="23"/>
  <c r="F704" i="23"/>
  <c r="AG704" i="23"/>
  <c r="D706" i="23"/>
  <c r="E706" i="23"/>
  <c r="F706" i="23"/>
  <c r="G706" i="23"/>
  <c r="AG706" i="23"/>
  <c r="AQ706" i="23"/>
  <c r="D707" i="23"/>
  <c r="E707" i="23"/>
  <c r="F707" i="23"/>
  <c r="G707" i="23"/>
  <c r="AG707" i="23"/>
  <c r="AQ707" i="23"/>
  <c r="D708" i="23"/>
  <c r="E708" i="23"/>
  <c r="F708" i="23"/>
  <c r="G708" i="23"/>
  <c r="AG708" i="23"/>
  <c r="AQ708" i="23"/>
  <c r="D709" i="23"/>
  <c r="E709" i="23"/>
  <c r="F709" i="23"/>
  <c r="G709" i="23"/>
  <c r="AG709" i="23"/>
  <c r="AQ709" i="23"/>
  <c r="D710" i="23"/>
  <c r="E710" i="23"/>
  <c r="F710" i="23"/>
  <c r="G710" i="23"/>
  <c r="AG710" i="23"/>
  <c r="AQ710" i="23"/>
  <c r="D711" i="23"/>
  <c r="E711" i="23"/>
  <c r="F711" i="23"/>
  <c r="G711" i="23"/>
  <c r="AG711" i="23"/>
  <c r="AQ711" i="23"/>
  <c r="D712" i="23"/>
  <c r="E712" i="23"/>
  <c r="F712" i="23"/>
  <c r="G712" i="23"/>
  <c r="AG712" i="23"/>
  <c r="AQ712" i="23"/>
  <c r="D713" i="23"/>
  <c r="E713" i="23"/>
  <c r="F713" i="23"/>
  <c r="G713" i="23"/>
  <c r="AG713" i="23"/>
  <c r="AQ713" i="23"/>
  <c r="D714" i="23"/>
  <c r="E714" i="23"/>
  <c r="F714" i="23"/>
  <c r="G714" i="23"/>
  <c r="AG714" i="23"/>
  <c r="AQ714" i="23"/>
  <c r="D715" i="23"/>
  <c r="E715" i="23"/>
  <c r="F715" i="23"/>
  <c r="G715" i="23"/>
  <c r="AG715" i="23"/>
  <c r="AQ715" i="23"/>
  <c r="D716" i="23"/>
  <c r="E716" i="23"/>
  <c r="F716" i="23"/>
  <c r="G716" i="23"/>
  <c r="AG716" i="23"/>
  <c r="AQ716" i="23"/>
  <c r="D717" i="23"/>
  <c r="E717" i="23"/>
  <c r="F717" i="23"/>
  <c r="G717" i="23"/>
  <c r="AG717" i="23"/>
  <c r="AQ717" i="23"/>
  <c r="D718" i="23"/>
  <c r="E718" i="23"/>
  <c r="F718" i="23"/>
  <c r="G718" i="23"/>
  <c r="AG718" i="23"/>
  <c r="AQ718" i="23"/>
  <c r="D719" i="23"/>
  <c r="E719" i="23"/>
  <c r="F719" i="23"/>
  <c r="G719" i="23"/>
  <c r="AG719" i="23"/>
  <c r="AQ719" i="23"/>
  <c r="D720" i="23"/>
  <c r="E720" i="23"/>
  <c r="F720" i="23"/>
  <c r="G720" i="23"/>
  <c r="AG720" i="23"/>
  <c r="AQ720" i="23"/>
  <c r="D721" i="23"/>
  <c r="E721" i="23"/>
  <c r="F721" i="23"/>
  <c r="G721" i="23"/>
  <c r="AG721" i="23"/>
  <c r="AQ721" i="23"/>
  <c r="D722" i="23"/>
  <c r="E722" i="23"/>
  <c r="F722" i="23"/>
  <c r="G722" i="23"/>
  <c r="AG722" i="23"/>
  <c r="AQ722" i="23"/>
  <c r="D723" i="23"/>
  <c r="E723" i="23"/>
  <c r="F723" i="23"/>
  <c r="G723" i="23"/>
  <c r="AG723" i="23"/>
  <c r="AQ723" i="23"/>
  <c r="D724" i="23"/>
  <c r="E724" i="23"/>
  <c r="F724" i="23"/>
  <c r="G724" i="23"/>
  <c r="AG724" i="23"/>
  <c r="AQ724" i="23"/>
  <c r="D725" i="23"/>
  <c r="E725" i="23"/>
  <c r="F725" i="23"/>
  <c r="G725" i="23"/>
  <c r="AG725" i="23"/>
  <c r="AQ725" i="23"/>
  <c r="D726" i="23"/>
  <c r="E726" i="23"/>
  <c r="F726" i="23"/>
  <c r="G726" i="23"/>
  <c r="AG726" i="23"/>
  <c r="AQ726" i="23"/>
  <c r="D727" i="23"/>
  <c r="E727" i="23"/>
  <c r="F727" i="23"/>
  <c r="G727" i="23"/>
  <c r="AG727" i="23"/>
  <c r="AQ727" i="23"/>
  <c r="D728" i="23"/>
  <c r="E728" i="23"/>
  <c r="F728" i="23"/>
  <c r="G728" i="23"/>
  <c r="AG728" i="23"/>
  <c r="AQ728" i="23"/>
  <c r="D729" i="23"/>
  <c r="E729" i="23"/>
  <c r="F729" i="23"/>
  <c r="G729" i="23"/>
  <c r="AG729" i="23"/>
  <c r="AQ729" i="23"/>
  <c r="D730" i="23"/>
  <c r="E730" i="23"/>
  <c r="F730" i="23"/>
  <c r="G730" i="23"/>
  <c r="AG730" i="23"/>
  <c r="AQ730" i="23"/>
  <c r="D731" i="23"/>
  <c r="E731" i="23"/>
  <c r="F731" i="23"/>
  <c r="G731" i="23"/>
  <c r="AG731" i="23"/>
  <c r="AQ731" i="23"/>
  <c r="D732" i="23"/>
  <c r="E732" i="23"/>
  <c r="F732" i="23"/>
  <c r="G732" i="23"/>
  <c r="AG732" i="23"/>
  <c r="AQ732" i="23"/>
  <c r="D733" i="23"/>
  <c r="E733" i="23"/>
  <c r="F733" i="23"/>
  <c r="G733" i="23"/>
  <c r="AG733" i="23"/>
  <c r="AQ733" i="23"/>
  <c r="D734" i="23"/>
  <c r="E734" i="23"/>
  <c r="F734" i="23"/>
  <c r="G734" i="23"/>
  <c r="AG734" i="23"/>
  <c r="AQ734" i="23"/>
  <c r="D735" i="23"/>
  <c r="E735" i="23"/>
  <c r="F735" i="23"/>
  <c r="G735" i="23"/>
  <c r="AG735" i="23"/>
  <c r="AQ735" i="23"/>
  <c r="D736" i="23"/>
  <c r="E736" i="23"/>
  <c r="F736" i="23"/>
  <c r="G736" i="23"/>
  <c r="AG736" i="23"/>
  <c r="AQ736" i="23"/>
  <c r="D737" i="23"/>
  <c r="E737" i="23"/>
  <c r="F737" i="23"/>
  <c r="G737" i="23"/>
  <c r="AG737" i="23"/>
  <c r="AQ737" i="23"/>
  <c r="D738" i="23"/>
  <c r="E738" i="23"/>
  <c r="F738" i="23"/>
  <c r="G738" i="23"/>
  <c r="AG738" i="23"/>
  <c r="AQ738" i="23"/>
  <c r="D739" i="23"/>
  <c r="E739" i="23"/>
  <c r="F739" i="23"/>
  <c r="G739" i="23"/>
  <c r="AG739" i="23"/>
  <c r="AQ739" i="23"/>
  <c r="D740" i="23"/>
  <c r="E740" i="23"/>
  <c r="F740" i="23"/>
  <c r="G740" i="23"/>
  <c r="AG740" i="23"/>
  <c r="AQ740" i="23"/>
  <c r="D741" i="23"/>
  <c r="E741" i="23"/>
  <c r="F741" i="23"/>
  <c r="G741" i="23"/>
  <c r="AG741" i="23"/>
  <c r="AQ741" i="23"/>
  <c r="D742" i="23"/>
  <c r="E742" i="23"/>
  <c r="F742" i="23"/>
  <c r="G742" i="23"/>
  <c r="AG742" i="23"/>
  <c r="AQ742" i="23"/>
  <c r="D743" i="23"/>
  <c r="E743" i="23"/>
  <c r="F743" i="23"/>
  <c r="G743" i="23"/>
  <c r="AG743" i="23"/>
  <c r="AQ743" i="23"/>
  <c r="D744" i="23"/>
  <c r="E744" i="23"/>
  <c r="F744" i="23"/>
  <c r="G744" i="23"/>
  <c r="AG744" i="23"/>
  <c r="AQ744" i="23"/>
  <c r="D745" i="23"/>
  <c r="E745" i="23"/>
  <c r="F745" i="23"/>
  <c r="G745" i="23"/>
  <c r="AG745" i="23"/>
  <c r="AQ745" i="23"/>
  <c r="D746" i="23"/>
  <c r="E746" i="23"/>
  <c r="F746" i="23"/>
  <c r="G746" i="23"/>
  <c r="AG746" i="23"/>
  <c r="AQ746" i="23"/>
  <c r="D747" i="23"/>
  <c r="E747" i="23"/>
  <c r="F747" i="23"/>
  <c r="G747" i="23"/>
  <c r="AG747" i="23"/>
  <c r="AQ747" i="23"/>
  <c r="D748" i="23"/>
  <c r="E748" i="23"/>
  <c r="F748" i="23"/>
  <c r="G748" i="23"/>
  <c r="AG748" i="23"/>
  <c r="AQ748" i="23"/>
  <c r="D749" i="23"/>
  <c r="E749" i="23"/>
  <c r="F749" i="23"/>
  <c r="G749" i="23"/>
  <c r="AG749" i="23"/>
  <c r="AQ749" i="23"/>
  <c r="D750" i="23"/>
  <c r="E750" i="23"/>
  <c r="F750" i="23"/>
  <c r="G750" i="23"/>
  <c r="AG750" i="23"/>
  <c r="AQ750" i="23"/>
  <c r="D751" i="23"/>
  <c r="E751" i="23"/>
  <c r="F751" i="23"/>
  <c r="G751" i="23"/>
  <c r="AG751" i="23"/>
  <c r="AQ751" i="23"/>
  <c r="D752" i="23"/>
  <c r="E752" i="23"/>
  <c r="F752" i="23"/>
  <c r="G752" i="23"/>
  <c r="AG752" i="23"/>
  <c r="AQ752" i="23"/>
  <c r="D753" i="23"/>
  <c r="E753" i="23"/>
  <c r="F753" i="23"/>
  <c r="G753" i="23"/>
  <c r="AG753" i="23"/>
  <c r="AQ753" i="23"/>
  <c r="D754" i="23"/>
  <c r="E754" i="23"/>
  <c r="F754" i="23"/>
  <c r="G754" i="23"/>
  <c r="AG754" i="23"/>
  <c r="AQ754" i="23"/>
  <c r="D755" i="23"/>
  <c r="E755" i="23"/>
  <c r="F755" i="23"/>
  <c r="G755" i="23"/>
  <c r="AG755" i="23"/>
  <c r="AQ755" i="23"/>
  <c r="D756" i="23"/>
  <c r="E756" i="23"/>
  <c r="F756" i="23"/>
  <c r="G756" i="23"/>
  <c r="AG756" i="23"/>
  <c r="AQ756" i="23"/>
  <c r="D757" i="23"/>
  <c r="E757" i="23"/>
  <c r="F757" i="23"/>
  <c r="G757" i="23"/>
  <c r="AG757" i="23"/>
  <c r="AQ757" i="23"/>
  <c r="D758" i="23"/>
  <c r="E758" i="23"/>
  <c r="F758" i="23"/>
  <c r="G758" i="23"/>
  <c r="AG758" i="23"/>
  <c r="AQ758" i="23"/>
  <c r="D759" i="23"/>
  <c r="E759" i="23"/>
  <c r="F759" i="23"/>
  <c r="G759" i="23"/>
  <c r="AG759" i="23"/>
  <c r="AQ759" i="23"/>
  <c r="D760" i="23"/>
  <c r="E760" i="23"/>
  <c r="F760" i="23"/>
  <c r="G760" i="23"/>
  <c r="AG760" i="23"/>
  <c r="AQ760" i="23"/>
  <c r="D761" i="23"/>
  <c r="E761" i="23"/>
  <c r="F761" i="23"/>
  <c r="G761" i="23"/>
  <c r="AG761" i="23"/>
  <c r="AQ761" i="23"/>
  <c r="D762" i="23"/>
  <c r="E762" i="23"/>
  <c r="F762" i="23"/>
  <c r="G762" i="23"/>
  <c r="AG762" i="23"/>
  <c r="AQ762" i="23"/>
  <c r="D763" i="23"/>
  <c r="E763" i="23"/>
  <c r="F763" i="23"/>
  <c r="G763" i="23"/>
  <c r="AG763" i="23"/>
  <c r="AQ763" i="23"/>
  <c r="D764" i="23"/>
  <c r="E764" i="23"/>
  <c r="F764" i="23"/>
  <c r="G764" i="23"/>
  <c r="AG764" i="23"/>
  <c r="AQ764" i="23"/>
  <c r="D765" i="23"/>
  <c r="E765" i="23"/>
  <c r="F765" i="23"/>
  <c r="G765" i="23"/>
  <c r="AG765" i="23"/>
  <c r="AQ765" i="23"/>
  <c r="D766" i="23"/>
  <c r="E766" i="23"/>
  <c r="F766" i="23"/>
  <c r="G766" i="23"/>
  <c r="AG766" i="23"/>
  <c r="AQ766" i="23"/>
  <c r="D767" i="23"/>
  <c r="E767" i="23"/>
  <c r="F767" i="23"/>
  <c r="G767" i="23"/>
  <c r="AG767" i="23"/>
  <c r="AQ767" i="23"/>
  <c r="D768" i="23"/>
  <c r="E768" i="23"/>
  <c r="F768" i="23"/>
  <c r="G768" i="23"/>
  <c r="AG768" i="23"/>
  <c r="AQ768" i="23"/>
  <c r="D769" i="23"/>
  <c r="E769" i="23"/>
  <c r="F769" i="23"/>
  <c r="G769" i="23"/>
  <c r="AG769" i="23"/>
  <c r="AQ769" i="23"/>
  <c r="D770" i="23"/>
  <c r="E770" i="23"/>
  <c r="F770" i="23"/>
  <c r="G770" i="23"/>
  <c r="AG770" i="23"/>
  <c r="AQ770" i="23"/>
  <c r="D771" i="23"/>
  <c r="E771" i="23"/>
  <c r="F771" i="23"/>
  <c r="G771" i="23"/>
  <c r="AG771" i="23"/>
  <c r="AQ771" i="23"/>
  <c r="D772" i="23"/>
  <c r="E772" i="23"/>
  <c r="F772" i="23"/>
  <c r="G772" i="23"/>
  <c r="AG772" i="23"/>
  <c r="AQ772" i="23"/>
  <c r="D773" i="23"/>
  <c r="E773" i="23"/>
  <c r="F773" i="23"/>
  <c r="G773" i="23"/>
  <c r="AG773" i="23"/>
  <c r="AQ773" i="23"/>
  <c r="D774" i="23"/>
  <c r="E774" i="23"/>
  <c r="F774" i="23"/>
  <c r="G774" i="23"/>
  <c r="AG774" i="23"/>
  <c r="AQ774" i="23"/>
  <c r="D775" i="23"/>
  <c r="E775" i="23"/>
  <c r="F775" i="23"/>
  <c r="G775" i="23"/>
  <c r="AG775" i="23"/>
  <c r="AQ775" i="23"/>
  <c r="D776" i="23"/>
  <c r="E776" i="23"/>
  <c r="F776" i="23"/>
  <c r="G776" i="23"/>
  <c r="AG776" i="23"/>
  <c r="AQ776" i="23"/>
  <c r="D777" i="23"/>
  <c r="E777" i="23"/>
  <c r="F777" i="23"/>
  <c r="G777" i="23"/>
  <c r="AG777" i="23"/>
  <c r="AQ777" i="23"/>
  <c r="D778" i="23"/>
  <c r="E778" i="23"/>
  <c r="F778" i="23"/>
  <c r="G778" i="23"/>
  <c r="AG778" i="23"/>
  <c r="AQ778" i="23"/>
  <c r="D779" i="23"/>
  <c r="E779" i="23"/>
  <c r="F779" i="23"/>
  <c r="G779" i="23"/>
  <c r="AG779" i="23"/>
  <c r="AQ779" i="23"/>
  <c r="D780" i="23"/>
  <c r="E780" i="23"/>
  <c r="F780" i="23"/>
  <c r="G780" i="23"/>
  <c r="AG780" i="23"/>
  <c r="AQ780" i="23"/>
  <c r="D781" i="23"/>
  <c r="E781" i="23"/>
  <c r="F781" i="23"/>
  <c r="G781" i="23"/>
  <c r="AG781" i="23"/>
  <c r="AQ781" i="23"/>
  <c r="D782" i="23"/>
  <c r="E782" i="23"/>
  <c r="F782" i="23"/>
  <c r="G782" i="23"/>
  <c r="AG782" i="23"/>
  <c r="AQ782" i="23"/>
  <c r="D783" i="23"/>
  <c r="E783" i="23"/>
  <c r="F783" i="23"/>
  <c r="G783" i="23"/>
  <c r="AG783" i="23"/>
  <c r="AQ783" i="23"/>
  <c r="D784" i="23"/>
  <c r="E784" i="23"/>
  <c r="F784" i="23"/>
  <c r="G784" i="23"/>
  <c r="AG784" i="23"/>
  <c r="AQ784" i="23"/>
  <c r="D785" i="23"/>
  <c r="E785" i="23"/>
  <c r="F785" i="23"/>
  <c r="G785" i="23"/>
  <c r="AG785" i="23"/>
  <c r="AQ785" i="23"/>
  <c r="D786" i="23"/>
  <c r="E786" i="23"/>
  <c r="F786" i="23"/>
  <c r="G786" i="23"/>
  <c r="AG786" i="23"/>
  <c r="AQ786" i="23"/>
  <c r="D787" i="23"/>
  <c r="E787" i="23"/>
  <c r="F787" i="23"/>
  <c r="G787" i="23"/>
  <c r="AG787" i="23"/>
  <c r="AQ787" i="23"/>
  <c r="D788" i="23"/>
  <c r="E788" i="23"/>
  <c r="F788" i="23"/>
  <c r="G788" i="23"/>
  <c r="AG788" i="23"/>
  <c r="AQ788" i="23"/>
  <c r="D789" i="23"/>
  <c r="E789" i="23"/>
  <c r="F789" i="23"/>
  <c r="G789" i="23"/>
  <c r="AG789" i="23"/>
  <c r="AQ789" i="23"/>
  <c r="D790" i="23"/>
  <c r="E790" i="23"/>
  <c r="F790" i="23"/>
  <c r="G790" i="23"/>
  <c r="AG790" i="23"/>
  <c r="AQ790" i="23"/>
  <c r="D791" i="23"/>
  <c r="E791" i="23"/>
  <c r="F791" i="23"/>
  <c r="G791" i="23"/>
  <c r="AG791" i="23"/>
  <c r="AQ791" i="23"/>
  <c r="D792" i="23"/>
  <c r="E792" i="23"/>
  <c r="F792" i="23"/>
  <c r="G792" i="23"/>
  <c r="AG792" i="23"/>
  <c r="AQ792" i="23"/>
  <c r="D793" i="23"/>
  <c r="E793" i="23"/>
  <c r="F793" i="23"/>
  <c r="G793" i="23"/>
  <c r="AG793" i="23"/>
  <c r="AQ793" i="23"/>
  <c r="D794" i="23"/>
  <c r="E794" i="23"/>
  <c r="F794" i="23"/>
  <c r="G794" i="23"/>
  <c r="AG794" i="23"/>
  <c r="AQ794" i="23"/>
  <c r="D795" i="23"/>
  <c r="E795" i="23"/>
  <c r="F795" i="23"/>
  <c r="G795" i="23"/>
  <c r="AG795" i="23"/>
  <c r="AQ795" i="23"/>
  <c r="D796" i="23"/>
  <c r="E796" i="23"/>
  <c r="F796" i="23"/>
  <c r="G796" i="23"/>
  <c r="AG796" i="23"/>
  <c r="AQ796" i="23"/>
  <c r="D797" i="23"/>
  <c r="E797" i="23"/>
  <c r="F797" i="23"/>
  <c r="G797" i="23"/>
  <c r="AG797" i="23"/>
  <c r="AQ797" i="23"/>
  <c r="D798" i="23"/>
  <c r="E798" i="23"/>
  <c r="F798" i="23"/>
  <c r="G798" i="23"/>
  <c r="AG798" i="23"/>
  <c r="AQ798" i="23"/>
  <c r="D799" i="23"/>
  <c r="E799" i="23"/>
  <c r="F799" i="23"/>
  <c r="G799" i="23"/>
  <c r="AG799" i="23"/>
  <c r="AQ799" i="23"/>
  <c r="D800" i="23"/>
  <c r="E800" i="23"/>
  <c r="F800" i="23"/>
  <c r="G800" i="23"/>
  <c r="AG800" i="23"/>
  <c r="AQ800" i="23"/>
  <c r="D801" i="23"/>
  <c r="E801" i="23"/>
  <c r="F801" i="23"/>
  <c r="G801" i="23"/>
  <c r="AG801" i="23"/>
  <c r="AQ801" i="23"/>
  <c r="D802" i="23"/>
  <c r="E802" i="23"/>
  <c r="F802" i="23"/>
  <c r="G802" i="23"/>
  <c r="AG802" i="23"/>
  <c r="AQ802" i="23"/>
  <c r="D803" i="23"/>
  <c r="E803" i="23"/>
  <c r="F803" i="23"/>
  <c r="G803" i="23"/>
  <c r="AG803" i="23"/>
  <c r="AQ803" i="23"/>
  <c r="D804" i="23"/>
  <c r="E804" i="23"/>
  <c r="F804" i="23"/>
  <c r="G804" i="23"/>
  <c r="AG804" i="23"/>
  <c r="AQ804" i="23"/>
  <c r="D805" i="23"/>
  <c r="E805" i="23"/>
  <c r="F805" i="23"/>
  <c r="G805" i="23"/>
  <c r="AG805" i="23"/>
  <c r="AQ805" i="23"/>
  <c r="D806" i="23"/>
  <c r="E806" i="23"/>
  <c r="F806" i="23"/>
  <c r="G806" i="23"/>
  <c r="AG806" i="23"/>
  <c r="AQ806" i="23"/>
  <c r="D807" i="23"/>
  <c r="E807" i="23"/>
  <c r="F807" i="23"/>
  <c r="G807" i="23"/>
  <c r="AG807" i="23"/>
  <c r="AQ807" i="23"/>
  <c r="D808" i="23"/>
  <c r="E808" i="23"/>
  <c r="F808" i="23"/>
  <c r="G808" i="23"/>
  <c r="AG808" i="23"/>
  <c r="AQ808" i="23"/>
  <c r="D809" i="23"/>
  <c r="E809" i="23"/>
  <c r="F809" i="23"/>
  <c r="G809" i="23"/>
  <c r="AG809" i="23"/>
  <c r="AQ809" i="23"/>
  <c r="D810" i="23"/>
  <c r="E810" i="23"/>
  <c r="F810" i="23"/>
  <c r="G810" i="23"/>
  <c r="AG810" i="23"/>
  <c r="AQ810" i="23"/>
  <c r="D811" i="23"/>
  <c r="E811" i="23"/>
  <c r="F811" i="23"/>
  <c r="G811" i="23"/>
  <c r="AG811" i="23"/>
  <c r="AQ811" i="23"/>
  <c r="D812" i="23"/>
  <c r="E812" i="23"/>
  <c r="F812" i="23"/>
  <c r="G812" i="23"/>
  <c r="AG812" i="23"/>
  <c r="AQ812" i="23"/>
  <c r="D813" i="23"/>
  <c r="E813" i="23"/>
  <c r="F813" i="23"/>
  <c r="G813" i="23"/>
  <c r="AG813" i="23"/>
  <c r="AQ813" i="23"/>
  <c r="D814" i="23"/>
  <c r="E814" i="23"/>
  <c r="F814" i="23"/>
  <c r="G814" i="23"/>
  <c r="AG814" i="23"/>
  <c r="AQ814" i="23"/>
  <c r="D815" i="23"/>
  <c r="E815" i="23"/>
  <c r="F815" i="23"/>
  <c r="G815" i="23"/>
  <c r="AG815" i="23"/>
  <c r="AQ815" i="23"/>
  <c r="D816" i="23"/>
  <c r="E816" i="23"/>
  <c r="F816" i="23"/>
  <c r="G816" i="23"/>
  <c r="AG816" i="23"/>
  <c r="AQ816" i="23"/>
  <c r="D817" i="23"/>
  <c r="E817" i="23"/>
  <c r="F817" i="23"/>
  <c r="G817" i="23"/>
  <c r="AG817" i="23"/>
  <c r="AQ817" i="23"/>
  <c r="D818" i="23"/>
  <c r="E818" i="23"/>
  <c r="F818" i="23"/>
  <c r="G818" i="23"/>
  <c r="AG818" i="23"/>
  <c r="AQ818" i="23"/>
  <c r="D819" i="23"/>
  <c r="E819" i="23"/>
  <c r="F819" i="23"/>
  <c r="G819" i="23"/>
  <c r="AG819" i="23"/>
  <c r="AQ819" i="23"/>
  <c r="D820" i="23"/>
  <c r="E820" i="23"/>
  <c r="F820" i="23"/>
  <c r="G820" i="23"/>
  <c r="AG820" i="23"/>
  <c r="AQ820" i="23"/>
  <c r="D821" i="23"/>
  <c r="E821" i="23"/>
  <c r="F821" i="23"/>
  <c r="G821" i="23"/>
  <c r="AG821" i="23"/>
  <c r="AQ821" i="23"/>
  <c r="D822" i="23"/>
  <c r="E822" i="23"/>
  <c r="F822" i="23"/>
  <c r="G822" i="23"/>
  <c r="AG822" i="23"/>
  <c r="AQ822" i="23"/>
  <c r="D823" i="23"/>
  <c r="E823" i="23"/>
  <c r="F823" i="23"/>
  <c r="G823" i="23"/>
  <c r="AG823" i="23"/>
  <c r="AQ823" i="23"/>
  <c r="D824" i="23"/>
  <c r="E824" i="23"/>
  <c r="F824" i="23"/>
  <c r="G824" i="23"/>
  <c r="AG824" i="23"/>
  <c r="AQ824" i="23"/>
  <c r="D825" i="23"/>
  <c r="E825" i="23"/>
  <c r="F825" i="23"/>
  <c r="G825" i="23"/>
  <c r="AG825" i="23"/>
  <c r="AQ825" i="23"/>
  <c r="D826" i="23"/>
  <c r="E826" i="23"/>
  <c r="F826" i="23"/>
  <c r="G826" i="23"/>
  <c r="AG826" i="23"/>
  <c r="AQ826" i="23"/>
  <c r="D827" i="23"/>
  <c r="E827" i="23"/>
  <c r="F827" i="23"/>
  <c r="G827" i="23"/>
  <c r="AG827" i="23"/>
  <c r="AQ827" i="23"/>
  <c r="D828" i="23"/>
  <c r="E828" i="23"/>
  <c r="F828" i="23"/>
  <c r="G828" i="23"/>
  <c r="AG828" i="23"/>
  <c r="AQ828" i="23"/>
  <c r="D829" i="23"/>
  <c r="E829" i="23"/>
  <c r="F829" i="23"/>
  <c r="G829" i="23"/>
  <c r="AG829" i="23"/>
  <c r="AQ829" i="23"/>
  <c r="D830" i="23"/>
  <c r="E830" i="23"/>
  <c r="F830" i="23"/>
  <c r="G830" i="23"/>
  <c r="AG830" i="23"/>
  <c r="AQ830" i="23"/>
  <c r="D831" i="23"/>
  <c r="E831" i="23"/>
  <c r="F831" i="23"/>
  <c r="G831" i="23"/>
  <c r="AG831" i="23"/>
  <c r="AQ831" i="23"/>
  <c r="D832" i="23"/>
  <c r="E832" i="23"/>
  <c r="F832" i="23"/>
  <c r="G832" i="23"/>
  <c r="AG832" i="23"/>
  <c r="AQ832" i="23"/>
  <c r="D833" i="23"/>
  <c r="E833" i="23"/>
  <c r="F833" i="23"/>
  <c r="G833" i="23"/>
  <c r="AG833" i="23"/>
  <c r="AQ833" i="23"/>
  <c r="D834" i="23"/>
  <c r="E834" i="23"/>
  <c r="F834" i="23"/>
  <c r="G834" i="23"/>
  <c r="AG834" i="23"/>
  <c r="AQ834" i="23"/>
  <c r="D835" i="23"/>
  <c r="E835" i="23"/>
  <c r="F835" i="23"/>
  <c r="G835" i="23"/>
  <c r="AG835" i="23"/>
  <c r="AQ835" i="23"/>
  <c r="D836" i="23"/>
  <c r="E836" i="23"/>
  <c r="F836" i="23"/>
  <c r="G836" i="23"/>
  <c r="AG836" i="23"/>
  <c r="AQ836" i="23"/>
  <c r="D837" i="23"/>
  <c r="E837" i="23"/>
  <c r="F837" i="23"/>
  <c r="G837" i="23"/>
  <c r="AG837" i="23"/>
  <c r="AQ837" i="23"/>
  <c r="D838" i="23"/>
  <c r="E838" i="23"/>
  <c r="F838" i="23"/>
  <c r="G838" i="23"/>
  <c r="AG838" i="23"/>
  <c r="AQ838" i="23"/>
  <c r="D839" i="23"/>
  <c r="E839" i="23"/>
  <c r="F839" i="23"/>
  <c r="G839" i="23"/>
  <c r="AG839" i="23"/>
  <c r="AQ839" i="23"/>
  <c r="D840" i="23"/>
  <c r="E840" i="23"/>
  <c r="F840" i="23"/>
  <c r="G840" i="23"/>
  <c r="AG840" i="23"/>
  <c r="AQ840" i="23"/>
  <c r="D841" i="23"/>
  <c r="E841" i="23"/>
  <c r="F841" i="23"/>
  <c r="G841" i="23"/>
  <c r="AG841" i="23"/>
  <c r="AQ841" i="23"/>
  <c r="D842" i="23"/>
  <c r="E842" i="23"/>
  <c r="F842" i="23"/>
  <c r="G842" i="23"/>
  <c r="AG842" i="23"/>
  <c r="AQ842" i="23"/>
  <c r="D843" i="23"/>
  <c r="E843" i="23"/>
  <c r="F843" i="23"/>
  <c r="G843" i="23"/>
  <c r="AG843" i="23"/>
  <c r="AQ843" i="23"/>
  <c r="D844" i="23"/>
  <c r="E844" i="23"/>
  <c r="F844" i="23"/>
  <c r="G844" i="23"/>
  <c r="AG844" i="23"/>
  <c r="AQ844" i="23"/>
  <c r="D845" i="23"/>
  <c r="E845" i="23"/>
  <c r="F845" i="23"/>
  <c r="G845" i="23"/>
  <c r="AG845" i="23"/>
  <c r="AQ845" i="23"/>
  <c r="D846" i="23"/>
  <c r="E846" i="23"/>
  <c r="F846" i="23"/>
  <c r="G846" i="23"/>
  <c r="AG846" i="23"/>
  <c r="AQ846" i="23"/>
  <c r="D847" i="23"/>
  <c r="E847" i="23"/>
  <c r="F847" i="23"/>
  <c r="G847" i="23"/>
  <c r="AG847" i="23"/>
  <c r="AQ847" i="23"/>
  <c r="D848" i="23"/>
  <c r="E848" i="23"/>
  <c r="F848" i="23"/>
  <c r="G848" i="23"/>
  <c r="AG848" i="23"/>
  <c r="AQ848" i="23"/>
  <c r="D849" i="23"/>
  <c r="E849" i="23"/>
  <c r="F849" i="23"/>
  <c r="G849" i="23"/>
  <c r="AG849" i="23"/>
  <c r="AQ849" i="23"/>
  <c r="D850" i="23"/>
  <c r="E850" i="23"/>
  <c r="F850" i="23"/>
  <c r="G850" i="23"/>
  <c r="AG850" i="23"/>
  <c r="AQ850" i="23"/>
  <c r="D851" i="23"/>
  <c r="E851" i="23"/>
  <c r="F851" i="23"/>
  <c r="G851" i="23"/>
  <c r="AG851" i="23"/>
  <c r="AQ851" i="23"/>
  <c r="D852" i="23"/>
  <c r="E852" i="23"/>
  <c r="F852" i="23"/>
  <c r="G852" i="23"/>
  <c r="AG852" i="23"/>
  <c r="AQ852" i="23"/>
  <c r="D853" i="23"/>
  <c r="E853" i="23"/>
  <c r="F853" i="23"/>
  <c r="G853" i="23"/>
  <c r="AG853" i="23"/>
  <c r="AQ853" i="23"/>
  <c r="D854" i="23"/>
  <c r="E854" i="23"/>
  <c r="F854" i="23"/>
  <c r="G854" i="23"/>
  <c r="AG854" i="23"/>
  <c r="AQ854" i="23"/>
  <c r="D855" i="23"/>
  <c r="E855" i="23"/>
  <c r="F855" i="23"/>
  <c r="G855" i="23"/>
  <c r="AG855" i="23"/>
  <c r="AQ855" i="23"/>
  <c r="D856" i="23"/>
  <c r="E856" i="23"/>
  <c r="F856" i="23"/>
  <c r="G856" i="23"/>
  <c r="AG856" i="23"/>
  <c r="AQ856" i="23"/>
  <c r="D857" i="23"/>
  <c r="E857" i="23"/>
  <c r="F857" i="23"/>
  <c r="G857" i="23"/>
  <c r="AG857" i="23"/>
  <c r="AQ857" i="23"/>
  <c r="D858" i="23"/>
  <c r="E858" i="23"/>
  <c r="F858" i="23"/>
  <c r="G858" i="23"/>
  <c r="AG858" i="23"/>
  <c r="AQ858" i="23"/>
  <c r="D859" i="23"/>
  <c r="E859" i="23"/>
  <c r="F859" i="23"/>
  <c r="G859" i="23"/>
  <c r="AG859" i="23"/>
  <c r="AQ859" i="23"/>
  <c r="D860" i="23"/>
  <c r="E860" i="23"/>
  <c r="F860" i="23"/>
  <c r="G860" i="23"/>
  <c r="AG860" i="23"/>
  <c r="AQ860" i="23"/>
  <c r="D861" i="23"/>
  <c r="E861" i="23"/>
  <c r="F861" i="23"/>
  <c r="G861" i="23"/>
  <c r="AG861" i="23"/>
  <c r="AQ861" i="23"/>
  <c r="D862" i="23"/>
  <c r="E862" i="23"/>
  <c r="F862" i="23"/>
  <c r="G862" i="23"/>
  <c r="AG862" i="23"/>
  <c r="AQ862" i="23"/>
  <c r="D863" i="23"/>
  <c r="E863" i="23"/>
  <c r="F863" i="23"/>
  <c r="G863" i="23"/>
  <c r="AG863" i="23"/>
  <c r="AQ863" i="23"/>
  <c r="D864" i="23"/>
  <c r="E864" i="23"/>
  <c r="F864" i="23"/>
  <c r="G864" i="23"/>
  <c r="AG864" i="23"/>
  <c r="AQ864" i="23"/>
  <c r="D865" i="23"/>
  <c r="E865" i="23"/>
  <c r="F865" i="23"/>
  <c r="G865" i="23"/>
  <c r="AG865" i="23"/>
  <c r="AQ865" i="23"/>
  <c r="D866" i="23"/>
  <c r="E866" i="23"/>
  <c r="F866" i="23"/>
  <c r="G866" i="23"/>
  <c r="AG866" i="23"/>
  <c r="AQ866" i="23"/>
  <c r="D867" i="23"/>
  <c r="E867" i="23"/>
  <c r="F867" i="23"/>
  <c r="G867" i="23"/>
  <c r="AG867" i="23"/>
  <c r="AQ867" i="23"/>
  <c r="D868" i="23"/>
  <c r="E868" i="23"/>
  <c r="F868" i="23"/>
  <c r="G868" i="23"/>
  <c r="AG868" i="23"/>
  <c r="AQ868" i="23"/>
  <c r="D869" i="23"/>
  <c r="E869" i="23"/>
  <c r="F869" i="23"/>
  <c r="G869" i="23"/>
  <c r="AG869" i="23"/>
  <c r="AQ869" i="23"/>
  <c r="D870" i="23"/>
  <c r="E870" i="23"/>
  <c r="F870" i="23"/>
  <c r="G870" i="23"/>
  <c r="AG870" i="23"/>
  <c r="AQ870" i="23"/>
  <c r="D871" i="23"/>
  <c r="E871" i="23"/>
  <c r="F871" i="23"/>
  <c r="G871" i="23"/>
  <c r="AG871" i="23"/>
  <c r="AQ871" i="23"/>
  <c r="D872" i="23"/>
  <c r="E872" i="23"/>
  <c r="F872" i="23"/>
  <c r="G872" i="23"/>
  <c r="AG872" i="23"/>
  <c r="AQ872" i="23"/>
  <c r="D873" i="23"/>
  <c r="E873" i="23"/>
  <c r="F873" i="23"/>
  <c r="G873" i="23"/>
  <c r="AG873" i="23"/>
  <c r="AQ873" i="23"/>
  <c r="D874" i="23"/>
  <c r="E874" i="23"/>
  <c r="F874" i="23"/>
  <c r="G874" i="23"/>
  <c r="AG874" i="23"/>
  <c r="AQ874" i="23"/>
  <c r="D875" i="23"/>
  <c r="E875" i="23"/>
  <c r="F875" i="23"/>
  <c r="G875" i="23"/>
  <c r="AG875" i="23"/>
  <c r="AQ875" i="23"/>
  <c r="D876" i="23"/>
  <c r="E876" i="23"/>
  <c r="F876" i="23"/>
  <c r="G876" i="23"/>
  <c r="AG876" i="23"/>
  <c r="AQ876" i="23"/>
  <c r="D877" i="23"/>
  <c r="E877" i="23"/>
  <c r="F877" i="23"/>
  <c r="G877" i="23"/>
  <c r="AG877" i="23"/>
  <c r="AQ877" i="23"/>
  <c r="D878" i="23"/>
  <c r="E878" i="23"/>
  <c r="F878" i="23"/>
  <c r="G878" i="23"/>
  <c r="AG878" i="23"/>
  <c r="AQ878" i="23"/>
  <c r="D879" i="23"/>
  <c r="E879" i="23"/>
  <c r="F879" i="23"/>
  <c r="G879" i="23"/>
  <c r="AG879" i="23"/>
  <c r="AQ879" i="23"/>
  <c r="D880" i="23"/>
  <c r="E880" i="23"/>
  <c r="F880" i="23"/>
  <c r="G880" i="23"/>
  <c r="AG880" i="23"/>
  <c r="AQ880" i="23"/>
  <c r="D881" i="23"/>
  <c r="E881" i="23"/>
  <c r="F881" i="23"/>
  <c r="G881" i="23"/>
  <c r="AG881" i="23"/>
  <c r="AQ881" i="23"/>
  <c r="D882" i="23"/>
  <c r="E882" i="23"/>
  <c r="F882" i="23"/>
  <c r="G882" i="23"/>
  <c r="AG882" i="23"/>
  <c r="AQ882" i="23"/>
  <c r="D883" i="23"/>
  <c r="E883" i="23"/>
  <c r="F883" i="23"/>
  <c r="G883" i="23"/>
  <c r="AG883" i="23"/>
  <c r="AQ883" i="23"/>
  <c r="D884" i="23"/>
  <c r="E884" i="23"/>
  <c r="F884" i="23"/>
  <c r="G884" i="23"/>
  <c r="AG884" i="23"/>
  <c r="AQ884" i="23"/>
  <c r="D885" i="23"/>
  <c r="E885" i="23"/>
  <c r="F885" i="23"/>
  <c r="G885" i="23"/>
  <c r="AG885" i="23"/>
  <c r="AQ885" i="23"/>
  <c r="D886" i="23"/>
  <c r="E886" i="23"/>
  <c r="F886" i="23"/>
  <c r="G886" i="23"/>
  <c r="AG886" i="23"/>
  <c r="AQ886" i="23"/>
  <c r="D887" i="23"/>
  <c r="E887" i="23"/>
  <c r="F887" i="23"/>
  <c r="G887" i="23"/>
  <c r="AG887" i="23"/>
  <c r="AQ887" i="23"/>
  <c r="D888" i="23"/>
  <c r="E888" i="23"/>
  <c r="F888" i="23"/>
  <c r="G888" i="23"/>
  <c r="AG888" i="23"/>
  <c r="AQ888" i="23"/>
  <c r="D889" i="23"/>
  <c r="E889" i="23"/>
  <c r="F889" i="23"/>
  <c r="G889" i="23"/>
  <c r="AG889" i="23"/>
  <c r="AQ889" i="23"/>
  <c r="D890" i="23"/>
  <c r="E890" i="23"/>
  <c r="F890" i="23"/>
  <c r="G890" i="23"/>
  <c r="AG890" i="23"/>
  <c r="AQ890" i="23"/>
  <c r="D891" i="23"/>
  <c r="E891" i="23"/>
  <c r="F891" i="23"/>
  <c r="G891" i="23"/>
  <c r="AG891" i="23"/>
  <c r="AQ891" i="23"/>
  <c r="D892" i="23"/>
  <c r="E892" i="23"/>
  <c r="F892" i="23"/>
  <c r="G892" i="23"/>
  <c r="AG892" i="23"/>
  <c r="AQ892" i="23"/>
  <c r="D893" i="23"/>
  <c r="E893" i="23"/>
  <c r="F893" i="23"/>
  <c r="G893" i="23"/>
  <c r="AG893" i="23"/>
  <c r="AQ893" i="23"/>
  <c r="D894" i="23"/>
  <c r="E894" i="23"/>
  <c r="F894" i="23"/>
  <c r="G894" i="23"/>
  <c r="AG894" i="23"/>
  <c r="AQ894" i="23"/>
  <c r="D895" i="23"/>
  <c r="E895" i="23"/>
  <c r="F895" i="23"/>
  <c r="G895" i="23"/>
  <c r="AG895" i="23"/>
  <c r="AQ895" i="23"/>
  <c r="D896" i="23"/>
  <c r="E896" i="23"/>
  <c r="F896" i="23"/>
  <c r="G896" i="23"/>
  <c r="AG896" i="23"/>
  <c r="AQ896" i="23"/>
  <c r="D897" i="23"/>
  <c r="E897" i="23"/>
  <c r="F897" i="23"/>
  <c r="G897" i="23"/>
  <c r="AG897" i="23"/>
  <c r="AQ897" i="23"/>
  <c r="D898" i="23"/>
  <c r="E898" i="23"/>
  <c r="F898" i="23"/>
  <c r="G898" i="23"/>
  <c r="AG898" i="23"/>
  <c r="AQ898" i="23"/>
  <c r="D899" i="23"/>
  <c r="E899" i="23"/>
  <c r="F899" i="23"/>
  <c r="G899" i="23"/>
  <c r="AG899" i="23"/>
  <c r="AQ899" i="23"/>
  <c r="D900" i="23"/>
  <c r="E900" i="23"/>
  <c r="F900" i="23"/>
  <c r="G900" i="23"/>
  <c r="AG900" i="23"/>
  <c r="AQ900" i="23"/>
  <c r="D901" i="23"/>
  <c r="E901" i="23"/>
  <c r="F901" i="23"/>
  <c r="G901" i="23"/>
  <c r="AG901" i="23"/>
  <c r="AQ901" i="23"/>
  <c r="D902" i="23"/>
  <c r="E902" i="23"/>
  <c r="F902" i="23"/>
  <c r="G902" i="23"/>
  <c r="AG902" i="23"/>
  <c r="AQ902" i="23"/>
  <c r="D903" i="23"/>
  <c r="E903" i="23"/>
  <c r="F903" i="23"/>
  <c r="G903" i="23"/>
  <c r="AG903" i="23"/>
  <c r="AQ903" i="23"/>
  <c r="D904" i="23"/>
  <c r="E904" i="23"/>
  <c r="F904" i="23"/>
  <c r="G904" i="23"/>
  <c r="AG904" i="23"/>
  <c r="AQ904" i="23"/>
  <c r="D905" i="23"/>
  <c r="E905" i="23"/>
  <c r="F905" i="23"/>
  <c r="G905" i="23"/>
  <c r="AG905" i="23"/>
  <c r="AQ905" i="23"/>
  <c r="D906" i="23"/>
  <c r="E906" i="23"/>
  <c r="F906" i="23"/>
  <c r="G906" i="23"/>
  <c r="AG906" i="23"/>
  <c r="AQ906" i="23"/>
  <c r="D907" i="23"/>
  <c r="E907" i="23"/>
  <c r="F907" i="23"/>
  <c r="G907" i="23"/>
  <c r="AG907" i="23"/>
  <c r="AQ907" i="23"/>
  <c r="D908" i="23"/>
  <c r="E908" i="23"/>
  <c r="F908" i="23"/>
  <c r="G908" i="23"/>
  <c r="AG908" i="23"/>
  <c r="AQ908" i="23"/>
  <c r="D909" i="23"/>
  <c r="E909" i="23"/>
  <c r="F909" i="23"/>
  <c r="G909" i="23"/>
  <c r="AG909" i="23"/>
  <c r="AQ909" i="23"/>
  <c r="D910" i="23"/>
  <c r="E910" i="23"/>
  <c r="F910" i="23"/>
  <c r="G910" i="23"/>
  <c r="AG910" i="23"/>
  <c r="AQ910" i="23"/>
  <c r="D911" i="23"/>
  <c r="E911" i="23"/>
  <c r="F911" i="23"/>
  <c r="G911" i="23"/>
  <c r="AG911" i="23"/>
  <c r="AQ911" i="23"/>
  <c r="D912" i="23"/>
  <c r="E912" i="23"/>
  <c r="F912" i="23"/>
  <c r="G912" i="23"/>
  <c r="AG912" i="23"/>
  <c r="AQ912" i="23"/>
  <c r="D913" i="23"/>
  <c r="E913" i="23"/>
  <c r="F913" i="23"/>
  <c r="G913" i="23"/>
  <c r="AG913" i="23"/>
  <c r="AQ913" i="23"/>
  <c r="D914" i="23"/>
  <c r="E914" i="23"/>
  <c r="F914" i="23"/>
  <c r="G914" i="23"/>
  <c r="AG914" i="23"/>
  <c r="AQ914" i="23"/>
  <c r="D915" i="23"/>
  <c r="E915" i="23"/>
  <c r="F915" i="23"/>
  <c r="G915" i="23"/>
  <c r="AG915" i="23"/>
  <c r="AQ915" i="23"/>
  <c r="D916" i="23"/>
  <c r="E916" i="23"/>
  <c r="F916" i="23"/>
  <c r="G916" i="23"/>
  <c r="AG916" i="23"/>
  <c r="AQ916" i="23"/>
  <c r="D917" i="23"/>
  <c r="E917" i="23"/>
  <c r="F917" i="23"/>
  <c r="G917" i="23"/>
  <c r="AG917" i="23"/>
  <c r="AQ917" i="23"/>
  <c r="D918" i="23"/>
  <c r="E918" i="23"/>
  <c r="F918" i="23"/>
  <c r="G918" i="23"/>
  <c r="AG918" i="23"/>
  <c r="AQ918" i="23"/>
  <c r="D919" i="23"/>
  <c r="E919" i="23"/>
  <c r="F919" i="23"/>
  <c r="G919" i="23"/>
  <c r="AG919" i="23"/>
  <c r="AQ919" i="23"/>
  <c r="D920" i="23"/>
  <c r="E920" i="23"/>
  <c r="F920" i="23"/>
  <c r="G920" i="23"/>
  <c r="AG920" i="23"/>
  <c r="AQ920" i="23"/>
  <c r="D921" i="23"/>
  <c r="E921" i="23"/>
  <c r="F921" i="23"/>
  <c r="G921" i="23"/>
  <c r="AG921" i="23"/>
  <c r="AQ921" i="23"/>
  <c r="D922" i="23"/>
  <c r="E922" i="23"/>
  <c r="F922" i="23"/>
  <c r="G922" i="23"/>
  <c r="AG922" i="23"/>
  <c r="AQ922" i="23"/>
  <c r="D923" i="23"/>
  <c r="E923" i="23"/>
  <c r="F923" i="23"/>
  <c r="G923" i="23"/>
  <c r="AG923" i="23"/>
  <c r="AQ923" i="23"/>
  <c r="D924" i="23"/>
  <c r="E924" i="23"/>
  <c r="F924" i="23"/>
  <c r="G924" i="23"/>
  <c r="AG924" i="23"/>
  <c r="AQ924" i="23"/>
  <c r="D925" i="23"/>
  <c r="E925" i="23"/>
  <c r="F925" i="23"/>
  <c r="G925" i="23"/>
  <c r="AG925" i="23"/>
  <c r="AQ925" i="23"/>
  <c r="D926" i="23"/>
  <c r="E926" i="23"/>
  <c r="F926" i="23"/>
  <c r="G926" i="23"/>
  <c r="AG926" i="23"/>
  <c r="AQ926" i="23"/>
  <c r="D927" i="23"/>
  <c r="E927" i="23"/>
  <c r="F927" i="23"/>
  <c r="G927" i="23"/>
  <c r="AG927" i="23"/>
  <c r="AQ927" i="23"/>
  <c r="D928" i="23"/>
  <c r="E928" i="23"/>
  <c r="F928" i="23"/>
  <c r="G928" i="23"/>
  <c r="AG928" i="23"/>
  <c r="AQ928" i="23"/>
  <c r="D929" i="23"/>
  <c r="E929" i="23"/>
  <c r="F929" i="23"/>
  <c r="G929" i="23"/>
  <c r="AG929" i="23"/>
  <c r="AQ929" i="23"/>
  <c r="D930" i="23"/>
  <c r="E930" i="23"/>
  <c r="F930" i="23"/>
  <c r="G930" i="23"/>
  <c r="AG930" i="23"/>
  <c r="AQ930" i="23"/>
  <c r="D931" i="23"/>
  <c r="E931" i="23"/>
  <c r="F931" i="23"/>
  <c r="G931" i="23"/>
  <c r="AG931" i="23"/>
  <c r="AQ931" i="23"/>
  <c r="D932" i="23"/>
  <c r="E932" i="23"/>
  <c r="F932" i="23"/>
  <c r="G932" i="23"/>
  <c r="AG932" i="23"/>
  <c r="AQ932" i="23"/>
  <c r="D933" i="23"/>
  <c r="E933" i="23"/>
  <c r="F933" i="23"/>
  <c r="G933" i="23"/>
  <c r="AG933" i="23"/>
  <c r="AQ933" i="23"/>
  <c r="D934" i="23"/>
  <c r="E934" i="23"/>
  <c r="F934" i="23"/>
  <c r="G934" i="23"/>
  <c r="AG934" i="23"/>
  <c r="AQ934" i="23"/>
  <c r="D935" i="23"/>
  <c r="E935" i="23"/>
  <c r="F935" i="23"/>
  <c r="G935" i="23"/>
  <c r="AG935" i="23"/>
  <c r="AQ935" i="23"/>
  <c r="D936" i="23"/>
  <c r="E936" i="23"/>
  <c r="F936" i="23"/>
  <c r="G936" i="23"/>
  <c r="AG936" i="23"/>
  <c r="AQ936" i="23"/>
  <c r="D937" i="23"/>
  <c r="E937" i="23"/>
  <c r="F937" i="23"/>
  <c r="G937" i="23"/>
  <c r="AG937" i="23"/>
  <c r="AQ937" i="23"/>
  <c r="D938" i="23"/>
  <c r="E938" i="23"/>
  <c r="F938" i="23"/>
  <c r="G938" i="23"/>
  <c r="AG938" i="23"/>
  <c r="AQ938" i="23"/>
  <c r="D939" i="23"/>
  <c r="E939" i="23"/>
  <c r="F939" i="23"/>
  <c r="G939" i="23"/>
  <c r="AG939" i="23"/>
  <c r="AQ939" i="23"/>
  <c r="D940" i="23"/>
  <c r="E940" i="23"/>
  <c r="F940" i="23"/>
  <c r="G940" i="23"/>
  <c r="AG940" i="23"/>
  <c r="AQ940" i="23"/>
  <c r="D941" i="23"/>
  <c r="E941" i="23"/>
  <c r="F941" i="23"/>
  <c r="G941" i="23"/>
  <c r="AG941" i="23"/>
  <c r="AQ941" i="23"/>
  <c r="D942" i="23"/>
  <c r="E942" i="23"/>
  <c r="F942" i="23"/>
  <c r="G942" i="23"/>
  <c r="AG942" i="23"/>
  <c r="AQ942" i="23"/>
  <c r="D943" i="23"/>
  <c r="E943" i="23"/>
  <c r="F943" i="23"/>
  <c r="G943" i="23"/>
  <c r="AG943" i="23"/>
  <c r="AQ943" i="23"/>
  <c r="D944" i="23"/>
  <c r="E944" i="23"/>
  <c r="F944" i="23"/>
  <c r="G944" i="23"/>
  <c r="AG944" i="23"/>
  <c r="AQ944" i="23"/>
  <c r="D945" i="23"/>
  <c r="E945" i="23"/>
  <c r="F945" i="23"/>
  <c r="G945" i="23"/>
  <c r="AG945" i="23"/>
  <c r="AQ945" i="23"/>
  <c r="D946" i="23"/>
  <c r="E946" i="23"/>
  <c r="F946" i="23"/>
  <c r="G946" i="23"/>
  <c r="AG946" i="23"/>
  <c r="AQ946" i="23"/>
  <c r="D947" i="23"/>
  <c r="E947" i="23"/>
  <c r="F947" i="23"/>
  <c r="G947" i="23"/>
  <c r="AG947" i="23"/>
  <c r="AQ947" i="23"/>
  <c r="D948" i="23"/>
  <c r="E948" i="23"/>
  <c r="F948" i="23"/>
  <c r="G948" i="23"/>
  <c r="AG948" i="23"/>
  <c r="AQ948" i="23"/>
  <c r="D949" i="23"/>
  <c r="E949" i="23"/>
  <c r="F949" i="23"/>
  <c r="G949" i="23"/>
  <c r="AG949" i="23"/>
  <c r="AQ949" i="23"/>
  <c r="D950" i="23"/>
  <c r="E950" i="23"/>
  <c r="F950" i="23"/>
  <c r="G950" i="23"/>
  <c r="AG950" i="23"/>
  <c r="AQ950" i="23"/>
  <c r="D951" i="23"/>
  <c r="E951" i="23"/>
  <c r="F951" i="23"/>
  <c r="G951" i="23"/>
  <c r="AG951" i="23"/>
  <c r="AQ951" i="23"/>
  <c r="D952" i="23"/>
  <c r="E952" i="23"/>
  <c r="F952" i="23"/>
  <c r="G952" i="23"/>
  <c r="AG952" i="23"/>
  <c r="AQ952" i="23"/>
  <c r="D953" i="23"/>
  <c r="E953" i="23"/>
  <c r="F953" i="23"/>
  <c r="G953" i="23"/>
  <c r="AG953" i="23"/>
  <c r="AQ953" i="23"/>
  <c r="D954" i="23"/>
  <c r="E954" i="23"/>
  <c r="F954" i="23"/>
  <c r="G954" i="23"/>
  <c r="AG954" i="23"/>
  <c r="AQ954" i="23"/>
  <c r="D955" i="23"/>
  <c r="E955" i="23"/>
  <c r="F955" i="23"/>
  <c r="G955" i="23"/>
  <c r="AG955" i="23"/>
  <c r="AQ955" i="23"/>
  <c r="D956" i="23"/>
  <c r="E956" i="23"/>
  <c r="F956" i="23"/>
  <c r="G956" i="23"/>
  <c r="AG956" i="23"/>
  <c r="AQ956" i="23"/>
  <c r="D957" i="23"/>
  <c r="E957" i="23"/>
  <c r="F957" i="23"/>
  <c r="G957" i="23"/>
  <c r="AG957" i="23"/>
  <c r="AQ957" i="23"/>
  <c r="D958" i="23"/>
  <c r="E958" i="23"/>
  <c r="F958" i="23"/>
  <c r="G958" i="23"/>
  <c r="AG958" i="23"/>
  <c r="AQ958" i="23"/>
  <c r="D959" i="23"/>
  <c r="E959" i="23"/>
  <c r="F959" i="23"/>
  <c r="G959" i="23"/>
  <c r="AG959" i="23"/>
  <c r="AQ959" i="23"/>
  <c r="D960" i="23"/>
  <c r="E960" i="23"/>
  <c r="F960" i="23"/>
  <c r="G960" i="23"/>
  <c r="AG960" i="23"/>
  <c r="AQ960" i="23"/>
  <c r="D961" i="23"/>
  <c r="E961" i="23"/>
  <c r="F961" i="23"/>
  <c r="G961" i="23"/>
  <c r="AG961" i="23"/>
  <c r="AQ961" i="23"/>
  <c r="D962" i="23"/>
  <c r="E962" i="23"/>
  <c r="F962" i="23"/>
  <c r="G962" i="23"/>
  <c r="AG962" i="23"/>
  <c r="AQ962" i="23"/>
  <c r="D963" i="23"/>
  <c r="E963" i="23"/>
  <c r="F963" i="23"/>
  <c r="G963" i="23"/>
  <c r="AG963" i="23"/>
  <c r="AQ963" i="23"/>
  <c r="D964" i="23"/>
  <c r="E964" i="23"/>
  <c r="F964" i="23"/>
  <c r="G964" i="23"/>
  <c r="AG964" i="23"/>
  <c r="AQ964" i="23"/>
  <c r="D965" i="23"/>
  <c r="E965" i="23"/>
  <c r="F965" i="23"/>
  <c r="G965" i="23"/>
  <c r="AG965" i="23"/>
  <c r="AQ965" i="23"/>
  <c r="D966" i="23"/>
  <c r="E966" i="23"/>
  <c r="F966" i="23"/>
  <c r="G966" i="23"/>
  <c r="AG966" i="23"/>
  <c r="AQ966" i="23"/>
  <c r="D967" i="23"/>
  <c r="E967" i="23"/>
  <c r="F967" i="23"/>
  <c r="G967" i="23"/>
  <c r="AG967" i="23"/>
  <c r="AQ967" i="23"/>
  <c r="D968" i="23"/>
  <c r="E968" i="23"/>
  <c r="F968" i="23"/>
  <c r="G968" i="23"/>
  <c r="AG968" i="23"/>
  <c r="AQ968" i="23"/>
  <c r="D969" i="23"/>
  <c r="E969" i="23"/>
  <c r="F969" i="23"/>
  <c r="G969" i="23"/>
  <c r="AG969" i="23"/>
  <c r="AQ969" i="23"/>
  <c r="D970" i="23"/>
  <c r="E970" i="23"/>
  <c r="F970" i="23"/>
  <c r="G970" i="23"/>
  <c r="AG970" i="23"/>
  <c r="AQ970" i="23"/>
  <c r="D971" i="23"/>
  <c r="E971" i="23"/>
  <c r="F971" i="23"/>
  <c r="G971" i="23"/>
  <c r="AG971" i="23"/>
  <c r="AQ971" i="23"/>
  <c r="D972" i="23"/>
  <c r="E972" i="23"/>
  <c r="F972" i="23"/>
  <c r="G972" i="23"/>
  <c r="AG972" i="23"/>
  <c r="AQ972" i="23"/>
  <c r="D973" i="23"/>
  <c r="E973" i="23"/>
  <c r="F973" i="23"/>
  <c r="G973" i="23"/>
  <c r="AG973" i="23"/>
  <c r="AQ973" i="23"/>
  <c r="D974" i="23"/>
  <c r="E974" i="23"/>
  <c r="F974" i="23"/>
  <c r="G974" i="23"/>
  <c r="AG974" i="23"/>
  <c r="AQ974" i="23"/>
  <c r="D975" i="23"/>
  <c r="E975" i="23"/>
  <c r="F975" i="23"/>
  <c r="G975" i="23"/>
  <c r="AG975" i="23"/>
  <c r="AQ975" i="23"/>
  <c r="D976" i="23"/>
  <c r="E976" i="23"/>
  <c r="F976" i="23"/>
  <c r="G976" i="23"/>
  <c r="AG976" i="23"/>
  <c r="AQ976" i="23"/>
  <c r="D977" i="23"/>
  <c r="E977" i="23"/>
  <c r="F977" i="23"/>
  <c r="G977" i="23"/>
  <c r="AG977" i="23"/>
  <c r="AQ977" i="23"/>
  <c r="D978" i="23"/>
  <c r="E978" i="23"/>
  <c r="F978" i="23"/>
  <c r="G978" i="23"/>
  <c r="AG978" i="23"/>
  <c r="AQ978" i="23"/>
  <c r="D979" i="23"/>
  <c r="E979" i="23"/>
  <c r="F979" i="23"/>
  <c r="G979" i="23"/>
  <c r="AG979" i="23"/>
  <c r="AQ979" i="23"/>
  <c r="D980" i="23"/>
  <c r="E980" i="23"/>
  <c r="F980" i="23"/>
  <c r="G980" i="23"/>
  <c r="AG980" i="23"/>
  <c r="AQ980" i="23"/>
  <c r="D981" i="23"/>
  <c r="E981" i="23"/>
  <c r="F981" i="23"/>
  <c r="G981" i="23"/>
  <c r="AG981" i="23"/>
  <c r="AQ981" i="23"/>
  <c r="D982" i="23"/>
  <c r="E982" i="23"/>
  <c r="F982" i="23"/>
  <c r="G982" i="23"/>
  <c r="AG982" i="23"/>
  <c r="AQ982" i="23"/>
  <c r="D983" i="23"/>
  <c r="E983" i="23"/>
  <c r="F983" i="23"/>
  <c r="G983" i="23"/>
  <c r="AG983" i="23"/>
  <c r="AQ983" i="23"/>
  <c r="D984" i="23"/>
  <c r="E984" i="23"/>
  <c r="F984" i="23"/>
  <c r="G984" i="23"/>
  <c r="AG984" i="23"/>
  <c r="AQ984" i="23"/>
  <c r="D985" i="23"/>
  <c r="E985" i="23"/>
  <c r="F985" i="23"/>
  <c r="G985" i="23"/>
  <c r="AG985" i="23"/>
  <c r="AQ985" i="23"/>
  <c r="D986" i="23"/>
  <c r="E986" i="23"/>
  <c r="F986" i="23"/>
  <c r="G986" i="23"/>
  <c r="AG986" i="23"/>
  <c r="AQ986" i="23"/>
  <c r="D987" i="23"/>
  <c r="E987" i="23"/>
  <c r="F987" i="23"/>
  <c r="G987" i="23"/>
  <c r="AG987" i="23"/>
  <c r="AQ987" i="23"/>
  <c r="D988" i="23"/>
  <c r="E988" i="23"/>
  <c r="F988" i="23"/>
  <c r="G988" i="23"/>
  <c r="AG988" i="23"/>
  <c r="AQ988" i="23"/>
  <c r="D989" i="23"/>
  <c r="E989" i="23"/>
  <c r="F989" i="23"/>
  <c r="G989" i="23"/>
  <c r="AG989" i="23"/>
  <c r="AQ989" i="23"/>
  <c r="D990" i="23"/>
  <c r="E990" i="23"/>
  <c r="F990" i="23"/>
  <c r="G990" i="23"/>
  <c r="AG990" i="23"/>
  <c r="AQ990" i="23"/>
  <c r="D991" i="23"/>
  <c r="E991" i="23"/>
  <c r="F991" i="23"/>
  <c r="G991" i="23"/>
  <c r="AG991" i="23"/>
  <c r="AQ991" i="23"/>
  <c r="D992" i="23"/>
  <c r="E992" i="23"/>
  <c r="F992" i="23"/>
  <c r="G992" i="23"/>
  <c r="AG992" i="23"/>
  <c r="AQ992" i="23"/>
  <c r="D993" i="23"/>
  <c r="E993" i="23"/>
  <c r="F993" i="23"/>
  <c r="G993" i="23"/>
  <c r="AG993" i="23"/>
  <c r="AQ993" i="23"/>
  <c r="D994" i="23"/>
  <c r="E994" i="23"/>
  <c r="F994" i="23"/>
  <c r="G994" i="23"/>
  <c r="AG994" i="23"/>
  <c r="AQ994" i="23"/>
  <c r="D995" i="23"/>
  <c r="E995" i="23"/>
  <c r="F995" i="23"/>
  <c r="G995" i="23"/>
  <c r="AG995" i="23"/>
  <c r="AQ995" i="23"/>
  <c r="D996" i="23"/>
  <c r="E996" i="23"/>
  <c r="F996" i="23"/>
  <c r="G996" i="23"/>
  <c r="AG996" i="23"/>
  <c r="AQ996" i="23"/>
  <c r="D997" i="23"/>
  <c r="E997" i="23"/>
  <c r="F997" i="23"/>
  <c r="G997" i="23"/>
  <c r="AG997" i="23"/>
  <c r="AQ997" i="23"/>
  <c r="D998" i="23"/>
  <c r="E998" i="23"/>
  <c r="F998" i="23"/>
  <c r="G998" i="23"/>
  <c r="AG998" i="23"/>
  <c r="AQ998" i="23"/>
  <c r="D999" i="23"/>
  <c r="E999" i="23"/>
  <c r="F999" i="23"/>
  <c r="G999" i="23"/>
  <c r="AG999" i="23"/>
  <c r="AQ999" i="23"/>
  <c r="D1000" i="23"/>
  <c r="E1000" i="23"/>
  <c r="F1000" i="23"/>
  <c r="G1000" i="23"/>
  <c r="AG1000" i="23"/>
  <c r="AQ1000" i="23"/>
  <c r="D1001" i="23"/>
  <c r="E1001" i="23"/>
  <c r="F1001" i="23"/>
  <c r="G1001" i="23"/>
  <c r="AG1001" i="23"/>
  <c r="AQ1001" i="23"/>
  <c r="D1002" i="23"/>
  <c r="E1002" i="23"/>
  <c r="F1002" i="23"/>
  <c r="G1002" i="23"/>
  <c r="AG1002" i="23"/>
  <c r="AQ1002" i="23"/>
  <c r="D1003" i="23"/>
  <c r="E1003" i="23"/>
  <c r="F1003" i="23"/>
  <c r="G1003" i="23"/>
  <c r="AG1003" i="23"/>
  <c r="AQ1003" i="23"/>
  <c r="D1004" i="23"/>
  <c r="E1004" i="23"/>
  <c r="F1004" i="23"/>
  <c r="G1004" i="23"/>
  <c r="AG1004" i="23"/>
  <c r="AQ1004" i="23"/>
  <c r="D1005" i="23"/>
  <c r="E1005" i="23"/>
  <c r="F1005" i="23"/>
  <c r="G1005" i="23"/>
  <c r="AG1005" i="23"/>
  <c r="AQ1005" i="23"/>
  <c r="D1006" i="23"/>
  <c r="E1006" i="23"/>
  <c r="F1006" i="23"/>
  <c r="G1006" i="23"/>
  <c r="AG1006" i="23"/>
  <c r="AQ1006" i="23"/>
  <c r="D1007" i="23"/>
  <c r="E1007" i="23"/>
  <c r="F1007" i="23"/>
  <c r="G1007" i="23"/>
  <c r="AG1007" i="23"/>
  <c r="AQ1007" i="23"/>
  <c r="D1008" i="23"/>
  <c r="E1008" i="23"/>
  <c r="F1008" i="23"/>
  <c r="G1008" i="23"/>
  <c r="AG1008" i="23"/>
  <c r="AQ1008" i="23"/>
  <c r="D1009" i="23"/>
  <c r="E1009" i="23"/>
  <c r="F1009" i="23"/>
  <c r="G1009" i="23"/>
  <c r="AG1009" i="23"/>
  <c r="AQ1009" i="23"/>
  <c r="D1010" i="23"/>
  <c r="E1010" i="23"/>
  <c r="F1010" i="23"/>
  <c r="G1010" i="23"/>
  <c r="AG1010" i="23"/>
  <c r="AQ1010" i="23"/>
  <c r="D1011" i="23"/>
  <c r="E1011" i="23"/>
  <c r="F1011" i="23"/>
  <c r="G1011" i="23"/>
  <c r="AG1011" i="23"/>
  <c r="AQ1011" i="23"/>
  <c r="D1012" i="23"/>
  <c r="E1012" i="23"/>
  <c r="F1012" i="23"/>
  <c r="G1012" i="23"/>
  <c r="AG1012" i="23"/>
  <c r="AQ1012" i="23"/>
  <c r="D1013" i="23"/>
  <c r="E1013" i="23"/>
  <c r="F1013" i="23"/>
  <c r="G1013" i="23"/>
  <c r="AG1013" i="23"/>
  <c r="AQ1013" i="23"/>
  <c r="D1014" i="23"/>
  <c r="E1014" i="23"/>
  <c r="F1014" i="23"/>
  <c r="G1014" i="23"/>
  <c r="AG1014" i="23"/>
  <c r="AQ1014" i="23"/>
  <c r="D1015" i="23"/>
  <c r="E1015" i="23"/>
  <c r="F1015" i="23"/>
  <c r="G1015" i="23"/>
  <c r="AG1015" i="23"/>
  <c r="AQ1015" i="23"/>
  <c r="D1016" i="23"/>
  <c r="E1016" i="23"/>
  <c r="F1016" i="23"/>
  <c r="G1016" i="23"/>
  <c r="AG1016" i="23"/>
  <c r="AQ1016" i="23"/>
  <c r="D1017" i="23"/>
  <c r="E1017" i="23"/>
  <c r="F1017" i="23"/>
  <c r="G1017" i="23"/>
  <c r="AG1017" i="23"/>
  <c r="AQ1017" i="23"/>
  <c r="D1018" i="23"/>
  <c r="E1018" i="23"/>
  <c r="F1018" i="23"/>
  <c r="G1018" i="23"/>
  <c r="AG1018" i="23"/>
  <c r="AQ1018" i="23"/>
  <c r="D1019" i="23"/>
  <c r="E1019" i="23"/>
  <c r="F1019" i="23"/>
  <c r="G1019" i="23"/>
  <c r="AG1019" i="23"/>
  <c r="AQ1019" i="23"/>
  <c r="D1020" i="23"/>
  <c r="E1020" i="23"/>
  <c r="F1020" i="23"/>
  <c r="G1020" i="23"/>
  <c r="AG1020" i="23"/>
  <c r="AQ1020" i="23"/>
  <c r="D1021" i="23"/>
  <c r="E1021" i="23"/>
  <c r="F1021" i="23"/>
  <c r="G1021" i="23"/>
  <c r="AG1021" i="23"/>
  <c r="AQ1021" i="23"/>
  <c r="D1022" i="23"/>
  <c r="E1022" i="23"/>
  <c r="F1022" i="23"/>
  <c r="G1022" i="23"/>
  <c r="AG1022" i="23"/>
  <c r="AQ1022" i="23"/>
  <c r="D1023" i="23"/>
  <c r="E1023" i="23"/>
  <c r="F1023" i="23"/>
  <c r="G1023" i="23"/>
  <c r="AG1023" i="23"/>
  <c r="AQ1023" i="23"/>
  <c r="D1024" i="23"/>
  <c r="E1024" i="23"/>
  <c r="F1024" i="23"/>
  <c r="G1024" i="23"/>
  <c r="AG1024" i="23"/>
  <c r="AQ1024" i="23"/>
  <c r="D1025" i="23"/>
  <c r="E1025" i="23"/>
  <c r="F1025" i="23"/>
  <c r="G1025" i="23"/>
  <c r="AG1025" i="23"/>
  <c r="AQ1025" i="23"/>
  <c r="D1026" i="23"/>
  <c r="E1026" i="23"/>
  <c r="F1026" i="23"/>
  <c r="G1026" i="23"/>
  <c r="AG1026" i="23"/>
  <c r="AQ1026" i="23"/>
  <c r="D1027" i="23"/>
  <c r="E1027" i="23"/>
  <c r="F1027" i="23"/>
  <c r="G1027" i="23"/>
  <c r="AG1027" i="23"/>
  <c r="AQ1027" i="23"/>
  <c r="D1028" i="23"/>
  <c r="E1028" i="23"/>
  <c r="F1028" i="23"/>
  <c r="G1028" i="23"/>
  <c r="AG1028" i="23"/>
  <c r="AQ1028" i="23"/>
  <c r="D1029" i="23"/>
  <c r="E1029" i="23"/>
  <c r="F1029" i="23"/>
  <c r="G1029" i="23"/>
  <c r="AG1029" i="23"/>
  <c r="AQ1029" i="23"/>
  <c r="D1030" i="23"/>
  <c r="E1030" i="23"/>
  <c r="F1030" i="23"/>
  <c r="G1030" i="23"/>
  <c r="AG1030" i="23"/>
  <c r="AQ1030" i="23"/>
  <c r="D1031" i="23"/>
  <c r="E1031" i="23"/>
  <c r="F1031" i="23"/>
  <c r="G1031" i="23"/>
  <c r="AG1031" i="23"/>
  <c r="AQ1031" i="23"/>
  <c r="D1032" i="23"/>
  <c r="E1032" i="23"/>
  <c r="F1032" i="23"/>
  <c r="G1032" i="23"/>
  <c r="AG1032" i="23"/>
  <c r="AQ1032" i="23"/>
  <c r="D1033" i="23"/>
  <c r="E1033" i="23"/>
  <c r="F1033" i="23"/>
  <c r="G1033" i="23"/>
  <c r="AG1033" i="23"/>
  <c r="AQ1033" i="23"/>
  <c r="D1034" i="23"/>
  <c r="E1034" i="23"/>
  <c r="F1034" i="23"/>
  <c r="G1034" i="23"/>
  <c r="AG1034" i="23"/>
  <c r="AQ1034" i="23"/>
  <c r="D1035" i="23"/>
  <c r="E1035" i="23"/>
  <c r="F1035" i="23"/>
  <c r="G1035" i="23"/>
  <c r="AG1035" i="23"/>
  <c r="AQ1035" i="23"/>
  <c r="D1036" i="23"/>
  <c r="E1036" i="23"/>
  <c r="F1036" i="23"/>
  <c r="G1036" i="23"/>
  <c r="AG1036" i="23"/>
  <c r="AQ1036" i="23"/>
  <c r="D1037" i="23"/>
  <c r="E1037" i="23"/>
  <c r="F1037" i="23"/>
  <c r="G1037" i="23"/>
  <c r="AG1037" i="23"/>
  <c r="AQ1037" i="23"/>
  <c r="D1038" i="23"/>
  <c r="E1038" i="23"/>
  <c r="F1038" i="23"/>
  <c r="G1038" i="23"/>
  <c r="AG1038" i="23"/>
  <c r="AQ1038" i="23"/>
  <c r="D1039" i="23"/>
  <c r="E1039" i="23"/>
  <c r="F1039" i="23"/>
  <c r="G1039" i="23"/>
  <c r="AG1039" i="23"/>
  <c r="AQ1039" i="23"/>
  <c r="D1040" i="23"/>
  <c r="E1040" i="23"/>
  <c r="F1040" i="23"/>
  <c r="G1040" i="23"/>
  <c r="AG1040" i="23"/>
  <c r="AQ1040" i="23"/>
  <c r="D1041" i="23"/>
  <c r="E1041" i="23"/>
  <c r="F1041" i="23"/>
  <c r="G1041" i="23"/>
  <c r="AG1041" i="23"/>
  <c r="AQ1041" i="23"/>
  <c r="D1042" i="23"/>
  <c r="E1042" i="23"/>
  <c r="F1042" i="23"/>
  <c r="G1042" i="23"/>
  <c r="AG1042" i="23"/>
  <c r="AQ1042" i="23"/>
  <c r="D1043" i="23"/>
  <c r="E1043" i="23"/>
  <c r="F1043" i="23"/>
  <c r="G1043" i="23"/>
  <c r="AG1043" i="23"/>
  <c r="AQ1043" i="23"/>
  <c r="D1044" i="23"/>
  <c r="E1044" i="23"/>
  <c r="F1044" i="23"/>
  <c r="G1044" i="23"/>
  <c r="AG1044" i="23"/>
  <c r="AQ1044" i="23"/>
  <c r="D1045" i="23"/>
  <c r="E1045" i="23"/>
  <c r="F1045" i="23"/>
  <c r="G1045" i="23"/>
  <c r="AG1045" i="23"/>
  <c r="AQ1045" i="23"/>
  <c r="D1046" i="23"/>
  <c r="E1046" i="23"/>
  <c r="F1046" i="23"/>
  <c r="G1046" i="23"/>
  <c r="AG1046" i="23"/>
  <c r="AQ1046" i="23"/>
  <c r="D1047" i="23"/>
  <c r="E1047" i="23"/>
  <c r="F1047" i="23"/>
  <c r="G1047" i="23"/>
  <c r="AG1047" i="23"/>
  <c r="AQ1047" i="23"/>
  <c r="D1048" i="23"/>
  <c r="E1048" i="23"/>
  <c r="F1048" i="23"/>
  <c r="G1048" i="23"/>
  <c r="AG1048" i="23"/>
  <c r="AQ1048" i="23"/>
  <c r="D1049" i="23"/>
  <c r="E1049" i="23"/>
  <c r="F1049" i="23"/>
  <c r="G1049" i="23"/>
  <c r="AG1049" i="23"/>
  <c r="AQ1049" i="23"/>
  <c r="D1050" i="23"/>
  <c r="E1050" i="23"/>
  <c r="F1050" i="23"/>
  <c r="G1050" i="23"/>
  <c r="AG1050" i="23"/>
  <c r="AQ1050" i="23"/>
  <c r="D1051" i="23"/>
  <c r="E1051" i="23"/>
  <c r="F1051" i="23"/>
  <c r="G1051" i="23"/>
  <c r="AG1051" i="23"/>
  <c r="AQ1051" i="23"/>
  <c r="D1052" i="23"/>
  <c r="E1052" i="23"/>
  <c r="F1052" i="23"/>
  <c r="G1052" i="23"/>
  <c r="AG1052" i="23"/>
  <c r="AQ1052" i="23"/>
  <c r="D1053" i="23"/>
  <c r="E1053" i="23"/>
  <c r="F1053" i="23"/>
  <c r="G1053" i="23"/>
  <c r="AG1053" i="23"/>
  <c r="AQ1053" i="23"/>
  <c r="D1054" i="23"/>
  <c r="E1054" i="23"/>
  <c r="F1054" i="23"/>
  <c r="G1054" i="23"/>
  <c r="AG1054" i="23"/>
  <c r="AQ1054" i="23"/>
  <c r="D1055" i="23"/>
  <c r="E1055" i="23"/>
  <c r="F1055" i="23"/>
  <c r="G1055" i="23"/>
  <c r="AG1055" i="23"/>
  <c r="AQ1055" i="23"/>
  <c r="D1056" i="23"/>
  <c r="E1056" i="23"/>
  <c r="F1056" i="23"/>
  <c r="G1056" i="23"/>
  <c r="AG1056" i="23"/>
  <c r="AQ1056" i="23"/>
  <c r="F1057" i="23"/>
  <c r="AG1057" i="23"/>
  <c r="C1059" i="23"/>
  <c r="K1059" i="23" s="1"/>
  <c r="D1059" i="23"/>
  <c r="E1059" i="23"/>
  <c r="F1059" i="23"/>
  <c r="G1059" i="23"/>
  <c r="AG1059" i="23"/>
  <c r="AR1059" i="23" s="1"/>
  <c r="AQ1059" i="23"/>
  <c r="C1060" i="23"/>
  <c r="K1060" i="23" s="1"/>
  <c r="D1060" i="23"/>
  <c r="E1060" i="23"/>
  <c r="F1060" i="23"/>
  <c r="G1060" i="23"/>
  <c r="AG1060" i="23"/>
  <c r="AR1060" i="23" s="1"/>
  <c r="AQ1060" i="23"/>
  <c r="C1061" i="23"/>
  <c r="K1061" i="23" s="1"/>
  <c r="D1061" i="23"/>
  <c r="E1061" i="23"/>
  <c r="F1061" i="23"/>
  <c r="G1061" i="23"/>
  <c r="AG1061" i="23"/>
  <c r="AR1061" i="23" s="1"/>
  <c r="AQ1061" i="23"/>
  <c r="C1062" i="23"/>
  <c r="D1062" i="23"/>
  <c r="E1062" i="23"/>
  <c r="F1062" i="23"/>
  <c r="G1062" i="23"/>
  <c r="AG1062" i="23"/>
  <c r="AR1062" i="23" s="1"/>
  <c r="AQ1062" i="23"/>
  <c r="C1063" i="23"/>
  <c r="D1063" i="23"/>
  <c r="E1063" i="23"/>
  <c r="F1063" i="23"/>
  <c r="G1063" i="23"/>
  <c r="AG1063" i="23"/>
  <c r="AR1063" i="23" s="1"/>
  <c r="AQ1063" i="23"/>
  <c r="C1064" i="23"/>
  <c r="L1064" i="23" s="1"/>
  <c r="D1064" i="23"/>
  <c r="E1064" i="23"/>
  <c r="F1064" i="23"/>
  <c r="G1064" i="23"/>
  <c r="AG1064" i="23"/>
  <c r="AR1064" i="23" s="1"/>
  <c r="AQ1064" i="23"/>
  <c r="F1065" i="23"/>
  <c r="AG1065" i="23"/>
  <c r="AR1065" i="23" s="1"/>
  <c r="AQ1065" i="23"/>
  <c r="C1066" i="23"/>
  <c r="K1066" i="23" s="1"/>
  <c r="D1066" i="23"/>
  <c r="E1066" i="23"/>
  <c r="F1066" i="23"/>
  <c r="G1066" i="23"/>
  <c r="AG1066" i="23"/>
  <c r="AR1066" i="23" s="1"/>
  <c r="AQ1066" i="23"/>
  <c r="F1067" i="23"/>
  <c r="AG1067" i="23"/>
  <c r="AR1067" i="23" s="1"/>
  <c r="AQ1067" i="23"/>
  <c r="C1068" i="23"/>
  <c r="K1068" i="23" s="1"/>
  <c r="D1068" i="23"/>
  <c r="E1068" i="23"/>
  <c r="F1068" i="23"/>
  <c r="G1068" i="23"/>
  <c r="AG1068" i="23"/>
  <c r="AR1068" i="23" s="1"/>
  <c r="AQ1068" i="23"/>
  <c r="C1069" i="23"/>
  <c r="D1069" i="23"/>
  <c r="E1069" i="23"/>
  <c r="F1069" i="23"/>
  <c r="G1069" i="23"/>
  <c r="AG1069" i="23"/>
  <c r="AR1069" i="23" s="1"/>
  <c r="AQ1069" i="23"/>
  <c r="C1070" i="23"/>
  <c r="K1070" i="23" s="1"/>
  <c r="D1070" i="23"/>
  <c r="E1070" i="23"/>
  <c r="F1070" i="23"/>
  <c r="G1070" i="23"/>
  <c r="AG1070" i="23"/>
  <c r="AR1070" i="23" s="1"/>
  <c r="AQ1070" i="23"/>
  <c r="C1071" i="23"/>
  <c r="K1071" i="23" s="1"/>
  <c r="D1071" i="23"/>
  <c r="E1071" i="23"/>
  <c r="F1071" i="23"/>
  <c r="G1071" i="23"/>
  <c r="AG1071" i="23"/>
  <c r="AR1071" i="23" s="1"/>
  <c r="AQ1071" i="23"/>
  <c r="C1072" i="23"/>
  <c r="D1072" i="23"/>
  <c r="E1072" i="23"/>
  <c r="F1072" i="23"/>
  <c r="G1072" i="23"/>
  <c r="AG1072" i="23"/>
  <c r="AR1072" i="23" s="1"/>
  <c r="AQ1072" i="23"/>
  <c r="C1073" i="23"/>
  <c r="J1073" i="23" s="1"/>
  <c r="D1073" i="23"/>
  <c r="E1073" i="23"/>
  <c r="F1073" i="23"/>
  <c r="G1073" i="23"/>
  <c r="AG1073" i="23"/>
  <c r="AR1073" i="23" s="1"/>
  <c r="AQ1073" i="23"/>
  <c r="C1074" i="23"/>
  <c r="J1074" i="23" s="1"/>
  <c r="D1074" i="23"/>
  <c r="E1074" i="23"/>
  <c r="F1074" i="23"/>
  <c r="G1074" i="23"/>
  <c r="AG1074" i="23"/>
  <c r="AR1074" i="23" s="1"/>
  <c r="AQ1074" i="23"/>
  <c r="F1075" i="23"/>
  <c r="AG1075" i="23"/>
  <c r="AR1075" i="23" s="1"/>
  <c r="AQ1075" i="23"/>
  <c r="C1076" i="23"/>
  <c r="D1076" i="23"/>
  <c r="E1076" i="23"/>
  <c r="F1076" i="23"/>
  <c r="G1076" i="23"/>
  <c r="AG1076" i="23"/>
  <c r="AR1076" i="23" s="1"/>
  <c r="AQ1076" i="23"/>
  <c r="F1077" i="23"/>
  <c r="AG1077" i="23"/>
  <c r="AR1077" i="23" s="1"/>
  <c r="AQ1077" i="23"/>
  <c r="C1078" i="23"/>
  <c r="D1078" i="23"/>
  <c r="E1078" i="23"/>
  <c r="F1078" i="23"/>
  <c r="G1078" i="23"/>
  <c r="AG1078" i="23"/>
  <c r="AR1078" i="23" s="1"/>
  <c r="AQ1078" i="23"/>
  <c r="C1079" i="23"/>
  <c r="L1079" i="23" s="1"/>
  <c r="D1079" i="23"/>
  <c r="E1079" i="23"/>
  <c r="F1079" i="23"/>
  <c r="G1079" i="23"/>
  <c r="AG1079" i="23"/>
  <c r="AR1079" i="23" s="1"/>
  <c r="AQ1079" i="23"/>
  <c r="C1080" i="23"/>
  <c r="J1080" i="23" s="1"/>
  <c r="D1080" i="23"/>
  <c r="E1080" i="23"/>
  <c r="F1080" i="23"/>
  <c r="G1080" i="23"/>
  <c r="AG1080" i="23"/>
  <c r="AR1080" i="23" s="1"/>
  <c r="AQ1080" i="23"/>
  <c r="C1081" i="23"/>
  <c r="J1081" i="23" s="1"/>
  <c r="D1081" i="23"/>
  <c r="E1081" i="23"/>
  <c r="F1081" i="23"/>
  <c r="G1081" i="23"/>
  <c r="AG1081" i="23"/>
  <c r="AR1081" i="23" s="1"/>
  <c r="AQ1081" i="23"/>
  <c r="C1082" i="23"/>
  <c r="D1082" i="23"/>
  <c r="E1082" i="23"/>
  <c r="F1082" i="23"/>
  <c r="G1082" i="23"/>
  <c r="AG1082" i="23"/>
  <c r="AR1082" i="23" s="1"/>
  <c r="AQ1082" i="23"/>
  <c r="C1083" i="23"/>
  <c r="L1083" i="23" s="1"/>
  <c r="D1083" i="23"/>
  <c r="E1083" i="23"/>
  <c r="F1083" i="23"/>
  <c r="G1083" i="23"/>
  <c r="AG1083" i="23"/>
  <c r="AR1083" i="23" s="1"/>
  <c r="AQ1083" i="23"/>
  <c r="C1084" i="23"/>
  <c r="J1084" i="23" s="1"/>
  <c r="D1084" i="23"/>
  <c r="E1084" i="23"/>
  <c r="F1084" i="23"/>
  <c r="G1084" i="23"/>
  <c r="AG1084" i="23"/>
  <c r="AR1084" i="23" s="1"/>
  <c r="AQ1084" i="23"/>
  <c r="C1085" i="23"/>
  <c r="K1085" i="23" s="1"/>
  <c r="D1085" i="23"/>
  <c r="E1085" i="23"/>
  <c r="F1085" i="23"/>
  <c r="G1085" i="23"/>
  <c r="AG1085" i="23"/>
  <c r="AR1085" i="23" s="1"/>
  <c r="AQ1085" i="23"/>
  <c r="C1086" i="23"/>
  <c r="J1086" i="23" s="1"/>
  <c r="D1086" i="23"/>
  <c r="E1086" i="23"/>
  <c r="F1086" i="23"/>
  <c r="G1086" i="23"/>
  <c r="AG1086" i="23"/>
  <c r="AR1086" i="23" s="1"/>
  <c r="AQ1086" i="23"/>
  <c r="C1087" i="23"/>
  <c r="J1087" i="23" s="1"/>
  <c r="D1087" i="23"/>
  <c r="E1087" i="23"/>
  <c r="F1087" i="23"/>
  <c r="G1087" i="23"/>
  <c r="AG1087" i="23"/>
  <c r="AR1087" i="23" s="1"/>
  <c r="AQ1087" i="23"/>
  <c r="F1088" i="23"/>
  <c r="AG1088" i="23"/>
  <c r="AR1088" i="23" s="1"/>
  <c r="AQ1088" i="23"/>
  <c r="C1089" i="23"/>
  <c r="L1089" i="23" s="1"/>
  <c r="D1089" i="23"/>
  <c r="E1089" i="23"/>
  <c r="F1089" i="23"/>
  <c r="G1089" i="23"/>
  <c r="AG1089" i="23"/>
  <c r="AR1089" i="23" s="1"/>
  <c r="AQ1089" i="23"/>
  <c r="C1090" i="23"/>
  <c r="J1090" i="23" s="1"/>
  <c r="D1090" i="23"/>
  <c r="E1090" i="23"/>
  <c r="F1090" i="23"/>
  <c r="G1090" i="23"/>
  <c r="AG1090" i="23"/>
  <c r="AR1090" i="23" s="1"/>
  <c r="AQ1090" i="23"/>
  <c r="C1091" i="23"/>
  <c r="D1091" i="23"/>
  <c r="E1091" i="23"/>
  <c r="F1091" i="23"/>
  <c r="G1091" i="23"/>
  <c r="AG1091" i="23"/>
  <c r="AR1091" i="23" s="1"/>
  <c r="AQ1091" i="23"/>
  <c r="C1092" i="23"/>
  <c r="D1092" i="23"/>
  <c r="E1092" i="23"/>
  <c r="F1092" i="23"/>
  <c r="G1092" i="23"/>
  <c r="AG1092" i="23"/>
  <c r="AR1092" i="23" s="1"/>
  <c r="AQ1092" i="23"/>
  <c r="C1093" i="23"/>
  <c r="D1093" i="23"/>
  <c r="E1093" i="23"/>
  <c r="F1093" i="23"/>
  <c r="G1093" i="23"/>
  <c r="AG1093" i="23"/>
  <c r="AR1093" i="23" s="1"/>
  <c r="AQ1093" i="23"/>
  <c r="C1094" i="23"/>
  <c r="K1094" i="23" s="1"/>
  <c r="D1094" i="23"/>
  <c r="E1094" i="23"/>
  <c r="F1094" i="23"/>
  <c r="G1094" i="23"/>
  <c r="AG1094" i="23"/>
  <c r="AR1094" i="23" s="1"/>
  <c r="AQ1094" i="23"/>
  <c r="C1095" i="23"/>
  <c r="D1095" i="23"/>
  <c r="E1095" i="23"/>
  <c r="F1095" i="23"/>
  <c r="G1095" i="23"/>
  <c r="AG1095" i="23"/>
  <c r="AR1095" i="23" s="1"/>
  <c r="AQ1095" i="23"/>
  <c r="C1096" i="23"/>
  <c r="D1096" i="23"/>
  <c r="E1096" i="23"/>
  <c r="F1096" i="23"/>
  <c r="G1096" i="23"/>
  <c r="AG1096" i="23"/>
  <c r="AR1096" i="23" s="1"/>
  <c r="AQ1096" i="23"/>
  <c r="C1097" i="23"/>
  <c r="J1097" i="23" s="1"/>
  <c r="D1097" i="23"/>
  <c r="E1097" i="23"/>
  <c r="F1097" i="23"/>
  <c r="G1097" i="23"/>
  <c r="AG1097" i="23"/>
  <c r="AR1097" i="23" s="1"/>
  <c r="AQ1097" i="23"/>
  <c r="C1098" i="23"/>
  <c r="D1098" i="23"/>
  <c r="E1098" i="23"/>
  <c r="F1098" i="23"/>
  <c r="G1098" i="23"/>
  <c r="AG1098" i="23"/>
  <c r="AR1098" i="23" s="1"/>
  <c r="AQ1098" i="23"/>
  <c r="C1099" i="23"/>
  <c r="D1099" i="23"/>
  <c r="E1099" i="23"/>
  <c r="F1099" i="23"/>
  <c r="G1099" i="23"/>
  <c r="AG1099" i="23"/>
  <c r="AR1099" i="23" s="1"/>
  <c r="AQ1099" i="23"/>
  <c r="C1100" i="23"/>
  <c r="J1100" i="23" s="1"/>
  <c r="D1100" i="23"/>
  <c r="E1100" i="23"/>
  <c r="F1100" i="23"/>
  <c r="G1100" i="23"/>
  <c r="AG1100" i="23"/>
  <c r="AR1100" i="23" s="1"/>
  <c r="AQ1100" i="23"/>
  <c r="C1101" i="23"/>
  <c r="D1101" i="23"/>
  <c r="E1101" i="23"/>
  <c r="F1101" i="23"/>
  <c r="G1101" i="23"/>
  <c r="AG1101" i="23"/>
  <c r="AR1101" i="23" s="1"/>
  <c r="AQ1101" i="23"/>
  <c r="C1102" i="23"/>
  <c r="L1102" i="23" s="1"/>
  <c r="D1102" i="23"/>
  <c r="E1102" i="23"/>
  <c r="F1102" i="23"/>
  <c r="G1102" i="23"/>
  <c r="AG1102" i="23"/>
  <c r="AR1102" i="23" s="1"/>
  <c r="AQ1102" i="23"/>
  <c r="C1103" i="23"/>
  <c r="J1103" i="23" s="1"/>
  <c r="D1103" i="23"/>
  <c r="E1103" i="23"/>
  <c r="F1103" i="23"/>
  <c r="G1103" i="23"/>
  <c r="AG1103" i="23"/>
  <c r="AR1103" i="23" s="1"/>
  <c r="AQ1103" i="23"/>
  <c r="C1104" i="23"/>
  <c r="D1104" i="23"/>
  <c r="E1104" i="23"/>
  <c r="F1104" i="23"/>
  <c r="G1104" i="23"/>
  <c r="AG1104" i="23"/>
  <c r="AR1104" i="23" s="1"/>
  <c r="AQ1104" i="23"/>
  <c r="C1105" i="23"/>
  <c r="D1105" i="23"/>
  <c r="E1105" i="23"/>
  <c r="F1105" i="23"/>
  <c r="G1105" i="23"/>
  <c r="AG1105" i="23"/>
  <c r="AR1105" i="23" s="1"/>
  <c r="AQ1105" i="23"/>
  <c r="C1106" i="23"/>
  <c r="D1106" i="23"/>
  <c r="E1106" i="23"/>
  <c r="F1106" i="23"/>
  <c r="G1106" i="23"/>
  <c r="AG1106" i="23"/>
  <c r="AR1106" i="23" s="1"/>
  <c r="AQ1106" i="23"/>
  <c r="C1107" i="23"/>
  <c r="L1107" i="23" s="1"/>
  <c r="D1107" i="23"/>
  <c r="E1107" i="23"/>
  <c r="F1107" i="23"/>
  <c r="G1107" i="23"/>
  <c r="AG1107" i="23"/>
  <c r="AR1107" i="23" s="1"/>
  <c r="AQ1107" i="23"/>
  <c r="C1108" i="23"/>
  <c r="D1108" i="23"/>
  <c r="E1108" i="23"/>
  <c r="F1108" i="23"/>
  <c r="G1108" i="23"/>
  <c r="AG1108" i="23"/>
  <c r="AR1108" i="23" s="1"/>
  <c r="AQ1108" i="23"/>
  <c r="C1109" i="23"/>
  <c r="J1109" i="23" s="1"/>
  <c r="D1109" i="23"/>
  <c r="E1109" i="23"/>
  <c r="F1109" i="23"/>
  <c r="G1109" i="23"/>
  <c r="AG1109" i="23"/>
  <c r="AR1109" i="23" s="1"/>
  <c r="AQ1109" i="23"/>
  <c r="C1110" i="23"/>
  <c r="D1110" i="23"/>
  <c r="E1110" i="23"/>
  <c r="F1110" i="23"/>
  <c r="G1110" i="23"/>
  <c r="AG1110" i="23"/>
  <c r="AR1110" i="23" s="1"/>
  <c r="AQ1110" i="23"/>
  <c r="C1111" i="23"/>
  <c r="D1111" i="23"/>
  <c r="E1111" i="23"/>
  <c r="F1111" i="23"/>
  <c r="G1111" i="23"/>
  <c r="AG1111" i="23"/>
  <c r="AR1111" i="23" s="1"/>
  <c r="AQ1111" i="23"/>
  <c r="C1112" i="23"/>
  <c r="D1112" i="23"/>
  <c r="E1112" i="23"/>
  <c r="F1112" i="23"/>
  <c r="G1112" i="23"/>
  <c r="AG1112" i="23"/>
  <c r="AR1112" i="23" s="1"/>
  <c r="AQ1112" i="23"/>
  <c r="F1113" i="23"/>
  <c r="AG1113" i="23"/>
  <c r="AR1113" i="23" s="1"/>
  <c r="AQ1113" i="23"/>
  <c r="C1114" i="23"/>
  <c r="J1114" i="23" s="1"/>
  <c r="D1114" i="23"/>
  <c r="E1114" i="23"/>
  <c r="F1114" i="23"/>
  <c r="G1114" i="23"/>
  <c r="AG1114" i="23"/>
  <c r="AR1114" i="23" s="1"/>
  <c r="AQ1114" i="23"/>
  <c r="C1115" i="23"/>
  <c r="K1115" i="23" s="1"/>
  <c r="D1115" i="23"/>
  <c r="E1115" i="23"/>
  <c r="F1115" i="23"/>
  <c r="G1115" i="23"/>
  <c r="AG1115" i="23"/>
  <c r="AR1115" i="23" s="1"/>
  <c r="AQ1115" i="23"/>
  <c r="C1116" i="23"/>
  <c r="D1116" i="23"/>
  <c r="E1116" i="23"/>
  <c r="F1116" i="23"/>
  <c r="G1116" i="23"/>
  <c r="AG1116" i="23"/>
  <c r="AR1116" i="23" s="1"/>
  <c r="AQ1116" i="23"/>
  <c r="C1117" i="23"/>
  <c r="J1117" i="23" s="1"/>
  <c r="D1117" i="23"/>
  <c r="E1117" i="23"/>
  <c r="F1117" i="23"/>
  <c r="G1117" i="23"/>
  <c r="AG1117" i="23"/>
  <c r="AR1117" i="23" s="1"/>
  <c r="AQ1117" i="23"/>
  <c r="C1118" i="23"/>
  <c r="L1118" i="23" s="1"/>
  <c r="D1118" i="23"/>
  <c r="E1118" i="23"/>
  <c r="F1118" i="23"/>
  <c r="G1118" i="23"/>
  <c r="AG1118" i="23"/>
  <c r="AR1118" i="23" s="1"/>
  <c r="AQ1118" i="23"/>
  <c r="C1119" i="23"/>
  <c r="D1119" i="23"/>
  <c r="E1119" i="23"/>
  <c r="F1119" i="23"/>
  <c r="G1119" i="23"/>
  <c r="AG1119" i="23"/>
  <c r="AR1119" i="23" s="1"/>
  <c r="AQ1119" i="23"/>
  <c r="C1120" i="23"/>
  <c r="D1120" i="23"/>
  <c r="E1120" i="23"/>
  <c r="F1120" i="23"/>
  <c r="G1120" i="23"/>
  <c r="AG1120" i="23"/>
  <c r="AR1120" i="23" s="1"/>
  <c r="AQ1120" i="23"/>
  <c r="C1121" i="23"/>
  <c r="K1121" i="23" s="1"/>
  <c r="D1121" i="23"/>
  <c r="E1121" i="23"/>
  <c r="F1121" i="23"/>
  <c r="G1121" i="23"/>
  <c r="AG1121" i="23"/>
  <c r="AR1121" i="23" s="1"/>
  <c r="AQ1121" i="23"/>
  <c r="C1122" i="23"/>
  <c r="D1122" i="23"/>
  <c r="E1122" i="23"/>
  <c r="F1122" i="23"/>
  <c r="G1122" i="23"/>
  <c r="AG1122" i="23"/>
  <c r="AR1122" i="23" s="1"/>
  <c r="AQ1122" i="23"/>
  <c r="C1123" i="23"/>
  <c r="D1123" i="23"/>
  <c r="E1123" i="23"/>
  <c r="F1123" i="23"/>
  <c r="G1123" i="23"/>
  <c r="AG1123" i="23"/>
  <c r="AR1123" i="23" s="1"/>
  <c r="AQ1123" i="23"/>
  <c r="C1124" i="23"/>
  <c r="D1124" i="23"/>
  <c r="E1124" i="23"/>
  <c r="F1124" i="23"/>
  <c r="G1124" i="23"/>
  <c r="AG1124" i="23"/>
  <c r="AR1124" i="23" s="1"/>
  <c r="AQ1124" i="23"/>
  <c r="C1125" i="23"/>
  <c r="D1125" i="23"/>
  <c r="E1125" i="23"/>
  <c r="F1125" i="23"/>
  <c r="G1125" i="23"/>
  <c r="AG1125" i="23"/>
  <c r="AR1125" i="23" s="1"/>
  <c r="AQ1125" i="23"/>
  <c r="C1126" i="23"/>
  <c r="D1126" i="23"/>
  <c r="E1126" i="23"/>
  <c r="F1126" i="23"/>
  <c r="G1126" i="23"/>
  <c r="AG1126" i="23"/>
  <c r="AR1126" i="23" s="1"/>
  <c r="AQ1126" i="23"/>
  <c r="C1127" i="23"/>
  <c r="D1127" i="23"/>
  <c r="E1127" i="23"/>
  <c r="F1127" i="23"/>
  <c r="G1127" i="23"/>
  <c r="AG1127" i="23"/>
  <c r="AR1127" i="23" s="1"/>
  <c r="AQ1127" i="23"/>
  <c r="C1128" i="23"/>
  <c r="J1128" i="23" s="1"/>
  <c r="D1128" i="23"/>
  <c r="E1128" i="23"/>
  <c r="F1128" i="23"/>
  <c r="G1128" i="23"/>
  <c r="AG1128" i="23"/>
  <c r="AR1128" i="23" s="1"/>
  <c r="AQ1128" i="23"/>
  <c r="C1129" i="23"/>
  <c r="D1129" i="23"/>
  <c r="E1129" i="23"/>
  <c r="F1129" i="23"/>
  <c r="G1129" i="23"/>
  <c r="AG1129" i="23"/>
  <c r="AR1129" i="23" s="1"/>
  <c r="AQ1129" i="23"/>
  <c r="C1130" i="23"/>
  <c r="J1130" i="23" s="1"/>
  <c r="D1130" i="23"/>
  <c r="E1130" i="23"/>
  <c r="F1130" i="23"/>
  <c r="G1130" i="23"/>
  <c r="AG1130" i="23"/>
  <c r="AR1130" i="23" s="1"/>
  <c r="AQ1130" i="23"/>
  <c r="C1131" i="23"/>
  <c r="J1131" i="23" s="1"/>
  <c r="D1131" i="23"/>
  <c r="E1131" i="23"/>
  <c r="F1131" i="23"/>
  <c r="G1131" i="23"/>
  <c r="AG1131" i="23"/>
  <c r="AR1131" i="23" s="1"/>
  <c r="AQ1131" i="23"/>
  <c r="C1132" i="23"/>
  <c r="K1132" i="23" s="1"/>
  <c r="D1132" i="23"/>
  <c r="E1132" i="23"/>
  <c r="F1132" i="23"/>
  <c r="G1132" i="23"/>
  <c r="AG1132" i="23"/>
  <c r="AR1132" i="23" s="1"/>
  <c r="AQ1132" i="23"/>
  <c r="C1133" i="23"/>
  <c r="D1133" i="23"/>
  <c r="E1133" i="23"/>
  <c r="F1133" i="23"/>
  <c r="G1133" i="23"/>
  <c r="AG1133" i="23"/>
  <c r="AR1133" i="23" s="1"/>
  <c r="AQ1133" i="23"/>
  <c r="F1134" i="23"/>
  <c r="AG1134" i="23"/>
  <c r="AR1134" i="23" s="1"/>
  <c r="AQ1134" i="23"/>
  <c r="C1135" i="23"/>
  <c r="D1135" i="23"/>
  <c r="E1135" i="23"/>
  <c r="F1135" i="23"/>
  <c r="G1135" i="23"/>
  <c r="AG1135" i="23"/>
  <c r="AR1135" i="23" s="1"/>
  <c r="AQ1135" i="23"/>
  <c r="C1136" i="23"/>
  <c r="D1136" i="23"/>
  <c r="E1136" i="23"/>
  <c r="F1136" i="23"/>
  <c r="G1136" i="23"/>
  <c r="AG1136" i="23"/>
  <c r="AR1136" i="23" s="1"/>
  <c r="AQ1136" i="23"/>
  <c r="C1137" i="23"/>
  <c r="K1137" i="23" s="1"/>
  <c r="D1137" i="23"/>
  <c r="E1137" i="23"/>
  <c r="F1137" i="23"/>
  <c r="G1137" i="23"/>
  <c r="AG1137" i="23"/>
  <c r="AR1137" i="23" s="1"/>
  <c r="AQ1137" i="23"/>
  <c r="C1138" i="23"/>
  <c r="D1138" i="23"/>
  <c r="E1138" i="23"/>
  <c r="F1138" i="23"/>
  <c r="G1138" i="23"/>
  <c r="AG1138" i="23"/>
  <c r="AR1138" i="23" s="1"/>
  <c r="AQ1138" i="23"/>
  <c r="C1139" i="23"/>
  <c r="D1139" i="23"/>
  <c r="E1139" i="23"/>
  <c r="F1139" i="23"/>
  <c r="G1139" i="23"/>
  <c r="AG1139" i="23"/>
  <c r="AR1139" i="23" s="1"/>
  <c r="AQ1139" i="23"/>
  <c r="C1140" i="23"/>
  <c r="K1140" i="23" s="1"/>
  <c r="D1140" i="23"/>
  <c r="E1140" i="23"/>
  <c r="F1140" i="23"/>
  <c r="G1140" i="23"/>
  <c r="AG1140" i="23"/>
  <c r="AR1140" i="23" s="1"/>
  <c r="AQ1140" i="23"/>
  <c r="C1141" i="23"/>
  <c r="J1141" i="23" s="1"/>
  <c r="D1141" i="23"/>
  <c r="E1141" i="23"/>
  <c r="F1141" i="23"/>
  <c r="G1141" i="23"/>
  <c r="AG1141" i="23"/>
  <c r="AR1141" i="23" s="1"/>
  <c r="AQ1141" i="23"/>
  <c r="F1142" i="23"/>
  <c r="AG1142" i="23"/>
  <c r="AR1142" i="23" s="1"/>
  <c r="AQ1142" i="23"/>
  <c r="C1143" i="23"/>
  <c r="J1143" i="23" s="1"/>
  <c r="D1143" i="23"/>
  <c r="E1143" i="23"/>
  <c r="F1143" i="23"/>
  <c r="G1143" i="23"/>
  <c r="AG1143" i="23"/>
  <c r="AR1143" i="23" s="1"/>
  <c r="AQ1143" i="23"/>
  <c r="C1144" i="23"/>
  <c r="D1144" i="23"/>
  <c r="E1144" i="23"/>
  <c r="F1144" i="23"/>
  <c r="G1144" i="23"/>
  <c r="AG1144" i="23"/>
  <c r="AR1144" i="23" s="1"/>
  <c r="AQ1144" i="23"/>
  <c r="C1145" i="23"/>
  <c r="D1145" i="23"/>
  <c r="E1145" i="23"/>
  <c r="F1145" i="23"/>
  <c r="G1145" i="23"/>
  <c r="AG1145" i="23"/>
  <c r="AR1145" i="23" s="1"/>
  <c r="AQ1145" i="23"/>
  <c r="C1146" i="23"/>
  <c r="K1146" i="23" s="1"/>
  <c r="D1146" i="23"/>
  <c r="E1146" i="23"/>
  <c r="F1146" i="23"/>
  <c r="G1146" i="23"/>
  <c r="AG1146" i="23"/>
  <c r="AR1146" i="23" s="1"/>
  <c r="AQ1146" i="23"/>
  <c r="F1147" i="23"/>
  <c r="AG1147" i="23"/>
  <c r="AR1147" i="23" s="1"/>
  <c r="AQ1147" i="23"/>
  <c r="C1148" i="23"/>
  <c r="J1148" i="23" s="1"/>
  <c r="D1148" i="23"/>
  <c r="E1148" i="23"/>
  <c r="F1148" i="23"/>
  <c r="G1148" i="23"/>
  <c r="AG1148" i="23"/>
  <c r="AR1148" i="23" s="1"/>
  <c r="AQ1148" i="23"/>
  <c r="C1149" i="23"/>
  <c r="K1149" i="23" s="1"/>
  <c r="D1149" i="23"/>
  <c r="E1149" i="23"/>
  <c r="F1149" i="23"/>
  <c r="G1149" i="23"/>
  <c r="AG1149" i="23"/>
  <c r="AR1149" i="23" s="1"/>
  <c r="AQ1149" i="23"/>
  <c r="F1150" i="23"/>
  <c r="AG1150" i="23"/>
  <c r="AR1150" i="23" s="1"/>
  <c r="AQ1150" i="23"/>
  <c r="C1151" i="23"/>
  <c r="J1151" i="23" s="1"/>
  <c r="D1151" i="23"/>
  <c r="E1151" i="23"/>
  <c r="F1151" i="23"/>
  <c r="G1151" i="23"/>
  <c r="AG1151" i="23"/>
  <c r="AR1151" i="23" s="1"/>
  <c r="AQ1151" i="23"/>
  <c r="C1152" i="23"/>
  <c r="D1152" i="23"/>
  <c r="E1152" i="23"/>
  <c r="F1152" i="23"/>
  <c r="G1152" i="23"/>
  <c r="AG1152" i="23"/>
  <c r="AR1152" i="23" s="1"/>
  <c r="AQ1152" i="23"/>
  <c r="C1153" i="23"/>
  <c r="D1153" i="23"/>
  <c r="E1153" i="23"/>
  <c r="F1153" i="23"/>
  <c r="G1153" i="23"/>
  <c r="AG1153" i="23"/>
  <c r="AR1153" i="23" s="1"/>
  <c r="AQ1153" i="23"/>
  <c r="C1154" i="23"/>
  <c r="D1154" i="23"/>
  <c r="E1154" i="23"/>
  <c r="F1154" i="23"/>
  <c r="G1154" i="23"/>
  <c r="AG1154" i="23"/>
  <c r="AR1154" i="23" s="1"/>
  <c r="AQ1154" i="23"/>
  <c r="C1155" i="23"/>
  <c r="L1155" i="23" s="1"/>
  <c r="D1155" i="23"/>
  <c r="E1155" i="23"/>
  <c r="F1155" i="23"/>
  <c r="G1155" i="23"/>
  <c r="AG1155" i="23"/>
  <c r="AR1155" i="23" s="1"/>
  <c r="AQ1155" i="23"/>
  <c r="F1156" i="23"/>
  <c r="AG1156" i="23"/>
  <c r="AR1156" i="23" s="1"/>
  <c r="AQ1156" i="23"/>
  <c r="C1157" i="23"/>
  <c r="K1157" i="23" s="1"/>
  <c r="D1157" i="23"/>
  <c r="E1157" i="23"/>
  <c r="F1157" i="23"/>
  <c r="G1157" i="23"/>
  <c r="AG1157" i="23"/>
  <c r="AR1157" i="23" s="1"/>
  <c r="AQ1157" i="23"/>
  <c r="C1158" i="23"/>
  <c r="D1158" i="23"/>
  <c r="E1158" i="23"/>
  <c r="F1158" i="23"/>
  <c r="G1158" i="23"/>
  <c r="AG1158" i="23"/>
  <c r="AR1158" i="23" s="1"/>
  <c r="AQ1158" i="23"/>
  <c r="C1159" i="23"/>
  <c r="K1159" i="23" s="1"/>
  <c r="D1159" i="23"/>
  <c r="E1159" i="23"/>
  <c r="F1159" i="23"/>
  <c r="G1159" i="23"/>
  <c r="AG1159" i="23"/>
  <c r="AR1159" i="23" s="1"/>
  <c r="AQ1159" i="23"/>
  <c r="C1160" i="23"/>
  <c r="K1160" i="23" s="1"/>
  <c r="D1160" i="23"/>
  <c r="E1160" i="23"/>
  <c r="F1160" i="23"/>
  <c r="G1160" i="23"/>
  <c r="AG1160" i="23"/>
  <c r="AR1160" i="23" s="1"/>
  <c r="AQ1160" i="23"/>
  <c r="C1161" i="23"/>
  <c r="D1161" i="23"/>
  <c r="E1161" i="23"/>
  <c r="F1161" i="23"/>
  <c r="G1161" i="23"/>
  <c r="AG1161" i="23"/>
  <c r="AR1161" i="23" s="1"/>
  <c r="AQ1161" i="23"/>
  <c r="C1162" i="23"/>
  <c r="J1162" i="23" s="1"/>
  <c r="D1162" i="23"/>
  <c r="E1162" i="23"/>
  <c r="F1162" i="23"/>
  <c r="G1162" i="23"/>
  <c r="AG1162" i="23"/>
  <c r="AR1162" i="23" s="1"/>
  <c r="AQ1162" i="23"/>
  <c r="C1163" i="23"/>
  <c r="D1163" i="23"/>
  <c r="E1163" i="23"/>
  <c r="F1163" i="23"/>
  <c r="G1163" i="23"/>
  <c r="AG1163" i="23"/>
  <c r="AR1163" i="23" s="1"/>
  <c r="AQ1163" i="23"/>
  <c r="F1164" i="23"/>
  <c r="AG1164" i="23"/>
  <c r="AR1164" i="23" s="1"/>
  <c r="AQ1164" i="23"/>
  <c r="C1165" i="23"/>
  <c r="D1165" i="23"/>
  <c r="E1165" i="23"/>
  <c r="F1165" i="23"/>
  <c r="G1165" i="23"/>
  <c r="AG1165" i="23"/>
  <c r="AR1165" i="23" s="1"/>
  <c r="AQ1165" i="23"/>
  <c r="C1166" i="23"/>
  <c r="L1166" i="23" s="1"/>
  <c r="D1166" i="23"/>
  <c r="E1166" i="23"/>
  <c r="F1166" i="23"/>
  <c r="G1166" i="23"/>
  <c r="AG1166" i="23"/>
  <c r="AR1166" i="23" s="1"/>
  <c r="AQ1166" i="23"/>
  <c r="F1167" i="23"/>
  <c r="AG1167" i="23"/>
  <c r="AR1167" i="23" s="1"/>
  <c r="AQ1167" i="23"/>
  <c r="C1168" i="23"/>
  <c r="K1168" i="23" s="1"/>
  <c r="D1168" i="23"/>
  <c r="E1168" i="23"/>
  <c r="F1168" i="23"/>
  <c r="G1168" i="23"/>
  <c r="AG1168" i="23"/>
  <c r="AR1168" i="23" s="1"/>
  <c r="AQ1168" i="23"/>
  <c r="C1169" i="23"/>
  <c r="D1169" i="23"/>
  <c r="E1169" i="23"/>
  <c r="F1169" i="23"/>
  <c r="G1169" i="23"/>
  <c r="AG1169" i="23"/>
  <c r="AR1169" i="23" s="1"/>
  <c r="AQ1169" i="23"/>
  <c r="F1170" i="23"/>
  <c r="AG1170" i="23"/>
  <c r="AR1170" i="23" s="1"/>
  <c r="AQ1170" i="23"/>
  <c r="C1171" i="23"/>
  <c r="K1171" i="23" s="1"/>
  <c r="D1171" i="23"/>
  <c r="E1171" i="23"/>
  <c r="F1171" i="23"/>
  <c r="G1171" i="23"/>
  <c r="AG1171" i="23"/>
  <c r="AR1171" i="23" s="1"/>
  <c r="AQ1171" i="23"/>
  <c r="C1172" i="23"/>
  <c r="D1172" i="23"/>
  <c r="E1172" i="23"/>
  <c r="F1172" i="23"/>
  <c r="G1172" i="23"/>
  <c r="AG1172" i="23"/>
  <c r="AR1172" i="23" s="1"/>
  <c r="AQ1172" i="23"/>
  <c r="C1173" i="23"/>
  <c r="D1173" i="23"/>
  <c r="E1173" i="23"/>
  <c r="F1173" i="23"/>
  <c r="G1173" i="23"/>
  <c r="AG1173" i="23"/>
  <c r="AR1173" i="23" s="1"/>
  <c r="AQ1173" i="23"/>
  <c r="C1174" i="23"/>
  <c r="D1174" i="23"/>
  <c r="E1174" i="23"/>
  <c r="F1174" i="23"/>
  <c r="G1174" i="23"/>
  <c r="AG1174" i="23"/>
  <c r="AR1174" i="23" s="1"/>
  <c r="AQ1174" i="23"/>
  <c r="C1175" i="23"/>
  <c r="D1175" i="23"/>
  <c r="E1175" i="23"/>
  <c r="F1175" i="23"/>
  <c r="G1175" i="23"/>
  <c r="AG1175" i="23"/>
  <c r="AR1175" i="23" s="1"/>
  <c r="AQ1175" i="23"/>
  <c r="C1176" i="23"/>
  <c r="K1176" i="23" s="1"/>
  <c r="D1176" i="23"/>
  <c r="E1176" i="23"/>
  <c r="F1176" i="23"/>
  <c r="G1176" i="23"/>
  <c r="AG1176" i="23"/>
  <c r="AR1176" i="23" s="1"/>
  <c r="AQ1176" i="23"/>
  <c r="C1177" i="23"/>
  <c r="D1177" i="23"/>
  <c r="E1177" i="23"/>
  <c r="F1177" i="23"/>
  <c r="G1177" i="23"/>
  <c r="AG1177" i="23"/>
  <c r="AR1177" i="23" s="1"/>
  <c r="AQ1177" i="23"/>
  <c r="C1178" i="23"/>
  <c r="K1178" i="23" s="1"/>
  <c r="D1178" i="23"/>
  <c r="E1178" i="23"/>
  <c r="F1178" i="23"/>
  <c r="G1178" i="23"/>
  <c r="AG1178" i="23"/>
  <c r="AR1178" i="23" s="1"/>
  <c r="AQ1178" i="23"/>
  <c r="C1179" i="23"/>
  <c r="L1179" i="23" s="1"/>
  <c r="D1179" i="23"/>
  <c r="E1179" i="23"/>
  <c r="F1179" i="23"/>
  <c r="G1179" i="23"/>
  <c r="AG1179" i="23"/>
  <c r="AR1179" i="23" s="1"/>
  <c r="AQ1179" i="23"/>
  <c r="C1180" i="23"/>
  <c r="J1180" i="23" s="1"/>
  <c r="D1180" i="23"/>
  <c r="E1180" i="23"/>
  <c r="F1180" i="23"/>
  <c r="G1180" i="23"/>
  <c r="AG1180" i="23"/>
  <c r="AR1180" i="23" s="1"/>
  <c r="AQ1180" i="23"/>
  <c r="C1181" i="23"/>
  <c r="D1181" i="23"/>
  <c r="E1181" i="23"/>
  <c r="F1181" i="23"/>
  <c r="G1181" i="23"/>
  <c r="AG1181" i="23"/>
  <c r="AR1181" i="23" s="1"/>
  <c r="AQ1181" i="23"/>
  <c r="C1182" i="23"/>
  <c r="K1182" i="23" s="1"/>
  <c r="D1182" i="23"/>
  <c r="E1182" i="23"/>
  <c r="F1182" i="23"/>
  <c r="G1182" i="23"/>
  <c r="AG1182" i="23"/>
  <c r="AR1182" i="23" s="1"/>
  <c r="AQ1182" i="23"/>
  <c r="C1183" i="23"/>
  <c r="D1183" i="23"/>
  <c r="E1183" i="23"/>
  <c r="F1183" i="23"/>
  <c r="G1183" i="23"/>
  <c r="AG1183" i="23"/>
  <c r="AR1183" i="23" s="1"/>
  <c r="AQ1183" i="23"/>
  <c r="C1184" i="23"/>
  <c r="K1184" i="23" s="1"/>
  <c r="D1184" i="23"/>
  <c r="E1184" i="23"/>
  <c r="F1184" i="23"/>
  <c r="G1184" i="23"/>
  <c r="AG1184" i="23"/>
  <c r="AR1184" i="23" s="1"/>
  <c r="AQ1184" i="23"/>
  <c r="C1185" i="23"/>
  <c r="L1185" i="23" s="1"/>
  <c r="D1185" i="23"/>
  <c r="E1185" i="23"/>
  <c r="F1185" i="23"/>
  <c r="G1185" i="23"/>
  <c r="AG1185" i="23"/>
  <c r="AR1185" i="23" s="1"/>
  <c r="AQ1185" i="23"/>
  <c r="F1186" i="23"/>
  <c r="AG1186" i="23"/>
  <c r="AR1186" i="23" s="1"/>
  <c r="AQ1186" i="23"/>
  <c r="C1187" i="23"/>
  <c r="D1187" i="23"/>
  <c r="E1187" i="23"/>
  <c r="F1187" i="23"/>
  <c r="G1187" i="23"/>
  <c r="AG1187" i="23"/>
  <c r="AR1187" i="23" s="1"/>
  <c r="AQ1187" i="23"/>
  <c r="C1188" i="23"/>
  <c r="D1188" i="23"/>
  <c r="E1188" i="23"/>
  <c r="F1188" i="23"/>
  <c r="G1188" i="23"/>
  <c r="AG1188" i="23"/>
  <c r="AR1188" i="23" s="1"/>
  <c r="AQ1188" i="23"/>
  <c r="C1189" i="23"/>
  <c r="D1189" i="23"/>
  <c r="E1189" i="23"/>
  <c r="F1189" i="23"/>
  <c r="G1189" i="23"/>
  <c r="AG1189" i="23"/>
  <c r="AR1189" i="23" s="1"/>
  <c r="AQ1189" i="23"/>
  <c r="C1190" i="23"/>
  <c r="D1190" i="23"/>
  <c r="E1190" i="23"/>
  <c r="F1190" i="23"/>
  <c r="G1190" i="23"/>
  <c r="AG1190" i="23"/>
  <c r="AR1190" i="23" s="1"/>
  <c r="AQ1190" i="23"/>
  <c r="C1191" i="23"/>
  <c r="D1191" i="23"/>
  <c r="E1191" i="23"/>
  <c r="F1191" i="23"/>
  <c r="G1191" i="23"/>
  <c r="AG1191" i="23"/>
  <c r="AR1191" i="23" s="1"/>
  <c r="AQ1191" i="23"/>
  <c r="F1192" i="23"/>
  <c r="AG1192" i="23"/>
  <c r="AR1192" i="23" s="1"/>
  <c r="AQ1192" i="23"/>
  <c r="C1193" i="23"/>
  <c r="D1193" i="23"/>
  <c r="E1193" i="23"/>
  <c r="F1193" i="23"/>
  <c r="G1193" i="23"/>
  <c r="AG1193" i="23"/>
  <c r="AR1193" i="23" s="1"/>
  <c r="AQ1193" i="23"/>
  <c r="C1194" i="23"/>
  <c r="K1194" i="23" s="1"/>
  <c r="D1194" i="23"/>
  <c r="E1194" i="23"/>
  <c r="F1194" i="23"/>
  <c r="G1194" i="23"/>
  <c r="AG1194" i="23"/>
  <c r="AR1194" i="23" s="1"/>
  <c r="AQ1194" i="23"/>
  <c r="F1195" i="23"/>
  <c r="AG1195" i="23"/>
  <c r="AR1195" i="23" s="1"/>
  <c r="AQ1195" i="23"/>
  <c r="C1196" i="23"/>
  <c r="J1196" i="23" s="1"/>
  <c r="D1196" i="23"/>
  <c r="E1196" i="23"/>
  <c r="F1196" i="23"/>
  <c r="G1196" i="23"/>
  <c r="AG1196" i="23"/>
  <c r="AR1196" i="23" s="1"/>
  <c r="AQ1196" i="23"/>
  <c r="C1197" i="23"/>
  <c r="J1197" i="23" s="1"/>
  <c r="D1197" i="23"/>
  <c r="E1197" i="23"/>
  <c r="F1197" i="23"/>
  <c r="G1197" i="23"/>
  <c r="AG1197" i="23"/>
  <c r="AR1197" i="23" s="1"/>
  <c r="AQ1197" i="23"/>
  <c r="F1198" i="23"/>
  <c r="AG1198" i="23"/>
  <c r="AR1198" i="23" s="1"/>
  <c r="AQ1198" i="23"/>
  <c r="C1199" i="23"/>
  <c r="D1199" i="23"/>
  <c r="E1199" i="23"/>
  <c r="F1199" i="23"/>
  <c r="G1199" i="23"/>
  <c r="AG1199" i="23"/>
  <c r="AR1199" i="23" s="1"/>
  <c r="AQ1199" i="23"/>
  <c r="F1200" i="23"/>
  <c r="AG1200" i="23"/>
  <c r="AR1200" i="23" s="1"/>
  <c r="AQ1200" i="23"/>
  <c r="C1201" i="23"/>
  <c r="J1201" i="23" s="1"/>
  <c r="D1201" i="23"/>
  <c r="E1201" i="23"/>
  <c r="F1201" i="23"/>
  <c r="G1201" i="23"/>
  <c r="AG1201" i="23"/>
  <c r="AR1201" i="23" s="1"/>
  <c r="AQ1201" i="23"/>
  <c r="C1202" i="23"/>
  <c r="D1202" i="23"/>
  <c r="E1202" i="23"/>
  <c r="F1202" i="23"/>
  <c r="G1202" i="23"/>
  <c r="AG1202" i="23"/>
  <c r="AR1202" i="23" s="1"/>
  <c r="AQ1202" i="23"/>
  <c r="F1203" i="23"/>
  <c r="AG1203" i="23"/>
  <c r="AR1203" i="23" s="1"/>
  <c r="AQ1203" i="23"/>
  <c r="C1204" i="23"/>
  <c r="J1204" i="23" s="1"/>
  <c r="D1204" i="23"/>
  <c r="E1204" i="23"/>
  <c r="F1204" i="23"/>
  <c r="G1204" i="23"/>
  <c r="AG1204" i="23"/>
  <c r="AR1204" i="23" s="1"/>
  <c r="AQ1204" i="23"/>
  <c r="C1205" i="23"/>
  <c r="D1205" i="23"/>
  <c r="E1205" i="23"/>
  <c r="F1205" i="23"/>
  <c r="G1205" i="23"/>
  <c r="AG1205" i="23"/>
  <c r="AR1205" i="23" s="1"/>
  <c r="AQ1205" i="23"/>
  <c r="C1206" i="23"/>
  <c r="J1206" i="23" s="1"/>
  <c r="D1206" i="23"/>
  <c r="E1206" i="23"/>
  <c r="F1206" i="23"/>
  <c r="G1206" i="23"/>
  <c r="AG1206" i="23"/>
  <c r="AR1206" i="23" s="1"/>
  <c r="AQ1206" i="23"/>
  <c r="F1207" i="23"/>
  <c r="AG1207" i="23"/>
  <c r="AR1207" i="23" s="1"/>
  <c r="AQ1207" i="23"/>
  <c r="C1208" i="23"/>
  <c r="K1208" i="23" s="1"/>
  <c r="D1208" i="23"/>
  <c r="E1208" i="23"/>
  <c r="F1208" i="23"/>
  <c r="G1208" i="23"/>
  <c r="AG1208" i="23"/>
  <c r="AR1208" i="23" s="1"/>
  <c r="AQ1208" i="23"/>
  <c r="F1209" i="23"/>
  <c r="AG1209" i="23"/>
  <c r="AR1209" i="23" s="1"/>
  <c r="AQ1209" i="23"/>
  <c r="C1210" i="23"/>
  <c r="K1210" i="23" s="1"/>
  <c r="D1210" i="23"/>
  <c r="E1210" i="23"/>
  <c r="F1210" i="23"/>
  <c r="G1210" i="23"/>
  <c r="AG1210" i="23"/>
  <c r="AR1210" i="23" s="1"/>
  <c r="AQ1210" i="23"/>
  <c r="F1211" i="23"/>
  <c r="AG1211" i="23"/>
  <c r="AR1211" i="23" s="1"/>
  <c r="AQ1211" i="23"/>
  <c r="C1212" i="23"/>
  <c r="J1212" i="23" s="1"/>
  <c r="D1212" i="23"/>
  <c r="E1212" i="23"/>
  <c r="F1212" i="23"/>
  <c r="G1212" i="23"/>
  <c r="AG1212" i="23"/>
  <c r="AR1212" i="23" s="1"/>
  <c r="AQ1212" i="23"/>
  <c r="C1213" i="23"/>
  <c r="L1213" i="23" s="1"/>
  <c r="D1213" i="23"/>
  <c r="E1213" i="23"/>
  <c r="F1213" i="23"/>
  <c r="G1213" i="23"/>
  <c r="AG1213" i="23"/>
  <c r="AR1213" i="23" s="1"/>
  <c r="AQ1213" i="23"/>
  <c r="C1214" i="23"/>
  <c r="D1214" i="23"/>
  <c r="E1214" i="23"/>
  <c r="F1214" i="23"/>
  <c r="G1214" i="23"/>
  <c r="AG1214" i="23"/>
  <c r="AR1214" i="23" s="1"/>
  <c r="AQ1214" i="23"/>
  <c r="F1215" i="23"/>
  <c r="AG1215" i="23"/>
  <c r="AR1215" i="23" s="1"/>
  <c r="AQ1215" i="23"/>
  <c r="C1216" i="23"/>
  <c r="D1216" i="23"/>
  <c r="E1216" i="23"/>
  <c r="F1216" i="23"/>
  <c r="G1216" i="23"/>
  <c r="AG1216" i="23"/>
  <c r="AR1216" i="23" s="1"/>
  <c r="AQ1216" i="23"/>
  <c r="C1217" i="23"/>
  <c r="D1217" i="23"/>
  <c r="E1217" i="23"/>
  <c r="F1217" i="23"/>
  <c r="G1217" i="23"/>
  <c r="AG1217" i="23"/>
  <c r="AR1217" i="23" s="1"/>
  <c r="AQ1217" i="23"/>
  <c r="C1218" i="23"/>
  <c r="J1218" i="23" s="1"/>
  <c r="D1218" i="23"/>
  <c r="E1218" i="23"/>
  <c r="F1218" i="23"/>
  <c r="G1218" i="23"/>
  <c r="AG1218" i="23"/>
  <c r="AR1218" i="23" s="1"/>
  <c r="AQ1218" i="23"/>
  <c r="C1219" i="23"/>
  <c r="L1219" i="23" s="1"/>
  <c r="D1219" i="23"/>
  <c r="E1219" i="23"/>
  <c r="F1219" i="23"/>
  <c r="G1219" i="23"/>
  <c r="AG1219" i="23"/>
  <c r="AR1219" i="23" s="1"/>
  <c r="AQ1219" i="23"/>
  <c r="C1220" i="23"/>
  <c r="J1220" i="23" s="1"/>
  <c r="D1220" i="23"/>
  <c r="E1220" i="23"/>
  <c r="F1220" i="23"/>
  <c r="G1220" i="23"/>
  <c r="AG1220" i="23"/>
  <c r="AR1220" i="23" s="1"/>
  <c r="AQ1220" i="23"/>
  <c r="C1221" i="23"/>
  <c r="K1221" i="23" s="1"/>
  <c r="D1221" i="23"/>
  <c r="E1221" i="23"/>
  <c r="F1221" i="23"/>
  <c r="G1221" i="23"/>
  <c r="AG1221" i="23"/>
  <c r="AR1221" i="23" s="1"/>
  <c r="AQ1221" i="23"/>
  <c r="C1222" i="23"/>
  <c r="J1222" i="23" s="1"/>
  <c r="D1222" i="23"/>
  <c r="E1222" i="23"/>
  <c r="F1222" i="23"/>
  <c r="G1222" i="23"/>
  <c r="AG1222" i="23"/>
  <c r="AR1222" i="23" s="1"/>
  <c r="AQ1222" i="23"/>
  <c r="C1223" i="23"/>
  <c r="L1223" i="23" s="1"/>
  <c r="D1223" i="23"/>
  <c r="E1223" i="23"/>
  <c r="F1223" i="23"/>
  <c r="G1223" i="23"/>
  <c r="AG1223" i="23"/>
  <c r="AR1223" i="23" s="1"/>
  <c r="AQ1223" i="23"/>
  <c r="C1224" i="23"/>
  <c r="K1224" i="23" s="1"/>
  <c r="D1224" i="23"/>
  <c r="E1224" i="23"/>
  <c r="F1224" i="23"/>
  <c r="G1224" i="23"/>
  <c r="AG1224" i="23"/>
  <c r="AR1224" i="23" s="1"/>
  <c r="AQ1224" i="23"/>
  <c r="C1225" i="23"/>
  <c r="D1225" i="23"/>
  <c r="E1225" i="23"/>
  <c r="F1225" i="23"/>
  <c r="G1225" i="23"/>
  <c r="AG1225" i="23"/>
  <c r="AR1225" i="23" s="1"/>
  <c r="AQ1225" i="23"/>
  <c r="C1226" i="23"/>
  <c r="L1226" i="23" s="1"/>
  <c r="D1226" i="23"/>
  <c r="E1226" i="23"/>
  <c r="F1226" i="23"/>
  <c r="G1226" i="23"/>
  <c r="AG1226" i="23"/>
  <c r="AR1226" i="23" s="1"/>
  <c r="AQ1226" i="23"/>
  <c r="C1227" i="23"/>
  <c r="D1227" i="23"/>
  <c r="E1227" i="23"/>
  <c r="F1227" i="23"/>
  <c r="G1227" i="23"/>
  <c r="AG1227" i="23"/>
  <c r="AR1227" i="23" s="1"/>
  <c r="AQ1227" i="23"/>
  <c r="C1228" i="23"/>
  <c r="D1228" i="23"/>
  <c r="E1228" i="23"/>
  <c r="F1228" i="23"/>
  <c r="G1228" i="23"/>
  <c r="AG1228" i="23"/>
  <c r="AR1228" i="23" s="1"/>
  <c r="AQ1228" i="23"/>
  <c r="C1229" i="23"/>
  <c r="L1229" i="23" s="1"/>
  <c r="D1229" i="23"/>
  <c r="E1229" i="23"/>
  <c r="F1229" i="23"/>
  <c r="G1229" i="23"/>
  <c r="AG1229" i="23"/>
  <c r="AR1229" i="23" s="1"/>
  <c r="AQ1229" i="23"/>
  <c r="C1230" i="23"/>
  <c r="D1230" i="23"/>
  <c r="E1230" i="23"/>
  <c r="F1230" i="23"/>
  <c r="G1230" i="23"/>
  <c r="AG1230" i="23"/>
  <c r="AR1230" i="23" s="1"/>
  <c r="AQ1230" i="23"/>
  <c r="F1231" i="23"/>
  <c r="AG1231" i="23"/>
  <c r="AR1231" i="23" s="1"/>
  <c r="AQ1231" i="23"/>
  <c r="C1232" i="23"/>
  <c r="K1232" i="23" s="1"/>
  <c r="D1232" i="23"/>
  <c r="E1232" i="23"/>
  <c r="F1232" i="23"/>
  <c r="G1232" i="23"/>
  <c r="AG1232" i="23"/>
  <c r="AR1232" i="23" s="1"/>
  <c r="AQ1232" i="23"/>
  <c r="F1233" i="23"/>
  <c r="AG1233" i="23"/>
  <c r="AR1233" i="23" s="1"/>
  <c r="AQ1233" i="23"/>
  <c r="C1234" i="23"/>
  <c r="D1234" i="23"/>
  <c r="E1234" i="23"/>
  <c r="F1234" i="23"/>
  <c r="G1234" i="23"/>
  <c r="AG1234" i="23"/>
  <c r="AR1234" i="23" s="1"/>
  <c r="AQ1234" i="23"/>
  <c r="C1235" i="23"/>
  <c r="D1235" i="23"/>
  <c r="E1235" i="23"/>
  <c r="F1235" i="23"/>
  <c r="G1235" i="23"/>
  <c r="AG1235" i="23"/>
  <c r="AR1235" i="23" s="1"/>
  <c r="AQ1235" i="23"/>
  <c r="C1236" i="23"/>
  <c r="K1236" i="23" s="1"/>
  <c r="D1236" i="23"/>
  <c r="E1236" i="23"/>
  <c r="F1236" i="23"/>
  <c r="G1236" i="23"/>
  <c r="AG1236" i="23"/>
  <c r="AR1236" i="23" s="1"/>
  <c r="AQ1236" i="23"/>
  <c r="C1237" i="23"/>
  <c r="L1237" i="23" s="1"/>
  <c r="D1237" i="23"/>
  <c r="E1237" i="23"/>
  <c r="F1237" i="23"/>
  <c r="G1237" i="23"/>
  <c r="AG1237" i="23"/>
  <c r="AR1237" i="23" s="1"/>
  <c r="AQ1237" i="23"/>
  <c r="C1238" i="23"/>
  <c r="D1238" i="23"/>
  <c r="E1238" i="23"/>
  <c r="F1238" i="23"/>
  <c r="G1238" i="23"/>
  <c r="AG1238" i="23"/>
  <c r="AR1238" i="23" s="1"/>
  <c r="AQ1238" i="23"/>
  <c r="C1239" i="23"/>
  <c r="J1239" i="23" s="1"/>
  <c r="D1239" i="23"/>
  <c r="E1239" i="23"/>
  <c r="F1239" i="23"/>
  <c r="G1239" i="23"/>
  <c r="AG1239" i="23"/>
  <c r="AR1239" i="23" s="1"/>
  <c r="AQ1239" i="23"/>
  <c r="C1240" i="23"/>
  <c r="K1240" i="23" s="1"/>
  <c r="D1240" i="23"/>
  <c r="E1240" i="23"/>
  <c r="F1240" i="23"/>
  <c r="G1240" i="23"/>
  <c r="AG1240" i="23"/>
  <c r="AR1240" i="23" s="1"/>
  <c r="AQ1240" i="23"/>
  <c r="C1241" i="23"/>
  <c r="J1241" i="23" s="1"/>
  <c r="D1241" i="23"/>
  <c r="E1241" i="23"/>
  <c r="F1241" i="23"/>
  <c r="G1241" i="23"/>
  <c r="AG1241" i="23"/>
  <c r="AR1241" i="23" s="1"/>
  <c r="AQ1241" i="23"/>
  <c r="C1242" i="23"/>
  <c r="L1242" i="23" s="1"/>
  <c r="D1242" i="23"/>
  <c r="E1242" i="23"/>
  <c r="F1242" i="23"/>
  <c r="G1242" i="23"/>
  <c r="AG1242" i="23"/>
  <c r="AR1242" i="23" s="1"/>
  <c r="AQ1242" i="23"/>
  <c r="C1243" i="23"/>
  <c r="D1243" i="23"/>
  <c r="E1243" i="23"/>
  <c r="F1243" i="23"/>
  <c r="G1243" i="23"/>
  <c r="AG1243" i="23"/>
  <c r="AR1243" i="23" s="1"/>
  <c r="AQ1243" i="23"/>
  <c r="C1244" i="23"/>
  <c r="J1244" i="23" s="1"/>
  <c r="D1244" i="23"/>
  <c r="E1244" i="23"/>
  <c r="F1244" i="23"/>
  <c r="G1244" i="23"/>
  <c r="AG1244" i="23"/>
  <c r="AR1244" i="23" s="1"/>
  <c r="AQ1244" i="23"/>
  <c r="C1245" i="23"/>
  <c r="D1245" i="23"/>
  <c r="E1245" i="23"/>
  <c r="F1245" i="23"/>
  <c r="G1245" i="23"/>
  <c r="AG1245" i="23"/>
  <c r="AR1245" i="23" s="1"/>
  <c r="AQ1245" i="23"/>
  <c r="C1246" i="23"/>
  <c r="J1246" i="23" s="1"/>
  <c r="D1246" i="23"/>
  <c r="E1246" i="23"/>
  <c r="F1246" i="23"/>
  <c r="G1246" i="23"/>
  <c r="AG1246" i="23"/>
  <c r="AR1246" i="23" s="1"/>
  <c r="AQ1246" i="23"/>
  <c r="C1247" i="23"/>
  <c r="J1247" i="23" s="1"/>
  <c r="D1247" i="23"/>
  <c r="E1247" i="23"/>
  <c r="F1247" i="23"/>
  <c r="G1247" i="23"/>
  <c r="AG1247" i="23"/>
  <c r="AR1247" i="23" s="1"/>
  <c r="AQ1247" i="23"/>
  <c r="C1248" i="23"/>
  <c r="J1248" i="23" s="1"/>
  <c r="D1248" i="23"/>
  <c r="E1248" i="23"/>
  <c r="F1248" i="23"/>
  <c r="G1248" i="23"/>
  <c r="AG1248" i="23"/>
  <c r="AR1248" i="23" s="1"/>
  <c r="AQ1248" i="23"/>
  <c r="C1249" i="23"/>
  <c r="L1249" i="23" s="1"/>
  <c r="D1249" i="23"/>
  <c r="E1249" i="23"/>
  <c r="F1249" i="23"/>
  <c r="G1249" i="23"/>
  <c r="AG1249" i="23"/>
  <c r="AR1249" i="23" s="1"/>
  <c r="AQ1249" i="23"/>
  <c r="C1250" i="23"/>
  <c r="J1250" i="23" s="1"/>
  <c r="D1250" i="23"/>
  <c r="E1250" i="23"/>
  <c r="F1250" i="23"/>
  <c r="G1250" i="23"/>
  <c r="AG1250" i="23"/>
  <c r="AR1250" i="23" s="1"/>
  <c r="AQ1250" i="23"/>
  <c r="C1251" i="23"/>
  <c r="D1251" i="23"/>
  <c r="E1251" i="23"/>
  <c r="F1251" i="23"/>
  <c r="G1251" i="23"/>
  <c r="AG1251" i="23"/>
  <c r="AR1251" i="23" s="1"/>
  <c r="AQ1251" i="23"/>
  <c r="C1252" i="23"/>
  <c r="D1252" i="23"/>
  <c r="E1252" i="23"/>
  <c r="F1252" i="23"/>
  <c r="G1252" i="23"/>
  <c r="AG1252" i="23"/>
  <c r="AR1252" i="23" s="1"/>
  <c r="AQ1252" i="23"/>
  <c r="C1253" i="23"/>
  <c r="D1253" i="23"/>
  <c r="E1253" i="23"/>
  <c r="F1253" i="23"/>
  <c r="G1253" i="23"/>
  <c r="AG1253" i="23"/>
  <c r="AR1253" i="23" s="1"/>
  <c r="AQ1253" i="23"/>
  <c r="C1254" i="23"/>
  <c r="D1254" i="23"/>
  <c r="E1254" i="23"/>
  <c r="F1254" i="23"/>
  <c r="G1254" i="23"/>
  <c r="AG1254" i="23"/>
  <c r="AR1254" i="23" s="1"/>
  <c r="AQ1254" i="23"/>
  <c r="C1255" i="23"/>
  <c r="J1255" i="23" s="1"/>
  <c r="D1255" i="23"/>
  <c r="E1255" i="23"/>
  <c r="F1255" i="23"/>
  <c r="G1255" i="23"/>
  <c r="AG1255" i="23"/>
  <c r="AR1255" i="23" s="1"/>
  <c r="AQ1255" i="23"/>
  <c r="C1256" i="23"/>
  <c r="D1256" i="23"/>
  <c r="E1256" i="23"/>
  <c r="F1256" i="23"/>
  <c r="G1256" i="23"/>
  <c r="AG1256" i="23"/>
  <c r="AR1256" i="23" s="1"/>
  <c r="AQ1256" i="23"/>
  <c r="F1257" i="23"/>
  <c r="AG1257" i="23"/>
  <c r="AR1257" i="23" s="1"/>
  <c r="AQ1257" i="23"/>
  <c r="C1258" i="23"/>
  <c r="K1258" i="23" s="1"/>
  <c r="D1258" i="23"/>
  <c r="E1258" i="23"/>
  <c r="F1258" i="23"/>
  <c r="G1258" i="23"/>
  <c r="AG1258" i="23"/>
  <c r="AR1258" i="23" s="1"/>
  <c r="AQ1258" i="23"/>
  <c r="C1259" i="23"/>
  <c r="K1259" i="23" s="1"/>
  <c r="D1259" i="23"/>
  <c r="E1259" i="23"/>
  <c r="F1259" i="23"/>
  <c r="G1259" i="23"/>
  <c r="AG1259" i="23"/>
  <c r="AR1259" i="23" s="1"/>
  <c r="AQ1259" i="23"/>
  <c r="C1260" i="23"/>
  <c r="J1260" i="23" s="1"/>
  <c r="D1260" i="23"/>
  <c r="E1260" i="23"/>
  <c r="F1260" i="23"/>
  <c r="G1260" i="23"/>
  <c r="AG1260" i="23"/>
  <c r="AR1260" i="23" s="1"/>
  <c r="AQ1260" i="23"/>
  <c r="C1261" i="23"/>
  <c r="K1261" i="23" s="1"/>
  <c r="D1261" i="23"/>
  <c r="E1261" i="23"/>
  <c r="F1261" i="23"/>
  <c r="G1261" i="23"/>
  <c r="AG1261" i="23"/>
  <c r="AR1261" i="23" s="1"/>
  <c r="AQ1261" i="23"/>
  <c r="C1262" i="23"/>
  <c r="D1262" i="23"/>
  <c r="E1262" i="23"/>
  <c r="F1262" i="23"/>
  <c r="G1262" i="23"/>
  <c r="AG1262" i="23"/>
  <c r="AR1262" i="23" s="1"/>
  <c r="AQ1262" i="23"/>
  <c r="C1263" i="23"/>
  <c r="D1263" i="23"/>
  <c r="E1263" i="23"/>
  <c r="F1263" i="23"/>
  <c r="G1263" i="23"/>
  <c r="AG1263" i="23"/>
  <c r="AR1263" i="23" s="1"/>
  <c r="AQ1263" i="23"/>
  <c r="C1264" i="23"/>
  <c r="J1264" i="23" s="1"/>
  <c r="D1264" i="23"/>
  <c r="E1264" i="23"/>
  <c r="F1264" i="23"/>
  <c r="G1264" i="23"/>
  <c r="AG1264" i="23"/>
  <c r="AR1264" i="23" s="1"/>
  <c r="AQ1264" i="23"/>
  <c r="C1265" i="23"/>
  <c r="L1265" i="23" s="1"/>
  <c r="D1265" i="23"/>
  <c r="E1265" i="23"/>
  <c r="F1265" i="23"/>
  <c r="G1265" i="23"/>
  <c r="AG1265" i="23"/>
  <c r="AR1265" i="23" s="1"/>
  <c r="AQ1265" i="23"/>
  <c r="C1266" i="23"/>
  <c r="D1266" i="23"/>
  <c r="E1266" i="23"/>
  <c r="F1266" i="23"/>
  <c r="G1266" i="23"/>
  <c r="AG1266" i="23"/>
  <c r="AR1266" i="23" s="1"/>
  <c r="AQ1266" i="23"/>
  <c r="C1267" i="23"/>
  <c r="D1267" i="23"/>
  <c r="E1267" i="23"/>
  <c r="F1267" i="23"/>
  <c r="G1267" i="23"/>
  <c r="AG1267" i="23"/>
  <c r="AR1267" i="23" s="1"/>
  <c r="AQ1267" i="23"/>
  <c r="C1268" i="23"/>
  <c r="L1268" i="23" s="1"/>
  <c r="D1268" i="23"/>
  <c r="E1268" i="23"/>
  <c r="F1268" i="23"/>
  <c r="G1268" i="23"/>
  <c r="AG1268" i="23"/>
  <c r="AR1268" i="23" s="1"/>
  <c r="AQ1268" i="23"/>
  <c r="C1269" i="23"/>
  <c r="D1269" i="23"/>
  <c r="E1269" i="23"/>
  <c r="F1269" i="23"/>
  <c r="G1269" i="23"/>
  <c r="AG1269" i="23"/>
  <c r="AR1269" i="23" s="1"/>
  <c r="AQ1269" i="23"/>
  <c r="C1270" i="23"/>
  <c r="L1270" i="23" s="1"/>
  <c r="D1270" i="23"/>
  <c r="E1270" i="23"/>
  <c r="F1270" i="23"/>
  <c r="G1270" i="23"/>
  <c r="AG1270" i="23"/>
  <c r="AR1270" i="23" s="1"/>
  <c r="AQ1270" i="23"/>
  <c r="C1271" i="23"/>
  <c r="J1271" i="23" s="1"/>
  <c r="D1271" i="23"/>
  <c r="E1271" i="23"/>
  <c r="F1271" i="23"/>
  <c r="G1271" i="23"/>
  <c r="AG1271" i="23"/>
  <c r="AR1271" i="23" s="1"/>
  <c r="AQ1271" i="23"/>
  <c r="C1272" i="23"/>
  <c r="D1272" i="23"/>
  <c r="E1272" i="23"/>
  <c r="F1272" i="23"/>
  <c r="G1272" i="23"/>
  <c r="AG1272" i="23"/>
  <c r="AR1272" i="23" s="1"/>
  <c r="AQ1272" i="23"/>
  <c r="C1273" i="23"/>
  <c r="D1273" i="23"/>
  <c r="E1273" i="23"/>
  <c r="F1273" i="23"/>
  <c r="G1273" i="23"/>
  <c r="AG1273" i="23"/>
  <c r="AR1273" i="23" s="1"/>
  <c r="AQ1273" i="23"/>
  <c r="C1274" i="23"/>
  <c r="J1274" i="23" s="1"/>
  <c r="D1274" i="23"/>
  <c r="E1274" i="23"/>
  <c r="F1274" i="23"/>
  <c r="G1274" i="23"/>
  <c r="AG1274" i="23"/>
  <c r="AR1274" i="23" s="1"/>
  <c r="AQ1274" i="23"/>
  <c r="F1275" i="23"/>
  <c r="AG1275" i="23"/>
  <c r="AR1275" i="23" s="1"/>
  <c r="AQ1275" i="23"/>
  <c r="C1276" i="23"/>
  <c r="K1276" i="23" s="1"/>
  <c r="D1276" i="23"/>
  <c r="E1276" i="23"/>
  <c r="F1276" i="23"/>
  <c r="G1276" i="23"/>
  <c r="AG1276" i="23"/>
  <c r="AR1276" i="23" s="1"/>
  <c r="AQ1276" i="23"/>
  <c r="C1277" i="23"/>
  <c r="D1277" i="23"/>
  <c r="E1277" i="23"/>
  <c r="F1277" i="23"/>
  <c r="G1277" i="23"/>
  <c r="AG1277" i="23"/>
  <c r="AR1277" i="23" s="1"/>
  <c r="AQ1277" i="23"/>
  <c r="C1278" i="23"/>
  <c r="D1278" i="23"/>
  <c r="E1278" i="23"/>
  <c r="F1278" i="23"/>
  <c r="G1278" i="23"/>
  <c r="AG1278" i="23"/>
  <c r="AR1278" i="23" s="1"/>
  <c r="AQ1278" i="23"/>
  <c r="C1279" i="23"/>
  <c r="D1279" i="23"/>
  <c r="E1279" i="23"/>
  <c r="F1279" i="23"/>
  <c r="G1279" i="23"/>
  <c r="AG1279" i="23"/>
  <c r="AR1279" i="23" s="1"/>
  <c r="AQ1279" i="23"/>
  <c r="C1280" i="23"/>
  <c r="K1280" i="23" s="1"/>
  <c r="D1280" i="23"/>
  <c r="E1280" i="23"/>
  <c r="F1280" i="23"/>
  <c r="G1280" i="23"/>
  <c r="AG1280" i="23"/>
  <c r="AR1280" i="23" s="1"/>
  <c r="AQ1280" i="23"/>
  <c r="C1281" i="23"/>
  <c r="J1281" i="23" s="1"/>
  <c r="D1281" i="23"/>
  <c r="E1281" i="23"/>
  <c r="F1281" i="23"/>
  <c r="G1281" i="23"/>
  <c r="AG1281" i="23"/>
  <c r="AR1281" i="23" s="1"/>
  <c r="AQ1281" i="23"/>
  <c r="C1282" i="23"/>
  <c r="K1282" i="23" s="1"/>
  <c r="D1282" i="23"/>
  <c r="E1282" i="23"/>
  <c r="F1282" i="23"/>
  <c r="G1282" i="23"/>
  <c r="AG1282" i="23"/>
  <c r="AR1282" i="23" s="1"/>
  <c r="AQ1282" i="23"/>
  <c r="C1283" i="23"/>
  <c r="J1283" i="23" s="1"/>
  <c r="D1283" i="23"/>
  <c r="E1283" i="23"/>
  <c r="F1283" i="23"/>
  <c r="G1283" i="23"/>
  <c r="AG1283" i="23"/>
  <c r="AR1283" i="23" s="1"/>
  <c r="AQ1283" i="23"/>
  <c r="C1284" i="23"/>
  <c r="J1284" i="23" s="1"/>
  <c r="D1284" i="23"/>
  <c r="E1284" i="23"/>
  <c r="F1284" i="23"/>
  <c r="G1284" i="23"/>
  <c r="AG1284" i="23"/>
  <c r="AR1284" i="23" s="1"/>
  <c r="AQ1284" i="23"/>
  <c r="C1285" i="23"/>
  <c r="K1285" i="23" s="1"/>
  <c r="D1285" i="23"/>
  <c r="E1285" i="23"/>
  <c r="F1285" i="23"/>
  <c r="G1285" i="23"/>
  <c r="AG1285" i="23"/>
  <c r="AR1285" i="23" s="1"/>
  <c r="AQ1285" i="23"/>
  <c r="C1286" i="23"/>
  <c r="J1286" i="23" s="1"/>
  <c r="D1286" i="23"/>
  <c r="E1286" i="23"/>
  <c r="F1286" i="23"/>
  <c r="G1286" i="23"/>
  <c r="AG1286" i="23"/>
  <c r="AR1286" i="23" s="1"/>
  <c r="AQ1286" i="23"/>
  <c r="F1287" i="23"/>
  <c r="AG1287" i="23"/>
  <c r="AR1287" i="23" s="1"/>
  <c r="AQ1287" i="23"/>
  <c r="C1288" i="23"/>
  <c r="J1288" i="23" s="1"/>
  <c r="D1288" i="23"/>
  <c r="E1288" i="23"/>
  <c r="F1288" i="23"/>
  <c r="G1288" i="23"/>
  <c r="AG1288" i="23"/>
  <c r="AR1288" i="23" s="1"/>
  <c r="AQ1288" i="23"/>
  <c r="C1289" i="23"/>
  <c r="D1289" i="23"/>
  <c r="E1289" i="23"/>
  <c r="F1289" i="23"/>
  <c r="G1289" i="23"/>
  <c r="AG1289" i="23"/>
  <c r="AR1289" i="23" s="1"/>
  <c r="AQ1289" i="23"/>
  <c r="C1290" i="23"/>
  <c r="J1290" i="23" s="1"/>
  <c r="D1290" i="23"/>
  <c r="E1290" i="23"/>
  <c r="F1290" i="23"/>
  <c r="G1290" i="23"/>
  <c r="AG1290" i="23"/>
  <c r="AR1290" i="23" s="1"/>
  <c r="AQ1290" i="23"/>
  <c r="C1291" i="23"/>
  <c r="K1291" i="23" s="1"/>
  <c r="D1291" i="23"/>
  <c r="E1291" i="23"/>
  <c r="F1291" i="23"/>
  <c r="G1291" i="23"/>
  <c r="AG1291" i="23"/>
  <c r="AR1291" i="23" s="1"/>
  <c r="AQ1291" i="23"/>
  <c r="C1292" i="23"/>
  <c r="L1292" i="23" s="1"/>
  <c r="D1292" i="23"/>
  <c r="E1292" i="23"/>
  <c r="F1292" i="23"/>
  <c r="G1292" i="23"/>
  <c r="AG1292" i="23"/>
  <c r="AR1292" i="23" s="1"/>
  <c r="AQ1292" i="23"/>
  <c r="C1293" i="23"/>
  <c r="J1293" i="23" s="1"/>
  <c r="D1293" i="23"/>
  <c r="E1293" i="23"/>
  <c r="F1293" i="23"/>
  <c r="G1293" i="23"/>
  <c r="AG1293" i="23"/>
  <c r="AR1293" i="23" s="1"/>
  <c r="AQ1293" i="23"/>
  <c r="F1294" i="23"/>
  <c r="AG1294" i="23"/>
  <c r="AR1294" i="23" s="1"/>
  <c r="AQ1294" i="23"/>
  <c r="C1295" i="23"/>
  <c r="D1295" i="23"/>
  <c r="E1295" i="23"/>
  <c r="F1295" i="23"/>
  <c r="G1295" i="23"/>
  <c r="AG1295" i="23"/>
  <c r="AR1295" i="23" s="1"/>
  <c r="AQ1295" i="23"/>
  <c r="C1296" i="23"/>
  <c r="K1296" i="23" s="1"/>
  <c r="D1296" i="23"/>
  <c r="E1296" i="23"/>
  <c r="F1296" i="23"/>
  <c r="G1296" i="23"/>
  <c r="AG1296" i="23"/>
  <c r="AR1296" i="23" s="1"/>
  <c r="AQ1296" i="23"/>
  <c r="F1297" i="23"/>
  <c r="AG1297" i="23"/>
  <c r="AR1297" i="23" s="1"/>
  <c r="AQ1297" i="23"/>
  <c r="C1298" i="23"/>
  <c r="J1298" i="23" s="1"/>
  <c r="D1298" i="23"/>
  <c r="E1298" i="23"/>
  <c r="F1298" i="23"/>
  <c r="G1298" i="23"/>
  <c r="AG1298" i="23"/>
  <c r="AR1298" i="23" s="1"/>
  <c r="AQ1298" i="23"/>
  <c r="C1299" i="23"/>
  <c r="J1299" i="23" s="1"/>
  <c r="D1299" i="23"/>
  <c r="E1299" i="23"/>
  <c r="F1299" i="23"/>
  <c r="G1299" i="23"/>
  <c r="AG1299" i="23"/>
  <c r="AR1299" i="23" s="1"/>
  <c r="AQ1299" i="23"/>
  <c r="F1300" i="23"/>
  <c r="AG1300" i="23"/>
  <c r="D1302" i="23"/>
  <c r="E1302" i="23"/>
  <c r="F1302" i="23"/>
  <c r="G1302" i="23"/>
  <c r="AG1302" i="23"/>
  <c r="AQ1302" i="23"/>
  <c r="D1303" i="23"/>
  <c r="E1303" i="23"/>
  <c r="F1303" i="23"/>
  <c r="G1303" i="23"/>
  <c r="AG1303" i="23"/>
  <c r="AQ1303" i="23"/>
  <c r="D1304" i="23"/>
  <c r="E1304" i="23"/>
  <c r="F1304" i="23"/>
  <c r="G1304" i="23"/>
  <c r="AG1304" i="23"/>
  <c r="AQ1304" i="23"/>
  <c r="D1305" i="23"/>
  <c r="E1305" i="23"/>
  <c r="F1305" i="23"/>
  <c r="G1305" i="23"/>
  <c r="AG1305" i="23"/>
  <c r="AQ1305" i="23"/>
  <c r="D1306" i="23"/>
  <c r="E1306" i="23"/>
  <c r="F1306" i="23"/>
  <c r="G1306" i="23"/>
  <c r="AG1306" i="23"/>
  <c r="AQ1306" i="23"/>
  <c r="D1307" i="23"/>
  <c r="E1307" i="23"/>
  <c r="F1307" i="23"/>
  <c r="G1307" i="23"/>
  <c r="AG1307" i="23"/>
  <c r="AQ1307" i="23"/>
  <c r="D1308" i="23"/>
  <c r="E1308" i="23"/>
  <c r="F1308" i="23"/>
  <c r="G1308" i="23"/>
  <c r="AG1308" i="23"/>
  <c r="AQ1308" i="23"/>
  <c r="D1309" i="23"/>
  <c r="E1309" i="23"/>
  <c r="F1309" i="23"/>
  <c r="G1309" i="23"/>
  <c r="AG1309" i="23"/>
  <c r="AQ1309" i="23"/>
  <c r="D1310" i="23"/>
  <c r="E1310" i="23"/>
  <c r="F1310" i="23"/>
  <c r="G1310" i="23"/>
  <c r="AG1310" i="23"/>
  <c r="AQ1310" i="23"/>
  <c r="D1311" i="23"/>
  <c r="E1311" i="23"/>
  <c r="F1311" i="23"/>
  <c r="G1311" i="23"/>
  <c r="AG1311" i="23"/>
  <c r="AQ1311" i="23"/>
  <c r="D1312" i="23"/>
  <c r="E1312" i="23"/>
  <c r="F1312" i="23"/>
  <c r="G1312" i="23"/>
  <c r="AG1312" i="23"/>
  <c r="AQ1312" i="23"/>
  <c r="D1313" i="23"/>
  <c r="E1313" i="23"/>
  <c r="F1313" i="23"/>
  <c r="G1313" i="23"/>
  <c r="AG1313" i="23"/>
  <c r="AQ1313" i="23"/>
  <c r="D1314" i="23"/>
  <c r="E1314" i="23"/>
  <c r="F1314" i="23"/>
  <c r="G1314" i="23"/>
  <c r="AG1314" i="23"/>
  <c r="AQ1314" i="23"/>
  <c r="D1315" i="23"/>
  <c r="E1315" i="23"/>
  <c r="F1315" i="23"/>
  <c r="G1315" i="23"/>
  <c r="AG1315" i="23"/>
  <c r="AQ1315" i="23"/>
  <c r="D1316" i="23"/>
  <c r="E1316" i="23"/>
  <c r="F1316" i="23"/>
  <c r="G1316" i="23"/>
  <c r="AG1316" i="23"/>
  <c r="AQ1316" i="23"/>
  <c r="D1317" i="23"/>
  <c r="E1317" i="23"/>
  <c r="F1317" i="23"/>
  <c r="G1317" i="23"/>
  <c r="AG1317" i="23"/>
  <c r="AQ1317" i="23"/>
  <c r="D1318" i="23"/>
  <c r="E1318" i="23"/>
  <c r="F1318" i="23"/>
  <c r="G1318" i="23"/>
  <c r="AG1318" i="23"/>
  <c r="AQ1318" i="23"/>
  <c r="D1319" i="23"/>
  <c r="E1319" i="23"/>
  <c r="F1319" i="23"/>
  <c r="G1319" i="23"/>
  <c r="AG1319" i="23"/>
  <c r="AQ1319" i="23"/>
  <c r="D1320" i="23"/>
  <c r="E1320" i="23"/>
  <c r="F1320" i="23"/>
  <c r="G1320" i="23"/>
  <c r="AG1320" i="23"/>
  <c r="AQ1320" i="23"/>
  <c r="D1321" i="23"/>
  <c r="E1321" i="23"/>
  <c r="F1321" i="23"/>
  <c r="G1321" i="23"/>
  <c r="AG1321" i="23"/>
  <c r="AQ1321" i="23"/>
  <c r="D1322" i="23"/>
  <c r="E1322" i="23"/>
  <c r="F1322" i="23"/>
  <c r="G1322" i="23"/>
  <c r="AG1322" i="23"/>
  <c r="AQ1322" i="23"/>
  <c r="D1323" i="23"/>
  <c r="E1323" i="23"/>
  <c r="F1323" i="23"/>
  <c r="G1323" i="23"/>
  <c r="AG1323" i="23"/>
  <c r="AQ1323" i="23"/>
  <c r="D1324" i="23"/>
  <c r="E1324" i="23"/>
  <c r="F1324" i="23"/>
  <c r="G1324" i="23"/>
  <c r="AG1324" i="23"/>
  <c r="AQ1324" i="23"/>
  <c r="D1325" i="23"/>
  <c r="E1325" i="23"/>
  <c r="F1325" i="23"/>
  <c r="G1325" i="23"/>
  <c r="AG1325" i="23"/>
  <c r="AQ1325" i="23"/>
  <c r="D1326" i="23"/>
  <c r="E1326" i="23"/>
  <c r="F1326" i="23"/>
  <c r="G1326" i="23"/>
  <c r="AG1326" i="23"/>
  <c r="AQ1326" i="23"/>
  <c r="D1327" i="23"/>
  <c r="E1327" i="23"/>
  <c r="F1327" i="23"/>
  <c r="G1327" i="23"/>
  <c r="AG1327" i="23"/>
  <c r="AQ1327" i="23"/>
  <c r="D1328" i="23"/>
  <c r="E1328" i="23"/>
  <c r="F1328" i="23"/>
  <c r="G1328" i="23"/>
  <c r="AG1328" i="23"/>
  <c r="AQ1328" i="23"/>
  <c r="D1329" i="23"/>
  <c r="E1329" i="23"/>
  <c r="F1329" i="23"/>
  <c r="G1329" i="23"/>
  <c r="AG1329" i="23"/>
  <c r="AQ1329" i="23"/>
  <c r="D1330" i="23"/>
  <c r="E1330" i="23"/>
  <c r="F1330" i="23"/>
  <c r="G1330" i="23"/>
  <c r="AG1330" i="23"/>
  <c r="AQ1330" i="23"/>
  <c r="D1331" i="23"/>
  <c r="E1331" i="23"/>
  <c r="F1331" i="23"/>
  <c r="G1331" i="23"/>
  <c r="AG1331" i="23"/>
  <c r="AQ1331" i="23"/>
  <c r="D1332" i="23"/>
  <c r="E1332" i="23"/>
  <c r="F1332" i="23"/>
  <c r="G1332" i="23"/>
  <c r="AG1332" i="23"/>
  <c r="AQ1332" i="23"/>
  <c r="D1333" i="23"/>
  <c r="E1333" i="23"/>
  <c r="F1333" i="23"/>
  <c r="G1333" i="23"/>
  <c r="AG1333" i="23"/>
  <c r="AQ1333" i="23"/>
  <c r="D1334" i="23"/>
  <c r="E1334" i="23"/>
  <c r="F1334" i="23"/>
  <c r="G1334" i="23"/>
  <c r="AG1334" i="23"/>
  <c r="AQ1334" i="23"/>
  <c r="D1335" i="23"/>
  <c r="E1335" i="23"/>
  <c r="F1335" i="23"/>
  <c r="G1335" i="23"/>
  <c r="AG1335" i="23"/>
  <c r="AQ1335" i="23"/>
  <c r="D1336" i="23"/>
  <c r="E1336" i="23"/>
  <c r="F1336" i="23"/>
  <c r="G1336" i="23"/>
  <c r="AG1336" i="23"/>
  <c r="AQ1336" i="23"/>
  <c r="D1337" i="23"/>
  <c r="E1337" i="23"/>
  <c r="F1337" i="23"/>
  <c r="G1337" i="23"/>
  <c r="AG1337" i="23"/>
  <c r="AQ1337" i="23"/>
  <c r="D1338" i="23"/>
  <c r="E1338" i="23"/>
  <c r="F1338" i="23"/>
  <c r="G1338" i="23"/>
  <c r="AG1338" i="23"/>
  <c r="AQ1338" i="23"/>
  <c r="D1339" i="23"/>
  <c r="E1339" i="23"/>
  <c r="F1339" i="23"/>
  <c r="G1339" i="23"/>
  <c r="AG1339" i="23"/>
  <c r="AQ1339" i="23"/>
  <c r="D1340" i="23"/>
  <c r="E1340" i="23"/>
  <c r="F1340" i="23"/>
  <c r="G1340" i="23"/>
  <c r="AG1340" i="23"/>
  <c r="AQ1340" i="23"/>
  <c r="AG1341" i="23"/>
  <c r="C1343" i="23"/>
  <c r="D1343" i="23"/>
  <c r="E1343" i="23"/>
  <c r="F1343" i="23"/>
  <c r="G1343" i="23"/>
  <c r="AG1343" i="23"/>
  <c r="AQ1343" i="23"/>
  <c r="C1344" i="23"/>
  <c r="L1344" i="23" s="1"/>
  <c r="D1344" i="23"/>
  <c r="E1344" i="23"/>
  <c r="F1344" i="23"/>
  <c r="G1344" i="23"/>
  <c r="AG1344" i="23"/>
  <c r="AQ1344" i="23"/>
  <c r="C1345" i="23"/>
  <c r="D1345" i="23"/>
  <c r="E1345" i="23"/>
  <c r="F1345" i="23"/>
  <c r="G1345" i="23"/>
  <c r="AG1345" i="23"/>
  <c r="AQ1345" i="23"/>
  <c r="C1346" i="23"/>
  <c r="J1346" i="23" s="1"/>
  <c r="D1346" i="23"/>
  <c r="E1346" i="23"/>
  <c r="F1346" i="23"/>
  <c r="G1346" i="23"/>
  <c r="AG1346" i="23"/>
  <c r="AQ1346" i="23"/>
  <c r="C1347" i="23"/>
  <c r="J1347" i="23" s="1"/>
  <c r="D1347" i="23"/>
  <c r="E1347" i="23"/>
  <c r="F1347" i="23"/>
  <c r="G1347" i="23"/>
  <c r="AG1347" i="23"/>
  <c r="AQ1347" i="23"/>
  <c r="C1348" i="23"/>
  <c r="D1348" i="23"/>
  <c r="E1348" i="23"/>
  <c r="F1348" i="23"/>
  <c r="G1348" i="23"/>
  <c r="AG1348" i="23"/>
  <c r="AQ1348" i="23"/>
  <c r="C1349" i="23"/>
  <c r="D1349" i="23"/>
  <c r="E1349" i="23"/>
  <c r="F1349" i="23"/>
  <c r="G1349" i="23"/>
  <c r="AG1349" i="23"/>
  <c r="AQ1349" i="23"/>
  <c r="C1350" i="23"/>
  <c r="J1350" i="23" s="1"/>
  <c r="D1350" i="23"/>
  <c r="E1350" i="23"/>
  <c r="F1350" i="23"/>
  <c r="G1350" i="23"/>
  <c r="AG1350" i="23"/>
  <c r="AQ1350" i="23"/>
  <c r="C1351" i="23"/>
  <c r="J1351" i="23" s="1"/>
  <c r="D1351" i="23"/>
  <c r="E1351" i="23"/>
  <c r="F1351" i="23"/>
  <c r="G1351" i="23"/>
  <c r="AG1351" i="23"/>
  <c r="AQ1351" i="23"/>
  <c r="C1352" i="23"/>
  <c r="D1352" i="23"/>
  <c r="E1352" i="23"/>
  <c r="F1352" i="23"/>
  <c r="G1352" i="23"/>
  <c r="AG1352" i="23"/>
  <c r="AQ1352" i="23"/>
  <c r="C1353" i="23"/>
  <c r="D1353" i="23"/>
  <c r="E1353" i="23"/>
  <c r="F1353" i="23"/>
  <c r="G1353" i="23"/>
  <c r="AG1353" i="23"/>
  <c r="AQ1353" i="23"/>
  <c r="C1354" i="23"/>
  <c r="L1354" i="23" s="1"/>
  <c r="D1354" i="23"/>
  <c r="E1354" i="23"/>
  <c r="F1354" i="23"/>
  <c r="G1354" i="23"/>
  <c r="AG1354" i="23"/>
  <c r="AQ1354" i="23"/>
  <c r="C1355" i="23"/>
  <c r="L1355" i="23" s="1"/>
  <c r="D1355" i="23"/>
  <c r="E1355" i="23"/>
  <c r="F1355" i="23"/>
  <c r="G1355" i="23"/>
  <c r="AG1355" i="23"/>
  <c r="AQ1355" i="23"/>
  <c r="C1356" i="23"/>
  <c r="D1356" i="23"/>
  <c r="E1356" i="23"/>
  <c r="F1356" i="23"/>
  <c r="G1356" i="23"/>
  <c r="AG1356" i="23"/>
  <c r="AQ1356" i="23"/>
  <c r="C1357" i="23"/>
  <c r="D1357" i="23"/>
  <c r="E1357" i="23"/>
  <c r="F1357" i="23"/>
  <c r="G1357" i="23"/>
  <c r="AG1357" i="23"/>
  <c r="AQ1357" i="23"/>
  <c r="C1358" i="23"/>
  <c r="D1358" i="23"/>
  <c r="E1358" i="23"/>
  <c r="F1358" i="23"/>
  <c r="G1358" i="23"/>
  <c r="AG1358" i="23"/>
  <c r="AQ1358" i="23"/>
  <c r="C1359" i="23"/>
  <c r="J1359" i="23" s="1"/>
  <c r="D1359" i="23"/>
  <c r="E1359" i="23"/>
  <c r="F1359" i="23"/>
  <c r="G1359" i="23"/>
  <c r="AG1359" i="23"/>
  <c r="AQ1359" i="23"/>
  <c r="C1360" i="23"/>
  <c r="D1360" i="23"/>
  <c r="E1360" i="23"/>
  <c r="F1360" i="23"/>
  <c r="G1360" i="23"/>
  <c r="AG1360" i="23"/>
  <c r="AQ1360" i="23"/>
  <c r="C1361" i="23"/>
  <c r="L1361" i="23" s="1"/>
  <c r="D1361" i="23"/>
  <c r="E1361" i="23"/>
  <c r="F1361" i="23"/>
  <c r="G1361" i="23"/>
  <c r="AG1361" i="23"/>
  <c r="AQ1361" i="23"/>
  <c r="C1362" i="23"/>
  <c r="D1362" i="23"/>
  <c r="E1362" i="23"/>
  <c r="F1362" i="23"/>
  <c r="G1362" i="23"/>
  <c r="AG1362" i="23"/>
  <c r="AQ1362" i="23"/>
  <c r="C1363" i="23"/>
  <c r="J1363" i="23" s="1"/>
  <c r="D1363" i="23"/>
  <c r="E1363" i="23"/>
  <c r="F1363" i="23"/>
  <c r="G1363" i="23"/>
  <c r="AG1363" i="23"/>
  <c r="AQ1363" i="23"/>
  <c r="C1364" i="23"/>
  <c r="L1364" i="23" s="1"/>
  <c r="D1364" i="23"/>
  <c r="E1364" i="23"/>
  <c r="F1364" i="23"/>
  <c r="G1364" i="23"/>
  <c r="AG1364" i="23"/>
  <c r="AQ1364" i="23"/>
  <c r="C1365" i="23"/>
  <c r="D1365" i="23"/>
  <c r="E1365" i="23"/>
  <c r="F1365" i="23"/>
  <c r="G1365" i="23"/>
  <c r="AG1365" i="23"/>
  <c r="AQ1365" i="23"/>
  <c r="C1366" i="23"/>
  <c r="K1366" i="23" s="1"/>
  <c r="D1366" i="23"/>
  <c r="E1366" i="23"/>
  <c r="F1366" i="23"/>
  <c r="G1366" i="23"/>
  <c r="AG1366" i="23"/>
  <c r="AQ1366" i="23"/>
  <c r="C1367" i="23"/>
  <c r="D1367" i="23"/>
  <c r="E1367" i="23"/>
  <c r="F1367" i="23"/>
  <c r="G1367" i="23"/>
  <c r="AG1367" i="23"/>
  <c r="AQ1367" i="23"/>
  <c r="C1368" i="23"/>
  <c r="D1368" i="23"/>
  <c r="E1368" i="23"/>
  <c r="F1368" i="23"/>
  <c r="G1368" i="23"/>
  <c r="AG1368" i="23"/>
  <c r="AQ1368" i="23"/>
  <c r="C1369" i="23"/>
  <c r="D1369" i="23"/>
  <c r="E1369" i="23"/>
  <c r="F1369" i="23"/>
  <c r="G1369" i="23"/>
  <c r="AG1369" i="23"/>
  <c r="AQ1369" i="23"/>
  <c r="C1370" i="23"/>
  <c r="J1370" i="23" s="1"/>
  <c r="D1370" i="23"/>
  <c r="E1370" i="23"/>
  <c r="F1370" i="23"/>
  <c r="G1370" i="23"/>
  <c r="AG1370" i="23"/>
  <c r="AQ1370" i="23"/>
  <c r="C1371" i="23"/>
  <c r="K1371" i="23" s="1"/>
  <c r="D1371" i="23"/>
  <c r="E1371" i="23"/>
  <c r="F1371" i="23"/>
  <c r="G1371" i="23"/>
  <c r="AG1371" i="23"/>
  <c r="AQ1371" i="23"/>
  <c r="C1372" i="23"/>
  <c r="L1372" i="23" s="1"/>
  <c r="D1372" i="23"/>
  <c r="E1372" i="23"/>
  <c r="F1372" i="23"/>
  <c r="G1372" i="23"/>
  <c r="AG1372" i="23"/>
  <c r="AQ1372" i="23"/>
  <c r="C1373" i="23"/>
  <c r="J1373" i="23" s="1"/>
  <c r="D1373" i="23"/>
  <c r="E1373" i="23"/>
  <c r="F1373" i="23"/>
  <c r="G1373" i="23"/>
  <c r="AG1373" i="23"/>
  <c r="AQ1373" i="23"/>
  <c r="C1374" i="23"/>
  <c r="K1374" i="23" s="1"/>
  <c r="D1374" i="23"/>
  <c r="E1374" i="23"/>
  <c r="F1374" i="23"/>
  <c r="G1374" i="23"/>
  <c r="AG1374" i="23"/>
  <c r="AQ1374" i="23"/>
  <c r="C1375" i="23"/>
  <c r="D1375" i="23"/>
  <c r="E1375" i="23"/>
  <c r="F1375" i="23"/>
  <c r="G1375" i="23"/>
  <c r="AG1375" i="23"/>
  <c r="AQ1375" i="23"/>
  <c r="C1376" i="23"/>
  <c r="K1376" i="23" s="1"/>
  <c r="D1376" i="23"/>
  <c r="E1376" i="23"/>
  <c r="F1376" i="23"/>
  <c r="G1376" i="23"/>
  <c r="AG1376" i="23"/>
  <c r="AQ1376" i="23"/>
  <c r="C1377" i="23"/>
  <c r="J1377" i="23" s="1"/>
  <c r="D1377" i="23"/>
  <c r="E1377" i="23"/>
  <c r="F1377" i="23"/>
  <c r="G1377" i="23"/>
  <c r="AG1377" i="23"/>
  <c r="AQ1377" i="23"/>
  <c r="C1378" i="23"/>
  <c r="D1378" i="23"/>
  <c r="E1378" i="23"/>
  <c r="F1378" i="23"/>
  <c r="G1378" i="23"/>
  <c r="AG1378" i="23"/>
  <c r="AQ1378" i="23"/>
  <c r="C1379" i="23"/>
  <c r="D1379" i="23"/>
  <c r="E1379" i="23"/>
  <c r="F1379" i="23"/>
  <c r="G1379" i="23"/>
  <c r="AG1379" i="23"/>
  <c r="AQ1379" i="23"/>
  <c r="C1380" i="23"/>
  <c r="L1380" i="23" s="1"/>
  <c r="D1380" i="23"/>
  <c r="E1380" i="23"/>
  <c r="F1380" i="23"/>
  <c r="G1380" i="23"/>
  <c r="AG1380" i="23"/>
  <c r="AQ1380" i="23"/>
  <c r="C1381" i="23"/>
  <c r="J1381" i="23" s="1"/>
  <c r="D1381" i="23"/>
  <c r="E1381" i="23"/>
  <c r="F1381" i="23"/>
  <c r="G1381" i="23"/>
  <c r="AG1381" i="23"/>
  <c r="AQ1381" i="23"/>
  <c r="C1382" i="23"/>
  <c r="L1382" i="23" s="1"/>
  <c r="D1382" i="23"/>
  <c r="E1382" i="23"/>
  <c r="F1382" i="23"/>
  <c r="G1382" i="23"/>
  <c r="AG1382" i="23"/>
  <c r="AQ1382" i="23"/>
  <c r="C1383" i="23"/>
  <c r="D1383" i="23"/>
  <c r="E1383" i="23"/>
  <c r="F1383" i="23"/>
  <c r="G1383" i="23"/>
  <c r="AG1383" i="23"/>
  <c r="AQ1383" i="23"/>
  <c r="C1384" i="23"/>
  <c r="D1384" i="23"/>
  <c r="E1384" i="23"/>
  <c r="F1384" i="23"/>
  <c r="G1384" i="23"/>
  <c r="AG1384" i="23"/>
  <c r="AQ1384" i="23"/>
  <c r="C1385" i="23"/>
  <c r="D1385" i="23"/>
  <c r="E1385" i="23"/>
  <c r="F1385" i="23"/>
  <c r="G1385" i="23"/>
  <c r="AG1385" i="23"/>
  <c r="AQ1385" i="23"/>
  <c r="C1386" i="23"/>
  <c r="L1386" i="23" s="1"/>
  <c r="D1386" i="23"/>
  <c r="E1386" i="23"/>
  <c r="F1386" i="23"/>
  <c r="G1386" i="23"/>
  <c r="AG1386" i="23"/>
  <c r="AQ1386" i="23"/>
  <c r="C1387" i="23"/>
  <c r="D1387" i="23"/>
  <c r="E1387" i="23"/>
  <c r="F1387" i="23"/>
  <c r="G1387" i="23"/>
  <c r="AG1387" i="23"/>
  <c r="AQ1387" i="23"/>
  <c r="C1388" i="23"/>
  <c r="D1388" i="23"/>
  <c r="E1388" i="23"/>
  <c r="F1388" i="23"/>
  <c r="G1388" i="23"/>
  <c r="AG1388" i="23"/>
  <c r="AQ1388" i="23"/>
  <c r="C1389" i="23"/>
  <c r="K1389" i="23" s="1"/>
  <c r="D1389" i="23"/>
  <c r="E1389" i="23"/>
  <c r="F1389" i="23"/>
  <c r="G1389" i="23"/>
  <c r="AG1389" i="23"/>
  <c r="AQ1389" i="23"/>
  <c r="C1390" i="23"/>
  <c r="J1390" i="23" s="1"/>
  <c r="D1390" i="23"/>
  <c r="E1390" i="23"/>
  <c r="F1390" i="23"/>
  <c r="G1390" i="23"/>
  <c r="AG1390" i="23"/>
  <c r="AQ1390" i="23"/>
  <c r="C1391" i="23"/>
  <c r="L1391" i="23" s="1"/>
  <c r="D1391" i="23"/>
  <c r="E1391" i="23"/>
  <c r="F1391" i="23"/>
  <c r="G1391" i="23"/>
  <c r="AG1391" i="23"/>
  <c r="AQ1391" i="23"/>
  <c r="C1392" i="23"/>
  <c r="K1392" i="23" s="1"/>
  <c r="D1392" i="23"/>
  <c r="E1392" i="23"/>
  <c r="F1392" i="23"/>
  <c r="G1392" i="23"/>
  <c r="AG1392" i="23"/>
  <c r="AQ1392" i="23"/>
  <c r="C1393" i="23"/>
  <c r="D1393" i="23"/>
  <c r="E1393" i="23"/>
  <c r="F1393" i="23"/>
  <c r="G1393" i="23"/>
  <c r="AG1393" i="23"/>
  <c r="AQ1393" i="23"/>
  <c r="C1394" i="23"/>
  <c r="K1394" i="23" s="1"/>
  <c r="D1394" i="23"/>
  <c r="E1394" i="23"/>
  <c r="F1394" i="23"/>
  <c r="G1394" i="23"/>
  <c r="AG1394" i="23"/>
  <c r="AQ1394" i="23"/>
  <c r="C1395" i="23"/>
  <c r="D1395" i="23"/>
  <c r="E1395" i="23"/>
  <c r="F1395" i="23"/>
  <c r="G1395" i="23"/>
  <c r="AG1395" i="23"/>
  <c r="AQ1395" i="23"/>
  <c r="C1396" i="23"/>
  <c r="J1396" i="23" s="1"/>
  <c r="D1396" i="23"/>
  <c r="E1396" i="23"/>
  <c r="F1396" i="23"/>
  <c r="G1396" i="23"/>
  <c r="AG1396" i="23"/>
  <c r="AQ1396" i="23"/>
  <c r="C1397" i="23"/>
  <c r="D1397" i="23"/>
  <c r="E1397" i="23"/>
  <c r="F1397" i="23"/>
  <c r="G1397" i="23"/>
  <c r="AG1397" i="23"/>
  <c r="AQ1397" i="23"/>
  <c r="C1398" i="23"/>
  <c r="J1398" i="23" s="1"/>
  <c r="D1398" i="23"/>
  <c r="E1398" i="23"/>
  <c r="F1398" i="23"/>
  <c r="G1398" i="23"/>
  <c r="AG1398" i="23"/>
  <c r="AQ1398" i="23"/>
  <c r="C1399" i="23"/>
  <c r="L1399" i="23" s="1"/>
  <c r="D1399" i="23"/>
  <c r="E1399" i="23"/>
  <c r="F1399" i="23"/>
  <c r="G1399" i="23"/>
  <c r="AG1399" i="23"/>
  <c r="AQ1399" i="23"/>
  <c r="C1400" i="23"/>
  <c r="D1400" i="23"/>
  <c r="E1400" i="23"/>
  <c r="F1400" i="23"/>
  <c r="G1400" i="23"/>
  <c r="AG1400" i="23"/>
  <c r="AQ1400" i="23"/>
  <c r="C1401" i="23"/>
  <c r="J1401" i="23" s="1"/>
  <c r="D1401" i="23"/>
  <c r="E1401" i="23"/>
  <c r="F1401" i="23"/>
  <c r="G1401" i="23"/>
  <c r="AG1401" i="23"/>
  <c r="AQ1401" i="23"/>
  <c r="C1402" i="23"/>
  <c r="D1402" i="23"/>
  <c r="E1402" i="23"/>
  <c r="F1402" i="23"/>
  <c r="G1402" i="23"/>
  <c r="AG1402" i="23"/>
  <c r="AQ1402" i="23"/>
  <c r="C1403" i="23"/>
  <c r="K1403" i="23" s="1"/>
  <c r="D1403" i="23"/>
  <c r="E1403" i="23"/>
  <c r="F1403" i="23"/>
  <c r="G1403" i="23"/>
  <c r="AG1403" i="23"/>
  <c r="AQ1403" i="23"/>
  <c r="C1404" i="23"/>
  <c r="J1404" i="23" s="1"/>
  <c r="D1404" i="23"/>
  <c r="E1404" i="23"/>
  <c r="F1404" i="23"/>
  <c r="G1404" i="23"/>
  <c r="AG1404" i="23"/>
  <c r="AQ1404" i="23"/>
  <c r="C1405" i="23"/>
  <c r="K1405" i="23" s="1"/>
  <c r="D1405" i="23"/>
  <c r="E1405" i="23"/>
  <c r="F1405" i="23"/>
  <c r="G1405" i="23"/>
  <c r="AG1405" i="23"/>
  <c r="AQ1405" i="23"/>
  <c r="C1406" i="23"/>
  <c r="L1406" i="23" s="1"/>
  <c r="D1406" i="23"/>
  <c r="E1406" i="23"/>
  <c r="F1406" i="23"/>
  <c r="G1406" i="23"/>
  <c r="AG1406" i="23"/>
  <c r="AQ1406" i="23"/>
  <c r="C1407" i="23"/>
  <c r="K1407" i="23" s="1"/>
  <c r="D1407" i="23"/>
  <c r="E1407" i="23"/>
  <c r="F1407" i="23"/>
  <c r="G1407" i="23"/>
  <c r="AG1407" i="23"/>
  <c r="AQ1407" i="23"/>
  <c r="C1408" i="23"/>
  <c r="D1408" i="23"/>
  <c r="E1408" i="23"/>
  <c r="F1408" i="23"/>
  <c r="G1408" i="23"/>
  <c r="AG1408" i="23"/>
  <c r="AQ1408" i="23"/>
  <c r="C1409" i="23"/>
  <c r="D1409" i="23"/>
  <c r="E1409" i="23"/>
  <c r="F1409" i="23"/>
  <c r="G1409" i="23"/>
  <c r="AG1409" i="23"/>
  <c r="AQ1409" i="23"/>
  <c r="C1410" i="23"/>
  <c r="K1410" i="23" s="1"/>
  <c r="D1410" i="23"/>
  <c r="E1410" i="23"/>
  <c r="F1410" i="23"/>
  <c r="G1410" i="23"/>
  <c r="AG1410" i="23"/>
  <c r="AQ1410" i="23"/>
  <c r="C1411" i="23"/>
  <c r="K1411" i="23" s="1"/>
  <c r="D1411" i="23"/>
  <c r="E1411" i="23"/>
  <c r="F1411" i="23"/>
  <c r="G1411" i="23"/>
  <c r="AG1411" i="23"/>
  <c r="AQ1411" i="23"/>
  <c r="C1412" i="23"/>
  <c r="D1412" i="23"/>
  <c r="E1412" i="23"/>
  <c r="F1412" i="23"/>
  <c r="G1412" i="23"/>
  <c r="AG1412" i="23"/>
  <c r="AQ1412" i="23"/>
  <c r="C1413" i="23"/>
  <c r="D1413" i="23"/>
  <c r="E1413" i="23"/>
  <c r="F1413" i="23"/>
  <c r="G1413" i="23"/>
  <c r="AG1413" i="23"/>
  <c r="AQ1413" i="23"/>
  <c r="C1414" i="23"/>
  <c r="L1414" i="23" s="1"/>
  <c r="D1414" i="23"/>
  <c r="E1414" i="23"/>
  <c r="F1414" i="23"/>
  <c r="G1414" i="23"/>
  <c r="AG1414" i="23"/>
  <c r="AQ1414" i="23"/>
  <c r="C1415" i="23"/>
  <c r="D1415" i="23"/>
  <c r="E1415" i="23"/>
  <c r="F1415" i="23"/>
  <c r="G1415" i="23"/>
  <c r="AG1415" i="23"/>
  <c r="AQ1415" i="23"/>
  <c r="C1416" i="23"/>
  <c r="D1416" i="23"/>
  <c r="E1416" i="23"/>
  <c r="F1416" i="23"/>
  <c r="G1416" i="23"/>
  <c r="AG1416" i="23"/>
  <c r="AQ1416" i="23"/>
  <c r="C1417" i="23"/>
  <c r="D1417" i="23"/>
  <c r="E1417" i="23"/>
  <c r="F1417" i="23"/>
  <c r="G1417" i="23"/>
  <c r="AG1417" i="23"/>
  <c r="AQ1417" i="23"/>
  <c r="C1418" i="23"/>
  <c r="K1418" i="23" s="1"/>
  <c r="D1418" i="23"/>
  <c r="E1418" i="23"/>
  <c r="F1418" i="23"/>
  <c r="G1418" i="23"/>
  <c r="AG1418" i="23"/>
  <c r="AQ1418" i="23"/>
  <c r="C1419" i="23"/>
  <c r="J1419" i="23" s="1"/>
  <c r="D1419" i="23"/>
  <c r="E1419" i="23"/>
  <c r="F1419" i="23"/>
  <c r="G1419" i="23"/>
  <c r="AG1419" i="23"/>
  <c r="AQ1419" i="23"/>
  <c r="C1420" i="23"/>
  <c r="K1420" i="23" s="1"/>
  <c r="D1420" i="23"/>
  <c r="E1420" i="23"/>
  <c r="F1420" i="23"/>
  <c r="G1420" i="23"/>
  <c r="AG1420" i="23"/>
  <c r="AQ1420" i="23"/>
  <c r="C1421" i="23"/>
  <c r="D1421" i="23"/>
  <c r="E1421" i="23"/>
  <c r="F1421" i="23"/>
  <c r="G1421" i="23"/>
  <c r="AG1421" i="23"/>
  <c r="AQ1421" i="23"/>
  <c r="C1422" i="23"/>
  <c r="J1422" i="23" s="1"/>
  <c r="D1422" i="23"/>
  <c r="E1422" i="23"/>
  <c r="F1422" i="23"/>
  <c r="G1422" i="23"/>
  <c r="AG1422" i="23"/>
  <c r="AQ1422" i="23"/>
  <c r="C1423" i="23"/>
  <c r="L1423" i="23" s="1"/>
  <c r="D1423" i="23"/>
  <c r="E1423" i="23"/>
  <c r="F1423" i="23"/>
  <c r="G1423" i="23"/>
  <c r="AG1423" i="23"/>
  <c r="AQ1423" i="23"/>
  <c r="C1424" i="23"/>
  <c r="D1424" i="23"/>
  <c r="E1424" i="23"/>
  <c r="F1424" i="23"/>
  <c r="G1424" i="23"/>
  <c r="AG1424" i="23"/>
  <c r="AQ1424" i="23"/>
  <c r="C1425" i="23"/>
  <c r="K1425" i="23" s="1"/>
  <c r="D1425" i="23"/>
  <c r="E1425" i="23"/>
  <c r="F1425" i="23"/>
  <c r="G1425" i="23"/>
  <c r="AG1425" i="23"/>
  <c r="AQ1425" i="23"/>
  <c r="C1426" i="23"/>
  <c r="L1426" i="23" s="1"/>
  <c r="D1426" i="23"/>
  <c r="E1426" i="23"/>
  <c r="F1426" i="23"/>
  <c r="G1426" i="23"/>
  <c r="AG1426" i="23"/>
  <c r="AQ1426" i="23"/>
  <c r="C1427" i="23"/>
  <c r="D1427" i="23"/>
  <c r="E1427" i="23"/>
  <c r="F1427" i="23"/>
  <c r="G1427" i="23"/>
  <c r="AG1427" i="23"/>
  <c r="AQ1427" i="23"/>
  <c r="C1428" i="23"/>
  <c r="D1428" i="23"/>
  <c r="E1428" i="23"/>
  <c r="F1428" i="23"/>
  <c r="G1428" i="23"/>
  <c r="AG1428" i="23"/>
  <c r="AQ1428" i="23"/>
  <c r="C1429" i="23"/>
  <c r="D1429" i="23"/>
  <c r="E1429" i="23"/>
  <c r="F1429" i="23"/>
  <c r="G1429" i="23"/>
  <c r="AG1429" i="23"/>
  <c r="AQ1429" i="23"/>
  <c r="C1430" i="23"/>
  <c r="L1430" i="23" s="1"/>
  <c r="D1430" i="23"/>
  <c r="E1430" i="23"/>
  <c r="F1430" i="23"/>
  <c r="G1430" i="23"/>
  <c r="AG1430" i="23"/>
  <c r="AQ1430" i="23"/>
  <c r="C1431" i="23"/>
  <c r="J1431" i="23" s="1"/>
  <c r="D1431" i="23"/>
  <c r="E1431" i="23"/>
  <c r="F1431" i="23"/>
  <c r="G1431" i="23"/>
  <c r="AG1431" i="23"/>
  <c r="AQ1431" i="23"/>
  <c r="C1432" i="23"/>
  <c r="J1432" i="23" s="1"/>
  <c r="D1432" i="23"/>
  <c r="E1432" i="23"/>
  <c r="F1432" i="23"/>
  <c r="G1432" i="23"/>
  <c r="AG1432" i="23"/>
  <c r="AQ1432" i="23"/>
  <c r="C1433" i="23"/>
  <c r="K1433" i="23" s="1"/>
  <c r="D1433" i="23"/>
  <c r="E1433" i="23"/>
  <c r="F1433" i="23"/>
  <c r="G1433" i="23"/>
  <c r="AG1433" i="23"/>
  <c r="AQ1433" i="23"/>
  <c r="C1434" i="23"/>
  <c r="L1434" i="23" s="1"/>
  <c r="D1434" i="23"/>
  <c r="E1434" i="23"/>
  <c r="F1434" i="23"/>
  <c r="G1434" i="23"/>
  <c r="AG1434" i="23"/>
  <c r="AQ1434" i="23"/>
  <c r="C1435" i="23"/>
  <c r="D1435" i="23"/>
  <c r="E1435" i="23"/>
  <c r="F1435" i="23"/>
  <c r="G1435" i="23"/>
  <c r="AG1435" i="23"/>
  <c r="AQ1435" i="23"/>
  <c r="C1436" i="23"/>
  <c r="L1436" i="23" s="1"/>
  <c r="D1436" i="23"/>
  <c r="E1436" i="23"/>
  <c r="F1436" i="23"/>
  <c r="G1436" i="23"/>
  <c r="AG1436" i="23"/>
  <c r="AQ1436" i="23"/>
  <c r="C1437" i="23"/>
  <c r="D1437" i="23"/>
  <c r="E1437" i="23"/>
  <c r="F1437" i="23"/>
  <c r="G1437" i="23"/>
  <c r="AG1437" i="23"/>
  <c r="AQ1437" i="23"/>
  <c r="C1438" i="23"/>
  <c r="L1438" i="23" s="1"/>
  <c r="D1438" i="23"/>
  <c r="E1438" i="23"/>
  <c r="F1438" i="23"/>
  <c r="G1438" i="23"/>
  <c r="AG1438" i="23"/>
  <c r="AQ1438" i="23"/>
  <c r="C1439" i="23"/>
  <c r="D1439" i="23"/>
  <c r="E1439" i="23"/>
  <c r="F1439" i="23"/>
  <c r="G1439" i="23"/>
  <c r="AG1439" i="23"/>
  <c r="AQ1439" i="23"/>
  <c r="C1440" i="23"/>
  <c r="L1440" i="23" s="1"/>
  <c r="D1440" i="23"/>
  <c r="E1440" i="23"/>
  <c r="F1440" i="23"/>
  <c r="G1440" i="23"/>
  <c r="AG1440" i="23"/>
  <c r="AQ1440" i="23"/>
  <c r="C1441" i="23"/>
  <c r="D1441" i="23"/>
  <c r="E1441" i="23"/>
  <c r="F1441" i="23"/>
  <c r="G1441" i="23"/>
  <c r="AG1441" i="23"/>
  <c r="AQ1441" i="23"/>
  <c r="C1442" i="23"/>
  <c r="K1442" i="23" s="1"/>
  <c r="D1442" i="23"/>
  <c r="E1442" i="23"/>
  <c r="F1442" i="23"/>
  <c r="G1442" i="23"/>
  <c r="AG1442" i="23"/>
  <c r="AQ1442" i="23"/>
  <c r="C1443" i="23"/>
  <c r="D1443" i="23"/>
  <c r="E1443" i="23"/>
  <c r="F1443" i="23"/>
  <c r="G1443" i="23"/>
  <c r="AG1443" i="23"/>
  <c r="AQ1443" i="23"/>
  <c r="C1444" i="23"/>
  <c r="J1444" i="23" s="1"/>
  <c r="D1444" i="23"/>
  <c r="E1444" i="23"/>
  <c r="F1444" i="23"/>
  <c r="G1444" i="23"/>
  <c r="AG1444" i="23"/>
  <c r="AQ1444" i="23"/>
  <c r="C1445" i="23"/>
  <c r="D1445" i="23"/>
  <c r="E1445" i="23"/>
  <c r="F1445" i="23"/>
  <c r="G1445" i="23"/>
  <c r="AG1445" i="23"/>
  <c r="AQ1445" i="23"/>
  <c r="C1446" i="23"/>
  <c r="D1446" i="23"/>
  <c r="E1446" i="23"/>
  <c r="F1446" i="23"/>
  <c r="G1446" i="23"/>
  <c r="AG1446" i="23"/>
  <c r="AQ1446" i="23"/>
  <c r="C1447" i="23"/>
  <c r="D1447" i="23"/>
  <c r="E1447" i="23"/>
  <c r="F1447" i="23"/>
  <c r="G1447" i="23"/>
  <c r="AG1447" i="23"/>
  <c r="AQ1447" i="23"/>
  <c r="C1448" i="23"/>
  <c r="D1448" i="23"/>
  <c r="E1448" i="23"/>
  <c r="F1448" i="23"/>
  <c r="G1448" i="23"/>
  <c r="AG1448" i="23"/>
  <c r="AQ1448" i="23"/>
  <c r="C1449" i="23"/>
  <c r="D1449" i="23"/>
  <c r="E1449" i="23"/>
  <c r="F1449" i="23"/>
  <c r="G1449" i="23"/>
  <c r="AG1449" i="23"/>
  <c r="AQ1449" i="23"/>
  <c r="C1450" i="23"/>
  <c r="D1450" i="23"/>
  <c r="E1450" i="23"/>
  <c r="F1450" i="23"/>
  <c r="G1450" i="23"/>
  <c r="AG1450" i="23"/>
  <c r="AQ1450" i="23"/>
  <c r="C1451" i="23"/>
  <c r="D1451" i="23"/>
  <c r="E1451" i="23"/>
  <c r="F1451" i="23"/>
  <c r="G1451" i="23"/>
  <c r="AG1451" i="23"/>
  <c r="AQ1451" i="23"/>
  <c r="C1452" i="23"/>
  <c r="D1452" i="23"/>
  <c r="E1452" i="23"/>
  <c r="F1452" i="23"/>
  <c r="G1452" i="23"/>
  <c r="AG1452" i="23"/>
  <c r="AQ1452" i="23"/>
  <c r="C1453" i="23"/>
  <c r="D1453" i="23"/>
  <c r="E1453" i="23"/>
  <c r="F1453" i="23"/>
  <c r="G1453" i="23"/>
  <c r="AG1453" i="23"/>
  <c r="AQ1453" i="23"/>
  <c r="C1454" i="23"/>
  <c r="D1454" i="23"/>
  <c r="E1454" i="23"/>
  <c r="F1454" i="23"/>
  <c r="G1454" i="23"/>
  <c r="AG1454" i="23"/>
  <c r="AQ1454" i="23"/>
  <c r="C1455" i="23"/>
  <c r="D1455" i="23"/>
  <c r="E1455" i="23"/>
  <c r="F1455" i="23"/>
  <c r="G1455" i="23"/>
  <c r="AG1455" i="23"/>
  <c r="AQ1455" i="23"/>
  <c r="C1456" i="23"/>
  <c r="D1456" i="23"/>
  <c r="E1456" i="23"/>
  <c r="F1456" i="23"/>
  <c r="G1456" i="23"/>
  <c r="AG1456" i="23"/>
  <c r="AQ1456" i="23"/>
  <c r="C1457" i="23"/>
  <c r="D1457" i="23"/>
  <c r="E1457" i="23"/>
  <c r="F1457" i="23"/>
  <c r="G1457" i="23"/>
  <c r="AG1457" i="23"/>
  <c r="AQ1457" i="23"/>
  <c r="C1458" i="23"/>
  <c r="D1458" i="23"/>
  <c r="E1458" i="23"/>
  <c r="F1458" i="23"/>
  <c r="G1458" i="23"/>
  <c r="AG1458" i="23"/>
  <c r="AQ1458" i="23"/>
  <c r="C1459" i="23"/>
  <c r="D1459" i="23"/>
  <c r="E1459" i="23"/>
  <c r="F1459" i="23"/>
  <c r="G1459" i="23"/>
  <c r="AG1459" i="23"/>
  <c r="AQ1459" i="23"/>
  <c r="C1460" i="23"/>
  <c r="D1460" i="23"/>
  <c r="E1460" i="23"/>
  <c r="F1460" i="23"/>
  <c r="G1460" i="23"/>
  <c r="AG1460" i="23"/>
  <c r="AQ1460" i="23"/>
  <c r="C1461" i="23"/>
  <c r="D1461" i="23"/>
  <c r="E1461" i="23"/>
  <c r="F1461" i="23"/>
  <c r="G1461" i="23"/>
  <c r="AG1461" i="23"/>
  <c r="AQ1461" i="23"/>
  <c r="C1462" i="23"/>
  <c r="D1462" i="23"/>
  <c r="E1462" i="23"/>
  <c r="F1462" i="23"/>
  <c r="G1462" i="23"/>
  <c r="AG1462" i="23"/>
  <c r="AQ1462" i="23"/>
  <c r="C1463" i="23"/>
  <c r="D1463" i="23"/>
  <c r="E1463" i="23"/>
  <c r="F1463" i="23"/>
  <c r="G1463" i="23"/>
  <c r="AG1463" i="23"/>
  <c r="AQ1463" i="23"/>
  <c r="C1464" i="23"/>
  <c r="D1464" i="23"/>
  <c r="E1464" i="23"/>
  <c r="F1464" i="23"/>
  <c r="G1464" i="23"/>
  <c r="AG1464" i="23"/>
  <c r="AQ1464" i="23"/>
  <c r="C1465" i="23"/>
  <c r="D1465" i="23"/>
  <c r="E1465" i="23"/>
  <c r="F1465" i="23"/>
  <c r="G1465" i="23"/>
  <c r="AG1465" i="23"/>
  <c r="AQ1465" i="23"/>
  <c r="C1466" i="23"/>
  <c r="D1466" i="23"/>
  <c r="E1466" i="23"/>
  <c r="F1466" i="23"/>
  <c r="G1466" i="23"/>
  <c r="AG1466" i="23"/>
  <c r="AQ1466" i="23"/>
  <c r="C1467" i="23"/>
  <c r="D1467" i="23"/>
  <c r="E1467" i="23"/>
  <c r="F1467" i="23"/>
  <c r="G1467" i="23"/>
  <c r="AG1467" i="23"/>
  <c r="AQ1467" i="23"/>
  <c r="C1468" i="23"/>
  <c r="D1468" i="23"/>
  <c r="E1468" i="23"/>
  <c r="F1468" i="23"/>
  <c r="G1468" i="23"/>
  <c r="AG1468" i="23"/>
  <c r="AQ1468" i="23"/>
  <c r="C1469" i="23"/>
  <c r="D1469" i="23"/>
  <c r="E1469" i="23"/>
  <c r="F1469" i="23"/>
  <c r="G1469" i="23"/>
  <c r="AG1469" i="23"/>
  <c r="AQ1469" i="23"/>
  <c r="C1470" i="23"/>
  <c r="D1470" i="23"/>
  <c r="E1470" i="23"/>
  <c r="F1470" i="23"/>
  <c r="G1470" i="23"/>
  <c r="AG1470" i="23"/>
  <c r="AQ1470" i="23"/>
  <c r="C1471" i="23"/>
  <c r="D1471" i="23"/>
  <c r="E1471" i="23"/>
  <c r="F1471" i="23"/>
  <c r="G1471" i="23"/>
  <c r="AG1471" i="23"/>
  <c r="AQ1471" i="23"/>
  <c r="C1472" i="23"/>
  <c r="D1472" i="23"/>
  <c r="E1472" i="23"/>
  <c r="F1472" i="23"/>
  <c r="G1472" i="23"/>
  <c r="AG1472" i="23"/>
  <c r="AQ1472" i="23"/>
  <c r="C1473" i="23"/>
  <c r="D1473" i="23"/>
  <c r="E1473" i="23"/>
  <c r="F1473" i="23"/>
  <c r="G1473" i="23"/>
  <c r="AG1473" i="23"/>
  <c r="AQ1473" i="23"/>
  <c r="C1474" i="23"/>
  <c r="D1474" i="23"/>
  <c r="E1474" i="23"/>
  <c r="F1474" i="23"/>
  <c r="G1474" i="23"/>
  <c r="AG1474" i="23"/>
  <c r="AQ1474" i="23"/>
  <c r="C1475" i="23"/>
  <c r="D1475" i="23"/>
  <c r="E1475" i="23"/>
  <c r="F1475" i="23"/>
  <c r="G1475" i="23"/>
  <c r="AG1475" i="23"/>
  <c r="AQ1475" i="23"/>
  <c r="C1476" i="23"/>
  <c r="D1476" i="23"/>
  <c r="E1476" i="23"/>
  <c r="F1476" i="23"/>
  <c r="G1476" i="23"/>
  <c r="AG1476" i="23"/>
  <c r="AQ1476" i="23"/>
  <c r="C1477" i="23"/>
  <c r="D1477" i="23"/>
  <c r="E1477" i="23"/>
  <c r="F1477" i="23"/>
  <c r="G1477" i="23"/>
  <c r="AG1477" i="23"/>
  <c r="AQ1477" i="23"/>
  <c r="C1478" i="23"/>
  <c r="D1478" i="23"/>
  <c r="E1478" i="23"/>
  <c r="F1478" i="23"/>
  <c r="G1478" i="23"/>
  <c r="AG1478" i="23"/>
  <c r="AQ1478" i="23"/>
  <c r="C1479" i="23"/>
  <c r="D1479" i="23"/>
  <c r="E1479" i="23"/>
  <c r="F1479" i="23"/>
  <c r="G1479" i="23"/>
  <c r="AG1479" i="23"/>
  <c r="AQ1479" i="23"/>
  <c r="C1480" i="23"/>
  <c r="D1480" i="23"/>
  <c r="E1480" i="23"/>
  <c r="F1480" i="23"/>
  <c r="G1480" i="23"/>
  <c r="AG1480" i="23"/>
  <c r="AQ1480" i="23"/>
  <c r="C1481" i="23"/>
  <c r="D1481" i="23"/>
  <c r="E1481" i="23"/>
  <c r="F1481" i="23"/>
  <c r="G1481" i="23"/>
  <c r="AG1481" i="23"/>
  <c r="AQ1481" i="23"/>
  <c r="C1482" i="23"/>
  <c r="D1482" i="23"/>
  <c r="E1482" i="23"/>
  <c r="F1482" i="23"/>
  <c r="G1482" i="23"/>
  <c r="AG1482" i="23"/>
  <c r="AQ1482" i="23"/>
  <c r="C1483" i="23"/>
  <c r="D1483" i="23"/>
  <c r="E1483" i="23"/>
  <c r="F1483" i="23"/>
  <c r="G1483" i="23"/>
  <c r="AG1483" i="23"/>
  <c r="AQ1483" i="23"/>
  <c r="C1484" i="23"/>
  <c r="D1484" i="23"/>
  <c r="E1484" i="23"/>
  <c r="F1484" i="23"/>
  <c r="G1484" i="23"/>
  <c r="AG1484" i="23"/>
  <c r="AQ1484" i="23"/>
  <c r="C1485" i="23"/>
  <c r="D1485" i="23"/>
  <c r="E1485" i="23"/>
  <c r="F1485" i="23"/>
  <c r="G1485" i="23"/>
  <c r="AG1485" i="23"/>
  <c r="AQ1485" i="23"/>
  <c r="C1486" i="23"/>
  <c r="D1486" i="23"/>
  <c r="E1486" i="23"/>
  <c r="F1486" i="23"/>
  <c r="G1486" i="23"/>
  <c r="AG1486" i="23"/>
  <c r="AQ1486" i="23"/>
  <c r="C1487" i="23"/>
  <c r="D1487" i="23"/>
  <c r="E1487" i="23"/>
  <c r="F1487" i="23"/>
  <c r="G1487" i="23"/>
  <c r="AG1487" i="23"/>
  <c r="AQ1487" i="23"/>
  <c r="C1488" i="23"/>
  <c r="D1488" i="23"/>
  <c r="E1488" i="23"/>
  <c r="F1488" i="23"/>
  <c r="G1488" i="23"/>
  <c r="AG1488" i="23"/>
  <c r="AQ1488" i="23"/>
  <c r="C1489" i="23"/>
  <c r="D1489" i="23"/>
  <c r="E1489" i="23"/>
  <c r="F1489" i="23"/>
  <c r="G1489" i="23"/>
  <c r="AG1489" i="23"/>
  <c r="AQ1489" i="23"/>
  <c r="C1490" i="23"/>
  <c r="D1490" i="23"/>
  <c r="E1490" i="23"/>
  <c r="F1490" i="23"/>
  <c r="G1490" i="23"/>
  <c r="AG1490" i="23"/>
  <c r="AQ1490" i="23"/>
  <c r="C1491" i="23"/>
  <c r="D1491" i="23"/>
  <c r="E1491" i="23"/>
  <c r="F1491" i="23"/>
  <c r="G1491" i="23"/>
  <c r="AG1491" i="23"/>
  <c r="AQ1491" i="23"/>
  <c r="C1492" i="23"/>
  <c r="D1492" i="23"/>
  <c r="E1492" i="23"/>
  <c r="F1492" i="23"/>
  <c r="G1492" i="23"/>
  <c r="AG1492" i="23"/>
  <c r="AQ1492" i="23"/>
  <c r="C1493" i="23"/>
  <c r="D1493" i="23"/>
  <c r="E1493" i="23"/>
  <c r="F1493" i="23"/>
  <c r="G1493" i="23"/>
  <c r="AG1493" i="23"/>
  <c r="AQ1493" i="23"/>
  <c r="C1494" i="23"/>
  <c r="D1494" i="23"/>
  <c r="E1494" i="23"/>
  <c r="F1494" i="23"/>
  <c r="G1494" i="23"/>
  <c r="AG1494" i="23"/>
  <c r="AQ1494" i="23"/>
  <c r="C1495" i="23"/>
  <c r="D1495" i="23"/>
  <c r="E1495" i="23"/>
  <c r="F1495" i="23"/>
  <c r="G1495" i="23"/>
  <c r="AG1495" i="23"/>
  <c r="AQ1495" i="23"/>
  <c r="C1496" i="23"/>
  <c r="D1496" i="23"/>
  <c r="E1496" i="23"/>
  <c r="F1496" i="23"/>
  <c r="G1496" i="23"/>
  <c r="AG1496" i="23"/>
  <c r="AQ1496" i="23"/>
  <c r="C1497" i="23"/>
  <c r="D1497" i="23"/>
  <c r="E1497" i="23"/>
  <c r="F1497" i="23"/>
  <c r="G1497" i="23"/>
  <c r="AG1497" i="23"/>
  <c r="AQ1497" i="23"/>
  <c r="C1498" i="23"/>
  <c r="D1498" i="23"/>
  <c r="E1498" i="23"/>
  <c r="F1498" i="23"/>
  <c r="G1498" i="23"/>
  <c r="AG1498" i="23"/>
  <c r="AQ1498" i="23"/>
  <c r="C1499" i="23"/>
  <c r="D1499" i="23"/>
  <c r="E1499" i="23"/>
  <c r="F1499" i="23"/>
  <c r="G1499" i="23"/>
  <c r="AG1499" i="23"/>
  <c r="AQ1499" i="23"/>
  <c r="C1500" i="23"/>
  <c r="D1500" i="23"/>
  <c r="E1500" i="23"/>
  <c r="F1500" i="23"/>
  <c r="G1500" i="23"/>
  <c r="AG1500" i="23"/>
  <c r="AQ1500" i="23"/>
  <c r="C1501" i="23"/>
  <c r="D1501" i="23"/>
  <c r="E1501" i="23"/>
  <c r="F1501" i="23"/>
  <c r="G1501" i="23"/>
  <c r="AG1501" i="23"/>
  <c r="AQ1501" i="23"/>
  <c r="C1502" i="23"/>
  <c r="D1502" i="23"/>
  <c r="E1502" i="23"/>
  <c r="F1502" i="23"/>
  <c r="G1502" i="23"/>
  <c r="AG1502" i="23"/>
  <c r="AQ1502" i="23"/>
  <c r="C1503" i="23"/>
  <c r="D1503" i="23"/>
  <c r="E1503" i="23"/>
  <c r="F1503" i="23"/>
  <c r="G1503" i="23"/>
  <c r="AG1503" i="23"/>
  <c r="AQ1503" i="23"/>
  <c r="C1504" i="23"/>
  <c r="D1504" i="23"/>
  <c r="E1504" i="23"/>
  <c r="F1504" i="23"/>
  <c r="G1504" i="23"/>
  <c r="AG1504" i="23"/>
  <c r="AQ1504" i="23"/>
  <c r="C1505" i="23"/>
  <c r="D1505" i="23"/>
  <c r="E1505" i="23"/>
  <c r="F1505" i="23"/>
  <c r="G1505" i="23"/>
  <c r="AG1505" i="23"/>
  <c r="AQ1505" i="23"/>
  <c r="C1506" i="23"/>
  <c r="D1506" i="23"/>
  <c r="E1506" i="23"/>
  <c r="F1506" i="23"/>
  <c r="G1506" i="23"/>
  <c r="AG1506" i="23"/>
  <c r="AQ1506" i="23"/>
  <c r="C1507" i="23"/>
  <c r="D1507" i="23"/>
  <c r="E1507" i="23"/>
  <c r="F1507" i="23"/>
  <c r="G1507" i="23"/>
  <c r="AG1507" i="23"/>
  <c r="AQ1507" i="23"/>
  <c r="C1508" i="23"/>
  <c r="D1508" i="23"/>
  <c r="E1508" i="23"/>
  <c r="F1508" i="23"/>
  <c r="G1508" i="23"/>
  <c r="AG1508" i="23"/>
  <c r="AQ1508" i="23"/>
  <c r="C1509" i="23"/>
  <c r="D1509" i="23"/>
  <c r="E1509" i="23"/>
  <c r="F1509" i="23"/>
  <c r="G1509" i="23"/>
  <c r="AG1509" i="23"/>
  <c r="AQ1509" i="23"/>
  <c r="C1510" i="23"/>
  <c r="D1510" i="23"/>
  <c r="E1510" i="23"/>
  <c r="F1510" i="23"/>
  <c r="G1510" i="23"/>
  <c r="AG1510" i="23"/>
  <c r="AQ1510" i="23"/>
  <c r="C1511" i="23"/>
  <c r="D1511" i="23"/>
  <c r="E1511" i="23"/>
  <c r="F1511" i="23"/>
  <c r="G1511" i="23"/>
  <c r="AG1511" i="23"/>
  <c r="AQ1511" i="23"/>
  <c r="C1512" i="23"/>
  <c r="D1512" i="23"/>
  <c r="E1512" i="23"/>
  <c r="F1512" i="23"/>
  <c r="G1512" i="23"/>
  <c r="AG1512" i="23"/>
  <c r="AQ1512" i="23"/>
  <c r="C1513" i="23"/>
  <c r="D1513" i="23"/>
  <c r="E1513" i="23"/>
  <c r="F1513" i="23"/>
  <c r="G1513" i="23"/>
  <c r="AG1513" i="23"/>
  <c r="AQ1513" i="23"/>
  <c r="C1514" i="23"/>
  <c r="D1514" i="23"/>
  <c r="E1514" i="23"/>
  <c r="F1514" i="23"/>
  <c r="G1514" i="23"/>
  <c r="AG1514" i="23"/>
  <c r="AQ1514" i="23"/>
  <c r="C1515" i="23"/>
  <c r="D1515" i="23"/>
  <c r="E1515" i="23"/>
  <c r="F1515" i="23"/>
  <c r="G1515" i="23"/>
  <c r="AG1515" i="23"/>
  <c r="AQ1515" i="23"/>
  <c r="C1516" i="23"/>
  <c r="D1516" i="23"/>
  <c r="E1516" i="23"/>
  <c r="F1516" i="23"/>
  <c r="G1516" i="23"/>
  <c r="AG1516" i="23"/>
  <c r="AQ1516" i="23"/>
  <c r="C1517" i="23"/>
  <c r="D1517" i="23"/>
  <c r="E1517" i="23"/>
  <c r="F1517" i="23"/>
  <c r="G1517" i="23"/>
  <c r="AG1517" i="23"/>
  <c r="AQ1517" i="23"/>
  <c r="C1518" i="23"/>
  <c r="D1518" i="23"/>
  <c r="E1518" i="23"/>
  <c r="F1518" i="23"/>
  <c r="G1518" i="23"/>
  <c r="AG1518" i="23"/>
  <c r="AQ1518" i="23"/>
  <c r="C1519" i="23"/>
  <c r="D1519" i="23"/>
  <c r="E1519" i="23"/>
  <c r="F1519" i="23"/>
  <c r="G1519" i="23"/>
  <c r="AG1519" i="23"/>
  <c r="AQ1519" i="23"/>
  <c r="C1520" i="23"/>
  <c r="D1520" i="23"/>
  <c r="E1520" i="23"/>
  <c r="F1520" i="23"/>
  <c r="G1520" i="23"/>
  <c r="AG1520" i="23"/>
  <c r="AQ1520" i="23"/>
  <c r="C1521" i="23"/>
  <c r="D1521" i="23"/>
  <c r="E1521" i="23"/>
  <c r="F1521" i="23"/>
  <c r="G1521" i="23"/>
  <c r="AG1521" i="23"/>
  <c r="AQ1521" i="23"/>
  <c r="C1522" i="23"/>
  <c r="D1522" i="23"/>
  <c r="E1522" i="23"/>
  <c r="F1522" i="23"/>
  <c r="G1522" i="23"/>
  <c r="AG1522" i="23"/>
  <c r="AQ1522" i="23"/>
  <c r="C1523" i="23"/>
  <c r="D1523" i="23"/>
  <c r="E1523" i="23"/>
  <c r="F1523" i="23"/>
  <c r="G1523" i="23"/>
  <c r="AG1523" i="23"/>
  <c r="AQ1523" i="23"/>
  <c r="C1524" i="23"/>
  <c r="D1524" i="23"/>
  <c r="E1524" i="23"/>
  <c r="F1524" i="23"/>
  <c r="G1524" i="23"/>
  <c r="AG1524" i="23"/>
  <c r="AQ1524" i="23"/>
  <c r="C1525" i="23"/>
  <c r="D1525" i="23"/>
  <c r="E1525" i="23"/>
  <c r="F1525" i="23"/>
  <c r="G1525" i="23"/>
  <c r="AG1525" i="23"/>
  <c r="AQ1525" i="23"/>
  <c r="C1526" i="23"/>
  <c r="D1526" i="23"/>
  <c r="E1526" i="23"/>
  <c r="F1526" i="23"/>
  <c r="G1526" i="23"/>
  <c r="AG1526" i="23"/>
  <c r="AQ1526" i="23"/>
  <c r="C1527" i="23"/>
  <c r="D1527" i="23"/>
  <c r="E1527" i="23"/>
  <c r="F1527" i="23"/>
  <c r="G1527" i="23"/>
  <c r="AG1527" i="23"/>
  <c r="AQ1527" i="23"/>
  <c r="C1528" i="23"/>
  <c r="D1528" i="23"/>
  <c r="E1528" i="23"/>
  <c r="F1528" i="23"/>
  <c r="G1528" i="23"/>
  <c r="AG1528" i="23"/>
  <c r="AQ1528" i="23"/>
  <c r="C1529" i="23"/>
  <c r="D1529" i="23"/>
  <c r="E1529" i="23"/>
  <c r="F1529" i="23"/>
  <c r="G1529" i="23"/>
  <c r="AG1529" i="23"/>
  <c r="AQ1529" i="23"/>
  <c r="C1530" i="23"/>
  <c r="D1530" i="23"/>
  <c r="E1530" i="23"/>
  <c r="F1530" i="23"/>
  <c r="G1530" i="23"/>
  <c r="AG1530" i="23"/>
  <c r="AQ1530" i="23"/>
  <c r="C1531" i="23"/>
  <c r="D1531" i="23"/>
  <c r="E1531" i="23"/>
  <c r="F1531" i="23"/>
  <c r="G1531" i="23"/>
  <c r="AG1531" i="23"/>
  <c r="AQ1531" i="23"/>
  <c r="C1532" i="23"/>
  <c r="D1532" i="23"/>
  <c r="E1532" i="23"/>
  <c r="F1532" i="23"/>
  <c r="G1532" i="23"/>
  <c r="AG1532" i="23"/>
  <c r="AQ1532" i="23"/>
  <c r="C1533" i="23"/>
  <c r="D1533" i="23"/>
  <c r="E1533" i="23"/>
  <c r="F1533" i="23"/>
  <c r="G1533" i="23"/>
  <c r="AG1533" i="23"/>
  <c r="AQ1533" i="23"/>
  <c r="C1534" i="23"/>
  <c r="D1534" i="23"/>
  <c r="E1534" i="23"/>
  <c r="F1534" i="23"/>
  <c r="G1534" i="23"/>
  <c r="AG1534" i="23"/>
  <c r="AQ1534" i="23"/>
  <c r="C1535" i="23"/>
  <c r="D1535" i="23"/>
  <c r="E1535" i="23"/>
  <c r="F1535" i="23"/>
  <c r="G1535" i="23"/>
  <c r="AG1535" i="23"/>
  <c r="AQ1535" i="23"/>
  <c r="C1536" i="23"/>
  <c r="D1536" i="23"/>
  <c r="E1536" i="23"/>
  <c r="F1536" i="23"/>
  <c r="G1536" i="23"/>
  <c r="AG1536" i="23"/>
  <c r="AQ1536" i="23"/>
  <c r="C1537" i="23"/>
  <c r="D1537" i="23"/>
  <c r="E1537" i="23"/>
  <c r="F1537" i="23"/>
  <c r="G1537" i="23"/>
  <c r="AG1537" i="23"/>
  <c r="AQ1537" i="23"/>
  <c r="C1538" i="23"/>
  <c r="D1538" i="23"/>
  <c r="E1538" i="23"/>
  <c r="F1538" i="23"/>
  <c r="G1538" i="23"/>
  <c r="AG1538" i="23"/>
  <c r="AQ1538" i="23"/>
  <c r="C1539" i="23"/>
  <c r="D1539" i="23"/>
  <c r="E1539" i="23"/>
  <c r="F1539" i="23"/>
  <c r="G1539" i="23"/>
  <c r="AG1539" i="23"/>
  <c r="AQ1539" i="23"/>
  <c r="C1540" i="23"/>
  <c r="D1540" i="23"/>
  <c r="E1540" i="23"/>
  <c r="F1540" i="23"/>
  <c r="G1540" i="23"/>
  <c r="AG1540" i="23"/>
  <c r="AQ1540" i="23"/>
  <c r="C1541" i="23"/>
  <c r="D1541" i="23"/>
  <c r="E1541" i="23"/>
  <c r="F1541" i="23"/>
  <c r="G1541" i="23"/>
  <c r="AG1541" i="23"/>
  <c r="AQ1541" i="23"/>
  <c r="C1542" i="23"/>
  <c r="D1542" i="23"/>
  <c r="E1542" i="23"/>
  <c r="F1542" i="23"/>
  <c r="G1542" i="23"/>
  <c r="AG1542" i="23"/>
  <c r="AQ1542" i="23"/>
  <c r="C1543" i="23"/>
  <c r="D1543" i="23"/>
  <c r="E1543" i="23"/>
  <c r="F1543" i="23"/>
  <c r="G1543" i="23"/>
  <c r="AG1543" i="23"/>
  <c r="AQ1543" i="23"/>
  <c r="C1544" i="23"/>
  <c r="D1544" i="23"/>
  <c r="E1544" i="23"/>
  <c r="F1544" i="23"/>
  <c r="G1544" i="23"/>
  <c r="AG1544" i="23"/>
  <c r="AQ1544" i="23"/>
  <c r="C1545" i="23"/>
  <c r="D1545" i="23"/>
  <c r="E1545" i="23"/>
  <c r="F1545" i="23"/>
  <c r="G1545" i="23"/>
  <c r="AG1545" i="23"/>
  <c r="AQ1545" i="23"/>
  <c r="C1546" i="23"/>
  <c r="D1546" i="23"/>
  <c r="E1546" i="23"/>
  <c r="F1546" i="23"/>
  <c r="G1546" i="23"/>
  <c r="AG1546" i="23"/>
  <c r="AQ1546" i="23"/>
  <c r="C1547" i="23"/>
  <c r="D1547" i="23"/>
  <c r="E1547" i="23"/>
  <c r="F1547" i="23"/>
  <c r="G1547" i="23"/>
  <c r="AG1547" i="23"/>
  <c r="AQ1547" i="23"/>
  <c r="C1548" i="23"/>
  <c r="D1548" i="23"/>
  <c r="E1548" i="23"/>
  <c r="F1548" i="23"/>
  <c r="G1548" i="23"/>
  <c r="AG1548" i="23"/>
  <c r="AQ1548" i="23"/>
  <c r="C1549" i="23"/>
  <c r="D1549" i="23"/>
  <c r="E1549" i="23"/>
  <c r="F1549" i="23"/>
  <c r="G1549" i="23"/>
  <c r="AG1549" i="23"/>
  <c r="AQ1549" i="23"/>
  <c r="C1550" i="23"/>
  <c r="D1550" i="23"/>
  <c r="E1550" i="23"/>
  <c r="F1550" i="23"/>
  <c r="G1550" i="23"/>
  <c r="AG1550" i="23"/>
  <c r="AQ1550" i="23"/>
  <c r="C1551" i="23"/>
  <c r="D1551" i="23"/>
  <c r="E1551" i="23"/>
  <c r="F1551" i="23"/>
  <c r="G1551" i="23"/>
  <c r="AG1551" i="23"/>
  <c r="AQ1551" i="23"/>
  <c r="C1552" i="23"/>
  <c r="D1552" i="23"/>
  <c r="E1552" i="23"/>
  <c r="F1552" i="23"/>
  <c r="G1552" i="23"/>
  <c r="AG1552" i="23"/>
  <c r="AQ1552" i="23"/>
  <c r="C1553" i="23"/>
  <c r="D1553" i="23"/>
  <c r="E1553" i="23"/>
  <c r="F1553" i="23"/>
  <c r="G1553" i="23"/>
  <c r="AG1553" i="23"/>
  <c r="AQ1553" i="23"/>
  <c r="C1554" i="23"/>
  <c r="D1554" i="23"/>
  <c r="E1554" i="23"/>
  <c r="F1554" i="23"/>
  <c r="G1554" i="23"/>
  <c r="AG1554" i="23"/>
  <c r="AQ1554" i="23"/>
  <c r="C1555" i="23"/>
  <c r="D1555" i="23"/>
  <c r="E1555" i="23"/>
  <c r="F1555" i="23"/>
  <c r="G1555" i="23"/>
  <c r="AG1555" i="23"/>
  <c r="AQ1555" i="23"/>
  <c r="C1556" i="23"/>
  <c r="D1556" i="23"/>
  <c r="E1556" i="23"/>
  <c r="F1556" i="23"/>
  <c r="G1556" i="23"/>
  <c r="AG1556" i="23"/>
  <c r="AQ1556" i="23"/>
  <c r="C1557" i="23"/>
  <c r="D1557" i="23"/>
  <c r="E1557" i="23"/>
  <c r="F1557" i="23"/>
  <c r="G1557" i="23"/>
  <c r="AG1557" i="23"/>
  <c r="AQ1557" i="23"/>
  <c r="C1558" i="23"/>
  <c r="D1558" i="23"/>
  <c r="E1558" i="23"/>
  <c r="F1558" i="23"/>
  <c r="G1558" i="23"/>
  <c r="AG1558" i="23"/>
  <c r="AQ1558" i="23"/>
  <c r="C1559" i="23"/>
  <c r="D1559" i="23"/>
  <c r="E1559" i="23"/>
  <c r="F1559" i="23"/>
  <c r="G1559" i="23"/>
  <c r="AG1559" i="23"/>
  <c r="AQ1559" i="23"/>
  <c r="C1560" i="23"/>
  <c r="D1560" i="23"/>
  <c r="E1560" i="23"/>
  <c r="F1560" i="23"/>
  <c r="G1560" i="23"/>
  <c r="AG1560" i="23"/>
  <c r="AQ1560" i="23"/>
  <c r="C1561" i="23"/>
  <c r="D1561" i="23"/>
  <c r="E1561" i="23"/>
  <c r="F1561" i="23"/>
  <c r="G1561" i="23"/>
  <c r="AG1561" i="23"/>
  <c r="AQ1561" i="23"/>
  <c r="C1562" i="23"/>
  <c r="D1562" i="23"/>
  <c r="E1562" i="23"/>
  <c r="F1562" i="23"/>
  <c r="G1562" i="23"/>
  <c r="AG1562" i="23"/>
  <c r="AQ1562" i="23"/>
  <c r="C1563" i="23"/>
  <c r="D1563" i="23"/>
  <c r="E1563" i="23"/>
  <c r="F1563" i="23"/>
  <c r="G1563" i="23"/>
  <c r="AG1563" i="23"/>
  <c r="AQ1563" i="23"/>
  <c r="C1564" i="23"/>
  <c r="D1564" i="23"/>
  <c r="E1564" i="23"/>
  <c r="F1564" i="23"/>
  <c r="G1564" i="23"/>
  <c r="AG1564" i="23"/>
  <c r="AQ1564" i="23"/>
  <c r="C1565" i="23"/>
  <c r="D1565" i="23"/>
  <c r="E1565" i="23"/>
  <c r="F1565" i="23"/>
  <c r="G1565" i="23"/>
  <c r="AG1565" i="23"/>
  <c r="AQ1565" i="23"/>
  <c r="C1566" i="23"/>
  <c r="D1566" i="23"/>
  <c r="E1566" i="23"/>
  <c r="F1566" i="23"/>
  <c r="G1566" i="23"/>
  <c r="AG1566" i="23"/>
  <c r="AQ1566" i="23"/>
  <c r="C1567" i="23"/>
  <c r="D1567" i="23"/>
  <c r="E1567" i="23"/>
  <c r="F1567" i="23"/>
  <c r="G1567" i="23"/>
  <c r="AG1567" i="23"/>
  <c r="AQ1567" i="23"/>
  <c r="C1568" i="23"/>
  <c r="D1568" i="23"/>
  <c r="E1568" i="23"/>
  <c r="F1568" i="23"/>
  <c r="G1568" i="23"/>
  <c r="AG1568" i="23"/>
  <c r="AQ1568" i="23"/>
  <c r="C1569" i="23"/>
  <c r="D1569" i="23"/>
  <c r="E1569" i="23"/>
  <c r="F1569" i="23"/>
  <c r="G1569" i="23"/>
  <c r="AG1569" i="23"/>
  <c r="AQ1569" i="23"/>
  <c r="C1570" i="23"/>
  <c r="D1570" i="23"/>
  <c r="E1570" i="23"/>
  <c r="F1570" i="23"/>
  <c r="G1570" i="23"/>
  <c r="AG1570" i="23"/>
  <c r="AQ1570" i="23"/>
  <c r="C1571" i="23"/>
  <c r="D1571" i="23"/>
  <c r="E1571" i="23"/>
  <c r="F1571" i="23"/>
  <c r="G1571" i="23"/>
  <c r="AG1571" i="23"/>
  <c r="AQ1571" i="23"/>
  <c r="C1572" i="23"/>
  <c r="D1572" i="23"/>
  <c r="E1572" i="23"/>
  <c r="F1572" i="23"/>
  <c r="G1572" i="23"/>
  <c r="AG1572" i="23"/>
  <c r="AQ1572" i="23"/>
  <c r="C1573" i="23"/>
  <c r="D1573" i="23"/>
  <c r="E1573" i="23"/>
  <c r="F1573" i="23"/>
  <c r="G1573" i="23"/>
  <c r="AG1573" i="23"/>
  <c r="AQ1573" i="23"/>
  <c r="C1574" i="23"/>
  <c r="D1574" i="23"/>
  <c r="E1574" i="23"/>
  <c r="F1574" i="23"/>
  <c r="G1574" i="23"/>
  <c r="AG1574" i="23"/>
  <c r="AQ1574" i="23"/>
  <c r="C1575" i="23"/>
  <c r="D1575" i="23"/>
  <c r="E1575" i="23"/>
  <c r="F1575" i="23"/>
  <c r="G1575" i="23"/>
  <c r="AG1575" i="23"/>
  <c r="AQ1575" i="23"/>
  <c r="C1576" i="23"/>
  <c r="D1576" i="23"/>
  <c r="E1576" i="23"/>
  <c r="F1576" i="23"/>
  <c r="G1576" i="23"/>
  <c r="AG1576" i="23"/>
  <c r="AQ1576" i="23"/>
  <c r="C1577" i="23"/>
  <c r="D1577" i="23"/>
  <c r="E1577" i="23"/>
  <c r="F1577" i="23"/>
  <c r="G1577" i="23"/>
  <c r="AG1577" i="23"/>
  <c r="AQ1577" i="23"/>
  <c r="C1578" i="23"/>
  <c r="D1578" i="23"/>
  <c r="E1578" i="23"/>
  <c r="F1578" i="23"/>
  <c r="G1578" i="23"/>
  <c r="AG1578" i="23"/>
  <c r="AQ1578" i="23"/>
  <c r="C1579" i="23"/>
  <c r="D1579" i="23"/>
  <c r="E1579" i="23"/>
  <c r="F1579" i="23"/>
  <c r="G1579" i="23"/>
  <c r="AG1579" i="23"/>
  <c r="AQ1579" i="23"/>
  <c r="C1580" i="23"/>
  <c r="D1580" i="23"/>
  <c r="E1580" i="23"/>
  <c r="F1580" i="23"/>
  <c r="G1580" i="23"/>
  <c r="AG1580" i="23"/>
  <c r="AQ1580" i="23"/>
  <c r="C1581" i="23"/>
  <c r="D1581" i="23"/>
  <c r="E1581" i="23"/>
  <c r="F1581" i="23"/>
  <c r="G1581" i="23"/>
  <c r="AG1581" i="23"/>
  <c r="AQ1581" i="23"/>
  <c r="C1582" i="23"/>
  <c r="D1582" i="23"/>
  <c r="E1582" i="23"/>
  <c r="F1582" i="23"/>
  <c r="G1582" i="23"/>
  <c r="AG1582" i="23"/>
  <c r="AQ1582" i="23"/>
  <c r="C1583" i="23"/>
  <c r="D1583" i="23"/>
  <c r="E1583" i="23"/>
  <c r="F1583" i="23"/>
  <c r="G1583" i="23"/>
  <c r="AG1583" i="23"/>
  <c r="AQ1583" i="23"/>
  <c r="C1584" i="23"/>
  <c r="D1584" i="23"/>
  <c r="E1584" i="23"/>
  <c r="F1584" i="23"/>
  <c r="G1584" i="23"/>
  <c r="AG1584" i="23"/>
  <c r="AQ1584" i="23"/>
  <c r="C1585" i="23"/>
  <c r="D1585" i="23"/>
  <c r="E1585" i="23"/>
  <c r="F1585" i="23"/>
  <c r="G1585" i="23"/>
  <c r="AG1585" i="23"/>
  <c r="AQ1585" i="23"/>
  <c r="C1586" i="23"/>
  <c r="D1586" i="23"/>
  <c r="E1586" i="23"/>
  <c r="F1586" i="23"/>
  <c r="G1586" i="23"/>
  <c r="AG1586" i="23"/>
  <c r="AQ1586" i="23"/>
  <c r="C1587" i="23"/>
  <c r="D1587" i="23"/>
  <c r="E1587" i="23"/>
  <c r="F1587" i="23"/>
  <c r="G1587" i="23"/>
  <c r="AG1587" i="23"/>
  <c r="AQ1587" i="23"/>
  <c r="C1588" i="23"/>
  <c r="D1588" i="23"/>
  <c r="E1588" i="23"/>
  <c r="F1588" i="23"/>
  <c r="G1588" i="23"/>
  <c r="AG1588" i="23"/>
  <c r="AQ1588" i="23"/>
  <c r="N1589" i="23"/>
  <c r="E1589" i="23" s="1"/>
  <c r="AG1589" i="23"/>
  <c r="AG1594" i="23"/>
  <c r="AO1594" i="23"/>
  <c r="AG1595" i="23"/>
  <c r="AO1595" i="23"/>
  <c r="AG1596" i="23"/>
  <c r="AO1596" i="23"/>
  <c r="AG1597" i="23"/>
  <c r="AO1597" i="23"/>
  <c r="AG1598" i="23"/>
  <c r="AO1598" i="23"/>
  <c r="AG1599" i="23"/>
  <c r="AO1599" i="23"/>
  <c r="AG1600" i="23"/>
  <c r="AO1600" i="23"/>
  <c r="AG1601" i="23"/>
  <c r="AO1601" i="23"/>
  <c r="AG1602" i="23"/>
  <c r="AO1602" i="23"/>
  <c r="AG1603" i="23"/>
  <c r="AO1603" i="23"/>
  <c r="AG1604" i="23"/>
  <c r="AO1604" i="23"/>
  <c r="AG1605" i="23"/>
  <c r="AO1605" i="23"/>
  <c r="AG1606" i="23"/>
  <c r="AO1606" i="23"/>
  <c r="AG1607" i="23"/>
  <c r="AO1607" i="23"/>
  <c r="AG1608" i="23"/>
  <c r="AO1608" i="23"/>
  <c r="AG1609" i="23"/>
  <c r="AO1609" i="23"/>
  <c r="AG1610" i="23"/>
  <c r="AO1610" i="23"/>
  <c r="AG1611" i="23"/>
  <c r="AO1611" i="23"/>
  <c r="AG1614" i="23"/>
  <c r="AO1614" i="23"/>
  <c r="AG1615" i="23"/>
  <c r="AO1615" i="23"/>
  <c r="AG1616" i="23"/>
  <c r="AO1616" i="23"/>
  <c r="AG1617" i="23"/>
  <c r="AO1617" i="23"/>
  <c r="AG1618" i="23"/>
  <c r="AO1618" i="23"/>
  <c r="AG1619" i="23"/>
  <c r="AO1619" i="23"/>
  <c r="AG1620" i="23"/>
  <c r="AO1620" i="23"/>
  <c r="AG1621" i="23"/>
  <c r="AO1621" i="23"/>
  <c r="AG1622" i="23"/>
  <c r="AO1622" i="23"/>
  <c r="AG1626" i="23"/>
  <c r="AO1626" i="23"/>
  <c r="AG1627" i="23"/>
  <c r="AO1627" i="23"/>
  <c r="AG1628" i="23"/>
  <c r="AO1628" i="23"/>
  <c r="AG1629" i="23"/>
  <c r="AO1629" i="23"/>
  <c r="AG1630" i="23"/>
  <c r="AO1630" i="23"/>
  <c r="AG1631" i="23"/>
  <c r="AO1631" i="23"/>
  <c r="AG1632" i="23"/>
  <c r="AO1632" i="23"/>
  <c r="AG1633" i="23"/>
  <c r="AO1633" i="23"/>
  <c r="AG1634" i="23"/>
  <c r="AO1634" i="23"/>
  <c r="AG1635" i="23"/>
  <c r="AO1635" i="23"/>
  <c r="AG1636" i="23"/>
  <c r="AO1636" i="23"/>
  <c r="AG1637" i="23"/>
  <c r="AO1637" i="23"/>
  <c r="AG1638" i="23"/>
  <c r="AO1638" i="23"/>
  <c r="AG1639" i="23"/>
  <c r="AO1639" i="23"/>
  <c r="AG1640" i="23"/>
  <c r="AO1640" i="23"/>
  <c r="AG1641" i="23"/>
  <c r="AO1641" i="23"/>
  <c r="AG1642" i="23"/>
  <c r="AO1642" i="23"/>
  <c r="AG1643" i="23"/>
  <c r="AO1643" i="23"/>
  <c r="AG1644" i="23"/>
  <c r="AO1644" i="23"/>
  <c r="AG1645" i="23"/>
  <c r="AO1645" i="23"/>
  <c r="AG1646" i="23"/>
  <c r="AO1646" i="23"/>
  <c r="AG1647" i="23"/>
  <c r="AO1647" i="23"/>
  <c r="AG1648" i="23"/>
  <c r="AO1648" i="23"/>
  <c r="AG189" i="23"/>
  <c r="AG1649" i="23"/>
  <c r="AO1649" i="23"/>
  <c r="AG1650" i="23"/>
  <c r="AO1650" i="23"/>
  <c r="AG1651" i="23"/>
  <c r="AO1651" i="23"/>
  <c r="AG1652" i="23"/>
  <c r="AO1652" i="23"/>
  <c r="AG1653" i="23"/>
  <c r="AO1653" i="23"/>
  <c r="AG1654" i="23"/>
  <c r="AO1654" i="23"/>
  <c r="AG1655" i="23"/>
  <c r="AO1655" i="23"/>
  <c r="AG1656" i="23"/>
  <c r="AO1656" i="23"/>
  <c r="AG1657" i="23"/>
  <c r="AO1657" i="23"/>
  <c r="AG1658" i="23"/>
  <c r="AO1658" i="23"/>
  <c r="AG1659" i="23"/>
  <c r="AO1659" i="23"/>
  <c r="AG1660" i="23"/>
  <c r="AO1660" i="23"/>
  <c r="AG1661" i="23"/>
  <c r="AO1661" i="23"/>
  <c r="AG1662" i="23"/>
  <c r="AO1662" i="23"/>
  <c r="AG1663" i="23"/>
  <c r="AO1663" i="23"/>
  <c r="E2" i="4"/>
  <c r="K1" i="4" s="1"/>
  <c r="E3" i="4"/>
  <c r="L1" i="4" s="1"/>
  <c r="E4" i="4"/>
  <c r="M1" i="4" s="1"/>
  <c r="E5" i="4"/>
  <c r="N1" i="4" s="1"/>
  <c r="E6" i="4"/>
  <c r="O1" i="4" s="1"/>
  <c r="E7" i="4"/>
  <c r="P1" i="4" s="1"/>
  <c r="E8" i="4"/>
  <c r="K13" i="4" s="1"/>
  <c r="E9" i="4"/>
  <c r="L13" i="4" s="1"/>
  <c r="E10" i="4"/>
  <c r="M13" i="4" s="1"/>
  <c r="E11" i="4"/>
  <c r="N13" i="4" s="1"/>
  <c r="E12" i="4"/>
  <c r="O13" i="4" s="1"/>
  <c r="E13" i="4"/>
  <c r="P13" i="4" s="1"/>
  <c r="E14" i="4"/>
  <c r="K25" i="4" s="1"/>
  <c r="E15" i="4"/>
  <c r="L25" i="4" s="1"/>
  <c r="E16" i="4"/>
  <c r="M25" i="4" s="1"/>
  <c r="E17" i="4"/>
  <c r="N25" i="4" s="1"/>
  <c r="E18" i="4"/>
  <c r="O25" i="4" s="1"/>
  <c r="E19" i="4"/>
  <c r="P25" i="4" s="1"/>
  <c r="E20" i="4"/>
  <c r="K37" i="4" s="1"/>
  <c r="E21" i="4"/>
  <c r="L37" i="4" s="1"/>
  <c r="E22" i="4"/>
  <c r="M37" i="4" s="1"/>
  <c r="E23" i="4"/>
  <c r="N37" i="4" s="1"/>
  <c r="E24" i="4"/>
  <c r="O37" i="4" s="1"/>
  <c r="E25" i="4"/>
  <c r="P37" i="4" s="1"/>
  <c r="E26" i="4"/>
  <c r="K49" i="4" s="1"/>
  <c r="E27" i="4"/>
  <c r="L49" i="4" s="1"/>
  <c r="E28" i="4"/>
  <c r="M49" i="4" s="1"/>
  <c r="E29" i="4"/>
  <c r="N49" i="4" s="1"/>
  <c r="E30" i="4"/>
  <c r="O49" i="4" s="1"/>
  <c r="E31" i="4"/>
  <c r="P49" i="4" s="1"/>
  <c r="E32" i="4"/>
  <c r="K61" i="4" s="1"/>
  <c r="E33" i="4"/>
  <c r="L61" i="4" s="1"/>
  <c r="E34" i="4"/>
  <c r="M61" i="4" s="1"/>
  <c r="E35" i="4"/>
  <c r="N61" i="4" s="1"/>
  <c r="E36" i="4"/>
  <c r="O61" i="4" s="1"/>
  <c r="E37" i="4"/>
  <c r="P61" i="4" s="1"/>
  <c r="E38" i="4"/>
  <c r="G71" i="4"/>
  <c r="F87" i="4"/>
  <c r="E111" i="4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F15" i="3"/>
  <c r="AF1" i="1"/>
  <c r="H2" i="3"/>
  <c r="P1" i="23"/>
  <c r="F1" i="23" s="1"/>
  <c r="F1" i="1"/>
  <c r="H15" i="3"/>
  <c r="I28" i="3"/>
  <c r="D62" i="3" s="1"/>
  <c r="AD1" i="1"/>
  <c r="AN1" i="2"/>
  <c r="AL1" i="2"/>
  <c r="BG1" i="1" l="1"/>
  <c r="L1" i="25"/>
  <c r="Q28" i="3"/>
  <c r="F62" i="3" s="1"/>
  <c r="X1" i="2"/>
  <c r="AE1" i="1"/>
  <c r="AE1" i="23" s="1"/>
  <c r="AI1" i="1"/>
  <c r="AM1" i="1"/>
  <c r="AQ1" i="1"/>
  <c r="AU1" i="1"/>
  <c r="AB1" i="2"/>
  <c r="AR1" i="2"/>
  <c r="Y1" i="1"/>
  <c r="Y1" i="23" s="1"/>
  <c r="AJ1" i="1"/>
  <c r="AN1" i="1"/>
  <c r="AR1" i="1"/>
  <c r="AV1" i="1"/>
  <c r="Z1" i="1"/>
  <c r="Z1" i="23" s="1"/>
  <c r="AK1" i="1"/>
  <c r="AO1" i="1"/>
  <c r="AS1" i="1"/>
  <c r="AW1" i="1"/>
  <c r="AJ1" i="2"/>
  <c r="AC1" i="1"/>
  <c r="AC1" i="23" s="1"/>
  <c r="AH1" i="1"/>
  <c r="AL1" i="1"/>
  <c r="AP1" i="1"/>
  <c r="AT1" i="1"/>
  <c r="AB1" i="1"/>
  <c r="AB1" i="23" s="1"/>
  <c r="BI1" i="1"/>
  <c r="L687" i="23"/>
  <c r="BD1" i="1"/>
  <c r="J1" i="1"/>
  <c r="J1" i="23" s="1"/>
  <c r="Y28" i="3"/>
  <c r="H62" i="3" s="1"/>
  <c r="E1" i="1"/>
  <c r="K1" i="1"/>
  <c r="K1" i="23" s="1"/>
  <c r="BC1" i="1"/>
  <c r="L1" i="1"/>
  <c r="L1" i="23" s="1"/>
  <c r="A28" i="3"/>
  <c r="B62" i="3" s="1"/>
  <c r="BB1" i="1"/>
  <c r="AA1" i="23"/>
  <c r="D1" i="1"/>
  <c r="G15" i="3"/>
  <c r="X1" i="23"/>
  <c r="S1" i="23"/>
  <c r="N1" i="23"/>
  <c r="D1" i="23" s="1"/>
  <c r="O1" i="23"/>
  <c r="E1" i="23" s="1"/>
  <c r="W1" i="23"/>
  <c r="V1" i="23"/>
  <c r="AD1" i="23"/>
  <c r="F2" i="3"/>
  <c r="E28" i="3"/>
  <c r="E84" i="4" s="1"/>
  <c r="E108" i="4" s="1"/>
  <c r="U1" i="23"/>
  <c r="AG1" i="1"/>
  <c r="AT1" i="2"/>
  <c r="AD1" i="2"/>
  <c r="BF1" i="1"/>
  <c r="Q1" i="23"/>
  <c r="M28" i="3"/>
  <c r="E62" i="3" s="1"/>
  <c r="E1" i="25"/>
  <c r="H1625" i="23"/>
  <c r="J624" i="23"/>
  <c r="J625" i="23"/>
  <c r="K8" i="23"/>
  <c r="L75" i="23"/>
  <c r="H960" i="23"/>
  <c r="J42" i="23"/>
  <c r="L8" i="23"/>
  <c r="K75" i="23"/>
  <c r="M75" i="23" s="1"/>
  <c r="J67" i="23"/>
  <c r="J18" i="23"/>
  <c r="K67" i="23"/>
  <c r="K1049" i="23"/>
  <c r="L912" i="23"/>
  <c r="J1580" i="23"/>
  <c r="L1540" i="23"/>
  <c r="L1532" i="23"/>
  <c r="K1524" i="23"/>
  <c r="L1516" i="23"/>
  <c r="J1492" i="23"/>
  <c r="L1484" i="23"/>
  <c r="J1476" i="23"/>
  <c r="K1468" i="23"/>
  <c r="K1460" i="23"/>
  <c r="L1565" i="23"/>
  <c r="K1557" i="23"/>
  <c r="L1549" i="23"/>
  <c r="L1541" i="23"/>
  <c r="L1533" i="23"/>
  <c r="K1517" i="23"/>
  <c r="J1501" i="23"/>
  <c r="J1485" i="23"/>
  <c r="K1469" i="23"/>
  <c r="K1453" i="23"/>
  <c r="K1574" i="23"/>
  <c r="K1566" i="23"/>
  <c r="K1558" i="23"/>
  <c r="L1550" i="23"/>
  <c r="J1542" i="23"/>
  <c r="K1534" i="23"/>
  <c r="K1526" i="23"/>
  <c r="L1518" i="23"/>
  <c r="J1510" i="23"/>
  <c r="L1502" i="23"/>
  <c r="L1478" i="23"/>
  <c r="L1462" i="23"/>
  <c r="K1454" i="23"/>
  <c r="L1446" i="23"/>
  <c r="J1575" i="23"/>
  <c r="L1559" i="23"/>
  <c r="K1551" i="23"/>
  <c r="J1543" i="23"/>
  <c r="K1511" i="23"/>
  <c r="K1503" i="23"/>
  <c r="K1463" i="23"/>
  <c r="K1455" i="23"/>
  <c r="K1447" i="23"/>
  <c r="K1584" i="23"/>
  <c r="J1520" i="23"/>
  <c r="K1512" i="23"/>
  <c r="L1488" i="23"/>
  <c r="K1472" i="23"/>
  <c r="L1585" i="23"/>
  <c r="J1569" i="23"/>
  <c r="J1561" i="23"/>
  <c r="L1553" i="23"/>
  <c r="J1537" i="23"/>
  <c r="J1529" i="23"/>
  <c r="L1521" i="23"/>
  <c r="K1513" i="23"/>
  <c r="J1505" i="23"/>
  <c r="K1489" i="23"/>
  <c r="J1473" i="23"/>
  <c r="K1465" i="23"/>
  <c r="K1449" i="23"/>
  <c r="L1546" i="23"/>
  <c r="L1514" i="23"/>
  <c r="L1506" i="23"/>
  <c r="J1498" i="23"/>
  <c r="L1490" i="23"/>
  <c r="L1482" i="23"/>
  <c r="K1466" i="23"/>
  <c r="L1458" i="23"/>
  <c r="J1587" i="23"/>
  <c r="J1571" i="23"/>
  <c r="J1563" i="23"/>
  <c r="J1547" i="23"/>
  <c r="J1539" i="23"/>
  <c r="K1499" i="23"/>
  <c r="K1467" i="23"/>
  <c r="J1451" i="23"/>
  <c r="L656" i="23"/>
  <c r="L688" i="23"/>
  <c r="L689" i="23"/>
  <c r="K669" i="23"/>
  <c r="H590" i="23"/>
  <c r="L1625" i="23"/>
  <c r="L679" i="23"/>
  <c r="L599" i="23"/>
  <c r="L652" i="23"/>
  <c r="K673" i="23"/>
  <c r="K670" i="23"/>
  <c r="J1625" i="23"/>
  <c r="L680" i="23"/>
  <c r="K662" i="23"/>
  <c r="M1625" i="23"/>
  <c r="L681" i="23"/>
  <c r="K661" i="23"/>
  <c r="BB1608" i="1"/>
  <c r="BB1624" i="1"/>
  <c r="BB1640" i="1"/>
  <c r="BB1656" i="1"/>
  <c r="BB155" i="1"/>
  <c r="BE1277" i="1"/>
  <c r="BB1617" i="1"/>
  <c r="BB1633" i="1"/>
  <c r="BB1649" i="1"/>
  <c r="BB15" i="1"/>
  <c r="BD23" i="1"/>
  <c r="BE63" i="1"/>
  <c r="BD1382" i="1"/>
  <c r="BB1390" i="1"/>
  <c r="BB1408" i="1"/>
  <c r="BB1424" i="1"/>
  <c r="BB1440" i="1"/>
  <c r="BB1456" i="1"/>
  <c r="BB1472" i="1"/>
  <c r="BB1618" i="1"/>
  <c r="BB1650" i="1"/>
  <c r="BD115" i="1"/>
  <c r="BB115" i="1"/>
  <c r="BE24" i="1"/>
  <c r="BB40" i="1"/>
  <c r="BD48" i="1"/>
  <c r="BC64" i="1"/>
  <c r="BD1271" i="1"/>
  <c r="BD1343" i="1"/>
  <c r="BB1401" i="1"/>
  <c r="BB1417" i="1"/>
  <c r="BB1433" i="1"/>
  <c r="BB1449" i="1"/>
  <c r="BB1465" i="1"/>
  <c r="BB1481" i="1"/>
  <c r="BB1611" i="1"/>
  <c r="BB1643" i="1"/>
  <c r="BB1659" i="1"/>
  <c r="BD1832" i="1"/>
  <c r="BC1848" i="1"/>
  <c r="BC1856" i="1"/>
  <c r="BE1872" i="1"/>
  <c r="BC9" i="1"/>
  <c r="BE33" i="1"/>
  <c r="BD57" i="1"/>
  <c r="BD1272" i="1"/>
  <c r="BB1336" i="1"/>
  <c r="BD1376" i="1"/>
  <c r="BB1402" i="1"/>
  <c r="BB1418" i="1"/>
  <c r="BB1434" i="1"/>
  <c r="BB1450" i="1"/>
  <c r="BB1466" i="1"/>
  <c r="BB1482" i="1"/>
  <c r="BB1620" i="1"/>
  <c r="BB1636" i="1"/>
  <c r="BB1652" i="1"/>
  <c r="BB1668" i="1"/>
  <c r="BE1801" i="1"/>
  <c r="BB1809" i="1"/>
  <c r="BB1841" i="1"/>
  <c r="BD1841" i="1"/>
  <c r="BC1865" i="1"/>
  <c r="BE1889" i="1"/>
  <c r="BB1987" i="1"/>
  <c r="BB2027" i="1"/>
  <c r="BD324" i="1"/>
  <c r="BB26" i="1"/>
  <c r="BD34" i="1"/>
  <c r="BC50" i="1"/>
  <c r="BE1281" i="1"/>
  <c r="BD1361" i="1"/>
  <c r="BB1411" i="1"/>
  <c r="BB1427" i="1"/>
  <c r="BB1443" i="1"/>
  <c r="BB1459" i="1"/>
  <c r="BB1475" i="1"/>
  <c r="BB1613" i="1"/>
  <c r="BB1645" i="1"/>
  <c r="BB1661" i="1"/>
  <c r="BB1842" i="1"/>
  <c r="BD1850" i="1"/>
  <c r="BE1882" i="1"/>
  <c r="BE1890" i="1"/>
  <c r="BB1900" i="1"/>
  <c r="BE309" i="1"/>
  <c r="BB43" i="1"/>
  <c r="BD51" i="1"/>
  <c r="BC67" i="1"/>
  <c r="BB1158" i="1"/>
  <c r="BE1274" i="1"/>
  <c r="BB1386" i="1"/>
  <c r="BB1412" i="1"/>
  <c r="BB1428" i="1"/>
  <c r="BB1444" i="1"/>
  <c r="BB1460" i="1"/>
  <c r="BB1476" i="1"/>
  <c r="BB1630" i="1"/>
  <c r="BB1646" i="1"/>
  <c r="BB1662" i="1"/>
  <c r="BE1803" i="1"/>
  <c r="BE1819" i="1"/>
  <c r="BB1835" i="1"/>
  <c r="BD1835" i="1"/>
  <c r="BB1843" i="1"/>
  <c r="BD1843" i="1"/>
  <c r="BC1851" i="1"/>
  <c r="BC1859" i="1"/>
  <c r="BC1867" i="1"/>
  <c r="BD1875" i="1"/>
  <c r="BD1891" i="1"/>
  <c r="BB127" i="1"/>
  <c r="BC260" i="1"/>
  <c r="BD270" i="1"/>
  <c r="BD302" i="1"/>
  <c r="BD848" i="1"/>
  <c r="BE864" i="1"/>
  <c r="BD872" i="1"/>
  <c r="BE872" i="1"/>
  <c r="BD888" i="1"/>
  <c r="BE896" i="1"/>
  <c r="BD912" i="1"/>
  <c r="BE912" i="1"/>
  <c r="BE920" i="1"/>
  <c r="BB12" i="1"/>
  <c r="BD20" i="1"/>
  <c r="BC36" i="1"/>
  <c r="BB1037" i="1"/>
  <c r="E1061" i="1"/>
  <c r="BB1095" i="1"/>
  <c r="BD1193" i="1"/>
  <c r="BE1201" i="1"/>
  <c r="BE1209" i="1"/>
  <c r="BC1217" i="1"/>
  <c r="BD1217" i="1"/>
  <c r="BD1257" i="1"/>
  <c r="BE1265" i="1"/>
  <c r="BE1305" i="1"/>
  <c r="BC1313" i="1"/>
  <c r="BD1313" i="1"/>
  <c r="BB1321" i="1"/>
  <c r="BB1329" i="1"/>
  <c r="BD1355" i="1"/>
  <c r="BD1379" i="1"/>
  <c r="BB1405" i="1"/>
  <c r="BB1413" i="1"/>
  <c r="BB1421" i="1"/>
  <c r="BB1437" i="1"/>
  <c r="BB1445" i="1"/>
  <c r="BB1453" i="1"/>
  <c r="BB1469" i="1"/>
  <c r="BB1485" i="1"/>
  <c r="BC1688" i="1"/>
  <c r="BB1688" i="1"/>
  <c r="BD1696" i="1"/>
  <c r="BB1696" i="1"/>
  <c r="BC1704" i="1"/>
  <c r="BB1704" i="1"/>
  <c r="BE1704" i="1"/>
  <c r="BB1712" i="1"/>
  <c r="BC1720" i="1"/>
  <c r="BE1720" i="1"/>
  <c r="BD1720" i="1"/>
  <c r="BE1804" i="1"/>
  <c r="BC1804" i="1"/>
  <c r="BE1812" i="1"/>
  <c r="BC1812" i="1"/>
  <c r="BD1812" i="1"/>
  <c r="BD1820" i="1"/>
  <c r="BE1820" i="1"/>
  <c r="BE1828" i="1"/>
  <c r="BC1828" i="1"/>
  <c r="BE1836" i="1"/>
  <c r="BC1836" i="1"/>
  <c r="BB1836" i="1"/>
  <c r="BD1844" i="1"/>
  <c r="BE1844" i="1"/>
  <c r="BB1844" i="1"/>
  <c r="BD1852" i="1"/>
  <c r="BE1852" i="1"/>
  <c r="BC1852" i="1"/>
  <c r="BD1860" i="1"/>
  <c r="BE1860" i="1"/>
  <c r="BC1868" i="1"/>
  <c r="BD1868" i="1"/>
  <c r="BE1868" i="1"/>
  <c r="BC1876" i="1"/>
  <c r="BB1876" i="1"/>
  <c r="BD1876" i="1"/>
  <c r="BE1876" i="1"/>
  <c r="BE1884" i="1"/>
  <c r="BB1974" i="1"/>
  <c r="BE138" i="1"/>
  <c r="BD154" i="1"/>
  <c r="BC213" i="1"/>
  <c r="BB213" i="1"/>
  <c r="BD213" i="1"/>
  <c r="BE213" i="1"/>
  <c r="BE221" i="1"/>
  <c r="BB221" i="1"/>
  <c r="BC229" i="1"/>
  <c r="BD237" i="1"/>
  <c r="BC237" i="1"/>
  <c r="BB237" i="1"/>
  <c r="BD245" i="1"/>
  <c r="BE245" i="1"/>
  <c r="BB245" i="1"/>
  <c r="BC253" i="1"/>
  <c r="BD261" i="1"/>
  <c r="BC261" i="1"/>
  <c r="BB261" i="1"/>
  <c r="BE271" i="1"/>
  <c r="BD279" i="1"/>
  <c r="BE303" i="1"/>
  <c r="BE327" i="1"/>
  <c r="BD732" i="1"/>
  <c r="BE732" i="1"/>
  <c r="BD748" i="1"/>
  <c r="BE748" i="1"/>
  <c r="BE756" i="1"/>
  <c r="BD764" i="1"/>
  <c r="BD772" i="1"/>
  <c r="BE772" i="1"/>
  <c r="BD788" i="1"/>
  <c r="BD796" i="1"/>
  <c r="BE796" i="1"/>
  <c r="BD812" i="1"/>
  <c r="BE812" i="1"/>
  <c r="BE820" i="1"/>
  <c r="BD833" i="1"/>
  <c r="BE841" i="1"/>
  <c r="BE849" i="1"/>
  <c r="BD849" i="1"/>
  <c r="BD857" i="1"/>
  <c r="BE865" i="1"/>
  <c r="BD873" i="1"/>
  <c r="BE881" i="1"/>
  <c r="BD881" i="1"/>
  <c r="BE889" i="1"/>
  <c r="BD897" i="1"/>
  <c r="BE905" i="1"/>
  <c r="BE913" i="1"/>
  <c r="BD913" i="1"/>
  <c r="BD921" i="1"/>
  <c r="BE929" i="1"/>
  <c r="BD5" i="1"/>
  <c r="BD13" i="1"/>
  <c r="BD29" i="1"/>
  <c r="F45" i="1"/>
  <c r="BD45" i="1"/>
  <c r="BE45" i="1"/>
  <c r="BB61" i="1"/>
  <c r="BD69" i="1"/>
  <c r="H1030" i="23"/>
  <c r="J1420" i="23"/>
  <c r="L1024" i="23"/>
  <c r="K1364" i="23"/>
  <c r="J1364" i="23"/>
  <c r="M1364" i="23" s="1"/>
  <c r="K1380" i="23"/>
  <c r="K1356" i="23"/>
  <c r="L976" i="23"/>
  <c r="BB629" i="1"/>
  <c r="BE629" i="1"/>
  <c r="BD637" i="1"/>
  <c r="E637" i="1"/>
  <c r="BD653" i="1"/>
  <c r="E661" i="1"/>
  <c r="F677" i="1"/>
  <c r="BB685" i="1"/>
  <c r="BD693" i="1"/>
  <c r="E693" i="1"/>
  <c r="E701" i="1"/>
  <c r="BC709" i="1"/>
  <c r="BE717" i="1"/>
  <c r="BB638" i="1"/>
  <c r="E646" i="1"/>
  <c r="F662" i="1"/>
  <c r="BD662" i="1"/>
  <c r="BE670" i="1"/>
  <c r="BC670" i="1"/>
  <c r="F678" i="1"/>
  <c r="BC694" i="1"/>
  <c r="BB702" i="1"/>
  <c r="BE710" i="1"/>
  <c r="E718" i="1"/>
  <c r="BD718" i="1"/>
  <c r="BB718" i="1"/>
  <c r="F718" i="1"/>
  <c r="BE726" i="1"/>
  <c r="F639" i="1"/>
  <c r="BE655" i="1"/>
  <c r="BC671" i="1"/>
  <c r="BE671" i="1"/>
  <c r="E671" i="1"/>
  <c r="BE679" i="1"/>
  <c r="BC687" i="1"/>
  <c r="F687" i="1"/>
  <c r="BD695" i="1"/>
  <c r="BC695" i="1"/>
  <c r="BC703" i="1"/>
  <c r="BE703" i="1"/>
  <c r="BE719" i="1"/>
  <c r="BC719" i="1"/>
  <c r="BB727" i="1"/>
  <c r="BC727" i="1"/>
  <c r="BC632" i="1"/>
  <c r="F632" i="1"/>
  <c r="BD640" i="1"/>
  <c r="BB656" i="1"/>
  <c r="BD656" i="1"/>
  <c r="BD664" i="1"/>
  <c r="E664" i="1"/>
  <c r="BD672" i="1"/>
  <c r="BD680" i="1"/>
  <c r="F688" i="1"/>
  <c r="BD688" i="1"/>
  <c r="BB688" i="1"/>
  <c r="F696" i="1"/>
  <c r="BD696" i="1"/>
  <c r="BE704" i="1"/>
  <c r="F704" i="1"/>
  <c r="BE712" i="1"/>
  <c r="BD712" i="1"/>
  <c r="BC720" i="1"/>
  <c r="BE720" i="1"/>
  <c r="F633" i="1"/>
  <c r="BC633" i="1"/>
  <c r="BD633" i="1"/>
  <c r="BE633" i="1"/>
  <c r="BD641" i="1"/>
  <c r="BE649" i="1"/>
  <c r="BB649" i="1"/>
  <c r="BD657" i="1"/>
  <c r="BC665" i="1"/>
  <c r="BB665" i="1"/>
  <c r="BD665" i="1"/>
  <c r="E665" i="1"/>
  <c r="BD673" i="1"/>
  <c r="BE681" i="1"/>
  <c r="BE689" i="1"/>
  <c r="F689" i="1"/>
  <c r="E689" i="1"/>
  <c r="BB697" i="1"/>
  <c r="BD697" i="1"/>
  <c r="BD705" i="1"/>
  <c r="BC705" i="1"/>
  <c r="E705" i="1"/>
  <c r="BE705" i="1"/>
  <c r="E713" i="1"/>
  <c r="BD713" i="1"/>
  <c r="BC713" i="1"/>
  <c r="BB721" i="1"/>
  <c r="BD634" i="1"/>
  <c r="BE642" i="1"/>
  <c r="F642" i="1"/>
  <c r="E642" i="1"/>
  <c r="F650" i="1"/>
  <c r="BE650" i="1"/>
  <c r="BB650" i="1"/>
  <c r="E658" i="1"/>
  <c r="BD658" i="1"/>
  <c r="F666" i="1"/>
  <c r="BE666" i="1"/>
  <c r="BC674" i="1"/>
  <c r="BD682" i="1"/>
  <c r="F690" i="1"/>
  <c r="BB690" i="1"/>
  <c r="BD698" i="1"/>
  <c r="BE706" i="1"/>
  <c r="BC722" i="1"/>
  <c r="BE722" i="1"/>
  <c r="F627" i="1"/>
  <c r="BD635" i="1"/>
  <c r="BC643" i="1"/>
  <c r="F643" i="1"/>
  <c r="BD651" i="1"/>
  <c r="BE651" i="1"/>
  <c r="F659" i="1"/>
  <c r="F675" i="1"/>
  <c r="BE675" i="1"/>
  <c r="BD683" i="1"/>
  <c r="BC683" i="1"/>
  <c r="BD691" i="1"/>
  <c r="BB691" i="1"/>
  <c r="BC699" i="1"/>
  <c r="BE707" i="1"/>
  <c r="BC707" i="1"/>
  <c r="F715" i="1"/>
  <c r="BE715" i="1"/>
  <c r="F723" i="1"/>
  <c r="BC628" i="1"/>
  <c r="BE636" i="1"/>
  <c r="BC644" i="1"/>
  <c r="BE644" i="1"/>
  <c r="F644" i="1"/>
  <c r="E652" i="1"/>
  <c r="BE652" i="1"/>
  <c r="BC660" i="1"/>
  <c r="BB660" i="1"/>
  <c r="E660" i="1"/>
  <c r="BE660" i="1"/>
  <c r="BB668" i="1"/>
  <c r="BE668" i="1"/>
  <c r="BE676" i="1"/>
  <c r="BB676" i="1"/>
  <c r="F676" i="1"/>
  <c r="F684" i="1"/>
  <c r="BD692" i="1"/>
  <c r="BE700" i="1"/>
  <c r="BC700" i="1"/>
  <c r="F700" i="1"/>
  <c r="F708" i="1"/>
  <c r="BE708" i="1"/>
  <c r="BC708" i="1"/>
  <c r="BC716" i="1"/>
  <c r="F724" i="1"/>
  <c r="L53" i="23"/>
  <c r="H1045" i="23"/>
  <c r="L888" i="23"/>
  <c r="L872" i="23"/>
  <c r="K872" i="23"/>
  <c r="K792" i="23"/>
  <c r="H936" i="23"/>
  <c r="H872" i="23"/>
  <c r="H720" i="23"/>
  <c r="J928" i="23"/>
  <c r="K824" i="23"/>
  <c r="H712" i="23"/>
  <c r="J896" i="23"/>
  <c r="J768" i="23"/>
  <c r="K51" i="23"/>
  <c r="K1348" i="23"/>
  <c r="J948" i="23"/>
  <c r="J901" i="23"/>
  <c r="J50" i="23"/>
  <c r="L67" i="23"/>
  <c r="L1388" i="23"/>
  <c r="J917" i="23"/>
  <c r="H1265" i="23"/>
  <c r="J1265" i="23"/>
  <c r="H1249" i="23"/>
  <c r="K1054" i="23"/>
  <c r="H1038" i="23"/>
  <c r="J1030" i="23"/>
  <c r="L1046" i="23"/>
  <c r="K788" i="23"/>
  <c r="L1052" i="23"/>
  <c r="K1046" i="23"/>
  <c r="J1046" i="23"/>
  <c r="K748" i="23"/>
  <c r="L1054" i="23"/>
  <c r="J1038" i="23"/>
  <c r="H993" i="23"/>
  <c r="J1406" i="23"/>
  <c r="K953" i="23"/>
  <c r="L1025" i="23"/>
  <c r="H881" i="23"/>
  <c r="J1328" i="23"/>
  <c r="K985" i="23"/>
  <c r="K945" i="23"/>
  <c r="L657" i="23"/>
  <c r="H605" i="23"/>
  <c r="H557" i="23"/>
  <c r="H402" i="23"/>
  <c r="H1304" i="23"/>
  <c r="K1017" i="23"/>
  <c r="J985" i="23"/>
  <c r="H905" i="23"/>
  <c r="J41" i="23"/>
  <c r="J1017" i="23"/>
  <c r="L977" i="23"/>
  <c r="L644" i="23"/>
  <c r="H638" i="23"/>
  <c r="J609" i="23"/>
  <c r="H1041" i="23"/>
  <c r="H1009" i="23"/>
  <c r="K1001" i="23"/>
  <c r="J889" i="23"/>
  <c r="L650" i="23"/>
  <c r="K632" i="23"/>
  <c r="H609" i="23"/>
  <c r="H67" i="23"/>
  <c r="H50" i="23"/>
  <c r="H8" i="23"/>
  <c r="J1001" i="23"/>
  <c r="H889" i="23"/>
  <c r="H479" i="23"/>
  <c r="L1049" i="23"/>
  <c r="J969" i="23"/>
  <c r="J793" i="23"/>
  <c r="L651" i="23"/>
  <c r="K633" i="23"/>
  <c r="H598" i="23"/>
  <c r="H584" i="23"/>
  <c r="H547" i="23"/>
  <c r="H656" i="23"/>
  <c r="K806" i="23"/>
  <c r="K5" i="23"/>
  <c r="H1032" i="23"/>
  <c r="L1016" i="23"/>
  <c r="K992" i="23"/>
  <c r="L968" i="23"/>
  <c r="K966" i="23"/>
  <c r="H904" i="23"/>
  <c r="K880" i="23"/>
  <c r="L840" i="23"/>
  <c r="L822" i="23"/>
  <c r="K790" i="23"/>
  <c r="K776" i="23"/>
  <c r="K736" i="23"/>
  <c r="H81" i="23"/>
  <c r="L37" i="23"/>
  <c r="J838" i="23"/>
  <c r="K33" i="23"/>
  <c r="J37" i="23"/>
  <c r="K81" i="23"/>
  <c r="L72" i="23"/>
  <c r="J1318" i="23"/>
  <c r="L1008" i="23"/>
  <c r="J992" i="23"/>
  <c r="L984" i="23"/>
  <c r="K968" i="23"/>
  <c r="J958" i="23"/>
  <c r="H800" i="23"/>
  <c r="L81" i="23"/>
  <c r="K1008" i="23"/>
  <c r="K984" i="23"/>
  <c r="H880" i="23"/>
  <c r="K832" i="23"/>
  <c r="K768" i="23"/>
  <c r="H728" i="23"/>
  <c r="K902" i="23"/>
  <c r="K942" i="23"/>
  <c r="J774" i="23"/>
  <c r="K15" i="23"/>
  <c r="K37" i="23"/>
  <c r="J1356" i="23"/>
  <c r="J1000" i="23"/>
  <c r="H928" i="23"/>
  <c r="K904" i="23"/>
  <c r="H864" i="23"/>
  <c r="H816" i="23"/>
  <c r="K808" i="23"/>
  <c r="K744" i="23"/>
  <c r="J918" i="23"/>
  <c r="L992" i="23"/>
  <c r="L966" i="23"/>
  <c r="J934" i="23"/>
  <c r="H920" i="23"/>
  <c r="H888" i="23"/>
  <c r="J1116" i="23"/>
  <c r="K9" i="23"/>
  <c r="H1356" i="23"/>
  <c r="K1322" i="23"/>
  <c r="L947" i="23"/>
  <c r="J1322" i="23"/>
  <c r="H947" i="23"/>
  <c r="J851" i="23"/>
  <c r="K963" i="23"/>
  <c r="J795" i="23"/>
  <c r="J76" i="23"/>
  <c r="J1054" i="23"/>
  <c r="H1046" i="23"/>
  <c r="L1035" i="23"/>
  <c r="J998" i="23"/>
  <c r="K974" i="23"/>
  <c r="J966" i="23"/>
  <c r="L950" i="23"/>
  <c r="K925" i="23"/>
  <c r="H909" i="23"/>
  <c r="H893" i="23"/>
  <c r="K878" i="23"/>
  <c r="J844" i="23"/>
  <c r="M844" i="23" s="1"/>
  <c r="J828" i="23"/>
  <c r="H822" i="23"/>
  <c r="K798" i="23"/>
  <c r="H796" i="23"/>
  <c r="L32" i="23"/>
  <c r="L1331" i="23"/>
  <c r="L1325" i="23"/>
  <c r="H1307" i="23"/>
  <c r="H1054" i="23"/>
  <c r="K1035" i="23"/>
  <c r="L1028" i="23"/>
  <c r="H966" i="23"/>
  <c r="J956" i="23"/>
  <c r="K894" i="23"/>
  <c r="K860" i="23"/>
  <c r="L859" i="23"/>
  <c r="H844" i="23"/>
  <c r="L830" i="23"/>
  <c r="L813" i="23"/>
  <c r="L828" i="23"/>
  <c r="K1229" i="23"/>
  <c r="H1338" i="23"/>
  <c r="K1331" i="23"/>
  <c r="H1245" i="23"/>
  <c r="L1043" i="23"/>
  <c r="L1038" i="23"/>
  <c r="L1030" i="23"/>
  <c r="J1021" i="23"/>
  <c r="H956" i="23"/>
  <c r="H910" i="23"/>
  <c r="H869" i="23"/>
  <c r="H830" i="23"/>
  <c r="H819" i="23"/>
  <c r="J814" i="23"/>
  <c r="K771" i="23"/>
  <c r="L61" i="23"/>
  <c r="J1331" i="23"/>
  <c r="K1038" i="23"/>
  <c r="J1037" i="23"/>
  <c r="K1030" i="23"/>
  <c r="H1029" i="23"/>
  <c r="K1022" i="23"/>
  <c r="L963" i="23"/>
  <c r="K958" i="23"/>
  <c r="H957" i="23"/>
  <c r="H885" i="23"/>
  <c r="H804" i="23"/>
  <c r="L788" i="23"/>
  <c r="L48" i="23"/>
  <c r="K1063" i="23"/>
  <c r="H1037" i="23"/>
  <c r="H1021" i="23"/>
  <c r="L1005" i="23"/>
  <c r="L989" i="23"/>
  <c r="L933" i="23"/>
  <c r="J925" i="23"/>
  <c r="M925" i="23" s="1"/>
  <c r="H901" i="23"/>
  <c r="L1053" i="23"/>
  <c r="J997" i="23"/>
  <c r="L4" i="23"/>
  <c r="K1087" i="23"/>
  <c r="J1380" i="23"/>
  <c r="K1053" i="23"/>
  <c r="J1005" i="23"/>
  <c r="H997" i="23"/>
  <c r="H981" i="23"/>
  <c r="H973" i="23"/>
  <c r="J933" i="23"/>
  <c r="H825" i="23"/>
  <c r="L981" i="23"/>
  <c r="H925" i="23"/>
  <c r="L949" i="23"/>
  <c r="L941" i="23"/>
  <c r="K1436" i="23"/>
  <c r="J1460" i="23"/>
  <c r="H1326" i="23"/>
  <c r="L1045" i="23"/>
  <c r="H969" i="23"/>
  <c r="K949" i="23"/>
  <c r="L909" i="23"/>
  <c r="L893" i="23"/>
  <c r="L885" i="23"/>
  <c r="L857" i="23"/>
  <c r="H737" i="23"/>
  <c r="J1053" i="23"/>
  <c r="H999" i="23"/>
  <c r="H933" i="23"/>
  <c r="J1436" i="23"/>
  <c r="K1175" i="23"/>
  <c r="K1045" i="23"/>
  <c r="L1037" i="23"/>
  <c r="L917" i="23"/>
  <c r="K909" i="23"/>
  <c r="L901" i="23"/>
  <c r="K893" i="23"/>
  <c r="K885" i="23"/>
  <c r="K765" i="23"/>
  <c r="K1005" i="23"/>
  <c r="K933" i="23"/>
  <c r="L1061" i="23"/>
  <c r="J1191" i="23"/>
  <c r="J1045" i="23"/>
  <c r="K1037" i="23"/>
  <c r="H949" i="23"/>
  <c r="K917" i="23"/>
  <c r="J909" i="23"/>
  <c r="K901" i="23"/>
  <c r="J893" i="23"/>
  <c r="J885" i="23"/>
  <c r="H853" i="23"/>
  <c r="K1218" i="23"/>
  <c r="H1017" i="23"/>
  <c r="H985" i="23"/>
  <c r="H977" i="23"/>
  <c r="H921" i="23"/>
  <c r="H913" i="23"/>
  <c r="K865" i="23"/>
  <c r="H37" i="23"/>
  <c r="L1218" i="23"/>
  <c r="J1242" i="23"/>
  <c r="H1049" i="23"/>
  <c r="L961" i="23"/>
  <c r="L745" i="23"/>
  <c r="L1234" i="23"/>
  <c r="K1226" i="23"/>
  <c r="H1320" i="23"/>
  <c r="L1041" i="23"/>
  <c r="K873" i="23"/>
  <c r="J1066" i="23"/>
  <c r="K1304" i="23"/>
  <c r="K1041" i="23"/>
  <c r="K1009" i="23"/>
  <c r="J873" i="23"/>
  <c r="L793" i="23"/>
  <c r="J1267" i="23"/>
  <c r="L1001" i="23"/>
  <c r="H873" i="23"/>
  <c r="K793" i="23"/>
  <c r="L761" i="23"/>
  <c r="J51" i="23"/>
  <c r="J1060" i="23"/>
  <c r="H1085" i="23"/>
  <c r="J1261" i="23"/>
  <c r="H1330" i="23"/>
  <c r="L1306" i="23"/>
  <c r="H1261" i="23"/>
  <c r="H1165" i="23"/>
  <c r="H1069" i="23"/>
  <c r="H1061" i="23"/>
  <c r="J1051" i="23"/>
  <c r="L1019" i="23"/>
  <c r="J1011" i="23"/>
  <c r="K971" i="23"/>
  <c r="K891" i="23"/>
  <c r="H875" i="23"/>
  <c r="H867" i="23"/>
  <c r="K843" i="23"/>
  <c r="J811" i="23"/>
  <c r="L779" i="23"/>
  <c r="L747" i="23"/>
  <c r="K715" i="23"/>
  <c r="L685" i="23"/>
  <c r="L684" i="23"/>
  <c r="L677" i="23"/>
  <c r="K666" i="23"/>
  <c r="L648" i="23"/>
  <c r="L647" i="23"/>
  <c r="K641" i="23"/>
  <c r="K637" i="23"/>
  <c r="K629" i="23"/>
  <c r="J601" i="23"/>
  <c r="K582" i="23"/>
  <c r="H581" i="23"/>
  <c r="H577" i="23"/>
  <c r="K566" i="23"/>
  <c r="H556" i="23"/>
  <c r="H540" i="23"/>
  <c r="H534" i="23"/>
  <c r="K492" i="23"/>
  <c r="K59" i="23"/>
  <c r="K1108" i="23"/>
  <c r="J43" i="23"/>
  <c r="K1245" i="23"/>
  <c r="H68" i="23"/>
  <c r="L68" i="23"/>
  <c r="L1069" i="23"/>
  <c r="L59" i="23"/>
  <c r="H51" i="23"/>
  <c r="L76" i="23"/>
  <c r="L1261" i="23"/>
  <c r="K68" i="23"/>
  <c r="J1229" i="23"/>
  <c r="K1306" i="23"/>
  <c r="H1051" i="23"/>
  <c r="L1003" i="23"/>
  <c r="L939" i="23"/>
  <c r="H843" i="23"/>
  <c r="K819" i="23"/>
  <c r="H811" i="23"/>
  <c r="L795" i="23"/>
  <c r="H779" i="23"/>
  <c r="L763" i="23"/>
  <c r="J747" i="23"/>
  <c r="K685" i="23"/>
  <c r="L672" i="23"/>
  <c r="L667" i="23"/>
  <c r="H655" i="23"/>
  <c r="K648" i="23"/>
  <c r="L630" i="23"/>
  <c r="H624" i="23"/>
  <c r="H597" i="23"/>
  <c r="L567" i="23"/>
  <c r="H566" i="23"/>
  <c r="J563" i="23"/>
  <c r="H495" i="23"/>
  <c r="K416" i="23"/>
  <c r="K373" i="23"/>
  <c r="H367" i="23"/>
  <c r="K43" i="23"/>
  <c r="L51" i="23"/>
  <c r="J1061" i="23"/>
  <c r="J68" i="23"/>
  <c r="J1338" i="23"/>
  <c r="J1306" i="23"/>
  <c r="H939" i="23"/>
  <c r="L851" i="23"/>
  <c r="J819" i="23"/>
  <c r="K795" i="23"/>
  <c r="H794" i="23"/>
  <c r="L754" i="23"/>
  <c r="K686" i="23"/>
  <c r="K678" i="23"/>
  <c r="H672" i="23"/>
  <c r="L669" i="23"/>
  <c r="L668" i="23"/>
  <c r="K649" i="23"/>
  <c r="L632" i="23"/>
  <c r="L631" i="23"/>
  <c r="J547" i="23"/>
  <c r="H518" i="23"/>
  <c r="H442" i="23"/>
  <c r="H419" i="23"/>
  <c r="H376" i="23"/>
  <c r="L786" i="23"/>
  <c r="K19" i="23"/>
  <c r="J1068" i="23"/>
  <c r="K1378" i="23"/>
  <c r="L1149" i="23"/>
  <c r="J1245" i="23"/>
  <c r="H1322" i="23"/>
  <c r="K1043" i="23"/>
  <c r="J1035" i="23"/>
  <c r="L987" i="23"/>
  <c r="H963" i="23"/>
  <c r="J859" i="23"/>
  <c r="K835" i="23"/>
  <c r="L827" i="23"/>
  <c r="K803" i="23"/>
  <c r="J771" i="23"/>
  <c r="K689" i="23"/>
  <c r="K681" i="23"/>
  <c r="L663" i="23"/>
  <c r="K652" i="23"/>
  <c r="L639" i="23"/>
  <c r="L634" i="23"/>
  <c r="J580" i="23"/>
  <c r="H561" i="23"/>
  <c r="H542" i="23"/>
  <c r="L1116" i="23"/>
  <c r="L1181" i="23"/>
  <c r="L1330" i="23"/>
  <c r="H1131" i="23"/>
  <c r="L1051" i="23"/>
  <c r="J1043" i="23"/>
  <c r="L1027" i="23"/>
  <c r="K867" i="23"/>
  <c r="J835" i="23"/>
  <c r="K827" i="23"/>
  <c r="H787" i="23"/>
  <c r="H771" i="23"/>
  <c r="K690" i="23"/>
  <c r="K682" i="23"/>
  <c r="L665" i="23"/>
  <c r="L664" i="23"/>
  <c r="K653" i="23"/>
  <c r="K645" i="23"/>
  <c r="L640" i="23"/>
  <c r="H639" i="23"/>
  <c r="L636" i="23"/>
  <c r="L635" i="23"/>
  <c r="L628" i="23"/>
  <c r="H565" i="23"/>
  <c r="H432" i="23"/>
  <c r="K309" i="23"/>
  <c r="L1245" i="23"/>
  <c r="J1085" i="23"/>
  <c r="J1069" i="23"/>
  <c r="K1330" i="23"/>
  <c r="K1314" i="23"/>
  <c r="K1051" i="23"/>
  <c r="H1043" i="23"/>
  <c r="J1027" i="23"/>
  <c r="L979" i="23"/>
  <c r="J882" i="23"/>
  <c r="J875" i="23"/>
  <c r="J867" i="23"/>
  <c r="L843" i="23"/>
  <c r="H835" i="23"/>
  <c r="H827" i="23"/>
  <c r="K811" i="23"/>
  <c r="L692" i="23"/>
  <c r="L683" i="23"/>
  <c r="H671" i="23"/>
  <c r="K665" i="23"/>
  <c r="L646" i="23"/>
  <c r="K636" i="23"/>
  <c r="H592" i="23"/>
  <c r="H573" i="23"/>
  <c r="J562" i="23"/>
  <c r="H531" i="23"/>
  <c r="BE2172" i="1"/>
  <c r="BB2172" i="1"/>
  <c r="BC2180" i="1"/>
  <c r="BB2180" i="1"/>
  <c r="BD2188" i="1"/>
  <c r="E2196" i="1"/>
  <c r="E2204" i="1"/>
  <c r="BC2212" i="1"/>
  <c r="E2220" i="1"/>
  <c r="BD2236" i="1"/>
  <c r="E2236" i="1"/>
  <c r="BD2173" i="1"/>
  <c r="BB2173" i="1"/>
  <c r="BD2181" i="1"/>
  <c r="BE2181" i="1"/>
  <c r="F2189" i="1"/>
  <c r="BD2189" i="1"/>
  <c r="F2197" i="1"/>
  <c r="F2205" i="1"/>
  <c r="BE2213" i="1"/>
  <c r="BB2213" i="1"/>
  <c r="E2221" i="1"/>
  <c r="BE2221" i="1"/>
  <c r="BC2237" i="1"/>
  <c r="BD2237" i="1"/>
  <c r="E2174" i="1"/>
  <c r="BE2174" i="1"/>
  <c r="BB2182" i="1"/>
  <c r="F2190" i="1"/>
  <c r="BE2198" i="1"/>
  <c r="BC2198" i="1"/>
  <c r="BB2222" i="1"/>
  <c r="F2222" i="1"/>
  <c r="BC2222" i="1"/>
  <c r="F2230" i="1"/>
  <c r="BE2167" i="1"/>
  <c r="E2167" i="1"/>
  <c r="F2175" i="1"/>
  <c r="BE2183" i="1"/>
  <c r="BB2183" i="1"/>
  <c r="BE2191" i="1"/>
  <c r="BD2191" i="1"/>
  <c r="F2199" i="1"/>
  <c r="BD2207" i="1"/>
  <c r="BB2207" i="1"/>
  <c r="BD2215" i="1"/>
  <c r="BB2215" i="1"/>
  <c r="F2215" i="1"/>
  <c r="BB2223" i="1"/>
  <c r="BC2231" i="1"/>
  <c r="BD2231" i="1"/>
  <c r="BC2168" i="1"/>
  <c r="F2168" i="1"/>
  <c r="E2168" i="1"/>
  <c r="BB2168" i="1"/>
  <c r="F2176" i="1"/>
  <c r="E2176" i="1"/>
  <c r="BD2176" i="1"/>
  <c r="BE2176" i="1"/>
  <c r="BE2184" i="1"/>
  <c r="BC2184" i="1"/>
  <c r="BE2192" i="1"/>
  <c r="BC2192" i="1"/>
  <c r="BB2200" i="1"/>
  <c r="F2208" i="1"/>
  <c r="BB2208" i="1"/>
  <c r="E2216" i="1"/>
  <c r="BE2216" i="1"/>
  <c r="BC2216" i="1"/>
  <c r="BE2224" i="1"/>
  <c r="BB2224" i="1"/>
  <c r="BB2232" i="1"/>
  <c r="BE2169" i="1"/>
  <c r="BC2177" i="1"/>
  <c r="E2177" i="1"/>
  <c r="F2185" i="1"/>
  <c r="BE2193" i="1"/>
  <c r="BB2193" i="1"/>
  <c r="E2193" i="1"/>
  <c r="BD2193" i="1"/>
  <c r="BD2201" i="1"/>
  <c r="BC2201" i="1"/>
  <c r="F2201" i="1"/>
  <c r="E2201" i="1"/>
  <c r="BD2209" i="1"/>
  <c r="F2209" i="1"/>
  <c r="E2209" i="1"/>
  <c r="BE2217" i="1"/>
  <c r="BC2225" i="1"/>
  <c r="BB2225" i="1"/>
  <c r="BD2225" i="1"/>
  <c r="BE2225" i="1"/>
  <c r="F2233" i="1"/>
  <c r="BD2233" i="1"/>
  <c r="BE2233" i="1"/>
  <c r="E2170" i="1"/>
  <c r="BE2170" i="1"/>
  <c r="BC2178" i="1"/>
  <c r="F2178" i="1"/>
  <c r="BE2178" i="1"/>
  <c r="BB2178" i="1"/>
  <c r="BD2178" i="1"/>
  <c r="E2186" i="1"/>
  <c r="BD2186" i="1"/>
  <c r="F2186" i="1"/>
  <c r="BD2194" i="1"/>
  <c r="BE2194" i="1"/>
  <c r="BB2194" i="1"/>
  <c r="BD2202" i="1"/>
  <c r="BE2202" i="1"/>
  <c r="BB2202" i="1"/>
  <c r="F2210" i="1"/>
  <c r="BD2210" i="1"/>
  <c r="BC2210" i="1"/>
  <c r="BB2210" i="1"/>
  <c r="F2218" i="1"/>
  <c r="E2218" i="1"/>
  <c r="BD2218" i="1"/>
  <c r="BC2218" i="1"/>
  <c r="BE2218" i="1"/>
  <c r="BD2226" i="1"/>
  <c r="BE2226" i="1"/>
  <c r="BB2226" i="1"/>
  <c r="E2226" i="1"/>
  <c r="BD2234" i="1"/>
  <c r="BB2234" i="1"/>
  <c r="E2234" i="1"/>
  <c r="BE2171" i="1"/>
  <c r="BC2171" i="1"/>
  <c r="E2171" i="1"/>
  <c r="BE2179" i="1"/>
  <c r="BC2179" i="1"/>
  <c r="F2179" i="1"/>
  <c r="BC2187" i="1"/>
  <c r="E2187" i="1"/>
  <c r="BC2195" i="1"/>
  <c r="BB2195" i="1"/>
  <c r="BD2195" i="1"/>
  <c r="BD2203" i="1"/>
  <c r="BC2203" i="1"/>
  <c r="BB2203" i="1"/>
  <c r="BD2211" i="1"/>
  <c r="BE2211" i="1"/>
  <c r="F2211" i="1"/>
  <c r="BB2227" i="1"/>
  <c r="F2227" i="1"/>
  <c r="E2227" i="1"/>
  <c r="BD2227" i="1"/>
  <c r="BE2227" i="1"/>
  <c r="BB2235" i="1"/>
  <c r="E2235" i="1"/>
  <c r="BD2235" i="1"/>
  <c r="BE2235" i="1"/>
  <c r="BD1758" i="1"/>
  <c r="BD1743" i="1"/>
  <c r="BD1775" i="1"/>
  <c r="BD1752" i="1"/>
  <c r="BE1752" i="1"/>
  <c r="BD1733" i="1"/>
  <c r="BE1773" i="1"/>
  <c r="BD1737" i="1"/>
  <c r="BE1737" i="1"/>
  <c r="BE1745" i="1"/>
  <c r="BD1753" i="1"/>
  <c r="BD1761" i="1"/>
  <c r="BE1761" i="1"/>
  <c r="BE1769" i="1"/>
  <c r="BD1777" i="1"/>
  <c r="BD1793" i="1"/>
  <c r="BE1789" i="1"/>
  <c r="BD1730" i="1"/>
  <c r="BE1738" i="1"/>
  <c r="BE1746" i="1"/>
  <c r="BD1746" i="1"/>
  <c r="BD1754" i="1"/>
  <c r="BD1778" i="1"/>
  <c r="BE1778" i="1"/>
  <c r="BE1786" i="1"/>
  <c r="BE1782" i="1"/>
  <c r="BD1731" i="1"/>
  <c r="BE1731" i="1"/>
  <c r="BD1739" i="1"/>
  <c r="BE1739" i="1"/>
  <c r="BD1747" i="1"/>
  <c r="BD1755" i="1"/>
  <c r="BE1755" i="1"/>
  <c r="BD1763" i="1"/>
  <c r="BE1763" i="1"/>
  <c r="BD1771" i="1"/>
  <c r="BD1780" i="1"/>
  <c r="BE1787" i="1"/>
  <c r="BD1787" i="1"/>
  <c r="BE1765" i="1"/>
  <c r="BE1732" i="1"/>
  <c r="BD1740" i="1"/>
  <c r="BD1748" i="1"/>
  <c r="BE1748" i="1"/>
  <c r="BD1756" i="1"/>
  <c r="BE1756" i="1"/>
  <c r="BD1764" i="1"/>
  <c r="BE1764" i="1"/>
  <c r="BD1772" i="1"/>
  <c r="BE1772" i="1"/>
  <c r="BE1781" i="1"/>
  <c r="BD1781" i="1"/>
  <c r="BD1788" i="1"/>
  <c r="BE1788" i="1"/>
  <c r="BD961" i="1"/>
  <c r="BD969" i="1"/>
  <c r="BD962" i="1"/>
  <c r="BD970" i="1"/>
  <c r="BD978" i="1"/>
  <c r="BD963" i="1"/>
  <c r="BD979" i="1"/>
  <c r="BD964" i="1"/>
  <c r="BD972" i="1"/>
  <c r="BD980" i="1"/>
  <c r="BD965" i="1"/>
  <c r="BD973" i="1"/>
  <c r="BD958" i="1"/>
  <c r="BD966" i="1"/>
  <c r="BD959" i="1"/>
  <c r="BD967" i="1"/>
  <c r="BD975" i="1"/>
  <c r="BD960" i="1"/>
  <c r="BD968" i="1"/>
  <c r="BD976" i="1"/>
  <c r="J73" i="23"/>
  <c r="K73" i="23"/>
  <c r="L34" i="23"/>
  <c r="J34" i="23"/>
  <c r="K6" i="23"/>
  <c r="L1302" i="23"/>
  <c r="K1302" i="23"/>
  <c r="J1302" i="23"/>
  <c r="J1310" i="23"/>
  <c r="K1310" i="23"/>
  <c r="L1310" i="23"/>
  <c r="K1318" i="23"/>
  <c r="L1318" i="23"/>
  <c r="K1326" i="23"/>
  <c r="L1326" i="23"/>
  <c r="J1326" i="23"/>
  <c r="J1334" i="23"/>
  <c r="L1334" i="23"/>
  <c r="K1334" i="23"/>
  <c r="C1341" i="23"/>
  <c r="F1341" i="23"/>
  <c r="G1341" i="23"/>
  <c r="E1341" i="23"/>
  <c r="K711" i="23"/>
  <c r="L711" i="23"/>
  <c r="K727" i="23"/>
  <c r="J727" i="23"/>
  <c r="J735" i="23"/>
  <c r="K735" i="23"/>
  <c r="L735" i="23"/>
  <c r="J743" i="23"/>
  <c r="K751" i="23"/>
  <c r="L751" i="23"/>
  <c r="J751" i="23"/>
  <c r="J775" i="23"/>
  <c r="K775" i="23"/>
  <c r="L775" i="23"/>
  <c r="J783" i="23"/>
  <c r="K783" i="23"/>
  <c r="L783" i="23"/>
  <c r="K791" i="23"/>
  <c r="L791" i="23"/>
  <c r="K863" i="23"/>
  <c r="L863" i="23"/>
  <c r="J871" i="23"/>
  <c r="L871" i="23"/>
  <c r="K887" i="23"/>
  <c r="J887" i="23"/>
  <c r="J895" i="23"/>
  <c r="L895" i="23"/>
  <c r="K895" i="23"/>
  <c r="J903" i="23"/>
  <c r="K903" i="23"/>
  <c r="J911" i="23"/>
  <c r="K911" i="23"/>
  <c r="L911" i="23"/>
  <c r="L919" i="23"/>
  <c r="J919" i="23"/>
  <c r="K927" i="23"/>
  <c r="J927" i="23"/>
  <c r="L935" i="23"/>
  <c r="J935" i="23"/>
  <c r="J943" i="23"/>
  <c r="K943" i="23"/>
  <c r="J959" i="23"/>
  <c r="J967" i="23"/>
  <c r="K967" i="23"/>
  <c r="L967" i="23"/>
  <c r="J975" i="23"/>
  <c r="K975" i="23"/>
  <c r="L975" i="23"/>
  <c r="J983" i="23"/>
  <c r="K983" i="23"/>
  <c r="L983" i="23"/>
  <c r="K991" i="23"/>
  <c r="L991" i="23"/>
  <c r="J999" i="23"/>
  <c r="K999" i="23"/>
  <c r="L999" i="23"/>
  <c r="J1007" i="23"/>
  <c r="K1007" i="23"/>
  <c r="L1007" i="23"/>
  <c r="K1015" i="23"/>
  <c r="L1015" i="23"/>
  <c r="J1015" i="23"/>
  <c r="J1023" i="23"/>
  <c r="K1023" i="23"/>
  <c r="L1023" i="23"/>
  <c r="G704" i="23"/>
  <c r="E704" i="23"/>
  <c r="D704" i="23"/>
  <c r="C704" i="23"/>
  <c r="J1031" i="23"/>
  <c r="L1031" i="23"/>
  <c r="H775" i="23"/>
  <c r="J711" i="23"/>
  <c r="K935" i="23"/>
  <c r="L927" i="23"/>
  <c r="K919" i="23"/>
  <c r="H735" i="23"/>
  <c r="K1031" i="23"/>
  <c r="H983" i="23"/>
  <c r="H911" i="23"/>
  <c r="H903" i="23"/>
  <c r="H967" i="23"/>
  <c r="J863" i="23"/>
  <c r="K743" i="23"/>
  <c r="H1015" i="23"/>
  <c r="K56" i="23"/>
  <c r="J791" i="23"/>
  <c r="H783" i="23"/>
  <c r="H711" i="23"/>
  <c r="K1311" i="23"/>
  <c r="J1319" i="23"/>
  <c r="K712" i="23"/>
  <c r="L712" i="23"/>
  <c r="L720" i="23"/>
  <c r="K728" i="23"/>
  <c r="L728" i="23"/>
  <c r="L784" i="23"/>
  <c r="K800" i="23"/>
  <c r="L800" i="23"/>
  <c r="L808" i="23"/>
  <c r="M808" i="23" s="1"/>
  <c r="K816" i="23"/>
  <c r="L816" i="23"/>
  <c r="L824" i="23"/>
  <c r="L848" i="23"/>
  <c r="K856" i="23"/>
  <c r="L856" i="23"/>
  <c r="K864" i="23"/>
  <c r="L864" i="23"/>
  <c r="L896" i="23"/>
  <c r="L904" i="23"/>
  <c r="L920" i="23"/>
  <c r="L928" i="23"/>
  <c r="L936" i="23"/>
  <c r="J1016" i="23"/>
  <c r="L1032" i="23"/>
  <c r="K1181" i="23"/>
  <c r="K1191" i="23"/>
  <c r="J1032" i="23"/>
  <c r="K1016" i="23"/>
  <c r="H992" i="23"/>
  <c r="J984" i="23"/>
  <c r="J968" i="23"/>
  <c r="H935" i="23"/>
  <c r="K928" i="23"/>
  <c r="H919" i="23"/>
  <c r="K888" i="23"/>
  <c r="J872" i="23"/>
  <c r="J864" i="23"/>
  <c r="J816" i="23"/>
  <c r="H808" i="23"/>
  <c r="H759" i="23"/>
  <c r="J736" i="23"/>
  <c r="K720" i="23"/>
  <c r="H719" i="23"/>
  <c r="K93" i="23"/>
  <c r="L1304" i="23"/>
  <c r="J1312" i="23"/>
  <c r="L1312" i="23"/>
  <c r="L1328" i="23"/>
  <c r="K841" i="23"/>
  <c r="K849" i="23"/>
  <c r="K881" i="23"/>
  <c r="L881" i="23"/>
  <c r="K897" i="23"/>
  <c r="J905" i="23"/>
  <c r="K905" i="23"/>
  <c r="K913" i="23"/>
  <c r="L913" i="23"/>
  <c r="J921" i="23"/>
  <c r="K929" i="23"/>
  <c r="K1076" i="23"/>
  <c r="J1466" i="23"/>
  <c r="K1303" i="23"/>
  <c r="H1031" i="23"/>
  <c r="K1024" i="23"/>
  <c r="J1008" i="23"/>
  <c r="L1000" i="23"/>
  <c r="K976" i="23"/>
  <c r="J912" i="23"/>
  <c r="H896" i="23"/>
  <c r="J856" i="23"/>
  <c r="J824" i="23"/>
  <c r="J784" i="23"/>
  <c r="J776" i="23"/>
  <c r="H1318" i="23"/>
  <c r="H951" i="23"/>
  <c r="H863" i="23"/>
  <c r="K17" i="23"/>
  <c r="H1310" i="23"/>
  <c r="H1302" i="23"/>
  <c r="J1024" i="23"/>
  <c r="H1008" i="23"/>
  <c r="K1000" i="23"/>
  <c r="J976" i="23"/>
  <c r="K936" i="23"/>
  <c r="H927" i="23"/>
  <c r="K920" i="23"/>
  <c r="H912" i="23"/>
  <c r="H887" i="23"/>
  <c r="L880" i="23"/>
  <c r="M880" i="23" s="1"/>
  <c r="H856" i="23"/>
  <c r="H824" i="23"/>
  <c r="J800" i="23"/>
  <c r="H784" i="23"/>
  <c r="H776" i="23"/>
  <c r="L768" i="23"/>
  <c r="H727" i="23"/>
  <c r="J941" i="23"/>
  <c r="K973" i="23"/>
  <c r="L973" i="23"/>
  <c r="J981" i="23"/>
  <c r="K981" i="23"/>
  <c r="J989" i="23"/>
  <c r="K997" i="23"/>
  <c r="L997" i="23"/>
  <c r="K1021" i="23"/>
  <c r="L1021" i="23"/>
  <c r="H1023" i="23"/>
  <c r="H975" i="23"/>
  <c r="H895" i="23"/>
  <c r="H767" i="23"/>
  <c r="H751" i="23"/>
  <c r="H1334" i="23"/>
  <c r="H1053" i="23"/>
  <c r="H1024" i="23"/>
  <c r="H1013" i="23"/>
  <c r="H1007" i="23"/>
  <c r="H1005" i="23"/>
  <c r="H1000" i="23"/>
  <c r="H991" i="23"/>
  <c r="H984" i="23"/>
  <c r="H976" i="23"/>
  <c r="H968" i="23"/>
  <c r="H961" i="23"/>
  <c r="H953" i="23"/>
  <c r="H917" i="23"/>
  <c r="H791" i="23"/>
  <c r="H768" i="23"/>
  <c r="L758" i="23"/>
  <c r="H744" i="23"/>
  <c r="H736" i="23"/>
  <c r="J734" i="23"/>
  <c r="H1336" i="23"/>
  <c r="H1016" i="23"/>
  <c r="H989" i="23"/>
  <c r="H941" i="23"/>
  <c r="H877" i="23"/>
  <c r="H871" i="23"/>
  <c r="H865" i="23"/>
  <c r="H799" i="23"/>
  <c r="H743" i="23"/>
  <c r="L1238" i="23"/>
  <c r="K1078" i="23"/>
  <c r="K1062" i="23"/>
  <c r="J1062" i="23"/>
  <c r="J1472" i="23"/>
  <c r="H1126" i="23"/>
  <c r="H1118" i="23"/>
  <c r="L280" i="23"/>
  <c r="H271" i="23"/>
  <c r="K1126" i="23"/>
  <c r="L1126" i="23"/>
  <c r="K1432" i="23"/>
  <c r="K1504" i="23"/>
  <c r="L695" i="23"/>
  <c r="J695" i="23"/>
  <c r="K695" i="23"/>
  <c r="L698" i="23"/>
  <c r="J698" i="23"/>
  <c r="K698" i="23"/>
  <c r="K1262" i="23"/>
  <c r="J187" i="23"/>
  <c r="J203" i="23"/>
  <c r="K218" i="23"/>
  <c r="L235" i="23"/>
  <c r="J235" i="23"/>
  <c r="J243" i="23"/>
  <c r="J249" i="23"/>
  <c r="L263" i="23"/>
  <c r="J263" i="23"/>
  <c r="L268" i="23"/>
  <c r="K268" i="23"/>
  <c r="K269" i="23"/>
  <c r="K272" i="23"/>
  <c r="J273" i="23"/>
  <c r="L273" i="23"/>
  <c r="J276" i="23"/>
  <c r="K279" i="23"/>
  <c r="J279" i="23"/>
  <c r="K281" i="23"/>
  <c r="L288" i="23"/>
  <c r="J288" i="23"/>
  <c r="L289" i="23"/>
  <c r="J289" i="23"/>
  <c r="J293" i="23"/>
  <c r="L296" i="23"/>
  <c r="J296" i="23"/>
  <c r="L297" i="23"/>
  <c r="J297" i="23"/>
  <c r="J301" i="23"/>
  <c r="K304" i="23"/>
  <c r="J304" i="23"/>
  <c r="L305" i="23"/>
  <c r="J305" i="23"/>
  <c r="L1278" i="23"/>
  <c r="L1568" i="23"/>
  <c r="K1568" i="23"/>
  <c r="K1536" i="23"/>
  <c r="J1536" i="23"/>
  <c r="K1528" i="23"/>
  <c r="K1520" i="23"/>
  <c r="L1520" i="23"/>
  <c r="K1488" i="23"/>
  <c r="J1488" i="23"/>
  <c r="J1480" i="23"/>
  <c r="L1448" i="23"/>
  <c r="J1416" i="23"/>
  <c r="H1408" i="23"/>
  <c r="J1408" i="23"/>
  <c r="J1352" i="23"/>
  <c r="L1352" i="23"/>
  <c r="K1295" i="23"/>
  <c r="L1199" i="23"/>
  <c r="L1191" i="23"/>
  <c r="H228" i="23"/>
  <c r="J1307" i="23"/>
  <c r="K1307" i="23"/>
  <c r="L1307" i="23"/>
  <c r="J1315" i="23"/>
  <c r="L1315" i="23"/>
  <c r="J1323" i="23"/>
  <c r="K716" i="23"/>
  <c r="J716" i="23"/>
  <c r="K724" i="23"/>
  <c r="L740" i="23"/>
  <c r="L748" i="23"/>
  <c r="K756" i="23"/>
  <c r="L764" i="23"/>
  <c r="L772" i="23"/>
  <c r="K796" i="23"/>
  <c r="K804" i="23"/>
  <c r="L804" i="23"/>
  <c r="L812" i="23"/>
  <c r="L820" i="23"/>
  <c r="L844" i="23"/>
  <c r="L852" i="23"/>
  <c r="J852" i="23"/>
  <c r="K852" i="23"/>
  <c r="L860" i="23"/>
  <c r="J980" i="23"/>
  <c r="K1012" i="23"/>
  <c r="J1254" i="23"/>
  <c r="K1254" i="23"/>
  <c r="K1136" i="23"/>
  <c r="L1136" i="23"/>
  <c r="J1096" i="23"/>
  <c r="L1456" i="23"/>
  <c r="H192" i="23"/>
  <c r="J493" i="23"/>
  <c r="J447" i="23"/>
  <c r="H346" i="23"/>
  <c r="H1191" i="23"/>
  <c r="J1226" i="23"/>
  <c r="K1346" i="23"/>
  <c r="H980" i="23"/>
  <c r="H812" i="23"/>
  <c r="J692" i="23"/>
  <c r="J690" i="23"/>
  <c r="K688" i="23"/>
  <c r="J687" i="23"/>
  <c r="J686" i="23"/>
  <c r="J685" i="23"/>
  <c r="K684" i="23"/>
  <c r="J683" i="23"/>
  <c r="J682" i="23"/>
  <c r="M682" i="23" s="1"/>
  <c r="J681" i="23"/>
  <c r="K680" i="23"/>
  <c r="J679" i="23"/>
  <c r="J678" i="23"/>
  <c r="K668" i="23"/>
  <c r="J667" i="23"/>
  <c r="J665" i="23"/>
  <c r="K664" i="23"/>
  <c r="J663" i="23"/>
  <c r="J662" i="23"/>
  <c r="J652" i="23"/>
  <c r="K651" i="23"/>
  <c r="J650" i="23"/>
  <c r="J649" i="23"/>
  <c r="M649" i="23" s="1"/>
  <c r="J648" i="23"/>
  <c r="K647" i="23"/>
  <c r="J646" i="23"/>
  <c r="J636" i="23"/>
  <c r="K635" i="23"/>
  <c r="J634" i="23"/>
  <c r="J633" i="23"/>
  <c r="J632" i="23"/>
  <c r="K631" i="23"/>
  <c r="J630" i="23"/>
  <c r="J629" i="23"/>
  <c r="H546" i="23"/>
  <c r="K524" i="23"/>
  <c r="H366" i="23"/>
  <c r="H820" i="23"/>
  <c r="H450" i="23"/>
  <c r="H267" i="23"/>
  <c r="H1323" i="23"/>
  <c r="H716" i="23"/>
  <c r="H326" i="23"/>
  <c r="K1345" i="23"/>
  <c r="H772" i="23"/>
  <c r="H692" i="23"/>
  <c r="H690" i="23"/>
  <c r="H688" i="23"/>
  <c r="H687" i="23"/>
  <c r="H686" i="23"/>
  <c r="H684" i="23"/>
  <c r="H680" i="23"/>
  <c r="H679" i="23"/>
  <c r="H670" i="23"/>
  <c r="H664" i="23"/>
  <c r="H663" i="23"/>
  <c r="H653" i="23"/>
  <c r="H647" i="23"/>
  <c r="H646" i="23"/>
  <c r="H637" i="23"/>
  <c r="H631" i="23"/>
  <c r="H630" i="23"/>
  <c r="H613" i="23"/>
  <c r="H608" i="23"/>
  <c r="H600" i="23"/>
  <c r="H593" i="23"/>
  <c r="H589" i="23"/>
  <c r="H574" i="23"/>
  <c r="H554" i="23"/>
  <c r="H524" i="23"/>
  <c r="J485" i="23"/>
  <c r="H458" i="23"/>
  <c r="H452" i="23"/>
  <c r="H384" i="23"/>
  <c r="H354" i="23"/>
  <c r="K703" i="23"/>
  <c r="L703" i="23"/>
  <c r="J307" i="23"/>
  <c r="J310" i="23"/>
  <c r="K311" i="23"/>
  <c r="K312" i="23"/>
  <c r="J312" i="23"/>
  <c r="J314" i="23"/>
  <c r="L314" i="23"/>
  <c r="L315" i="23"/>
  <c r="K315" i="23"/>
  <c r="K316" i="23"/>
  <c r="L320" i="23"/>
  <c r="J320" i="23"/>
  <c r="J321" i="23"/>
  <c r="K321" i="23"/>
  <c r="L321" i="23"/>
  <c r="L322" i="23"/>
  <c r="K322" i="23"/>
  <c r="L323" i="23"/>
  <c r="J323" i="23"/>
  <c r="L324" i="23"/>
  <c r="K324" i="23"/>
  <c r="K325" i="23"/>
  <c r="K328" i="23"/>
  <c r="J328" i="23"/>
  <c r="L329" i="23"/>
  <c r="K329" i="23"/>
  <c r="J330" i="23"/>
  <c r="K330" i="23"/>
  <c r="J331" i="23"/>
  <c r="L331" i="23"/>
  <c r="L332" i="23"/>
  <c r="K332" i="23"/>
  <c r="K333" i="23"/>
  <c r="K335" i="23"/>
  <c r="K336" i="23"/>
  <c r="J336" i="23"/>
  <c r="K339" i="23"/>
  <c r="L339" i="23"/>
  <c r="J340" i="23"/>
  <c r="K340" i="23"/>
  <c r="L340" i="23"/>
  <c r="J341" i="23"/>
  <c r="K341" i="23"/>
  <c r="J342" i="23"/>
  <c r="L342" i="23"/>
  <c r="K343" i="23"/>
  <c r="L343" i="23"/>
  <c r="K344" i="23"/>
  <c r="J344" i="23"/>
  <c r="J345" i="23"/>
  <c r="J346" i="23"/>
  <c r="L346" i="23"/>
  <c r="J347" i="23"/>
  <c r="K347" i="23"/>
  <c r="K349" i="23"/>
  <c r="J349" i="23"/>
  <c r="K350" i="23"/>
  <c r="J350" i="23"/>
  <c r="J352" i="23"/>
  <c r="L352" i="23"/>
  <c r="K352" i="23"/>
  <c r="L353" i="23"/>
  <c r="J353" i="23"/>
  <c r="K353" i="23"/>
  <c r="K354" i="23"/>
  <c r="L355" i="23"/>
  <c r="K356" i="23"/>
  <c r="J357" i="23"/>
  <c r="K357" i="23"/>
  <c r="J358" i="23"/>
  <c r="L358" i="23"/>
  <c r="K359" i="23"/>
  <c r="L359" i="23"/>
  <c r="K360" i="23"/>
  <c r="J360" i="23"/>
  <c r="K361" i="23"/>
  <c r="J361" i="23"/>
  <c r="L361" i="23"/>
  <c r="J362" i="23"/>
  <c r="K362" i="23"/>
  <c r="L362" i="23"/>
  <c r="J363" i="23"/>
  <c r="K363" i="23"/>
  <c r="J364" i="23"/>
  <c r="K364" i="23"/>
  <c r="L365" i="23"/>
  <c r="J365" i="23"/>
  <c r="K365" i="23"/>
  <c r="L366" i="23"/>
  <c r="J366" i="23"/>
  <c r="K366" i="23"/>
  <c r="K367" i="23"/>
  <c r="L367" i="23"/>
  <c r="L368" i="23"/>
  <c r="J368" i="23"/>
  <c r="K368" i="23"/>
  <c r="K369" i="23"/>
  <c r="J369" i="23"/>
  <c r="L369" i="23"/>
  <c r="J370" i="23"/>
  <c r="K370" i="23"/>
  <c r="L370" i="23"/>
  <c r="L371" i="23"/>
  <c r="J371" i="23"/>
  <c r="K371" i="23"/>
  <c r="K372" i="23"/>
  <c r="J372" i="23"/>
  <c r="J373" i="23"/>
  <c r="L374" i="23"/>
  <c r="J374" i="23"/>
  <c r="K374" i="23"/>
  <c r="K375" i="23"/>
  <c r="L375" i="23"/>
  <c r="J375" i="23"/>
  <c r="L376" i="23"/>
  <c r="J376" i="23"/>
  <c r="K376" i="23"/>
  <c r="K378" i="23"/>
  <c r="J378" i="23"/>
  <c r="J379" i="23"/>
  <c r="K379" i="23"/>
  <c r="J380" i="23"/>
  <c r="K380" i="23"/>
  <c r="L381" i="23"/>
  <c r="J381" i="23"/>
  <c r="K381" i="23"/>
  <c r="L382" i="23"/>
  <c r="K382" i="23"/>
  <c r="L383" i="23"/>
  <c r="J383" i="23"/>
  <c r="K384" i="23"/>
  <c r="L384" i="23"/>
  <c r="J384" i="23"/>
  <c r="L385" i="23"/>
  <c r="J385" i="23"/>
  <c r="K385" i="23"/>
  <c r="K386" i="23"/>
  <c r="J386" i="23"/>
  <c r="L386" i="23"/>
  <c r="K387" i="23"/>
  <c r="L387" i="23"/>
  <c r="J387" i="23"/>
  <c r="L388" i="23"/>
  <c r="J388" i="23"/>
  <c r="K388" i="23"/>
  <c r="K389" i="23"/>
  <c r="J389" i="23"/>
  <c r="L389" i="23"/>
  <c r="J390" i="23"/>
  <c r="K390" i="23"/>
  <c r="L390" i="23"/>
  <c r="L391" i="23"/>
  <c r="J391" i="23"/>
  <c r="K391" i="23"/>
  <c r="K392" i="23"/>
  <c r="J392" i="23"/>
  <c r="J393" i="23"/>
  <c r="K393" i="23"/>
  <c r="L394" i="23"/>
  <c r="J394" i="23"/>
  <c r="K394" i="23"/>
  <c r="K395" i="23"/>
  <c r="L395" i="23"/>
  <c r="J395" i="23"/>
  <c r="L396" i="23"/>
  <c r="J396" i="23"/>
  <c r="K396" i="23"/>
  <c r="K397" i="23"/>
  <c r="J397" i="23"/>
  <c r="L397" i="23"/>
  <c r="J398" i="23"/>
  <c r="K398" i="23"/>
  <c r="L398" i="23"/>
  <c r="J399" i="23"/>
  <c r="K399" i="23"/>
  <c r="L399" i="23"/>
  <c r="J400" i="23"/>
  <c r="L400" i="23"/>
  <c r="L401" i="23"/>
  <c r="J401" i="23"/>
  <c r="L402" i="23"/>
  <c r="J402" i="23"/>
  <c r="K402" i="23"/>
  <c r="K403" i="23"/>
  <c r="L403" i="23"/>
  <c r="L404" i="23"/>
  <c r="J404" i="23"/>
  <c r="K404" i="23"/>
  <c r="K405" i="23"/>
  <c r="J405" i="23"/>
  <c r="L405" i="23"/>
  <c r="J406" i="23"/>
  <c r="K406" i="23"/>
  <c r="L406" i="23"/>
  <c r="L407" i="23"/>
  <c r="J407" i="23"/>
  <c r="K407" i="23"/>
  <c r="K408" i="23"/>
  <c r="J408" i="23"/>
  <c r="L408" i="23"/>
  <c r="J409" i="23"/>
  <c r="L409" i="23"/>
  <c r="L410" i="23"/>
  <c r="J410" i="23"/>
  <c r="K410" i="23"/>
  <c r="K411" i="23"/>
  <c r="L411" i="23"/>
  <c r="J411" i="23"/>
  <c r="L412" i="23"/>
  <c r="J412" i="23"/>
  <c r="K412" i="23"/>
  <c r="K413" i="23"/>
  <c r="J413" i="23"/>
  <c r="J414" i="23"/>
  <c r="K414" i="23"/>
  <c r="L414" i="23"/>
  <c r="J415" i="23"/>
  <c r="L415" i="23"/>
  <c r="L416" i="23"/>
  <c r="L417" i="23"/>
  <c r="J417" i="23"/>
  <c r="L418" i="23"/>
  <c r="J418" i="23"/>
  <c r="K418" i="23"/>
  <c r="K419" i="23"/>
  <c r="L419" i="23"/>
  <c r="J419" i="23"/>
  <c r="L420" i="23"/>
  <c r="J420" i="23"/>
  <c r="K420" i="23"/>
  <c r="K421" i="23"/>
  <c r="J421" i="23"/>
  <c r="L421" i="23"/>
  <c r="J422" i="23"/>
  <c r="K422" i="23"/>
  <c r="L422" i="23"/>
  <c r="L423" i="23"/>
  <c r="J423" i="23"/>
  <c r="K423" i="23"/>
  <c r="K424" i="23"/>
  <c r="J424" i="23"/>
  <c r="L424" i="23"/>
  <c r="J425" i="23"/>
  <c r="L425" i="23"/>
  <c r="L426" i="23"/>
  <c r="J426" i="23"/>
  <c r="K427" i="23"/>
  <c r="L427" i="23"/>
  <c r="J427" i="23"/>
  <c r="L428" i="23"/>
  <c r="J428" i="23"/>
  <c r="K428" i="23"/>
  <c r="K429" i="23"/>
  <c r="J429" i="23"/>
  <c r="J430" i="23"/>
  <c r="K430" i="23"/>
  <c r="L431" i="23"/>
  <c r="K431" i="23"/>
  <c r="K432" i="23"/>
  <c r="L432" i="23"/>
  <c r="L433" i="23"/>
  <c r="K433" i="23"/>
  <c r="L434" i="23"/>
  <c r="J434" i="23"/>
  <c r="K434" i="23"/>
  <c r="K435" i="23"/>
  <c r="L435" i="23"/>
  <c r="J435" i="23"/>
  <c r="L439" i="23"/>
  <c r="K439" i="23"/>
  <c r="K440" i="23"/>
  <c r="L440" i="23"/>
  <c r="J441" i="23"/>
  <c r="K441" i="23"/>
  <c r="L441" i="23"/>
  <c r="L442" i="23"/>
  <c r="J442" i="23"/>
  <c r="K442" i="23"/>
  <c r="K443" i="23"/>
  <c r="L443" i="23"/>
  <c r="J443" i="23"/>
  <c r="L444" i="23"/>
  <c r="J444" i="23"/>
  <c r="K444" i="23"/>
  <c r="K445" i="23"/>
  <c r="J445" i="23"/>
  <c r="L445" i="23"/>
  <c r="J446" i="23"/>
  <c r="J450" i="23"/>
  <c r="L451" i="23"/>
  <c r="J451" i="23"/>
  <c r="K452" i="23"/>
  <c r="L452" i="23"/>
  <c r="L453" i="23"/>
  <c r="J453" i="23"/>
  <c r="K453" i="23"/>
  <c r="K454" i="23"/>
  <c r="J454" i="23"/>
  <c r="K455" i="23"/>
  <c r="L455" i="23"/>
  <c r="K456" i="23"/>
  <c r="J456" i="23"/>
  <c r="J457" i="23"/>
  <c r="L470" i="23"/>
  <c r="K471" i="23"/>
  <c r="J471" i="23"/>
  <c r="L477" i="23"/>
  <c r="K478" i="23"/>
  <c r="L478" i="23"/>
  <c r="K484" i="23"/>
  <c r="L484" i="23"/>
  <c r="J494" i="23"/>
  <c r="L498" i="23"/>
  <c r="J500" i="23"/>
  <c r="K500" i="23"/>
  <c r="L506" i="23"/>
  <c r="L515" i="23"/>
  <c r="L516" i="23"/>
  <c r="K516" i="23"/>
  <c r="J517" i="23"/>
  <c r="K517" i="23"/>
  <c r="J523" i="23"/>
  <c r="L523" i="23"/>
  <c r="J530" i="23"/>
  <c r="L530" i="23"/>
  <c r="K531" i="23"/>
  <c r="L531" i="23"/>
  <c r="L536" i="23"/>
  <c r="L537" i="23"/>
  <c r="L538" i="23"/>
  <c r="K538" i="23"/>
  <c r="K539" i="23"/>
  <c r="L539" i="23"/>
  <c r="K540" i="23"/>
  <c r="J540" i="23"/>
  <c r="K544" i="23"/>
  <c r="L544" i="23"/>
  <c r="J545" i="23"/>
  <c r="K545" i="23"/>
  <c r="L546" i="23"/>
  <c r="J546" i="23"/>
  <c r="K546" i="23"/>
  <c r="K550" i="23"/>
  <c r="K551" i="23"/>
  <c r="L551" i="23"/>
  <c r="J552" i="23"/>
  <c r="L553" i="23"/>
  <c r="J553" i="23"/>
  <c r="K554" i="23"/>
  <c r="L554" i="23"/>
  <c r="J554" i="23"/>
  <c r="K555" i="23"/>
  <c r="J555" i="23"/>
  <c r="J556" i="23"/>
  <c r="J559" i="23"/>
  <c r="K559" i="23"/>
  <c r="L559" i="23"/>
  <c r="J560" i="23"/>
  <c r="K560" i="23"/>
  <c r="L561" i="23"/>
  <c r="J561" i="23"/>
  <c r="K561" i="23"/>
  <c r="K565" i="23"/>
  <c r="L565" i="23"/>
  <c r="J566" i="23"/>
  <c r="L566" i="23"/>
  <c r="K567" i="23"/>
  <c r="L568" i="23"/>
  <c r="K568" i="23"/>
  <c r="K569" i="23"/>
  <c r="L569" i="23"/>
  <c r="M569" i="23" s="1"/>
  <c r="J570" i="23"/>
  <c r="K570" i="23"/>
  <c r="L570" i="23"/>
  <c r="J571" i="23"/>
  <c r="K571" i="23"/>
  <c r="L571" i="23"/>
  <c r="L572" i="23"/>
  <c r="K572" i="23"/>
  <c r="K573" i="23"/>
  <c r="L573" i="23"/>
  <c r="J574" i="23"/>
  <c r="L574" i="23"/>
  <c r="K575" i="23"/>
  <c r="L575" i="23"/>
  <c r="L576" i="23"/>
  <c r="K576" i="23"/>
  <c r="M576" i="23" s="1"/>
  <c r="K577" i="23"/>
  <c r="L577" i="23"/>
  <c r="J578" i="23"/>
  <c r="K578" i="23"/>
  <c r="J579" i="23"/>
  <c r="K579" i="23"/>
  <c r="L580" i="23"/>
  <c r="K580" i="23"/>
  <c r="K581" i="23"/>
  <c r="L581" i="23"/>
  <c r="J582" i="23"/>
  <c r="L582" i="23"/>
  <c r="K583" i="23"/>
  <c r="L584" i="23"/>
  <c r="K584" i="23"/>
  <c r="K585" i="23"/>
  <c r="L585" i="23"/>
  <c r="J586" i="23"/>
  <c r="K586" i="23"/>
  <c r="L586" i="23"/>
  <c r="J587" i="23"/>
  <c r="K587" i="23"/>
  <c r="L587" i="23"/>
  <c r="L588" i="23"/>
  <c r="K588" i="23"/>
  <c r="K589" i="23"/>
  <c r="L589" i="23"/>
  <c r="J590" i="23"/>
  <c r="L590" i="23"/>
  <c r="K591" i="23"/>
  <c r="L591" i="23"/>
  <c r="L592" i="23"/>
  <c r="K592" i="23"/>
  <c r="K593" i="23"/>
  <c r="L593" i="23"/>
  <c r="J594" i="23"/>
  <c r="K594" i="23"/>
  <c r="J595" i="23"/>
  <c r="K595" i="23"/>
  <c r="L596" i="23"/>
  <c r="K596" i="23"/>
  <c r="K597" i="23"/>
  <c r="L597" i="23"/>
  <c r="J598" i="23"/>
  <c r="L598" i="23"/>
  <c r="K599" i="23"/>
  <c r="L600" i="23"/>
  <c r="K600" i="23"/>
  <c r="K601" i="23"/>
  <c r="L601" i="23"/>
  <c r="J602" i="23"/>
  <c r="K602" i="23"/>
  <c r="L602" i="23"/>
  <c r="J603" i="23"/>
  <c r="K603" i="23"/>
  <c r="L603" i="23"/>
  <c r="L604" i="23"/>
  <c r="K604" i="23"/>
  <c r="K605" i="23"/>
  <c r="L605" i="23"/>
  <c r="J606" i="23"/>
  <c r="L606" i="23"/>
  <c r="K607" i="23"/>
  <c r="L607" i="23"/>
  <c r="L608" i="23"/>
  <c r="K608" i="23"/>
  <c r="K609" i="23"/>
  <c r="L609" i="23"/>
  <c r="J610" i="23"/>
  <c r="K610" i="23"/>
  <c r="J611" i="23"/>
  <c r="K611" i="23"/>
  <c r="L612" i="23"/>
  <c r="K612" i="23"/>
  <c r="J613" i="23"/>
  <c r="L613" i="23"/>
  <c r="L624" i="23"/>
  <c r="K624" i="23"/>
  <c r="K625" i="23"/>
  <c r="L625" i="23"/>
  <c r="K626" i="23"/>
  <c r="J626" i="23"/>
  <c r="J627" i="23"/>
  <c r="K627" i="23"/>
  <c r="J628" i="23"/>
  <c r="L637" i="23"/>
  <c r="K638" i="23"/>
  <c r="L638" i="23"/>
  <c r="J639" i="23"/>
  <c r="K639" i="23"/>
  <c r="J640" i="23"/>
  <c r="L641" i="23"/>
  <c r="J641" i="23"/>
  <c r="K642" i="23"/>
  <c r="J642" i="23"/>
  <c r="J643" i="23"/>
  <c r="K643" i="23"/>
  <c r="J644" i="23"/>
  <c r="L645" i="23"/>
  <c r="L653" i="23"/>
  <c r="K655" i="23"/>
  <c r="L655" i="23"/>
  <c r="J656" i="23"/>
  <c r="K656" i="23"/>
  <c r="J657" i="23"/>
  <c r="L658" i="23"/>
  <c r="J658" i="23"/>
  <c r="K659" i="23"/>
  <c r="J659" i="23"/>
  <c r="J660" i="23"/>
  <c r="K660" i="23"/>
  <c r="J661" i="23"/>
  <c r="L666" i="23"/>
  <c r="L670" i="23"/>
  <c r="K671" i="23"/>
  <c r="L671" i="23"/>
  <c r="J672" i="23"/>
  <c r="K672" i="23"/>
  <c r="J673" i="23"/>
  <c r="L674" i="23"/>
  <c r="J674" i="23"/>
  <c r="K675" i="23"/>
  <c r="J675" i="23"/>
  <c r="J676" i="23"/>
  <c r="K676" i="23"/>
  <c r="J677" i="23"/>
  <c r="J1139" i="23"/>
  <c r="K1234" i="23"/>
  <c r="H1339" i="23"/>
  <c r="H836" i="23"/>
  <c r="H828" i="23"/>
  <c r="H788" i="23"/>
  <c r="H732" i="23"/>
  <c r="L675" i="23"/>
  <c r="L659" i="23"/>
  <c r="L642" i="23"/>
  <c r="L626" i="23"/>
  <c r="H606" i="23"/>
  <c r="J597" i="23"/>
  <c r="J583" i="23"/>
  <c r="H582" i="23"/>
  <c r="H576" i="23"/>
  <c r="H568" i="23"/>
  <c r="H562" i="23"/>
  <c r="K552" i="23"/>
  <c r="L545" i="23"/>
  <c r="J538" i="23"/>
  <c r="J532" i="23"/>
  <c r="K508" i="23"/>
  <c r="H501" i="23"/>
  <c r="L454" i="23"/>
  <c r="K450" i="23"/>
  <c r="K447" i="23"/>
  <c r="K446" i="23"/>
  <c r="K417" i="23"/>
  <c r="H412" i="23"/>
  <c r="J403" i="23"/>
  <c r="L393" i="23"/>
  <c r="L334" i="23"/>
  <c r="H331" i="23"/>
  <c r="H245" i="23"/>
  <c r="H443" i="23"/>
  <c r="L430" i="23"/>
  <c r="L379" i="23"/>
  <c r="K509" i="23"/>
  <c r="K499" i="23"/>
  <c r="L380" i="23"/>
  <c r="H678" i="23"/>
  <c r="H662" i="23"/>
  <c r="H645" i="23"/>
  <c r="H629" i="23"/>
  <c r="H625" i="23"/>
  <c r="H601" i="23"/>
  <c r="H585" i="23"/>
  <c r="H569" i="23"/>
  <c r="H487" i="23"/>
  <c r="H471" i="23"/>
  <c r="H440" i="23"/>
  <c r="H433" i="23"/>
  <c r="H396" i="23"/>
  <c r="H270" i="23"/>
  <c r="H215" i="23"/>
  <c r="H212" i="23"/>
  <c r="H689" i="23"/>
  <c r="H676" i="23"/>
  <c r="H675" i="23"/>
  <c r="H674" i="23"/>
  <c r="H673" i="23"/>
  <c r="H660" i="23"/>
  <c r="H659" i="23"/>
  <c r="H658" i="23"/>
  <c r="H657" i="23"/>
  <c r="H643" i="23"/>
  <c r="H642" i="23"/>
  <c r="H641" i="23"/>
  <c r="H640" i="23"/>
  <c r="H627" i="23"/>
  <c r="H626" i="23"/>
  <c r="H602" i="23"/>
  <c r="H586" i="23"/>
  <c r="H570" i="23"/>
  <c r="H510" i="23"/>
  <c r="H441" i="23"/>
  <c r="H437" i="23"/>
  <c r="H387" i="23"/>
  <c r="H683" i="23"/>
  <c r="H682" i="23"/>
  <c r="H681" i="23"/>
  <c r="H668" i="23"/>
  <c r="H667" i="23"/>
  <c r="H666" i="23"/>
  <c r="H665" i="23"/>
  <c r="H651" i="23"/>
  <c r="H650" i="23"/>
  <c r="H649" i="23"/>
  <c r="H648" i="23"/>
  <c r="H635" i="23"/>
  <c r="H634" i="23"/>
  <c r="H633" i="23"/>
  <c r="H632" i="23"/>
  <c r="H610" i="23"/>
  <c r="H594" i="23"/>
  <c r="H578" i="23"/>
  <c r="H564" i="23"/>
  <c r="H552" i="23"/>
  <c r="H537" i="23"/>
  <c r="H473" i="23"/>
  <c r="H451" i="23"/>
  <c r="H403" i="23"/>
  <c r="H337" i="23"/>
  <c r="H300" i="23"/>
  <c r="H262" i="23"/>
  <c r="H231" i="23"/>
  <c r="H198" i="23"/>
  <c r="H685" i="23"/>
  <c r="H677" i="23"/>
  <c r="H669" i="23"/>
  <c r="H661" i="23"/>
  <c r="H652" i="23"/>
  <c r="H644" i="23"/>
  <c r="H636" i="23"/>
  <c r="H628" i="23"/>
  <c r="H612" i="23"/>
  <c r="H604" i="23"/>
  <c r="H596" i="23"/>
  <c r="H588" i="23"/>
  <c r="H580" i="23"/>
  <c r="H572" i="23"/>
  <c r="H555" i="23"/>
  <c r="H516" i="23"/>
  <c r="H472" i="23"/>
  <c r="H434" i="23"/>
  <c r="H417" i="23"/>
  <c r="H416" i="23"/>
  <c r="H382" i="23"/>
  <c r="H381" i="23"/>
  <c r="H309" i="23"/>
  <c r="H611" i="23"/>
  <c r="H603" i="23"/>
  <c r="H595" i="23"/>
  <c r="H587" i="23"/>
  <c r="H579" i="23"/>
  <c r="H571" i="23"/>
  <c r="H541" i="23"/>
  <c r="H533" i="23"/>
  <c r="H526" i="23"/>
  <c r="H457" i="23"/>
  <c r="H453" i="23"/>
  <c r="H438" i="23"/>
  <c r="H435" i="23"/>
  <c r="H418" i="23"/>
  <c r="H401" i="23"/>
  <c r="H400" i="23"/>
  <c r="H383" i="23"/>
  <c r="H365" i="23"/>
  <c r="H364" i="23"/>
  <c r="H333" i="23"/>
  <c r="H327" i="23"/>
  <c r="H321" i="23"/>
  <c r="H290" i="23"/>
  <c r="H236" i="23"/>
  <c r="H607" i="23"/>
  <c r="H599" i="23"/>
  <c r="H591" i="23"/>
  <c r="H583" i="23"/>
  <c r="H575" i="23"/>
  <c r="H567" i="23"/>
  <c r="H563" i="23"/>
  <c r="H560" i="23"/>
  <c r="H539" i="23"/>
  <c r="H519" i="23"/>
  <c r="H480" i="23"/>
  <c r="H465" i="23"/>
  <c r="H444" i="23"/>
  <c r="H428" i="23"/>
  <c r="H449" i="23"/>
  <c r="H548" i="23"/>
  <c r="H544" i="23"/>
  <c r="H525" i="23"/>
  <c r="H494" i="23"/>
  <c r="H486" i="23"/>
  <c r="H446" i="23"/>
  <c r="H426" i="23"/>
  <c r="H425" i="23"/>
  <c r="H410" i="23"/>
  <c r="H409" i="23"/>
  <c r="H394" i="23"/>
  <c r="H393" i="23"/>
  <c r="H374" i="23"/>
  <c r="H373" i="23"/>
  <c r="H350" i="23"/>
  <c r="H345" i="23"/>
  <c r="H315" i="23"/>
  <c r="H280" i="23"/>
  <c r="H237" i="23"/>
  <c r="H549" i="23"/>
  <c r="H454" i="23"/>
  <c r="H445" i="23"/>
  <c r="H427" i="23"/>
  <c r="H424" i="23"/>
  <c r="H411" i="23"/>
  <c r="H408" i="23"/>
  <c r="H395" i="23"/>
  <c r="H392" i="23"/>
  <c r="H375" i="23"/>
  <c r="H372" i="23"/>
  <c r="H352" i="23"/>
  <c r="H332" i="23"/>
  <c r="H703" i="23"/>
  <c r="H511" i="23"/>
  <c r="H502" i="23"/>
  <c r="H466" i="23"/>
  <c r="H447" i="23"/>
  <c r="H439" i="23"/>
  <c r="H420" i="23"/>
  <c r="H404" i="23"/>
  <c r="H388" i="23"/>
  <c r="H385" i="23"/>
  <c r="H368" i="23"/>
  <c r="H349" i="23"/>
  <c r="H325" i="23"/>
  <c r="H318" i="23"/>
  <c r="H314" i="23"/>
  <c r="H311" i="23"/>
  <c r="H234" i="23"/>
  <c r="H430" i="23"/>
  <c r="H422" i="23"/>
  <c r="H414" i="23"/>
  <c r="H406" i="23"/>
  <c r="H398" i="23"/>
  <c r="H390" i="23"/>
  <c r="H379" i="23"/>
  <c r="H370" i="23"/>
  <c r="H362" i="23"/>
  <c r="H359" i="23"/>
  <c r="H358" i="23"/>
  <c r="H343" i="23"/>
  <c r="H342" i="23"/>
  <c r="H341" i="23"/>
  <c r="H324" i="23"/>
  <c r="H210" i="23"/>
  <c r="H204" i="23"/>
  <c r="H429" i="23"/>
  <c r="H421" i="23"/>
  <c r="H413" i="23"/>
  <c r="H405" i="23"/>
  <c r="H397" i="23"/>
  <c r="H389" i="23"/>
  <c r="H386" i="23"/>
  <c r="H378" i="23"/>
  <c r="H369" i="23"/>
  <c r="H361" i="23"/>
  <c r="H335" i="23"/>
  <c r="H329" i="23"/>
  <c r="H317" i="23"/>
  <c r="H306" i="23"/>
  <c r="H292" i="23"/>
  <c r="H261" i="23"/>
  <c r="H220" i="23"/>
  <c r="H431" i="23"/>
  <c r="H423" i="23"/>
  <c r="H415" i="23"/>
  <c r="H407" i="23"/>
  <c r="H399" i="23"/>
  <c r="H391" i="23"/>
  <c r="H380" i="23"/>
  <c r="H371" i="23"/>
  <c r="H363" i="23"/>
  <c r="H355" i="23"/>
  <c r="H338" i="23"/>
  <c r="H334" i="23"/>
  <c r="H323" i="23"/>
  <c r="H316" i="23"/>
  <c r="H298" i="23"/>
  <c r="H277" i="23"/>
  <c r="H254" i="23"/>
  <c r="H244" i="23"/>
  <c r="H695" i="23"/>
  <c r="H698" i="23"/>
  <c r="J1502" i="23"/>
  <c r="J1552" i="23"/>
  <c r="J1448" i="23"/>
  <c r="J1549" i="23"/>
  <c r="L1504" i="23"/>
  <c r="J1454" i="23"/>
  <c r="K1502" i="23"/>
  <c r="J1199" i="23"/>
  <c r="H1102" i="23"/>
  <c r="L1347" i="23"/>
  <c r="H1346" i="23"/>
  <c r="H1532" i="23"/>
  <c r="H1444" i="23"/>
  <c r="H1436" i="23"/>
  <c r="H1348" i="23"/>
  <c r="H1278" i="23"/>
  <c r="L1254" i="23"/>
  <c r="K1583" i="23"/>
  <c r="K1116" i="23"/>
  <c r="H1552" i="23"/>
  <c r="L1552" i="23"/>
  <c r="L1416" i="23"/>
  <c r="L1480" i="23"/>
  <c r="H1352" i="23"/>
  <c r="L1536" i="23"/>
  <c r="K1456" i="23"/>
  <c r="J1504" i="23"/>
  <c r="H1153" i="23"/>
  <c r="K1270" i="23"/>
  <c r="K1246" i="23"/>
  <c r="H1181" i="23"/>
  <c r="K1438" i="23"/>
  <c r="K1552" i="23"/>
  <c r="K1416" i="23"/>
  <c r="K1480" i="23"/>
  <c r="K1352" i="23"/>
  <c r="J1456" i="23"/>
  <c r="K1545" i="23"/>
  <c r="H1488" i="23"/>
  <c r="L1060" i="23"/>
  <c r="J1568" i="23"/>
  <c r="L1472" i="23"/>
  <c r="L1076" i="23"/>
  <c r="L1068" i="23"/>
  <c r="K1220" i="23"/>
  <c r="J1076" i="23"/>
  <c r="J1374" i="23"/>
  <c r="H1448" i="23"/>
  <c r="L1432" i="23"/>
  <c r="L1494" i="23"/>
  <c r="H1545" i="23"/>
  <c r="L1173" i="23"/>
  <c r="H1132" i="23"/>
  <c r="H1116" i="23"/>
  <c r="J175" i="23"/>
  <c r="K175" i="23"/>
  <c r="L175" i="23"/>
  <c r="J176" i="23"/>
  <c r="K176" i="23"/>
  <c r="L176" i="23"/>
  <c r="J177" i="23"/>
  <c r="K177" i="23"/>
  <c r="L177" i="23"/>
  <c r="J178" i="23"/>
  <c r="K178" i="23"/>
  <c r="L178" i="23"/>
  <c r="L179" i="23"/>
  <c r="K179" i="23"/>
  <c r="K180" i="23"/>
  <c r="L180" i="23"/>
  <c r="J181" i="23"/>
  <c r="L181" i="23"/>
  <c r="K181" i="23"/>
  <c r="K182" i="23"/>
  <c r="L182" i="23"/>
  <c r="J182" i="23"/>
  <c r="J183" i="23"/>
  <c r="K183" i="23"/>
  <c r="L183" i="23"/>
  <c r="J184" i="23"/>
  <c r="K184" i="23"/>
  <c r="L184" i="23"/>
  <c r="J185" i="23"/>
  <c r="K185" i="23"/>
  <c r="L185" i="23"/>
  <c r="J186" i="23"/>
  <c r="K186" i="23"/>
  <c r="L186" i="23"/>
  <c r="L187" i="23"/>
  <c r="K187" i="23"/>
  <c r="K188" i="23"/>
  <c r="L188" i="23"/>
  <c r="J190" i="23"/>
  <c r="L190" i="23"/>
  <c r="K190" i="23"/>
  <c r="K191" i="23"/>
  <c r="L191" i="23"/>
  <c r="J191" i="23"/>
  <c r="H1169" i="23"/>
  <c r="J1108" i="23"/>
  <c r="J1181" i="23"/>
  <c r="J1528" i="23"/>
  <c r="H1400" i="23"/>
  <c r="K1105" i="23"/>
  <c r="J1526" i="23"/>
  <c r="H357" i="23"/>
  <c r="J356" i="23"/>
  <c r="M356" i="23" s="1"/>
  <c r="K355" i="23"/>
  <c r="L354" i="23"/>
  <c r="K346" i="23"/>
  <c r="L345" i="23"/>
  <c r="H340" i="23"/>
  <c r="J339" i="23"/>
  <c r="K338" i="23"/>
  <c r="L337" i="23"/>
  <c r="H281" i="23"/>
  <c r="H272" i="23"/>
  <c r="H265" i="23"/>
  <c r="H255" i="23"/>
  <c r="H229" i="23"/>
  <c r="H221" i="23"/>
  <c r="H188" i="23"/>
  <c r="H181" i="23"/>
  <c r="L360" i="23"/>
  <c r="H356" i="23"/>
  <c r="J355" i="23"/>
  <c r="H347" i="23"/>
  <c r="K345" i="23"/>
  <c r="L344" i="23"/>
  <c r="H339" i="23"/>
  <c r="J338" i="23"/>
  <c r="K337" i="23"/>
  <c r="L336" i="23"/>
  <c r="L312" i="23"/>
  <c r="L303" i="23"/>
  <c r="L295" i="23"/>
  <c r="L252" i="23"/>
  <c r="H238" i="23"/>
  <c r="H213" i="23"/>
  <c r="J337" i="23"/>
  <c r="L335" i="23"/>
  <c r="L311" i="23"/>
  <c r="H302" i="23"/>
  <c r="K296" i="23"/>
  <c r="H294" i="23"/>
  <c r="K288" i="23"/>
  <c r="H275" i="23"/>
  <c r="H251" i="23"/>
  <c r="H222" i="23"/>
  <c r="H175" i="23"/>
  <c r="J192" i="23"/>
  <c r="K192" i="23"/>
  <c r="L192" i="23"/>
  <c r="J193" i="23"/>
  <c r="K193" i="23"/>
  <c r="L193" i="23"/>
  <c r="J194" i="23"/>
  <c r="K194" i="23"/>
  <c r="L194" i="23"/>
  <c r="J195" i="23"/>
  <c r="K195" i="23"/>
  <c r="L195" i="23"/>
  <c r="L196" i="23"/>
  <c r="K196" i="23"/>
  <c r="K197" i="23"/>
  <c r="L197" i="23"/>
  <c r="J198" i="23"/>
  <c r="L198" i="23"/>
  <c r="K198" i="23"/>
  <c r="K199" i="23"/>
  <c r="L199" i="23"/>
  <c r="J199" i="23"/>
  <c r="J200" i="23"/>
  <c r="K200" i="23"/>
  <c r="L200" i="23"/>
  <c r="J201" i="23"/>
  <c r="K201" i="23"/>
  <c r="J202" i="23"/>
  <c r="K202" i="23"/>
  <c r="L203" i="23"/>
  <c r="K203" i="23"/>
  <c r="K204" i="23"/>
  <c r="L204" i="23"/>
  <c r="J205" i="23"/>
  <c r="L205" i="23"/>
  <c r="K206" i="23"/>
  <c r="L206" i="23"/>
  <c r="J206" i="23"/>
  <c r="J207" i="23"/>
  <c r="K207" i="23"/>
  <c r="L207" i="23"/>
  <c r="J208" i="23"/>
  <c r="K208" i="23"/>
  <c r="L208" i="23"/>
  <c r="J209" i="23"/>
  <c r="K209" i="23"/>
  <c r="L209" i="23"/>
  <c r="J210" i="23"/>
  <c r="K210" i="23"/>
  <c r="L210" i="23"/>
  <c r="K211" i="23"/>
  <c r="L211" i="23"/>
  <c r="J212" i="23"/>
  <c r="K212" i="23"/>
  <c r="L213" i="23"/>
  <c r="J213" i="23"/>
  <c r="K213" i="23"/>
  <c r="K214" i="23"/>
  <c r="L214" i="23"/>
  <c r="J215" i="23"/>
  <c r="K215" i="23"/>
  <c r="L215" i="23"/>
  <c r="J216" i="23"/>
  <c r="L216" i="23"/>
  <c r="K216" i="23"/>
  <c r="K217" i="23"/>
  <c r="L217" i="23"/>
  <c r="J218" i="23"/>
  <c r="L218" i="23"/>
  <c r="K219" i="23"/>
  <c r="L220" i="23"/>
  <c r="J220" i="23"/>
  <c r="L221" i="23"/>
  <c r="J221" i="23"/>
  <c r="K222" i="23"/>
  <c r="L222" i="23"/>
  <c r="J223" i="23"/>
  <c r="K223" i="23"/>
  <c r="J224" i="23"/>
  <c r="L224" i="23"/>
  <c r="K224" i="23"/>
  <c r="K225" i="23"/>
  <c r="L225" i="23"/>
  <c r="J226" i="23"/>
  <c r="L226" i="23"/>
  <c r="K227" i="23"/>
  <c r="L227" i="23"/>
  <c r="J228" i="23"/>
  <c r="K228" i="23"/>
  <c r="L229" i="23"/>
  <c r="J229" i="23"/>
  <c r="K229" i="23"/>
  <c r="K230" i="23"/>
  <c r="L230" i="23"/>
  <c r="J231" i="23"/>
  <c r="K231" i="23"/>
  <c r="L231" i="23"/>
  <c r="J232" i="23"/>
  <c r="L232" i="23"/>
  <c r="K232" i="23"/>
  <c r="K233" i="23"/>
  <c r="L233" i="23"/>
  <c r="J234" i="23"/>
  <c r="L234" i="23"/>
  <c r="K235" i="23"/>
  <c r="L236" i="23"/>
  <c r="J236" i="23"/>
  <c r="L237" i="23"/>
  <c r="J237" i="23"/>
  <c r="K238" i="23"/>
  <c r="L238" i="23"/>
  <c r="J239" i="23"/>
  <c r="K239" i="23"/>
  <c r="J240" i="23"/>
  <c r="L240" i="23"/>
  <c r="K240" i="23"/>
  <c r="K241" i="23"/>
  <c r="L241" i="23"/>
  <c r="J242" i="23"/>
  <c r="L242" i="23"/>
  <c r="K243" i="23"/>
  <c r="L243" i="23"/>
  <c r="J244" i="23"/>
  <c r="K244" i="23"/>
  <c r="L245" i="23"/>
  <c r="J245" i="23"/>
  <c r="K245" i="23"/>
  <c r="K246" i="23"/>
  <c r="L246" i="23"/>
  <c r="J247" i="23"/>
  <c r="K247" i="23"/>
  <c r="L247" i="23"/>
  <c r="J248" i="23"/>
  <c r="L248" i="23"/>
  <c r="K248" i="23"/>
  <c r="K249" i="23"/>
  <c r="L249" i="23"/>
  <c r="J251" i="23"/>
  <c r="L251" i="23"/>
  <c r="K252" i="23"/>
  <c r="L253" i="23"/>
  <c r="J253" i="23"/>
  <c r="L254" i="23"/>
  <c r="J254" i="23"/>
  <c r="K255" i="23"/>
  <c r="L255" i="23"/>
  <c r="J256" i="23"/>
  <c r="K256" i="23"/>
  <c r="J257" i="23"/>
  <c r="L257" i="23"/>
  <c r="K257" i="23"/>
  <c r="K258" i="23"/>
  <c r="L258" i="23"/>
  <c r="K261" i="23"/>
  <c r="L262" i="23"/>
  <c r="J262" i="23"/>
  <c r="K263" i="23"/>
  <c r="J264" i="23"/>
  <c r="J265" i="23"/>
  <c r="L265" i="23"/>
  <c r="K266" i="23"/>
  <c r="L266" i="23"/>
  <c r="J267" i="23"/>
  <c r="K267" i="23"/>
  <c r="J268" i="23"/>
  <c r="L269" i="23"/>
  <c r="K270" i="23"/>
  <c r="L271" i="23"/>
  <c r="J271" i="23"/>
  <c r="L272" i="23"/>
  <c r="J272" i="23"/>
  <c r="K273" i="23"/>
  <c r="J275" i="23"/>
  <c r="L275" i="23"/>
  <c r="K276" i="23"/>
  <c r="L276" i="23"/>
  <c r="J277" i="23"/>
  <c r="K277" i="23"/>
  <c r="J278" i="23"/>
  <c r="L279" i="23"/>
  <c r="K280" i="23"/>
  <c r="L281" i="23"/>
  <c r="J281" i="23"/>
  <c r="K289" i="23"/>
  <c r="L290" i="23"/>
  <c r="J290" i="23"/>
  <c r="K291" i="23"/>
  <c r="J292" i="23"/>
  <c r="L292" i="23"/>
  <c r="K293" i="23"/>
  <c r="L293" i="23"/>
  <c r="J294" i="23"/>
  <c r="K294" i="23"/>
  <c r="J295" i="23"/>
  <c r="K297" i="23"/>
  <c r="L298" i="23"/>
  <c r="J298" i="23"/>
  <c r="K299" i="23"/>
  <c r="J300" i="23"/>
  <c r="L300" i="23"/>
  <c r="K301" i="23"/>
  <c r="L301" i="23"/>
  <c r="J302" i="23"/>
  <c r="K302" i="23"/>
  <c r="J303" i="23"/>
  <c r="L304" i="23"/>
  <c r="K305" i="23"/>
  <c r="L306" i="23"/>
  <c r="J306" i="23"/>
  <c r="K307" i="23"/>
  <c r="K308" i="23"/>
  <c r="L308" i="23"/>
  <c r="J308" i="23"/>
  <c r="J309" i="23"/>
  <c r="L316" i="23"/>
  <c r="K317" i="23"/>
  <c r="L318" i="23"/>
  <c r="J318" i="23"/>
  <c r="J319" i="23"/>
  <c r="L319" i="23"/>
  <c r="K319" i="23"/>
  <c r="K320" i="23"/>
  <c r="L325" i="23"/>
  <c r="K326" i="23"/>
  <c r="L327" i="23"/>
  <c r="J327" i="23"/>
  <c r="J329" i="23"/>
  <c r="L333" i="23"/>
  <c r="K334" i="23"/>
  <c r="K377" i="23"/>
  <c r="L377" i="23"/>
  <c r="J377" i="23"/>
  <c r="K448" i="23"/>
  <c r="J448" i="23"/>
  <c r="L448" i="23"/>
  <c r="K449" i="23"/>
  <c r="J449" i="23"/>
  <c r="L449" i="23"/>
  <c r="J616" i="23"/>
  <c r="K616" i="23"/>
  <c r="J617" i="23"/>
  <c r="K617" i="23"/>
  <c r="L617" i="23"/>
  <c r="J618" i="23"/>
  <c r="L618" i="23"/>
  <c r="K618" i="23"/>
  <c r="J691" i="23"/>
  <c r="K691" i="23"/>
  <c r="L691" i="23"/>
  <c r="J693" i="23"/>
  <c r="K693" i="23"/>
  <c r="L693" i="23"/>
  <c r="J694" i="23"/>
  <c r="K694" i="23"/>
  <c r="L694" i="23"/>
  <c r="J697" i="23"/>
  <c r="K697" i="23"/>
  <c r="L697" i="23"/>
  <c r="H360" i="23"/>
  <c r="J359" i="23"/>
  <c r="K358" i="23"/>
  <c r="H353" i="23"/>
  <c r="L349" i="23"/>
  <c r="H344" i="23"/>
  <c r="J343" i="23"/>
  <c r="K342" i="23"/>
  <c r="L341" i="23"/>
  <c r="H336" i="23"/>
  <c r="J335" i="23"/>
  <c r="J334" i="23"/>
  <c r="J333" i="23"/>
  <c r="J332" i="23"/>
  <c r="K331" i="23"/>
  <c r="L330" i="23"/>
  <c r="J326" i="23"/>
  <c r="J325" i="23"/>
  <c r="J324" i="23"/>
  <c r="K323" i="23"/>
  <c r="J317" i="23"/>
  <c r="J316" i="23"/>
  <c r="J315" i="23"/>
  <c r="K314" i="23"/>
  <c r="H312" i="23"/>
  <c r="J311" i="23"/>
  <c r="K310" i="23"/>
  <c r="L309" i="23"/>
  <c r="L307" i="23"/>
  <c r="K306" i="23"/>
  <c r="H305" i="23"/>
  <c r="H304" i="23"/>
  <c r="L299" i="23"/>
  <c r="K298" i="23"/>
  <c r="H297" i="23"/>
  <c r="L291" i="23"/>
  <c r="K290" i="23"/>
  <c r="H289" i="23"/>
  <c r="L278" i="23"/>
  <c r="L277" i="23"/>
  <c r="J270" i="23"/>
  <c r="J269" i="23"/>
  <c r="J261" i="23"/>
  <c r="H253" i="23"/>
  <c r="H247" i="23"/>
  <c r="L244" i="23"/>
  <c r="K236" i="23"/>
  <c r="J227" i="23"/>
  <c r="J219" i="23"/>
  <c r="H218" i="23"/>
  <c r="H207" i="23"/>
  <c r="J204" i="23"/>
  <c r="H328" i="23"/>
  <c r="H320" i="23"/>
  <c r="H307" i="23"/>
  <c r="H299" i="23"/>
  <c r="H291" i="23"/>
  <c r="H273" i="23"/>
  <c r="H263" i="23"/>
  <c r="H694" i="23"/>
  <c r="H697" i="23"/>
  <c r="K696" i="23"/>
  <c r="H691" i="23"/>
  <c r="H693" i="23"/>
  <c r="H296" i="23"/>
  <c r="H288" i="23"/>
  <c r="H279" i="23"/>
  <c r="H269" i="23"/>
  <c r="H256" i="23"/>
  <c r="H239" i="23"/>
  <c r="H223" i="23"/>
  <c r="H205" i="23"/>
  <c r="H200" i="23"/>
  <c r="H190" i="23"/>
  <c r="H183" i="23"/>
  <c r="H448" i="23"/>
  <c r="H303" i="23"/>
  <c r="H295" i="23"/>
  <c r="H278" i="23"/>
  <c r="H268" i="23"/>
  <c r="H330" i="23"/>
  <c r="H322" i="23"/>
  <c r="H310" i="23"/>
  <c r="H301" i="23"/>
  <c r="H293" i="23"/>
  <c r="H276" i="23"/>
  <c r="H266" i="23"/>
  <c r="H246" i="23"/>
  <c r="H242" i="23"/>
  <c r="H230" i="23"/>
  <c r="H226" i="23"/>
  <c r="H214" i="23"/>
  <c r="H197" i="23"/>
  <c r="H180" i="23"/>
  <c r="H252" i="23"/>
  <c r="H243" i="23"/>
  <c r="H235" i="23"/>
  <c r="H227" i="23"/>
  <c r="H219" i="23"/>
  <c r="H211" i="23"/>
  <c r="H203" i="23"/>
  <c r="H196" i="23"/>
  <c r="H187" i="23"/>
  <c r="H179" i="23"/>
  <c r="H308" i="23"/>
  <c r="H377" i="23"/>
  <c r="H202" i="23"/>
  <c r="H195" i="23"/>
  <c r="H186" i="23"/>
  <c r="H178" i="23"/>
  <c r="H319" i="23"/>
  <c r="H618" i="23"/>
  <c r="H258" i="23"/>
  <c r="H249" i="23"/>
  <c r="H241" i="23"/>
  <c r="H233" i="23"/>
  <c r="H225" i="23"/>
  <c r="H217" i="23"/>
  <c r="H209" i="23"/>
  <c r="H201" i="23"/>
  <c r="H194" i="23"/>
  <c r="H185" i="23"/>
  <c r="H177" i="23"/>
  <c r="H257" i="23"/>
  <c r="H248" i="23"/>
  <c r="H240" i="23"/>
  <c r="H232" i="23"/>
  <c r="H224" i="23"/>
  <c r="H216" i="23"/>
  <c r="H208" i="23"/>
  <c r="H193" i="23"/>
  <c r="H184" i="23"/>
  <c r="H176" i="23"/>
  <c r="H206" i="23"/>
  <c r="H199" i="23"/>
  <c r="H191" i="23"/>
  <c r="H182" i="23"/>
  <c r="H616" i="23"/>
  <c r="H617" i="23"/>
  <c r="BD1779" i="1"/>
  <c r="S1" i="25"/>
  <c r="L1187" i="23"/>
  <c r="L1097" i="23"/>
  <c r="L65" i="23"/>
  <c r="K1260" i="23"/>
  <c r="L1128" i="23"/>
  <c r="L40" i="23"/>
  <c r="K1251" i="23"/>
  <c r="K1414" i="23"/>
  <c r="K1470" i="23"/>
  <c r="K1069" i="23"/>
  <c r="L1105" i="23"/>
  <c r="J48" i="23"/>
  <c r="L16" i="23"/>
  <c r="K69" i="23"/>
  <c r="K1228" i="23"/>
  <c r="L1112" i="23"/>
  <c r="K1128" i="23"/>
  <c r="K40" i="23"/>
  <c r="K1267" i="23"/>
  <c r="K1567" i="23"/>
  <c r="K1382" i="23"/>
  <c r="J1414" i="23"/>
  <c r="J1470" i="23"/>
  <c r="J1518" i="23"/>
  <c r="K1358" i="23"/>
  <c r="J1494" i="23"/>
  <c r="J1105" i="23"/>
  <c r="J1188" i="23"/>
  <c r="K1312" i="23"/>
  <c r="K1320" i="23"/>
  <c r="L1320" i="23"/>
  <c r="J1336" i="23"/>
  <c r="K1336" i="23"/>
  <c r="K713" i="23"/>
  <c r="J721" i="23"/>
  <c r="K721" i="23"/>
  <c r="J729" i="23"/>
  <c r="L737" i="23"/>
  <c r="K745" i="23"/>
  <c r="J769" i="23"/>
  <c r="J849" i="23"/>
  <c r="L849" i="23"/>
  <c r="K857" i="23"/>
  <c r="L865" i="23"/>
  <c r="L873" i="23"/>
  <c r="L889" i="23"/>
  <c r="M889" i="23" s="1"/>
  <c r="J897" i="23"/>
  <c r="L897" i="23"/>
  <c r="K921" i="23"/>
  <c r="L921" i="23"/>
  <c r="J929" i="23"/>
  <c r="L929" i="23"/>
  <c r="L953" i="23"/>
  <c r="J961" i="23"/>
  <c r="K969" i="23"/>
  <c r="L969" i="23"/>
  <c r="J977" i="23"/>
  <c r="M977" i="23" s="1"/>
  <c r="J993" i="23"/>
  <c r="K993" i="23"/>
  <c r="L1009" i="23"/>
  <c r="L1017" i="23"/>
  <c r="K1025" i="23"/>
  <c r="M1025" i="23" s="1"/>
  <c r="J1161" i="23"/>
  <c r="K168" i="23"/>
  <c r="J105" i="23"/>
  <c r="J1219" i="23"/>
  <c r="J1378" i="23"/>
  <c r="J1438" i="23"/>
  <c r="K1518" i="23"/>
  <c r="L1358" i="23"/>
  <c r="K1494" i="23"/>
  <c r="K1549" i="23"/>
  <c r="K11" i="23"/>
  <c r="K65" i="23"/>
  <c r="J28" i="23"/>
  <c r="L6" i="23"/>
  <c r="K1089" i="23"/>
  <c r="J1235" i="23"/>
  <c r="J40" i="23"/>
  <c r="K1575" i="23"/>
  <c r="L1236" i="23"/>
  <c r="J1382" i="23"/>
  <c r="K1422" i="23"/>
  <c r="K1446" i="23"/>
  <c r="K1478" i="23"/>
  <c r="J1358" i="23"/>
  <c r="K1541" i="23"/>
  <c r="J1149" i="23"/>
  <c r="L1276" i="23"/>
  <c r="K100" i="23"/>
  <c r="K90" i="23"/>
  <c r="K1243" i="23"/>
  <c r="J1541" i="23"/>
  <c r="J1089" i="23"/>
  <c r="J1446" i="23"/>
  <c r="J1478" i="23"/>
  <c r="K1565" i="23"/>
  <c r="H1438" i="23"/>
  <c r="J1174" i="23"/>
  <c r="K128" i="23"/>
  <c r="K16" i="23"/>
  <c r="J6" i="23"/>
  <c r="J56" i="23"/>
  <c r="K1244" i="23"/>
  <c r="J1145" i="23"/>
  <c r="J1251" i="23"/>
  <c r="K1219" i="23"/>
  <c r="J1292" i="23"/>
  <c r="J1366" i="23"/>
  <c r="K1402" i="23"/>
  <c r="K1430" i="23"/>
  <c r="K1486" i="23"/>
  <c r="L1575" i="23"/>
  <c r="L1252" i="23"/>
  <c r="L1096" i="23"/>
  <c r="L1526" i="23"/>
  <c r="H1185" i="23"/>
  <c r="K1235" i="23"/>
  <c r="J1120" i="23"/>
  <c r="J1565" i="23"/>
  <c r="H1268" i="23"/>
  <c r="L1085" i="23"/>
  <c r="K148" i="23"/>
  <c r="K120" i="23"/>
  <c r="J101" i="23"/>
  <c r="K91" i="23"/>
  <c r="L73" i="23"/>
  <c r="K1097" i="23"/>
  <c r="K1268" i="23"/>
  <c r="K1406" i="23"/>
  <c r="J1430" i="23"/>
  <c r="J1486" i="23"/>
  <c r="L1583" i="23"/>
  <c r="K1096" i="23"/>
  <c r="H1469" i="23"/>
  <c r="H1331" i="23"/>
  <c r="J1330" i="23"/>
  <c r="H1328" i="23"/>
  <c r="K1315" i="23"/>
  <c r="L1314" i="23"/>
  <c r="H1306" i="23"/>
  <c r="H1227" i="23"/>
  <c r="H1035" i="23"/>
  <c r="K1027" i="23"/>
  <c r="H1001" i="23"/>
  <c r="J963" i="23"/>
  <c r="H937" i="23"/>
  <c r="L898" i="23"/>
  <c r="H860" i="23"/>
  <c r="K859" i="23"/>
  <c r="H852" i="23"/>
  <c r="K851" i="23"/>
  <c r="L850" i="23"/>
  <c r="J843" i="23"/>
  <c r="J827" i="23"/>
  <c r="J804" i="23"/>
  <c r="L803" i="23"/>
  <c r="H795" i="23"/>
  <c r="H793" i="23"/>
  <c r="J788" i="23"/>
  <c r="K764" i="23"/>
  <c r="L756" i="23"/>
  <c r="H748" i="23"/>
  <c r="K747" i="23"/>
  <c r="K740" i="23"/>
  <c r="K739" i="23"/>
  <c r="L724" i="23"/>
  <c r="J722" i="23"/>
  <c r="K1339" i="23"/>
  <c r="L1338" i="23"/>
  <c r="L1323" i="23"/>
  <c r="H1315" i="23"/>
  <c r="J1314" i="23"/>
  <c r="H1312" i="23"/>
  <c r="H1027" i="23"/>
  <c r="H1025" i="23"/>
  <c r="L995" i="23"/>
  <c r="H948" i="23"/>
  <c r="K947" i="23"/>
  <c r="L946" i="23"/>
  <c r="H940" i="23"/>
  <c r="K939" i="23"/>
  <c r="K900" i="23"/>
  <c r="H899" i="23"/>
  <c r="L875" i="23"/>
  <c r="H859" i="23"/>
  <c r="H857" i="23"/>
  <c r="H851" i="23"/>
  <c r="K836" i="23"/>
  <c r="H833" i="23"/>
  <c r="K820" i="23"/>
  <c r="K812" i="23"/>
  <c r="J803" i="23"/>
  <c r="K779" i="23"/>
  <c r="L778" i="23"/>
  <c r="K772" i="23"/>
  <c r="H764" i="23"/>
  <c r="J756" i="23"/>
  <c r="H747" i="23"/>
  <c r="H745" i="23"/>
  <c r="H740" i="23"/>
  <c r="H730" i="23"/>
  <c r="J724" i="23"/>
  <c r="H696" i="23"/>
  <c r="H1568" i="23"/>
  <c r="J1339" i="23"/>
  <c r="K1338" i="23"/>
  <c r="K1323" i="23"/>
  <c r="L1322" i="23"/>
  <c r="H1314" i="23"/>
  <c r="L956" i="23"/>
  <c r="K954" i="23"/>
  <c r="J947" i="23"/>
  <c r="J939" i="23"/>
  <c r="H929" i="23"/>
  <c r="H897" i="23"/>
  <c r="K875" i="23"/>
  <c r="L874" i="23"/>
  <c r="L867" i="23"/>
  <c r="H849" i="23"/>
  <c r="J836" i="23"/>
  <c r="L835" i="23"/>
  <c r="J820" i="23"/>
  <c r="L819" i="23"/>
  <c r="H817" i="23"/>
  <c r="J812" i="23"/>
  <c r="L811" i="23"/>
  <c r="H803" i="23"/>
  <c r="L796" i="23"/>
  <c r="J779" i="23"/>
  <c r="J772" i="23"/>
  <c r="L771" i="23"/>
  <c r="H763" i="23"/>
  <c r="H756" i="23"/>
  <c r="H724" i="23"/>
  <c r="H84" i="23"/>
  <c r="H1139" i="23"/>
  <c r="J1171" i="23"/>
  <c r="L1248" i="23"/>
  <c r="K1216" i="23"/>
  <c r="L1561" i="23"/>
  <c r="H1034" i="23"/>
  <c r="J954" i="23"/>
  <c r="H882" i="23"/>
  <c r="K874" i="23"/>
  <c r="K850" i="23"/>
  <c r="K786" i="23"/>
  <c r="K778" i="23"/>
  <c r="K754" i="23"/>
  <c r="K746" i="23"/>
  <c r="H722" i="23"/>
  <c r="K706" i="23"/>
  <c r="K35" i="23"/>
  <c r="J1107" i="23"/>
  <c r="K1139" i="23"/>
  <c r="L1264" i="23"/>
  <c r="K1362" i="23"/>
  <c r="L1577" i="23"/>
  <c r="H1536" i="23"/>
  <c r="H1520" i="23"/>
  <c r="H1504" i="23"/>
  <c r="H1480" i="23"/>
  <c r="H1472" i="23"/>
  <c r="L1337" i="23"/>
  <c r="L1329" i="23"/>
  <c r="L1321" i="23"/>
  <c r="L1313" i="23"/>
  <c r="L1305" i="23"/>
  <c r="H962" i="23"/>
  <c r="H954" i="23"/>
  <c r="J874" i="23"/>
  <c r="J850" i="23"/>
  <c r="L842" i="23"/>
  <c r="J786" i="23"/>
  <c r="J778" i="23"/>
  <c r="J754" i="23"/>
  <c r="J706" i="23"/>
  <c r="H1107" i="23"/>
  <c r="J1187" i="23"/>
  <c r="K1187" i="23"/>
  <c r="K1370" i="23"/>
  <c r="K1386" i="23"/>
  <c r="K1450" i="23"/>
  <c r="K1123" i="23"/>
  <c r="J1362" i="23"/>
  <c r="J1577" i="23"/>
  <c r="K1337" i="23"/>
  <c r="K1329" i="23"/>
  <c r="K1321" i="23"/>
  <c r="K1313" i="23"/>
  <c r="K1305" i="23"/>
  <c r="H1179" i="23"/>
  <c r="H1110" i="23"/>
  <c r="H914" i="23"/>
  <c r="H874" i="23"/>
  <c r="H850" i="23"/>
  <c r="K842" i="23"/>
  <c r="L834" i="23"/>
  <c r="H786" i="23"/>
  <c r="H778" i="23"/>
  <c r="H754" i="23"/>
  <c r="H706" i="23"/>
  <c r="H1155" i="23"/>
  <c r="J1091" i="23"/>
  <c r="J1099" i="23"/>
  <c r="L1232" i="23"/>
  <c r="J1386" i="23"/>
  <c r="H1123" i="23"/>
  <c r="K1577" i="23"/>
  <c r="J1337" i="23"/>
  <c r="J1329" i="23"/>
  <c r="J1321" i="23"/>
  <c r="J1313" i="23"/>
  <c r="J1305" i="23"/>
  <c r="H906" i="23"/>
  <c r="L866" i="23"/>
  <c r="L858" i="23"/>
  <c r="J842" i="23"/>
  <c r="K834" i="23"/>
  <c r="L770" i="23"/>
  <c r="H1239" i="23"/>
  <c r="J1296" i="23"/>
  <c r="J1232" i="23"/>
  <c r="K1537" i="23"/>
  <c r="L1545" i="23"/>
  <c r="H1337" i="23"/>
  <c r="H1329" i="23"/>
  <c r="H1321" i="23"/>
  <c r="H1313" i="23"/>
  <c r="H1305" i="23"/>
  <c r="K866" i="23"/>
  <c r="K858" i="23"/>
  <c r="H842" i="23"/>
  <c r="J834" i="23"/>
  <c r="K770" i="23"/>
  <c r="K762" i="23"/>
  <c r="L730" i="23"/>
  <c r="K250" i="23"/>
  <c r="K41" i="23"/>
  <c r="J66" i="23"/>
  <c r="K1272" i="23"/>
  <c r="J1442" i="23"/>
  <c r="K1561" i="23"/>
  <c r="L1537" i="23"/>
  <c r="J1545" i="23"/>
  <c r="J1210" i="23"/>
  <c r="L1042" i="23"/>
  <c r="L882" i="23"/>
  <c r="J866" i="23"/>
  <c r="J858" i="23"/>
  <c r="H834" i="23"/>
  <c r="K730" i="23"/>
  <c r="L954" i="23"/>
  <c r="K882" i="23"/>
  <c r="H866" i="23"/>
  <c r="H858" i="23"/>
  <c r="H770" i="23"/>
  <c r="H762" i="23"/>
  <c r="J730" i="23"/>
  <c r="L1567" i="23"/>
  <c r="K1562" i="23"/>
  <c r="J1554" i="23"/>
  <c r="L1466" i="23"/>
  <c r="L1450" i="23"/>
  <c r="J1450" i="23"/>
  <c r="L1418" i="23"/>
  <c r="J1418" i="23"/>
  <c r="J1410" i="23"/>
  <c r="L1370" i="23"/>
  <c r="L1171" i="23"/>
  <c r="K1163" i="23"/>
  <c r="L1139" i="23"/>
  <c r="K1131" i="23"/>
  <c r="L1131" i="23"/>
  <c r="J1123" i="23"/>
  <c r="L1123" i="23"/>
  <c r="K1099" i="23"/>
  <c r="J1059" i="23"/>
  <c r="J1579" i="23"/>
  <c r="L1579" i="23"/>
  <c r="K1523" i="23"/>
  <c r="L1507" i="23"/>
  <c r="L1346" i="23"/>
  <c r="K1265" i="23"/>
  <c r="J1249" i="23"/>
  <c r="L1217" i="23"/>
  <c r="J1172" i="23"/>
  <c r="L1548" i="23"/>
  <c r="J1540" i="23"/>
  <c r="J1468" i="23"/>
  <c r="L1468" i="23"/>
  <c r="J1452" i="23"/>
  <c r="L1452" i="23"/>
  <c r="L1444" i="23"/>
  <c r="K1428" i="23"/>
  <c r="J1428" i="23"/>
  <c r="J1412" i="23"/>
  <c r="H1412" i="23"/>
  <c r="J1372" i="23"/>
  <c r="K1372" i="23"/>
  <c r="J1348" i="23"/>
  <c r="L1348" i="23"/>
  <c r="K1543" i="23"/>
  <c r="L1581" i="23"/>
  <c r="L1158" i="23"/>
  <c r="J1126" i="23"/>
  <c r="J1070" i="23"/>
  <c r="J1276" i="23"/>
  <c r="K1252" i="23"/>
  <c r="J1252" i="23"/>
  <c r="J1236" i="23"/>
  <c r="K1202" i="23"/>
  <c r="J1551" i="23"/>
  <c r="L1551" i="23"/>
  <c r="K162" i="23"/>
  <c r="K80" i="23"/>
  <c r="L1543" i="23"/>
  <c r="L1584" i="23"/>
  <c r="J1584" i="23"/>
  <c r="J1576" i="23"/>
  <c r="L1576" i="23"/>
  <c r="K1278" i="23"/>
  <c r="J1278" i="23"/>
  <c r="H1115" i="23"/>
  <c r="H1099" i="23"/>
  <c r="H1091" i="23"/>
  <c r="K1028" i="23"/>
  <c r="L1020" i="23"/>
  <c r="H972" i="23"/>
  <c r="J942" i="23"/>
  <c r="L926" i="23"/>
  <c r="H918" i="23"/>
  <c r="J902" i="23"/>
  <c r="J894" i="23"/>
  <c r="J878" i="23"/>
  <c r="L846" i="23"/>
  <c r="H814" i="23"/>
  <c r="J806" i="23"/>
  <c r="J798" i="23"/>
  <c r="L782" i="23"/>
  <c r="L750" i="23"/>
  <c r="K742" i="23"/>
  <c r="K1020" i="23"/>
  <c r="H1004" i="23"/>
  <c r="H988" i="23"/>
  <c r="L957" i="23"/>
  <c r="H942" i="23"/>
  <c r="K926" i="23"/>
  <c r="L910" i="23"/>
  <c r="H902" i="23"/>
  <c r="H894" i="23"/>
  <c r="H878" i="23"/>
  <c r="H862" i="23"/>
  <c r="H806" i="23"/>
  <c r="H798" i="23"/>
  <c r="K782" i="23"/>
  <c r="K750" i="23"/>
  <c r="J742" i="23"/>
  <c r="H1028" i="23"/>
  <c r="J1020" i="23"/>
  <c r="K957" i="23"/>
  <c r="L934" i="23"/>
  <c r="J926" i="23"/>
  <c r="K910" i="23"/>
  <c r="L838" i="23"/>
  <c r="J782" i="23"/>
  <c r="J750" i="23"/>
  <c r="H742" i="23"/>
  <c r="L734" i="23"/>
  <c r="L729" i="23"/>
  <c r="H713" i="23"/>
  <c r="J283" i="23"/>
  <c r="H1554" i="23"/>
  <c r="K1333" i="23"/>
  <c r="L1293" i="23"/>
  <c r="H1252" i="23"/>
  <c r="H1236" i="23"/>
  <c r="H1202" i="23"/>
  <c r="H1020" i="23"/>
  <c r="L1012" i="23"/>
  <c r="H964" i="23"/>
  <c r="J957" i="23"/>
  <c r="K934" i="23"/>
  <c r="H926" i="23"/>
  <c r="J910" i="23"/>
  <c r="K838" i="23"/>
  <c r="L790" i="23"/>
  <c r="H782" i="23"/>
  <c r="H750" i="23"/>
  <c r="K734" i="23"/>
  <c r="H66" i="23"/>
  <c r="H264" i="23"/>
  <c r="H1380" i="23"/>
  <c r="H1372" i="23"/>
  <c r="H1347" i="23"/>
  <c r="H1345" i="23"/>
  <c r="H1317" i="23"/>
  <c r="J1309" i="23"/>
  <c r="J1012" i="23"/>
  <c r="H996" i="23"/>
  <c r="H934" i="23"/>
  <c r="L918" i="23"/>
  <c r="J854" i="23"/>
  <c r="H838" i="23"/>
  <c r="K830" i="23"/>
  <c r="K822" i="23"/>
  <c r="L814" i="23"/>
  <c r="J790" i="23"/>
  <c r="K766" i="23"/>
  <c r="K758" i="23"/>
  <c r="H734" i="23"/>
  <c r="H729" i="23"/>
  <c r="L264" i="23"/>
  <c r="J250" i="23"/>
  <c r="J1574" i="23"/>
  <c r="H1309" i="23"/>
  <c r="H1012" i="23"/>
  <c r="L942" i="23"/>
  <c r="K918" i="23"/>
  <c r="L902" i="23"/>
  <c r="L894" i="23"/>
  <c r="L878" i="23"/>
  <c r="J830" i="23"/>
  <c r="J822" i="23"/>
  <c r="K814" i="23"/>
  <c r="L806" i="23"/>
  <c r="L798" i="23"/>
  <c r="H790" i="23"/>
  <c r="J758" i="23"/>
  <c r="H721" i="23"/>
  <c r="J189" i="23"/>
  <c r="K264" i="23"/>
  <c r="H758" i="23"/>
  <c r="L742" i="23"/>
  <c r="J1483" i="23"/>
  <c r="L45" i="23"/>
  <c r="K749" i="23"/>
  <c r="J749" i="23"/>
  <c r="L749" i="23"/>
  <c r="H1344" i="23"/>
  <c r="J1159" i="23"/>
  <c r="L89" i="23"/>
  <c r="J32" i="23"/>
  <c r="K1571" i="23"/>
  <c r="K1484" i="23"/>
  <c r="K88" i="23"/>
  <c r="K741" i="23"/>
  <c r="L741" i="23"/>
  <c r="J741" i="23"/>
  <c r="K757" i="23"/>
  <c r="J757" i="23"/>
  <c r="L757" i="23"/>
  <c r="J789" i="23"/>
  <c r="K789" i="23"/>
  <c r="L789" i="23"/>
  <c r="K821" i="23"/>
  <c r="L821" i="23"/>
  <c r="J821" i="23"/>
  <c r="K845" i="23"/>
  <c r="L845" i="23"/>
  <c r="J845" i="23"/>
  <c r="J1532" i="23"/>
  <c r="J1213" i="23"/>
  <c r="K45" i="23"/>
  <c r="J45" i="23"/>
  <c r="L1078" i="23"/>
  <c r="H1213" i="23"/>
  <c r="J1344" i="23"/>
  <c r="L1571" i="23"/>
  <c r="J1548" i="23"/>
  <c r="L14" i="23"/>
  <c r="H1094" i="23"/>
  <c r="J61" i="23"/>
  <c r="J1078" i="23"/>
  <c r="H1484" i="23"/>
  <c r="H1540" i="23"/>
  <c r="J1484" i="23"/>
  <c r="K1548" i="23"/>
  <c r="H1232" i="23"/>
  <c r="K31" i="23"/>
  <c r="K53" i="23"/>
  <c r="K61" i="23"/>
  <c r="H805" i="23"/>
  <c r="L717" i="23"/>
  <c r="H61" i="23"/>
  <c r="J14" i="23"/>
  <c r="K1213" i="23"/>
  <c r="L1159" i="23"/>
  <c r="K1452" i="23"/>
  <c r="K1540" i="23"/>
  <c r="K1532" i="23"/>
  <c r="K1444" i="23"/>
  <c r="J1581" i="23"/>
  <c r="K1581" i="23"/>
  <c r="L1402" i="23"/>
  <c r="J1402" i="23"/>
  <c r="L1394" i="23"/>
  <c r="J1394" i="23"/>
  <c r="L1362" i="23"/>
  <c r="H1362" i="23"/>
  <c r="L940" i="23"/>
  <c r="J940" i="23"/>
  <c r="K940" i="23"/>
  <c r="K948" i="23"/>
  <c r="L948" i="23"/>
  <c r="J955" i="23"/>
  <c r="K955" i="23"/>
  <c r="L955" i="23"/>
  <c r="L962" i="23"/>
  <c r="J962" i="23"/>
  <c r="K962" i="23"/>
  <c r="J970" i="23"/>
  <c r="K970" i="23"/>
  <c r="L970" i="23"/>
  <c r="J978" i="23"/>
  <c r="K978" i="23"/>
  <c r="L978" i="23"/>
  <c r="K986" i="23"/>
  <c r="L986" i="23"/>
  <c r="J986" i="23"/>
  <c r="K994" i="23"/>
  <c r="L994" i="23"/>
  <c r="J994" i="23"/>
  <c r="K1002" i="23"/>
  <c r="L1002" i="23"/>
  <c r="J1002" i="23"/>
  <c r="L1034" i="23"/>
  <c r="J1034" i="23"/>
  <c r="K1034" i="23"/>
  <c r="J1042" i="23"/>
  <c r="J1050" i="23"/>
  <c r="K1050" i="23"/>
  <c r="L1050" i="23"/>
  <c r="C1057" i="23"/>
  <c r="E1057" i="23"/>
  <c r="G1057" i="23"/>
  <c r="D1057" i="23"/>
  <c r="K701" i="23"/>
  <c r="J701" i="23"/>
  <c r="L701" i="23"/>
  <c r="K125" i="23"/>
  <c r="L125" i="23"/>
  <c r="J813" i="23"/>
  <c r="K813" i="23"/>
  <c r="L853" i="23"/>
  <c r="J853" i="23"/>
  <c r="K853" i="23"/>
  <c r="L1110" i="23"/>
  <c r="J1110" i="23"/>
  <c r="L1340" i="23"/>
  <c r="J765" i="23"/>
  <c r="J797" i="23"/>
  <c r="K797" i="23"/>
  <c r="J829" i="23"/>
  <c r="L1524" i="23"/>
  <c r="J1524" i="23"/>
  <c r="L1492" i="23"/>
  <c r="K1492" i="23"/>
  <c r="L773" i="23"/>
  <c r="L805" i="23"/>
  <c r="J805" i="23"/>
  <c r="K805" i="23"/>
  <c r="K837" i="23"/>
  <c r="L837" i="23"/>
  <c r="K1476" i="23"/>
  <c r="K13" i="23"/>
  <c r="K1344" i="23"/>
  <c r="L1476" i="23"/>
  <c r="L1214" i="23"/>
  <c r="J1214" i="23"/>
  <c r="J1136" i="23"/>
  <c r="K829" i="23"/>
  <c r="L781" i="23"/>
  <c r="H1050" i="23"/>
  <c r="H978" i="23"/>
  <c r="H970" i="23"/>
  <c r="J149" i="23"/>
  <c r="L707" i="23"/>
  <c r="J763" i="23"/>
  <c r="H1534" i="23"/>
  <c r="H1526" i="23"/>
  <c r="H1389" i="23"/>
  <c r="H1097" i="23"/>
  <c r="H1002" i="23"/>
  <c r="H994" i="23"/>
  <c r="H986" i="23"/>
  <c r="H916" i="23"/>
  <c r="H845" i="23"/>
  <c r="H821" i="23"/>
  <c r="H741" i="23"/>
  <c r="H149" i="23"/>
  <c r="H73" i="23"/>
  <c r="H56" i="23"/>
  <c r="H40" i="23"/>
  <c r="H34" i="23"/>
  <c r="H20" i="23"/>
  <c r="H6" i="23"/>
  <c r="H1424" i="23"/>
  <c r="H1416" i="23"/>
  <c r="H1229" i="23"/>
  <c r="H1210" i="23"/>
  <c r="H1201" i="23"/>
  <c r="H709" i="23"/>
  <c r="L727" i="23"/>
  <c r="L743" i="23"/>
  <c r="K174" i="23"/>
  <c r="H1042" i="23"/>
  <c r="H908" i="23"/>
  <c r="H829" i="23"/>
  <c r="H765" i="23"/>
  <c r="J728" i="23"/>
  <c r="L736" i="23"/>
  <c r="J744" i="23"/>
  <c r="L696" i="23"/>
  <c r="J696" i="23"/>
  <c r="H1214" i="23"/>
  <c r="H813" i="23"/>
  <c r="H797" i="23"/>
  <c r="H749" i="23"/>
  <c r="L713" i="23"/>
  <c r="J737" i="23"/>
  <c r="H955" i="23"/>
  <c r="H789" i="23"/>
  <c r="H757" i="23"/>
  <c r="H701" i="23"/>
  <c r="L706" i="23"/>
  <c r="K722" i="23"/>
  <c r="L762" i="23"/>
  <c r="J703" i="23"/>
  <c r="H1299" i="23"/>
  <c r="H1076" i="23"/>
  <c r="H1068" i="23"/>
  <c r="H1060" i="23"/>
  <c r="H1456" i="23"/>
  <c r="H1407" i="23"/>
  <c r="H1149" i="23"/>
  <c r="H1105" i="23"/>
  <c r="H1096" i="23"/>
  <c r="H1082" i="23"/>
  <c r="H105" i="23"/>
  <c r="H189" i="23"/>
  <c r="H250" i="23"/>
  <c r="L1574" i="23"/>
  <c r="H1089" i="23"/>
  <c r="K1079" i="23"/>
  <c r="F1589" i="23"/>
  <c r="J1469" i="23"/>
  <c r="H1468" i="23"/>
  <c r="K1158" i="23"/>
  <c r="H1080" i="23"/>
  <c r="J89" i="23"/>
  <c r="L189" i="23"/>
  <c r="K189" i="23"/>
  <c r="L1151" i="23"/>
  <c r="L250" i="23"/>
  <c r="J60" i="23"/>
  <c r="L20" i="23"/>
  <c r="K52" i="23"/>
  <c r="K77" i="23"/>
  <c r="H1564" i="23"/>
  <c r="J1217" i="23"/>
  <c r="K1576" i="23"/>
  <c r="H1340" i="23"/>
  <c r="K1052" i="23"/>
  <c r="L1044" i="23"/>
  <c r="J1022" i="23"/>
  <c r="H998" i="23"/>
  <c r="L990" i="23"/>
  <c r="J974" i="23"/>
  <c r="H959" i="23"/>
  <c r="K946" i="23"/>
  <c r="J900" i="23"/>
  <c r="H854" i="23"/>
  <c r="K846" i="23"/>
  <c r="J792" i="23"/>
  <c r="H769" i="23"/>
  <c r="K761" i="23"/>
  <c r="H746" i="23"/>
  <c r="L731" i="23"/>
  <c r="L723" i="23"/>
  <c r="J715" i="23"/>
  <c r="K707" i="23"/>
  <c r="J174" i="23"/>
  <c r="H52" i="23"/>
  <c r="H77" i="23"/>
  <c r="J20" i="23"/>
  <c r="L52" i="23"/>
  <c r="L1266" i="23"/>
  <c r="K1064" i="23"/>
  <c r="K1250" i="23"/>
  <c r="K1242" i="23"/>
  <c r="J1572" i="23"/>
  <c r="L1384" i="23"/>
  <c r="J1564" i="23"/>
  <c r="J1079" i="23"/>
  <c r="J1052" i="23"/>
  <c r="K1044" i="23"/>
  <c r="L1036" i="23"/>
  <c r="H1022" i="23"/>
  <c r="L1014" i="23"/>
  <c r="K990" i="23"/>
  <c r="H974" i="23"/>
  <c r="L952" i="23"/>
  <c r="J946" i="23"/>
  <c r="L938" i="23"/>
  <c r="L932" i="23"/>
  <c r="H900" i="23"/>
  <c r="L868" i="23"/>
  <c r="J846" i="23"/>
  <c r="L839" i="23"/>
  <c r="L831" i="23"/>
  <c r="L823" i="23"/>
  <c r="H792" i="23"/>
  <c r="L785" i="23"/>
  <c r="J761" i="23"/>
  <c r="K731" i="23"/>
  <c r="K723" i="23"/>
  <c r="H715" i="23"/>
  <c r="J707" i="23"/>
  <c r="K60" i="23"/>
  <c r="J52" i="23"/>
  <c r="H1572" i="23"/>
  <c r="H1258" i="23"/>
  <c r="L1573" i="23"/>
  <c r="L1572" i="23"/>
  <c r="J1384" i="23"/>
  <c r="L1564" i="23"/>
  <c r="K1359" i="23"/>
  <c r="K1196" i="23"/>
  <c r="K1161" i="23"/>
  <c r="H1052" i="23"/>
  <c r="J1044" i="23"/>
  <c r="K1036" i="23"/>
  <c r="K1014" i="23"/>
  <c r="L1006" i="23"/>
  <c r="J990" i="23"/>
  <c r="K952" i="23"/>
  <c r="H946" i="23"/>
  <c r="K938" i="23"/>
  <c r="K932" i="23"/>
  <c r="L892" i="23"/>
  <c r="K876" i="23"/>
  <c r="K868" i="23"/>
  <c r="H846" i="23"/>
  <c r="K839" i="23"/>
  <c r="K831" i="23"/>
  <c r="K823" i="23"/>
  <c r="K785" i="23"/>
  <c r="L777" i="23"/>
  <c r="H761" i="23"/>
  <c r="J731" i="23"/>
  <c r="J723" i="23"/>
  <c r="H707" i="23"/>
  <c r="H1072" i="23"/>
  <c r="K1572" i="23"/>
  <c r="K1564" i="23"/>
  <c r="L1258" i="23"/>
  <c r="K1316" i="23"/>
  <c r="L1308" i="23"/>
  <c r="H1242" i="23"/>
  <c r="H1217" i="23"/>
  <c r="H1044" i="23"/>
  <c r="J1036" i="23"/>
  <c r="J1014" i="23"/>
  <c r="K1006" i="23"/>
  <c r="H990" i="23"/>
  <c r="L982" i="23"/>
  <c r="J952" i="23"/>
  <c r="J938" i="23"/>
  <c r="J932" i="23"/>
  <c r="L924" i="23"/>
  <c r="K892" i="23"/>
  <c r="J868" i="23"/>
  <c r="L861" i="23"/>
  <c r="J839" i="23"/>
  <c r="J831" i="23"/>
  <c r="J823" i="23"/>
  <c r="L815" i="23"/>
  <c r="L807" i="23"/>
  <c r="J785" i="23"/>
  <c r="K777" i="23"/>
  <c r="H731" i="23"/>
  <c r="H723" i="23"/>
  <c r="H1576" i="23"/>
  <c r="J1585" i="23"/>
  <c r="H1064" i="23"/>
  <c r="K1266" i="23"/>
  <c r="K1498" i="23"/>
  <c r="K1563" i="23"/>
  <c r="K1458" i="23"/>
  <c r="K1585" i="23"/>
  <c r="J1258" i="23"/>
  <c r="L1578" i="23"/>
  <c r="H1577" i="23"/>
  <c r="H1574" i="23"/>
  <c r="H1565" i="23"/>
  <c r="H1499" i="23"/>
  <c r="J1465" i="23"/>
  <c r="L1463" i="23"/>
  <c r="K1461" i="23"/>
  <c r="H1442" i="23"/>
  <c r="L1433" i="23"/>
  <c r="H1377" i="23"/>
  <c r="J1316" i="23"/>
  <c r="K1308" i="23"/>
  <c r="H1267" i="23"/>
  <c r="H1259" i="23"/>
  <c r="H1243" i="23"/>
  <c r="H1130" i="23"/>
  <c r="H1036" i="23"/>
  <c r="L1029" i="23"/>
  <c r="H1014" i="23"/>
  <c r="J1006" i="23"/>
  <c r="K982" i="23"/>
  <c r="H952" i="23"/>
  <c r="H938" i="23"/>
  <c r="H932" i="23"/>
  <c r="K924" i="23"/>
  <c r="L916" i="23"/>
  <c r="L908" i="23"/>
  <c r="J892" i="23"/>
  <c r="H868" i="23"/>
  <c r="K861" i="23"/>
  <c r="H839" i="23"/>
  <c r="H831" i="23"/>
  <c r="H823" i="23"/>
  <c r="K815" i="23"/>
  <c r="K807" i="23"/>
  <c r="L799" i="23"/>
  <c r="H785" i="23"/>
  <c r="J777" i="23"/>
  <c r="K753" i="23"/>
  <c r="H738" i="23"/>
  <c r="H128" i="23"/>
  <c r="H31" i="23"/>
  <c r="J44" i="23"/>
  <c r="J77" i="23"/>
  <c r="L1120" i="23"/>
  <c r="K1514" i="23"/>
  <c r="H1274" i="23"/>
  <c r="J1458" i="23"/>
  <c r="J1482" i="23"/>
  <c r="K1360" i="23"/>
  <c r="K1573" i="23"/>
  <c r="K1522" i="23"/>
  <c r="H1465" i="23"/>
  <c r="J1461" i="23"/>
  <c r="J1433" i="23"/>
  <c r="L1431" i="23"/>
  <c r="H1405" i="23"/>
  <c r="L1389" i="23"/>
  <c r="H1353" i="23"/>
  <c r="H1324" i="23"/>
  <c r="H1308" i="23"/>
  <c r="H1296" i="23"/>
  <c r="J1277" i="23"/>
  <c r="H1276" i="23"/>
  <c r="H1264" i="23"/>
  <c r="H1248" i="23"/>
  <c r="K1214" i="23"/>
  <c r="H1159" i="23"/>
  <c r="K1029" i="23"/>
  <c r="H1006" i="23"/>
  <c r="L998" i="23"/>
  <c r="J982" i="23"/>
  <c r="L959" i="23"/>
  <c r="J924" i="23"/>
  <c r="K916" i="23"/>
  <c r="K908" i="23"/>
  <c r="H892" i="23"/>
  <c r="J861" i="23"/>
  <c r="L854" i="23"/>
  <c r="J815" i="23"/>
  <c r="J807" i="23"/>
  <c r="K799" i="23"/>
  <c r="H777" i="23"/>
  <c r="L769" i="23"/>
  <c r="L60" i="23"/>
  <c r="K1120" i="23"/>
  <c r="L1250" i="23"/>
  <c r="K1274" i="23"/>
  <c r="L1563" i="23"/>
  <c r="K1217" i="23"/>
  <c r="J1376" i="23"/>
  <c r="J1573" i="23"/>
  <c r="L1469" i="23"/>
  <c r="H1461" i="23"/>
  <c r="L1453" i="23"/>
  <c r="H1452" i="23"/>
  <c r="H1432" i="23"/>
  <c r="K1431" i="23"/>
  <c r="H1422" i="23"/>
  <c r="J1389" i="23"/>
  <c r="H1277" i="23"/>
  <c r="H1196" i="23"/>
  <c r="K1114" i="23"/>
  <c r="J1029" i="23"/>
  <c r="L1022" i="23"/>
  <c r="K998" i="23"/>
  <c r="H982" i="23"/>
  <c r="L974" i="23"/>
  <c r="K959" i="23"/>
  <c r="H924" i="23"/>
  <c r="J916" i="23"/>
  <c r="J908" i="23"/>
  <c r="L900" i="23"/>
  <c r="H861" i="23"/>
  <c r="K854" i="23"/>
  <c r="H815" i="23"/>
  <c r="H807" i="23"/>
  <c r="J799" i="23"/>
  <c r="L792" i="23"/>
  <c r="K769" i="23"/>
  <c r="L715" i="23"/>
  <c r="H1354" i="23"/>
  <c r="J1514" i="23"/>
  <c r="H1376" i="23"/>
  <c r="H1460" i="23"/>
  <c r="L1522" i="23"/>
  <c r="L1400" i="23"/>
  <c r="L1464" i="23"/>
  <c r="L1412" i="23"/>
  <c r="J1392" i="23"/>
  <c r="K1440" i="23"/>
  <c r="H1587" i="23"/>
  <c r="H1579" i="23"/>
  <c r="H1566" i="23"/>
  <c r="H1360" i="23"/>
  <c r="K1354" i="23"/>
  <c r="H1522" i="23"/>
  <c r="H1388" i="23"/>
  <c r="H1440" i="23"/>
  <c r="K1462" i="23"/>
  <c r="K1474" i="23"/>
  <c r="K1388" i="23"/>
  <c r="L1376" i="23"/>
  <c r="L1408" i="23"/>
  <c r="J1440" i="23"/>
  <c r="L1465" i="23"/>
  <c r="L1351" i="23"/>
  <c r="J1354" i="23"/>
  <c r="K1530" i="23"/>
  <c r="K1547" i="23"/>
  <c r="K1587" i="23"/>
  <c r="K1390" i="23"/>
  <c r="J1462" i="23"/>
  <c r="J1474" i="23"/>
  <c r="H1533" i="23"/>
  <c r="J1388" i="23"/>
  <c r="J1533" i="23"/>
  <c r="K1400" i="23"/>
  <c r="K1464" i="23"/>
  <c r="K1533" i="23"/>
  <c r="K1412" i="23"/>
  <c r="K1490" i="23"/>
  <c r="L1411" i="23"/>
  <c r="J1391" i="23"/>
  <c r="L1390" i="23"/>
  <c r="K1351" i="23"/>
  <c r="L1350" i="23"/>
  <c r="H1490" i="23"/>
  <c r="J1530" i="23"/>
  <c r="H1464" i="23"/>
  <c r="L1539" i="23"/>
  <c r="J1368" i="23"/>
  <c r="J1400" i="23"/>
  <c r="J1464" i="23"/>
  <c r="K1408" i="23"/>
  <c r="J1490" i="23"/>
  <c r="H1451" i="23"/>
  <c r="H1396" i="23"/>
  <c r="H1379" i="23"/>
  <c r="H1351" i="23"/>
  <c r="H1392" i="23"/>
  <c r="L1428" i="23"/>
  <c r="K1434" i="23"/>
  <c r="L1420" i="23"/>
  <c r="L1460" i="23"/>
  <c r="L1569" i="23"/>
  <c r="H1350" i="23"/>
  <c r="H1420" i="23"/>
  <c r="J1434" i="23"/>
  <c r="J1360" i="23"/>
  <c r="L1547" i="23"/>
  <c r="L1560" i="23"/>
  <c r="J1522" i="23"/>
  <c r="K1506" i="23"/>
  <c r="K1569" i="23"/>
  <c r="L1392" i="23"/>
  <c r="H1584" i="23"/>
  <c r="H1571" i="23"/>
  <c r="L1405" i="23"/>
  <c r="J1560" i="23"/>
  <c r="H1506" i="23"/>
  <c r="K1539" i="23"/>
  <c r="K1579" i="23"/>
  <c r="K1350" i="23"/>
  <c r="H1384" i="23"/>
  <c r="K1482" i="23"/>
  <c r="H1560" i="23"/>
  <c r="L1587" i="23"/>
  <c r="K1560" i="23"/>
  <c r="K1384" i="23"/>
  <c r="K1448" i="23"/>
  <c r="J1506" i="23"/>
  <c r="H1585" i="23"/>
  <c r="H1573" i="23"/>
  <c r="L1554" i="23"/>
  <c r="J1405" i="23"/>
  <c r="J1335" i="23"/>
  <c r="K1327" i="23"/>
  <c r="H1335" i="23"/>
  <c r="J1327" i="23"/>
  <c r="L1319" i="23"/>
  <c r="L1333" i="23"/>
  <c r="H1327" i="23"/>
  <c r="K1319" i="23"/>
  <c r="H1316" i="23"/>
  <c r="L1311" i="23"/>
  <c r="J1308" i="23"/>
  <c r="L1303" i="23"/>
  <c r="K1340" i="23"/>
  <c r="J1333" i="23"/>
  <c r="L1332" i="23"/>
  <c r="K1325" i="23"/>
  <c r="H1319" i="23"/>
  <c r="J1311" i="23"/>
  <c r="J1303" i="23"/>
  <c r="J1340" i="23"/>
  <c r="H1333" i="23"/>
  <c r="K1332" i="23"/>
  <c r="J1325" i="23"/>
  <c r="L1324" i="23"/>
  <c r="L1317" i="23"/>
  <c r="H1311" i="23"/>
  <c r="H1303" i="23"/>
  <c r="L1335" i="23"/>
  <c r="J1332" i="23"/>
  <c r="H1325" i="23"/>
  <c r="K1324" i="23"/>
  <c r="K1317" i="23"/>
  <c r="L1309" i="23"/>
  <c r="K1335" i="23"/>
  <c r="H1332" i="23"/>
  <c r="L1327" i="23"/>
  <c r="J1324" i="23"/>
  <c r="J1317" i="23"/>
  <c r="L1316" i="23"/>
  <c r="K1309" i="23"/>
  <c r="K1112" i="23"/>
  <c r="H1271" i="23"/>
  <c r="K1238" i="23"/>
  <c r="J1112" i="23"/>
  <c r="K1073" i="23"/>
  <c r="L1072" i="23"/>
  <c r="H1104" i="23"/>
  <c r="K1155" i="23"/>
  <c r="J1280" i="23"/>
  <c r="K1223" i="23"/>
  <c r="J1165" i="23"/>
  <c r="L1124" i="23"/>
  <c r="L1141" i="23"/>
  <c r="K1230" i="23"/>
  <c r="K1256" i="23"/>
  <c r="J1072" i="23"/>
  <c r="J1282" i="23"/>
  <c r="J1223" i="23"/>
  <c r="K1248" i="23"/>
  <c r="L1104" i="23"/>
  <c r="L1165" i="23"/>
  <c r="L1239" i="23"/>
  <c r="K1264" i="23"/>
  <c r="K1124" i="23"/>
  <c r="H1270" i="23"/>
  <c r="H1221" i="23"/>
  <c r="H1220" i="23"/>
  <c r="H1174" i="23"/>
  <c r="K1141" i="23"/>
  <c r="L1144" i="23"/>
  <c r="L1222" i="23"/>
  <c r="J1082" i="23"/>
  <c r="K1072" i="23"/>
  <c r="L1115" i="23"/>
  <c r="K1271" i="23"/>
  <c r="K1104" i="23"/>
  <c r="K1165" i="23"/>
  <c r="J1124" i="23"/>
  <c r="L1281" i="23"/>
  <c r="H1280" i="23"/>
  <c r="J1184" i="23"/>
  <c r="K1148" i="23"/>
  <c r="H1112" i="23"/>
  <c r="L1103" i="23"/>
  <c r="K1093" i="23"/>
  <c r="J1064" i="23"/>
  <c r="J1175" i="23"/>
  <c r="K1144" i="23"/>
  <c r="K1082" i="23"/>
  <c r="H1124" i="23"/>
  <c r="H1175" i="23"/>
  <c r="H1223" i="23"/>
  <c r="H1255" i="23"/>
  <c r="J1104" i="23"/>
  <c r="K1239" i="23"/>
  <c r="H1176" i="23"/>
  <c r="H1166" i="23"/>
  <c r="H1093" i="23"/>
  <c r="J1144" i="23"/>
  <c r="K1083" i="23"/>
  <c r="K1255" i="23"/>
  <c r="J1115" i="23"/>
  <c r="K1222" i="23"/>
  <c r="J1155" i="23"/>
  <c r="L1175" i="23"/>
  <c r="K718" i="23"/>
  <c r="L718" i="23"/>
  <c r="K780" i="23"/>
  <c r="L780" i="23"/>
  <c r="J780" i="23"/>
  <c r="L810" i="23"/>
  <c r="J810" i="23"/>
  <c r="K810" i="23"/>
  <c r="L1039" i="23"/>
  <c r="J1039" i="23"/>
  <c r="K1033" i="23"/>
  <c r="L1033" i="23"/>
  <c r="J1033" i="23"/>
  <c r="J738" i="23"/>
  <c r="K738" i="23"/>
  <c r="J746" i="23"/>
  <c r="L753" i="23"/>
  <c r="L876" i="23"/>
  <c r="J884" i="23"/>
  <c r="K884" i="23"/>
  <c r="L884" i="23"/>
  <c r="K1055" i="23"/>
  <c r="L1055" i="23"/>
  <c r="J718" i="23"/>
  <c r="J1026" i="23"/>
  <c r="K1026" i="23"/>
  <c r="L1026" i="23"/>
  <c r="H1055" i="23"/>
  <c r="K732" i="23"/>
  <c r="L732" i="23"/>
  <c r="L739" i="23"/>
  <c r="L832" i="23"/>
  <c r="J840" i="23"/>
  <c r="K840" i="23"/>
  <c r="K847" i="23"/>
  <c r="L847" i="23"/>
  <c r="J847" i="23"/>
  <c r="K862" i="23"/>
  <c r="L862" i="23"/>
  <c r="J862" i="23"/>
  <c r="J869" i="23"/>
  <c r="K869" i="23"/>
  <c r="L869" i="23"/>
  <c r="J877" i="23"/>
  <c r="K877" i="23"/>
  <c r="L877" i="23"/>
  <c r="J726" i="23"/>
  <c r="K726" i="23"/>
  <c r="L726" i="23"/>
  <c r="K1047" i="23"/>
  <c r="L1047" i="23"/>
  <c r="L1056" i="23"/>
  <c r="J1056" i="23"/>
  <c r="K1056" i="23"/>
  <c r="H1047" i="23"/>
  <c r="J709" i="23"/>
  <c r="K709" i="23"/>
  <c r="L709" i="23"/>
  <c r="J717" i="23"/>
  <c r="K717" i="23"/>
  <c r="L725" i="23"/>
  <c r="J725" i="23"/>
  <c r="K725" i="23"/>
  <c r="L733" i="23"/>
  <c r="J733" i="23"/>
  <c r="K733" i="23"/>
  <c r="J787" i="23"/>
  <c r="K787" i="23"/>
  <c r="L787" i="23"/>
  <c r="L801" i="23"/>
  <c r="J801" i="23"/>
  <c r="K801" i="23"/>
  <c r="K809" i="23"/>
  <c r="K817" i="23"/>
  <c r="L817" i="23"/>
  <c r="J825" i="23"/>
  <c r="K825" i="23"/>
  <c r="L825" i="23"/>
  <c r="J833" i="23"/>
  <c r="K833" i="23"/>
  <c r="L833" i="23"/>
  <c r="L841" i="23"/>
  <c r="J848" i="23"/>
  <c r="K848" i="23"/>
  <c r="K855" i="23"/>
  <c r="L855" i="23"/>
  <c r="J855" i="23"/>
  <c r="K870" i="23"/>
  <c r="L870" i="23"/>
  <c r="J870" i="23"/>
  <c r="J802" i="23"/>
  <c r="K802" i="23"/>
  <c r="L802" i="23"/>
  <c r="L818" i="23"/>
  <c r="J818" i="23"/>
  <c r="K818" i="23"/>
  <c r="J781" i="23"/>
  <c r="K781" i="23"/>
  <c r="H1010" i="23"/>
  <c r="J1010" i="23"/>
  <c r="K1010" i="23"/>
  <c r="J1040" i="23"/>
  <c r="K1040" i="23"/>
  <c r="L1040" i="23"/>
  <c r="H1040" i="23"/>
  <c r="L1010" i="23"/>
  <c r="H718" i="23"/>
  <c r="L766" i="23"/>
  <c r="L774" i="23"/>
  <c r="M774" i="23" s="1"/>
  <c r="K964" i="23"/>
  <c r="L964" i="23"/>
  <c r="J971" i="23"/>
  <c r="J979" i="23"/>
  <c r="J987" i="23"/>
  <c r="J995" i="23"/>
  <c r="J1003" i="23"/>
  <c r="L1011" i="23"/>
  <c r="J1019" i="23"/>
  <c r="K710" i="23"/>
  <c r="L710" i="23"/>
  <c r="J710" i="23"/>
  <c r="K826" i="23"/>
  <c r="L826" i="23"/>
  <c r="J826" i="23"/>
  <c r="J773" i="23"/>
  <c r="K773" i="23"/>
  <c r="L1048" i="23"/>
  <c r="J1048" i="23"/>
  <c r="K1048" i="23"/>
  <c r="J759" i="23"/>
  <c r="K759" i="23"/>
  <c r="L759" i="23"/>
  <c r="J767" i="23"/>
  <c r="K767" i="23"/>
  <c r="L767" i="23"/>
  <c r="J890" i="23"/>
  <c r="K890" i="23"/>
  <c r="L890" i="23"/>
  <c r="J898" i="23"/>
  <c r="K898" i="23"/>
  <c r="K906" i="23"/>
  <c r="L906" i="23"/>
  <c r="J914" i="23"/>
  <c r="K914" i="23"/>
  <c r="L914" i="23"/>
  <c r="L922" i="23"/>
  <c r="J922" i="23"/>
  <c r="K922" i="23"/>
  <c r="L930" i="23"/>
  <c r="J930" i="23"/>
  <c r="K930" i="23"/>
  <c r="J937" i="23"/>
  <c r="K937" i="23"/>
  <c r="L937" i="23"/>
  <c r="J944" i="23"/>
  <c r="K944" i="23"/>
  <c r="L965" i="23"/>
  <c r="J965" i="23"/>
  <c r="K965" i="23"/>
  <c r="K972" i="23"/>
  <c r="L972" i="23"/>
  <c r="K980" i="23"/>
  <c r="L980" i="23"/>
  <c r="K988" i="23"/>
  <c r="L988" i="23"/>
  <c r="K996" i="23"/>
  <c r="L996" i="23"/>
  <c r="K1004" i="23"/>
  <c r="L1004" i="23"/>
  <c r="J1018" i="23"/>
  <c r="K1018" i="23"/>
  <c r="L1018" i="23"/>
  <c r="H1018" i="23"/>
  <c r="J752" i="23"/>
  <c r="K752" i="23"/>
  <c r="K760" i="23"/>
  <c r="L760" i="23"/>
  <c r="J760" i="23"/>
  <c r="L883" i="23"/>
  <c r="J883" i="23"/>
  <c r="K883" i="23"/>
  <c r="J891" i="23"/>
  <c r="K899" i="23"/>
  <c r="L899" i="23"/>
  <c r="L907" i="23"/>
  <c r="J907" i="23"/>
  <c r="K907" i="23"/>
  <c r="K915" i="23"/>
  <c r="L915" i="23"/>
  <c r="J915" i="23"/>
  <c r="J923" i="23"/>
  <c r="K923" i="23"/>
  <c r="L923" i="23"/>
  <c r="H931" i="23"/>
  <c r="J931" i="23"/>
  <c r="K931" i="23"/>
  <c r="L945" i="23"/>
  <c r="J951" i="23"/>
  <c r="K951" i="23"/>
  <c r="L951" i="23"/>
  <c r="L958" i="23"/>
  <c r="H1026" i="23"/>
  <c r="H923" i="23"/>
  <c r="H890" i="23"/>
  <c r="H884" i="23"/>
  <c r="H802" i="23"/>
  <c r="H726" i="23"/>
  <c r="H1033" i="23"/>
  <c r="H915" i="23"/>
  <c r="H870" i="23"/>
  <c r="H855" i="23"/>
  <c r="H847" i="23"/>
  <c r="H826" i="23"/>
  <c r="H780" i="23"/>
  <c r="H760" i="23"/>
  <c r="H710" i="23"/>
  <c r="H1056" i="23"/>
  <c r="H1048" i="23"/>
  <c r="H965" i="23"/>
  <c r="H930" i="23"/>
  <c r="H922" i="23"/>
  <c r="H907" i="23"/>
  <c r="H883" i="23"/>
  <c r="H818" i="23"/>
  <c r="H810" i="23"/>
  <c r="H801" i="23"/>
  <c r="H733" i="23"/>
  <c r="H725" i="23"/>
  <c r="H1039" i="23"/>
  <c r="H1011" i="23"/>
  <c r="H958" i="23"/>
  <c r="H945" i="23"/>
  <c r="H876" i="23"/>
  <c r="H841" i="23"/>
  <c r="H832" i="23"/>
  <c r="H774" i="23"/>
  <c r="H766" i="23"/>
  <c r="H753" i="23"/>
  <c r="H739" i="23"/>
  <c r="H1019" i="23"/>
  <c r="H1003" i="23"/>
  <c r="H995" i="23"/>
  <c r="H987" i="23"/>
  <c r="H979" i="23"/>
  <c r="H971" i="23"/>
  <c r="H891" i="23"/>
  <c r="H944" i="23"/>
  <c r="H898" i="23"/>
  <c r="H848" i="23"/>
  <c r="H840" i="23"/>
  <c r="H781" i="23"/>
  <c r="H773" i="23"/>
  <c r="H752" i="23"/>
  <c r="H717" i="23"/>
  <c r="J699" i="23"/>
  <c r="K699" i="23"/>
  <c r="L699" i="23"/>
  <c r="J455" i="23"/>
  <c r="L456" i="23"/>
  <c r="K457" i="23"/>
  <c r="L457" i="23"/>
  <c r="J458" i="23"/>
  <c r="K458" i="23"/>
  <c r="L458" i="23"/>
  <c r="J459" i="23"/>
  <c r="K459" i="23"/>
  <c r="L459" i="23"/>
  <c r="J460" i="23"/>
  <c r="K460" i="23"/>
  <c r="L460" i="23"/>
  <c r="J461" i="23"/>
  <c r="K461" i="23"/>
  <c r="L461" i="23"/>
  <c r="J464" i="23"/>
  <c r="K464" i="23"/>
  <c r="L464" i="23"/>
  <c r="K465" i="23"/>
  <c r="L465" i="23"/>
  <c r="J466" i="23"/>
  <c r="K466" i="23"/>
  <c r="L466" i="23"/>
  <c r="J467" i="23"/>
  <c r="K467" i="23"/>
  <c r="L467" i="23"/>
  <c r="J468" i="23"/>
  <c r="K468" i="23"/>
  <c r="L468" i="23"/>
  <c r="J469" i="23"/>
  <c r="K469" i="23"/>
  <c r="L469" i="23"/>
  <c r="J470" i="23"/>
  <c r="K470" i="23"/>
  <c r="L471" i="23"/>
  <c r="K472" i="23"/>
  <c r="L472" i="23"/>
  <c r="J473" i="23"/>
  <c r="K473" i="23"/>
  <c r="L473" i="23"/>
  <c r="J474" i="23"/>
  <c r="K474" i="23"/>
  <c r="L474" i="23"/>
  <c r="J475" i="23"/>
  <c r="K475" i="23"/>
  <c r="L475" i="23"/>
  <c r="J476" i="23"/>
  <c r="K476" i="23"/>
  <c r="L476" i="23"/>
  <c r="J477" i="23"/>
  <c r="K477" i="23"/>
  <c r="J478" i="23"/>
  <c r="K479" i="23"/>
  <c r="L479" i="23"/>
  <c r="J480" i="23"/>
  <c r="K480" i="23"/>
  <c r="L480" i="23"/>
  <c r="J481" i="23"/>
  <c r="K481" i="23"/>
  <c r="L481" i="23"/>
  <c r="H482" i="23"/>
  <c r="J482" i="23"/>
  <c r="K482" i="23"/>
  <c r="L482" i="23"/>
  <c r="J483" i="23"/>
  <c r="K483" i="23"/>
  <c r="J484" i="23"/>
  <c r="L485" i="23"/>
  <c r="K486" i="23"/>
  <c r="L486" i="23"/>
  <c r="J487" i="23"/>
  <c r="K487" i="23"/>
  <c r="L487" i="23"/>
  <c r="J488" i="23"/>
  <c r="K488" i="23"/>
  <c r="L488" i="23"/>
  <c r="J489" i="23"/>
  <c r="K489" i="23"/>
  <c r="L489" i="23"/>
  <c r="J490" i="23"/>
  <c r="K490" i="23"/>
  <c r="L490" i="23"/>
  <c r="J491" i="23"/>
  <c r="K491" i="23"/>
  <c r="J492" i="23"/>
  <c r="L493" i="23"/>
  <c r="K494" i="23"/>
  <c r="L494" i="23"/>
  <c r="J495" i="23"/>
  <c r="K495" i="23"/>
  <c r="L495" i="23"/>
  <c r="J496" i="23"/>
  <c r="K496" i="23"/>
  <c r="L496" i="23"/>
  <c r="J497" i="23"/>
  <c r="K497" i="23"/>
  <c r="L497" i="23"/>
  <c r="J498" i="23"/>
  <c r="K498" i="23"/>
  <c r="J499" i="23"/>
  <c r="L500" i="23"/>
  <c r="K501" i="23"/>
  <c r="L501" i="23"/>
  <c r="J502" i="23"/>
  <c r="K502" i="23"/>
  <c r="L502" i="23"/>
  <c r="J503" i="23"/>
  <c r="K503" i="23"/>
  <c r="L503" i="23"/>
  <c r="J504" i="23"/>
  <c r="K504" i="23"/>
  <c r="L504" i="23"/>
  <c r="J505" i="23"/>
  <c r="K505" i="23"/>
  <c r="L505" i="23"/>
  <c r="J506" i="23"/>
  <c r="K506" i="23"/>
  <c r="J507" i="23"/>
  <c r="K507" i="23"/>
  <c r="L507" i="23"/>
  <c r="J508" i="23"/>
  <c r="L509" i="23"/>
  <c r="M509" i="23" s="1"/>
  <c r="K510" i="23"/>
  <c r="L510" i="23"/>
  <c r="J511" i="23"/>
  <c r="K511" i="23"/>
  <c r="L511" i="23"/>
  <c r="J512" i="23"/>
  <c r="K512" i="23"/>
  <c r="L512" i="23"/>
  <c r="J513" i="23"/>
  <c r="K513" i="23"/>
  <c r="L513" i="23"/>
  <c r="J514" i="23"/>
  <c r="K514" i="23"/>
  <c r="L514" i="23"/>
  <c r="J515" i="23"/>
  <c r="K515" i="23"/>
  <c r="J516" i="23"/>
  <c r="L517" i="23"/>
  <c r="K518" i="23"/>
  <c r="L518" i="23"/>
  <c r="J519" i="23"/>
  <c r="K519" i="23"/>
  <c r="L519" i="23"/>
  <c r="J520" i="23"/>
  <c r="K520" i="23"/>
  <c r="L520" i="23"/>
  <c r="J521" i="23"/>
  <c r="K521" i="23"/>
  <c r="J522" i="23"/>
  <c r="L522" i="23"/>
  <c r="K523" i="23"/>
  <c r="L524" i="23"/>
  <c r="K525" i="23"/>
  <c r="L525" i="23"/>
  <c r="J526" i="23"/>
  <c r="K526" i="23"/>
  <c r="L526" i="23"/>
  <c r="J527" i="23"/>
  <c r="K527" i="23"/>
  <c r="L527" i="23"/>
  <c r="J528" i="23"/>
  <c r="K528" i="23"/>
  <c r="J529" i="23"/>
  <c r="L529" i="23"/>
  <c r="K530" i="23"/>
  <c r="J531" i="23"/>
  <c r="L532" i="23"/>
  <c r="K533" i="23"/>
  <c r="L533" i="23"/>
  <c r="J534" i="23"/>
  <c r="K534" i="23"/>
  <c r="L534" i="23"/>
  <c r="J535" i="23"/>
  <c r="K535" i="23"/>
  <c r="L535" i="23"/>
  <c r="J536" i="23"/>
  <c r="K536" i="23"/>
  <c r="J537" i="23"/>
  <c r="L540" i="23"/>
  <c r="K541" i="23"/>
  <c r="L541" i="23"/>
  <c r="J542" i="23"/>
  <c r="K542" i="23"/>
  <c r="J543" i="23"/>
  <c r="L543" i="23"/>
  <c r="J544" i="23"/>
  <c r="L547" i="23"/>
  <c r="K548" i="23"/>
  <c r="L548" i="23"/>
  <c r="J549" i="23"/>
  <c r="K549" i="23"/>
  <c r="J550" i="23"/>
  <c r="L550" i="23"/>
  <c r="L555" i="23"/>
  <c r="K556" i="23"/>
  <c r="L556" i="23"/>
  <c r="J557" i="23"/>
  <c r="K557" i="23"/>
  <c r="J558" i="23"/>
  <c r="L558" i="23"/>
  <c r="L562" i="23"/>
  <c r="K563" i="23"/>
  <c r="L563" i="23"/>
  <c r="J564" i="23"/>
  <c r="K564" i="23"/>
  <c r="H532" i="23"/>
  <c r="H517" i="23"/>
  <c r="H509" i="23"/>
  <c r="H500" i="23"/>
  <c r="H493" i="23"/>
  <c r="H485" i="23"/>
  <c r="H456" i="23"/>
  <c r="H174" i="23"/>
  <c r="H699" i="23"/>
  <c r="H508" i="23"/>
  <c r="H499" i="23"/>
  <c r="H492" i="23"/>
  <c r="H484" i="23"/>
  <c r="H478" i="23"/>
  <c r="H455" i="23"/>
  <c r="H553" i="23"/>
  <c r="H545" i="23"/>
  <c r="H538" i="23"/>
  <c r="H530" i="23"/>
  <c r="H523" i="23"/>
  <c r="H515" i="23"/>
  <c r="H506" i="23"/>
  <c r="H498" i="23"/>
  <c r="H491" i="23"/>
  <c r="H483" i="23"/>
  <c r="H477" i="23"/>
  <c r="H470" i="23"/>
  <c r="H462" i="23"/>
  <c r="H507" i="23"/>
  <c r="H464" i="23"/>
  <c r="H529" i="23"/>
  <c r="H522" i="23"/>
  <c r="H514" i="23"/>
  <c r="H505" i="23"/>
  <c r="H497" i="23"/>
  <c r="H490" i="23"/>
  <c r="H476" i="23"/>
  <c r="H469" i="23"/>
  <c r="H461" i="23"/>
  <c r="H559" i="23"/>
  <c r="H551" i="23"/>
  <c r="H536" i="23"/>
  <c r="H528" i="23"/>
  <c r="H521" i="23"/>
  <c r="H513" i="23"/>
  <c r="H504" i="23"/>
  <c r="H496" i="23"/>
  <c r="H489" i="23"/>
  <c r="H475" i="23"/>
  <c r="H468" i="23"/>
  <c r="H463" i="23"/>
  <c r="H460" i="23"/>
  <c r="H558" i="23"/>
  <c r="H550" i="23"/>
  <c r="H543" i="23"/>
  <c r="H535" i="23"/>
  <c r="H527" i="23"/>
  <c r="H520" i="23"/>
  <c r="H512" i="23"/>
  <c r="H503" i="23"/>
  <c r="H488" i="23"/>
  <c r="H481" i="23"/>
  <c r="H474" i="23"/>
  <c r="H467" i="23"/>
  <c r="H459" i="23"/>
  <c r="L174" i="23"/>
  <c r="H141" i="23"/>
  <c r="H65" i="23"/>
  <c r="J1415" i="23"/>
  <c r="L1415" i="23"/>
  <c r="H1272" i="23"/>
  <c r="J1227" i="23"/>
  <c r="K1189" i="23"/>
  <c r="J1138" i="23"/>
  <c r="J1269" i="23"/>
  <c r="L1253" i="23"/>
  <c r="J1190" i="23"/>
  <c r="K1152" i="23"/>
  <c r="H1152" i="23"/>
  <c r="J1122" i="23"/>
  <c r="L1122" i="23"/>
  <c r="K1122" i="23"/>
  <c r="J1289" i="23"/>
  <c r="J1270" i="23"/>
  <c r="L1153" i="23"/>
  <c r="K1491" i="23"/>
  <c r="J1491" i="23"/>
  <c r="L1491" i="23"/>
  <c r="L1271" i="23"/>
  <c r="H1205" i="23"/>
  <c r="J1154" i="23"/>
  <c r="J1272" i="23"/>
  <c r="J1477" i="23"/>
  <c r="J1273" i="23"/>
  <c r="J1224" i="23"/>
  <c r="H1224" i="23"/>
  <c r="K1135" i="23"/>
  <c r="J1225" i="23"/>
  <c r="L1225" i="23"/>
  <c r="J1445" i="23"/>
  <c r="J1137" i="23"/>
  <c r="L1137" i="23"/>
  <c r="K1119" i="23"/>
  <c r="K1529" i="23"/>
  <c r="L1523" i="23"/>
  <c r="L1486" i="23"/>
  <c r="L1485" i="23"/>
  <c r="L1475" i="23"/>
  <c r="L1413" i="23"/>
  <c r="H1141" i="23"/>
  <c r="H116" i="23"/>
  <c r="H85" i="23"/>
  <c r="H76" i="23"/>
  <c r="J1523" i="23"/>
  <c r="L1513" i="23"/>
  <c r="L1489" i="23"/>
  <c r="H1486" i="23"/>
  <c r="H1476" i="23"/>
  <c r="K1475" i="23"/>
  <c r="H1473" i="23"/>
  <c r="K1397" i="23"/>
  <c r="H1364" i="23"/>
  <c r="H1204" i="23"/>
  <c r="J1158" i="23"/>
  <c r="L1140" i="23"/>
  <c r="H1136" i="23"/>
  <c r="J1121" i="23"/>
  <c r="K1103" i="23"/>
  <c r="L1099" i="23"/>
  <c r="L69" i="23"/>
  <c r="L9" i="23"/>
  <c r="L1529" i="23"/>
  <c r="H1523" i="23"/>
  <c r="J1513" i="23"/>
  <c r="L1511" i="23"/>
  <c r="H1491" i="23"/>
  <c r="J1489" i="23"/>
  <c r="H1478" i="23"/>
  <c r="J1475" i="23"/>
  <c r="H1428" i="23"/>
  <c r="H1404" i="23"/>
  <c r="J1397" i="23"/>
  <c r="H1289" i="23"/>
  <c r="L1286" i="23"/>
  <c r="H1273" i="23"/>
  <c r="H1225" i="23"/>
  <c r="H1190" i="23"/>
  <c r="L1168" i="23"/>
  <c r="L1161" i="23"/>
  <c r="L1157" i="23"/>
  <c r="K1151" i="23"/>
  <c r="L1148" i="23"/>
  <c r="J1140" i="23"/>
  <c r="H1138" i="23"/>
  <c r="K1107" i="23"/>
  <c r="H1103" i="23"/>
  <c r="H1084" i="23"/>
  <c r="H9" i="23"/>
  <c r="H1581" i="23"/>
  <c r="H1548" i="23"/>
  <c r="H1519" i="23"/>
  <c r="H1513" i="23"/>
  <c r="J1511" i="23"/>
  <c r="H1494" i="23"/>
  <c r="H1489" i="23"/>
  <c r="H1475" i="23"/>
  <c r="H1433" i="23"/>
  <c r="K1419" i="23"/>
  <c r="K1401" i="23"/>
  <c r="H1397" i="23"/>
  <c r="L1383" i="23"/>
  <c r="H1382" i="23"/>
  <c r="H1374" i="23"/>
  <c r="H1286" i="23"/>
  <c r="L1194" i="23"/>
  <c r="J1168" i="23"/>
  <c r="H1162" i="23"/>
  <c r="J1157" i="23"/>
  <c r="H1140" i="23"/>
  <c r="J1132" i="23"/>
  <c r="L1130" i="23"/>
  <c r="H1108" i="23"/>
  <c r="K1102" i="23"/>
  <c r="H1098" i="23"/>
  <c r="H1086" i="23"/>
  <c r="H1074" i="23"/>
  <c r="H1066" i="23"/>
  <c r="K141" i="23"/>
  <c r="H140" i="23"/>
  <c r="L1528" i="23"/>
  <c r="H1454" i="23"/>
  <c r="H1439" i="23"/>
  <c r="H1430" i="23"/>
  <c r="L1422" i="23"/>
  <c r="H1418" i="23"/>
  <c r="H1383" i="23"/>
  <c r="H1358" i="23"/>
  <c r="H1292" i="23"/>
  <c r="L1251" i="23"/>
  <c r="H1208" i="23"/>
  <c r="H1163" i="23"/>
  <c r="H1157" i="23"/>
  <c r="H1151" i="23"/>
  <c r="H1109" i="23"/>
  <c r="H1090" i="23"/>
  <c r="H1059" i="23"/>
  <c r="H1551" i="23"/>
  <c r="H1528" i="23"/>
  <c r="H123" i="23"/>
  <c r="H104" i="23"/>
  <c r="K1559" i="23"/>
  <c r="J1512" i="23"/>
  <c r="H1510" i="23"/>
  <c r="K1510" i="23"/>
  <c r="L1510" i="23"/>
  <c r="K1531" i="23"/>
  <c r="L1527" i="23"/>
  <c r="J1516" i="23"/>
  <c r="K1516" i="23"/>
  <c r="H1516" i="23"/>
  <c r="L1496" i="23"/>
  <c r="J1496" i="23"/>
  <c r="K1496" i="23"/>
  <c r="K1580" i="23"/>
  <c r="H1580" i="23"/>
  <c r="L1580" i="23"/>
  <c r="J1509" i="23"/>
  <c r="L1509" i="23"/>
  <c r="J1497" i="23"/>
  <c r="L1497" i="23"/>
  <c r="K1497" i="23"/>
  <c r="J1441" i="23"/>
  <c r="K1588" i="23"/>
  <c r="L1588" i="23"/>
  <c r="J1588" i="23"/>
  <c r="H1588" i="23"/>
  <c r="K1555" i="23"/>
  <c r="J1555" i="23"/>
  <c r="L1555" i="23"/>
  <c r="K1553" i="23"/>
  <c r="J1553" i="23"/>
  <c r="H1544" i="23"/>
  <c r="K1544" i="23"/>
  <c r="L1544" i="23"/>
  <c r="J1544" i="23"/>
  <c r="H1535" i="23"/>
  <c r="L1535" i="23"/>
  <c r="K1535" i="23"/>
  <c r="K1556" i="23"/>
  <c r="L1556" i="23"/>
  <c r="J1556" i="23"/>
  <c r="H1556" i="23"/>
  <c r="L1508" i="23"/>
  <c r="J1508" i="23"/>
  <c r="K1508" i="23"/>
  <c r="J1500" i="23"/>
  <c r="H1500" i="23"/>
  <c r="K1500" i="23"/>
  <c r="L1500" i="23"/>
  <c r="K1398" i="23"/>
  <c r="L1566" i="23"/>
  <c r="J1558" i="23"/>
  <c r="H1553" i="23"/>
  <c r="L1534" i="23"/>
  <c r="H1531" i="23"/>
  <c r="H1509" i="23"/>
  <c r="H1508" i="23"/>
  <c r="J1507" i="23"/>
  <c r="L1505" i="23"/>
  <c r="L1503" i="23"/>
  <c r="H1496" i="23"/>
  <c r="L1479" i="23"/>
  <c r="L1447" i="23"/>
  <c r="H1441" i="23"/>
  <c r="J1411" i="23"/>
  <c r="H1401" i="23"/>
  <c r="L1296" i="23"/>
  <c r="L1285" i="23"/>
  <c r="L1260" i="23"/>
  <c r="H1247" i="23"/>
  <c r="L1206" i="23"/>
  <c r="J1133" i="23"/>
  <c r="K1133" i="23"/>
  <c r="L1404" i="23"/>
  <c r="L1368" i="23"/>
  <c r="L1396" i="23"/>
  <c r="J1566" i="23"/>
  <c r="L1562" i="23"/>
  <c r="H1558" i="23"/>
  <c r="J1534" i="23"/>
  <c r="H1507" i="23"/>
  <c r="H1505" i="23"/>
  <c r="J1503" i="23"/>
  <c r="K1479" i="23"/>
  <c r="H1459" i="23"/>
  <c r="J1455" i="23"/>
  <c r="J1453" i="23"/>
  <c r="L1445" i="23"/>
  <c r="H1411" i="23"/>
  <c r="L1374" i="23"/>
  <c r="K1290" i="23"/>
  <c r="J1285" i="23"/>
  <c r="K1283" i="23"/>
  <c r="J1259" i="23"/>
  <c r="H1246" i="23"/>
  <c r="H1244" i="23"/>
  <c r="L1241" i="23"/>
  <c r="L1205" i="23"/>
  <c r="L1196" i="23"/>
  <c r="J1179" i="23"/>
  <c r="K1145" i="23"/>
  <c r="L1145" i="23"/>
  <c r="J1135" i="23"/>
  <c r="L1135" i="23"/>
  <c r="K462" i="23"/>
  <c r="L462" i="23"/>
  <c r="J463" i="23"/>
  <c r="K463" i="23"/>
  <c r="L463" i="23"/>
  <c r="H1368" i="23"/>
  <c r="J1562" i="23"/>
  <c r="H1561" i="23"/>
  <c r="H1541" i="23"/>
  <c r="H1537" i="23"/>
  <c r="H1502" i="23"/>
  <c r="J1479" i="23"/>
  <c r="L1470" i="23"/>
  <c r="H1453" i="23"/>
  <c r="H1450" i="23"/>
  <c r="H1447" i="23"/>
  <c r="H1446" i="23"/>
  <c r="K1445" i="23"/>
  <c r="H1443" i="23"/>
  <c r="H1385" i="23"/>
  <c r="H1375" i="23"/>
  <c r="L1373" i="23"/>
  <c r="H1370" i="23"/>
  <c r="K1361" i="23"/>
  <c r="H1282" i="23"/>
  <c r="K1281" i="23"/>
  <c r="H1279" i="23"/>
  <c r="L1267" i="23"/>
  <c r="H1262" i="23"/>
  <c r="H1260" i="23"/>
  <c r="H1250" i="23"/>
  <c r="K1241" i="23"/>
  <c r="K1190" i="23"/>
  <c r="K1174" i="23"/>
  <c r="H1171" i="23"/>
  <c r="J755" i="23"/>
  <c r="K755" i="23"/>
  <c r="J794" i="23"/>
  <c r="K794" i="23"/>
  <c r="L794" i="23"/>
  <c r="H837" i="23"/>
  <c r="J837" i="23"/>
  <c r="J879" i="23"/>
  <c r="K879" i="23"/>
  <c r="L879" i="23"/>
  <c r="J886" i="23"/>
  <c r="K886" i="23"/>
  <c r="L886" i="23"/>
  <c r="L943" i="23"/>
  <c r="J950" i="23"/>
  <c r="K950" i="23"/>
  <c r="K1013" i="23"/>
  <c r="L1013" i="23"/>
  <c r="K1404" i="23"/>
  <c r="K1368" i="23"/>
  <c r="K1396" i="23"/>
  <c r="L1424" i="23"/>
  <c r="G1589" i="23"/>
  <c r="H1569" i="23"/>
  <c r="H1562" i="23"/>
  <c r="H1547" i="23"/>
  <c r="H1515" i="23"/>
  <c r="H1482" i="23"/>
  <c r="H1479" i="23"/>
  <c r="L1477" i="23"/>
  <c r="H1471" i="23"/>
  <c r="H1470" i="23"/>
  <c r="H1434" i="23"/>
  <c r="H1363" i="23"/>
  <c r="J1361" i="23"/>
  <c r="L1360" i="23"/>
  <c r="H1256" i="23"/>
  <c r="H1143" i="23"/>
  <c r="L1133" i="23"/>
  <c r="K1293" i="23"/>
  <c r="L1290" i="23"/>
  <c r="K1286" i="23"/>
  <c r="L1280" i="23"/>
  <c r="L1277" i="23"/>
  <c r="H1241" i="23"/>
  <c r="K1225" i="23"/>
  <c r="J1194" i="23"/>
  <c r="L1190" i="23"/>
  <c r="J1166" i="23"/>
  <c r="K1166" i="23"/>
  <c r="J1098" i="23"/>
  <c r="L1098" i="23"/>
  <c r="K1424" i="23"/>
  <c r="H1567" i="23"/>
  <c r="H1549" i="23"/>
  <c r="K1507" i="23"/>
  <c r="K1505" i="23"/>
  <c r="H1414" i="23"/>
  <c r="K1413" i="23"/>
  <c r="L1401" i="23"/>
  <c r="H1387" i="23"/>
  <c r="K1385" i="23"/>
  <c r="K1383" i="23"/>
  <c r="L1381" i="23"/>
  <c r="K1289" i="23"/>
  <c r="K1279" i="23"/>
  <c r="K1277" i="23"/>
  <c r="L1272" i="23"/>
  <c r="H1254" i="23"/>
  <c r="L1247" i="23"/>
  <c r="L1210" i="23"/>
  <c r="K1206" i="23"/>
  <c r="H1199" i="23"/>
  <c r="L1174" i="23"/>
  <c r="L1121" i="23"/>
  <c r="L15" i="23"/>
  <c r="J15" i="23"/>
  <c r="J1424" i="23"/>
  <c r="J1413" i="23"/>
  <c r="K1381" i="23"/>
  <c r="L1558" i="23"/>
  <c r="H1555" i="23"/>
  <c r="H1413" i="23"/>
  <c r="H943" i="23"/>
  <c r="J131" i="23"/>
  <c r="L107" i="23"/>
  <c r="H13" i="23"/>
  <c r="H1135" i="23"/>
  <c r="L1132" i="23"/>
  <c r="H1119" i="23"/>
  <c r="L1108" i="23"/>
  <c r="L1090" i="23"/>
  <c r="K1084" i="23"/>
  <c r="K1080" i="23"/>
  <c r="K1074" i="23"/>
  <c r="H950" i="23"/>
  <c r="H755" i="23"/>
  <c r="H131" i="23"/>
  <c r="H108" i="23"/>
  <c r="H15" i="23"/>
  <c r="H14" i="23"/>
  <c r="K1154" i="23"/>
  <c r="H1133" i="23"/>
  <c r="K1130" i="23"/>
  <c r="H1106" i="23"/>
  <c r="H879" i="23"/>
  <c r="K149" i="23"/>
  <c r="J99" i="23"/>
  <c r="J614" i="23"/>
  <c r="K614" i="23"/>
  <c r="L614" i="23"/>
  <c r="K615" i="23"/>
  <c r="L615" i="23"/>
  <c r="L1163" i="23"/>
  <c r="H1145" i="23"/>
  <c r="H1128" i="23"/>
  <c r="K1110" i="23"/>
  <c r="J1102" i="23"/>
  <c r="L1074" i="23"/>
  <c r="H886" i="23"/>
  <c r="H148" i="23"/>
  <c r="K117" i="23"/>
  <c r="H99" i="23"/>
  <c r="L64" i="23"/>
  <c r="H53" i="23"/>
  <c r="H43" i="23"/>
  <c r="H26" i="23"/>
  <c r="L18" i="23"/>
  <c r="J1163" i="23"/>
  <c r="L1162" i="23"/>
  <c r="L1109" i="23"/>
  <c r="H1081" i="23"/>
  <c r="L1080" i="23"/>
  <c r="K123" i="23"/>
  <c r="K121" i="23"/>
  <c r="H117" i="23"/>
  <c r="L113" i="23"/>
  <c r="K85" i="23"/>
  <c r="K66" i="23"/>
  <c r="K64" i="23"/>
  <c r="K28" i="23"/>
  <c r="H19" i="23"/>
  <c r="J13" i="23"/>
  <c r="K282" i="23"/>
  <c r="L282" i="23"/>
  <c r="K283" i="23"/>
  <c r="L283" i="23"/>
  <c r="K284" i="23"/>
  <c r="L284" i="23"/>
  <c r="K285" i="23"/>
  <c r="L285" i="23"/>
  <c r="K286" i="23"/>
  <c r="L286" i="23"/>
  <c r="K287" i="23"/>
  <c r="L287" i="23"/>
  <c r="J351" i="23"/>
  <c r="K351" i="23"/>
  <c r="L351" i="23"/>
  <c r="BD1296" i="1"/>
  <c r="W1293" i="1"/>
  <c r="O1293" i="1"/>
  <c r="F1292" i="1"/>
  <c r="Q1291" i="1"/>
  <c r="BC1290" i="1"/>
  <c r="BE1289" i="1"/>
  <c r="BD1288" i="1"/>
  <c r="BE1296" i="1"/>
  <c r="BD1295" i="1"/>
  <c r="W1292" i="1"/>
  <c r="F1291" i="1"/>
  <c r="Q1290" i="1"/>
  <c r="BC1289" i="1"/>
  <c r="BE1288" i="1"/>
  <c r="BC1296" i="1"/>
  <c r="BE1295" i="1"/>
  <c r="BD1294" i="1"/>
  <c r="W1291" i="1"/>
  <c r="O1291" i="1"/>
  <c r="F1290" i="1"/>
  <c r="Q1289" i="1"/>
  <c r="BC1288" i="1"/>
  <c r="Q1296" i="1"/>
  <c r="BC1295" i="1"/>
  <c r="BE1294" i="1"/>
  <c r="BD1293" i="1"/>
  <c r="W1290" i="1"/>
  <c r="O1290" i="1"/>
  <c r="F1289" i="1"/>
  <c r="Q1288" i="1"/>
  <c r="F1296" i="1"/>
  <c r="Q1295" i="1"/>
  <c r="BC1294" i="1"/>
  <c r="BE1293" i="1"/>
  <c r="BD1292" i="1"/>
  <c r="W1289" i="1"/>
  <c r="O1289" i="1"/>
  <c r="F1288" i="1"/>
  <c r="Q1287" i="1"/>
  <c r="W1296" i="1"/>
  <c r="O1296" i="1"/>
  <c r="F1295" i="1"/>
  <c r="Q1294" i="1"/>
  <c r="BC1293" i="1"/>
  <c r="BE1292" i="1"/>
  <c r="BD1291" i="1"/>
  <c r="W1288" i="1"/>
  <c r="O1288" i="1"/>
  <c r="W1295" i="1"/>
  <c r="O1295" i="1"/>
  <c r="F1294" i="1"/>
  <c r="Q1293" i="1"/>
  <c r="BC1292" i="1"/>
  <c r="BE1291" i="1"/>
  <c r="BD1290" i="1"/>
  <c r="W1287" i="1"/>
  <c r="O1287" i="1"/>
  <c r="BC1291" i="1"/>
  <c r="Q1292" i="1"/>
  <c r="W1294" i="1"/>
  <c r="O1294" i="1"/>
  <c r="BE1290" i="1"/>
  <c r="F1293" i="1"/>
  <c r="BD1289" i="1"/>
  <c r="H614" i="23"/>
  <c r="V2163" i="1"/>
  <c r="W2162" i="1"/>
  <c r="O2162" i="1"/>
  <c r="X2161" i="1"/>
  <c r="P2161" i="1"/>
  <c r="Y2160" i="1"/>
  <c r="Z2159" i="1"/>
  <c r="BC2159" i="1"/>
  <c r="BE2158" i="1"/>
  <c r="BD2157" i="1"/>
  <c r="V2155" i="1"/>
  <c r="W2154" i="1"/>
  <c r="O2154" i="1"/>
  <c r="X2153" i="1"/>
  <c r="P2153" i="1"/>
  <c r="Y2152" i="1"/>
  <c r="Z2151" i="1"/>
  <c r="BC2151" i="1"/>
  <c r="V2162" i="1"/>
  <c r="W2161" i="1"/>
  <c r="O2161" i="1"/>
  <c r="X2160" i="1"/>
  <c r="P2160" i="1"/>
  <c r="Y2159" i="1"/>
  <c r="Z2158" i="1"/>
  <c r="BC2158" i="1"/>
  <c r="BE2157" i="1"/>
  <c r="BD2156" i="1"/>
  <c r="V2154" i="1"/>
  <c r="W2153" i="1"/>
  <c r="O2153" i="1"/>
  <c r="X2152" i="1"/>
  <c r="P2152" i="1"/>
  <c r="Y2151" i="1"/>
  <c r="Z2150" i="1"/>
  <c r="BD2163" i="1"/>
  <c r="V2161" i="1"/>
  <c r="W2160" i="1"/>
  <c r="O2160" i="1"/>
  <c r="X2159" i="1"/>
  <c r="P2159" i="1"/>
  <c r="Y2158" i="1"/>
  <c r="Z2157" i="1"/>
  <c r="BC2157" i="1"/>
  <c r="BE2156" i="1"/>
  <c r="BD2155" i="1"/>
  <c r="V2153" i="1"/>
  <c r="W2152" i="1"/>
  <c r="O2152" i="1"/>
  <c r="X2151" i="1"/>
  <c r="P2151" i="1"/>
  <c r="Y2150" i="1"/>
  <c r="BE2163" i="1"/>
  <c r="BD2162" i="1"/>
  <c r="V2160" i="1"/>
  <c r="W2159" i="1"/>
  <c r="O2159" i="1"/>
  <c r="X2158" i="1"/>
  <c r="P2158" i="1"/>
  <c r="Y2157" i="1"/>
  <c r="Z2156" i="1"/>
  <c r="BC2156" i="1"/>
  <c r="BE2155" i="1"/>
  <c r="BD2154" i="1"/>
  <c r="V2152" i="1"/>
  <c r="W2151" i="1"/>
  <c r="O2151" i="1"/>
  <c r="X2150" i="1"/>
  <c r="P2150" i="1"/>
  <c r="Z2163" i="1"/>
  <c r="BC2163" i="1"/>
  <c r="BE2162" i="1"/>
  <c r="BD2161" i="1"/>
  <c r="V2159" i="1"/>
  <c r="W2158" i="1"/>
  <c r="O2158" i="1"/>
  <c r="X2157" i="1"/>
  <c r="P2157" i="1"/>
  <c r="Y2156" i="1"/>
  <c r="Z2155" i="1"/>
  <c r="BC2155" i="1"/>
  <c r="BE2154" i="1"/>
  <c r="BD2153" i="1"/>
  <c r="V2151" i="1"/>
  <c r="W2150" i="1"/>
  <c r="O2150" i="1"/>
  <c r="Y2163" i="1"/>
  <c r="Z2162" i="1"/>
  <c r="BC2162" i="1"/>
  <c r="BE2161" i="1"/>
  <c r="BD2160" i="1"/>
  <c r="V2158" i="1"/>
  <c r="W2157" i="1"/>
  <c r="O2157" i="1"/>
  <c r="X2156" i="1"/>
  <c r="P2156" i="1"/>
  <c r="Y2155" i="1"/>
  <c r="BB2155" i="1"/>
  <c r="Z2154" i="1"/>
  <c r="BC2154" i="1"/>
  <c r="BE2153" i="1"/>
  <c r="BD2152" i="1"/>
  <c r="V2150" i="1"/>
  <c r="X2163" i="1"/>
  <c r="P2163" i="1"/>
  <c r="Y2162" i="1"/>
  <c r="Z2161" i="1"/>
  <c r="BC2161" i="1"/>
  <c r="BE2160" i="1"/>
  <c r="BD2159" i="1"/>
  <c r="V2157" i="1"/>
  <c r="W2156" i="1"/>
  <c r="O2156" i="1"/>
  <c r="X2155" i="1"/>
  <c r="P2155" i="1"/>
  <c r="Y2154" i="1"/>
  <c r="Z2153" i="1"/>
  <c r="BC2153" i="1"/>
  <c r="BE2152" i="1"/>
  <c r="BD2151" i="1"/>
  <c r="Y2153" i="1"/>
  <c r="Y2161" i="1"/>
  <c r="Z2160" i="1"/>
  <c r="BC2160" i="1"/>
  <c r="V2156" i="1"/>
  <c r="Z2152" i="1"/>
  <c r="W2163" i="1"/>
  <c r="BC2152" i="1"/>
  <c r="P2154" i="1"/>
  <c r="O2163" i="1"/>
  <c r="BE2159" i="1"/>
  <c r="W2155" i="1"/>
  <c r="X2162" i="1"/>
  <c r="O2155" i="1"/>
  <c r="BE2151" i="1"/>
  <c r="P2162" i="1"/>
  <c r="BD2158" i="1"/>
  <c r="X2154" i="1"/>
  <c r="H282" i="23"/>
  <c r="H283" i="23"/>
  <c r="H284" i="23"/>
  <c r="H285" i="23"/>
  <c r="H286" i="23"/>
  <c r="H287" i="23"/>
  <c r="H615" i="23"/>
  <c r="BE1678" i="1"/>
  <c r="BD1677" i="1"/>
  <c r="W1674" i="1"/>
  <c r="O1674" i="1"/>
  <c r="Z1678" i="1"/>
  <c r="BC1678" i="1"/>
  <c r="BE1677" i="1"/>
  <c r="BD1676" i="1"/>
  <c r="Y1678" i="1"/>
  <c r="Z1677" i="1"/>
  <c r="BC1677" i="1"/>
  <c r="BE1676" i="1"/>
  <c r="BD1675" i="1"/>
  <c r="X1678" i="1"/>
  <c r="P1678" i="1"/>
  <c r="Y1677" i="1"/>
  <c r="Z1676" i="1"/>
  <c r="BC1676" i="1"/>
  <c r="BE1675" i="1"/>
  <c r="W1678" i="1"/>
  <c r="O1678" i="1"/>
  <c r="X1677" i="1"/>
  <c r="P1677" i="1"/>
  <c r="Y1676" i="1"/>
  <c r="Z1675" i="1"/>
  <c r="BC1675" i="1"/>
  <c r="W1677" i="1"/>
  <c r="O1677" i="1"/>
  <c r="X1676" i="1"/>
  <c r="P1676" i="1"/>
  <c r="Y1675" i="1"/>
  <c r="Z1674" i="1"/>
  <c r="BD1678" i="1"/>
  <c r="X1675" i="1"/>
  <c r="P1674" i="1"/>
  <c r="W1675" i="1"/>
  <c r="P1675" i="1"/>
  <c r="O1675" i="1"/>
  <c r="W1676" i="1"/>
  <c r="Y1674" i="1"/>
  <c r="X1674" i="1"/>
  <c r="O1676" i="1"/>
  <c r="W954" i="1"/>
  <c r="O954" i="1"/>
  <c r="P953" i="1"/>
  <c r="BB952" i="1"/>
  <c r="BC951" i="1"/>
  <c r="BE950" i="1"/>
  <c r="BD949" i="1"/>
  <c r="W946" i="1"/>
  <c r="O946" i="1"/>
  <c r="P945" i="1"/>
  <c r="BB944" i="1"/>
  <c r="BC943" i="1"/>
  <c r="BE942" i="1"/>
  <c r="BD941" i="1"/>
  <c r="W938" i="1"/>
  <c r="O938" i="1"/>
  <c r="BC952" i="1"/>
  <c r="O947" i="1"/>
  <c r="W953" i="1"/>
  <c r="O953" i="1"/>
  <c r="P952" i="1"/>
  <c r="BB951" i="1"/>
  <c r="BC950" i="1"/>
  <c r="BE949" i="1"/>
  <c r="BD948" i="1"/>
  <c r="W945" i="1"/>
  <c r="O945" i="1"/>
  <c r="P944" i="1"/>
  <c r="BB943" i="1"/>
  <c r="BC942" i="1"/>
  <c r="BE941" i="1"/>
  <c r="BD940" i="1"/>
  <c r="P954" i="1"/>
  <c r="BE951" i="1"/>
  <c r="P946" i="1"/>
  <c r="W952" i="1"/>
  <c r="O952" i="1"/>
  <c r="P951" i="1"/>
  <c r="BB950" i="1"/>
  <c r="BC949" i="1"/>
  <c r="BE948" i="1"/>
  <c r="BD947" i="1"/>
  <c r="W944" i="1"/>
  <c r="O944" i="1"/>
  <c r="P943" i="1"/>
  <c r="BB942" i="1"/>
  <c r="BC941" i="1"/>
  <c r="BE940" i="1"/>
  <c r="BD939" i="1"/>
  <c r="P939" i="1"/>
  <c r="BB953" i="1"/>
  <c r="BD950" i="1"/>
  <c r="BD954" i="1"/>
  <c r="W951" i="1"/>
  <c r="O951" i="1"/>
  <c r="P950" i="1"/>
  <c r="BB949" i="1"/>
  <c r="BC948" i="1"/>
  <c r="BE947" i="1"/>
  <c r="BD946" i="1"/>
  <c r="W943" i="1"/>
  <c r="O943" i="1"/>
  <c r="P942" i="1"/>
  <c r="BB941" i="1"/>
  <c r="BC940" i="1"/>
  <c r="BE939" i="1"/>
  <c r="BE954" i="1"/>
  <c r="BD953" i="1"/>
  <c r="W950" i="1"/>
  <c r="O950" i="1"/>
  <c r="P949" i="1"/>
  <c r="BB948" i="1"/>
  <c r="BC947" i="1"/>
  <c r="BE946" i="1"/>
  <c r="BD945" i="1"/>
  <c r="W942" i="1"/>
  <c r="O942" i="1"/>
  <c r="P941" i="1"/>
  <c r="BB940" i="1"/>
  <c r="O940" i="1"/>
  <c r="W947" i="1"/>
  <c r="BC954" i="1"/>
  <c r="BE953" i="1"/>
  <c r="BD952" i="1"/>
  <c r="W949" i="1"/>
  <c r="O949" i="1"/>
  <c r="P948" i="1"/>
  <c r="BB947" i="1"/>
  <c r="BC946" i="1"/>
  <c r="BE945" i="1"/>
  <c r="BD944" i="1"/>
  <c r="W941" i="1"/>
  <c r="O941" i="1"/>
  <c r="P940" i="1"/>
  <c r="BB939" i="1"/>
  <c r="BB954" i="1"/>
  <c r="BC953" i="1"/>
  <c r="BE952" i="1"/>
  <c r="BD951" i="1"/>
  <c r="W948" i="1"/>
  <c r="O948" i="1"/>
  <c r="P947" i="1"/>
  <c r="BB946" i="1"/>
  <c r="BC945" i="1"/>
  <c r="BE944" i="1"/>
  <c r="BD943" i="1"/>
  <c r="W940" i="1"/>
  <c r="BD942" i="1"/>
  <c r="O939" i="1"/>
  <c r="P938" i="1"/>
  <c r="BB945" i="1"/>
  <c r="BC944" i="1"/>
  <c r="BE943" i="1"/>
  <c r="W939" i="1"/>
  <c r="BB996" i="1"/>
  <c r="BC995" i="1"/>
  <c r="BE994" i="1"/>
  <c r="BD993" i="1"/>
  <c r="W990" i="1"/>
  <c r="O990" i="1"/>
  <c r="F989" i="1"/>
  <c r="BB988" i="1"/>
  <c r="BC987" i="1"/>
  <c r="BE986" i="1"/>
  <c r="F996" i="1"/>
  <c r="BB995" i="1"/>
  <c r="BC994" i="1"/>
  <c r="BE993" i="1"/>
  <c r="BD992" i="1"/>
  <c r="W989" i="1"/>
  <c r="O989" i="1"/>
  <c r="F988" i="1"/>
  <c r="BB987" i="1"/>
  <c r="BC986" i="1"/>
  <c r="W996" i="1"/>
  <c r="O996" i="1"/>
  <c r="F995" i="1"/>
  <c r="BB994" i="1"/>
  <c r="BC993" i="1"/>
  <c r="BE992" i="1"/>
  <c r="BD991" i="1"/>
  <c r="W988" i="1"/>
  <c r="O988" i="1"/>
  <c r="F987" i="1"/>
  <c r="BB986" i="1"/>
  <c r="W995" i="1"/>
  <c r="O995" i="1"/>
  <c r="F994" i="1"/>
  <c r="BB993" i="1"/>
  <c r="BC992" i="1"/>
  <c r="BE991" i="1"/>
  <c r="BD990" i="1"/>
  <c r="W987" i="1"/>
  <c r="O987" i="1"/>
  <c r="F986" i="1"/>
  <c r="W994" i="1"/>
  <c r="O994" i="1"/>
  <c r="F993" i="1"/>
  <c r="BB992" i="1"/>
  <c r="BC991" i="1"/>
  <c r="BE990" i="1"/>
  <c r="BD989" i="1"/>
  <c r="BD996" i="1"/>
  <c r="W993" i="1"/>
  <c r="O993" i="1"/>
  <c r="F992" i="1"/>
  <c r="BB991" i="1"/>
  <c r="BC990" i="1"/>
  <c r="BE989" i="1"/>
  <c r="BD988" i="1"/>
  <c r="BE995" i="1"/>
  <c r="W991" i="1"/>
  <c r="O986" i="1"/>
  <c r="F985" i="1"/>
  <c r="BB984" i="1"/>
  <c r="BD995" i="1"/>
  <c r="F991" i="1"/>
  <c r="BC989" i="1"/>
  <c r="BD987" i="1"/>
  <c r="W985" i="1"/>
  <c r="O985" i="1"/>
  <c r="F984" i="1"/>
  <c r="BB985" i="1"/>
  <c r="O991" i="1"/>
  <c r="BB989" i="1"/>
  <c r="BE987" i="1"/>
  <c r="W984" i="1"/>
  <c r="O984" i="1"/>
  <c r="BE996" i="1"/>
  <c r="W992" i="1"/>
  <c r="W983" i="1"/>
  <c r="O983" i="1"/>
  <c r="BC996" i="1"/>
  <c r="BD994" i="1"/>
  <c r="BD985" i="1"/>
  <c r="BC984" i="1"/>
  <c r="O992" i="1"/>
  <c r="BB990" i="1"/>
  <c r="BE988" i="1"/>
  <c r="W986" i="1"/>
  <c r="BE985" i="1"/>
  <c r="BD984" i="1"/>
  <c r="BD986" i="1"/>
  <c r="F990" i="1"/>
  <c r="BC988" i="1"/>
  <c r="BC985" i="1"/>
  <c r="BE984" i="1"/>
  <c r="H351" i="23"/>
  <c r="BD341" i="1"/>
  <c r="O338" i="1"/>
  <c r="X337" i="1"/>
  <c r="P337" i="1"/>
  <c r="Y336" i="1"/>
  <c r="Q336" i="1"/>
  <c r="Y338" i="1"/>
  <c r="BE341" i="1"/>
  <c r="BD340" i="1"/>
  <c r="O337" i="1"/>
  <c r="X336" i="1"/>
  <c r="P336" i="1"/>
  <c r="Y335" i="1"/>
  <c r="Q335" i="1"/>
  <c r="Q338" i="1"/>
  <c r="BE340" i="1"/>
  <c r="BD339" i="1"/>
  <c r="O336" i="1"/>
  <c r="X335" i="1"/>
  <c r="P335" i="1"/>
  <c r="Y334" i="1"/>
  <c r="Q334" i="1"/>
  <c r="P339" i="1"/>
  <c r="BD335" i="1"/>
  <c r="Y341" i="1"/>
  <c r="Q341" i="1"/>
  <c r="BE339" i="1"/>
  <c r="BD338" i="1"/>
  <c r="O335" i="1"/>
  <c r="X334" i="1"/>
  <c r="P334" i="1"/>
  <c r="BE336" i="1"/>
  <c r="X341" i="1"/>
  <c r="P341" i="1"/>
  <c r="Y340" i="1"/>
  <c r="Q340" i="1"/>
  <c r="BE338" i="1"/>
  <c r="BD337" i="1"/>
  <c r="O334" i="1"/>
  <c r="O341" i="1"/>
  <c r="X340" i="1"/>
  <c r="P340" i="1"/>
  <c r="Y339" i="1"/>
  <c r="Q339" i="1"/>
  <c r="BE337" i="1"/>
  <c r="BD336" i="1"/>
  <c r="O340" i="1"/>
  <c r="X339" i="1"/>
  <c r="Q337" i="1"/>
  <c r="Y337" i="1"/>
  <c r="O339" i="1"/>
  <c r="BE335" i="1"/>
  <c r="X338" i="1"/>
  <c r="P338" i="1"/>
  <c r="H1582" i="23"/>
  <c r="L1582" i="23"/>
  <c r="J1583" i="23"/>
  <c r="H1583" i="23"/>
  <c r="J1357" i="23"/>
  <c r="L1357" i="23"/>
  <c r="K1357" i="23"/>
  <c r="L1197" i="23"/>
  <c r="K1197" i="23"/>
  <c r="K1426" i="23"/>
  <c r="J1426" i="23"/>
  <c r="L1487" i="23"/>
  <c r="K1487" i="23"/>
  <c r="J1487" i="23"/>
  <c r="H1216" i="23"/>
  <c r="J1586" i="23"/>
  <c r="K1586" i="23"/>
  <c r="L1586" i="23"/>
  <c r="L1216" i="23"/>
  <c r="H1395" i="23"/>
  <c r="K1395" i="23"/>
  <c r="J1216" i="23"/>
  <c r="K1421" i="23"/>
  <c r="J1421" i="23"/>
  <c r="L1421" i="23"/>
  <c r="J1409" i="23"/>
  <c r="K1409" i="23"/>
  <c r="J1095" i="23"/>
  <c r="H1095" i="23"/>
  <c r="K1095" i="23"/>
  <c r="L1095" i="23"/>
  <c r="H1197" i="23"/>
  <c r="K1399" i="23"/>
  <c r="L1366" i="23"/>
  <c r="H1586" i="23"/>
  <c r="K1542" i="23"/>
  <c r="H1487" i="23"/>
  <c r="K1477" i="23"/>
  <c r="L1455" i="23"/>
  <c r="J1429" i="23"/>
  <c r="K1429" i="23"/>
  <c r="K1369" i="23"/>
  <c r="K1367" i="23"/>
  <c r="H1234" i="23"/>
  <c r="J1234" i="23"/>
  <c r="H1129" i="23"/>
  <c r="J1129" i="23"/>
  <c r="K1129" i="23"/>
  <c r="H1070" i="23"/>
  <c r="L1070" i="23"/>
  <c r="H1525" i="23"/>
  <c r="H1493" i="23"/>
  <c r="H1481" i="23"/>
  <c r="K1437" i="23"/>
  <c r="H1409" i="23"/>
  <c r="H1357" i="23"/>
  <c r="J1343" i="23"/>
  <c r="K1343" i="23"/>
  <c r="H1266" i="23"/>
  <c r="J1266" i="23"/>
  <c r="L1235" i="23"/>
  <c r="H1111" i="23"/>
  <c r="J1111" i="23"/>
  <c r="L1111" i="23"/>
  <c r="J714" i="23"/>
  <c r="K714" i="23"/>
  <c r="L714" i="23"/>
  <c r="H1559" i="23"/>
  <c r="H1543" i="23"/>
  <c r="L1542" i="23"/>
  <c r="H1529" i="23"/>
  <c r="L1517" i="23"/>
  <c r="H1503" i="23"/>
  <c r="H1497" i="23"/>
  <c r="K1485" i="23"/>
  <c r="H1477" i="23"/>
  <c r="J1463" i="23"/>
  <c r="H1455" i="23"/>
  <c r="J1447" i="23"/>
  <c r="H1410" i="23"/>
  <c r="J1399" i="23"/>
  <c r="H1398" i="23"/>
  <c r="K1373" i="23"/>
  <c r="L1367" i="23"/>
  <c r="H1365" i="23"/>
  <c r="K1353" i="23"/>
  <c r="L1353" i="23"/>
  <c r="L1345" i="23"/>
  <c r="H1173" i="23"/>
  <c r="J1173" i="23"/>
  <c r="K1173" i="23"/>
  <c r="L1091" i="23"/>
  <c r="K1091" i="23"/>
  <c r="H1575" i="23"/>
  <c r="H1563" i="23"/>
  <c r="K1554" i="23"/>
  <c r="L1531" i="23"/>
  <c r="L1519" i="23"/>
  <c r="H1518" i="23"/>
  <c r="J1517" i="23"/>
  <c r="L1515" i="23"/>
  <c r="H1514" i="23"/>
  <c r="K1509" i="23"/>
  <c r="L1501" i="23"/>
  <c r="L1499" i="23"/>
  <c r="K1483" i="23"/>
  <c r="K1471" i="23"/>
  <c r="H1463" i="23"/>
  <c r="K1459" i="23"/>
  <c r="H1458" i="23"/>
  <c r="L1454" i="23"/>
  <c r="J1443" i="23"/>
  <c r="K1443" i="23"/>
  <c r="L1437" i="23"/>
  <c r="J1423" i="23"/>
  <c r="K1423" i="23"/>
  <c r="H1417" i="23"/>
  <c r="K1417" i="23"/>
  <c r="K1415" i="23"/>
  <c r="K1391" i="23"/>
  <c r="H1390" i="23"/>
  <c r="J1387" i="23"/>
  <c r="K1387" i="23"/>
  <c r="J1369" i="23"/>
  <c r="J1367" i="23"/>
  <c r="K1298" i="23"/>
  <c r="L1298" i="23"/>
  <c r="H1092" i="23"/>
  <c r="K1092" i="23"/>
  <c r="L1082" i="23"/>
  <c r="H1550" i="23"/>
  <c r="H1542" i="23"/>
  <c r="H1539" i="23"/>
  <c r="J1531" i="23"/>
  <c r="L1525" i="23"/>
  <c r="H1524" i="23"/>
  <c r="H1517" i="23"/>
  <c r="H1511" i="23"/>
  <c r="H1501" i="23"/>
  <c r="J1499" i="23"/>
  <c r="L1493" i="23"/>
  <c r="H1492" i="23"/>
  <c r="H1485" i="23"/>
  <c r="H1483" i="23"/>
  <c r="K1481" i="23"/>
  <c r="K1473" i="23"/>
  <c r="J1471" i="23"/>
  <c r="H1462" i="23"/>
  <c r="K1451" i="23"/>
  <c r="J1437" i="23"/>
  <c r="H1429" i="23"/>
  <c r="J1407" i="23"/>
  <c r="H1406" i="23"/>
  <c r="J1379" i="23"/>
  <c r="K1379" i="23"/>
  <c r="H1369" i="23"/>
  <c r="L1356" i="23"/>
  <c r="M1356" i="23" s="1"/>
  <c r="J1355" i="23"/>
  <c r="K1355" i="23"/>
  <c r="L1343" i="23"/>
  <c r="H1238" i="23"/>
  <c r="J1238" i="23"/>
  <c r="K1111" i="23"/>
  <c r="J1101" i="23"/>
  <c r="K1101" i="23"/>
  <c r="L1101" i="23"/>
  <c r="L1398" i="23"/>
  <c r="K1365" i="23"/>
  <c r="L1365" i="23"/>
  <c r="J1263" i="23"/>
  <c r="K1263" i="23"/>
  <c r="J1240" i="23"/>
  <c r="L1240" i="23"/>
  <c r="J1127" i="23"/>
  <c r="K1127" i="23"/>
  <c r="H1298" i="23"/>
  <c r="L1273" i="23"/>
  <c r="H1253" i="23"/>
  <c r="L1244" i="23"/>
  <c r="H1226" i="23"/>
  <c r="L1221" i="23"/>
  <c r="H1218" i="23"/>
  <c r="L1208" i="23"/>
  <c r="L1202" i="23"/>
  <c r="L1178" i="23"/>
  <c r="L1152" i="23"/>
  <c r="K1143" i="23"/>
  <c r="J1119" i="23"/>
  <c r="L1059" i="23"/>
  <c r="J700" i="23"/>
  <c r="K700" i="23"/>
  <c r="L700" i="23"/>
  <c r="H1386" i="23"/>
  <c r="J1383" i="23"/>
  <c r="H1361" i="23"/>
  <c r="L1359" i="23"/>
  <c r="H1349" i="23"/>
  <c r="K1347" i="23"/>
  <c r="H1295" i="23"/>
  <c r="H1293" i="23"/>
  <c r="H1288" i="23"/>
  <c r="K1273" i="23"/>
  <c r="L1224" i="23"/>
  <c r="H1219" i="23"/>
  <c r="J1208" i="23"/>
  <c r="J1202" i="23"/>
  <c r="K1199" i="23"/>
  <c r="J1178" i="23"/>
  <c r="J1152" i="23"/>
  <c r="H1144" i="23"/>
  <c r="K1138" i="23"/>
  <c r="H1117" i="23"/>
  <c r="H1114" i="23"/>
  <c r="K1098" i="23"/>
  <c r="H1087" i="23"/>
  <c r="L1086" i="23"/>
  <c r="H714" i="23"/>
  <c r="J109" i="23"/>
  <c r="K109" i="23"/>
  <c r="H1437" i="23"/>
  <c r="H1427" i="23"/>
  <c r="H1421" i="23"/>
  <c r="H1419" i="23"/>
  <c r="H1399" i="23"/>
  <c r="H1394" i="23"/>
  <c r="H1391" i="23"/>
  <c r="H1373" i="23"/>
  <c r="H1359" i="23"/>
  <c r="H1290" i="23"/>
  <c r="H1285" i="23"/>
  <c r="H1283" i="23"/>
  <c r="L1282" i="23"/>
  <c r="H1206" i="23"/>
  <c r="K1180" i="23"/>
  <c r="H1161" i="23"/>
  <c r="H1158" i="23"/>
  <c r="H1137" i="23"/>
  <c r="H1122" i="23"/>
  <c r="H1120" i="23"/>
  <c r="K1100" i="23"/>
  <c r="L1084" i="23"/>
  <c r="J137" i="23"/>
  <c r="K137" i="23"/>
  <c r="L137" i="23"/>
  <c r="J5" i="23"/>
  <c r="L5" i="23"/>
  <c r="J436" i="23"/>
  <c r="K436" i="23"/>
  <c r="K437" i="23"/>
  <c r="L437" i="23"/>
  <c r="J438" i="23"/>
  <c r="K438" i="23"/>
  <c r="L438" i="23"/>
  <c r="L169" i="23"/>
  <c r="J169" i="23"/>
  <c r="K169" i="23"/>
  <c r="J708" i="23"/>
  <c r="K708" i="23"/>
  <c r="L708" i="23"/>
  <c r="L259" i="23"/>
  <c r="H259" i="23"/>
  <c r="J259" i="23"/>
  <c r="K260" i="23"/>
  <c r="L260" i="23"/>
  <c r="L313" i="23"/>
  <c r="J313" i="23"/>
  <c r="H1449" i="23"/>
  <c r="K1439" i="23"/>
  <c r="H1415" i="23"/>
  <c r="K1375" i="23"/>
  <c r="H1367" i="23"/>
  <c r="L1256" i="23"/>
  <c r="H1235" i="23"/>
  <c r="K1205" i="23"/>
  <c r="L1189" i="23"/>
  <c r="H1184" i="23"/>
  <c r="H1101" i="23"/>
  <c r="H1079" i="23"/>
  <c r="L809" i="23"/>
  <c r="H809" i="23"/>
  <c r="J809" i="23"/>
  <c r="J960" i="23"/>
  <c r="K960" i="23"/>
  <c r="L960" i="23"/>
  <c r="H1466" i="23"/>
  <c r="H1445" i="23"/>
  <c r="K1441" i="23"/>
  <c r="J1439" i="23"/>
  <c r="H1431" i="23"/>
  <c r="K1427" i="23"/>
  <c r="H1426" i="23"/>
  <c r="H1402" i="23"/>
  <c r="H1381" i="23"/>
  <c r="K1377" i="23"/>
  <c r="J1375" i="23"/>
  <c r="H1366" i="23"/>
  <c r="L1363" i="23"/>
  <c r="H1355" i="23"/>
  <c r="H1343" i="23"/>
  <c r="K1299" i="23"/>
  <c r="H1281" i="23"/>
  <c r="H1263" i="23"/>
  <c r="J1256" i="23"/>
  <c r="H1251" i="23"/>
  <c r="K1249" i="23"/>
  <c r="K1247" i="23"/>
  <c r="H1240" i="23"/>
  <c r="H1237" i="23"/>
  <c r="J1205" i="23"/>
  <c r="J1189" i="23"/>
  <c r="L1184" i="23"/>
  <c r="L1180" i="23"/>
  <c r="H1148" i="23"/>
  <c r="L1138" i="23"/>
  <c r="H1127" i="23"/>
  <c r="H1121" i="23"/>
  <c r="L1119" i="23"/>
  <c r="L1100" i="23"/>
  <c r="K1090" i="23"/>
  <c r="K1086" i="23"/>
  <c r="H1423" i="23"/>
  <c r="H1189" i="23"/>
  <c r="H1182" i="23"/>
  <c r="H1180" i="23"/>
  <c r="H1178" i="23"/>
  <c r="H1100" i="23"/>
  <c r="J719" i="23"/>
  <c r="K719" i="23"/>
  <c r="L719" i="23"/>
  <c r="H260" i="23"/>
  <c r="L139" i="23"/>
  <c r="J123" i="23"/>
  <c r="H23" i="23"/>
  <c r="H18" i="23"/>
  <c r="H17" i="23"/>
  <c r="H313" i="23"/>
  <c r="H436" i="23"/>
  <c r="K113" i="23"/>
  <c r="H69" i="23"/>
  <c r="H5" i="23"/>
  <c r="H708" i="23"/>
  <c r="H169" i="23"/>
  <c r="H168" i="23"/>
  <c r="H156" i="23"/>
  <c r="K155" i="23"/>
  <c r="H137" i="23"/>
  <c r="H136" i="23"/>
  <c r="H112" i="23"/>
  <c r="H109" i="23"/>
  <c r="J155" i="23"/>
  <c r="H113" i="23"/>
  <c r="H100" i="23"/>
  <c r="L99" i="23"/>
  <c r="L91" i="23"/>
  <c r="H132" i="23"/>
  <c r="J91" i="23"/>
  <c r="H144" i="23"/>
  <c r="H91" i="23"/>
  <c r="K89" i="23"/>
  <c r="L85" i="23"/>
  <c r="H700" i="23"/>
  <c r="BD192" i="1"/>
  <c r="BE192" i="1"/>
  <c r="BD826" i="1"/>
  <c r="BE826" i="1"/>
  <c r="BE1060" i="1"/>
  <c r="BC1060" i="1"/>
  <c r="BB1060" i="1"/>
  <c r="F1060" i="1"/>
  <c r="E1060" i="1"/>
  <c r="BD1060" i="1"/>
  <c r="BE1076" i="1"/>
  <c r="BC1076" i="1"/>
  <c r="BB1076" i="1"/>
  <c r="F1076" i="1"/>
  <c r="E1076" i="1"/>
  <c r="BD1076" i="1"/>
  <c r="BE1086" i="1"/>
  <c r="BB1086" i="1"/>
  <c r="BD1086" i="1"/>
  <c r="BE1094" i="1"/>
  <c r="BB1094" i="1"/>
  <c r="BD1094" i="1"/>
  <c r="BE1102" i="1"/>
  <c r="BB1102" i="1"/>
  <c r="BD1102" i="1"/>
  <c r="BE1110" i="1"/>
  <c r="BB1110" i="1"/>
  <c r="BD1110" i="1"/>
  <c r="BE1118" i="1"/>
  <c r="BB1118" i="1"/>
  <c r="BD1118" i="1"/>
  <c r="BE1126" i="1"/>
  <c r="BB1126" i="1"/>
  <c r="BD1126" i="1"/>
  <c r="BE1134" i="1"/>
  <c r="BB1134" i="1"/>
  <c r="BD1134" i="1"/>
  <c r="BE1142" i="1"/>
  <c r="BD1142" i="1"/>
  <c r="BE1150" i="1"/>
  <c r="BB1150" i="1"/>
  <c r="BD1150" i="1"/>
  <c r="BD1158" i="1"/>
  <c r="BE1158" i="1"/>
  <c r="BD1166" i="1"/>
  <c r="BE1166" i="1"/>
  <c r="BB1166" i="1"/>
  <c r="BC1176" i="1"/>
  <c r="BD1176" i="1"/>
  <c r="BE1176" i="1"/>
  <c r="BB1176" i="1"/>
  <c r="BC1184" i="1"/>
  <c r="BD1184" i="1"/>
  <c r="BE1184" i="1"/>
  <c r="BB1184" i="1"/>
  <c r="BC1192" i="1"/>
  <c r="BB1192" i="1"/>
  <c r="BD1192" i="1"/>
  <c r="BE1192" i="1"/>
  <c r="BC1200" i="1"/>
  <c r="BB1200" i="1"/>
  <c r="BD1200" i="1"/>
  <c r="BE1200" i="1"/>
  <c r="BC1208" i="1"/>
  <c r="BB1208" i="1"/>
  <c r="BD1208" i="1"/>
  <c r="BE1208" i="1"/>
  <c r="BC1216" i="1"/>
  <c r="BB1216" i="1"/>
  <c r="BD1216" i="1"/>
  <c r="BE1216" i="1"/>
  <c r="BC1224" i="1"/>
  <c r="BB1224" i="1"/>
  <c r="BD1224" i="1"/>
  <c r="BE1224" i="1"/>
  <c r="BC1232" i="1"/>
  <c r="BB1232" i="1"/>
  <c r="BD1232" i="1"/>
  <c r="BE1232" i="1"/>
  <c r="BC1240" i="1"/>
  <c r="BB1240" i="1"/>
  <c r="BD1240" i="1"/>
  <c r="BE1240" i="1"/>
  <c r="BC1248" i="1"/>
  <c r="BB1248" i="1"/>
  <c r="BD1248" i="1"/>
  <c r="BE1248" i="1"/>
  <c r="BC1256" i="1"/>
  <c r="BB1256" i="1"/>
  <c r="BD1256" i="1"/>
  <c r="BE1256" i="1"/>
  <c r="BE1264" i="1"/>
  <c r="BB1264" i="1"/>
  <c r="BC1264" i="1"/>
  <c r="BD1264" i="1"/>
  <c r="BE1282" i="1"/>
  <c r="BD1304" i="1"/>
  <c r="BE1304" i="1"/>
  <c r="BC1304" i="1"/>
  <c r="BB1304" i="1"/>
  <c r="BD1312" i="1"/>
  <c r="BE1312" i="1"/>
  <c r="BC1312" i="1"/>
  <c r="BB1312" i="1"/>
  <c r="BD1320" i="1"/>
  <c r="BE1320" i="1"/>
  <c r="BC1320" i="1"/>
  <c r="BB1320" i="1"/>
  <c r="BD1328" i="1"/>
  <c r="BE1328" i="1"/>
  <c r="BC1328" i="1"/>
  <c r="BB1328" i="1"/>
  <c r="BD1338" i="1"/>
  <c r="BD1346" i="1"/>
  <c r="BD1354" i="1"/>
  <c r="BD1362" i="1"/>
  <c r="BD1370" i="1"/>
  <c r="BD1378" i="1"/>
  <c r="BD1386" i="1"/>
  <c r="BD1394" i="1"/>
  <c r="BB1404" i="1"/>
  <c r="BD1404" i="1"/>
  <c r="BD1412" i="1"/>
  <c r="BB1420" i="1"/>
  <c r="BD1420" i="1"/>
  <c r="BD1428" i="1"/>
  <c r="BB1436" i="1"/>
  <c r="BD1436" i="1"/>
  <c r="BD1444" i="1"/>
  <c r="BB1452" i="1"/>
  <c r="BD1452" i="1"/>
  <c r="BD1460" i="1"/>
  <c r="BB1468" i="1"/>
  <c r="BD1468" i="1"/>
  <c r="BD1476" i="1"/>
  <c r="BB1484" i="1"/>
  <c r="BD1484" i="1"/>
  <c r="BE1494" i="1"/>
  <c r="BD1494" i="1"/>
  <c r="BE1502" i="1"/>
  <c r="BD1502" i="1"/>
  <c r="BE1510" i="1"/>
  <c r="BD1510" i="1"/>
  <c r="BD1518" i="1"/>
  <c r="BE1518" i="1"/>
  <c r="BD1526" i="1"/>
  <c r="BE1526" i="1"/>
  <c r="BD1534" i="1"/>
  <c r="BE1534" i="1"/>
  <c r="BD1542" i="1"/>
  <c r="BE1542" i="1"/>
  <c r="BD1550" i="1"/>
  <c r="BE1550" i="1"/>
  <c r="BD1558" i="1"/>
  <c r="BE1558" i="1"/>
  <c r="BD1606" i="1"/>
  <c r="BB1606" i="1"/>
  <c r="BD1614" i="1"/>
  <c r="BB1614" i="1"/>
  <c r="BD1622" i="1"/>
  <c r="BB1622" i="1"/>
  <c r="BD1630" i="1"/>
  <c r="BD1638" i="1"/>
  <c r="BB1638" i="1"/>
  <c r="F1638" i="1"/>
  <c r="BD1646" i="1"/>
  <c r="BD1654" i="1"/>
  <c r="BB1654" i="1"/>
  <c r="BD1662" i="1"/>
  <c r="BD1670" i="1"/>
  <c r="BB1670" i="1"/>
  <c r="BD1687" i="1"/>
  <c r="BE1687" i="1"/>
  <c r="BC1687" i="1"/>
  <c r="BB1687" i="1"/>
  <c r="BD1695" i="1"/>
  <c r="BE1695" i="1"/>
  <c r="BC1695" i="1"/>
  <c r="BB1695" i="1"/>
  <c r="BD1703" i="1"/>
  <c r="BE1703" i="1"/>
  <c r="BC1703" i="1"/>
  <c r="BB1703" i="1"/>
  <c r="BD1711" i="1"/>
  <c r="BE1711" i="1"/>
  <c r="BC1711" i="1"/>
  <c r="BB1711" i="1"/>
  <c r="BC1719" i="1"/>
  <c r="BB1719" i="1"/>
  <c r="BD1719" i="1"/>
  <c r="BE1719" i="1"/>
  <c r="BD1745" i="1"/>
  <c r="BE1753" i="1"/>
  <c r="BD1769" i="1"/>
  <c r="BE1777" i="1"/>
  <c r="BD1785" i="1"/>
  <c r="BE1785" i="1"/>
  <c r="BE1793" i="1"/>
  <c r="BD1803" i="1"/>
  <c r="BC1803" i="1"/>
  <c r="BB1803" i="1"/>
  <c r="BD1811" i="1"/>
  <c r="BE1811" i="1"/>
  <c r="BC1811" i="1"/>
  <c r="BB1811" i="1"/>
  <c r="BD1819" i="1"/>
  <c r="BC1819" i="1"/>
  <c r="BB1819" i="1"/>
  <c r="BD1827" i="1"/>
  <c r="BE1827" i="1"/>
  <c r="BC1827" i="1"/>
  <c r="BB1827" i="1"/>
  <c r="BE1835" i="1"/>
  <c r="BC1835" i="1"/>
  <c r="BE1843" i="1"/>
  <c r="BC1843" i="1"/>
  <c r="BE1851" i="1"/>
  <c r="BB1851" i="1"/>
  <c r="BD1851" i="1"/>
  <c r="BE1859" i="1"/>
  <c r="BB1859" i="1"/>
  <c r="BD1859" i="1"/>
  <c r="BE1867" i="1"/>
  <c r="BB1867" i="1"/>
  <c r="BD1867" i="1"/>
  <c r="BE1875" i="1"/>
  <c r="BC1875" i="1"/>
  <c r="BB1875" i="1"/>
  <c r="BE1883" i="1"/>
  <c r="BC1883" i="1"/>
  <c r="BB1883" i="1"/>
  <c r="BD1883" i="1"/>
  <c r="BE1891" i="1"/>
  <c r="BC1891" i="1"/>
  <c r="BB1891" i="1"/>
  <c r="BE1901" i="1"/>
  <c r="BD1901" i="1"/>
  <c r="BE1909" i="1"/>
  <c r="BD1909" i="1"/>
  <c r="BE1917" i="1"/>
  <c r="BD1917" i="1"/>
  <c r="BE1925" i="1"/>
  <c r="BD1925" i="1"/>
  <c r="BE1933" i="1"/>
  <c r="BD1933" i="1"/>
  <c r="BE1941" i="1"/>
  <c r="BD1941" i="1"/>
  <c r="BE1949" i="1"/>
  <c r="BD1949" i="1"/>
  <c r="BD1957" i="1"/>
  <c r="BE1957" i="1"/>
  <c r="BD1965" i="1"/>
  <c r="BE1965" i="1"/>
  <c r="BD1973" i="1"/>
  <c r="BE1973" i="1"/>
  <c r="BD1981" i="1"/>
  <c r="BE1981" i="1"/>
  <c r="BD1989" i="1"/>
  <c r="BE1989" i="1"/>
  <c r="BD1997" i="1"/>
  <c r="BE1997" i="1"/>
  <c r="BB1997" i="1"/>
  <c r="BD2005" i="1"/>
  <c r="BE2005" i="1"/>
  <c r="BD2013" i="1"/>
  <c r="BE2013" i="1"/>
  <c r="BD2021" i="1"/>
  <c r="BE2021" i="1"/>
  <c r="BD2029" i="1"/>
  <c r="BE2029" i="1"/>
  <c r="BD2037" i="1"/>
  <c r="BE2037" i="1"/>
  <c r="BB2037" i="1"/>
  <c r="BD2045" i="1"/>
  <c r="BE2045" i="1"/>
  <c r="BE2053" i="1"/>
  <c r="BD2053" i="1"/>
  <c r="BD2061" i="1"/>
  <c r="BE2061" i="1"/>
  <c r="BD2069" i="1"/>
  <c r="BE2069" i="1"/>
  <c r="BD2077" i="1"/>
  <c r="BE2077" i="1"/>
  <c r="BD2085" i="1"/>
  <c r="BE2085" i="1"/>
  <c r="BD2093" i="1"/>
  <c r="BE2093" i="1"/>
  <c r="BD2101" i="1"/>
  <c r="BE2101" i="1"/>
  <c r="BD2109" i="1"/>
  <c r="BE2109" i="1"/>
  <c r="BD2117" i="1"/>
  <c r="BE2117" i="1"/>
  <c r="BD2125" i="1"/>
  <c r="BE2125" i="1"/>
  <c r="BD2133" i="1"/>
  <c r="BE2133" i="1"/>
  <c r="BD2141" i="1"/>
  <c r="BE2141" i="1"/>
  <c r="BC2167" i="1"/>
  <c r="BB2167" i="1"/>
  <c r="BD2167" i="1"/>
  <c r="F2167" i="1"/>
  <c r="BC2175" i="1"/>
  <c r="BB2175" i="1"/>
  <c r="E2175" i="1"/>
  <c r="BD2175" i="1"/>
  <c r="BE2175" i="1"/>
  <c r="BC2183" i="1"/>
  <c r="F2183" i="1"/>
  <c r="E2183" i="1"/>
  <c r="BD2183" i="1"/>
  <c r="BB2191" i="1"/>
  <c r="BC2191" i="1"/>
  <c r="F2191" i="1"/>
  <c r="E2191" i="1"/>
  <c r="BD2199" i="1"/>
  <c r="BE2199" i="1"/>
  <c r="BC2199" i="1"/>
  <c r="BB2199" i="1"/>
  <c r="E2199" i="1"/>
  <c r="BE2207" i="1"/>
  <c r="BC2207" i="1"/>
  <c r="F2207" i="1"/>
  <c r="E2207" i="1"/>
  <c r="BE2215" i="1"/>
  <c r="BC2215" i="1"/>
  <c r="E2215" i="1"/>
  <c r="E2223" i="1"/>
  <c r="BD2223" i="1"/>
  <c r="BE2223" i="1"/>
  <c r="BC2223" i="1"/>
  <c r="F2223" i="1"/>
  <c r="E2231" i="1"/>
  <c r="BE2231" i="1"/>
  <c r="BB2231" i="1"/>
  <c r="F2231" i="1"/>
  <c r="BD408" i="1"/>
  <c r="BE408" i="1"/>
  <c r="BC408" i="1"/>
  <c r="BD827" i="1"/>
  <c r="BE827" i="1"/>
  <c r="BD1013" i="1"/>
  <c r="BE1013" i="1"/>
  <c r="F1013" i="1"/>
  <c r="BD1037" i="1"/>
  <c r="BD1061" i="1"/>
  <c r="F1061" i="1"/>
  <c r="BD1087" i="1"/>
  <c r="BE1087" i="1"/>
  <c r="BD1095" i="1"/>
  <c r="BE1095" i="1"/>
  <c r="BD1103" i="1"/>
  <c r="BE1103" i="1"/>
  <c r="BD1111" i="1"/>
  <c r="BE1111" i="1"/>
  <c r="BD1119" i="1"/>
  <c r="BE1119" i="1"/>
  <c r="BD1127" i="1"/>
  <c r="BE1127" i="1"/>
  <c r="BD1135" i="1"/>
  <c r="BE1135" i="1"/>
  <c r="BD1143" i="1"/>
  <c r="BE1143" i="1"/>
  <c r="BB1143" i="1"/>
  <c r="BD1151" i="1"/>
  <c r="BE1151" i="1"/>
  <c r="BD1159" i="1"/>
  <c r="BE1159" i="1"/>
  <c r="BD1167" i="1"/>
  <c r="BE1167" i="1"/>
  <c r="BD1177" i="1"/>
  <c r="BC1177" i="1"/>
  <c r="BB1177" i="1"/>
  <c r="BE1177" i="1"/>
  <c r="BD1185" i="1"/>
  <c r="BC1185" i="1"/>
  <c r="BB1185" i="1"/>
  <c r="BE1185" i="1"/>
  <c r="BC1193" i="1"/>
  <c r="BB1193" i="1"/>
  <c r="BE1193" i="1"/>
  <c r="BD1201" i="1"/>
  <c r="BC1201" i="1"/>
  <c r="BB1201" i="1"/>
  <c r="BD1209" i="1"/>
  <c r="BC1209" i="1"/>
  <c r="BB1209" i="1"/>
  <c r="BB1217" i="1"/>
  <c r="BE1217" i="1"/>
  <c r="BD1225" i="1"/>
  <c r="BC1225" i="1"/>
  <c r="BB1225" i="1"/>
  <c r="BE1225" i="1"/>
  <c r="BD1233" i="1"/>
  <c r="BE1233" i="1"/>
  <c r="BC1233" i="1"/>
  <c r="BB1233" i="1"/>
  <c r="BD1241" i="1"/>
  <c r="BE1241" i="1"/>
  <c r="BC1241" i="1"/>
  <c r="BB1241" i="1"/>
  <c r="BD1249" i="1"/>
  <c r="BE1249" i="1"/>
  <c r="BC1249" i="1"/>
  <c r="BB1249" i="1"/>
  <c r="BE1257" i="1"/>
  <c r="BC1257" i="1"/>
  <c r="BB1257" i="1"/>
  <c r="BC1265" i="1"/>
  <c r="BB1265" i="1"/>
  <c r="BD1265" i="1"/>
  <c r="BE1275" i="1"/>
  <c r="BE1283" i="1"/>
  <c r="BC1305" i="1"/>
  <c r="BB1305" i="1"/>
  <c r="BD1305" i="1"/>
  <c r="BB1313" i="1"/>
  <c r="BE1313" i="1"/>
  <c r="BC1321" i="1"/>
  <c r="BD1321" i="1"/>
  <c r="BE1321" i="1"/>
  <c r="BC1329" i="1"/>
  <c r="BD1329" i="1"/>
  <c r="BE1329" i="1"/>
  <c r="BD1339" i="1"/>
  <c r="BD1347" i="1"/>
  <c r="BD1363" i="1"/>
  <c r="BD1371" i="1"/>
  <c r="BD1387" i="1"/>
  <c r="BD1395" i="1"/>
  <c r="BD1405" i="1"/>
  <c r="BD1413" i="1"/>
  <c r="BD1421" i="1"/>
  <c r="BD1429" i="1"/>
  <c r="BD1437" i="1"/>
  <c r="BD1445" i="1"/>
  <c r="BD1453" i="1"/>
  <c r="BD1461" i="1"/>
  <c r="BD1469" i="1"/>
  <c r="BD1477" i="1"/>
  <c r="BB1477" i="1"/>
  <c r="BD1485" i="1"/>
  <c r="BD1495" i="1"/>
  <c r="BE1495" i="1"/>
  <c r="BB1495" i="1"/>
  <c r="BD1503" i="1"/>
  <c r="BE1503" i="1"/>
  <c r="BD1511" i="1"/>
  <c r="BE1511" i="1"/>
  <c r="BE1519" i="1"/>
  <c r="BD1519" i="1"/>
  <c r="BE1527" i="1"/>
  <c r="BD1527" i="1"/>
  <c r="BE1535" i="1"/>
  <c r="BD1535" i="1"/>
  <c r="BE1543" i="1"/>
  <c r="BD1543" i="1"/>
  <c r="BE1551" i="1"/>
  <c r="BD1551" i="1"/>
  <c r="BE1559" i="1"/>
  <c r="BD1559" i="1"/>
  <c r="BD1607" i="1"/>
  <c r="BD1615" i="1"/>
  <c r="BD1623" i="1"/>
  <c r="BD1631" i="1"/>
  <c r="BD1639" i="1"/>
  <c r="BD1647" i="1"/>
  <c r="BD1655" i="1"/>
  <c r="BD1663" i="1"/>
  <c r="BB1663" i="1"/>
  <c r="BD1671" i="1"/>
  <c r="BD1688" i="1"/>
  <c r="BE1688" i="1"/>
  <c r="BE1696" i="1"/>
  <c r="BC1696" i="1"/>
  <c r="BD1704" i="1"/>
  <c r="BD1712" i="1"/>
  <c r="BE1712" i="1"/>
  <c r="BC1712" i="1"/>
  <c r="BB1720" i="1"/>
  <c r="BE1730" i="1"/>
  <c r="BD1738" i="1"/>
  <c r="BE1754" i="1"/>
  <c r="BD1762" i="1"/>
  <c r="BE1762" i="1"/>
  <c r="BD1770" i="1"/>
  <c r="BE1770" i="1"/>
  <c r="BD1786" i="1"/>
  <c r="BD1794" i="1"/>
  <c r="BE1794" i="1"/>
  <c r="BB1804" i="1"/>
  <c r="BD1804" i="1"/>
  <c r="BB1812" i="1"/>
  <c r="BB1820" i="1"/>
  <c r="BC1820" i="1"/>
  <c r="BB1828" i="1"/>
  <c r="BD1828" i="1"/>
  <c r="BD1836" i="1"/>
  <c r="BC1844" i="1"/>
  <c r="BB1852" i="1"/>
  <c r="BC1860" i="1"/>
  <c r="BB1860" i="1"/>
  <c r="BB1868" i="1"/>
  <c r="BD1884" i="1"/>
  <c r="BC1884" i="1"/>
  <c r="BB1884" i="1"/>
  <c r="BD1902" i="1"/>
  <c r="BE1902" i="1"/>
  <c r="BB1902" i="1"/>
  <c r="BD1910" i="1"/>
  <c r="BE1910" i="1"/>
  <c r="BD1918" i="1"/>
  <c r="BE1918" i="1"/>
  <c r="BD1926" i="1"/>
  <c r="BE1926" i="1"/>
  <c r="BD1934" i="1"/>
  <c r="BE1934" i="1"/>
  <c r="BD1942" i="1"/>
  <c r="BE1942" i="1"/>
  <c r="BD1950" i="1"/>
  <c r="BE1950" i="1"/>
  <c r="BD1958" i="1"/>
  <c r="BE1958" i="1"/>
  <c r="BD1966" i="1"/>
  <c r="BE1966" i="1"/>
  <c r="BC1974" i="1"/>
  <c r="BD1974" i="1"/>
  <c r="BE1974" i="1"/>
  <c r="BD1982" i="1"/>
  <c r="BE1982" i="1"/>
  <c r="BD1990" i="1"/>
  <c r="BE1990" i="1"/>
  <c r="BD1998" i="1"/>
  <c r="BE1998" i="1"/>
  <c r="BD2006" i="1"/>
  <c r="BE2006" i="1"/>
  <c r="BD2014" i="1"/>
  <c r="BE2014" i="1"/>
  <c r="BE2022" i="1"/>
  <c r="BD2022" i="1"/>
  <c r="BE2030" i="1"/>
  <c r="BD2030" i="1"/>
  <c r="BE2038" i="1"/>
  <c r="BD2038" i="1"/>
  <c r="BE2046" i="1"/>
  <c r="BD2046" i="1"/>
  <c r="BE2054" i="1"/>
  <c r="BD2054" i="1"/>
  <c r="BE2062" i="1"/>
  <c r="BD2062" i="1"/>
  <c r="BE2070" i="1"/>
  <c r="BD2070" i="1"/>
  <c r="BE2078" i="1"/>
  <c r="BD2078" i="1"/>
  <c r="BE2086" i="1"/>
  <c r="BD2086" i="1"/>
  <c r="BD2094" i="1"/>
  <c r="BE2094" i="1"/>
  <c r="BD2102" i="1"/>
  <c r="BE2102" i="1"/>
  <c r="BD2110" i="1"/>
  <c r="BE2110" i="1"/>
  <c r="BD2118" i="1"/>
  <c r="BE2118" i="1"/>
  <c r="BD2126" i="1"/>
  <c r="BE2126" i="1"/>
  <c r="BD2134" i="1"/>
  <c r="BE2134" i="1"/>
  <c r="BD2142" i="1"/>
  <c r="BE2142" i="1"/>
  <c r="BE2168" i="1"/>
  <c r="BD2168" i="1"/>
  <c r="BC2176" i="1"/>
  <c r="BB2176" i="1"/>
  <c r="BD2184" i="1"/>
  <c r="BB2184" i="1"/>
  <c r="F2184" i="1"/>
  <c r="E2184" i="1"/>
  <c r="BB2192" i="1"/>
  <c r="F2192" i="1"/>
  <c r="E2192" i="1"/>
  <c r="BD2192" i="1"/>
  <c r="F2200" i="1"/>
  <c r="E2200" i="1"/>
  <c r="BD2200" i="1"/>
  <c r="BE2200" i="1"/>
  <c r="BC2200" i="1"/>
  <c r="E2208" i="1"/>
  <c r="BD2208" i="1"/>
  <c r="BE2208" i="1"/>
  <c r="BC2208" i="1"/>
  <c r="BD2216" i="1"/>
  <c r="BB2216" i="1"/>
  <c r="F2216" i="1"/>
  <c r="BC2224" i="1"/>
  <c r="F2224" i="1"/>
  <c r="BD2224" i="1"/>
  <c r="E2224" i="1"/>
  <c r="BE2232" i="1"/>
  <c r="BC2232" i="1"/>
  <c r="F2232" i="1"/>
  <c r="E2232" i="1"/>
  <c r="BD2232" i="1"/>
  <c r="BD409" i="1"/>
  <c r="BE409" i="1"/>
  <c r="BC409" i="1"/>
  <c r="BD828" i="1"/>
  <c r="BE828" i="1"/>
  <c r="BE1006" i="1"/>
  <c r="BC1006" i="1"/>
  <c r="BB1006" i="1"/>
  <c r="F1006" i="1"/>
  <c r="E1006" i="1"/>
  <c r="BD1006" i="1"/>
  <c r="BE1088" i="1"/>
  <c r="BB1088" i="1"/>
  <c r="BD1088" i="1"/>
  <c r="BE1096" i="1"/>
  <c r="BB1096" i="1"/>
  <c r="BD1096" i="1"/>
  <c r="BE1104" i="1"/>
  <c r="BB1104" i="1"/>
  <c r="BD1104" i="1"/>
  <c r="BE1112" i="1"/>
  <c r="BB1112" i="1"/>
  <c r="BD1112" i="1"/>
  <c r="BE1120" i="1"/>
  <c r="BB1120" i="1"/>
  <c r="BD1120" i="1"/>
  <c r="BE1128" i="1"/>
  <c r="BB1128" i="1"/>
  <c r="BD1128" i="1"/>
  <c r="BE1136" i="1"/>
  <c r="BB1136" i="1"/>
  <c r="BD1136" i="1"/>
  <c r="BE1144" i="1"/>
  <c r="BB1144" i="1"/>
  <c r="BD1144" i="1"/>
  <c r="BD1152" i="1"/>
  <c r="BE1152" i="1"/>
  <c r="BB1152" i="1"/>
  <c r="BD1160" i="1"/>
  <c r="BE1160" i="1"/>
  <c r="BB1160" i="1"/>
  <c r="BD1168" i="1"/>
  <c r="BE1168" i="1"/>
  <c r="BB1168" i="1"/>
  <c r="BC1178" i="1"/>
  <c r="BD1178" i="1"/>
  <c r="BE1178" i="1"/>
  <c r="BB1178" i="1"/>
  <c r="BC1186" i="1"/>
  <c r="BD1186" i="1"/>
  <c r="BE1186" i="1"/>
  <c r="BB1186" i="1"/>
  <c r="BC1194" i="1"/>
  <c r="BB1194" i="1"/>
  <c r="BD1194" i="1"/>
  <c r="BE1194" i="1"/>
  <c r="BC1202" i="1"/>
  <c r="BB1202" i="1"/>
  <c r="BD1202" i="1"/>
  <c r="BE1202" i="1"/>
  <c r="BC1210" i="1"/>
  <c r="BB1210" i="1"/>
  <c r="BD1210" i="1"/>
  <c r="BE1210" i="1"/>
  <c r="BC1218" i="1"/>
  <c r="BB1218" i="1"/>
  <c r="BD1218" i="1"/>
  <c r="BE1218" i="1"/>
  <c r="BC1226" i="1"/>
  <c r="BB1226" i="1"/>
  <c r="BD1226" i="1"/>
  <c r="BE1226" i="1"/>
  <c r="BC1234" i="1"/>
  <c r="BB1234" i="1"/>
  <c r="BD1234" i="1"/>
  <c r="BE1234" i="1"/>
  <c r="BC1242" i="1"/>
  <c r="BB1242" i="1"/>
  <c r="BD1242" i="1"/>
  <c r="BE1242" i="1"/>
  <c r="BC1250" i="1"/>
  <c r="BB1250" i="1"/>
  <c r="BD1250" i="1"/>
  <c r="BE1250" i="1"/>
  <c r="BC1258" i="1"/>
  <c r="BB1258" i="1"/>
  <c r="BD1258" i="1"/>
  <c r="BE1258" i="1"/>
  <c r="BE1276" i="1"/>
  <c r="BE1284" i="1"/>
  <c r="BD1306" i="1"/>
  <c r="BE1306" i="1"/>
  <c r="BC1306" i="1"/>
  <c r="BB1306" i="1"/>
  <c r="BD1314" i="1"/>
  <c r="BE1314" i="1"/>
  <c r="BC1314" i="1"/>
  <c r="BB1314" i="1"/>
  <c r="BD1322" i="1"/>
  <c r="BE1322" i="1"/>
  <c r="BC1322" i="1"/>
  <c r="BB1322" i="1"/>
  <c r="BD1330" i="1"/>
  <c r="BE1330" i="1"/>
  <c r="BC1330" i="1"/>
  <c r="BB1330" i="1"/>
  <c r="BD1340" i="1"/>
  <c r="BD1348" i="1"/>
  <c r="BD1356" i="1"/>
  <c r="BD1364" i="1"/>
  <c r="BD1372" i="1"/>
  <c r="BD1380" i="1"/>
  <c r="BD1388" i="1"/>
  <c r="BB1388" i="1"/>
  <c r="BD1398" i="1"/>
  <c r="BB1398" i="1"/>
  <c r="BB1406" i="1"/>
  <c r="BD1406" i="1"/>
  <c r="BB1414" i="1"/>
  <c r="BD1414" i="1"/>
  <c r="BB1422" i="1"/>
  <c r="BD1422" i="1"/>
  <c r="BB1430" i="1"/>
  <c r="BD1430" i="1"/>
  <c r="BB1438" i="1"/>
  <c r="BD1438" i="1"/>
  <c r="BB1446" i="1"/>
  <c r="BD1446" i="1"/>
  <c r="BB1454" i="1"/>
  <c r="BD1454" i="1"/>
  <c r="BB1462" i="1"/>
  <c r="BD1462" i="1"/>
  <c r="BB1470" i="1"/>
  <c r="BD1470" i="1"/>
  <c r="BB1478" i="1"/>
  <c r="BD1478" i="1"/>
  <c r="BE1496" i="1"/>
  <c r="BD1496" i="1"/>
  <c r="BE1504" i="1"/>
  <c r="BD1504" i="1"/>
  <c r="BE1512" i="1"/>
  <c r="BD1512" i="1"/>
  <c r="BD1520" i="1"/>
  <c r="BE1520" i="1"/>
  <c r="BD1528" i="1"/>
  <c r="BE1528" i="1"/>
  <c r="BD1536" i="1"/>
  <c r="BE1536" i="1"/>
  <c r="BD1544" i="1"/>
  <c r="BE1544" i="1"/>
  <c r="BD1552" i="1"/>
  <c r="BE1552" i="1"/>
  <c r="BD1560" i="1"/>
  <c r="BE1560" i="1"/>
  <c r="BB1560" i="1"/>
  <c r="BD1608" i="1"/>
  <c r="BD1616" i="1"/>
  <c r="BB1616" i="1"/>
  <c r="BD1624" i="1"/>
  <c r="BD1632" i="1"/>
  <c r="BB1632" i="1"/>
  <c r="BD1640" i="1"/>
  <c r="BD1648" i="1"/>
  <c r="BB1648" i="1"/>
  <c r="BD1656" i="1"/>
  <c r="BD1664" i="1"/>
  <c r="BB1664" i="1"/>
  <c r="BD1689" i="1"/>
  <c r="BE1689" i="1"/>
  <c r="BC1689" i="1"/>
  <c r="BB1689" i="1"/>
  <c r="BD1697" i="1"/>
  <c r="BE1697" i="1"/>
  <c r="BC1697" i="1"/>
  <c r="BB1697" i="1"/>
  <c r="BD1705" i="1"/>
  <c r="BE1705" i="1"/>
  <c r="BC1705" i="1"/>
  <c r="BB1705" i="1"/>
  <c r="BD1713" i="1"/>
  <c r="BE1713" i="1"/>
  <c r="BC1713" i="1"/>
  <c r="BB1713" i="1"/>
  <c r="BC1721" i="1"/>
  <c r="BB1721" i="1"/>
  <c r="BD1721" i="1"/>
  <c r="BE1721" i="1"/>
  <c r="BE1747" i="1"/>
  <c r="BE1771" i="1"/>
  <c r="BE1780" i="1"/>
  <c r="BD1805" i="1"/>
  <c r="BE1805" i="1"/>
  <c r="BC1805" i="1"/>
  <c r="BB1805" i="1"/>
  <c r="BD1813" i="1"/>
  <c r="BE1813" i="1"/>
  <c r="BC1813" i="1"/>
  <c r="BB1813" i="1"/>
  <c r="BD1821" i="1"/>
  <c r="BE1821" i="1"/>
  <c r="BC1821" i="1"/>
  <c r="BB1821" i="1"/>
  <c r="BD1829" i="1"/>
  <c r="BE1829" i="1"/>
  <c r="BC1829" i="1"/>
  <c r="BB1829" i="1"/>
  <c r="BE1837" i="1"/>
  <c r="BC1837" i="1"/>
  <c r="BB1837" i="1"/>
  <c r="BD1837" i="1"/>
  <c r="BE1845" i="1"/>
  <c r="BC1845" i="1"/>
  <c r="BB1845" i="1"/>
  <c r="BD1845" i="1"/>
  <c r="BE1853" i="1"/>
  <c r="BC1853" i="1"/>
  <c r="BB1853" i="1"/>
  <c r="BD1853" i="1"/>
  <c r="BE1861" i="1"/>
  <c r="BC1861" i="1"/>
  <c r="BB1861" i="1"/>
  <c r="BD1861" i="1"/>
  <c r="BE1869" i="1"/>
  <c r="BC1869" i="1"/>
  <c r="BB1869" i="1"/>
  <c r="BD1869" i="1"/>
  <c r="BE1877" i="1"/>
  <c r="BC1877" i="1"/>
  <c r="BB1877" i="1"/>
  <c r="BD1877" i="1"/>
  <c r="BE1885" i="1"/>
  <c r="BC1885" i="1"/>
  <c r="BB1885" i="1"/>
  <c r="BD1885" i="1"/>
  <c r="BE1895" i="1"/>
  <c r="BD1895" i="1"/>
  <c r="BE1903" i="1"/>
  <c r="BD1903" i="1"/>
  <c r="BE1911" i="1"/>
  <c r="BD1911" i="1"/>
  <c r="BE1919" i="1"/>
  <c r="BD1919" i="1"/>
  <c r="BE1927" i="1"/>
  <c r="BD1927" i="1"/>
  <c r="BE1935" i="1"/>
  <c r="BD1935" i="1"/>
  <c r="BE1943" i="1"/>
  <c r="BD1943" i="1"/>
  <c r="BD1951" i="1"/>
  <c r="BE1951" i="1"/>
  <c r="BD1959" i="1"/>
  <c r="BE1959" i="1"/>
  <c r="BD1967" i="1"/>
  <c r="BE1967" i="1"/>
  <c r="BD1975" i="1"/>
  <c r="BE1975" i="1"/>
  <c r="BB1975" i="1"/>
  <c r="BD1983" i="1"/>
  <c r="BE1983" i="1"/>
  <c r="BD1991" i="1"/>
  <c r="BE1991" i="1"/>
  <c r="BD1999" i="1"/>
  <c r="BE1999" i="1"/>
  <c r="BD2007" i="1"/>
  <c r="BE2007" i="1"/>
  <c r="BD2015" i="1"/>
  <c r="BE2015" i="1"/>
  <c r="BD2023" i="1"/>
  <c r="BE2023" i="1"/>
  <c r="BD2031" i="1"/>
  <c r="BE2031" i="1"/>
  <c r="BD2039" i="1"/>
  <c r="BE2039" i="1"/>
  <c r="BD2047" i="1"/>
  <c r="BE2047" i="1"/>
  <c r="BE2055" i="1"/>
  <c r="BD2055" i="1"/>
  <c r="BD2063" i="1"/>
  <c r="BE2063" i="1"/>
  <c r="BD2071" i="1"/>
  <c r="BE2071" i="1"/>
  <c r="BD2079" i="1"/>
  <c r="BE2079" i="1"/>
  <c r="BB2079" i="1"/>
  <c r="BE2087" i="1"/>
  <c r="BD2087" i="1"/>
  <c r="BD2095" i="1"/>
  <c r="BE2095" i="1"/>
  <c r="BD2103" i="1"/>
  <c r="BE2103" i="1"/>
  <c r="BD2111" i="1"/>
  <c r="BE2111" i="1"/>
  <c r="BD2119" i="1"/>
  <c r="BE2119" i="1"/>
  <c r="BD2127" i="1"/>
  <c r="BE2127" i="1"/>
  <c r="BD2135" i="1"/>
  <c r="BE2135" i="1"/>
  <c r="BD2143" i="1"/>
  <c r="BE2143" i="1"/>
  <c r="BC2169" i="1"/>
  <c r="BB2169" i="1"/>
  <c r="F2169" i="1"/>
  <c r="E2169" i="1"/>
  <c r="BD2169" i="1"/>
  <c r="BB2177" i="1"/>
  <c r="F2177" i="1"/>
  <c r="BD2177" i="1"/>
  <c r="BE2177" i="1"/>
  <c r="BC2185" i="1"/>
  <c r="BB2185" i="1"/>
  <c r="E2185" i="1"/>
  <c r="BD2185" i="1"/>
  <c r="BE2185" i="1"/>
  <c r="BC2193" i="1"/>
  <c r="F2193" i="1"/>
  <c r="BE2201" i="1"/>
  <c r="BB2201" i="1"/>
  <c r="BE2209" i="1"/>
  <c r="BC2209" i="1"/>
  <c r="BB2209" i="1"/>
  <c r="BC2217" i="1"/>
  <c r="BB2217" i="1"/>
  <c r="F2217" i="1"/>
  <c r="E2217" i="1"/>
  <c r="BD2217" i="1"/>
  <c r="E2225" i="1"/>
  <c r="F2225" i="1"/>
  <c r="BC2233" i="1"/>
  <c r="BB2233" i="1"/>
  <c r="E2233" i="1"/>
  <c r="BD410" i="1"/>
  <c r="BE410" i="1"/>
  <c r="BC410" i="1"/>
  <c r="BB1023" i="1"/>
  <c r="E1031" i="1"/>
  <c r="BD1031" i="1"/>
  <c r="BE1031" i="1"/>
  <c r="BC1031" i="1"/>
  <c r="BB1031" i="1"/>
  <c r="F1031" i="1"/>
  <c r="E1039" i="1"/>
  <c r="BD1039" i="1"/>
  <c r="BE1039" i="1"/>
  <c r="BC1039" i="1"/>
  <c r="BB1039" i="1"/>
  <c r="F1039" i="1"/>
  <c r="BD1089" i="1"/>
  <c r="BE1089" i="1"/>
  <c r="BB1089" i="1"/>
  <c r="BD1097" i="1"/>
  <c r="BE1097" i="1"/>
  <c r="BB1097" i="1"/>
  <c r="BD1105" i="1"/>
  <c r="BE1105" i="1"/>
  <c r="BB1105" i="1"/>
  <c r="BD1113" i="1"/>
  <c r="BE1113" i="1"/>
  <c r="BB1113" i="1"/>
  <c r="BD1121" i="1"/>
  <c r="BE1121" i="1"/>
  <c r="BB1121" i="1"/>
  <c r="BD1129" i="1"/>
  <c r="BE1129" i="1"/>
  <c r="BB1129" i="1"/>
  <c r="BD1137" i="1"/>
  <c r="BE1137" i="1"/>
  <c r="BB1137" i="1"/>
  <c r="BD1145" i="1"/>
  <c r="BE1145" i="1"/>
  <c r="BB1145" i="1"/>
  <c r="BD1153" i="1"/>
  <c r="BB1153" i="1"/>
  <c r="BE1153" i="1"/>
  <c r="BD1161" i="1"/>
  <c r="BB1161" i="1"/>
  <c r="BE1161" i="1"/>
  <c r="BD1169" i="1"/>
  <c r="BB1169" i="1"/>
  <c r="BE1169" i="1"/>
  <c r="BD1179" i="1"/>
  <c r="BC1179" i="1"/>
  <c r="BB1179" i="1"/>
  <c r="BE1179" i="1"/>
  <c r="BD1187" i="1"/>
  <c r="BC1187" i="1"/>
  <c r="BB1187" i="1"/>
  <c r="BE1187" i="1"/>
  <c r="BD1195" i="1"/>
  <c r="BC1195" i="1"/>
  <c r="BB1195" i="1"/>
  <c r="BE1195" i="1"/>
  <c r="BD1203" i="1"/>
  <c r="BC1203" i="1"/>
  <c r="BB1203" i="1"/>
  <c r="BE1203" i="1"/>
  <c r="BD1211" i="1"/>
  <c r="BC1211" i="1"/>
  <c r="BB1211" i="1"/>
  <c r="BE1211" i="1"/>
  <c r="BD1219" i="1"/>
  <c r="BC1219" i="1"/>
  <c r="BB1219" i="1"/>
  <c r="BE1219" i="1"/>
  <c r="BD1227" i="1"/>
  <c r="BC1227" i="1"/>
  <c r="BB1227" i="1"/>
  <c r="BE1227" i="1"/>
  <c r="BD1235" i="1"/>
  <c r="BE1235" i="1"/>
  <c r="BC1235" i="1"/>
  <c r="BB1235" i="1"/>
  <c r="BD1243" i="1"/>
  <c r="BE1243" i="1"/>
  <c r="BC1243" i="1"/>
  <c r="BB1243" i="1"/>
  <c r="BD1251" i="1"/>
  <c r="BE1251" i="1"/>
  <c r="BC1251" i="1"/>
  <c r="BB1251" i="1"/>
  <c r="BC1259" i="1"/>
  <c r="BD1259" i="1"/>
  <c r="BE1259" i="1"/>
  <c r="BB1259" i="1"/>
  <c r="BE1269" i="1"/>
  <c r="BC1307" i="1"/>
  <c r="BB1307" i="1"/>
  <c r="BD1307" i="1"/>
  <c r="BE1307" i="1"/>
  <c r="BC1315" i="1"/>
  <c r="BB1315" i="1"/>
  <c r="BD1315" i="1"/>
  <c r="BE1315" i="1"/>
  <c r="BC1323" i="1"/>
  <c r="BB1323" i="1"/>
  <c r="BD1323" i="1"/>
  <c r="BE1323" i="1"/>
  <c r="BC1331" i="1"/>
  <c r="BB1331" i="1"/>
  <c r="BD1331" i="1"/>
  <c r="BE1331" i="1"/>
  <c r="BD1341" i="1"/>
  <c r="BD1349" i="1"/>
  <c r="BD1357" i="1"/>
  <c r="BD1365" i="1"/>
  <c r="BD1373" i="1"/>
  <c r="BD1381" i="1"/>
  <c r="BD1389" i="1"/>
  <c r="BB1399" i="1"/>
  <c r="BD1399" i="1"/>
  <c r="BD1407" i="1"/>
  <c r="BB1407" i="1"/>
  <c r="BD1415" i="1"/>
  <c r="BB1415" i="1"/>
  <c r="BD1423" i="1"/>
  <c r="BB1423" i="1"/>
  <c r="BD1431" i="1"/>
  <c r="BB1431" i="1"/>
  <c r="BD1439" i="1"/>
  <c r="BB1439" i="1"/>
  <c r="BD1447" i="1"/>
  <c r="BB1447" i="1"/>
  <c r="BD1455" i="1"/>
  <c r="BB1455" i="1"/>
  <c r="BD1463" i="1"/>
  <c r="BB1463" i="1"/>
  <c r="BD1471" i="1"/>
  <c r="BB1471" i="1"/>
  <c r="BD1479" i="1"/>
  <c r="BB1479" i="1"/>
  <c r="BD1489" i="1"/>
  <c r="BE1489" i="1"/>
  <c r="BD1497" i="1"/>
  <c r="BE1497" i="1"/>
  <c r="BD1505" i="1"/>
  <c r="BE1505" i="1"/>
  <c r="BD1513" i="1"/>
  <c r="BE1513" i="1"/>
  <c r="BE1521" i="1"/>
  <c r="BD1521" i="1"/>
  <c r="BE1529" i="1"/>
  <c r="BD1529" i="1"/>
  <c r="BE1537" i="1"/>
  <c r="BD1537" i="1"/>
  <c r="BE1545" i="1"/>
  <c r="BD1545" i="1"/>
  <c r="BE1553" i="1"/>
  <c r="BD1553" i="1"/>
  <c r="BE1561" i="1"/>
  <c r="BD1561" i="1"/>
  <c r="BB1609" i="1"/>
  <c r="BD1609" i="1"/>
  <c r="BD1617" i="1"/>
  <c r="BB1625" i="1"/>
  <c r="BD1625" i="1"/>
  <c r="BD1633" i="1"/>
  <c r="BB1641" i="1"/>
  <c r="BD1641" i="1"/>
  <c r="BD1649" i="1"/>
  <c r="BD1657" i="1"/>
  <c r="BB1657" i="1"/>
  <c r="BD1665" i="1"/>
  <c r="BB1665" i="1"/>
  <c r="BD1682" i="1"/>
  <c r="BE1682" i="1"/>
  <c r="BC1682" i="1"/>
  <c r="BB1682" i="1"/>
  <c r="BD1690" i="1"/>
  <c r="BE1690" i="1"/>
  <c r="BC1690" i="1"/>
  <c r="BB1690" i="1"/>
  <c r="BD1698" i="1"/>
  <c r="BE1698" i="1"/>
  <c r="BC1698" i="1"/>
  <c r="BB1698" i="1"/>
  <c r="BD1706" i="1"/>
  <c r="BE1706" i="1"/>
  <c r="BC1706" i="1"/>
  <c r="BB1706" i="1"/>
  <c r="BD1714" i="1"/>
  <c r="BE1714" i="1"/>
  <c r="BC1714" i="1"/>
  <c r="BB1714" i="1"/>
  <c r="BD1722" i="1"/>
  <c r="BC1722" i="1"/>
  <c r="BB1722" i="1"/>
  <c r="BE1722" i="1"/>
  <c r="BD1732" i="1"/>
  <c r="BE1740" i="1"/>
  <c r="BB1798" i="1"/>
  <c r="BD1798" i="1"/>
  <c r="BE1798" i="1"/>
  <c r="BC1798" i="1"/>
  <c r="BB1806" i="1"/>
  <c r="BD1806" i="1"/>
  <c r="BE1806" i="1"/>
  <c r="BC1806" i="1"/>
  <c r="BB1814" i="1"/>
  <c r="BD1814" i="1"/>
  <c r="BE1814" i="1"/>
  <c r="BC1814" i="1"/>
  <c r="BB1822" i="1"/>
  <c r="BD1822" i="1"/>
  <c r="BE1822" i="1"/>
  <c r="BC1822" i="1"/>
  <c r="BB1830" i="1"/>
  <c r="BD1830" i="1"/>
  <c r="BE1830" i="1"/>
  <c r="BC1830" i="1"/>
  <c r="BD1838" i="1"/>
  <c r="BE1838" i="1"/>
  <c r="BC1838" i="1"/>
  <c r="BB1838" i="1"/>
  <c r="BD1846" i="1"/>
  <c r="BE1846" i="1"/>
  <c r="BC1846" i="1"/>
  <c r="BB1846" i="1"/>
  <c r="BD1854" i="1"/>
  <c r="BE1854" i="1"/>
  <c r="BC1854" i="1"/>
  <c r="BB1854" i="1"/>
  <c r="BD1862" i="1"/>
  <c r="BE1862" i="1"/>
  <c r="BC1862" i="1"/>
  <c r="BB1862" i="1"/>
  <c r="BD1870" i="1"/>
  <c r="BE1870" i="1"/>
  <c r="BC1870" i="1"/>
  <c r="BB1870" i="1"/>
  <c r="BD1878" i="1"/>
  <c r="BE1878" i="1"/>
  <c r="BC1878" i="1"/>
  <c r="BB1878" i="1"/>
  <c r="BD1886" i="1"/>
  <c r="BE1886" i="1"/>
  <c r="BC1886" i="1"/>
  <c r="BB1886" i="1"/>
  <c r="BD1896" i="1"/>
  <c r="BE1896" i="1"/>
  <c r="BD1904" i="1"/>
  <c r="BE1904" i="1"/>
  <c r="BD1912" i="1"/>
  <c r="BE1912" i="1"/>
  <c r="BD1920" i="1"/>
  <c r="BE1920" i="1"/>
  <c r="BD1928" i="1"/>
  <c r="BE1928" i="1"/>
  <c r="BD1936" i="1"/>
  <c r="BE1936" i="1"/>
  <c r="BD1944" i="1"/>
  <c r="BE1944" i="1"/>
  <c r="BD1952" i="1"/>
  <c r="BE1952" i="1"/>
  <c r="BD1960" i="1"/>
  <c r="BE1960" i="1"/>
  <c r="BD1968" i="1"/>
  <c r="BE1968" i="1"/>
  <c r="BD1976" i="1"/>
  <c r="BE1976" i="1"/>
  <c r="BD1984" i="1"/>
  <c r="BE1984" i="1"/>
  <c r="BD1992" i="1"/>
  <c r="BE1992" i="1"/>
  <c r="BD2000" i="1"/>
  <c r="BE2000" i="1"/>
  <c r="BD2008" i="1"/>
  <c r="BE2008" i="1"/>
  <c r="BD2016" i="1"/>
  <c r="BE2016" i="1"/>
  <c r="BE2024" i="1"/>
  <c r="BD2024" i="1"/>
  <c r="BE2032" i="1"/>
  <c r="BD2032" i="1"/>
  <c r="BE2040" i="1"/>
  <c r="BD2040" i="1"/>
  <c r="BE2048" i="1"/>
  <c r="BD2048" i="1"/>
  <c r="BE2056" i="1"/>
  <c r="BD2056" i="1"/>
  <c r="BE2064" i="1"/>
  <c r="BD2064" i="1"/>
  <c r="BE2072" i="1"/>
  <c r="BD2072" i="1"/>
  <c r="BE2080" i="1"/>
  <c r="BD2080" i="1"/>
  <c r="BD2088" i="1"/>
  <c r="BE2088" i="1"/>
  <c r="BB2088" i="1"/>
  <c r="BD2096" i="1"/>
  <c r="BE2096" i="1"/>
  <c r="BD2104" i="1"/>
  <c r="BE2104" i="1"/>
  <c r="BD2112" i="1"/>
  <c r="BE2112" i="1"/>
  <c r="BD2120" i="1"/>
  <c r="BE2120" i="1"/>
  <c r="BD2128" i="1"/>
  <c r="BE2128" i="1"/>
  <c r="BD2136" i="1"/>
  <c r="BE2136" i="1"/>
  <c r="BD2144" i="1"/>
  <c r="BE2144" i="1"/>
  <c r="BD2170" i="1"/>
  <c r="BC2170" i="1"/>
  <c r="BB2170" i="1"/>
  <c r="F2170" i="1"/>
  <c r="E2178" i="1"/>
  <c r="BE2186" i="1"/>
  <c r="BC2186" i="1"/>
  <c r="BB2186" i="1"/>
  <c r="F2194" i="1"/>
  <c r="E2194" i="1"/>
  <c r="BC2194" i="1"/>
  <c r="F2202" i="1"/>
  <c r="E2202" i="1"/>
  <c r="BC2202" i="1"/>
  <c r="E2210" i="1"/>
  <c r="BE2210" i="1"/>
  <c r="BB2218" i="1"/>
  <c r="BC2226" i="1"/>
  <c r="F2226" i="1"/>
  <c r="BC2234" i="1"/>
  <c r="BE2234" i="1"/>
  <c r="F2234" i="1"/>
  <c r="BM72" i="1"/>
  <c r="BD72" i="1"/>
  <c r="BE1016" i="1"/>
  <c r="BC1016" i="1"/>
  <c r="BB1016" i="1"/>
  <c r="F1016" i="1"/>
  <c r="E1016" i="1"/>
  <c r="BD1016" i="1"/>
  <c r="BE1048" i="1"/>
  <c r="BC1048" i="1"/>
  <c r="BB1048" i="1"/>
  <c r="F1048" i="1"/>
  <c r="E1048" i="1"/>
  <c r="BD1048" i="1"/>
  <c r="BE1056" i="1"/>
  <c r="BC1056" i="1"/>
  <c r="BB1056" i="1"/>
  <c r="F1056" i="1"/>
  <c r="E1056" i="1"/>
  <c r="BD1056" i="1"/>
  <c r="BE1080" i="1"/>
  <c r="BC1080" i="1"/>
  <c r="BB1080" i="1"/>
  <c r="F1080" i="1"/>
  <c r="E1080" i="1"/>
  <c r="BD1080" i="1"/>
  <c r="BE1090" i="1"/>
  <c r="BB1090" i="1"/>
  <c r="BD1090" i="1"/>
  <c r="BE1098" i="1"/>
  <c r="BB1098" i="1"/>
  <c r="BD1098" i="1"/>
  <c r="BE1106" i="1"/>
  <c r="BB1106" i="1"/>
  <c r="BD1106" i="1"/>
  <c r="BE1114" i="1"/>
  <c r="BB1114" i="1"/>
  <c r="BD1114" i="1"/>
  <c r="BE1122" i="1"/>
  <c r="BB1122" i="1"/>
  <c r="BD1122" i="1"/>
  <c r="BE1130" i="1"/>
  <c r="BB1130" i="1"/>
  <c r="BD1130" i="1"/>
  <c r="BE1138" i="1"/>
  <c r="BB1138" i="1"/>
  <c r="BD1138" i="1"/>
  <c r="BE1146" i="1"/>
  <c r="BB1146" i="1"/>
  <c r="BD1146" i="1"/>
  <c r="BD1154" i="1"/>
  <c r="BE1154" i="1"/>
  <c r="BB1154" i="1"/>
  <c r="BD1162" i="1"/>
  <c r="BE1162" i="1"/>
  <c r="BB1162" i="1"/>
  <c r="BD1170" i="1"/>
  <c r="BE1170" i="1"/>
  <c r="BB1170" i="1"/>
  <c r="BC1180" i="1"/>
  <c r="BD1180" i="1"/>
  <c r="BE1180" i="1"/>
  <c r="BB1180" i="1"/>
  <c r="BC1188" i="1"/>
  <c r="BD1188" i="1"/>
  <c r="BE1188" i="1"/>
  <c r="BB1188" i="1"/>
  <c r="BC1196" i="1"/>
  <c r="BB1196" i="1"/>
  <c r="BE1196" i="1"/>
  <c r="BD1196" i="1"/>
  <c r="BC1204" i="1"/>
  <c r="BB1204" i="1"/>
  <c r="BD1204" i="1"/>
  <c r="BE1204" i="1"/>
  <c r="BC1212" i="1"/>
  <c r="BB1212" i="1"/>
  <c r="BE1212" i="1"/>
  <c r="BD1212" i="1"/>
  <c r="BC1220" i="1"/>
  <c r="BB1220" i="1"/>
  <c r="BD1220" i="1"/>
  <c r="BE1220" i="1"/>
  <c r="BC1228" i="1"/>
  <c r="BB1228" i="1"/>
  <c r="BE1228" i="1"/>
  <c r="BD1228" i="1"/>
  <c r="BC1236" i="1"/>
  <c r="BB1236" i="1"/>
  <c r="BD1236" i="1"/>
  <c r="BE1236" i="1"/>
  <c r="BC1244" i="1"/>
  <c r="BB1244" i="1"/>
  <c r="BD1244" i="1"/>
  <c r="BE1244" i="1"/>
  <c r="BC1252" i="1"/>
  <c r="BB1252" i="1"/>
  <c r="BD1252" i="1"/>
  <c r="BE1252" i="1"/>
  <c r="BC1260" i="1"/>
  <c r="BB1260" i="1"/>
  <c r="BD1260" i="1"/>
  <c r="BE1260" i="1"/>
  <c r="BE1270" i="1"/>
  <c r="BE1278" i="1"/>
  <c r="BD1300" i="1"/>
  <c r="BE1300" i="1"/>
  <c r="BC1300" i="1"/>
  <c r="BB1300" i="1"/>
  <c r="BD1308" i="1"/>
  <c r="BE1308" i="1"/>
  <c r="BC1308" i="1"/>
  <c r="BB1308" i="1"/>
  <c r="BD1316" i="1"/>
  <c r="BE1316" i="1"/>
  <c r="BC1316" i="1"/>
  <c r="BB1316" i="1"/>
  <c r="BD1324" i="1"/>
  <c r="BE1324" i="1"/>
  <c r="BC1324" i="1"/>
  <c r="BB1324" i="1"/>
  <c r="BD1342" i="1"/>
  <c r="BD1350" i="1"/>
  <c r="BD1358" i="1"/>
  <c r="BD1366" i="1"/>
  <c r="BD1374" i="1"/>
  <c r="BD1390" i="1"/>
  <c r="BB1400" i="1"/>
  <c r="BD1400" i="1"/>
  <c r="BD1408" i="1"/>
  <c r="BB1416" i="1"/>
  <c r="BD1416" i="1"/>
  <c r="BD1424" i="1"/>
  <c r="BB1432" i="1"/>
  <c r="BD1432" i="1"/>
  <c r="BD1440" i="1"/>
  <c r="BB1448" i="1"/>
  <c r="BD1448" i="1"/>
  <c r="BD1456" i="1"/>
  <c r="BB1464" i="1"/>
  <c r="BD1464" i="1"/>
  <c r="BD1472" i="1"/>
  <c r="BB1480" i="1"/>
  <c r="BD1480" i="1"/>
  <c r="BE1490" i="1"/>
  <c r="BD1490" i="1"/>
  <c r="BE1498" i="1"/>
  <c r="BD1498" i="1"/>
  <c r="BE1506" i="1"/>
  <c r="BD1506" i="1"/>
  <c r="BE1514" i="1"/>
  <c r="BD1514" i="1"/>
  <c r="BD1522" i="1"/>
  <c r="BE1522" i="1"/>
  <c r="BD1530" i="1"/>
  <c r="BE1530" i="1"/>
  <c r="BD1538" i="1"/>
  <c r="BE1538" i="1"/>
  <c r="BD1546" i="1"/>
  <c r="BE1546" i="1"/>
  <c r="BD1554" i="1"/>
  <c r="BE1554" i="1"/>
  <c r="BD1562" i="1"/>
  <c r="BE1562" i="1"/>
  <c r="BB1562" i="1"/>
  <c r="BD1610" i="1"/>
  <c r="BB1610" i="1"/>
  <c r="BD1618" i="1"/>
  <c r="BD1626" i="1"/>
  <c r="BB1626" i="1"/>
  <c r="BD1634" i="1"/>
  <c r="BB1634" i="1"/>
  <c r="BD1642" i="1"/>
  <c r="BB1642" i="1"/>
  <c r="BD1650" i="1"/>
  <c r="BD1658" i="1"/>
  <c r="BB1658" i="1"/>
  <c r="BD1666" i="1"/>
  <c r="BB1666" i="1"/>
  <c r="BD1683" i="1"/>
  <c r="BE1683" i="1"/>
  <c r="BC1683" i="1"/>
  <c r="BB1683" i="1"/>
  <c r="BD1691" i="1"/>
  <c r="BE1691" i="1"/>
  <c r="BC1691" i="1"/>
  <c r="BB1691" i="1"/>
  <c r="BD1699" i="1"/>
  <c r="BE1699" i="1"/>
  <c r="BC1699" i="1"/>
  <c r="BB1699" i="1"/>
  <c r="BD1707" i="1"/>
  <c r="BE1707" i="1"/>
  <c r="BC1707" i="1"/>
  <c r="BB1707" i="1"/>
  <c r="BD1715" i="1"/>
  <c r="BE1715" i="1"/>
  <c r="BC1715" i="1"/>
  <c r="BB1715" i="1"/>
  <c r="BC1723" i="1"/>
  <c r="BB1723" i="1"/>
  <c r="BD1723" i="1"/>
  <c r="BE1723" i="1"/>
  <c r="BE1733" i="1"/>
  <c r="BD1741" i="1"/>
  <c r="BE1741" i="1"/>
  <c r="BD1749" i="1"/>
  <c r="BE1749" i="1"/>
  <c r="BD1757" i="1"/>
  <c r="BE1757" i="1"/>
  <c r="BD1765" i="1"/>
  <c r="BD1773" i="1"/>
  <c r="BD1782" i="1"/>
  <c r="BD1789" i="1"/>
  <c r="BD1799" i="1"/>
  <c r="BE1799" i="1"/>
  <c r="BC1799" i="1"/>
  <c r="BB1799" i="1"/>
  <c r="BD1807" i="1"/>
  <c r="BE1807" i="1"/>
  <c r="BC1807" i="1"/>
  <c r="BB1807" i="1"/>
  <c r="BD1815" i="1"/>
  <c r="BE1815" i="1"/>
  <c r="BC1815" i="1"/>
  <c r="BB1815" i="1"/>
  <c r="BD1823" i="1"/>
  <c r="BE1823" i="1"/>
  <c r="BC1823" i="1"/>
  <c r="BB1823" i="1"/>
  <c r="BD1831" i="1"/>
  <c r="BE1831" i="1"/>
  <c r="BC1831" i="1"/>
  <c r="BB1831" i="1"/>
  <c r="BE1839" i="1"/>
  <c r="BC1839" i="1"/>
  <c r="BB1839" i="1"/>
  <c r="BD1839" i="1"/>
  <c r="BE1847" i="1"/>
  <c r="BC1847" i="1"/>
  <c r="BB1847" i="1"/>
  <c r="BD1847" i="1"/>
  <c r="BE1855" i="1"/>
  <c r="BC1855" i="1"/>
  <c r="BB1855" i="1"/>
  <c r="BD1855" i="1"/>
  <c r="BE1863" i="1"/>
  <c r="BC1863" i="1"/>
  <c r="BB1863" i="1"/>
  <c r="BD1863" i="1"/>
  <c r="BE1871" i="1"/>
  <c r="BC1871" i="1"/>
  <c r="BB1871" i="1"/>
  <c r="BD1871" i="1"/>
  <c r="BE1879" i="1"/>
  <c r="BC1879" i="1"/>
  <c r="BB1879" i="1"/>
  <c r="BD1879" i="1"/>
  <c r="BE1887" i="1"/>
  <c r="BC1887" i="1"/>
  <c r="BB1887" i="1"/>
  <c r="BD1887" i="1"/>
  <c r="BE1897" i="1"/>
  <c r="BD1897" i="1"/>
  <c r="BE1905" i="1"/>
  <c r="BD1905" i="1"/>
  <c r="BE1913" i="1"/>
  <c r="BD1913" i="1"/>
  <c r="BE1921" i="1"/>
  <c r="BD1921" i="1"/>
  <c r="BE1929" i="1"/>
  <c r="BD1929" i="1"/>
  <c r="BE1937" i="1"/>
  <c r="BD1937" i="1"/>
  <c r="BE1945" i="1"/>
  <c r="BD1945" i="1"/>
  <c r="BD1953" i="1"/>
  <c r="BE1953" i="1"/>
  <c r="BD1961" i="1"/>
  <c r="BE1961" i="1"/>
  <c r="BD1969" i="1"/>
  <c r="BE1969" i="1"/>
  <c r="BD1977" i="1"/>
  <c r="BE1977" i="1"/>
  <c r="BD1985" i="1"/>
  <c r="BE1985" i="1"/>
  <c r="BD1993" i="1"/>
  <c r="BE1993" i="1"/>
  <c r="BB1993" i="1"/>
  <c r="BD2001" i="1"/>
  <c r="BE2001" i="1"/>
  <c r="BD2009" i="1"/>
  <c r="BE2009" i="1"/>
  <c r="BD2017" i="1"/>
  <c r="BE2017" i="1"/>
  <c r="BD2025" i="1"/>
  <c r="BE2025" i="1"/>
  <c r="BD2033" i="1"/>
  <c r="BE2033" i="1"/>
  <c r="BB2033" i="1"/>
  <c r="BD2041" i="1"/>
  <c r="BE2041" i="1"/>
  <c r="BD2049" i="1"/>
  <c r="BE2049" i="1"/>
  <c r="BD2057" i="1"/>
  <c r="BE2057" i="1"/>
  <c r="BD2065" i="1"/>
  <c r="BE2065" i="1"/>
  <c r="BD2073" i="1"/>
  <c r="BE2073" i="1"/>
  <c r="BD2081" i="1"/>
  <c r="BE2081" i="1"/>
  <c r="BD2089" i="1"/>
  <c r="BE2089" i="1"/>
  <c r="BD2097" i="1"/>
  <c r="BE2097" i="1"/>
  <c r="BD2105" i="1"/>
  <c r="BE2105" i="1"/>
  <c r="BD2113" i="1"/>
  <c r="BE2113" i="1"/>
  <c r="BD2121" i="1"/>
  <c r="BE2121" i="1"/>
  <c r="BD2129" i="1"/>
  <c r="BE2129" i="1"/>
  <c r="BD2137" i="1"/>
  <c r="BE2137" i="1"/>
  <c r="BD2145" i="1"/>
  <c r="BE2145" i="1"/>
  <c r="BB2171" i="1"/>
  <c r="F2171" i="1"/>
  <c r="BD2171" i="1"/>
  <c r="BB2179" i="1"/>
  <c r="E2179" i="1"/>
  <c r="BD2179" i="1"/>
  <c r="BD2187" i="1"/>
  <c r="BE2187" i="1"/>
  <c r="BB2187" i="1"/>
  <c r="F2187" i="1"/>
  <c r="BE2195" i="1"/>
  <c r="F2195" i="1"/>
  <c r="E2195" i="1"/>
  <c r="BE2203" i="1"/>
  <c r="F2203" i="1"/>
  <c r="E2203" i="1"/>
  <c r="BC2211" i="1"/>
  <c r="BB2211" i="1"/>
  <c r="E2211" i="1"/>
  <c r="E2219" i="1"/>
  <c r="BD2219" i="1"/>
  <c r="BE2219" i="1"/>
  <c r="BC2219" i="1"/>
  <c r="BB2219" i="1"/>
  <c r="F2219" i="1"/>
  <c r="BC2227" i="1"/>
  <c r="F2235" i="1"/>
  <c r="BC2235" i="1"/>
  <c r="BD2243" i="1"/>
  <c r="BE2243" i="1"/>
  <c r="BB2243" i="1"/>
  <c r="E2243" i="1"/>
  <c r="F2243" i="1"/>
  <c r="BC2243" i="1"/>
  <c r="BD2251" i="1"/>
  <c r="BE2251" i="1"/>
  <c r="BC2251" i="1"/>
  <c r="BB2251" i="1"/>
  <c r="F2251" i="1"/>
  <c r="E2251" i="1"/>
  <c r="BD2259" i="1"/>
  <c r="BE2259" i="1"/>
  <c r="BC2259" i="1"/>
  <c r="BB2259" i="1"/>
  <c r="F2259" i="1"/>
  <c r="E2259" i="1"/>
  <c r="BM77" i="1"/>
  <c r="BD77" i="1"/>
  <c r="BM85" i="1"/>
  <c r="BD85" i="1"/>
  <c r="BM93" i="1"/>
  <c r="BM101" i="1"/>
  <c r="BD101" i="1"/>
  <c r="BM109" i="1"/>
  <c r="BD119" i="1"/>
  <c r="BB119" i="1"/>
  <c r="BD127" i="1"/>
  <c r="BE137" i="1"/>
  <c r="BD137" i="1"/>
  <c r="BE145" i="1"/>
  <c r="BC145" i="1"/>
  <c r="F145" i="1"/>
  <c r="BB145" i="1"/>
  <c r="BD145" i="1"/>
  <c r="BE153" i="1"/>
  <c r="BD153" i="1"/>
  <c r="BE161" i="1"/>
  <c r="BD161" i="1"/>
  <c r="BE169" i="1"/>
  <c r="BD169" i="1"/>
  <c r="BE177" i="1"/>
  <c r="BD177" i="1"/>
  <c r="BE185" i="1"/>
  <c r="BD185" i="1"/>
  <c r="BD194" i="1"/>
  <c r="BE194" i="1"/>
  <c r="BE202" i="1"/>
  <c r="BD202" i="1"/>
  <c r="BB212" i="1"/>
  <c r="BD212" i="1"/>
  <c r="BE212" i="1"/>
  <c r="BC212" i="1"/>
  <c r="BB220" i="1"/>
  <c r="BD220" i="1"/>
  <c r="BE220" i="1"/>
  <c r="BC220" i="1"/>
  <c r="BB228" i="1"/>
  <c r="BD228" i="1"/>
  <c r="BE228" i="1"/>
  <c r="BC228" i="1"/>
  <c r="BB236" i="1"/>
  <c r="BD236" i="1"/>
  <c r="BE236" i="1"/>
  <c r="BC236" i="1"/>
  <c r="BB244" i="1"/>
  <c r="BD244" i="1"/>
  <c r="BE244" i="1"/>
  <c r="BC244" i="1"/>
  <c r="BB252" i="1"/>
  <c r="BD252" i="1"/>
  <c r="BE252" i="1"/>
  <c r="BC252" i="1"/>
  <c r="BB260" i="1"/>
  <c r="BD260" i="1"/>
  <c r="BE260" i="1"/>
  <c r="BE270" i="1"/>
  <c r="BD278" i="1"/>
  <c r="BE278" i="1"/>
  <c r="BD286" i="1"/>
  <c r="BE286" i="1"/>
  <c r="BD294" i="1"/>
  <c r="BE294" i="1"/>
  <c r="BE302" i="1"/>
  <c r="BD310" i="1"/>
  <c r="BE310" i="1"/>
  <c r="BD318" i="1"/>
  <c r="BE318" i="1"/>
  <c r="BD326" i="1"/>
  <c r="BE326" i="1"/>
  <c r="BD346" i="1"/>
  <c r="BE346" i="1"/>
  <c r="BC346" i="1"/>
  <c r="BD354" i="1"/>
  <c r="BE354" i="1"/>
  <c r="BC354" i="1"/>
  <c r="BD362" i="1"/>
  <c r="BE362" i="1"/>
  <c r="BC362" i="1"/>
  <c r="BD370" i="1"/>
  <c r="BE370" i="1"/>
  <c r="BC370" i="1"/>
  <c r="BD378" i="1"/>
  <c r="BE378" i="1"/>
  <c r="BC378" i="1"/>
  <c r="BD386" i="1"/>
  <c r="BE386" i="1"/>
  <c r="BC386" i="1"/>
  <c r="BD394" i="1"/>
  <c r="BE394" i="1"/>
  <c r="BC394" i="1"/>
  <c r="BD402" i="1"/>
  <c r="BE402" i="1"/>
  <c r="BC402" i="1"/>
  <c r="BD415" i="1"/>
  <c r="BE415" i="1"/>
  <c r="BD423" i="1"/>
  <c r="BE423" i="1"/>
  <c r="BD431" i="1"/>
  <c r="BE431" i="1"/>
  <c r="BD439" i="1"/>
  <c r="BE439" i="1"/>
  <c r="BD447" i="1"/>
  <c r="BE447" i="1"/>
  <c r="BD455" i="1"/>
  <c r="BE455" i="1"/>
  <c r="BD463" i="1"/>
  <c r="BE463" i="1"/>
  <c r="BD471" i="1"/>
  <c r="BE471" i="1"/>
  <c r="BD479" i="1"/>
  <c r="BE479" i="1"/>
  <c r="BD487" i="1"/>
  <c r="BE487" i="1"/>
  <c r="BD495" i="1"/>
  <c r="BE495" i="1"/>
  <c r="BD503" i="1"/>
  <c r="BE503" i="1"/>
  <c r="BD511" i="1"/>
  <c r="BE511" i="1"/>
  <c r="BD519" i="1"/>
  <c r="BE519" i="1"/>
  <c r="BD527" i="1"/>
  <c r="BE527" i="1"/>
  <c r="BD535" i="1"/>
  <c r="BE535" i="1"/>
  <c r="BD543" i="1"/>
  <c r="BE543" i="1"/>
  <c r="BD551" i="1"/>
  <c r="BE551" i="1"/>
  <c r="BD559" i="1"/>
  <c r="BE559" i="1"/>
  <c r="BD567" i="1"/>
  <c r="BE567" i="1"/>
  <c r="BE615" i="1"/>
  <c r="BC641" i="1"/>
  <c r="F641" i="1"/>
  <c r="BE641" i="1"/>
  <c r="BC649" i="1"/>
  <c r="F649" i="1"/>
  <c r="E649" i="1"/>
  <c r="BD649" i="1"/>
  <c r="BC657" i="1"/>
  <c r="F657" i="1"/>
  <c r="BE657" i="1"/>
  <c r="F665" i="1"/>
  <c r="BE665" i="1"/>
  <c r="BC673" i="1"/>
  <c r="F673" i="1"/>
  <c r="BE673" i="1"/>
  <c r="BC681" i="1"/>
  <c r="F681" i="1"/>
  <c r="BD681" i="1"/>
  <c r="BC689" i="1"/>
  <c r="BB689" i="1"/>
  <c r="BD689" i="1"/>
  <c r="BC697" i="1"/>
  <c r="F697" i="1"/>
  <c r="E697" i="1"/>
  <c r="BE697" i="1"/>
  <c r="BB705" i="1"/>
  <c r="F705" i="1"/>
  <c r="F713" i="1"/>
  <c r="BE713" i="1"/>
  <c r="F721" i="1"/>
  <c r="BD721" i="1"/>
  <c r="BE721" i="1"/>
  <c r="BD731" i="1"/>
  <c r="BE731" i="1"/>
  <c r="BD739" i="1"/>
  <c r="BE739" i="1"/>
  <c r="BD747" i="1"/>
  <c r="BE747" i="1"/>
  <c r="BD755" i="1"/>
  <c r="BE755" i="1"/>
  <c r="BD763" i="1"/>
  <c r="BE763" i="1"/>
  <c r="BD771" i="1"/>
  <c r="BE771" i="1"/>
  <c r="BD779" i="1"/>
  <c r="BE779" i="1"/>
  <c r="BD787" i="1"/>
  <c r="BE787" i="1"/>
  <c r="BD795" i="1"/>
  <c r="BE795" i="1"/>
  <c r="BD803" i="1"/>
  <c r="BE803" i="1"/>
  <c r="BD811" i="1"/>
  <c r="BE811" i="1"/>
  <c r="BD819" i="1"/>
  <c r="BE819" i="1"/>
  <c r="BD832" i="1"/>
  <c r="BE832" i="1"/>
  <c r="BD840" i="1"/>
  <c r="BE840" i="1"/>
  <c r="BE848" i="1"/>
  <c r="BD856" i="1"/>
  <c r="BE856" i="1"/>
  <c r="BD864" i="1"/>
  <c r="BD880" i="1"/>
  <c r="BE880" i="1"/>
  <c r="BE888" i="1"/>
  <c r="BD896" i="1"/>
  <c r="BD904" i="1"/>
  <c r="BE904" i="1"/>
  <c r="BD920" i="1"/>
  <c r="BD928" i="1"/>
  <c r="BE928" i="1"/>
  <c r="BM73" i="1"/>
  <c r="BB575" i="1"/>
  <c r="F575" i="1"/>
  <c r="E575" i="1"/>
  <c r="BD575" i="1"/>
  <c r="BE575" i="1"/>
  <c r="BC575" i="1"/>
  <c r="E1001" i="1"/>
  <c r="BD1001" i="1"/>
  <c r="BE1001" i="1"/>
  <c r="BC1001" i="1"/>
  <c r="BB1001" i="1"/>
  <c r="F1001" i="1"/>
  <c r="E1017" i="1"/>
  <c r="BD1017" i="1"/>
  <c r="BE1017" i="1"/>
  <c r="BC1017" i="1"/>
  <c r="BB1017" i="1"/>
  <c r="F1017" i="1"/>
  <c r="BB1065" i="1"/>
  <c r="BD1091" i="1"/>
  <c r="BE1091" i="1"/>
  <c r="BC1091" i="1"/>
  <c r="BB1091" i="1"/>
  <c r="BD1099" i="1"/>
  <c r="BE1099" i="1"/>
  <c r="BB1099" i="1"/>
  <c r="BD1107" i="1"/>
  <c r="BE1107" i="1"/>
  <c r="BB1107" i="1"/>
  <c r="BD1115" i="1"/>
  <c r="BE1115" i="1"/>
  <c r="BB1115" i="1"/>
  <c r="BD1123" i="1"/>
  <c r="BE1123" i="1"/>
  <c r="BB1123" i="1"/>
  <c r="BD1131" i="1"/>
  <c r="BE1131" i="1"/>
  <c r="BB1131" i="1"/>
  <c r="BD1139" i="1"/>
  <c r="BE1139" i="1"/>
  <c r="BB1139" i="1"/>
  <c r="BD1147" i="1"/>
  <c r="BE1147" i="1"/>
  <c r="BB1147" i="1"/>
  <c r="BD1155" i="1"/>
  <c r="BB1155" i="1"/>
  <c r="BE1155" i="1"/>
  <c r="BD1163" i="1"/>
  <c r="BB1163" i="1"/>
  <c r="BE1163" i="1"/>
  <c r="BD1181" i="1"/>
  <c r="BC1181" i="1"/>
  <c r="BB1181" i="1"/>
  <c r="BE1181" i="1"/>
  <c r="BD1189" i="1"/>
  <c r="BC1189" i="1"/>
  <c r="BB1189" i="1"/>
  <c r="BE1189" i="1"/>
  <c r="BD1197" i="1"/>
  <c r="BC1197" i="1"/>
  <c r="BB1197" i="1"/>
  <c r="BE1197" i="1"/>
  <c r="BD1205" i="1"/>
  <c r="BC1205" i="1"/>
  <c r="BB1205" i="1"/>
  <c r="BE1205" i="1"/>
  <c r="BD1213" i="1"/>
  <c r="BC1213" i="1"/>
  <c r="BB1213" i="1"/>
  <c r="BE1213" i="1"/>
  <c r="BD1221" i="1"/>
  <c r="BC1221" i="1"/>
  <c r="BB1221" i="1"/>
  <c r="BE1221" i="1"/>
  <c r="BD1229" i="1"/>
  <c r="BC1229" i="1"/>
  <c r="BB1229" i="1"/>
  <c r="BE1229" i="1"/>
  <c r="BD1237" i="1"/>
  <c r="BE1237" i="1"/>
  <c r="BC1237" i="1"/>
  <c r="BB1237" i="1"/>
  <c r="BD1245" i="1"/>
  <c r="BE1245" i="1"/>
  <c r="BC1245" i="1"/>
  <c r="BB1245" i="1"/>
  <c r="BD1253" i="1"/>
  <c r="BE1253" i="1"/>
  <c r="BC1253" i="1"/>
  <c r="BB1253" i="1"/>
  <c r="BC1261" i="1"/>
  <c r="BB1261" i="1"/>
  <c r="BD1261" i="1"/>
  <c r="BE1261" i="1"/>
  <c r="BE1279" i="1"/>
  <c r="BC1301" i="1"/>
  <c r="BB1301" i="1"/>
  <c r="BD1301" i="1"/>
  <c r="BE1301" i="1"/>
  <c r="BC1309" i="1"/>
  <c r="BB1309" i="1"/>
  <c r="BD1309" i="1"/>
  <c r="BE1309" i="1"/>
  <c r="BC1317" i="1"/>
  <c r="BB1317" i="1"/>
  <c r="BD1317" i="1"/>
  <c r="BE1317" i="1"/>
  <c r="BC1325" i="1"/>
  <c r="BB1325" i="1"/>
  <c r="BD1325" i="1"/>
  <c r="BE1325" i="1"/>
  <c r="BD1335" i="1"/>
  <c r="BD1351" i="1"/>
  <c r="BD1359" i="1"/>
  <c r="BD1367" i="1"/>
  <c r="BD1375" i="1"/>
  <c r="BD1383" i="1"/>
  <c r="BD1391" i="1"/>
  <c r="BD1401" i="1"/>
  <c r="BD1409" i="1"/>
  <c r="BB1409" i="1"/>
  <c r="BD1417" i="1"/>
  <c r="BD1425" i="1"/>
  <c r="BB1425" i="1"/>
  <c r="BD1433" i="1"/>
  <c r="BD1441" i="1"/>
  <c r="BB1441" i="1"/>
  <c r="BD1449" i="1"/>
  <c r="BD1457" i="1"/>
  <c r="BB1457" i="1"/>
  <c r="BD1465" i="1"/>
  <c r="BD1473" i="1"/>
  <c r="BB1473" i="1"/>
  <c r="BD1481" i="1"/>
  <c r="BD1491" i="1"/>
  <c r="BE1491" i="1"/>
  <c r="BD1499" i="1"/>
  <c r="BE1499" i="1"/>
  <c r="BD1507" i="1"/>
  <c r="BE1507" i="1"/>
  <c r="BD1515" i="1"/>
  <c r="BE1515" i="1"/>
  <c r="BE1523" i="1"/>
  <c r="BD1523" i="1"/>
  <c r="BE1531" i="1"/>
  <c r="BD1531" i="1"/>
  <c r="BE1539" i="1"/>
  <c r="BD1539" i="1"/>
  <c r="BE1547" i="1"/>
  <c r="BD1547" i="1"/>
  <c r="BE1555" i="1"/>
  <c r="BD1555" i="1"/>
  <c r="BE1563" i="1"/>
  <c r="BD1563" i="1"/>
  <c r="BD1611" i="1"/>
  <c r="BB1619" i="1"/>
  <c r="BD1619" i="1"/>
  <c r="BB1627" i="1"/>
  <c r="BD1627" i="1"/>
  <c r="BB1635" i="1"/>
  <c r="BD1635" i="1"/>
  <c r="BD1643" i="1"/>
  <c r="BB1651" i="1"/>
  <c r="BD1651" i="1"/>
  <c r="BD1659" i="1"/>
  <c r="BD1667" i="1"/>
  <c r="BB1667" i="1"/>
  <c r="BD1684" i="1"/>
  <c r="BE1684" i="1"/>
  <c r="BC1684" i="1"/>
  <c r="BB1684" i="1"/>
  <c r="BD1692" i="1"/>
  <c r="BE1692" i="1"/>
  <c r="BC1692" i="1"/>
  <c r="BB1692" i="1"/>
  <c r="BD1700" i="1"/>
  <c r="BE1700" i="1"/>
  <c r="BC1700" i="1"/>
  <c r="BB1700" i="1"/>
  <c r="BD1708" i="1"/>
  <c r="BE1708" i="1"/>
  <c r="BC1708" i="1"/>
  <c r="BB1708" i="1"/>
  <c r="BD1716" i="1"/>
  <c r="BE1716" i="1"/>
  <c r="BC1716" i="1"/>
  <c r="BB1716" i="1"/>
  <c r="BD1724" i="1"/>
  <c r="BE1724" i="1"/>
  <c r="BC1724" i="1"/>
  <c r="BB1724" i="1"/>
  <c r="BD1734" i="1"/>
  <c r="BE1734" i="1"/>
  <c r="BD1742" i="1"/>
  <c r="BE1742" i="1"/>
  <c r="BD1750" i="1"/>
  <c r="BE1750" i="1"/>
  <c r="BE1758" i="1"/>
  <c r="BD1766" i="1"/>
  <c r="BE1766" i="1"/>
  <c r="BD1774" i="1"/>
  <c r="BE1774" i="1"/>
  <c r="BD1783" i="1"/>
  <c r="BE1783" i="1"/>
  <c r="BD1790" i="1"/>
  <c r="BE1790" i="1"/>
  <c r="BB1800" i="1"/>
  <c r="BD1800" i="1"/>
  <c r="BE1800" i="1"/>
  <c r="BC1800" i="1"/>
  <c r="BB1808" i="1"/>
  <c r="BD1808" i="1"/>
  <c r="BE1808" i="1"/>
  <c r="BC1808" i="1"/>
  <c r="BB1816" i="1"/>
  <c r="BD1816" i="1"/>
  <c r="BE1816" i="1"/>
  <c r="BC1816" i="1"/>
  <c r="BB1824" i="1"/>
  <c r="BD1824" i="1"/>
  <c r="BE1824" i="1"/>
  <c r="BC1824" i="1"/>
  <c r="BB1832" i="1"/>
  <c r="BE1832" i="1"/>
  <c r="BC1832" i="1"/>
  <c r="BD1840" i="1"/>
  <c r="BE1840" i="1"/>
  <c r="BC1840" i="1"/>
  <c r="BB1840" i="1"/>
  <c r="BD1848" i="1"/>
  <c r="BE1848" i="1"/>
  <c r="BB1848" i="1"/>
  <c r="BD1856" i="1"/>
  <c r="BE1856" i="1"/>
  <c r="BB1856" i="1"/>
  <c r="BD1864" i="1"/>
  <c r="BE1864" i="1"/>
  <c r="BC1864" i="1"/>
  <c r="BB1864" i="1"/>
  <c r="BD1872" i="1"/>
  <c r="BC1872" i="1"/>
  <c r="BB1872" i="1"/>
  <c r="BD1880" i="1"/>
  <c r="BE1880" i="1"/>
  <c r="BC1880" i="1"/>
  <c r="BB1880" i="1"/>
  <c r="BD1888" i="1"/>
  <c r="BE1888" i="1"/>
  <c r="BC1888" i="1"/>
  <c r="BB1888" i="1"/>
  <c r="BD1898" i="1"/>
  <c r="BE1898" i="1"/>
  <c r="BD1906" i="1"/>
  <c r="BE1906" i="1"/>
  <c r="BD1914" i="1"/>
  <c r="BE1914" i="1"/>
  <c r="BB1914" i="1"/>
  <c r="BD1922" i="1"/>
  <c r="BE1922" i="1"/>
  <c r="BD1930" i="1"/>
  <c r="BE1930" i="1"/>
  <c r="BD1938" i="1"/>
  <c r="BE1938" i="1"/>
  <c r="BD1946" i="1"/>
  <c r="BE1946" i="1"/>
  <c r="BD1954" i="1"/>
  <c r="BE1954" i="1"/>
  <c r="BD1962" i="1"/>
  <c r="BE1962" i="1"/>
  <c r="BD1970" i="1"/>
  <c r="BE1970" i="1"/>
  <c r="BD1978" i="1"/>
  <c r="BE1978" i="1"/>
  <c r="BD1986" i="1"/>
  <c r="BE1986" i="1"/>
  <c r="BD1994" i="1"/>
  <c r="BE1994" i="1"/>
  <c r="BD2002" i="1"/>
  <c r="BE2002" i="1"/>
  <c r="E2010" i="1"/>
  <c r="BD2010" i="1"/>
  <c r="BE2010" i="1"/>
  <c r="BD2018" i="1"/>
  <c r="BE2018" i="1"/>
  <c r="BE2026" i="1"/>
  <c r="BD2026" i="1"/>
  <c r="BE2034" i="1"/>
  <c r="BD2034" i="1"/>
  <c r="BE2042" i="1"/>
  <c r="BD2042" i="1"/>
  <c r="BE2050" i="1"/>
  <c r="E2050" i="1"/>
  <c r="BD2050" i="1"/>
  <c r="BE2058" i="1"/>
  <c r="BD2058" i="1"/>
  <c r="BE2066" i="1"/>
  <c r="BD2066" i="1"/>
  <c r="BE2074" i="1"/>
  <c r="BD2074" i="1"/>
  <c r="BE2082" i="1"/>
  <c r="BD2082" i="1"/>
  <c r="BD2090" i="1"/>
  <c r="BE2090" i="1"/>
  <c r="BD2098" i="1"/>
  <c r="BE2098" i="1"/>
  <c r="BD2106" i="1"/>
  <c r="BE2106" i="1"/>
  <c r="BD2114" i="1"/>
  <c r="BE2114" i="1"/>
  <c r="BD2122" i="1"/>
  <c r="BE2122" i="1"/>
  <c r="BD2130" i="1"/>
  <c r="BE2130" i="1"/>
  <c r="BD2138" i="1"/>
  <c r="BE2138" i="1"/>
  <c r="BD2146" i="1"/>
  <c r="BE2146" i="1"/>
  <c r="BB2146" i="1"/>
  <c r="BD2172" i="1"/>
  <c r="BC2172" i="1"/>
  <c r="F2172" i="1"/>
  <c r="E2172" i="1"/>
  <c r="BD2180" i="1"/>
  <c r="BE2180" i="1"/>
  <c r="F2180" i="1"/>
  <c r="E2180" i="1"/>
  <c r="BB2188" i="1"/>
  <c r="F2188" i="1"/>
  <c r="E2188" i="1"/>
  <c r="BE2188" i="1"/>
  <c r="BC2188" i="1"/>
  <c r="BB2196" i="1"/>
  <c r="F2196" i="1"/>
  <c r="BD2196" i="1"/>
  <c r="BE2196" i="1"/>
  <c r="BC2196" i="1"/>
  <c r="BB2204" i="1"/>
  <c r="F2204" i="1"/>
  <c r="BD2204" i="1"/>
  <c r="BE2204" i="1"/>
  <c r="BC2204" i="1"/>
  <c r="E2212" i="1"/>
  <c r="BE2212" i="1"/>
  <c r="BD2212" i="1"/>
  <c r="BB2212" i="1"/>
  <c r="F2212" i="1"/>
  <c r="BE2220" i="1"/>
  <c r="BC2220" i="1"/>
  <c r="BB2220" i="1"/>
  <c r="F2220" i="1"/>
  <c r="BD2220" i="1"/>
  <c r="BE2228" i="1"/>
  <c r="BC2228" i="1"/>
  <c r="BB2228" i="1"/>
  <c r="F2228" i="1"/>
  <c r="E2228" i="1"/>
  <c r="BD2228" i="1"/>
  <c r="BC2236" i="1"/>
  <c r="F2236" i="1"/>
  <c r="BE2236" i="1"/>
  <c r="BB2236" i="1"/>
  <c r="BM74" i="1"/>
  <c r="BD74" i="1"/>
  <c r="BD576" i="1"/>
  <c r="BE576" i="1"/>
  <c r="BC576" i="1"/>
  <c r="BB576" i="1"/>
  <c r="F576" i="1"/>
  <c r="E576" i="1"/>
  <c r="BE1010" i="1"/>
  <c r="BC1010" i="1"/>
  <c r="BB1010" i="1"/>
  <c r="F1010" i="1"/>
  <c r="E1010" i="1"/>
  <c r="BD1010" i="1"/>
  <c r="BE1084" i="1"/>
  <c r="BD1084" i="1"/>
  <c r="BE1092" i="1"/>
  <c r="BB1092" i="1"/>
  <c r="BD1092" i="1"/>
  <c r="BE1100" i="1"/>
  <c r="BB1100" i="1"/>
  <c r="BD1100" i="1"/>
  <c r="BE1108" i="1"/>
  <c r="BB1108" i="1"/>
  <c r="BD1108" i="1"/>
  <c r="BE1116" i="1"/>
  <c r="BB1116" i="1"/>
  <c r="BD1116" i="1"/>
  <c r="BE1124" i="1"/>
  <c r="BB1124" i="1"/>
  <c r="BD1124" i="1"/>
  <c r="BE1132" i="1"/>
  <c r="BB1132" i="1"/>
  <c r="BD1132" i="1"/>
  <c r="BE1140" i="1"/>
  <c r="BB1140" i="1"/>
  <c r="BD1140" i="1"/>
  <c r="BE1148" i="1"/>
  <c r="BB1148" i="1"/>
  <c r="BD1148" i="1"/>
  <c r="BD1156" i="1"/>
  <c r="BE1156" i="1"/>
  <c r="BB1156" i="1"/>
  <c r="BD1164" i="1"/>
  <c r="BE1164" i="1"/>
  <c r="BB1164" i="1"/>
  <c r="BC1174" i="1"/>
  <c r="BD1174" i="1"/>
  <c r="BE1174" i="1"/>
  <c r="BB1174" i="1"/>
  <c r="BC1182" i="1"/>
  <c r="BD1182" i="1"/>
  <c r="BE1182" i="1"/>
  <c r="BB1182" i="1"/>
  <c r="BC1190" i="1"/>
  <c r="BD1190" i="1"/>
  <c r="BE1190" i="1"/>
  <c r="BB1190" i="1"/>
  <c r="BC1198" i="1"/>
  <c r="BB1198" i="1"/>
  <c r="BD1198" i="1"/>
  <c r="BE1198" i="1"/>
  <c r="BC1206" i="1"/>
  <c r="BB1206" i="1"/>
  <c r="BD1206" i="1"/>
  <c r="BE1206" i="1"/>
  <c r="BC1214" i="1"/>
  <c r="BB1214" i="1"/>
  <c r="BD1214" i="1"/>
  <c r="BE1214" i="1"/>
  <c r="BC1222" i="1"/>
  <c r="BB1222" i="1"/>
  <c r="BD1222" i="1"/>
  <c r="BE1222" i="1"/>
  <c r="BC1230" i="1"/>
  <c r="BB1230" i="1"/>
  <c r="BD1230" i="1"/>
  <c r="BE1230" i="1"/>
  <c r="BC1238" i="1"/>
  <c r="BB1238" i="1"/>
  <c r="BD1238" i="1"/>
  <c r="BE1238" i="1"/>
  <c r="BC1246" i="1"/>
  <c r="BB1246" i="1"/>
  <c r="BD1246" i="1"/>
  <c r="BE1246" i="1"/>
  <c r="BC1254" i="1"/>
  <c r="BB1254" i="1"/>
  <c r="BD1254" i="1"/>
  <c r="BE1254" i="1"/>
  <c r="BE1262" i="1"/>
  <c r="BB1262" i="1"/>
  <c r="BD1262" i="1"/>
  <c r="BC1262" i="1"/>
  <c r="BE1272" i="1"/>
  <c r="BE1280" i="1"/>
  <c r="BD1302" i="1"/>
  <c r="BE1302" i="1"/>
  <c r="BC1302" i="1"/>
  <c r="BB1302" i="1"/>
  <c r="BD1310" i="1"/>
  <c r="BE1310" i="1"/>
  <c r="BC1310" i="1"/>
  <c r="BB1310" i="1"/>
  <c r="BD1318" i="1"/>
  <c r="BE1318" i="1"/>
  <c r="BC1318" i="1"/>
  <c r="BB1318" i="1"/>
  <c r="BD1326" i="1"/>
  <c r="BE1326" i="1"/>
  <c r="BC1326" i="1"/>
  <c r="BB1326" i="1"/>
  <c r="BD1336" i="1"/>
  <c r="BD1344" i="1"/>
  <c r="BD1352" i="1"/>
  <c r="BD1360" i="1"/>
  <c r="BD1368" i="1"/>
  <c r="BD1384" i="1"/>
  <c r="BD1392" i="1"/>
  <c r="BD1402" i="1"/>
  <c r="BB1410" i="1"/>
  <c r="BD1410" i="1"/>
  <c r="BD1418" i="1"/>
  <c r="BB1426" i="1"/>
  <c r="BD1426" i="1"/>
  <c r="BD1434" i="1"/>
  <c r="BB1442" i="1"/>
  <c r="BD1442" i="1"/>
  <c r="BD1450" i="1"/>
  <c r="BB1458" i="1"/>
  <c r="BD1458" i="1"/>
  <c r="BD1466" i="1"/>
  <c r="BB1474" i="1"/>
  <c r="BD1474" i="1"/>
  <c r="BD1482" i="1"/>
  <c r="BE1492" i="1"/>
  <c r="BD1492" i="1"/>
  <c r="BE1500" i="1"/>
  <c r="BD1500" i="1"/>
  <c r="BE1508" i="1"/>
  <c r="BD1508" i="1"/>
  <c r="BD1516" i="1"/>
  <c r="BE1516" i="1"/>
  <c r="BD1524" i="1"/>
  <c r="BE1524" i="1"/>
  <c r="BB1524" i="1"/>
  <c r="BD1532" i="1"/>
  <c r="BE1532" i="1"/>
  <c r="BD1540" i="1"/>
  <c r="BE1540" i="1"/>
  <c r="BD1548" i="1"/>
  <c r="BE1548" i="1"/>
  <c r="BD1556" i="1"/>
  <c r="BE1556" i="1"/>
  <c r="BD1564" i="1"/>
  <c r="BE1564" i="1"/>
  <c r="BD1612" i="1"/>
  <c r="BB1612" i="1"/>
  <c r="BD1620" i="1"/>
  <c r="BD1628" i="1"/>
  <c r="BB1628" i="1"/>
  <c r="BD1636" i="1"/>
  <c r="BD1644" i="1"/>
  <c r="BB1644" i="1"/>
  <c r="BD1652" i="1"/>
  <c r="BD1660" i="1"/>
  <c r="BB1660" i="1"/>
  <c r="BD1668" i="1"/>
  <c r="BD1685" i="1"/>
  <c r="BE1685" i="1"/>
  <c r="BC1685" i="1"/>
  <c r="BB1685" i="1"/>
  <c r="BD1693" i="1"/>
  <c r="BE1693" i="1"/>
  <c r="BC1693" i="1"/>
  <c r="BB1693" i="1"/>
  <c r="BD1701" i="1"/>
  <c r="BE1701" i="1"/>
  <c r="BC1701" i="1"/>
  <c r="BB1701" i="1"/>
  <c r="BD1709" i="1"/>
  <c r="BE1709" i="1"/>
  <c r="BC1709" i="1"/>
  <c r="BB1709" i="1"/>
  <c r="BC1717" i="1"/>
  <c r="BD1717" i="1"/>
  <c r="BE1717" i="1"/>
  <c r="BB1717" i="1"/>
  <c r="BC1725" i="1"/>
  <c r="BB1725" i="1"/>
  <c r="BD1725" i="1"/>
  <c r="BE1725" i="1"/>
  <c r="BD1735" i="1"/>
  <c r="BE1735" i="1"/>
  <c r="BE1743" i="1"/>
  <c r="BD1751" i="1"/>
  <c r="BE1751" i="1"/>
  <c r="BD1759" i="1"/>
  <c r="BE1759" i="1"/>
  <c r="BD1767" i="1"/>
  <c r="BE1767" i="1"/>
  <c r="BE1775" i="1"/>
  <c r="BD1784" i="1"/>
  <c r="BE1784" i="1"/>
  <c r="BD1791" i="1"/>
  <c r="BE1791" i="1"/>
  <c r="BD1801" i="1"/>
  <c r="BC1801" i="1"/>
  <c r="BB1801" i="1"/>
  <c r="BD1809" i="1"/>
  <c r="BE1809" i="1"/>
  <c r="BC1809" i="1"/>
  <c r="BD1817" i="1"/>
  <c r="BE1817" i="1"/>
  <c r="BC1817" i="1"/>
  <c r="BB1817" i="1"/>
  <c r="BD1825" i="1"/>
  <c r="BE1825" i="1"/>
  <c r="BC1825" i="1"/>
  <c r="BB1825" i="1"/>
  <c r="BD1833" i="1"/>
  <c r="BE1833" i="1"/>
  <c r="BC1833" i="1"/>
  <c r="BB1833" i="1"/>
  <c r="BE1841" i="1"/>
  <c r="BC1841" i="1"/>
  <c r="BE1849" i="1"/>
  <c r="BC1849" i="1"/>
  <c r="BB1849" i="1"/>
  <c r="BD1849" i="1"/>
  <c r="BE1857" i="1"/>
  <c r="BC1857" i="1"/>
  <c r="BB1857" i="1"/>
  <c r="BD1857" i="1"/>
  <c r="BE1865" i="1"/>
  <c r="BB1865" i="1"/>
  <c r="BD1865" i="1"/>
  <c r="BE1873" i="1"/>
  <c r="BC1873" i="1"/>
  <c r="BB1873" i="1"/>
  <c r="BD1873" i="1"/>
  <c r="BE1881" i="1"/>
  <c r="BC1881" i="1"/>
  <c r="BB1881" i="1"/>
  <c r="BD1881" i="1"/>
  <c r="BC1889" i="1"/>
  <c r="BB1889" i="1"/>
  <c r="BD1889" i="1"/>
  <c r="BE1899" i="1"/>
  <c r="BD1899" i="1"/>
  <c r="BE1907" i="1"/>
  <c r="BD1907" i="1"/>
  <c r="BE1915" i="1"/>
  <c r="BD1915" i="1"/>
  <c r="BE1923" i="1"/>
  <c r="BD1923" i="1"/>
  <c r="BE1931" i="1"/>
  <c r="BD1931" i="1"/>
  <c r="BE1939" i="1"/>
  <c r="BD1939" i="1"/>
  <c r="BE1947" i="1"/>
  <c r="BD1947" i="1"/>
  <c r="BD1955" i="1"/>
  <c r="BE1955" i="1"/>
  <c r="BD1963" i="1"/>
  <c r="BE1963" i="1"/>
  <c r="BD1971" i="1"/>
  <c r="BE1971" i="1"/>
  <c r="BD1979" i="1"/>
  <c r="BE1979" i="1"/>
  <c r="BD1987" i="1"/>
  <c r="BE1987" i="1"/>
  <c r="BD1995" i="1"/>
  <c r="BE1995" i="1"/>
  <c r="BD2003" i="1"/>
  <c r="BE2003" i="1"/>
  <c r="BD2011" i="1"/>
  <c r="BE2011" i="1"/>
  <c r="BD2019" i="1"/>
  <c r="BE2019" i="1"/>
  <c r="BD2027" i="1"/>
  <c r="BE2027" i="1"/>
  <c r="BD2035" i="1"/>
  <c r="BE2035" i="1"/>
  <c r="BD2043" i="1"/>
  <c r="BE2043" i="1"/>
  <c r="BD2051" i="1"/>
  <c r="BE2051" i="1"/>
  <c r="BD2059" i="1"/>
  <c r="BE2059" i="1"/>
  <c r="BD2067" i="1"/>
  <c r="BE2067" i="1"/>
  <c r="BD2075" i="1"/>
  <c r="BE2075" i="1"/>
  <c r="BD2083" i="1"/>
  <c r="BE2083" i="1"/>
  <c r="BD2091" i="1"/>
  <c r="BE2091" i="1"/>
  <c r="BD2099" i="1"/>
  <c r="BE2099" i="1"/>
  <c r="BD2107" i="1"/>
  <c r="BE2107" i="1"/>
  <c r="BD2115" i="1"/>
  <c r="BE2115" i="1"/>
  <c r="BD2123" i="1"/>
  <c r="BE2123" i="1"/>
  <c r="BD2131" i="1"/>
  <c r="BE2131" i="1"/>
  <c r="BD2139" i="1"/>
  <c r="BE2139" i="1"/>
  <c r="BD2147" i="1"/>
  <c r="BE2147" i="1"/>
  <c r="BC2173" i="1"/>
  <c r="F2173" i="1"/>
  <c r="E2173" i="1"/>
  <c r="BE2173" i="1"/>
  <c r="BC2181" i="1"/>
  <c r="BB2181" i="1"/>
  <c r="F2181" i="1"/>
  <c r="E2181" i="1"/>
  <c r="BE2189" i="1"/>
  <c r="BB2189" i="1"/>
  <c r="E2189" i="1"/>
  <c r="BC2189" i="1"/>
  <c r="BD2197" i="1"/>
  <c r="BE2197" i="1"/>
  <c r="BC2197" i="1"/>
  <c r="BB2197" i="1"/>
  <c r="E2197" i="1"/>
  <c r="BD2205" i="1"/>
  <c r="BE2205" i="1"/>
  <c r="BC2205" i="1"/>
  <c r="BB2205" i="1"/>
  <c r="E2205" i="1"/>
  <c r="BC2213" i="1"/>
  <c r="E2213" i="1"/>
  <c r="BD2213" i="1"/>
  <c r="F2213" i="1"/>
  <c r="BD2221" i="1"/>
  <c r="BC2221" i="1"/>
  <c r="BB2221" i="1"/>
  <c r="F2221" i="1"/>
  <c r="E2229" i="1"/>
  <c r="BD2229" i="1"/>
  <c r="BE2229" i="1"/>
  <c r="F2229" i="1"/>
  <c r="BC2229" i="1"/>
  <c r="BB2229" i="1"/>
  <c r="BE2237" i="1"/>
  <c r="BB2237" i="1"/>
  <c r="F2237" i="1"/>
  <c r="E2237" i="1"/>
  <c r="BM75" i="1"/>
  <c r="BB577" i="1"/>
  <c r="F577" i="1"/>
  <c r="E577" i="1"/>
  <c r="BD577" i="1"/>
  <c r="BE577" i="1"/>
  <c r="BC577" i="1"/>
  <c r="E1011" i="1"/>
  <c r="BD1011" i="1"/>
  <c r="BE1011" i="1"/>
  <c r="BC1011" i="1"/>
  <c r="BB1011" i="1"/>
  <c r="F1011" i="1"/>
  <c r="BB1051" i="1"/>
  <c r="BD1085" i="1"/>
  <c r="BE1085" i="1"/>
  <c r="BB1085" i="1"/>
  <c r="BD1093" i="1"/>
  <c r="BE1093" i="1"/>
  <c r="BB1093" i="1"/>
  <c r="BD1101" i="1"/>
  <c r="BE1101" i="1"/>
  <c r="BB1101" i="1"/>
  <c r="BD1109" i="1"/>
  <c r="BE1109" i="1"/>
  <c r="BB1109" i="1"/>
  <c r="BD1117" i="1"/>
  <c r="BE1117" i="1"/>
  <c r="BB1117" i="1"/>
  <c r="BD1125" i="1"/>
  <c r="BE1125" i="1"/>
  <c r="BB1125" i="1"/>
  <c r="BD1133" i="1"/>
  <c r="BE1133" i="1"/>
  <c r="BB1133" i="1"/>
  <c r="BD1141" i="1"/>
  <c r="BE1141" i="1"/>
  <c r="BB1141" i="1"/>
  <c r="BD1149" i="1"/>
  <c r="BB1149" i="1"/>
  <c r="BE1149" i="1"/>
  <c r="BD1157" i="1"/>
  <c r="BB1157" i="1"/>
  <c r="BE1157" i="1"/>
  <c r="BD1165" i="1"/>
  <c r="BB1165" i="1"/>
  <c r="BE1165" i="1"/>
  <c r="BD1175" i="1"/>
  <c r="BC1175" i="1"/>
  <c r="BB1175" i="1"/>
  <c r="BE1175" i="1"/>
  <c r="BD1183" i="1"/>
  <c r="BC1183" i="1"/>
  <c r="BB1183" i="1"/>
  <c r="BE1183" i="1"/>
  <c r="BD1191" i="1"/>
  <c r="BC1191" i="1"/>
  <c r="BB1191" i="1"/>
  <c r="BE1191" i="1"/>
  <c r="BD1199" i="1"/>
  <c r="BC1199" i="1"/>
  <c r="BB1199" i="1"/>
  <c r="BE1199" i="1"/>
  <c r="BD1207" i="1"/>
  <c r="BC1207" i="1"/>
  <c r="BB1207" i="1"/>
  <c r="BE1207" i="1"/>
  <c r="BD1215" i="1"/>
  <c r="BC1215" i="1"/>
  <c r="BB1215" i="1"/>
  <c r="BE1215" i="1"/>
  <c r="BD1223" i="1"/>
  <c r="BC1223" i="1"/>
  <c r="BB1223" i="1"/>
  <c r="BE1223" i="1"/>
  <c r="BD1231" i="1"/>
  <c r="BC1231" i="1"/>
  <c r="BB1231" i="1"/>
  <c r="BE1231" i="1"/>
  <c r="BD1239" i="1"/>
  <c r="BE1239" i="1"/>
  <c r="BC1239" i="1"/>
  <c r="BB1239" i="1"/>
  <c r="BD1247" i="1"/>
  <c r="BE1247" i="1"/>
  <c r="BC1247" i="1"/>
  <c r="BB1247" i="1"/>
  <c r="BD1255" i="1"/>
  <c r="BE1255" i="1"/>
  <c r="BC1255" i="1"/>
  <c r="BB1255" i="1"/>
  <c r="BC1263" i="1"/>
  <c r="BB1263" i="1"/>
  <c r="BD1263" i="1"/>
  <c r="BE1263" i="1"/>
  <c r="BE1273" i="1"/>
  <c r="BC1303" i="1"/>
  <c r="BB1303" i="1"/>
  <c r="BD1303" i="1"/>
  <c r="BE1303" i="1"/>
  <c r="BC1311" i="1"/>
  <c r="BB1311" i="1"/>
  <c r="BD1311" i="1"/>
  <c r="BE1311" i="1"/>
  <c r="BC1319" i="1"/>
  <c r="BB1319" i="1"/>
  <c r="BD1319" i="1"/>
  <c r="BE1319" i="1"/>
  <c r="BC1327" i="1"/>
  <c r="BB1327" i="1"/>
  <c r="BD1327" i="1"/>
  <c r="BE1327" i="1"/>
  <c r="BD1337" i="1"/>
  <c r="BD1345" i="1"/>
  <c r="BD1353" i="1"/>
  <c r="BD1369" i="1"/>
  <c r="BD1377" i="1"/>
  <c r="BD1385" i="1"/>
  <c r="BD1393" i="1"/>
  <c r="BD1403" i="1"/>
  <c r="BB1403" i="1"/>
  <c r="BD1411" i="1"/>
  <c r="BD1419" i="1"/>
  <c r="BB1419" i="1"/>
  <c r="BD1427" i="1"/>
  <c r="BD1435" i="1"/>
  <c r="BB1435" i="1"/>
  <c r="BD1443" i="1"/>
  <c r="BD1451" i="1"/>
  <c r="BB1451" i="1"/>
  <c r="BD1459" i="1"/>
  <c r="BD1467" i="1"/>
  <c r="BB1467" i="1"/>
  <c r="BD1475" i="1"/>
  <c r="BD1483" i="1"/>
  <c r="BB1483" i="1"/>
  <c r="BD1493" i="1"/>
  <c r="BE1493" i="1"/>
  <c r="BB1493" i="1"/>
  <c r="BD1501" i="1"/>
  <c r="BE1501" i="1"/>
  <c r="BD1509" i="1"/>
  <c r="BE1509" i="1"/>
  <c r="BE1517" i="1"/>
  <c r="BD1517" i="1"/>
  <c r="BE1525" i="1"/>
  <c r="BD1525" i="1"/>
  <c r="BE1533" i="1"/>
  <c r="BD1533" i="1"/>
  <c r="BE1541" i="1"/>
  <c r="BD1541" i="1"/>
  <c r="BE1549" i="1"/>
  <c r="BD1549" i="1"/>
  <c r="BE1557" i="1"/>
  <c r="BD1557" i="1"/>
  <c r="BB1605" i="1"/>
  <c r="BD1605" i="1"/>
  <c r="BD1613" i="1"/>
  <c r="BB1621" i="1"/>
  <c r="BD1621" i="1"/>
  <c r="BB1629" i="1"/>
  <c r="BD1629" i="1"/>
  <c r="BB1637" i="1"/>
  <c r="BD1637" i="1"/>
  <c r="BD1645" i="1"/>
  <c r="BD1653" i="1"/>
  <c r="BB1653" i="1"/>
  <c r="BD1661" i="1"/>
  <c r="BD1669" i="1"/>
  <c r="BB1669" i="1"/>
  <c r="BD1686" i="1"/>
  <c r="BE1686" i="1"/>
  <c r="BC1686" i="1"/>
  <c r="BB1686" i="1"/>
  <c r="BD1694" i="1"/>
  <c r="BE1694" i="1"/>
  <c r="BC1694" i="1"/>
  <c r="BB1694" i="1"/>
  <c r="BD1702" i="1"/>
  <c r="BE1702" i="1"/>
  <c r="BC1702" i="1"/>
  <c r="BB1702" i="1"/>
  <c r="BD1710" i="1"/>
  <c r="BE1710" i="1"/>
  <c r="BC1710" i="1"/>
  <c r="BB1710" i="1"/>
  <c r="BD1718" i="1"/>
  <c r="BC1718" i="1"/>
  <c r="BB1718" i="1"/>
  <c r="BE1718" i="1"/>
  <c r="BD1726" i="1"/>
  <c r="BE1726" i="1"/>
  <c r="BC1726" i="1"/>
  <c r="BB1726" i="1"/>
  <c r="BD1736" i="1"/>
  <c r="BE1736" i="1"/>
  <c r="BD1744" i="1"/>
  <c r="BE1744" i="1"/>
  <c r="BD1760" i="1"/>
  <c r="BE1760" i="1"/>
  <c r="BD1768" i="1"/>
  <c r="BE1768" i="1"/>
  <c r="BE1776" i="1"/>
  <c r="BD1776" i="1"/>
  <c r="BD1792" i="1"/>
  <c r="BE1792" i="1"/>
  <c r="BB1802" i="1"/>
  <c r="BD1802" i="1"/>
  <c r="BE1802" i="1"/>
  <c r="BC1802" i="1"/>
  <c r="BB1810" i="1"/>
  <c r="BD1810" i="1"/>
  <c r="BE1810" i="1"/>
  <c r="BC1810" i="1"/>
  <c r="BB1818" i="1"/>
  <c r="BD1818" i="1"/>
  <c r="BE1818" i="1"/>
  <c r="BC1818" i="1"/>
  <c r="BB1826" i="1"/>
  <c r="BD1826" i="1"/>
  <c r="BE1826" i="1"/>
  <c r="BC1826" i="1"/>
  <c r="BD1834" i="1"/>
  <c r="BE1834" i="1"/>
  <c r="BC1834" i="1"/>
  <c r="BB1834" i="1"/>
  <c r="BD1842" i="1"/>
  <c r="BE1842" i="1"/>
  <c r="BC1842" i="1"/>
  <c r="BE1850" i="1"/>
  <c r="BC1850" i="1"/>
  <c r="BB1850" i="1"/>
  <c r="BD1858" i="1"/>
  <c r="BE1858" i="1"/>
  <c r="BC1858" i="1"/>
  <c r="BB1858" i="1"/>
  <c r="BD1866" i="1"/>
  <c r="BE1866" i="1"/>
  <c r="BC1866" i="1"/>
  <c r="BB1866" i="1"/>
  <c r="BD1874" i="1"/>
  <c r="BE1874" i="1"/>
  <c r="BC1874" i="1"/>
  <c r="BB1874" i="1"/>
  <c r="BD1882" i="1"/>
  <c r="BC1882" i="1"/>
  <c r="BB1882" i="1"/>
  <c r="BD1890" i="1"/>
  <c r="BC1890" i="1"/>
  <c r="BB1890" i="1"/>
  <c r="BD1900" i="1"/>
  <c r="BE1900" i="1"/>
  <c r="BD1908" i="1"/>
  <c r="BE1908" i="1"/>
  <c r="BD1916" i="1"/>
  <c r="BE1916" i="1"/>
  <c r="BD1924" i="1"/>
  <c r="BE1924" i="1"/>
  <c r="BD1932" i="1"/>
  <c r="BE1932" i="1"/>
  <c r="BD1940" i="1"/>
  <c r="BE1940" i="1"/>
  <c r="BD1948" i="1"/>
  <c r="BE1948" i="1"/>
  <c r="BD1956" i="1"/>
  <c r="BE1956" i="1"/>
  <c r="BD1964" i="1"/>
  <c r="BE1964" i="1"/>
  <c r="BD1972" i="1"/>
  <c r="BE1972" i="1"/>
  <c r="BD1980" i="1"/>
  <c r="BE1980" i="1"/>
  <c r="BD1988" i="1"/>
  <c r="BE1988" i="1"/>
  <c r="BD1996" i="1"/>
  <c r="BE1996" i="1"/>
  <c r="BD2004" i="1"/>
  <c r="BE2004" i="1"/>
  <c r="BD2012" i="1"/>
  <c r="BE2012" i="1"/>
  <c r="BE2020" i="1"/>
  <c r="BD2020" i="1"/>
  <c r="BE2028" i="1"/>
  <c r="BD2028" i="1"/>
  <c r="BE2036" i="1"/>
  <c r="BD2036" i="1"/>
  <c r="BE2044" i="1"/>
  <c r="BC2044" i="1"/>
  <c r="BB2044" i="1"/>
  <c r="BD2044" i="1"/>
  <c r="BE2052" i="1"/>
  <c r="BD2052" i="1"/>
  <c r="BE2060" i="1"/>
  <c r="BD2060" i="1"/>
  <c r="BE2068" i="1"/>
  <c r="F2068" i="1"/>
  <c r="BD2068" i="1"/>
  <c r="BE2076" i="1"/>
  <c r="BD2076" i="1"/>
  <c r="BE2084" i="1"/>
  <c r="BD2084" i="1"/>
  <c r="BD2092" i="1"/>
  <c r="BE2092" i="1"/>
  <c r="BD2100" i="1"/>
  <c r="BE2100" i="1"/>
  <c r="BD2108" i="1"/>
  <c r="BE2108" i="1"/>
  <c r="BD2116" i="1"/>
  <c r="BE2116" i="1"/>
  <c r="BB2116" i="1"/>
  <c r="BD2124" i="1"/>
  <c r="BE2124" i="1"/>
  <c r="BD2132" i="1"/>
  <c r="BE2132" i="1"/>
  <c r="BB2132" i="1"/>
  <c r="BD2140" i="1"/>
  <c r="BE2140" i="1"/>
  <c r="BD2174" i="1"/>
  <c r="BC2174" i="1"/>
  <c r="BB2174" i="1"/>
  <c r="F2174" i="1"/>
  <c r="BD2182" i="1"/>
  <c r="BE2182" i="1"/>
  <c r="BC2182" i="1"/>
  <c r="F2182" i="1"/>
  <c r="E2182" i="1"/>
  <c r="BB2190" i="1"/>
  <c r="E2190" i="1"/>
  <c r="BD2190" i="1"/>
  <c r="BE2190" i="1"/>
  <c r="BC2190" i="1"/>
  <c r="BB2198" i="1"/>
  <c r="F2198" i="1"/>
  <c r="E2198" i="1"/>
  <c r="BD2198" i="1"/>
  <c r="E2206" i="1"/>
  <c r="BE2206" i="1"/>
  <c r="BC2206" i="1"/>
  <c r="BB2206" i="1"/>
  <c r="F2206" i="1"/>
  <c r="BD2206" i="1"/>
  <c r="E2214" i="1"/>
  <c r="BD2214" i="1"/>
  <c r="BE2214" i="1"/>
  <c r="BC2214" i="1"/>
  <c r="BB2214" i="1"/>
  <c r="F2214" i="1"/>
  <c r="BE2222" i="1"/>
  <c r="BD2222" i="1"/>
  <c r="E2222" i="1"/>
  <c r="BE2230" i="1"/>
  <c r="BC2230" i="1"/>
  <c r="BB2230" i="1"/>
  <c r="E2230" i="1"/>
  <c r="BD2230" i="1"/>
  <c r="BE5" i="1"/>
  <c r="BC5" i="1"/>
  <c r="BB5" i="1"/>
  <c r="BE13" i="1"/>
  <c r="BC13" i="1"/>
  <c r="BB13" i="1"/>
  <c r="BD21" i="1"/>
  <c r="BE21" i="1"/>
  <c r="BC21" i="1"/>
  <c r="BB21" i="1"/>
  <c r="BE29" i="1"/>
  <c r="BC29" i="1"/>
  <c r="BB29" i="1"/>
  <c r="BD37" i="1"/>
  <c r="BE37" i="1"/>
  <c r="BC37" i="1"/>
  <c r="BB37" i="1"/>
  <c r="BC45" i="1"/>
  <c r="BB45" i="1"/>
  <c r="BD53" i="1"/>
  <c r="BE53" i="1"/>
  <c r="BC53" i="1"/>
  <c r="BB53" i="1"/>
  <c r="F53" i="1"/>
  <c r="BD61" i="1"/>
  <c r="BE61" i="1"/>
  <c r="BC61" i="1"/>
  <c r="BE69" i="1"/>
  <c r="BC69" i="1"/>
  <c r="BB69" i="1"/>
  <c r="BC2244" i="1"/>
  <c r="BB2244" i="1"/>
  <c r="F2244" i="1"/>
  <c r="E2244" i="1"/>
  <c r="BD2244" i="1"/>
  <c r="BE2244" i="1"/>
  <c r="BB2252" i="1"/>
  <c r="F2252" i="1"/>
  <c r="E2252" i="1"/>
  <c r="BD2252" i="1"/>
  <c r="BE2252" i="1"/>
  <c r="BC2252" i="1"/>
  <c r="BB2260" i="1"/>
  <c r="F2260" i="1"/>
  <c r="E2260" i="1"/>
  <c r="BD2260" i="1"/>
  <c r="BE2260" i="1"/>
  <c r="BC2260" i="1"/>
  <c r="BM78" i="1"/>
  <c r="BM86" i="1"/>
  <c r="BD86" i="1"/>
  <c r="BM94" i="1"/>
  <c r="BM102" i="1"/>
  <c r="BM110" i="1"/>
  <c r="BB120" i="1"/>
  <c r="BD120" i="1"/>
  <c r="BB128" i="1"/>
  <c r="BD128" i="1"/>
  <c r="BE128" i="1"/>
  <c r="BD138" i="1"/>
  <c r="BE146" i="1"/>
  <c r="BD146" i="1"/>
  <c r="BE154" i="1"/>
  <c r="BD162" i="1"/>
  <c r="BE162" i="1"/>
  <c r="BE170" i="1"/>
  <c r="BD170" i="1"/>
  <c r="BD178" i="1"/>
  <c r="F178" i="1"/>
  <c r="BE178" i="1"/>
  <c r="BE186" i="1"/>
  <c r="BD186" i="1"/>
  <c r="BE195" i="1"/>
  <c r="F195" i="1"/>
  <c r="BD195" i="1"/>
  <c r="BE203" i="1"/>
  <c r="BD203" i="1"/>
  <c r="F203" i="1"/>
  <c r="F213" i="1"/>
  <c r="BC221" i="1"/>
  <c r="BD221" i="1"/>
  <c r="BE229" i="1"/>
  <c r="BB229" i="1"/>
  <c r="BD229" i="1"/>
  <c r="BE237" i="1"/>
  <c r="BC245" i="1"/>
  <c r="BE253" i="1"/>
  <c r="BB253" i="1"/>
  <c r="BD253" i="1"/>
  <c r="BE261" i="1"/>
  <c r="BD271" i="1"/>
  <c r="BE279" i="1"/>
  <c r="BD287" i="1"/>
  <c r="BE287" i="1"/>
  <c r="BD295" i="1"/>
  <c r="BE295" i="1"/>
  <c r="BD303" i="1"/>
  <c r="BD311" i="1"/>
  <c r="BE311" i="1"/>
  <c r="BD319" i="1"/>
  <c r="BE319" i="1"/>
  <c r="BD327" i="1"/>
  <c r="BD347" i="1"/>
  <c r="BE347" i="1"/>
  <c r="BC347" i="1"/>
  <c r="BD355" i="1"/>
  <c r="BE355" i="1"/>
  <c r="BC355" i="1"/>
  <c r="BD363" i="1"/>
  <c r="BE363" i="1"/>
  <c r="BC363" i="1"/>
  <c r="BD371" i="1"/>
  <c r="BE371" i="1"/>
  <c r="BC371" i="1"/>
  <c r="BD379" i="1"/>
  <c r="BE379" i="1"/>
  <c r="BC379" i="1"/>
  <c r="BB379" i="1"/>
  <c r="BD387" i="1"/>
  <c r="BE387" i="1"/>
  <c r="BC387" i="1"/>
  <c r="BD395" i="1"/>
  <c r="BE395" i="1"/>
  <c r="BC395" i="1"/>
  <c r="BD403" i="1"/>
  <c r="BE403" i="1"/>
  <c r="BC403" i="1"/>
  <c r="BD416" i="1"/>
  <c r="BE416" i="1"/>
  <c r="BD424" i="1"/>
  <c r="BE424" i="1"/>
  <c r="F424" i="1"/>
  <c r="BD432" i="1"/>
  <c r="BE432" i="1"/>
  <c r="BD440" i="1"/>
  <c r="BE440" i="1"/>
  <c r="BD448" i="1"/>
  <c r="BE448" i="1"/>
  <c r="BD456" i="1"/>
  <c r="BE456" i="1"/>
  <c r="BD464" i="1"/>
  <c r="BE464" i="1"/>
  <c r="BD472" i="1"/>
  <c r="BE472" i="1"/>
  <c r="BD480" i="1"/>
  <c r="BE480" i="1"/>
  <c r="BD488" i="1"/>
  <c r="BE488" i="1"/>
  <c r="F488" i="1"/>
  <c r="BD496" i="1"/>
  <c r="BE496" i="1"/>
  <c r="BD504" i="1"/>
  <c r="BE504" i="1"/>
  <c r="BD512" i="1"/>
  <c r="BE512" i="1"/>
  <c r="BD520" i="1"/>
  <c r="BE520" i="1"/>
  <c r="BD528" i="1"/>
  <c r="BE528" i="1"/>
  <c r="BD536" i="1"/>
  <c r="BE536" i="1"/>
  <c r="BD544" i="1"/>
  <c r="BE544" i="1"/>
  <c r="BD552" i="1"/>
  <c r="BE552" i="1"/>
  <c r="F552" i="1"/>
  <c r="BD560" i="1"/>
  <c r="BE560" i="1"/>
  <c r="BD568" i="1"/>
  <c r="BE568" i="1"/>
  <c r="BD592" i="1"/>
  <c r="BE592" i="1"/>
  <c r="BC592" i="1"/>
  <c r="BB592" i="1"/>
  <c r="F592" i="1"/>
  <c r="E592" i="1"/>
  <c r="BE634" i="1"/>
  <c r="BC634" i="1"/>
  <c r="F634" i="1"/>
  <c r="BD642" i="1"/>
  <c r="BC642" i="1"/>
  <c r="BD650" i="1"/>
  <c r="BC650" i="1"/>
  <c r="E650" i="1"/>
  <c r="BE658" i="1"/>
  <c r="BC658" i="1"/>
  <c r="BB658" i="1"/>
  <c r="F658" i="1"/>
  <c r="BD666" i="1"/>
  <c r="BC666" i="1"/>
  <c r="BD674" i="1"/>
  <c r="BE674" i="1"/>
  <c r="F674" i="1"/>
  <c r="BE682" i="1"/>
  <c r="BC682" i="1"/>
  <c r="F682" i="1"/>
  <c r="BD690" i="1"/>
  <c r="BE690" i="1"/>
  <c r="BC690" i="1"/>
  <c r="BE698" i="1"/>
  <c r="BC698" i="1"/>
  <c r="F698" i="1"/>
  <c r="BD706" i="1"/>
  <c r="BC706" i="1"/>
  <c r="F706" i="1"/>
  <c r="BD714" i="1"/>
  <c r="BE714" i="1"/>
  <c r="BC714" i="1"/>
  <c r="BB714" i="1"/>
  <c r="F714" i="1"/>
  <c r="E714" i="1"/>
  <c r="BD722" i="1"/>
  <c r="F722" i="1"/>
  <c r="BD740" i="1"/>
  <c r="BE740" i="1"/>
  <c r="BD756" i="1"/>
  <c r="BE764" i="1"/>
  <c r="F772" i="1"/>
  <c r="BD780" i="1"/>
  <c r="BE780" i="1"/>
  <c r="BE788" i="1"/>
  <c r="BD804" i="1"/>
  <c r="BE804" i="1"/>
  <c r="BD820" i="1"/>
  <c r="BE833" i="1"/>
  <c r="BD841" i="1"/>
  <c r="BE857" i="1"/>
  <c r="BD865" i="1"/>
  <c r="BE873" i="1"/>
  <c r="BD889" i="1"/>
  <c r="BE897" i="1"/>
  <c r="BD905" i="1"/>
  <c r="BE921" i="1"/>
  <c r="BD929" i="1"/>
  <c r="BC6" i="1"/>
  <c r="BD6" i="1"/>
  <c r="BB6" i="1"/>
  <c r="BE6" i="1"/>
  <c r="BD14" i="1"/>
  <c r="BC14" i="1"/>
  <c r="BB14" i="1"/>
  <c r="BE14" i="1"/>
  <c r="BC22" i="1"/>
  <c r="BB22" i="1"/>
  <c r="BD22" i="1"/>
  <c r="BE22" i="1"/>
  <c r="BB30" i="1"/>
  <c r="BC30" i="1"/>
  <c r="BD30" i="1"/>
  <c r="BE30" i="1"/>
  <c r="BC38" i="1"/>
  <c r="BB38" i="1"/>
  <c r="BD38" i="1"/>
  <c r="BE38" i="1"/>
  <c r="BB46" i="1"/>
  <c r="BC46" i="1"/>
  <c r="BD46" i="1"/>
  <c r="BE46" i="1"/>
  <c r="BC54" i="1"/>
  <c r="BD54" i="1"/>
  <c r="BE54" i="1"/>
  <c r="BB54" i="1"/>
  <c r="BB62" i="1"/>
  <c r="BC62" i="1"/>
  <c r="BD62" i="1"/>
  <c r="BE62" i="1"/>
  <c r="BD2245" i="1"/>
  <c r="BE2245" i="1"/>
  <c r="BC2245" i="1"/>
  <c r="BB2245" i="1"/>
  <c r="F2245" i="1"/>
  <c r="E2245" i="1"/>
  <c r="BD2253" i="1"/>
  <c r="BE2253" i="1"/>
  <c r="BC2253" i="1"/>
  <c r="BB2253" i="1"/>
  <c r="F2253" i="1"/>
  <c r="E2253" i="1"/>
  <c r="BD2261" i="1"/>
  <c r="BE2261" i="1"/>
  <c r="BC2261" i="1"/>
  <c r="BB2261" i="1"/>
  <c r="F2261" i="1"/>
  <c r="E2261" i="1"/>
  <c r="BM79" i="1"/>
  <c r="BM87" i="1"/>
  <c r="BM95" i="1"/>
  <c r="BE95" i="1"/>
  <c r="BM103" i="1"/>
  <c r="BM111" i="1"/>
  <c r="BE111" i="1"/>
  <c r="BD121" i="1"/>
  <c r="BB121" i="1"/>
  <c r="BE139" i="1"/>
  <c r="BD139" i="1"/>
  <c r="BE147" i="1"/>
  <c r="BD147" i="1"/>
  <c r="BE155" i="1"/>
  <c r="BD155" i="1"/>
  <c r="BE163" i="1"/>
  <c r="BD163" i="1"/>
  <c r="BE171" i="1"/>
  <c r="BD171" i="1"/>
  <c r="BE179" i="1"/>
  <c r="BD179" i="1"/>
  <c r="BE187" i="1"/>
  <c r="BD187" i="1"/>
  <c r="F196" i="1"/>
  <c r="BD196" i="1"/>
  <c r="BE196" i="1"/>
  <c r="BC204" i="1"/>
  <c r="BD204" i="1"/>
  <c r="BE204" i="1"/>
  <c r="BB214" i="1"/>
  <c r="BC214" i="1"/>
  <c r="BD214" i="1"/>
  <c r="BE214" i="1"/>
  <c r="BB222" i="1"/>
  <c r="BE222" i="1"/>
  <c r="BC222" i="1"/>
  <c r="BD222" i="1"/>
  <c r="BB230" i="1"/>
  <c r="BE230" i="1"/>
  <c r="BC230" i="1"/>
  <c r="BD230" i="1"/>
  <c r="BB238" i="1"/>
  <c r="BE238" i="1"/>
  <c r="BC238" i="1"/>
  <c r="F238" i="1"/>
  <c r="BD238" i="1"/>
  <c r="BB246" i="1"/>
  <c r="BE246" i="1"/>
  <c r="BC246" i="1"/>
  <c r="BD246" i="1"/>
  <c r="BB254" i="1"/>
  <c r="BE254" i="1"/>
  <c r="BC254" i="1"/>
  <c r="BD254" i="1"/>
  <c r="BB262" i="1"/>
  <c r="BE262" i="1"/>
  <c r="BC262" i="1"/>
  <c r="BD262" i="1"/>
  <c r="BD272" i="1"/>
  <c r="BE272" i="1"/>
  <c r="BD280" i="1"/>
  <c r="BE280" i="1"/>
  <c r="BC280" i="1"/>
  <c r="BD288" i="1"/>
  <c r="BE288" i="1"/>
  <c r="BD296" i="1"/>
  <c r="BE296" i="1"/>
  <c r="BD304" i="1"/>
  <c r="BE304" i="1"/>
  <c r="BD312" i="1"/>
  <c r="BE312" i="1"/>
  <c r="BD320" i="1"/>
  <c r="BE320" i="1"/>
  <c r="BD328" i="1"/>
  <c r="BE328" i="1"/>
  <c r="BD348" i="1"/>
  <c r="BE348" i="1"/>
  <c r="BC348" i="1"/>
  <c r="BD356" i="1"/>
  <c r="BE356" i="1"/>
  <c r="BC356" i="1"/>
  <c r="BD364" i="1"/>
  <c r="BE364" i="1"/>
  <c r="BC364" i="1"/>
  <c r="BD372" i="1"/>
  <c r="BE372" i="1"/>
  <c r="BC372" i="1"/>
  <c r="BD380" i="1"/>
  <c r="BE380" i="1"/>
  <c r="BC380" i="1"/>
  <c r="BD388" i="1"/>
  <c r="BE388" i="1"/>
  <c r="BC388" i="1"/>
  <c r="BD396" i="1"/>
  <c r="BE396" i="1"/>
  <c r="BC396" i="1"/>
  <c r="BD404" i="1"/>
  <c r="BE404" i="1"/>
  <c r="BC404" i="1"/>
  <c r="BD417" i="1"/>
  <c r="BE417" i="1"/>
  <c r="F425" i="1"/>
  <c r="BD425" i="1"/>
  <c r="BE425" i="1"/>
  <c r="BD433" i="1"/>
  <c r="BE433" i="1"/>
  <c r="BD441" i="1"/>
  <c r="BE441" i="1"/>
  <c r="BD449" i="1"/>
  <c r="BE449" i="1"/>
  <c r="BD457" i="1"/>
  <c r="BE457" i="1"/>
  <c r="BD465" i="1"/>
  <c r="BE465" i="1"/>
  <c r="BD473" i="1"/>
  <c r="BE473" i="1"/>
  <c r="BD481" i="1"/>
  <c r="BE481" i="1"/>
  <c r="F489" i="1"/>
  <c r="BD489" i="1"/>
  <c r="BE489" i="1"/>
  <c r="BD497" i="1"/>
  <c r="BE497" i="1"/>
  <c r="BD505" i="1"/>
  <c r="BE505" i="1"/>
  <c r="BD513" i="1"/>
  <c r="BE513" i="1"/>
  <c r="BD521" i="1"/>
  <c r="BE521" i="1"/>
  <c r="BD529" i="1"/>
  <c r="BE529" i="1"/>
  <c r="BD537" i="1"/>
  <c r="BE537" i="1"/>
  <c r="BD545" i="1"/>
  <c r="BE545" i="1"/>
  <c r="F553" i="1"/>
  <c r="BD553" i="1"/>
  <c r="BE553" i="1"/>
  <c r="BD561" i="1"/>
  <c r="BE561" i="1"/>
  <c r="BC561" i="1"/>
  <c r="BD569" i="1"/>
  <c r="BE569" i="1"/>
  <c r="BD585" i="1"/>
  <c r="BE601" i="1"/>
  <c r="BC601" i="1"/>
  <c r="BB627" i="1"/>
  <c r="E627" i="1"/>
  <c r="BD627" i="1"/>
  <c r="BE627" i="1"/>
  <c r="BC627" i="1"/>
  <c r="F635" i="1"/>
  <c r="BE635" i="1"/>
  <c r="BC635" i="1"/>
  <c r="BD643" i="1"/>
  <c r="BE643" i="1"/>
  <c r="BC651" i="1"/>
  <c r="F651" i="1"/>
  <c r="BC659" i="1"/>
  <c r="BB659" i="1"/>
  <c r="E659" i="1"/>
  <c r="BD659" i="1"/>
  <c r="BE659" i="1"/>
  <c r="BC667" i="1"/>
  <c r="F667" i="1"/>
  <c r="BE667" i="1"/>
  <c r="BC675" i="1"/>
  <c r="BD675" i="1"/>
  <c r="BE683" i="1"/>
  <c r="BC691" i="1"/>
  <c r="F691" i="1"/>
  <c r="BE691" i="1"/>
  <c r="F699" i="1"/>
  <c r="BD699" i="1"/>
  <c r="BE699" i="1"/>
  <c r="F707" i="1"/>
  <c r="BD707" i="1"/>
  <c r="BC715" i="1"/>
  <c r="BD715" i="1"/>
  <c r="BC723" i="1"/>
  <c r="BD723" i="1"/>
  <c r="BE723" i="1"/>
  <c r="F733" i="1"/>
  <c r="BD733" i="1"/>
  <c r="BE733" i="1"/>
  <c r="BD741" i="1"/>
  <c r="BE741" i="1"/>
  <c r="BD749" i="1"/>
  <c r="BE749" i="1"/>
  <c r="BD757" i="1"/>
  <c r="BE757" i="1"/>
  <c r="BD765" i="1"/>
  <c r="BE765" i="1"/>
  <c r="BD773" i="1"/>
  <c r="BE773" i="1"/>
  <c r="BD781" i="1"/>
  <c r="BE781" i="1"/>
  <c r="BD789" i="1"/>
  <c r="BE789" i="1"/>
  <c r="F797" i="1"/>
  <c r="BD797" i="1"/>
  <c r="BE797" i="1"/>
  <c r="BD805" i="1"/>
  <c r="BE805" i="1"/>
  <c r="BD813" i="1"/>
  <c r="BE813" i="1"/>
  <c r="BD821" i="1"/>
  <c r="BE821" i="1"/>
  <c r="BD834" i="1"/>
  <c r="BE834" i="1"/>
  <c r="BD842" i="1"/>
  <c r="BE842" i="1"/>
  <c r="BD850" i="1"/>
  <c r="BE850" i="1"/>
  <c r="BD858" i="1"/>
  <c r="BE858" i="1"/>
  <c r="BD866" i="1"/>
  <c r="BE866" i="1"/>
  <c r="BD874" i="1"/>
  <c r="BE874" i="1"/>
  <c r="BD882" i="1"/>
  <c r="BE882" i="1"/>
  <c r="BD890" i="1"/>
  <c r="BE890" i="1"/>
  <c r="BD898" i="1"/>
  <c r="BE898" i="1"/>
  <c r="BD906" i="1"/>
  <c r="BE906" i="1"/>
  <c r="BD914" i="1"/>
  <c r="BE914" i="1"/>
  <c r="BD922" i="1"/>
  <c r="BE922" i="1"/>
  <c r="BD930" i="1"/>
  <c r="BE930" i="1"/>
  <c r="BD7" i="1"/>
  <c r="BE7" i="1"/>
  <c r="BC7" i="1"/>
  <c r="BB7" i="1"/>
  <c r="BD15" i="1"/>
  <c r="BE15" i="1"/>
  <c r="BC15" i="1"/>
  <c r="BE23" i="1"/>
  <c r="BC23" i="1"/>
  <c r="BB23" i="1"/>
  <c r="BD31" i="1"/>
  <c r="BE31" i="1"/>
  <c r="BC31" i="1"/>
  <c r="BB31" i="1"/>
  <c r="BD39" i="1"/>
  <c r="BE39" i="1"/>
  <c r="BC39" i="1"/>
  <c r="BB39" i="1"/>
  <c r="F39" i="1"/>
  <c r="E39" i="1"/>
  <c r="BD47" i="1"/>
  <c r="BE47" i="1"/>
  <c r="BC47" i="1"/>
  <c r="BB47" i="1"/>
  <c r="BD55" i="1"/>
  <c r="BE55" i="1"/>
  <c r="BC55" i="1"/>
  <c r="BB55" i="1"/>
  <c r="BD63" i="1"/>
  <c r="BC63" i="1"/>
  <c r="BB63" i="1"/>
  <c r="BB2246" i="1"/>
  <c r="F2246" i="1"/>
  <c r="E2246" i="1"/>
  <c r="BD2246" i="1"/>
  <c r="BE2246" i="1"/>
  <c r="BC2246" i="1"/>
  <c r="BB2254" i="1"/>
  <c r="F2254" i="1"/>
  <c r="E2254" i="1"/>
  <c r="BD2254" i="1"/>
  <c r="BE2254" i="1"/>
  <c r="BC2254" i="1"/>
  <c r="BB2262" i="1"/>
  <c r="F2262" i="1"/>
  <c r="E2262" i="1"/>
  <c r="BD2262" i="1"/>
  <c r="BE2262" i="1"/>
  <c r="BC2262" i="1"/>
  <c r="BM80" i="1"/>
  <c r="BE80" i="1"/>
  <c r="BM88" i="1"/>
  <c r="BD88" i="1"/>
  <c r="BM96" i="1"/>
  <c r="BM104" i="1"/>
  <c r="BB122" i="1"/>
  <c r="BD122" i="1"/>
  <c r="BE122" i="1"/>
  <c r="BD132" i="1"/>
  <c r="BE132" i="1"/>
  <c r="BD140" i="1"/>
  <c r="BE140" i="1"/>
  <c r="BD148" i="1"/>
  <c r="BE148" i="1"/>
  <c r="BD156" i="1"/>
  <c r="BE156" i="1"/>
  <c r="BD164" i="1"/>
  <c r="BE164" i="1"/>
  <c r="BD172" i="1"/>
  <c r="BE172" i="1"/>
  <c r="BE180" i="1"/>
  <c r="BD180" i="1"/>
  <c r="BD188" i="1"/>
  <c r="BE188" i="1"/>
  <c r="F188" i="1"/>
  <c r="BE197" i="1"/>
  <c r="BD197" i="1"/>
  <c r="BE205" i="1"/>
  <c r="BD205" i="1"/>
  <c r="BE215" i="1"/>
  <c r="BC215" i="1"/>
  <c r="BB215" i="1"/>
  <c r="BD215" i="1"/>
  <c r="BE223" i="1"/>
  <c r="BC223" i="1"/>
  <c r="BB223" i="1"/>
  <c r="BD223" i="1"/>
  <c r="BE231" i="1"/>
  <c r="BC231" i="1"/>
  <c r="BB231" i="1"/>
  <c r="BD231" i="1"/>
  <c r="BE239" i="1"/>
  <c r="BC239" i="1"/>
  <c r="BB239" i="1"/>
  <c r="BD239" i="1"/>
  <c r="BE247" i="1"/>
  <c r="BC247" i="1"/>
  <c r="BB247" i="1"/>
  <c r="BD247" i="1"/>
  <c r="BE255" i="1"/>
  <c r="BC255" i="1"/>
  <c r="BB255" i="1"/>
  <c r="BD255" i="1"/>
  <c r="BE263" i="1"/>
  <c r="BC263" i="1"/>
  <c r="BB263" i="1"/>
  <c r="BD263" i="1"/>
  <c r="BD273" i="1"/>
  <c r="BE273" i="1"/>
  <c r="BD281" i="1"/>
  <c r="BE281" i="1"/>
  <c r="BD289" i="1"/>
  <c r="BE289" i="1"/>
  <c r="BD297" i="1"/>
  <c r="BE297" i="1"/>
  <c r="BD305" i="1"/>
  <c r="BE305" i="1"/>
  <c r="BD313" i="1"/>
  <c r="BE313" i="1"/>
  <c r="F313" i="1"/>
  <c r="BD321" i="1"/>
  <c r="BE321" i="1"/>
  <c r="BD329" i="1"/>
  <c r="BE329" i="1"/>
  <c r="BD349" i="1"/>
  <c r="BE349" i="1"/>
  <c r="BC349" i="1"/>
  <c r="BD357" i="1"/>
  <c r="BE357" i="1"/>
  <c r="BC357" i="1"/>
  <c r="BD365" i="1"/>
  <c r="BE365" i="1"/>
  <c r="BC365" i="1"/>
  <c r="BD373" i="1"/>
  <c r="BE373" i="1"/>
  <c r="BC373" i="1"/>
  <c r="BD381" i="1"/>
  <c r="BE381" i="1"/>
  <c r="BC381" i="1"/>
  <c r="BD389" i="1"/>
  <c r="BE389" i="1"/>
  <c r="BC389" i="1"/>
  <c r="BD397" i="1"/>
  <c r="BE397" i="1"/>
  <c r="BC397" i="1"/>
  <c r="BD405" i="1"/>
  <c r="BE405" i="1"/>
  <c r="BC405" i="1"/>
  <c r="BD418" i="1"/>
  <c r="BE418" i="1"/>
  <c r="BD426" i="1"/>
  <c r="BE426" i="1"/>
  <c r="BD434" i="1"/>
  <c r="BE434" i="1"/>
  <c r="BD442" i="1"/>
  <c r="BE442" i="1"/>
  <c r="BD450" i="1"/>
  <c r="BE450" i="1"/>
  <c r="BD458" i="1"/>
  <c r="BE458" i="1"/>
  <c r="F458" i="1"/>
  <c r="BD466" i="1"/>
  <c r="BE466" i="1"/>
  <c r="BD474" i="1"/>
  <c r="BE474" i="1"/>
  <c r="BD482" i="1"/>
  <c r="BE482" i="1"/>
  <c r="BD490" i="1"/>
  <c r="BE490" i="1"/>
  <c r="BD498" i="1"/>
  <c r="BE498" i="1"/>
  <c r="BD506" i="1"/>
  <c r="BE506" i="1"/>
  <c r="BD514" i="1"/>
  <c r="BE514" i="1"/>
  <c r="BD522" i="1"/>
  <c r="BE522" i="1"/>
  <c r="F522" i="1"/>
  <c r="BD530" i="1"/>
  <c r="BE530" i="1"/>
  <c r="BD538" i="1"/>
  <c r="BE538" i="1"/>
  <c r="BD546" i="1"/>
  <c r="BE546" i="1"/>
  <c r="BD554" i="1"/>
  <c r="BE554" i="1"/>
  <c r="BD562" i="1"/>
  <c r="BE562" i="1"/>
  <c r="BD570" i="1"/>
  <c r="BE570" i="1"/>
  <c r="F594" i="1"/>
  <c r="BD628" i="1"/>
  <c r="BE628" i="1"/>
  <c r="F628" i="1"/>
  <c r="BD636" i="1"/>
  <c r="BC636" i="1"/>
  <c r="BD644" i="1"/>
  <c r="BD652" i="1"/>
  <c r="BC652" i="1"/>
  <c r="F652" i="1"/>
  <c r="BD660" i="1"/>
  <c r="F660" i="1"/>
  <c r="BD668" i="1"/>
  <c r="BC668" i="1"/>
  <c r="F668" i="1"/>
  <c r="E668" i="1"/>
  <c r="BD676" i="1"/>
  <c r="BC676" i="1"/>
  <c r="E676" i="1"/>
  <c r="BD684" i="1"/>
  <c r="BE684" i="1"/>
  <c r="BC684" i="1"/>
  <c r="BE692" i="1"/>
  <c r="BC692" i="1"/>
  <c r="F692" i="1"/>
  <c r="BD700" i="1"/>
  <c r="BD708" i="1"/>
  <c r="BB708" i="1"/>
  <c r="E708" i="1"/>
  <c r="BD716" i="1"/>
  <c r="BE716" i="1"/>
  <c r="F716" i="1"/>
  <c r="BD724" i="1"/>
  <c r="BC724" i="1"/>
  <c r="BD734" i="1"/>
  <c r="BE734" i="1"/>
  <c r="BD742" i="1"/>
  <c r="BE742" i="1"/>
  <c r="BC742" i="1"/>
  <c r="BD750" i="1"/>
  <c r="BE750" i="1"/>
  <c r="BD758" i="1"/>
  <c r="BE758" i="1"/>
  <c r="F758" i="1"/>
  <c r="BD766" i="1"/>
  <c r="BE766" i="1"/>
  <c r="BD774" i="1"/>
  <c r="BE774" i="1"/>
  <c r="BD782" i="1"/>
  <c r="BE782" i="1"/>
  <c r="BD790" i="1"/>
  <c r="BE790" i="1"/>
  <c r="BD798" i="1"/>
  <c r="BE798" i="1"/>
  <c r="BD806" i="1"/>
  <c r="BE806" i="1"/>
  <c r="BC806" i="1"/>
  <c r="BD814" i="1"/>
  <c r="BE814" i="1"/>
  <c r="BD822" i="1"/>
  <c r="BE822" i="1"/>
  <c r="BD835" i="1"/>
  <c r="BE835" i="1"/>
  <c r="BD843" i="1"/>
  <c r="BE843" i="1"/>
  <c r="BD851" i="1"/>
  <c r="BE851" i="1"/>
  <c r="BE859" i="1"/>
  <c r="BD859" i="1"/>
  <c r="BE867" i="1"/>
  <c r="BD867" i="1"/>
  <c r="BE875" i="1"/>
  <c r="BD875" i="1"/>
  <c r="BE883" i="1"/>
  <c r="BD883" i="1"/>
  <c r="BE891" i="1"/>
  <c r="BD891" i="1"/>
  <c r="BE899" i="1"/>
  <c r="BD899" i="1"/>
  <c r="BE907" i="1"/>
  <c r="BD907" i="1"/>
  <c r="BE915" i="1"/>
  <c r="BD915" i="1"/>
  <c r="BE923" i="1"/>
  <c r="BD923" i="1"/>
  <c r="BE931" i="1"/>
  <c r="BD931" i="1"/>
  <c r="BC8" i="1"/>
  <c r="BD8" i="1"/>
  <c r="BB8" i="1"/>
  <c r="BE8" i="1"/>
  <c r="BC16" i="1"/>
  <c r="BD16" i="1"/>
  <c r="BB16" i="1"/>
  <c r="BE16" i="1"/>
  <c r="BD24" i="1"/>
  <c r="BC24" i="1"/>
  <c r="BB24" i="1"/>
  <c r="BC32" i="1"/>
  <c r="BB32" i="1"/>
  <c r="BD32" i="1"/>
  <c r="BE32" i="1"/>
  <c r="BD40" i="1"/>
  <c r="BC40" i="1"/>
  <c r="BE40" i="1"/>
  <c r="BC48" i="1"/>
  <c r="BB48" i="1"/>
  <c r="BE48" i="1"/>
  <c r="BD56" i="1"/>
  <c r="BC56" i="1"/>
  <c r="BE56" i="1"/>
  <c r="BB56" i="1"/>
  <c r="BD64" i="1"/>
  <c r="BB64" i="1"/>
  <c r="BE64" i="1"/>
  <c r="BD2247" i="1"/>
  <c r="BE2247" i="1"/>
  <c r="BC2247" i="1"/>
  <c r="F2247" i="1"/>
  <c r="E2247" i="1"/>
  <c r="BB2247" i="1"/>
  <c r="BD2255" i="1"/>
  <c r="BE2255" i="1"/>
  <c r="BB2255" i="1"/>
  <c r="F2255" i="1"/>
  <c r="E2255" i="1"/>
  <c r="BC2255" i="1"/>
  <c r="BM81" i="1"/>
  <c r="BE81" i="1"/>
  <c r="BM89" i="1"/>
  <c r="BD89" i="1"/>
  <c r="BM97" i="1"/>
  <c r="BD97" i="1"/>
  <c r="BM105" i="1"/>
  <c r="BE105" i="1"/>
  <c r="BD123" i="1"/>
  <c r="BB123" i="1"/>
  <c r="BE133" i="1"/>
  <c r="BD133" i="1"/>
  <c r="BE141" i="1"/>
  <c r="BD141" i="1"/>
  <c r="BE149" i="1"/>
  <c r="BD149" i="1"/>
  <c r="BB149" i="1"/>
  <c r="BE157" i="1"/>
  <c r="BD157" i="1"/>
  <c r="BE165" i="1"/>
  <c r="BD165" i="1"/>
  <c r="BE173" i="1"/>
  <c r="BD173" i="1"/>
  <c r="F173" i="1"/>
  <c r="BE181" i="1"/>
  <c r="BD181" i="1"/>
  <c r="BE189" i="1"/>
  <c r="BD189" i="1"/>
  <c r="BD198" i="1"/>
  <c r="BE198" i="1"/>
  <c r="BB216" i="1"/>
  <c r="BD216" i="1"/>
  <c r="BE216" i="1"/>
  <c r="BC216" i="1"/>
  <c r="BB224" i="1"/>
  <c r="BD224" i="1"/>
  <c r="BE224" i="1"/>
  <c r="BC224" i="1"/>
  <c r="BB232" i="1"/>
  <c r="BD232" i="1"/>
  <c r="BE232" i="1"/>
  <c r="BC232" i="1"/>
  <c r="BB240" i="1"/>
  <c r="BD240" i="1"/>
  <c r="BE240" i="1"/>
  <c r="BC240" i="1"/>
  <c r="BB248" i="1"/>
  <c r="BD248" i="1"/>
  <c r="BE248" i="1"/>
  <c r="BC248" i="1"/>
  <c r="BB256" i="1"/>
  <c r="BD256" i="1"/>
  <c r="BE256" i="1"/>
  <c r="BC256" i="1"/>
  <c r="BB264" i="1"/>
  <c r="BD264" i="1"/>
  <c r="BE264" i="1"/>
  <c r="BC264" i="1"/>
  <c r="BD274" i="1"/>
  <c r="BE274" i="1"/>
  <c r="BE282" i="1"/>
  <c r="BD282" i="1"/>
  <c r="BD290" i="1"/>
  <c r="BE290" i="1"/>
  <c r="BE298" i="1"/>
  <c r="BD298" i="1"/>
  <c r="BD306" i="1"/>
  <c r="BE306" i="1"/>
  <c r="BD314" i="1"/>
  <c r="BE314" i="1"/>
  <c r="BD322" i="1"/>
  <c r="BE322" i="1"/>
  <c r="BD330" i="1"/>
  <c r="BE330" i="1"/>
  <c r="BD350" i="1"/>
  <c r="BE350" i="1"/>
  <c r="BC350" i="1"/>
  <c r="BD358" i="1"/>
  <c r="BE358" i="1"/>
  <c r="BC358" i="1"/>
  <c r="BD366" i="1"/>
  <c r="BE366" i="1"/>
  <c r="BC366" i="1"/>
  <c r="BD374" i="1"/>
  <c r="BE374" i="1"/>
  <c r="BC374" i="1"/>
  <c r="BD382" i="1"/>
  <c r="BE382" i="1"/>
  <c r="BC382" i="1"/>
  <c r="BD390" i="1"/>
  <c r="BE390" i="1"/>
  <c r="BC390" i="1"/>
  <c r="BD398" i="1"/>
  <c r="BE398" i="1"/>
  <c r="BC398" i="1"/>
  <c r="BD406" i="1"/>
  <c r="BE406" i="1"/>
  <c r="BC406" i="1"/>
  <c r="BD419" i="1"/>
  <c r="BE419" i="1"/>
  <c r="BD427" i="1"/>
  <c r="BE427" i="1"/>
  <c r="BD435" i="1"/>
  <c r="BE435" i="1"/>
  <c r="BD443" i="1"/>
  <c r="BE443" i="1"/>
  <c r="BD451" i="1"/>
  <c r="BE451" i="1"/>
  <c r="BD459" i="1"/>
  <c r="BE459" i="1"/>
  <c r="BD467" i="1"/>
  <c r="BE467" i="1"/>
  <c r="BD475" i="1"/>
  <c r="BE475" i="1"/>
  <c r="BD483" i="1"/>
  <c r="BE483" i="1"/>
  <c r="BD491" i="1"/>
  <c r="BE491" i="1"/>
  <c r="BD499" i="1"/>
  <c r="BE499" i="1"/>
  <c r="BD507" i="1"/>
  <c r="BE507" i="1"/>
  <c r="BD515" i="1"/>
  <c r="BE515" i="1"/>
  <c r="BD523" i="1"/>
  <c r="BE523" i="1"/>
  <c r="BD531" i="1"/>
  <c r="BE531" i="1"/>
  <c r="BD539" i="1"/>
  <c r="BE539" i="1"/>
  <c r="BD547" i="1"/>
  <c r="BE547" i="1"/>
  <c r="BD555" i="1"/>
  <c r="BE555" i="1"/>
  <c r="BD563" i="1"/>
  <c r="BE563" i="1"/>
  <c r="BD571" i="1"/>
  <c r="BE571" i="1"/>
  <c r="BE587" i="1"/>
  <c r="BB603" i="1"/>
  <c r="F603" i="1"/>
  <c r="E603" i="1"/>
  <c r="BD603" i="1"/>
  <c r="BE603" i="1"/>
  <c r="BC603" i="1"/>
  <c r="F629" i="1"/>
  <c r="BD629" i="1"/>
  <c r="BC629" i="1"/>
  <c r="F637" i="1"/>
  <c r="BC637" i="1"/>
  <c r="BC645" i="1"/>
  <c r="F645" i="1"/>
  <c r="BD645" i="1"/>
  <c r="BE645" i="1"/>
  <c r="BC653" i="1"/>
  <c r="BE653" i="1"/>
  <c r="BC661" i="1"/>
  <c r="BB661" i="1"/>
  <c r="F661" i="1"/>
  <c r="BD661" i="1"/>
  <c r="BE661" i="1"/>
  <c r="BC669" i="1"/>
  <c r="F669" i="1"/>
  <c r="BD669" i="1"/>
  <c r="BE669" i="1"/>
  <c r="BC677" i="1"/>
  <c r="BD677" i="1"/>
  <c r="BE677" i="1"/>
  <c r="BC685" i="1"/>
  <c r="F685" i="1"/>
  <c r="BD685" i="1"/>
  <c r="BE685" i="1"/>
  <c r="BC693" i="1"/>
  <c r="F693" i="1"/>
  <c r="BE693" i="1"/>
  <c r="BC701" i="1"/>
  <c r="BB701" i="1"/>
  <c r="F701" i="1"/>
  <c r="BD701" i="1"/>
  <c r="BE701" i="1"/>
  <c r="F709" i="1"/>
  <c r="BD709" i="1"/>
  <c r="BE709" i="1"/>
  <c r="BC717" i="1"/>
  <c r="F717" i="1"/>
  <c r="BD717" i="1"/>
  <c r="BC725" i="1"/>
  <c r="BD725" i="1"/>
  <c r="BE725" i="1"/>
  <c r="BD735" i="1"/>
  <c r="BE735" i="1"/>
  <c r="BD743" i="1"/>
  <c r="BE743" i="1"/>
  <c r="BD751" i="1"/>
  <c r="BE751" i="1"/>
  <c r="BD759" i="1"/>
  <c r="BE759" i="1"/>
  <c r="BD767" i="1"/>
  <c r="BE767" i="1"/>
  <c r="BD775" i="1"/>
  <c r="BE775" i="1"/>
  <c r="BD783" i="1"/>
  <c r="BE783" i="1"/>
  <c r="BD791" i="1"/>
  <c r="BE791" i="1"/>
  <c r="BD799" i="1"/>
  <c r="BE799" i="1"/>
  <c r="BD807" i="1"/>
  <c r="BE807" i="1"/>
  <c r="BD815" i="1"/>
  <c r="BE815" i="1"/>
  <c r="BD823" i="1"/>
  <c r="BE823" i="1"/>
  <c r="BD836" i="1"/>
  <c r="BE836" i="1"/>
  <c r="BD844" i="1"/>
  <c r="BE844" i="1"/>
  <c r="BD852" i="1"/>
  <c r="BE852" i="1"/>
  <c r="BD860" i="1"/>
  <c r="BE860" i="1"/>
  <c r="BD868" i="1"/>
  <c r="BE868" i="1"/>
  <c r="BD876" i="1"/>
  <c r="BE876" i="1"/>
  <c r="BD884" i="1"/>
  <c r="BE884" i="1"/>
  <c r="BD892" i="1"/>
  <c r="BE892" i="1"/>
  <c r="BD900" i="1"/>
  <c r="BE900" i="1"/>
  <c r="BD908" i="1"/>
  <c r="BE908" i="1"/>
  <c r="BD916" i="1"/>
  <c r="BE916" i="1"/>
  <c r="BD924" i="1"/>
  <c r="BE924" i="1"/>
  <c r="BD932" i="1"/>
  <c r="BE932" i="1"/>
  <c r="BD9" i="1"/>
  <c r="BE9" i="1"/>
  <c r="BB9" i="1"/>
  <c r="BD17" i="1"/>
  <c r="BE17" i="1"/>
  <c r="BC17" i="1"/>
  <c r="BB17" i="1"/>
  <c r="BD25" i="1"/>
  <c r="BE25" i="1"/>
  <c r="BC25" i="1"/>
  <c r="BB25" i="1"/>
  <c r="BD33" i="1"/>
  <c r="BC33" i="1"/>
  <c r="BB33" i="1"/>
  <c r="BD41" i="1"/>
  <c r="BE41" i="1"/>
  <c r="BC41" i="1"/>
  <c r="BB41" i="1"/>
  <c r="BD49" i="1"/>
  <c r="BE49" i="1"/>
  <c r="BC49" i="1"/>
  <c r="BB49" i="1"/>
  <c r="BE57" i="1"/>
  <c r="BC57" i="1"/>
  <c r="BB57" i="1"/>
  <c r="BD65" i="1"/>
  <c r="BE65" i="1"/>
  <c r="BC65" i="1"/>
  <c r="BB65" i="1"/>
  <c r="BB2248" i="1"/>
  <c r="F2248" i="1"/>
  <c r="E2248" i="1"/>
  <c r="BE2248" i="1"/>
  <c r="BD2248" i="1"/>
  <c r="BC2248" i="1"/>
  <c r="BB2256" i="1"/>
  <c r="F2256" i="1"/>
  <c r="E2256" i="1"/>
  <c r="BD2256" i="1"/>
  <c r="BE2256" i="1"/>
  <c r="BC2256" i="1"/>
  <c r="BM82" i="1"/>
  <c r="BM90" i="1"/>
  <c r="BM98" i="1"/>
  <c r="BM106" i="1"/>
  <c r="BB116" i="1"/>
  <c r="BD116" i="1"/>
  <c r="BD124" i="1"/>
  <c r="BB124" i="1"/>
  <c r="BE134" i="1"/>
  <c r="BD134" i="1"/>
  <c r="BD142" i="1"/>
  <c r="BE142" i="1"/>
  <c r="BE150" i="1"/>
  <c r="BD150" i="1"/>
  <c r="BD158" i="1"/>
  <c r="BE158" i="1"/>
  <c r="BE166" i="1"/>
  <c r="BD166" i="1"/>
  <c r="BD174" i="1"/>
  <c r="BE174" i="1"/>
  <c r="BD182" i="1"/>
  <c r="BE182" i="1"/>
  <c r="BD190" i="1"/>
  <c r="BE190" i="1"/>
  <c r="BE199" i="1"/>
  <c r="BD199" i="1"/>
  <c r="BE209" i="1"/>
  <c r="BC209" i="1"/>
  <c r="BB209" i="1"/>
  <c r="BD209" i="1"/>
  <c r="BE217" i="1"/>
  <c r="BC217" i="1"/>
  <c r="BB217" i="1"/>
  <c r="BD217" i="1"/>
  <c r="BE225" i="1"/>
  <c r="BC225" i="1"/>
  <c r="BB225" i="1"/>
  <c r="BD225" i="1"/>
  <c r="BE233" i="1"/>
  <c r="BC233" i="1"/>
  <c r="BB233" i="1"/>
  <c r="BD233" i="1"/>
  <c r="BE241" i="1"/>
  <c r="BC241" i="1"/>
  <c r="BB241" i="1"/>
  <c r="BD241" i="1"/>
  <c r="BE249" i="1"/>
  <c r="BC249" i="1"/>
  <c r="BB249" i="1"/>
  <c r="BD249" i="1"/>
  <c r="BE257" i="1"/>
  <c r="BC257" i="1"/>
  <c r="BB257" i="1"/>
  <c r="BD257" i="1"/>
  <c r="BE265" i="1"/>
  <c r="BC265" i="1"/>
  <c r="BB265" i="1"/>
  <c r="BD265" i="1"/>
  <c r="BD275" i="1"/>
  <c r="BE275" i="1"/>
  <c r="BD283" i="1"/>
  <c r="BE283" i="1"/>
  <c r="BD291" i="1"/>
  <c r="BE291" i="1"/>
  <c r="BD299" i="1"/>
  <c r="BE299" i="1"/>
  <c r="BD307" i="1"/>
  <c r="BE307" i="1"/>
  <c r="BD315" i="1"/>
  <c r="BE315" i="1"/>
  <c r="BD323" i="1"/>
  <c r="BE323" i="1"/>
  <c r="BD331" i="1"/>
  <c r="BE331" i="1"/>
  <c r="BD351" i="1"/>
  <c r="BE351" i="1"/>
  <c r="BC351" i="1"/>
  <c r="BD359" i="1"/>
  <c r="BE359" i="1"/>
  <c r="BC359" i="1"/>
  <c r="BD367" i="1"/>
  <c r="BE367" i="1"/>
  <c r="BC367" i="1"/>
  <c r="BD375" i="1"/>
  <c r="BE375" i="1"/>
  <c r="BC375" i="1"/>
  <c r="BD383" i="1"/>
  <c r="BE383" i="1"/>
  <c r="BC383" i="1"/>
  <c r="BD391" i="1"/>
  <c r="BE391" i="1"/>
  <c r="BC391" i="1"/>
  <c r="BD399" i="1"/>
  <c r="BE399" i="1"/>
  <c r="BC399" i="1"/>
  <c r="BD407" i="1"/>
  <c r="BE407" i="1"/>
  <c r="BC407" i="1"/>
  <c r="BD420" i="1"/>
  <c r="BE420" i="1"/>
  <c r="BD428" i="1"/>
  <c r="BE428" i="1"/>
  <c r="BD436" i="1"/>
  <c r="BE436" i="1"/>
  <c r="BD444" i="1"/>
  <c r="BE444" i="1"/>
  <c r="BD452" i="1"/>
  <c r="BE452" i="1"/>
  <c r="BD460" i="1"/>
  <c r="BE460" i="1"/>
  <c r="BD468" i="1"/>
  <c r="BE468" i="1"/>
  <c r="BD476" i="1"/>
  <c r="BE476" i="1"/>
  <c r="BD484" i="1"/>
  <c r="BE484" i="1"/>
  <c r="BD492" i="1"/>
  <c r="BE492" i="1"/>
  <c r="BD500" i="1"/>
  <c r="BE500" i="1"/>
  <c r="BD508" i="1"/>
  <c r="BE508" i="1"/>
  <c r="BD516" i="1"/>
  <c r="BE516" i="1"/>
  <c r="BD524" i="1"/>
  <c r="BE524" i="1"/>
  <c r="BD532" i="1"/>
  <c r="BE532" i="1"/>
  <c r="BD540" i="1"/>
  <c r="BE540" i="1"/>
  <c r="BD548" i="1"/>
  <c r="BE548" i="1"/>
  <c r="BD556" i="1"/>
  <c r="BE556" i="1"/>
  <c r="BD564" i="1"/>
  <c r="BE564" i="1"/>
  <c r="BD596" i="1"/>
  <c r="BE596" i="1"/>
  <c r="BC596" i="1"/>
  <c r="BB596" i="1"/>
  <c r="F596" i="1"/>
  <c r="E596" i="1"/>
  <c r="BD630" i="1"/>
  <c r="BE630" i="1"/>
  <c r="BC630" i="1"/>
  <c r="BD638" i="1"/>
  <c r="BE638" i="1"/>
  <c r="BC638" i="1"/>
  <c r="BD646" i="1"/>
  <c r="BE646" i="1"/>
  <c r="BC646" i="1"/>
  <c r="F646" i="1"/>
  <c r="BD654" i="1"/>
  <c r="BE654" i="1"/>
  <c r="BC654" i="1"/>
  <c r="F654" i="1"/>
  <c r="BE662" i="1"/>
  <c r="BC662" i="1"/>
  <c r="BD670" i="1"/>
  <c r="F670" i="1"/>
  <c r="BD678" i="1"/>
  <c r="BE678" i="1"/>
  <c r="BC678" i="1"/>
  <c r="BD686" i="1"/>
  <c r="BE686" i="1"/>
  <c r="BC686" i="1"/>
  <c r="F686" i="1"/>
  <c r="BD694" i="1"/>
  <c r="BE694" i="1"/>
  <c r="F694" i="1"/>
  <c r="BD702" i="1"/>
  <c r="BE702" i="1"/>
  <c r="BC702" i="1"/>
  <c r="F702" i="1"/>
  <c r="E702" i="1"/>
  <c r="BD710" i="1"/>
  <c r="BC710" i="1"/>
  <c r="F710" i="1"/>
  <c r="E710" i="1"/>
  <c r="BE718" i="1"/>
  <c r="BC718" i="1"/>
  <c r="BD726" i="1"/>
  <c r="BC726" i="1"/>
  <c r="BD736" i="1"/>
  <c r="BE736" i="1"/>
  <c r="BD744" i="1"/>
  <c r="BE744" i="1"/>
  <c r="BD752" i="1"/>
  <c r="BE752" i="1"/>
  <c r="BD760" i="1"/>
  <c r="BE760" i="1"/>
  <c r="BD768" i="1"/>
  <c r="BE768" i="1"/>
  <c r="BD776" i="1"/>
  <c r="BE776" i="1"/>
  <c r="BD784" i="1"/>
  <c r="BE784" i="1"/>
  <c r="BD792" i="1"/>
  <c r="BE792" i="1"/>
  <c r="BD800" i="1"/>
  <c r="BE800" i="1"/>
  <c r="BD808" i="1"/>
  <c r="BE808" i="1"/>
  <c r="BD816" i="1"/>
  <c r="BE816" i="1"/>
  <c r="BD824" i="1"/>
  <c r="BE824" i="1"/>
  <c r="BD837" i="1"/>
  <c r="BE837" i="1"/>
  <c r="BD845" i="1"/>
  <c r="BE845" i="1"/>
  <c r="BD853" i="1"/>
  <c r="BE853" i="1"/>
  <c r="BE861" i="1"/>
  <c r="BD861" i="1"/>
  <c r="BE869" i="1"/>
  <c r="BD869" i="1"/>
  <c r="BE877" i="1"/>
  <c r="BD877" i="1"/>
  <c r="BE885" i="1"/>
  <c r="BD885" i="1"/>
  <c r="BE893" i="1"/>
  <c r="BD893" i="1"/>
  <c r="BE901" i="1"/>
  <c r="BD901" i="1"/>
  <c r="BE909" i="1"/>
  <c r="BD909" i="1"/>
  <c r="BE917" i="1"/>
  <c r="BD917" i="1"/>
  <c r="BE925" i="1"/>
  <c r="BD925" i="1"/>
  <c r="BE933" i="1"/>
  <c r="BD933" i="1"/>
  <c r="BC10" i="1"/>
  <c r="BD10" i="1"/>
  <c r="BB10" i="1"/>
  <c r="BE10" i="1"/>
  <c r="BC18" i="1"/>
  <c r="BB18" i="1"/>
  <c r="BD18" i="1"/>
  <c r="BE18" i="1"/>
  <c r="BC26" i="1"/>
  <c r="BD26" i="1"/>
  <c r="BE26" i="1"/>
  <c r="BB34" i="1"/>
  <c r="BC34" i="1"/>
  <c r="BE34" i="1"/>
  <c r="BD42" i="1"/>
  <c r="BC42" i="1"/>
  <c r="BE42" i="1"/>
  <c r="BB42" i="1"/>
  <c r="BD50" i="1"/>
  <c r="BE50" i="1"/>
  <c r="BB50" i="1"/>
  <c r="BC58" i="1"/>
  <c r="BD58" i="1"/>
  <c r="BE58" i="1"/>
  <c r="BB58" i="1"/>
  <c r="BD66" i="1"/>
  <c r="BC66" i="1"/>
  <c r="BB66" i="1"/>
  <c r="BE66" i="1"/>
  <c r="BD2241" i="1"/>
  <c r="BE2241" i="1"/>
  <c r="BB2241" i="1"/>
  <c r="F2241" i="1"/>
  <c r="E2241" i="1"/>
  <c r="BC2241" i="1"/>
  <c r="BD2249" i="1"/>
  <c r="BE2249" i="1"/>
  <c r="F2249" i="1"/>
  <c r="E2249" i="1"/>
  <c r="BC2249" i="1"/>
  <c r="BB2249" i="1"/>
  <c r="BD2257" i="1"/>
  <c r="BE2257" i="1"/>
  <c r="BC2257" i="1"/>
  <c r="BB2257" i="1"/>
  <c r="F2257" i="1"/>
  <c r="E2257" i="1"/>
  <c r="BM83" i="1"/>
  <c r="BM91" i="1"/>
  <c r="BM99" i="1"/>
  <c r="BD99" i="1"/>
  <c r="BM107" i="1"/>
  <c r="BE107" i="1"/>
  <c r="BD117" i="1"/>
  <c r="BB117" i="1"/>
  <c r="BD125" i="1"/>
  <c r="BB125" i="1"/>
  <c r="BE135" i="1"/>
  <c r="BD135" i="1"/>
  <c r="BE143" i="1"/>
  <c r="BD143" i="1"/>
  <c r="BE151" i="1"/>
  <c r="BD151" i="1"/>
  <c r="BE159" i="1"/>
  <c r="BD159" i="1"/>
  <c r="BE167" i="1"/>
  <c r="BD167" i="1"/>
  <c r="BE175" i="1"/>
  <c r="BD175" i="1"/>
  <c r="BE183" i="1"/>
  <c r="BD183" i="1"/>
  <c r="BE191" i="1"/>
  <c r="BD191" i="1"/>
  <c r="BD200" i="1"/>
  <c r="BE200" i="1"/>
  <c r="BB210" i="1"/>
  <c r="BC210" i="1"/>
  <c r="BE210" i="1"/>
  <c r="BD210" i="1"/>
  <c r="BB218" i="1"/>
  <c r="BC218" i="1"/>
  <c r="BE218" i="1"/>
  <c r="BD218" i="1"/>
  <c r="BB226" i="1"/>
  <c r="BE226" i="1"/>
  <c r="BC226" i="1"/>
  <c r="BD226" i="1"/>
  <c r="BB234" i="1"/>
  <c r="BE234" i="1"/>
  <c r="BC234" i="1"/>
  <c r="BD234" i="1"/>
  <c r="BB242" i="1"/>
  <c r="BE242" i="1"/>
  <c r="BC242" i="1"/>
  <c r="BD242" i="1"/>
  <c r="BB250" i="1"/>
  <c r="BE250" i="1"/>
  <c r="BC250" i="1"/>
  <c r="BD250" i="1"/>
  <c r="BB258" i="1"/>
  <c r="BE258" i="1"/>
  <c r="BC258" i="1"/>
  <c r="BD258" i="1"/>
  <c r="BD276" i="1"/>
  <c r="BE276" i="1"/>
  <c r="BD284" i="1"/>
  <c r="BE284" i="1"/>
  <c r="BD292" i="1"/>
  <c r="BE292" i="1"/>
  <c r="BD300" i="1"/>
  <c r="BE300" i="1"/>
  <c r="BD308" i="1"/>
  <c r="BE308" i="1"/>
  <c r="BD316" i="1"/>
  <c r="BE316" i="1"/>
  <c r="BE324" i="1"/>
  <c r="BD352" i="1"/>
  <c r="BE352" i="1"/>
  <c r="BC352" i="1"/>
  <c r="BD360" i="1"/>
  <c r="BE360" i="1"/>
  <c r="BC360" i="1"/>
  <c r="BD368" i="1"/>
  <c r="BE368" i="1"/>
  <c r="BC368" i="1"/>
  <c r="BD376" i="1"/>
  <c r="BE376" i="1"/>
  <c r="BC376" i="1"/>
  <c r="BD384" i="1"/>
  <c r="BE384" i="1"/>
  <c r="BC384" i="1"/>
  <c r="BD392" i="1"/>
  <c r="BE392" i="1"/>
  <c r="BC392" i="1"/>
  <c r="BD400" i="1"/>
  <c r="BE400" i="1"/>
  <c r="BC400" i="1"/>
  <c r="BD421" i="1"/>
  <c r="BE421" i="1"/>
  <c r="BD429" i="1"/>
  <c r="BE429" i="1"/>
  <c r="BD437" i="1"/>
  <c r="BE437" i="1"/>
  <c r="BD445" i="1"/>
  <c r="BE445" i="1"/>
  <c r="BD453" i="1"/>
  <c r="BE453" i="1"/>
  <c r="BD461" i="1"/>
  <c r="BE461" i="1"/>
  <c r="BD469" i="1"/>
  <c r="BE469" i="1"/>
  <c r="BD477" i="1"/>
  <c r="BE477" i="1"/>
  <c r="BD485" i="1"/>
  <c r="BE485" i="1"/>
  <c r="BD493" i="1"/>
  <c r="BE493" i="1"/>
  <c r="BD501" i="1"/>
  <c r="BE501" i="1"/>
  <c r="BD509" i="1"/>
  <c r="BE509" i="1"/>
  <c r="BD517" i="1"/>
  <c r="BE517" i="1"/>
  <c r="BD525" i="1"/>
  <c r="BE525" i="1"/>
  <c r="BD533" i="1"/>
  <c r="BE533" i="1"/>
  <c r="BD541" i="1"/>
  <c r="BE541" i="1"/>
  <c r="BD549" i="1"/>
  <c r="BE549" i="1"/>
  <c r="BD557" i="1"/>
  <c r="BE557" i="1"/>
  <c r="BD565" i="1"/>
  <c r="BE565" i="1"/>
  <c r="BE605" i="1"/>
  <c r="BB621" i="1"/>
  <c r="F621" i="1"/>
  <c r="E621" i="1"/>
  <c r="BD621" i="1"/>
  <c r="BE621" i="1"/>
  <c r="BC621" i="1"/>
  <c r="F631" i="1"/>
  <c r="BE631" i="1"/>
  <c r="BC631" i="1"/>
  <c r="BC639" i="1"/>
  <c r="BB639" i="1"/>
  <c r="BD639" i="1"/>
  <c r="BE639" i="1"/>
  <c r="BC647" i="1"/>
  <c r="F647" i="1"/>
  <c r="BD647" i="1"/>
  <c r="BE647" i="1"/>
  <c r="BC655" i="1"/>
  <c r="BB655" i="1"/>
  <c r="F655" i="1"/>
  <c r="E655" i="1"/>
  <c r="BD655" i="1"/>
  <c r="BC663" i="1"/>
  <c r="F663" i="1"/>
  <c r="BD663" i="1"/>
  <c r="BE663" i="1"/>
  <c r="F671" i="1"/>
  <c r="BD671" i="1"/>
  <c r="BC679" i="1"/>
  <c r="F679" i="1"/>
  <c r="BD679" i="1"/>
  <c r="BD687" i="1"/>
  <c r="BE687" i="1"/>
  <c r="F695" i="1"/>
  <c r="BE695" i="1"/>
  <c r="F703" i="1"/>
  <c r="BD703" i="1"/>
  <c r="BC711" i="1"/>
  <c r="F711" i="1"/>
  <c r="BD711" i="1"/>
  <c r="BE711" i="1"/>
  <c r="BD719" i="1"/>
  <c r="F727" i="1"/>
  <c r="BD727" i="1"/>
  <c r="BE727" i="1"/>
  <c r="BD737" i="1"/>
  <c r="BE737" i="1"/>
  <c r="BD745" i="1"/>
  <c r="BE745" i="1"/>
  <c r="BD753" i="1"/>
  <c r="BE753" i="1"/>
  <c r="BD761" i="1"/>
  <c r="BE761" i="1"/>
  <c r="BD769" i="1"/>
  <c r="BE769" i="1"/>
  <c r="BD777" i="1"/>
  <c r="BE777" i="1"/>
  <c r="BD785" i="1"/>
  <c r="BE785" i="1"/>
  <c r="BD793" i="1"/>
  <c r="BE793" i="1"/>
  <c r="BD801" i="1"/>
  <c r="BE801" i="1"/>
  <c r="BD809" i="1"/>
  <c r="BE809" i="1"/>
  <c r="BD817" i="1"/>
  <c r="BE817" i="1"/>
  <c r="BD825" i="1"/>
  <c r="BE825" i="1"/>
  <c r="BD838" i="1"/>
  <c r="BE838" i="1"/>
  <c r="BD846" i="1"/>
  <c r="BE846" i="1"/>
  <c r="BD854" i="1"/>
  <c r="BE854" i="1"/>
  <c r="BD862" i="1"/>
  <c r="BE862" i="1"/>
  <c r="BD870" i="1"/>
  <c r="BE870" i="1"/>
  <c r="BD878" i="1"/>
  <c r="BE878" i="1"/>
  <c r="BD886" i="1"/>
  <c r="BE886" i="1"/>
  <c r="BD894" i="1"/>
  <c r="BE894" i="1"/>
  <c r="BD902" i="1"/>
  <c r="BE902" i="1"/>
  <c r="BD910" i="1"/>
  <c r="BE910" i="1"/>
  <c r="BD918" i="1"/>
  <c r="BE918" i="1"/>
  <c r="BD926" i="1"/>
  <c r="BE926" i="1"/>
  <c r="BD934" i="1"/>
  <c r="BE934" i="1"/>
  <c r="BD11" i="1"/>
  <c r="BE11" i="1"/>
  <c r="BC11" i="1"/>
  <c r="BB11" i="1"/>
  <c r="BD19" i="1"/>
  <c r="BE19" i="1"/>
  <c r="BC19" i="1"/>
  <c r="BB19" i="1"/>
  <c r="BD27" i="1"/>
  <c r="BE27" i="1"/>
  <c r="BC27" i="1"/>
  <c r="BB27" i="1"/>
  <c r="BD35" i="1"/>
  <c r="BE35" i="1"/>
  <c r="BC35" i="1"/>
  <c r="BB35" i="1"/>
  <c r="BD43" i="1"/>
  <c r="BE43" i="1"/>
  <c r="BC43" i="1"/>
  <c r="BE51" i="1"/>
  <c r="BC51" i="1"/>
  <c r="BB51" i="1"/>
  <c r="BD59" i="1"/>
  <c r="BE59" i="1"/>
  <c r="BC59" i="1"/>
  <c r="BB59" i="1"/>
  <c r="BD67" i="1"/>
  <c r="BE67" i="1"/>
  <c r="BB67" i="1"/>
  <c r="BD971" i="1"/>
  <c r="BC2242" i="1"/>
  <c r="BB2242" i="1"/>
  <c r="F2242" i="1"/>
  <c r="E2242" i="1"/>
  <c r="BD2242" i="1"/>
  <c r="BE2242" i="1"/>
  <c r="BB2250" i="1"/>
  <c r="F2250" i="1"/>
  <c r="E2250" i="1"/>
  <c r="BE2250" i="1"/>
  <c r="BC2250" i="1"/>
  <c r="BD2250" i="1"/>
  <c r="BB2258" i="1"/>
  <c r="F2258" i="1"/>
  <c r="E2258" i="1"/>
  <c r="BD2258" i="1"/>
  <c r="BE2258" i="1"/>
  <c r="BC2258" i="1"/>
  <c r="BM76" i="1"/>
  <c r="BM84" i="1"/>
  <c r="BM92" i="1"/>
  <c r="BM100" i="1"/>
  <c r="BM108" i="1"/>
  <c r="BB118" i="1"/>
  <c r="BD118" i="1"/>
  <c r="BB126" i="1"/>
  <c r="BD126" i="1"/>
  <c r="BD136" i="1"/>
  <c r="BE136" i="1"/>
  <c r="BD144" i="1"/>
  <c r="BE144" i="1"/>
  <c r="BB152" i="1"/>
  <c r="E152" i="1"/>
  <c r="BD152" i="1"/>
  <c r="BE152" i="1"/>
  <c r="BC152" i="1"/>
  <c r="F152" i="1"/>
  <c r="BD160" i="1"/>
  <c r="BE160" i="1"/>
  <c r="BD168" i="1"/>
  <c r="BE168" i="1"/>
  <c r="BD176" i="1"/>
  <c r="BE176" i="1"/>
  <c r="E184" i="1"/>
  <c r="F184" i="1"/>
  <c r="BE184" i="1"/>
  <c r="BC184" i="1"/>
  <c r="BB184" i="1"/>
  <c r="BD184" i="1"/>
  <c r="BE193" i="1"/>
  <c r="BD193" i="1"/>
  <c r="BE201" i="1"/>
  <c r="BD201" i="1"/>
  <c r="BE211" i="1"/>
  <c r="BC211" i="1"/>
  <c r="BB211" i="1"/>
  <c r="BD211" i="1"/>
  <c r="BE219" i="1"/>
  <c r="BC219" i="1"/>
  <c r="BB219" i="1"/>
  <c r="BD219" i="1"/>
  <c r="BE227" i="1"/>
  <c r="BC227" i="1"/>
  <c r="BB227" i="1"/>
  <c r="BD227" i="1"/>
  <c r="BE235" i="1"/>
  <c r="BC235" i="1"/>
  <c r="BB235" i="1"/>
  <c r="BD235" i="1"/>
  <c r="BE243" i="1"/>
  <c r="BC243" i="1"/>
  <c r="BB243" i="1"/>
  <c r="BD243" i="1"/>
  <c r="BE251" i="1"/>
  <c r="BC251" i="1"/>
  <c r="BB251" i="1"/>
  <c r="BD251" i="1"/>
  <c r="BE259" i="1"/>
  <c r="BC259" i="1"/>
  <c r="BB259" i="1"/>
  <c r="BD259" i="1"/>
  <c r="BD269" i="1"/>
  <c r="BE269" i="1"/>
  <c r="BD277" i="1"/>
  <c r="BE277" i="1"/>
  <c r="BD285" i="1"/>
  <c r="BE285" i="1"/>
  <c r="BD293" i="1"/>
  <c r="BE293" i="1"/>
  <c r="BD301" i="1"/>
  <c r="BE301" i="1"/>
  <c r="BD309" i="1"/>
  <c r="BD317" i="1"/>
  <c r="BE317" i="1"/>
  <c r="BD325" i="1"/>
  <c r="BE325" i="1"/>
  <c r="BD345" i="1"/>
  <c r="BE345" i="1"/>
  <c r="BC345" i="1"/>
  <c r="BD353" i="1"/>
  <c r="BE353" i="1"/>
  <c r="BC353" i="1"/>
  <c r="BD361" i="1"/>
  <c r="BE361" i="1"/>
  <c r="BC361" i="1"/>
  <c r="BD369" i="1"/>
  <c r="BE369" i="1"/>
  <c r="BC369" i="1"/>
  <c r="BD377" i="1"/>
  <c r="BE377" i="1"/>
  <c r="BC377" i="1"/>
  <c r="BD385" i="1"/>
  <c r="BE385" i="1"/>
  <c r="BC385" i="1"/>
  <c r="BD393" i="1"/>
  <c r="BE393" i="1"/>
  <c r="BC393" i="1"/>
  <c r="BD401" i="1"/>
  <c r="BE401" i="1"/>
  <c r="BC401" i="1"/>
  <c r="BD414" i="1"/>
  <c r="BE414" i="1"/>
  <c r="BD422" i="1"/>
  <c r="BE422" i="1"/>
  <c r="BD430" i="1"/>
  <c r="BE430" i="1"/>
  <c r="BD438" i="1"/>
  <c r="BE438" i="1"/>
  <c r="BD446" i="1"/>
  <c r="BE446" i="1"/>
  <c r="BD454" i="1"/>
  <c r="BE454" i="1"/>
  <c r="BD462" i="1"/>
  <c r="BE462" i="1"/>
  <c r="BD470" i="1"/>
  <c r="BE470" i="1"/>
  <c r="BD478" i="1"/>
  <c r="BE478" i="1"/>
  <c r="BD486" i="1"/>
  <c r="BE486" i="1"/>
  <c r="BD494" i="1"/>
  <c r="BE494" i="1"/>
  <c r="BD502" i="1"/>
  <c r="BE502" i="1"/>
  <c r="BD510" i="1"/>
  <c r="BE510" i="1"/>
  <c r="BD518" i="1"/>
  <c r="BE518" i="1"/>
  <c r="BD526" i="1"/>
  <c r="BE526" i="1"/>
  <c r="BD534" i="1"/>
  <c r="BE534" i="1"/>
  <c r="BD542" i="1"/>
  <c r="BE542" i="1"/>
  <c r="BD550" i="1"/>
  <c r="BE550" i="1"/>
  <c r="BD558" i="1"/>
  <c r="BE558" i="1"/>
  <c r="BD566" i="1"/>
  <c r="BE566" i="1"/>
  <c r="BD632" i="1"/>
  <c r="BE632" i="1"/>
  <c r="BE640" i="1"/>
  <c r="BC640" i="1"/>
  <c r="F640" i="1"/>
  <c r="BD648" i="1"/>
  <c r="BE648" i="1"/>
  <c r="BC648" i="1"/>
  <c r="BE656" i="1"/>
  <c r="F656" i="1"/>
  <c r="BE664" i="1"/>
  <c r="BC664" i="1"/>
  <c r="BE672" i="1"/>
  <c r="BC672" i="1"/>
  <c r="F672" i="1"/>
  <c r="BE680" i="1"/>
  <c r="BC680" i="1"/>
  <c r="F680" i="1"/>
  <c r="BC688" i="1"/>
  <c r="BE696" i="1"/>
  <c r="BC696" i="1"/>
  <c r="BD704" i="1"/>
  <c r="BC704" i="1"/>
  <c r="BC712" i="1"/>
  <c r="F712" i="1"/>
  <c r="BD720" i="1"/>
  <c r="F720" i="1"/>
  <c r="BD738" i="1"/>
  <c r="BE738" i="1"/>
  <c r="BD746" i="1"/>
  <c r="BE746" i="1"/>
  <c r="BD754" i="1"/>
  <c r="BE754" i="1"/>
  <c r="BD762" i="1"/>
  <c r="BE762" i="1"/>
  <c r="BD770" i="1"/>
  <c r="BE770" i="1"/>
  <c r="BD778" i="1"/>
  <c r="BE778" i="1"/>
  <c r="BD786" i="1"/>
  <c r="BE786" i="1"/>
  <c r="BD794" i="1"/>
  <c r="BE794" i="1"/>
  <c r="BD802" i="1"/>
  <c r="BE802" i="1"/>
  <c r="BD810" i="1"/>
  <c r="BE810" i="1"/>
  <c r="BD818" i="1"/>
  <c r="BE818" i="1"/>
  <c r="BD839" i="1"/>
  <c r="BE839" i="1"/>
  <c r="BD847" i="1"/>
  <c r="BE847" i="1"/>
  <c r="BD855" i="1"/>
  <c r="BE855" i="1"/>
  <c r="BE863" i="1"/>
  <c r="BD863" i="1"/>
  <c r="BE871" i="1"/>
  <c r="BD871" i="1"/>
  <c r="BE879" i="1"/>
  <c r="BD879" i="1"/>
  <c r="BE887" i="1"/>
  <c r="BD887" i="1"/>
  <c r="BE895" i="1"/>
  <c r="BD895" i="1"/>
  <c r="BE903" i="1"/>
  <c r="BD903" i="1"/>
  <c r="BE911" i="1"/>
  <c r="BD911" i="1"/>
  <c r="BE919" i="1"/>
  <c r="BD919" i="1"/>
  <c r="BE927" i="1"/>
  <c r="BD927" i="1"/>
  <c r="BE935" i="1"/>
  <c r="BD935" i="1"/>
  <c r="BC4" i="1"/>
  <c r="BB4" i="1"/>
  <c r="BD4" i="1"/>
  <c r="BE4" i="1"/>
  <c r="BC12" i="1"/>
  <c r="BD12" i="1"/>
  <c r="BE12" i="1"/>
  <c r="BC20" i="1"/>
  <c r="BE20" i="1"/>
  <c r="BB20" i="1"/>
  <c r="BC28" i="1"/>
  <c r="BD28" i="1"/>
  <c r="BE28" i="1"/>
  <c r="BB28" i="1"/>
  <c r="BD36" i="1"/>
  <c r="BE36" i="1"/>
  <c r="BB36" i="1"/>
  <c r="BB44" i="1"/>
  <c r="BC44" i="1"/>
  <c r="BD44" i="1"/>
  <c r="BE44" i="1"/>
  <c r="BC52" i="1"/>
  <c r="BD52" i="1"/>
  <c r="BE52" i="1"/>
  <c r="BB52" i="1"/>
  <c r="BC60" i="1"/>
  <c r="BD60" i="1"/>
  <c r="BE60" i="1"/>
  <c r="BB60" i="1"/>
  <c r="BB68" i="1"/>
  <c r="BC68" i="1"/>
  <c r="BD68" i="1"/>
  <c r="BE68" i="1"/>
  <c r="E86" i="4"/>
  <c r="E110" i="4" s="1"/>
  <c r="U28" i="3"/>
  <c r="G62" i="3" s="1"/>
  <c r="BH1" i="1"/>
  <c r="T1" i="23"/>
  <c r="K22" i="23"/>
  <c r="L22" i="23"/>
  <c r="J22" i="23"/>
  <c r="L78" i="23"/>
  <c r="J78" i="23"/>
  <c r="K78" i="23"/>
  <c r="K46" i="23"/>
  <c r="L46" i="23"/>
  <c r="J46" i="23"/>
  <c r="K63" i="23"/>
  <c r="H78" i="23"/>
  <c r="J29" i="23"/>
  <c r="L29" i="23"/>
  <c r="K29" i="23"/>
  <c r="J167" i="23"/>
  <c r="L167" i="23"/>
  <c r="K167" i="23"/>
  <c r="J55" i="23"/>
  <c r="K55" i="23"/>
  <c r="L55" i="23"/>
  <c r="J36" i="23"/>
  <c r="L36" i="23"/>
  <c r="K36" i="23"/>
  <c r="J30" i="23"/>
  <c r="L30" i="23"/>
  <c r="J39" i="23"/>
  <c r="L39" i="23"/>
  <c r="K39" i="23"/>
  <c r="J70" i="23"/>
  <c r="K70" i="23"/>
  <c r="L70" i="23"/>
  <c r="K21" i="23"/>
  <c r="L143" i="23"/>
  <c r="K71" i="23"/>
  <c r="K3" i="23"/>
  <c r="K12" i="23"/>
  <c r="L12" i="23"/>
  <c r="J12" i="23"/>
  <c r="L47" i="23"/>
  <c r="J47" i="23"/>
  <c r="K47" i="23"/>
  <c r="H49" i="23"/>
  <c r="G166" i="23"/>
  <c r="H166" i="23" s="1"/>
  <c r="H164" i="23"/>
  <c r="L163" i="23"/>
  <c r="D159" i="23"/>
  <c r="D158" i="23"/>
  <c r="H155" i="23"/>
  <c r="L153" i="23"/>
  <c r="D151" i="23"/>
  <c r="D150" i="23"/>
  <c r="K145" i="23"/>
  <c r="H138" i="23"/>
  <c r="K135" i="23"/>
  <c r="C119" i="23"/>
  <c r="L119" i="23" s="1"/>
  <c r="C118" i="23"/>
  <c r="K112" i="23"/>
  <c r="H106" i="23"/>
  <c r="K95" i="23"/>
  <c r="H89" i="23"/>
  <c r="E86" i="23"/>
  <c r="K84" i="23"/>
  <c r="E78" i="23"/>
  <c r="G70" i="23"/>
  <c r="H70" i="23" s="1"/>
  <c r="E63" i="23"/>
  <c r="D62" i="23"/>
  <c r="G55" i="23"/>
  <c r="H55" i="23" s="1"/>
  <c r="G47" i="23"/>
  <c r="H47" i="23" s="1"/>
  <c r="G46" i="23"/>
  <c r="H46" i="23" s="1"/>
  <c r="H45" i="23"/>
  <c r="G36" i="23"/>
  <c r="H36" i="23" s="1"/>
  <c r="H35" i="23"/>
  <c r="G21" i="23"/>
  <c r="H21" i="23" s="1"/>
  <c r="E12" i="23"/>
  <c r="C10" i="23"/>
  <c r="K10" i="23" s="1"/>
  <c r="L38" i="23"/>
  <c r="N172" i="23"/>
  <c r="F172" i="23" s="1"/>
  <c r="H170" i="23"/>
  <c r="G167" i="23"/>
  <c r="H167" i="23" s="1"/>
  <c r="K163" i="23"/>
  <c r="C159" i="23"/>
  <c r="C158" i="23"/>
  <c r="J158" i="23" s="1"/>
  <c r="K153" i="23"/>
  <c r="C151" i="23"/>
  <c r="C150" i="23"/>
  <c r="L150" i="23" s="1"/>
  <c r="J145" i="23"/>
  <c r="K144" i="23"/>
  <c r="J135" i="23"/>
  <c r="K134" i="23"/>
  <c r="K132" i="23"/>
  <c r="E127" i="23"/>
  <c r="E126" i="23"/>
  <c r="L121" i="23"/>
  <c r="G110" i="23"/>
  <c r="H110" i="23" s="1"/>
  <c r="L109" i="23"/>
  <c r="E103" i="23"/>
  <c r="E102" i="23"/>
  <c r="J95" i="23"/>
  <c r="K94" i="23"/>
  <c r="E87" i="23"/>
  <c r="D86" i="23"/>
  <c r="E79" i="23"/>
  <c r="D78" i="23"/>
  <c r="G71" i="23"/>
  <c r="H71" i="23" s="1"/>
  <c r="D63" i="23"/>
  <c r="C62" i="23"/>
  <c r="L57" i="23"/>
  <c r="E54" i="23"/>
  <c r="L25" i="23"/>
  <c r="L24" i="23"/>
  <c r="L23" i="23"/>
  <c r="G22" i="23"/>
  <c r="H22" i="23" s="1"/>
  <c r="D12" i="23"/>
  <c r="G3" i="23"/>
  <c r="H3" i="23" s="1"/>
  <c r="K38" i="23"/>
  <c r="E166" i="23"/>
  <c r="H160" i="23"/>
  <c r="H152" i="23"/>
  <c r="H145" i="23"/>
  <c r="G142" i="23"/>
  <c r="H142" i="23" s="1"/>
  <c r="G135" i="23"/>
  <c r="H135" i="23" s="1"/>
  <c r="G134" i="23"/>
  <c r="H134" i="23" s="1"/>
  <c r="D127" i="23"/>
  <c r="D126" i="23"/>
  <c r="H114" i="23"/>
  <c r="G111" i="23"/>
  <c r="H111" i="23" s="1"/>
  <c r="D103" i="23"/>
  <c r="D102" i="23"/>
  <c r="G95" i="23"/>
  <c r="H95" i="23" s="1"/>
  <c r="G94" i="23"/>
  <c r="H94" i="23" s="1"/>
  <c r="L93" i="23"/>
  <c r="H92" i="23"/>
  <c r="D87" i="23"/>
  <c r="D79" i="23"/>
  <c r="E70" i="23"/>
  <c r="H58" i="23"/>
  <c r="H57" i="23"/>
  <c r="E55" i="23"/>
  <c r="D54" i="23"/>
  <c r="E47" i="23"/>
  <c r="E46" i="23"/>
  <c r="G38" i="23"/>
  <c r="H38" i="23" s="1"/>
  <c r="E36" i="23"/>
  <c r="H27" i="23"/>
  <c r="E21" i="23"/>
  <c r="K7" i="23"/>
  <c r="K23" i="23"/>
  <c r="K57" i="23"/>
  <c r="J38" i="23"/>
  <c r="K24" i="23"/>
  <c r="E167" i="23"/>
  <c r="D166" i="23"/>
  <c r="H163" i="23"/>
  <c r="H146" i="23"/>
  <c r="G143" i="23"/>
  <c r="H143" i="23" s="1"/>
  <c r="J141" i="23"/>
  <c r="K131" i="23"/>
  <c r="C127" i="23"/>
  <c r="C126" i="23"/>
  <c r="J126" i="23" s="1"/>
  <c r="H124" i="23"/>
  <c r="E110" i="23"/>
  <c r="C103" i="23"/>
  <c r="C102" i="23"/>
  <c r="L102" i="23" s="1"/>
  <c r="C87" i="23"/>
  <c r="L87" i="23" s="1"/>
  <c r="C79" i="23"/>
  <c r="E71" i="23"/>
  <c r="D70" i="23"/>
  <c r="D55" i="23"/>
  <c r="C54" i="23"/>
  <c r="H54" i="23" s="1"/>
  <c r="D47" i="23"/>
  <c r="D46" i="23"/>
  <c r="G39" i="23"/>
  <c r="H39" i="23" s="1"/>
  <c r="D36" i="23"/>
  <c r="G30" i="23"/>
  <c r="H30" i="23" s="1"/>
  <c r="G29" i="23"/>
  <c r="H29" i="23" s="1"/>
  <c r="H28" i="23"/>
  <c r="E22" i="23"/>
  <c r="D21" i="23"/>
  <c r="E3" i="23"/>
  <c r="K25" i="23"/>
  <c r="K49" i="23"/>
  <c r="J24" i="23"/>
  <c r="D167" i="23"/>
  <c r="E142" i="23"/>
  <c r="E135" i="23"/>
  <c r="E134" i="23"/>
  <c r="G119" i="23"/>
  <c r="G118" i="23"/>
  <c r="E111" i="23"/>
  <c r="D110" i="23"/>
  <c r="H96" i="23"/>
  <c r="E95" i="23"/>
  <c r="E94" i="23"/>
  <c r="H80" i="23"/>
  <c r="D71" i="23"/>
  <c r="E38" i="23"/>
  <c r="D22" i="23"/>
  <c r="G10" i="23"/>
  <c r="D3" i="23"/>
  <c r="H63" i="23"/>
  <c r="H12" i="23"/>
  <c r="K27" i="23"/>
  <c r="H24" i="23"/>
  <c r="J49" i="23"/>
  <c r="K4" i="23"/>
  <c r="J72" i="23"/>
  <c r="L171" i="23"/>
  <c r="G159" i="23"/>
  <c r="G158" i="23"/>
  <c r="L157" i="23"/>
  <c r="G151" i="23"/>
  <c r="G150" i="23"/>
  <c r="E143" i="23"/>
  <c r="J117" i="23"/>
  <c r="H82" i="23"/>
  <c r="G62" i="23"/>
  <c r="E39" i="23"/>
  <c r="E30" i="23"/>
  <c r="E29" i="23"/>
  <c r="H4" i="23"/>
  <c r="H72" i="23"/>
  <c r="L35" i="23"/>
  <c r="J171" i="23"/>
  <c r="K170" i="23"/>
  <c r="L165" i="23"/>
  <c r="K161" i="23"/>
  <c r="J157" i="23"/>
  <c r="K156" i="23"/>
  <c r="H153" i="23"/>
  <c r="L147" i="23"/>
  <c r="K143" i="23"/>
  <c r="J139" i="23"/>
  <c r="K138" i="23"/>
  <c r="L133" i="23"/>
  <c r="K129" i="23"/>
  <c r="J125" i="23"/>
  <c r="K124" i="23"/>
  <c r="H121" i="23"/>
  <c r="H120" i="23"/>
  <c r="L115" i="23"/>
  <c r="K111" i="23"/>
  <c r="J107" i="23"/>
  <c r="K106" i="23"/>
  <c r="L101" i="23"/>
  <c r="K97" i="23"/>
  <c r="J93" i="23"/>
  <c r="H88" i="23"/>
  <c r="H86" i="23"/>
  <c r="L83" i="23"/>
  <c r="H75" i="23"/>
  <c r="H74" i="23"/>
  <c r="H171" i="23"/>
  <c r="K165" i="23"/>
  <c r="J161" i="23"/>
  <c r="H157" i="23"/>
  <c r="H154" i="23"/>
  <c r="K147" i="23"/>
  <c r="J143" i="23"/>
  <c r="K142" i="23"/>
  <c r="H139" i="23"/>
  <c r="K133" i="23"/>
  <c r="J129" i="23"/>
  <c r="H125" i="23"/>
  <c r="H122" i="23"/>
  <c r="K115" i="23"/>
  <c r="J111" i="23"/>
  <c r="K110" i="23"/>
  <c r="H107" i="23"/>
  <c r="L105" i="23"/>
  <c r="K101" i="23"/>
  <c r="J97" i="23"/>
  <c r="K96" i="23"/>
  <c r="H93" i="23"/>
  <c r="H90" i="23"/>
  <c r="K83" i="23"/>
  <c r="L80" i="23"/>
  <c r="H41" i="23"/>
  <c r="J31" i="23"/>
  <c r="H16" i="23"/>
  <c r="H161" i="23"/>
  <c r="K146" i="23"/>
  <c r="H129" i="23"/>
  <c r="K114" i="23"/>
  <c r="K105" i="23"/>
  <c r="H97" i="23"/>
  <c r="K82" i="23"/>
  <c r="H33" i="23"/>
  <c r="J27" i="23"/>
  <c r="J19" i="23"/>
  <c r="H165" i="23"/>
  <c r="H162" i="23"/>
  <c r="H147" i="23"/>
  <c r="H133" i="23"/>
  <c r="H130" i="23"/>
  <c r="H115" i="23"/>
  <c r="H101" i="23"/>
  <c r="H98" i="23"/>
  <c r="K86" i="23"/>
  <c r="H83" i="23"/>
  <c r="L33" i="23"/>
  <c r="M33" i="23" s="1"/>
  <c r="J23" i="23"/>
  <c r="J17" i="23"/>
  <c r="K166" i="23"/>
  <c r="H64" i="23"/>
  <c r="H60" i="23"/>
  <c r="H59" i="23"/>
  <c r="H25" i="23"/>
  <c r="K1284" i="23"/>
  <c r="H1284" i="23"/>
  <c r="L1284" i="23"/>
  <c r="J1230" i="23"/>
  <c r="L1230" i="23"/>
  <c r="L1378" i="23"/>
  <c r="L1457" i="23"/>
  <c r="H1457" i="23"/>
  <c r="J1457" i="23"/>
  <c r="K1457" i="23"/>
  <c r="L1435" i="23"/>
  <c r="H1435" i="23"/>
  <c r="J1435" i="23"/>
  <c r="K1435" i="23"/>
  <c r="L1474" i="23"/>
  <c r="L1512" i="23"/>
  <c r="K1495" i="23"/>
  <c r="H1495" i="23"/>
  <c r="J1495" i="23"/>
  <c r="L1495" i="23"/>
  <c r="H1557" i="23"/>
  <c r="J1262" i="23"/>
  <c r="L1262" i="23"/>
  <c r="L1062" i="23"/>
  <c r="H1062" i="23"/>
  <c r="K1570" i="23"/>
  <c r="H1570" i="23"/>
  <c r="J1570" i="23"/>
  <c r="K1538" i="23"/>
  <c r="H1538" i="23"/>
  <c r="J1538" i="23"/>
  <c r="L1410" i="23"/>
  <c r="L1393" i="23"/>
  <c r="H1393" i="23"/>
  <c r="J1393" i="23"/>
  <c r="J1349" i="23"/>
  <c r="K1349" i="23"/>
  <c r="H1228" i="23"/>
  <c r="H1125" i="23"/>
  <c r="J1125" i="23"/>
  <c r="K1125" i="23"/>
  <c r="H1063" i="23"/>
  <c r="J1063" i="23"/>
  <c r="L1063" i="23"/>
  <c r="K1578" i="23"/>
  <c r="H1578" i="23"/>
  <c r="J1578" i="23"/>
  <c r="K1546" i="23"/>
  <c r="H1546" i="23"/>
  <c r="J1546" i="23"/>
  <c r="L1530" i="23"/>
  <c r="H1530" i="23"/>
  <c r="H1512" i="23"/>
  <c r="H1474" i="23"/>
  <c r="L1467" i="23"/>
  <c r="H1467" i="23"/>
  <c r="J1467" i="23"/>
  <c r="H1378" i="23"/>
  <c r="L1371" i="23"/>
  <c r="H1371" i="23"/>
  <c r="J1371" i="23"/>
  <c r="L1255" i="23"/>
  <c r="L1442" i="23"/>
  <c r="L1425" i="23"/>
  <c r="H1425" i="23"/>
  <c r="J1425" i="23"/>
  <c r="H1230" i="23"/>
  <c r="C1589" i="23"/>
  <c r="D1589" i="23"/>
  <c r="L1570" i="23"/>
  <c r="J1557" i="23"/>
  <c r="L1557" i="23"/>
  <c r="L1538" i="23"/>
  <c r="L1498" i="23"/>
  <c r="H1498" i="23"/>
  <c r="K1393" i="23"/>
  <c r="L1349" i="23"/>
  <c r="L1291" i="23"/>
  <c r="H1291" i="23"/>
  <c r="J1291" i="23"/>
  <c r="K1169" i="23"/>
  <c r="L1169" i="23"/>
  <c r="J1169" i="23"/>
  <c r="L1125" i="23"/>
  <c r="K1527" i="23"/>
  <c r="H1527" i="23"/>
  <c r="J1527" i="23"/>
  <c r="K1521" i="23"/>
  <c r="H1521" i="23"/>
  <c r="J1521" i="23"/>
  <c r="L1403" i="23"/>
  <c r="H1403" i="23"/>
  <c r="J1403" i="23"/>
  <c r="L1228" i="23"/>
  <c r="J1228" i="23"/>
  <c r="H1193" i="23"/>
  <c r="K1193" i="23"/>
  <c r="J1193" i="23"/>
  <c r="L1193" i="23"/>
  <c r="K1582" i="23"/>
  <c r="J1567" i="23"/>
  <c r="J1559" i="23"/>
  <c r="K1550" i="23"/>
  <c r="J1535" i="23"/>
  <c r="K1525" i="23"/>
  <c r="K1519" i="23"/>
  <c r="K1515" i="23"/>
  <c r="K1493" i="23"/>
  <c r="L1481" i="23"/>
  <c r="L1459" i="23"/>
  <c r="L1449" i="23"/>
  <c r="L1427" i="23"/>
  <c r="L1417" i="23"/>
  <c r="L1395" i="23"/>
  <c r="L1385" i="23"/>
  <c r="J1365" i="23"/>
  <c r="J1353" i="23"/>
  <c r="J1345" i="23"/>
  <c r="L1295" i="23"/>
  <c r="K1288" i="23"/>
  <c r="L1279" i="23"/>
  <c r="L1246" i="23"/>
  <c r="H1222" i="23"/>
  <c r="J1221" i="23"/>
  <c r="K1212" i="23"/>
  <c r="H1194" i="23"/>
  <c r="K1188" i="23"/>
  <c r="K1185" i="23"/>
  <c r="K1179" i="23"/>
  <c r="K1172" i="23"/>
  <c r="J1118" i="23"/>
  <c r="K1109" i="23"/>
  <c r="J1092" i="23"/>
  <c r="J1083" i="23"/>
  <c r="K1201" i="23"/>
  <c r="L1201" i="23"/>
  <c r="L1183" i="23"/>
  <c r="K1177" i="23"/>
  <c r="J1071" i="23"/>
  <c r="J1582" i="23"/>
  <c r="J1550" i="23"/>
  <c r="J1525" i="23"/>
  <c r="J1519" i="23"/>
  <c r="J1515" i="23"/>
  <c r="K1501" i="23"/>
  <c r="J1493" i="23"/>
  <c r="L1483" i="23"/>
  <c r="J1481" i="23"/>
  <c r="L1473" i="23"/>
  <c r="J1459" i="23"/>
  <c r="L1451" i="23"/>
  <c r="J1449" i="23"/>
  <c r="L1441" i="23"/>
  <c r="J1427" i="23"/>
  <c r="L1419" i="23"/>
  <c r="J1417" i="23"/>
  <c r="L1409" i="23"/>
  <c r="J1395" i="23"/>
  <c r="L1387" i="23"/>
  <c r="J1385" i="23"/>
  <c r="L1377" i="23"/>
  <c r="K1363" i="23"/>
  <c r="L1299" i="23"/>
  <c r="J1295" i="23"/>
  <c r="K1292" i="23"/>
  <c r="L1288" i="23"/>
  <c r="L1283" i="23"/>
  <c r="J1279" i="23"/>
  <c r="L1269" i="23"/>
  <c r="J1253" i="23"/>
  <c r="J1237" i="23"/>
  <c r="L1212" i="23"/>
  <c r="K1204" i="23"/>
  <c r="L1188" i="23"/>
  <c r="L1146" i="23"/>
  <c r="L1106" i="23"/>
  <c r="J1094" i="23"/>
  <c r="L3" i="23"/>
  <c r="J3" i="23"/>
  <c r="L1274" i="23"/>
  <c r="K1269" i="23"/>
  <c r="L1227" i="23"/>
  <c r="L1220" i="23"/>
  <c r="H1188" i="23"/>
  <c r="K1183" i="23"/>
  <c r="L1177" i="23"/>
  <c r="L1172" i="23"/>
  <c r="L1160" i="23"/>
  <c r="K1153" i="23"/>
  <c r="J1153" i="23"/>
  <c r="J1146" i="23"/>
  <c r="K1118" i="23"/>
  <c r="J1093" i="23"/>
  <c r="L1093" i="23"/>
  <c r="H1078" i="23"/>
  <c r="L1073" i="23"/>
  <c r="L1066" i="23"/>
  <c r="L1443" i="23"/>
  <c r="L1379" i="23"/>
  <c r="L1369" i="23"/>
  <c r="J1268" i="23"/>
  <c r="K1253" i="23"/>
  <c r="L1243" i="23"/>
  <c r="K1237" i="23"/>
  <c r="K1227" i="23"/>
  <c r="H1212" i="23"/>
  <c r="J1183" i="23"/>
  <c r="L1182" i="23"/>
  <c r="J1177" i="23"/>
  <c r="L1176" i="23"/>
  <c r="H1172" i="23"/>
  <c r="H1168" i="23"/>
  <c r="J1160" i="23"/>
  <c r="L1154" i="23"/>
  <c r="H1146" i="23"/>
  <c r="L1117" i="23"/>
  <c r="K1106" i="23"/>
  <c r="H1083" i="23"/>
  <c r="L1081" i="23"/>
  <c r="H1073" i="23"/>
  <c r="L1071" i="23"/>
  <c r="L1471" i="23"/>
  <c r="L1461" i="23"/>
  <c r="L1439" i="23"/>
  <c r="L1429" i="23"/>
  <c r="L1407" i="23"/>
  <c r="L1397" i="23"/>
  <c r="L1375" i="23"/>
  <c r="L1289" i="23"/>
  <c r="H1269" i="23"/>
  <c r="L1263" i="23"/>
  <c r="L1259" i="23"/>
  <c r="J1243" i="23"/>
  <c r="L1204" i="23"/>
  <c r="H1187" i="23"/>
  <c r="J1185" i="23"/>
  <c r="H1183" i="23"/>
  <c r="J1182" i="23"/>
  <c r="H1177" i="23"/>
  <c r="J1176" i="23"/>
  <c r="K1162" i="23"/>
  <c r="H1160" i="23"/>
  <c r="H1154" i="23"/>
  <c r="L1143" i="23"/>
  <c r="L1129" i="23"/>
  <c r="L1127" i="23"/>
  <c r="K1117" i="23"/>
  <c r="L1114" i="23"/>
  <c r="J1106" i="23"/>
  <c r="L1094" i="23"/>
  <c r="L1092" i="23"/>
  <c r="L1087" i="23"/>
  <c r="K1081" i="23"/>
  <c r="H1071" i="23"/>
  <c r="L11" i="23"/>
  <c r="J11" i="23"/>
  <c r="H11" i="23"/>
  <c r="K30" i="23"/>
  <c r="L71" i="23"/>
  <c r="J71" i="23"/>
  <c r="K26" i="23"/>
  <c r="L26" i="23"/>
  <c r="L21" i="23"/>
  <c r="J21" i="23"/>
  <c r="J168" i="23"/>
  <c r="L168" i="23"/>
  <c r="J164" i="23"/>
  <c r="L164" i="23"/>
  <c r="J160" i="23"/>
  <c r="L160" i="23"/>
  <c r="J156" i="23"/>
  <c r="L156" i="23"/>
  <c r="J152" i="23"/>
  <c r="L152" i="23"/>
  <c r="J148" i="23"/>
  <c r="L148" i="23"/>
  <c r="J144" i="23"/>
  <c r="L144" i="23"/>
  <c r="J140" i="23"/>
  <c r="L140" i="23"/>
  <c r="J136" i="23"/>
  <c r="L136" i="23"/>
  <c r="J132" i="23"/>
  <c r="L132" i="23"/>
  <c r="J128" i="23"/>
  <c r="L128" i="23"/>
  <c r="J124" i="23"/>
  <c r="L124" i="23"/>
  <c r="J120" i="23"/>
  <c r="L120" i="23"/>
  <c r="J116" i="23"/>
  <c r="L116" i="23"/>
  <c r="J112" i="23"/>
  <c r="L112" i="23"/>
  <c r="J108" i="23"/>
  <c r="L108" i="23"/>
  <c r="J104" i="23"/>
  <c r="L104" i="23"/>
  <c r="J100" i="23"/>
  <c r="L100" i="23"/>
  <c r="J96" i="23"/>
  <c r="L96" i="23"/>
  <c r="J92" i="23"/>
  <c r="L92" i="23"/>
  <c r="J88" i="23"/>
  <c r="L88" i="23"/>
  <c r="J84" i="23"/>
  <c r="L84" i="23"/>
  <c r="H32" i="23"/>
  <c r="H7" i="23"/>
  <c r="J58" i="23"/>
  <c r="L58" i="23"/>
  <c r="K44" i="23"/>
  <c r="L44" i="23"/>
  <c r="H42" i="23"/>
  <c r="L42" i="23"/>
  <c r="J74" i="23"/>
  <c r="L74" i="23"/>
  <c r="J63" i="23"/>
  <c r="L63" i="23"/>
  <c r="J170" i="23"/>
  <c r="L170" i="23"/>
  <c r="J166" i="23"/>
  <c r="L166" i="23"/>
  <c r="J162" i="23"/>
  <c r="L162" i="23"/>
  <c r="J154" i="23"/>
  <c r="L154" i="23"/>
  <c r="J146" i="23"/>
  <c r="L146" i="23"/>
  <c r="J142" i="23"/>
  <c r="L142" i="23"/>
  <c r="J138" i="23"/>
  <c r="L138" i="23"/>
  <c r="J134" i="23"/>
  <c r="L134" i="23"/>
  <c r="J130" i="23"/>
  <c r="L130" i="23"/>
  <c r="J122" i="23"/>
  <c r="L122" i="23"/>
  <c r="J114" i="23"/>
  <c r="L114" i="23"/>
  <c r="J110" i="23"/>
  <c r="L110" i="23"/>
  <c r="J106" i="23"/>
  <c r="L106" i="23"/>
  <c r="J98" i="23"/>
  <c r="L98" i="23"/>
  <c r="J94" i="23"/>
  <c r="L94" i="23"/>
  <c r="J90" i="23"/>
  <c r="L90" i="23"/>
  <c r="J86" i="23"/>
  <c r="L86" i="23"/>
  <c r="J82" i="23"/>
  <c r="L82" i="23"/>
  <c r="K58" i="23"/>
  <c r="H48" i="23"/>
  <c r="H44" i="23"/>
  <c r="K42" i="23"/>
  <c r="J7" i="23"/>
  <c r="L7" i="23"/>
  <c r="K50" i="23"/>
  <c r="K34" i="23"/>
  <c r="N1678" i="1"/>
  <c r="N953" i="1"/>
  <c r="N945" i="1"/>
  <c r="N992" i="1"/>
  <c r="N984" i="1"/>
  <c r="N1295" i="1"/>
  <c r="N1287" i="1"/>
  <c r="N952" i="1"/>
  <c r="N944" i="1"/>
  <c r="N991" i="1"/>
  <c r="N983" i="1"/>
  <c r="N951" i="1"/>
  <c r="N943" i="1"/>
  <c r="N990" i="1"/>
  <c r="N1294" i="1"/>
  <c r="N335" i="1"/>
  <c r="N950" i="1"/>
  <c r="N942" i="1"/>
  <c r="N341" i="1"/>
  <c r="N334" i="1"/>
  <c r="N2161" i="1"/>
  <c r="N2153" i="1"/>
  <c r="N340" i="1"/>
  <c r="N2160" i="1"/>
  <c r="N2152" i="1"/>
  <c r="N993" i="1"/>
  <c r="N985" i="1"/>
  <c r="N1289" i="1"/>
  <c r="N2159" i="1"/>
  <c r="N2151" i="1"/>
  <c r="N1296" i="1"/>
  <c r="N1288" i="1"/>
  <c r="N2158" i="1"/>
  <c r="N2150" i="1"/>
  <c r="N339" i="1"/>
  <c r="N949" i="1"/>
  <c r="N941" i="1"/>
  <c r="N989" i="1"/>
  <c r="N1293" i="1"/>
  <c r="N1677" i="1"/>
  <c r="N2157" i="1"/>
  <c r="N338" i="1"/>
  <c r="N948" i="1"/>
  <c r="N940" i="1"/>
  <c r="N996" i="1"/>
  <c r="N988" i="1"/>
  <c r="N1292" i="1"/>
  <c r="N1676" i="1"/>
  <c r="N2156" i="1"/>
  <c r="N337" i="1"/>
  <c r="N947" i="1"/>
  <c r="N939" i="1"/>
  <c r="N995" i="1"/>
  <c r="N987" i="1"/>
  <c r="N1291" i="1"/>
  <c r="N1675" i="1"/>
  <c r="N2163" i="1"/>
  <c r="N2155" i="1"/>
  <c r="N336" i="1"/>
  <c r="N954" i="1"/>
  <c r="N946" i="1"/>
  <c r="N938" i="1"/>
  <c r="N994" i="1"/>
  <c r="N986" i="1"/>
  <c r="N1290" i="1"/>
  <c r="N1674" i="1"/>
  <c r="N2162" i="1"/>
  <c r="N2154" i="1"/>
  <c r="M583" i="23" l="1"/>
  <c r="M635" i="23"/>
  <c r="M742" i="23"/>
  <c r="M311" i="23"/>
  <c r="M896" i="23"/>
  <c r="M949" i="23"/>
  <c r="M945" i="23"/>
  <c r="M524" i="23"/>
  <c r="M219" i="23"/>
  <c r="M683" i="23"/>
  <c r="M860" i="23"/>
  <c r="M841" i="23"/>
  <c r="M1128" i="23"/>
  <c r="M332" i="23"/>
  <c r="M648" i="23"/>
  <c r="E85" i="4"/>
  <c r="E109" i="4" s="1"/>
  <c r="M687" i="23"/>
  <c r="M1036" i="23"/>
  <c r="M539" i="23"/>
  <c r="M1097" i="23"/>
  <c r="M662" i="23"/>
  <c r="M971" i="23"/>
  <c r="M947" i="23"/>
  <c r="M689" i="23"/>
  <c r="M1042" i="23"/>
  <c r="M669" i="23"/>
  <c r="C62" i="3"/>
  <c r="M643" i="23"/>
  <c r="M493" i="23"/>
  <c r="M684" i="23"/>
  <c r="M492" i="23"/>
  <c r="M310" i="23"/>
  <c r="BB774" i="1"/>
  <c r="E145" i="1"/>
  <c r="BB800" i="1"/>
  <c r="BB736" i="1"/>
  <c r="M50" i="23"/>
  <c r="M554" i="23"/>
  <c r="M334" i="23"/>
  <c r="M241" i="23"/>
  <c r="M670" i="23"/>
  <c r="M653" i="23"/>
  <c r="M634" i="23"/>
  <c r="M678" i="23"/>
  <c r="M680" i="23"/>
  <c r="M673" i="23"/>
  <c r="M629" i="23"/>
  <c r="M646" i="23"/>
  <c r="M342" i="23"/>
  <c r="M327" i="23"/>
  <c r="M661" i="23"/>
  <c r="M765" i="23"/>
  <c r="M688" i="23"/>
  <c r="M1049" i="23"/>
  <c r="M693" i="23"/>
  <c r="BB786" i="1"/>
  <c r="BB762" i="1"/>
  <c r="BB133" i="1"/>
  <c r="BB188" i="1"/>
  <c r="M17" i="23"/>
  <c r="M758" i="23"/>
  <c r="M912" i="23"/>
  <c r="M905" i="23"/>
  <c r="M943" i="23"/>
  <c r="M891" i="23"/>
  <c r="M748" i="23"/>
  <c r="M876" i="23"/>
  <c r="M1051" i="23"/>
  <c r="M750" i="23"/>
  <c r="M795" i="23"/>
  <c r="M985" i="23"/>
  <c r="M715" i="23"/>
  <c r="M982" i="23"/>
  <c r="M894" i="23"/>
  <c r="M858" i="23"/>
  <c r="M827" i="23"/>
  <c r="M991" i="23"/>
  <c r="BB568" i="1"/>
  <c r="BB504" i="1"/>
  <c r="BB194" i="1"/>
  <c r="BB1671" i="1"/>
  <c r="BB1655" i="1"/>
  <c r="BB1639" i="1"/>
  <c r="BB1623" i="1"/>
  <c r="BB1607" i="1"/>
  <c r="BB1167" i="1"/>
  <c r="BB1135" i="1"/>
  <c r="BB1111" i="1"/>
  <c r="BB1087" i="1"/>
  <c r="BB1142" i="1"/>
  <c r="BB1119" i="1"/>
  <c r="BB1159" i="1"/>
  <c r="M811" i="23"/>
  <c r="M881" i="23"/>
  <c r="M753" i="23"/>
  <c r="M707" i="23"/>
  <c r="M1053" i="23"/>
  <c r="M885" i="23"/>
  <c r="M887" i="23"/>
  <c r="M1028" i="23"/>
  <c r="F1037" i="1"/>
  <c r="M1011" i="23"/>
  <c r="M766" i="23"/>
  <c r="M739" i="23"/>
  <c r="M792" i="23"/>
  <c r="M916" i="23"/>
  <c r="M1012" i="23"/>
  <c r="M910" i="23"/>
  <c r="M834" i="23"/>
  <c r="M812" i="23"/>
  <c r="M857" i="23"/>
  <c r="M800" i="23"/>
  <c r="M936" i="23"/>
  <c r="M776" i="23"/>
  <c r="M828" i="23"/>
  <c r="M992" i="23"/>
  <c r="BC1037" i="1"/>
  <c r="M872" i="23"/>
  <c r="M917" i="23"/>
  <c r="M790" i="23"/>
  <c r="M823" i="23"/>
  <c r="M752" i="23"/>
  <c r="M988" i="23"/>
  <c r="M732" i="23"/>
  <c r="M786" i="23"/>
  <c r="M772" i="23"/>
  <c r="M803" i="23"/>
  <c r="M888" i="23"/>
  <c r="M793" i="23"/>
  <c r="M1041" i="23"/>
  <c r="M712" i="23"/>
  <c r="M754" i="23"/>
  <c r="M777" i="23"/>
  <c r="M1052" i="23"/>
  <c r="E1037" i="1"/>
  <c r="M995" i="23"/>
  <c r="M1033" i="23"/>
  <c r="M822" i="23"/>
  <c r="M882" i="23"/>
  <c r="M745" i="23"/>
  <c r="M716" i="23"/>
  <c r="M989" i="23"/>
  <c r="M1024" i="23"/>
  <c r="M720" i="23"/>
  <c r="M904" i="23"/>
  <c r="M791" i="23"/>
  <c r="M968" i="23"/>
  <c r="M1044" i="23"/>
  <c r="M846" i="23"/>
  <c r="M946" i="23"/>
  <c r="M940" i="23"/>
  <c r="M954" i="23"/>
  <c r="M850" i="23"/>
  <c r="M768" i="23"/>
  <c r="BE1061" i="1"/>
  <c r="BB1061" i="1"/>
  <c r="BB740" i="1"/>
  <c r="BB1647" i="1"/>
  <c r="BB1631" i="1"/>
  <c r="BB1615" i="1"/>
  <c r="BB1461" i="1"/>
  <c r="BB1429" i="1"/>
  <c r="BB1151" i="1"/>
  <c r="BB1127" i="1"/>
  <c r="BB1103" i="1"/>
  <c r="BC1061" i="1"/>
  <c r="BB1045" i="1"/>
  <c r="BE1037" i="1"/>
  <c r="E1013" i="1"/>
  <c r="M802" i="23"/>
  <c r="M959" i="23"/>
  <c r="M970" i="23"/>
  <c r="M963" i="23"/>
  <c r="M633" i="23"/>
  <c r="M856" i="23"/>
  <c r="M923" i="23"/>
  <c r="M838" i="23"/>
  <c r="M819" i="23"/>
  <c r="M723" i="23"/>
  <c r="M324" i="23"/>
  <c r="M1015" i="23"/>
  <c r="M903" i="23"/>
  <c r="M463" i="23"/>
  <c r="M562" i="23"/>
  <c r="M484" i="23"/>
  <c r="M980" i="23"/>
  <c r="M832" i="23"/>
  <c r="M938" i="23"/>
  <c r="M737" i="23"/>
  <c r="M764" i="23"/>
  <c r="M269" i="23"/>
  <c r="M913" i="23"/>
  <c r="M296" i="23"/>
  <c r="M902" i="23"/>
  <c r="M477" i="23"/>
  <c r="M944" i="23"/>
  <c r="M731" i="23"/>
  <c r="M798" i="23"/>
  <c r="M779" i="23"/>
  <c r="M981" i="23"/>
  <c r="BB1013" i="1"/>
  <c r="M958" i="23"/>
  <c r="M899" i="23"/>
  <c r="M1019" i="23"/>
  <c r="M987" i="23"/>
  <c r="M744" i="23"/>
  <c r="M741" i="23"/>
  <c r="M806" i="23"/>
  <c r="M942" i="23"/>
  <c r="M796" i="23"/>
  <c r="M835" i="23"/>
  <c r="M788" i="23"/>
  <c r="M929" i="23"/>
  <c r="M849" i="23"/>
  <c r="M721" i="23"/>
  <c r="M299" i="23"/>
  <c r="M212" i="23"/>
  <c r="M628" i="23"/>
  <c r="M367" i="23"/>
  <c r="M852" i="23"/>
  <c r="M920" i="23"/>
  <c r="M928" i="23"/>
  <c r="M711" i="23"/>
  <c r="M1037" i="23"/>
  <c r="M953" i="23"/>
  <c r="M861" i="23"/>
  <c r="M843" i="23"/>
  <c r="M1117" i="23"/>
  <c r="M1398" i="23"/>
  <c r="BC1013" i="1"/>
  <c r="M615" i="23"/>
  <c r="M499" i="23"/>
  <c r="M972" i="23"/>
  <c r="M979" i="23"/>
  <c r="M848" i="23"/>
  <c r="M1047" i="23"/>
  <c r="M746" i="23"/>
  <c r="M1006" i="23"/>
  <c r="M722" i="23"/>
  <c r="M1050" i="23"/>
  <c r="M734" i="23"/>
  <c r="M957" i="23"/>
  <c r="M842" i="23"/>
  <c r="M836" i="23"/>
  <c r="M939" i="23"/>
  <c r="M341" i="23"/>
  <c r="M300" i="23"/>
  <c r="M295" i="23"/>
  <c r="M640" i="23"/>
  <c r="M627" i="23"/>
  <c r="M775" i="23"/>
  <c r="M1001" i="23"/>
  <c r="M1045" i="23"/>
  <c r="M1054" i="23"/>
  <c r="BB804" i="1"/>
  <c r="M868" i="23"/>
  <c r="M763" i="23"/>
  <c r="M845" i="23"/>
  <c r="M866" i="23"/>
  <c r="M740" i="23"/>
  <c r="M941" i="23"/>
  <c r="M1008" i="23"/>
  <c r="M817" i="23"/>
  <c r="M799" i="23"/>
  <c r="M1029" i="23"/>
  <c r="M961" i="23"/>
  <c r="M873" i="23"/>
  <c r="M234" i="23"/>
  <c r="M692" i="23"/>
  <c r="M893" i="23"/>
  <c r="M950" i="23"/>
  <c r="M1296" i="23"/>
  <c r="M930" i="23"/>
  <c r="M898" i="23"/>
  <c r="M1003" i="23"/>
  <c r="M815" i="23"/>
  <c r="M1014" i="23"/>
  <c r="M761" i="23"/>
  <c r="M867" i="23"/>
  <c r="M956" i="23"/>
  <c r="M747" i="23"/>
  <c r="M1009" i="23"/>
  <c r="M865" i="23"/>
  <c r="M317" i="23"/>
  <c r="M305" i="23"/>
  <c r="M280" i="23"/>
  <c r="M344" i="23"/>
  <c r="M350" i="23"/>
  <c r="M321" i="23"/>
  <c r="M631" i="23"/>
  <c r="M665" i="23"/>
  <c r="M784" i="23"/>
  <c r="M864" i="23"/>
  <c r="M901" i="23"/>
  <c r="E696" i="1"/>
  <c r="E690" i="1"/>
  <c r="E679" i="1"/>
  <c r="E632" i="1"/>
  <c r="E687" i="1"/>
  <c r="E638" i="1"/>
  <c r="BE637" i="1"/>
  <c r="E703" i="1"/>
  <c r="BB687" i="1"/>
  <c r="F638" i="1"/>
  <c r="E685" i="1"/>
  <c r="BB667" i="1"/>
  <c r="BB722" i="1"/>
  <c r="BB666" i="1"/>
  <c r="BB642" i="1"/>
  <c r="BB710" i="1"/>
  <c r="BB646" i="1"/>
  <c r="BB693" i="1"/>
  <c r="BB713" i="1"/>
  <c r="E639" i="1"/>
  <c r="E666" i="1"/>
  <c r="BD667" i="1"/>
  <c r="E722" i="1"/>
  <c r="BB720" i="1"/>
  <c r="BB652" i="1"/>
  <c r="BB695" i="1"/>
  <c r="BB663" i="1"/>
  <c r="BB440" i="1"/>
  <c r="E691" i="1"/>
  <c r="E667" i="1"/>
  <c r="BB679" i="1"/>
  <c r="M890" i="23"/>
  <c r="M759" i="23"/>
  <c r="M801" i="23"/>
  <c r="M733" i="23"/>
  <c r="M996" i="23"/>
  <c r="M897" i="23"/>
  <c r="M780" i="23"/>
  <c r="M1026" i="23"/>
  <c r="M884" i="23"/>
  <c r="M1039" i="23"/>
  <c r="M914" i="23"/>
  <c r="M964" i="23"/>
  <c r="M895" i="23"/>
  <c r="M710" i="23"/>
  <c r="M726" i="23"/>
  <c r="M1007" i="23"/>
  <c r="M1055" i="23"/>
  <c r="M773" i="23"/>
  <c r="M717" i="23"/>
  <c r="M955" i="23"/>
  <c r="M906" i="23"/>
  <c r="M951" i="23"/>
  <c r="M907" i="23"/>
  <c r="M847" i="23"/>
  <c r="M770" i="23"/>
  <c r="M778" i="23"/>
  <c r="M962" i="23"/>
  <c r="M1023" i="23"/>
  <c r="M809" i="23"/>
  <c r="M1056" i="23"/>
  <c r="M1043" i="23"/>
  <c r="M1017" i="23"/>
  <c r="M760" i="23"/>
  <c r="M886" i="23"/>
  <c r="M794" i="23"/>
  <c r="M833" i="23"/>
  <c r="M787" i="23"/>
  <c r="M851" i="23"/>
  <c r="M973" i="23"/>
  <c r="M975" i="23"/>
  <c r="M871" i="23"/>
  <c r="M1030" i="23"/>
  <c r="M708" i="23"/>
  <c r="M1013" i="23"/>
  <c r="M855" i="23"/>
  <c r="M974" i="23"/>
  <c r="M829" i="23"/>
  <c r="M978" i="23"/>
  <c r="M789" i="23"/>
  <c r="M830" i="23"/>
  <c r="M706" i="23"/>
  <c r="M874" i="23"/>
  <c r="M993" i="23"/>
  <c r="M1032" i="23"/>
  <c r="M1046" i="23"/>
  <c r="M831" i="23"/>
  <c r="M878" i="23"/>
  <c r="M984" i="23"/>
  <c r="M1016" i="23"/>
  <c r="M1038" i="23"/>
  <c r="M826" i="23"/>
  <c r="M769" i="23"/>
  <c r="M892" i="23"/>
  <c r="M797" i="23"/>
  <c r="M782" i="23"/>
  <c r="M735" i="23"/>
  <c r="M966" i="23"/>
  <c r="M714" i="23"/>
  <c r="M870" i="23"/>
  <c r="M862" i="23"/>
  <c r="M908" i="23"/>
  <c r="M1022" i="23"/>
  <c r="M749" i="23"/>
  <c r="M771" i="23"/>
  <c r="M909" i="23"/>
  <c r="M965" i="23"/>
  <c r="M1040" i="23"/>
  <c r="M738" i="23"/>
  <c r="M1035" i="23"/>
  <c r="M931" i="23"/>
  <c r="M1004" i="23"/>
  <c r="M877" i="23"/>
  <c r="M810" i="23"/>
  <c r="M813" i="23"/>
  <c r="M736" i="23"/>
  <c r="M1000" i="23"/>
  <c r="M755" i="23"/>
  <c r="M1048" i="23"/>
  <c r="M781" i="23"/>
  <c r="M932" i="23"/>
  <c r="M990" i="23"/>
  <c r="M994" i="23"/>
  <c r="M756" i="23"/>
  <c r="M1031" i="23"/>
  <c r="M983" i="23"/>
  <c r="M743" i="23"/>
  <c r="M875" i="23"/>
  <c r="M859" i="23"/>
  <c r="M1021" i="23"/>
  <c r="M918" i="23"/>
  <c r="M879" i="23"/>
  <c r="M767" i="23"/>
  <c r="M825" i="23"/>
  <c r="M854" i="23"/>
  <c r="M805" i="23"/>
  <c r="M1020" i="23"/>
  <c r="M730" i="23"/>
  <c r="M976" i="23"/>
  <c r="M927" i="23"/>
  <c r="M967" i="23"/>
  <c r="M911" i="23"/>
  <c r="M837" i="23"/>
  <c r="M869" i="23"/>
  <c r="M952" i="23"/>
  <c r="M934" i="23"/>
  <c r="M804" i="23"/>
  <c r="M729" i="23"/>
  <c r="M816" i="23"/>
  <c r="M999" i="23"/>
  <c r="M933" i="23"/>
  <c r="M814" i="23"/>
  <c r="M960" i="23"/>
  <c r="M883" i="23"/>
  <c r="M922" i="23"/>
  <c r="M818" i="23"/>
  <c r="M840" i="23"/>
  <c r="M718" i="23"/>
  <c r="M900" i="23"/>
  <c r="M998" i="23"/>
  <c r="M839" i="23"/>
  <c r="M853" i="23"/>
  <c r="M1034" i="23"/>
  <c r="M820" i="23"/>
  <c r="M724" i="23"/>
  <c r="M863" i="23"/>
  <c r="M919" i="23"/>
  <c r="M1027" i="23"/>
  <c r="M969" i="23"/>
  <c r="M1018" i="23"/>
  <c r="M709" i="23"/>
  <c r="M924" i="23"/>
  <c r="M986" i="23"/>
  <c r="M824" i="23"/>
  <c r="M921" i="23"/>
  <c r="M751" i="23"/>
  <c r="M915" i="23"/>
  <c r="M937" i="23"/>
  <c r="M1010" i="23"/>
  <c r="M725" i="23"/>
  <c r="M807" i="23"/>
  <c r="M1002" i="23"/>
  <c r="M948" i="23"/>
  <c r="M762" i="23"/>
  <c r="M713" i="23"/>
  <c r="M997" i="23"/>
  <c r="M719" i="23"/>
  <c r="M785" i="23"/>
  <c r="M728" i="23"/>
  <c r="M821" i="23"/>
  <c r="M757" i="23"/>
  <c r="M926" i="23"/>
  <c r="M935" i="23"/>
  <c r="M783" i="23"/>
  <c r="M727" i="23"/>
  <c r="M1005" i="23"/>
  <c r="E990" i="1"/>
  <c r="E993" i="1"/>
  <c r="E994" i="1"/>
  <c r="E991" i="1"/>
  <c r="E987" i="1"/>
  <c r="E984" i="1"/>
  <c r="E995" i="1"/>
  <c r="E985" i="1"/>
  <c r="E988" i="1"/>
  <c r="E986" i="1"/>
  <c r="E996" i="1"/>
  <c r="E992" i="1"/>
  <c r="E989" i="1"/>
  <c r="M256" i="23"/>
  <c r="M597" i="23"/>
  <c r="M551" i="23"/>
  <c r="M431" i="23"/>
  <c r="M392" i="23"/>
  <c r="M470" i="23"/>
  <c r="M612" i="23"/>
  <c r="M589" i="23"/>
  <c r="M475" i="23"/>
  <c r="M264" i="23"/>
  <c r="M196" i="23"/>
  <c r="M578" i="23"/>
  <c r="M560" i="23"/>
  <c r="M440" i="23"/>
  <c r="M694" i="23"/>
  <c r="M691" i="23"/>
  <c r="M494" i="23"/>
  <c r="M1506" i="23"/>
  <c r="M606" i="23"/>
  <c r="M565" i="23"/>
  <c r="M215" i="23"/>
  <c r="M529" i="23"/>
  <c r="M518" i="23"/>
  <c r="M491" i="23"/>
  <c r="M483" i="23"/>
  <c r="M472" i="23"/>
  <c r="M613" i="23"/>
  <c r="M609" i="23"/>
  <c r="M605" i="23"/>
  <c r="M590" i="23"/>
  <c r="M410" i="23"/>
  <c r="M395" i="23"/>
  <c r="M388" i="23"/>
  <c r="M382" i="23"/>
  <c r="M328" i="23"/>
  <c r="M656" i="23"/>
  <c r="M211" i="23"/>
  <c r="M596" i="23"/>
  <c r="M592" i="23"/>
  <c r="M415" i="23"/>
  <c r="M409" i="23"/>
  <c r="M399" i="23"/>
  <c r="M340" i="23"/>
  <c r="M1133" i="23"/>
  <c r="M1132" i="23"/>
  <c r="M533" i="23"/>
  <c r="BC939" i="1"/>
  <c r="M456" i="23"/>
  <c r="M599" i="23"/>
  <c r="M1140" i="23"/>
  <c r="M556" i="23"/>
  <c r="M550" i="23"/>
  <c r="M532" i="23"/>
  <c r="M481" i="23"/>
  <c r="M325" i="23"/>
  <c r="M335" i="23"/>
  <c r="M292" i="23"/>
  <c r="M380" i="23"/>
  <c r="M679" i="23"/>
  <c r="M67" i="23"/>
  <c r="M314" i="23"/>
  <c r="M273" i="23"/>
  <c r="M657" i="23"/>
  <c r="M644" i="23"/>
  <c r="M373" i="23"/>
  <c r="M361" i="23"/>
  <c r="M1274" i="23"/>
  <c r="M1270" i="23"/>
  <c r="M516" i="23"/>
  <c r="M496" i="23"/>
  <c r="M478" i="23"/>
  <c r="M1221" i="23"/>
  <c r="M531" i="23"/>
  <c r="M485" i="23"/>
  <c r="M359" i="23"/>
  <c r="M346" i="23"/>
  <c r="M681" i="23"/>
  <c r="M690" i="23"/>
  <c r="M351" i="23"/>
  <c r="M18" i="23"/>
  <c r="M455" i="23"/>
  <c r="M700" i="23"/>
  <c r="M468" i="23"/>
  <c r="M225" i="23"/>
  <c r="M220" i="23"/>
  <c r="M217" i="23"/>
  <c r="M213" i="23"/>
  <c r="M660" i="23"/>
  <c r="M567" i="23"/>
  <c r="M427" i="23"/>
  <c r="M368" i="23"/>
  <c r="M647" i="23"/>
  <c r="M664" i="23"/>
  <c r="M536" i="23"/>
  <c r="M699" i="23"/>
  <c r="M655" i="23"/>
  <c r="M632" i="23"/>
  <c r="M540" i="23"/>
  <c r="M1222" i="23"/>
  <c r="M261" i="23"/>
  <c r="M289" i="23"/>
  <c r="M271" i="23"/>
  <c r="M254" i="23"/>
  <c r="M235" i="23"/>
  <c r="M222" i="23"/>
  <c r="M210" i="23"/>
  <c r="M208" i="23"/>
  <c r="M288" i="23"/>
  <c r="M641" i="23"/>
  <c r="M624" i="23"/>
  <c r="M553" i="23"/>
  <c r="M452" i="23"/>
  <c r="M374" i="23"/>
  <c r="M371" i="23"/>
  <c r="M357" i="23"/>
  <c r="M650" i="23"/>
  <c r="M685" i="23"/>
  <c r="M419" i="23"/>
  <c r="M462" i="23"/>
  <c r="M547" i="23"/>
  <c r="M437" i="23"/>
  <c r="M617" i="23"/>
  <c r="M353" i="23"/>
  <c r="M564" i="23"/>
  <c r="M501" i="23"/>
  <c r="M188" i="23"/>
  <c r="M1299" i="23"/>
  <c r="M557" i="23"/>
  <c r="M548" i="23"/>
  <c r="M331" i="23"/>
  <c r="M249" i="23"/>
  <c r="M247" i="23"/>
  <c r="M184" i="23"/>
  <c r="M671" i="23"/>
  <c r="M579" i="23"/>
  <c r="M575" i="23"/>
  <c r="M416" i="23"/>
  <c r="M385" i="23"/>
  <c r="M663" i="23"/>
  <c r="M507" i="23"/>
  <c r="M464" i="23"/>
  <c r="M458" i="23"/>
  <c r="M1089" i="23"/>
  <c r="M343" i="23"/>
  <c r="M630" i="23"/>
  <c r="M1268" i="23"/>
  <c r="M1447" i="23"/>
  <c r="M521" i="23"/>
  <c r="M487" i="23"/>
  <c r="M233" i="23"/>
  <c r="M228" i="23"/>
  <c r="M303" i="23"/>
  <c r="M297" i="23"/>
  <c r="M268" i="23"/>
  <c r="M265" i="23"/>
  <c r="M246" i="23"/>
  <c r="M658" i="23"/>
  <c r="M585" i="23"/>
  <c r="M559" i="23"/>
  <c r="M389" i="23"/>
  <c r="M1442" i="23"/>
  <c r="M1293" i="23"/>
  <c r="M1102" i="23"/>
  <c r="M517" i="23"/>
  <c r="M459" i="23"/>
  <c r="M318" i="23"/>
  <c r="M603" i="23"/>
  <c r="M584" i="23"/>
  <c r="M528" i="23"/>
  <c r="M508" i="23"/>
  <c r="M315" i="23"/>
  <c r="M377" i="23"/>
  <c r="M281" i="23"/>
  <c r="M677" i="23"/>
  <c r="M426" i="23"/>
  <c r="M420" i="23"/>
  <c r="M364" i="23"/>
  <c r="M651" i="23"/>
  <c r="M686" i="23"/>
  <c r="M1073" i="23"/>
  <c r="M285" i="23"/>
  <c r="M614" i="23"/>
  <c r="M534" i="23"/>
  <c r="M498" i="23"/>
  <c r="M224" i="23"/>
  <c r="M216" i="23"/>
  <c r="M202" i="23"/>
  <c r="M403" i="23"/>
  <c r="M598" i="23"/>
  <c r="M444" i="23"/>
  <c r="E954" i="1"/>
  <c r="F954" i="1"/>
  <c r="M405" i="23"/>
  <c r="M397" i="23"/>
  <c r="M329" i="23"/>
  <c r="M243" i="23"/>
  <c r="M8" i="23"/>
  <c r="M558" i="23"/>
  <c r="M549" i="23"/>
  <c r="M278" i="23"/>
  <c r="M275" i="23"/>
  <c r="M248" i="23"/>
  <c r="M230" i="23"/>
  <c r="M206" i="23"/>
  <c r="M336" i="23"/>
  <c r="M672" i="23"/>
  <c r="M573" i="23"/>
  <c r="M375" i="23"/>
  <c r="M370" i="23"/>
  <c r="M366" i="23"/>
  <c r="M520" i="23"/>
  <c r="M502" i="23"/>
  <c r="M489" i="23"/>
  <c r="M302" i="23"/>
  <c r="M245" i="23"/>
  <c r="M197" i="23"/>
  <c r="M195" i="23"/>
  <c r="M193" i="23"/>
  <c r="M337" i="23"/>
  <c r="M360" i="23"/>
  <c r="M181" i="23"/>
  <c r="M176" i="23"/>
  <c r="M572" i="23"/>
  <c r="M546" i="23"/>
  <c r="M439" i="23"/>
  <c r="M322" i="23"/>
  <c r="M260" i="23"/>
  <c r="M457" i="23"/>
  <c r="M338" i="23"/>
  <c r="M538" i="23"/>
  <c r="M608" i="23"/>
  <c r="M604" i="23"/>
  <c r="M435" i="23"/>
  <c r="M423" i="23"/>
  <c r="M418" i="23"/>
  <c r="M411" i="23"/>
  <c r="M401" i="23"/>
  <c r="M396" i="23"/>
  <c r="M394" i="23"/>
  <c r="M391" i="23"/>
  <c r="M378" i="23"/>
  <c r="M541" i="23"/>
  <c r="M525" i="23"/>
  <c r="M253" i="23"/>
  <c r="M229" i="23"/>
  <c r="M500" i="23"/>
  <c r="M203" i="23"/>
  <c r="M582" i="23"/>
  <c r="M561" i="23"/>
  <c r="M555" i="23"/>
  <c r="M428" i="23"/>
  <c r="M408" i="23"/>
  <c r="M362" i="23"/>
  <c r="M263" i="23"/>
  <c r="M187" i="23"/>
  <c r="M282" i="23"/>
  <c r="M543" i="23"/>
  <c r="M515" i="23"/>
  <c r="M513" i="23"/>
  <c r="M505" i="23"/>
  <c r="M503" i="23"/>
  <c r="M250" i="23"/>
  <c r="M616" i="23"/>
  <c r="M266" i="23"/>
  <c r="M231" i="23"/>
  <c r="M226" i="23"/>
  <c r="M218" i="23"/>
  <c r="M205" i="23"/>
  <c r="M200" i="23"/>
  <c r="M198" i="23"/>
  <c r="M345" i="23"/>
  <c r="M180" i="23"/>
  <c r="M571" i="23"/>
  <c r="M413" i="23"/>
  <c r="M376" i="23"/>
  <c r="M352" i="23"/>
  <c r="M293" i="23"/>
  <c r="M645" i="23"/>
  <c r="N955" i="1"/>
  <c r="M438" i="23"/>
  <c r="M284" i="23"/>
  <c r="M510" i="23"/>
  <c r="M480" i="23"/>
  <c r="M473" i="23"/>
  <c r="M270" i="23"/>
  <c r="M262" i="23"/>
  <c r="M239" i="23"/>
  <c r="M201" i="23"/>
  <c r="M182" i="23"/>
  <c r="M179" i="23"/>
  <c r="M610" i="23"/>
  <c r="M581" i="23"/>
  <c r="M574" i="23"/>
  <c r="M434" i="23"/>
  <c r="M383" i="23"/>
  <c r="M312" i="23"/>
  <c r="M637" i="23"/>
  <c r="M259" i="23"/>
  <c r="M287" i="23"/>
  <c r="M174" i="23"/>
  <c r="M290" i="23"/>
  <c r="M236" i="23"/>
  <c r="M199" i="23"/>
  <c r="M191" i="23"/>
  <c r="M186" i="23"/>
  <c r="M626" i="23"/>
  <c r="M595" i="23"/>
  <c r="M588" i="23"/>
  <c r="M568" i="23"/>
  <c r="M552" i="23"/>
  <c r="M530" i="23"/>
  <c r="M442" i="23"/>
  <c r="M433" i="23"/>
  <c r="M421" i="23"/>
  <c r="M412" i="23"/>
  <c r="M407" i="23"/>
  <c r="M402" i="23"/>
  <c r="M330" i="23"/>
  <c r="M307" i="23"/>
  <c r="M447" i="23"/>
  <c r="M580" i="23"/>
  <c r="M601" i="23"/>
  <c r="M523" i="23"/>
  <c r="M313" i="23"/>
  <c r="E949" i="1"/>
  <c r="F941" i="1"/>
  <c r="F952" i="1"/>
  <c r="M286" i="23"/>
  <c r="M526" i="23"/>
  <c r="M486" i="23"/>
  <c r="M466" i="23"/>
  <c r="M323" i="23"/>
  <c r="M448" i="23"/>
  <c r="M308" i="23"/>
  <c r="M276" i="23"/>
  <c r="M272" i="23"/>
  <c r="M258" i="23"/>
  <c r="M251" i="23"/>
  <c r="M221" i="23"/>
  <c r="M214" i="23"/>
  <c r="M674" i="23"/>
  <c r="M659" i="23"/>
  <c r="M642" i="23"/>
  <c r="M638" i="23"/>
  <c r="M591" i="23"/>
  <c r="M545" i="23"/>
  <c r="M451" i="23"/>
  <c r="M429" i="23"/>
  <c r="M387" i="23"/>
  <c r="M379" i="23"/>
  <c r="M354" i="23"/>
  <c r="M279" i="23"/>
  <c r="M698" i="23"/>
  <c r="M563" i="23"/>
  <c r="M436" i="23"/>
  <c r="M514" i="23"/>
  <c r="M512" i="23"/>
  <c r="M506" i="23"/>
  <c r="M504" i="23"/>
  <c r="M497" i="23"/>
  <c r="M495" i="23"/>
  <c r="M479" i="23"/>
  <c r="M465" i="23"/>
  <c r="M703" i="23"/>
  <c r="M696" i="23"/>
  <c r="M701" i="23"/>
  <c r="M227" i="23"/>
  <c r="M333" i="23"/>
  <c r="M319" i="23"/>
  <c r="M238" i="23"/>
  <c r="M223" i="23"/>
  <c r="M209" i="23"/>
  <c r="M207" i="23"/>
  <c r="M625" i="23"/>
  <c r="M602" i="23"/>
  <c r="M594" i="23"/>
  <c r="M577" i="23"/>
  <c r="M450" i="23"/>
  <c r="M441" i="23"/>
  <c r="M432" i="23"/>
  <c r="M404" i="23"/>
  <c r="M372" i="23"/>
  <c r="M363" i="23"/>
  <c r="M349" i="23"/>
  <c r="M347" i="23"/>
  <c r="M667" i="23"/>
  <c r="M535" i="23"/>
  <c r="M490" i="23"/>
  <c r="M488" i="23"/>
  <c r="M476" i="23"/>
  <c r="M469" i="23"/>
  <c r="M461" i="23"/>
  <c r="M326" i="23"/>
  <c r="M618" i="23"/>
  <c r="M232" i="23"/>
  <c r="M185" i="23"/>
  <c r="M178" i="23"/>
  <c r="M587" i="23"/>
  <c r="M417" i="23"/>
  <c r="M414" i="23"/>
  <c r="M406" i="23"/>
  <c r="M393" i="23"/>
  <c r="M358" i="23"/>
  <c r="M668" i="23"/>
  <c r="M304" i="23"/>
  <c r="M542" i="23"/>
  <c r="M527" i="23"/>
  <c r="M522" i="23"/>
  <c r="M474" i="23"/>
  <c r="M471" i="23"/>
  <c r="M467" i="23"/>
  <c r="M697" i="23"/>
  <c r="M449" i="23"/>
  <c r="M298" i="23"/>
  <c r="M294" i="23"/>
  <c r="M255" i="23"/>
  <c r="M242" i="23"/>
  <c r="M240" i="23"/>
  <c r="M237" i="23"/>
  <c r="M194" i="23"/>
  <c r="M192" i="23"/>
  <c r="M339" i="23"/>
  <c r="M190" i="23"/>
  <c r="M183" i="23"/>
  <c r="M611" i="23"/>
  <c r="M607" i="23"/>
  <c r="M593" i="23"/>
  <c r="M570" i="23"/>
  <c r="M566" i="23"/>
  <c r="M453" i="23"/>
  <c r="M446" i="23"/>
  <c r="M443" i="23"/>
  <c r="M425" i="23"/>
  <c r="M400" i="23"/>
  <c r="M398" i="23"/>
  <c r="M386" i="23"/>
  <c r="M384" i="23"/>
  <c r="M381" i="23"/>
  <c r="M365" i="23"/>
  <c r="M652" i="23"/>
  <c r="M301" i="23"/>
  <c r="M695" i="23"/>
  <c r="M189" i="23"/>
  <c r="M454" i="23"/>
  <c r="M537" i="23"/>
  <c r="M519" i="23"/>
  <c r="M511" i="23"/>
  <c r="M482" i="23"/>
  <c r="M283" i="23"/>
  <c r="M204" i="23"/>
  <c r="M316" i="23"/>
  <c r="M291" i="23"/>
  <c r="M277" i="23"/>
  <c r="M257" i="23"/>
  <c r="M252" i="23"/>
  <c r="M175" i="23"/>
  <c r="M676" i="23"/>
  <c r="M422" i="23"/>
  <c r="M636" i="23"/>
  <c r="M666" i="23"/>
  <c r="M544" i="23"/>
  <c r="M460" i="23"/>
  <c r="M320" i="23"/>
  <c r="M309" i="23"/>
  <c r="M306" i="23"/>
  <c r="M267" i="23"/>
  <c r="M244" i="23"/>
  <c r="M355" i="23"/>
  <c r="M177" i="23"/>
  <c r="M675" i="23"/>
  <c r="M639" i="23"/>
  <c r="M600" i="23"/>
  <c r="M586" i="23"/>
  <c r="M445" i="23"/>
  <c r="M430" i="23"/>
  <c r="M424" i="23"/>
  <c r="M390" i="23"/>
  <c r="M369" i="23"/>
  <c r="E940" i="1"/>
  <c r="F949" i="1"/>
  <c r="F939" i="1"/>
  <c r="E945" i="1"/>
  <c r="E942" i="1"/>
  <c r="F942" i="1"/>
  <c r="E953" i="1"/>
  <c r="F945" i="1"/>
  <c r="E950" i="1"/>
  <c r="F950" i="1"/>
  <c r="F953" i="1"/>
  <c r="E939" i="1"/>
  <c r="E943" i="1"/>
  <c r="F943" i="1"/>
  <c r="E946" i="1"/>
  <c r="F947" i="1"/>
  <c r="F940" i="1"/>
  <c r="E951" i="1"/>
  <c r="F951" i="1"/>
  <c r="F948" i="1"/>
  <c r="E944" i="1"/>
  <c r="F946" i="1"/>
  <c r="E948" i="1"/>
  <c r="E941" i="1"/>
  <c r="E952" i="1"/>
  <c r="F944" i="1"/>
  <c r="E947" i="1"/>
  <c r="M4" i="23"/>
  <c r="M1107" i="23"/>
  <c r="M1162" i="23"/>
  <c r="M41" i="23"/>
  <c r="M1258" i="23"/>
  <c r="M1265" i="23"/>
  <c r="M1187" i="23"/>
  <c r="M1171" i="23"/>
  <c r="M1512" i="23"/>
  <c r="M1168" i="23"/>
  <c r="M9" i="23"/>
  <c r="M1236" i="23"/>
  <c r="M1146" i="23"/>
  <c r="M1460" i="23"/>
  <c r="M1380" i="23"/>
  <c r="M1177" i="23"/>
  <c r="M1420" i="23"/>
  <c r="M1176" i="23"/>
  <c r="M1141" i="23"/>
  <c r="M1149" i="23"/>
  <c r="M53" i="23"/>
  <c r="M19" i="23"/>
  <c r="M72" i="23"/>
  <c r="BE1271" i="1"/>
  <c r="M1366" i="23"/>
  <c r="M1391" i="23"/>
  <c r="M1410" i="23"/>
  <c r="M1291" i="23"/>
  <c r="R1672" i="1"/>
  <c r="R1486" i="1"/>
  <c r="E724" i="1"/>
  <c r="BB716" i="1"/>
  <c r="BB700" i="1"/>
  <c r="E692" i="1"/>
  <c r="BB684" i="1"/>
  <c r="BB636" i="1"/>
  <c r="E628" i="1"/>
  <c r="E723" i="1"/>
  <c r="E715" i="1"/>
  <c r="BB715" i="1"/>
  <c r="BB707" i="1"/>
  <c r="BB683" i="1"/>
  <c r="BB675" i="1"/>
  <c r="BB651" i="1"/>
  <c r="BB643" i="1"/>
  <c r="BB635" i="1"/>
  <c r="BB706" i="1"/>
  <c r="E698" i="1"/>
  <c r="BB682" i="1"/>
  <c r="E634" i="1"/>
  <c r="E721" i="1"/>
  <c r="BB681" i="1"/>
  <c r="BB673" i="1"/>
  <c r="E657" i="1"/>
  <c r="BB641" i="1"/>
  <c r="BB633" i="1"/>
  <c r="E720" i="1"/>
  <c r="BB712" i="1"/>
  <c r="BB704" i="1"/>
  <c r="BB696" i="1"/>
  <c r="E688" i="1"/>
  <c r="BB680" i="1"/>
  <c r="E680" i="1"/>
  <c r="BB672" i="1"/>
  <c r="BB664" i="1"/>
  <c r="E656" i="1"/>
  <c r="BB648" i="1"/>
  <c r="BB640" i="1"/>
  <c r="BB632" i="1"/>
  <c r="E727" i="1"/>
  <c r="BB719" i="1"/>
  <c r="BB711" i="1"/>
  <c r="BB703" i="1"/>
  <c r="E695" i="1"/>
  <c r="E663" i="1"/>
  <c r="BB647" i="1"/>
  <c r="E631" i="1"/>
  <c r="BB726" i="1"/>
  <c r="E686" i="1"/>
  <c r="BB678" i="1"/>
  <c r="BB670" i="1"/>
  <c r="BB662" i="1"/>
  <c r="E654" i="1"/>
  <c r="BB630" i="1"/>
  <c r="BB725" i="1"/>
  <c r="BB717" i="1"/>
  <c r="BB709" i="1"/>
  <c r="BB677" i="1"/>
  <c r="E669" i="1"/>
  <c r="BB653" i="1"/>
  <c r="BB645" i="1"/>
  <c r="BB637" i="1"/>
  <c r="E629" i="1"/>
  <c r="Q1486" i="1"/>
  <c r="N27" i="2" s="1"/>
  <c r="Q1672" i="1"/>
  <c r="N30" i="2" s="1"/>
  <c r="F664" i="1"/>
  <c r="BC656" i="1"/>
  <c r="BB631" i="1"/>
  <c r="E726" i="1"/>
  <c r="E694" i="1"/>
  <c r="BB686" i="1"/>
  <c r="E662" i="1"/>
  <c r="BB654" i="1"/>
  <c r="E630" i="1"/>
  <c r="E709" i="1"/>
  <c r="E677" i="1"/>
  <c r="BB669" i="1"/>
  <c r="E645" i="1"/>
  <c r="BB724" i="1"/>
  <c r="E700" i="1"/>
  <c r="BB692" i="1"/>
  <c r="E636" i="1"/>
  <c r="BB628" i="1"/>
  <c r="BB723" i="1"/>
  <c r="E699" i="1"/>
  <c r="E706" i="1"/>
  <c r="BB698" i="1"/>
  <c r="E674" i="1"/>
  <c r="BB634" i="1"/>
  <c r="BB657" i="1"/>
  <c r="E704" i="1"/>
  <c r="BE688" i="1"/>
  <c r="E672" i="1"/>
  <c r="E640" i="1"/>
  <c r="E711" i="1"/>
  <c r="BB671" i="1"/>
  <c r="E647" i="1"/>
  <c r="F726" i="1"/>
  <c r="F630" i="1"/>
  <c r="F636" i="1"/>
  <c r="E635" i="1"/>
  <c r="BC721" i="1"/>
  <c r="E633" i="1"/>
  <c r="BB694" i="1"/>
  <c r="E670" i="1"/>
  <c r="E717" i="1"/>
  <c r="E653" i="1"/>
  <c r="BE724" i="1"/>
  <c r="BB644" i="1"/>
  <c r="E707" i="1"/>
  <c r="BB699" i="1"/>
  <c r="E675" i="1"/>
  <c r="E643" i="1"/>
  <c r="E682" i="1"/>
  <c r="BB674" i="1"/>
  <c r="E673" i="1"/>
  <c r="E641" i="1"/>
  <c r="E712" i="1"/>
  <c r="E648" i="1"/>
  <c r="E719" i="1"/>
  <c r="F653" i="1"/>
  <c r="E644" i="1"/>
  <c r="F648" i="1"/>
  <c r="F719" i="1"/>
  <c r="E678" i="1"/>
  <c r="E725" i="1"/>
  <c r="E716" i="1"/>
  <c r="E684" i="1"/>
  <c r="E683" i="1"/>
  <c r="E651" i="1"/>
  <c r="E681" i="1"/>
  <c r="BD631" i="1"/>
  <c r="F725" i="1"/>
  <c r="F683" i="1"/>
  <c r="M1161" i="23"/>
  <c r="M1261" i="23"/>
  <c r="M1169" i="23"/>
  <c r="M1286" i="23"/>
  <c r="M1241" i="23"/>
  <c r="M1131" i="23"/>
  <c r="M1252" i="23"/>
  <c r="M1061" i="23"/>
  <c r="M1434" i="23"/>
  <c r="M81" i="23"/>
  <c r="M1466" i="23"/>
  <c r="M1558" i="23"/>
  <c r="M34" i="23"/>
  <c r="M113" i="23"/>
  <c r="J704" i="23"/>
  <c r="M1406" i="23"/>
  <c r="BB2152" i="1"/>
  <c r="M1378" i="23"/>
  <c r="BB2151" i="1"/>
  <c r="M1498" i="23"/>
  <c r="M1306" i="23"/>
  <c r="M37" i="23"/>
  <c r="M48" i="23"/>
  <c r="M32" i="23"/>
  <c r="M68" i="23"/>
  <c r="M1541" i="23"/>
  <c r="M1304" i="23"/>
  <c r="M1199" i="23"/>
  <c r="M1106" i="23"/>
  <c r="M1295" i="23"/>
  <c r="M1086" i="23"/>
  <c r="M1249" i="23"/>
  <c r="M1084" i="23"/>
  <c r="M1070" i="23"/>
  <c r="M1242" i="23"/>
  <c r="M1226" i="23"/>
  <c r="M1109" i="23"/>
  <c r="M1096" i="23"/>
  <c r="M1182" i="23"/>
  <c r="M1238" i="23"/>
  <c r="M1087" i="23"/>
  <c r="M1235" i="23"/>
  <c r="M1234" i="23"/>
  <c r="M1285" i="23"/>
  <c r="M1151" i="23"/>
  <c r="M1105" i="23"/>
  <c r="M1218" i="23"/>
  <c r="M1183" i="23"/>
  <c r="M1104" i="23"/>
  <c r="M1143" i="23"/>
  <c r="M1066" i="23"/>
  <c r="M1194" i="23"/>
  <c r="M1281" i="23"/>
  <c r="M1157" i="23"/>
  <c r="M1155" i="23"/>
  <c r="M1245" i="23"/>
  <c r="M1237" i="23"/>
  <c r="M1292" i="23"/>
  <c r="M1228" i="23"/>
  <c r="M1079" i="23"/>
  <c r="M1276" i="23"/>
  <c r="M1201" i="23"/>
  <c r="M1126" i="23"/>
  <c r="M1243" i="23"/>
  <c r="M1262" i="23"/>
  <c r="M1208" i="23"/>
  <c r="M1266" i="23"/>
  <c r="M1206" i="23"/>
  <c r="M1120" i="23"/>
  <c r="M1076" i="23"/>
  <c r="M1247" i="23"/>
  <c r="M1091" i="23"/>
  <c r="M1248" i="23"/>
  <c r="M1060" i="23"/>
  <c r="M1063" i="23"/>
  <c r="M1090" i="23"/>
  <c r="M1273" i="23"/>
  <c r="M1166" i="23"/>
  <c r="M1144" i="23"/>
  <c r="M1239" i="23"/>
  <c r="M1229" i="23"/>
  <c r="M1136" i="23"/>
  <c r="M59" i="23"/>
  <c r="M1322" i="23"/>
  <c r="M1328" i="23"/>
  <c r="M1436" i="23"/>
  <c r="M1331" i="23"/>
  <c r="M1072" i="23"/>
  <c r="M1280" i="23"/>
  <c r="M1139" i="23"/>
  <c r="M1078" i="23"/>
  <c r="M1093" i="23"/>
  <c r="M1083" i="23"/>
  <c r="M1178" i="23"/>
  <c r="M1127" i="23"/>
  <c r="M1216" i="23"/>
  <c r="M1145" i="23"/>
  <c r="M1188" i="23"/>
  <c r="M1288" i="23"/>
  <c r="M1125" i="23"/>
  <c r="M1256" i="23"/>
  <c r="M1210" i="23"/>
  <c r="M1219" i="23"/>
  <c r="M1153" i="23"/>
  <c r="M1189" i="23"/>
  <c r="M1180" i="23"/>
  <c r="M1119" i="23"/>
  <c r="M1173" i="23"/>
  <c r="M1253" i="23"/>
  <c r="M1205" i="23"/>
  <c r="M1095" i="23"/>
  <c r="M1074" i="23"/>
  <c r="M1111" i="23"/>
  <c r="M1080" i="23"/>
  <c r="M1191" i="23"/>
  <c r="M1271" i="23"/>
  <c r="M1278" i="23"/>
  <c r="M1062" i="23"/>
  <c r="M1068" i="23"/>
  <c r="BB1744" i="1"/>
  <c r="M1454" i="23"/>
  <c r="M35" i="23"/>
  <c r="M123" i="23"/>
  <c r="M76" i="23"/>
  <c r="M95" i="23"/>
  <c r="M1451" i="23"/>
  <c r="BB1758" i="1"/>
  <c r="M1526" i="23"/>
  <c r="M1565" i="23"/>
  <c r="H704" i="23"/>
  <c r="M1099" i="23"/>
  <c r="M1298" i="23"/>
  <c r="M1103" i="23"/>
  <c r="M1122" i="23"/>
  <c r="M1190" i="23"/>
  <c r="M1148" i="23"/>
  <c r="M1264" i="23"/>
  <c r="M1064" i="23"/>
  <c r="M1244" i="23"/>
  <c r="M1174" i="23"/>
  <c r="M1250" i="23"/>
  <c r="M1220" i="23"/>
  <c r="M1230" i="23"/>
  <c r="M1185" i="23"/>
  <c r="M1259" i="23"/>
  <c r="M1227" i="23"/>
  <c r="M1193" i="23"/>
  <c r="M1100" i="23"/>
  <c r="M1290" i="23"/>
  <c r="M1121" i="23"/>
  <c r="M1224" i="23"/>
  <c r="M1082" i="23"/>
  <c r="M1184" i="23"/>
  <c r="M1232" i="23"/>
  <c r="M1260" i="23"/>
  <c r="M1129" i="23"/>
  <c r="E1294" i="1"/>
  <c r="M1269" i="23"/>
  <c r="M1071" i="23"/>
  <c r="M1212" i="23"/>
  <c r="M1255" i="23"/>
  <c r="M1284" i="23"/>
  <c r="M1202" i="23"/>
  <c r="M1092" i="23"/>
  <c r="M1098" i="23"/>
  <c r="M1114" i="23"/>
  <c r="M1217" i="23"/>
  <c r="M1159" i="23"/>
  <c r="M1254" i="23"/>
  <c r="M1081" i="23"/>
  <c r="M1283" i="23"/>
  <c r="M1138" i="23"/>
  <c r="M1240" i="23"/>
  <c r="M1135" i="23"/>
  <c r="M1272" i="23"/>
  <c r="M1175" i="23"/>
  <c r="M1124" i="23"/>
  <c r="M1277" i="23"/>
  <c r="M1196" i="23"/>
  <c r="M1213" i="23"/>
  <c r="M1172" i="23"/>
  <c r="M1246" i="23"/>
  <c r="M1069" i="23"/>
  <c r="M1094" i="23"/>
  <c r="M1179" i="23"/>
  <c r="M1204" i="23"/>
  <c r="M1118" i="23"/>
  <c r="M1282" i="23"/>
  <c r="M1101" i="23"/>
  <c r="M1197" i="23"/>
  <c r="M1158" i="23"/>
  <c r="M1137" i="23"/>
  <c r="M1225" i="23"/>
  <c r="M1289" i="23"/>
  <c r="M1115" i="23"/>
  <c r="M1112" i="23"/>
  <c r="M1214" i="23"/>
  <c r="M1123" i="23"/>
  <c r="M1181" i="23"/>
  <c r="M1085" i="23"/>
  <c r="M1267" i="23"/>
  <c r="M1116" i="23"/>
  <c r="BB1291" i="1"/>
  <c r="E1288" i="1"/>
  <c r="E1289" i="1"/>
  <c r="M1160" i="23"/>
  <c r="M1152" i="23"/>
  <c r="M1263" i="23"/>
  <c r="E1291" i="1"/>
  <c r="M1163" i="23"/>
  <c r="M1130" i="23"/>
  <c r="M1279" i="23"/>
  <c r="M1154" i="23"/>
  <c r="M1223" i="23"/>
  <c r="M1165" i="23"/>
  <c r="M1110" i="23"/>
  <c r="M1251" i="23"/>
  <c r="M1108" i="23"/>
  <c r="BB1289" i="1"/>
  <c r="BB1288" i="1"/>
  <c r="E1293" i="1"/>
  <c r="BB1293" i="1"/>
  <c r="BB1294" i="1"/>
  <c r="BB1295" i="1"/>
  <c r="E1290" i="1"/>
  <c r="M1059" i="23"/>
  <c r="E1295" i="1"/>
  <c r="BB1290" i="1"/>
  <c r="E1296" i="1"/>
  <c r="BB1296" i="1"/>
  <c r="M1334" i="23"/>
  <c r="M1411" i="23"/>
  <c r="K704" i="23"/>
  <c r="M1540" i="23"/>
  <c r="M1472" i="23"/>
  <c r="M51" i="23"/>
  <c r="M1566" i="23"/>
  <c r="M1521" i="23"/>
  <c r="M1552" i="23"/>
  <c r="M1480" i="23"/>
  <c r="M1302" i="23"/>
  <c r="M154" i="23"/>
  <c r="M92" i="23"/>
  <c r="M1549" i="23"/>
  <c r="M1469" i="23"/>
  <c r="M1488" i="23"/>
  <c r="M1493" i="23"/>
  <c r="M1520" i="23"/>
  <c r="M1330" i="23"/>
  <c r="M40" i="23"/>
  <c r="M1536" i="23"/>
  <c r="M1432" i="23"/>
  <c r="M43" i="23"/>
  <c r="M1386" i="23"/>
  <c r="M1369" i="23"/>
  <c r="M1394" i="23"/>
  <c r="M66" i="23"/>
  <c r="M1312" i="23"/>
  <c r="M1318" i="23"/>
  <c r="M163" i="23"/>
  <c r="M83" i="23"/>
  <c r="M73" i="23"/>
  <c r="M1584" i="23"/>
  <c r="M1418" i="23"/>
  <c r="M166" i="23"/>
  <c r="M100" i="23"/>
  <c r="M157" i="23"/>
  <c r="M1419" i="23"/>
  <c r="M1569" i="23"/>
  <c r="M56" i="23"/>
  <c r="M1568" i="23"/>
  <c r="M1326" i="23"/>
  <c r="M1310" i="23"/>
  <c r="BB1730" i="1"/>
  <c r="BB1764" i="1"/>
  <c r="M1575" i="23"/>
  <c r="M107" i="23"/>
  <c r="M1485" i="23"/>
  <c r="M1543" i="23"/>
  <c r="M1307" i="23"/>
  <c r="H1341" i="23"/>
  <c r="J1341" i="23"/>
  <c r="K1341" i="23"/>
  <c r="L1341" i="23"/>
  <c r="M1374" i="23"/>
  <c r="M1405" i="23"/>
  <c r="L704" i="23"/>
  <c r="M1532" i="23"/>
  <c r="M1415" i="23"/>
  <c r="M64" i="23"/>
  <c r="M1309" i="23"/>
  <c r="M1458" i="23"/>
  <c r="M1576" i="23"/>
  <c r="M1502" i="23"/>
  <c r="M1352" i="23"/>
  <c r="BB2153" i="1"/>
  <c r="M93" i="23"/>
  <c r="M162" i="23"/>
  <c r="M74" i="23"/>
  <c r="M128" i="23"/>
  <c r="M1483" i="23"/>
  <c r="M125" i="23"/>
  <c r="M141" i="23"/>
  <c r="M1452" i="23"/>
  <c r="M1313" i="23"/>
  <c r="M65" i="23"/>
  <c r="M11" i="23"/>
  <c r="H1589" i="23"/>
  <c r="M1474" i="23"/>
  <c r="M85" i="23"/>
  <c r="M1513" i="23"/>
  <c r="M1365" i="23"/>
  <c r="M23" i="23"/>
  <c r="M1359" i="23"/>
  <c r="M1422" i="23"/>
  <c r="M1486" i="23"/>
  <c r="M1448" i="23"/>
  <c r="M1563" i="23"/>
  <c r="M1323" i="23"/>
  <c r="M1315" i="23"/>
  <c r="M1337" i="23"/>
  <c r="M1339" i="23"/>
  <c r="M1314" i="23"/>
  <c r="E1677" i="1"/>
  <c r="M30" i="23"/>
  <c r="M1490" i="23"/>
  <c r="M1409" i="23"/>
  <c r="M1535" i="23"/>
  <c r="M1509" i="23"/>
  <c r="M1583" i="23"/>
  <c r="M1444" i="23"/>
  <c r="M1346" i="23"/>
  <c r="M1561" i="23"/>
  <c r="M1358" i="23"/>
  <c r="M1463" i="23"/>
  <c r="M52" i="23"/>
  <c r="M1438" i="23"/>
  <c r="M1504" i="23"/>
  <c r="M117" i="23"/>
  <c r="M135" i="23"/>
  <c r="M1347" i="23"/>
  <c r="M1390" i="23"/>
  <c r="M1372" i="23"/>
  <c r="M1478" i="23"/>
  <c r="M1554" i="23"/>
  <c r="M1362" i="23"/>
  <c r="M1577" i="23"/>
  <c r="M1468" i="23"/>
  <c r="M1450" i="23"/>
  <c r="M1524" i="23"/>
  <c r="M1523" i="23"/>
  <c r="M1412" i="23"/>
  <c r="M1389" i="23"/>
  <c r="F2162" i="1"/>
  <c r="F2158" i="1"/>
  <c r="M1370" i="23"/>
  <c r="M1511" i="23"/>
  <c r="M1329" i="23"/>
  <c r="M1416" i="23"/>
  <c r="M1482" i="23"/>
  <c r="M1426" i="23"/>
  <c r="M1382" i="23"/>
  <c r="M1456" i="23"/>
  <c r="M110" i="23"/>
  <c r="M1305" i="23"/>
  <c r="M1494" i="23"/>
  <c r="M3" i="23"/>
  <c r="E335" i="1"/>
  <c r="F1677" i="1"/>
  <c r="M1505" i="23"/>
  <c r="M1551" i="23"/>
  <c r="M1338" i="23"/>
  <c r="M1446" i="23"/>
  <c r="M21" i="23"/>
  <c r="M1379" i="23"/>
  <c r="M1459" i="23"/>
  <c r="M1457" i="23"/>
  <c r="M139" i="23"/>
  <c r="M38" i="23"/>
  <c r="F2155" i="1"/>
  <c r="M1402" i="23"/>
  <c r="M6" i="23"/>
  <c r="M1336" i="23"/>
  <c r="M1431" i="23"/>
  <c r="M1363" i="23"/>
  <c r="M1404" i="23"/>
  <c r="M1562" i="23"/>
  <c r="M1453" i="23"/>
  <c r="M1528" i="23"/>
  <c r="M1400" i="23"/>
  <c r="M20" i="23"/>
  <c r="M1574" i="23"/>
  <c r="M1571" i="23"/>
  <c r="M1548" i="23"/>
  <c r="M1429" i="23"/>
  <c r="M1377" i="23"/>
  <c r="M1427" i="23"/>
  <c r="M111" i="23"/>
  <c r="M1470" i="23"/>
  <c r="M1308" i="23"/>
  <c r="M1384" i="23"/>
  <c r="H1057" i="23"/>
  <c r="M1484" i="23"/>
  <c r="M1430" i="23"/>
  <c r="M16" i="23"/>
  <c r="M1320" i="23"/>
  <c r="M1518" i="23"/>
  <c r="M1414" i="23"/>
  <c r="M1527" i="23"/>
  <c r="J102" i="23"/>
  <c r="M1387" i="23"/>
  <c r="M1441" i="23"/>
  <c r="M49" i="23"/>
  <c r="M25" i="23"/>
  <c r="M1587" i="23"/>
  <c r="BE1779" i="1"/>
  <c r="BE106" i="1"/>
  <c r="BE104" i="1"/>
  <c r="BE110" i="1"/>
  <c r="BE93" i="1"/>
  <c r="BD108" i="1"/>
  <c r="BE100" i="1"/>
  <c r="BD106" i="1"/>
  <c r="BE98" i="1"/>
  <c r="BD104" i="1"/>
  <c r="BE96" i="1"/>
  <c r="BD79" i="1"/>
  <c r="BD110" i="1"/>
  <c r="BE102" i="1"/>
  <c r="BD94" i="1"/>
  <c r="BE74" i="1"/>
  <c r="BE77" i="1"/>
  <c r="BD73" i="1"/>
  <c r="BE90" i="1"/>
  <c r="BD80" i="1"/>
  <c r="BD75" i="1"/>
  <c r="BE86" i="1"/>
  <c r="BD93" i="1"/>
  <c r="BB979" i="1"/>
  <c r="BD109" i="1"/>
  <c r="BE101" i="1"/>
  <c r="BE92" i="1"/>
  <c r="BD92" i="1"/>
  <c r="BE76" i="1"/>
  <c r="BD76" i="1"/>
  <c r="BD107" i="1"/>
  <c r="BE99" i="1"/>
  <c r="BE91" i="1"/>
  <c r="BD83" i="1"/>
  <c r="BD90" i="1"/>
  <c r="BE82" i="1"/>
  <c r="BD105" i="1"/>
  <c r="BE97" i="1"/>
  <c r="BE89" i="1"/>
  <c r="BD81" i="1"/>
  <c r="BD111" i="1"/>
  <c r="BE103" i="1"/>
  <c r="BD95" i="1"/>
  <c r="BD87" i="1"/>
  <c r="BD78" i="1"/>
  <c r="BD974" i="1"/>
  <c r="BE108" i="1"/>
  <c r="BD100" i="1"/>
  <c r="BD98" i="1"/>
  <c r="BD96" i="1"/>
  <c r="BE75" i="1"/>
  <c r="BD102" i="1"/>
  <c r="BE94" i="1"/>
  <c r="BD1601" i="1"/>
  <c r="BD977" i="1"/>
  <c r="BE73" i="1"/>
  <c r="BD82" i="1"/>
  <c r="BE78" i="1"/>
  <c r="BE79" i="1"/>
  <c r="BE109" i="1"/>
  <c r="BE85" i="1"/>
  <c r="BE84" i="1"/>
  <c r="BD84" i="1"/>
  <c r="BD91" i="1"/>
  <c r="BE83" i="1"/>
  <c r="BE88" i="1"/>
  <c r="BD103" i="1"/>
  <c r="BE87" i="1"/>
  <c r="BD1600" i="1"/>
  <c r="W1171" i="1"/>
  <c r="Q1171" i="1"/>
  <c r="BE1598" i="1"/>
  <c r="E337" i="1"/>
  <c r="F1676" i="1"/>
  <c r="M24" i="23"/>
  <c r="M1455" i="23"/>
  <c r="F335" i="1"/>
  <c r="F336" i="1"/>
  <c r="M1395" i="23"/>
  <c r="M91" i="23"/>
  <c r="M1462" i="23"/>
  <c r="M1428" i="23"/>
  <c r="M1321" i="23"/>
  <c r="BB2154" i="1"/>
  <c r="M69" i="23"/>
  <c r="M1327" i="23"/>
  <c r="BB2156" i="1"/>
  <c r="F339" i="1"/>
  <c r="F341" i="1"/>
  <c r="M1517" i="23"/>
  <c r="M80" i="23"/>
  <c r="H62" i="23"/>
  <c r="M131" i="23"/>
  <c r="M145" i="23"/>
  <c r="M78" i="23"/>
  <c r="M1373" i="23"/>
  <c r="M1361" i="23"/>
  <c r="M1316" i="23"/>
  <c r="M1388" i="23"/>
  <c r="M1354" i="23"/>
  <c r="M28" i="23"/>
  <c r="M1396" i="23"/>
  <c r="M77" i="23"/>
  <c r="M1545" i="23"/>
  <c r="F2160" i="1"/>
  <c r="M90" i="23"/>
  <c r="M84" i="23"/>
  <c r="M148" i="23"/>
  <c r="M1345" i="23"/>
  <c r="M1559" i="23"/>
  <c r="BB2163" i="1"/>
  <c r="E2159" i="1"/>
  <c r="E340" i="1"/>
  <c r="M1473" i="23"/>
  <c r="M1550" i="23"/>
  <c r="M1353" i="23"/>
  <c r="M1567" i="23"/>
  <c r="M1425" i="23"/>
  <c r="M1530" i="23"/>
  <c r="F1675" i="1"/>
  <c r="F337" i="1"/>
  <c r="E2161" i="1"/>
  <c r="J150" i="23"/>
  <c r="M1385" i="23"/>
  <c r="M1481" i="23"/>
  <c r="M1546" i="23"/>
  <c r="M1579" i="23"/>
  <c r="M1514" i="23"/>
  <c r="E338" i="1"/>
  <c r="M138" i="23"/>
  <c r="M112" i="23"/>
  <c r="M144" i="23"/>
  <c r="M1449" i="23"/>
  <c r="M1501" i="23"/>
  <c r="M1467" i="23"/>
  <c r="M1578" i="23"/>
  <c r="M27" i="23"/>
  <c r="M31" i="23"/>
  <c r="M57" i="23"/>
  <c r="M89" i="23"/>
  <c r="M1383" i="23"/>
  <c r="M1556" i="23"/>
  <c r="M1335" i="23"/>
  <c r="M1539" i="23"/>
  <c r="E2155" i="1"/>
  <c r="F2157" i="1"/>
  <c r="F1678" i="1"/>
  <c r="M1479" i="23"/>
  <c r="M1534" i="23"/>
  <c r="M1497" i="23"/>
  <c r="M1464" i="23"/>
  <c r="M1351" i="23"/>
  <c r="M1476" i="23"/>
  <c r="M1357" i="23"/>
  <c r="M1333" i="23"/>
  <c r="M170" i="23"/>
  <c r="M88" i="23"/>
  <c r="M104" i="23"/>
  <c r="M168" i="23"/>
  <c r="M134" i="23"/>
  <c r="M36" i="23"/>
  <c r="M1303" i="23"/>
  <c r="M115" i="23"/>
  <c r="M1581" i="23"/>
  <c r="M114" i="23"/>
  <c r="M63" i="23"/>
  <c r="M108" i="23"/>
  <c r="M1537" i="23"/>
  <c r="M122" i="23"/>
  <c r="M142" i="23"/>
  <c r="M1349" i="23"/>
  <c r="M1570" i="23"/>
  <c r="M1355" i="23"/>
  <c r="M1580" i="23"/>
  <c r="M1376" i="23"/>
  <c r="M1433" i="23"/>
  <c r="M120" i="23"/>
  <c r="M136" i="23"/>
  <c r="M105" i="23"/>
  <c r="M47" i="23"/>
  <c r="M1555" i="23"/>
  <c r="M1325" i="23"/>
  <c r="F2151" i="1"/>
  <c r="M152" i="23"/>
  <c r="M147" i="23"/>
  <c r="M58" i="23"/>
  <c r="M12" i="23"/>
  <c r="M1392" i="23"/>
  <c r="M1492" i="23"/>
  <c r="M45" i="23"/>
  <c r="BB2159" i="1"/>
  <c r="E2160" i="1"/>
  <c r="M7" i="23"/>
  <c r="M140" i="23"/>
  <c r="M133" i="23"/>
  <c r="M1553" i="23"/>
  <c r="M1588" i="23"/>
  <c r="M1547" i="23"/>
  <c r="M1440" i="23"/>
  <c r="M1399" i="23"/>
  <c r="M1510" i="23"/>
  <c r="M1533" i="23"/>
  <c r="M160" i="23"/>
  <c r="M1423" i="23"/>
  <c r="M1401" i="23"/>
  <c r="M146" i="23"/>
  <c r="M164" i="23"/>
  <c r="M71" i="23"/>
  <c r="M29" i="23"/>
  <c r="M1343" i="23"/>
  <c r="M1508" i="23"/>
  <c r="M1344" i="23"/>
  <c r="M1348" i="23"/>
  <c r="BE582" i="1"/>
  <c r="BB526" i="1"/>
  <c r="BB462" i="1"/>
  <c r="BB317" i="1"/>
  <c r="BB810" i="1"/>
  <c r="BB754" i="1"/>
  <c r="BB590" i="1"/>
  <c r="BB518" i="1"/>
  <c r="BB454" i="1"/>
  <c r="BB309" i="1"/>
  <c r="BE1597" i="1"/>
  <c r="BB971" i="1"/>
  <c r="BB777" i="1"/>
  <c r="BB605" i="1"/>
  <c r="BE597" i="1"/>
  <c r="BB533" i="1"/>
  <c r="BB469" i="1"/>
  <c r="BB324" i="1"/>
  <c r="BB792" i="1"/>
  <c r="BE612" i="1"/>
  <c r="BB556" i="1"/>
  <c r="BB492" i="1"/>
  <c r="BB428" i="1"/>
  <c r="BB283" i="1"/>
  <c r="BB199" i="1"/>
  <c r="BB174" i="1"/>
  <c r="BB775" i="1"/>
  <c r="BB802" i="1"/>
  <c r="BB510" i="1"/>
  <c r="BB446" i="1"/>
  <c r="BB301" i="1"/>
  <c r="BB144" i="1"/>
  <c r="BE1589" i="1"/>
  <c r="BB769" i="1"/>
  <c r="BE589" i="1"/>
  <c r="BB525" i="1"/>
  <c r="BB461" i="1"/>
  <c r="BB316" i="1"/>
  <c r="BB159" i="1"/>
  <c r="BB784" i="1"/>
  <c r="BB620" i="1"/>
  <c r="BE604" i="1"/>
  <c r="BB548" i="1"/>
  <c r="BB484" i="1"/>
  <c r="BB420" i="1"/>
  <c r="BB275" i="1"/>
  <c r="BE1595" i="1"/>
  <c r="BB767" i="1"/>
  <c r="BB523" i="1"/>
  <c r="BB459" i="1"/>
  <c r="BB314" i="1"/>
  <c r="BB157" i="1"/>
  <c r="BC115" i="1"/>
  <c r="BE1586" i="1"/>
  <c r="BB822" i="1"/>
  <c r="BE1577" i="1"/>
  <c r="BB598" i="1"/>
  <c r="BB746" i="1"/>
  <c r="BB794" i="1"/>
  <c r="BB738" i="1"/>
  <c r="BE622" i="1"/>
  <c r="BB566" i="1"/>
  <c r="BB502" i="1"/>
  <c r="BB438" i="1"/>
  <c r="BB293" i="1"/>
  <c r="BB168" i="1"/>
  <c r="BB136" i="1"/>
  <c r="BE1581" i="1"/>
  <c r="BB825" i="1"/>
  <c r="BB761" i="1"/>
  <c r="BE581" i="1"/>
  <c r="BB517" i="1"/>
  <c r="BB453" i="1"/>
  <c r="BB308" i="1"/>
  <c r="BB191" i="1"/>
  <c r="BB143" i="1"/>
  <c r="BB776" i="1"/>
  <c r="BB612" i="1"/>
  <c r="BB540" i="1"/>
  <c r="BB476" i="1"/>
  <c r="BB331" i="1"/>
  <c r="BC124" i="1"/>
  <c r="BE1587" i="1"/>
  <c r="BB961" i="1"/>
  <c r="BB823" i="1"/>
  <c r="BB759" i="1"/>
  <c r="BB587" i="1"/>
  <c r="BB515" i="1"/>
  <c r="BB451" i="1"/>
  <c r="BB306" i="1"/>
  <c r="BB198" i="1"/>
  <c r="BB189" i="1"/>
  <c r="BE614" i="1"/>
  <c r="BB558" i="1"/>
  <c r="BB494" i="1"/>
  <c r="BB430" i="1"/>
  <c r="BB160" i="1"/>
  <c r="BE1573" i="1"/>
  <c r="BB817" i="1"/>
  <c r="BB753" i="1"/>
  <c r="BB581" i="1"/>
  <c r="BB509" i="1"/>
  <c r="BB445" i="1"/>
  <c r="BB300" i="1"/>
  <c r="BB183" i="1"/>
  <c r="BE1596" i="1"/>
  <c r="BB962" i="1"/>
  <c r="BB768" i="1"/>
  <c r="BB604" i="1"/>
  <c r="BE588" i="1"/>
  <c r="BB532" i="1"/>
  <c r="BB468" i="1"/>
  <c r="BB323" i="1"/>
  <c r="BB166" i="1"/>
  <c r="BB158" i="1"/>
  <c r="BE1579" i="1"/>
  <c r="BB815" i="1"/>
  <c r="BB751" i="1"/>
  <c r="BE619" i="1"/>
  <c r="BB571" i="1"/>
  <c r="BE1570" i="1"/>
  <c r="BB976" i="1"/>
  <c r="BB806" i="1"/>
  <c r="BE606" i="1"/>
  <c r="BB550" i="1"/>
  <c r="BB486" i="1"/>
  <c r="BB285" i="1"/>
  <c r="BB201" i="1"/>
  <c r="BB963" i="1"/>
  <c r="BB809" i="1"/>
  <c r="BB745" i="1"/>
  <c r="BB565" i="1"/>
  <c r="BB501" i="1"/>
  <c r="BB437" i="1"/>
  <c r="BB292" i="1"/>
  <c r="BB200" i="1"/>
  <c r="BB175" i="1"/>
  <c r="BE1588" i="1"/>
  <c r="BB824" i="1"/>
  <c r="BB760" i="1"/>
  <c r="BB524" i="1"/>
  <c r="BB460" i="1"/>
  <c r="BB315" i="1"/>
  <c r="BB150" i="1"/>
  <c r="BE1571" i="1"/>
  <c r="BB977" i="1"/>
  <c r="BB807" i="1"/>
  <c r="BB743" i="1"/>
  <c r="BE611" i="1"/>
  <c r="BB563" i="1"/>
  <c r="BB499" i="1"/>
  <c r="BB435" i="1"/>
  <c r="BB290" i="1"/>
  <c r="BB173" i="1"/>
  <c r="BB798" i="1"/>
  <c r="BB734" i="1"/>
  <c r="BE618" i="1"/>
  <c r="BB562" i="1"/>
  <c r="BB498" i="1"/>
  <c r="BB434" i="1"/>
  <c r="BB422" i="1"/>
  <c r="BB778" i="1"/>
  <c r="BB614" i="1"/>
  <c r="BE598" i="1"/>
  <c r="BB542" i="1"/>
  <c r="BB478" i="1"/>
  <c r="BB414" i="1"/>
  <c r="BB277" i="1"/>
  <c r="BB193" i="1"/>
  <c r="BC126" i="1"/>
  <c r="BB801" i="1"/>
  <c r="BB737" i="1"/>
  <c r="BB557" i="1"/>
  <c r="BB493" i="1"/>
  <c r="BB429" i="1"/>
  <c r="BB284" i="1"/>
  <c r="BB167" i="1"/>
  <c r="BB151" i="1"/>
  <c r="BC125" i="1"/>
  <c r="BE1580" i="1"/>
  <c r="BB816" i="1"/>
  <c r="BB752" i="1"/>
  <c r="BB588" i="1"/>
  <c r="BB516" i="1"/>
  <c r="BB452" i="1"/>
  <c r="BB307" i="1"/>
  <c r="BB142" i="1"/>
  <c r="BB969" i="1"/>
  <c r="BB799" i="1"/>
  <c r="BB735" i="1"/>
  <c r="BB555" i="1"/>
  <c r="BB491" i="1"/>
  <c r="BB427" i="1"/>
  <c r="BB282" i="1"/>
  <c r="BB165" i="1"/>
  <c r="BB770" i="1"/>
  <c r="BB606" i="1"/>
  <c r="BE590" i="1"/>
  <c r="BB534" i="1"/>
  <c r="BB470" i="1"/>
  <c r="BB325" i="1"/>
  <c r="BB269" i="1"/>
  <c r="BB176" i="1"/>
  <c r="BB793" i="1"/>
  <c r="BE613" i="1"/>
  <c r="BB549" i="1"/>
  <c r="BB485" i="1"/>
  <c r="BB421" i="1"/>
  <c r="BB276" i="1"/>
  <c r="BE1572" i="1"/>
  <c r="BB978" i="1"/>
  <c r="BB808" i="1"/>
  <c r="BB744" i="1"/>
  <c r="BB508" i="1"/>
  <c r="BB444" i="1"/>
  <c r="BB299" i="1"/>
  <c r="BB190" i="1"/>
  <c r="BB182" i="1"/>
  <c r="BB134" i="1"/>
  <c r="BB791" i="1"/>
  <c r="E843" i="1"/>
  <c r="E814" i="1"/>
  <c r="BB782" i="1"/>
  <c r="E750" i="1"/>
  <c r="BE602" i="1"/>
  <c r="BB546" i="1"/>
  <c r="E514" i="1"/>
  <c r="BB482" i="1"/>
  <c r="E450" i="1"/>
  <c r="BB418" i="1"/>
  <c r="F389" i="1"/>
  <c r="E381" i="1"/>
  <c r="BB818" i="1"/>
  <c r="BC118" i="1"/>
  <c r="BB785" i="1"/>
  <c r="BB613" i="1"/>
  <c r="BB541" i="1"/>
  <c r="BB477" i="1"/>
  <c r="BB135" i="1"/>
  <c r="BC117" i="1"/>
  <c r="BB970" i="1"/>
  <c r="BE620" i="1"/>
  <c r="BB564" i="1"/>
  <c r="BB500" i="1"/>
  <c r="BB436" i="1"/>
  <c r="BB291" i="1"/>
  <c r="BC116" i="1"/>
  <c r="BB783" i="1"/>
  <c r="BB539" i="1"/>
  <c r="BB475" i="1"/>
  <c r="BB330" i="1"/>
  <c r="BE1602" i="1"/>
  <c r="BB610" i="1"/>
  <c r="BE594" i="1"/>
  <c r="BB538" i="1"/>
  <c r="BB474" i="1"/>
  <c r="BB329" i="1"/>
  <c r="BB813" i="1"/>
  <c r="BB749" i="1"/>
  <c r="BB569" i="1"/>
  <c r="BB505" i="1"/>
  <c r="BB441" i="1"/>
  <c r="BB296" i="1"/>
  <c r="BB179" i="1"/>
  <c r="BE1568" i="1"/>
  <c r="BB974" i="1"/>
  <c r="BB295" i="1"/>
  <c r="BE1575" i="1"/>
  <c r="BB2020" i="1"/>
  <c r="BB1980" i="1"/>
  <c r="BB1533" i="1"/>
  <c r="BB1345" i="1"/>
  <c r="BB2091" i="1"/>
  <c r="BB1939" i="1"/>
  <c r="BB1767" i="1"/>
  <c r="BB619" i="1"/>
  <c r="BE595" i="1"/>
  <c r="BB547" i="1"/>
  <c r="BB483" i="1"/>
  <c r="BB419" i="1"/>
  <c r="BB274" i="1"/>
  <c r="BE1594" i="1"/>
  <c r="BB960" i="1"/>
  <c r="BB766" i="1"/>
  <c r="BB602" i="1"/>
  <c r="BE586" i="1"/>
  <c r="BB530" i="1"/>
  <c r="BB466" i="1"/>
  <c r="BB321" i="1"/>
  <c r="BB156" i="1"/>
  <c r="BE1569" i="1"/>
  <c r="BB805" i="1"/>
  <c r="BB741" i="1"/>
  <c r="BE593" i="1"/>
  <c r="BB561" i="1"/>
  <c r="BB497" i="1"/>
  <c r="BB433" i="1"/>
  <c r="BB288" i="1"/>
  <c r="BB196" i="1"/>
  <c r="BB171" i="1"/>
  <c r="BB796" i="1"/>
  <c r="BB732" i="1"/>
  <c r="BE616" i="1"/>
  <c r="BB560" i="1"/>
  <c r="BB496" i="1"/>
  <c r="BB432" i="1"/>
  <c r="BB287" i="1"/>
  <c r="BC120" i="1"/>
  <c r="BB2124" i="1"/>
  <c r="BB2076" i="1"/>
  <c r="BB1972" i="1"/>
  <c r="BB1736" i="1"/>
  <c r="BB1525" i="1"/>
  <c r="BB1337" i="1"/>
  <c r="BB1043" i="1"/>
  <c r="BB758" i="1"/>
  <c r="BB594" i="1"/>
  <c r="BB522" i="1"/>
  <c r="BB458" i="1"/>
  <c r="BB313" i="1"/>
  <c r="BB205" i="1"/>
  <c r="BB148" i="1"/>
  <c r="BC122" i="1"/>
  <c r="BB797" i="1"/>
  <c r="BB733" i="1"/>
  <c r="BE585" i="1"/>
  <c r="BB553" i="1"/>
  <c r="BB489" i="1"/>
  <c r="BB425" i="1"/>
  <c r="BB280" i="1"/>
  <c r="BB788" i="1"/>
  <c r="BE608" i="1"/>
  <c r="BB552" i="1"/>
  <c r="BB488" i="1"/>
  <c r="BB424" i="1"/>
  <c r="BB279" i="1"/>
  <c r="BB195" i="1"/>
  <c r="BB2068" i="1"/>
  <c r="BB1964" i="1"/>
  <c r="BB1948" i="1"/>
  <c r="BB1792" i="1"/>
  <c r="BB1517" i="1"/>
  <c r="BB1393" i="1"/>
  <c r="BB1035" i="1"/>
  <c r="BB2139" i="1"/>
  <c r="BB2075" i="1"/>
  <c r="BB1971" i="1"/>
  <c r="BB531" i="1"/>
  <c r="BB467" i="1"/>
  <c r="BB322" i="1"/>
  <c r="BC123" i="1"/>
  <c r="BE1578" i="1"/>
  <c r="BB814" i="1"/>
  <c r="BB750" i="1"/>
  <c r="BB514" i="1"/>
  <c r="BB450" i="1"/>
  <c r="BB305" i="1"/>
  <c r="BB180" i="1"/>
  <c r="BB140" i="1"/>
  <c r="BB789" i="1"/>
  <c r="BB545" i="1"/>
  <c r="BB481" i="1"/>
  <c r="BB417" i="1"/>
  <c r="BB272" i="1"/>
  <c r="BB204" i="1"/>
  <c r="BB780" i="1"/>
  <c r="BB616" i="1"/>
  <c r="BE600" i="1"/>
  <c r="BB544" i="1"/>
  <c r="BB480" i="1"/>
  <c r="BB416" i="1"/>
  <c r="BB271" i="1"/>
  <c r="BB2108" i="1"/>
  <c r="BB2060" i="1"/>
  <c r="BB1956" i="1"/>
  <c r="BB1940" i="1"/>
  <c r="BB1779" i="1"/>
  <c r="BB1385" i="1"/>
  <c r="BD1273" i="1"/>
  <c r="BB1027" i="1"/>
  <c r="BB742" i="1"/>
  <c r="BB570" i="1"/>
  <c r="BB506" i="1"/>
  <c r="BB442" i="1"/>
  <c r="BB297" i="1"/>
  <c r="BB132" i="1"/>
  <c r="BB959" i="1"/>
  <c r="BB781" i="1"/>
  <c r="BB609" i="1"/>
  <c r="BB537" i="1"/>
  <c r="BB473" i="1"/>
  <c r="BB328" i="1"/>
  <c r="BE1600" i="1"/>
  <c r="BB966" i="1"/>
  <c r="BB772" i="1"/>
  <c r="BB608" i="1"/>
  <c r="BB536" i="1"/>
  <c r="BB472" i="1"/>
  <c r="BB327" i="1"/>
  <c r="BB186" i="1"/>
  <c r="BB178" i="1"/>
  <c r="BB965" i="1"/>
  <c r="BB2100" i="1"/>
  <c r="BB2084" i="1"/>
  <c r="BB2052" i="1"/>
  <c r="BB2012" i="1"/>
  <c r="BB1932" i="1"/>
  <c r="BB1776" i="1"/>
  <c r="BB1377" i="1"/>
  <c r="BB1019" i="1"/>
  <c r="BB289" i="1"/>
  <c r="BE1601" i="1"/>
  <c r="BB967" i="1"/>
  <c r="BB773" i="1"/>
  <c r="BB601" i="1"/>
  <c r="BB529" i="1"/>
  <c r="BB465" i="1"/>
  <c r="BB320" i="1"/>
  <c r="BB163" i="1"/>
  <c r="BB147" i="1"/>
  <c r="BC121" i="1"/>
  <c r="BE1592" i="1"/>
  <c r="BB958" i="1"/>
  <c r="BB764" i="1"/>
  <c r="BB600" i="1"/>
  <c r="BE584" i="1"/>
  <c r="BB528" i="1"/>
  <c r="BB464" i="1"/>
  <c r="BB319" i="1"/>
  <c r="BB154" i="1"/>
  <c r="BC128" i="1"/>
  <c r="BE1599" i="1"/>
  <c r="BB973" i="1"/>
  <c r="BB2092" i="1"/>
  <c r="BB2004" i="1"/>
  <c r="BB1924" i="1"/>
  <c r="BB1768" i="1"/>
  <c r="BB1557" i="1"/>
  <c r="BB1369" i="1"/>
  <c r="BB1075" i="1"/>
  <c r="BB2051" i="1"/>
  <c r="BB2011" i="1"/>
  <c r="BB1899" i="1"/>
  <c r="BB507" i="1"/>
  <c r="BB443" i="1"/>
  <c r="BB298" i="1"/>
  <c r="BB181" i="1"/>
  <c r="BB141" i="1"/>
  <c r="BB968" i="1"/>
  <c r="BB790" i="1"/>
  <c r="BE610" i="1"/>
  <c r="BB554" i="1"/>
  <c r="BB490" i="1"/>
  <c r="BB426" i="1"/>
  <c r="BB281" i="1"/>
  <c r="BB197" i="1"/>
  <c r="BB164" i="1"/>
  <c r="BE1593" i="1"/>
  <c r="BB765" i="1"/>
  <c r="BE617" i="1"/>
  <c r="BB593" i="1"/>
  <c r="BB521" i="1"/>
  <c r="BB457" i="1"/>
  <c r="BB312" i="1"/>
  <c r="BB139" i="1"/>
  <c r="BE1584" i="1"/>
  <c r="BB820" i="1"/>
  <c r="BB756" i="1"/>
  <c r="BB520" i="1"/>
  <c r="BB456" i="1"/>
  <c r="BB311" i="1"/>
  <c r="BB170" i="1"/>
  <c r="BB162" i="1"/>
  <c r="BB146" i="1"/>
  <c r="BE1591" i="1"/>
  <c r="BB2036" i="1"/>
  <c r="BB1996" i="1"/>
  <c r="BB1916" i="1"/>
  <c r="BB1760" i="1"/>
  <c r="BB1549" i="1"/>
  <c r="BB1509" i="1"/>
  <c r="BB1361" i="1"/>
  <c r="BD1281" i="1"/>
  <c r="BB1067" i="1"/>
  <c r="BB1003" i="1"/>
  <c r="BB273" i="1"/>
  <c r="BB172" i="1"/>
  <c r="BB80" i="1"/>
  <c r="BE1585" i="1"/>
  <c r="F1577" i="1"/>
  <c r="BB975" i="1"/>
  <c r="E7" i="1"/>
  <c r="BB930" i="1"/>
  <c r="BB850" i="1"/>
  <c r="F842" i="1"/>
  <c r="E834" i="1"/>
  <c r="BB821" i="1"/>
  <c r="BB757" i="1"/>
  <c r="BE609" i="1"/>
  <c r="BB513" i="1"/>
  <c r="BB449" i="1"/>
  <c r="E396" i="1"/>
  <c r="F356" i="1"/>
  <c r="BB304" i="1"/>
  <c r="E214" i="1"/>
  <c r="BB187" i="1"/>
  <c r="E121" i="1"/>
  <c r="F111" i="1"/>
  <c r="E87" i="1"/>
  <c r="BE1576" i="1"/>
  <c r="E958" i="1"/>
  <c r="E54" i="1"/>
  <c r="E46" i="1"/>
  <c r="E873" i="1"/>
  <c r="BB812" i="1"/>
  <c r="E764" i="1"/>
  <c r="BB748" i="1"/>
  <c r="BB584" i="1"/>
  <c r="E528" i="1"/>
  <c r="BB512" i="1"/>
  <c r="E464" i="1"/>
  <c r="BB448" i="1"/>
  <c r="E395" i="1"/>
  <c r="F355" i="1"/>
  <c r="E319" i="1"/>
  <c r="BB303" i="1"/>
  <c r="E253" i="1"/>
  <c r="BB203" i="1"/>
  <c r="BB138" i="1"/>
  <c r="BE1583" i="1"/>
  <c r="BC965" i="1"/>
  <c r="E69" i="1"/>
  <c r="E21" i="1"/>
  <c r="E13" i="1"/>
  <c r="BB2140" i="1"/>
  <c r="E2092" i="1"/>
  <c r="E2084" i="1"/>
  <c r="BB2028" i="1"/>
  <c r="E2004" i="1"/>
  <c r="BB1988" i="1"/>
  <c r="BB1908" i="1"/>
  <c r="BB1752" i="1"/>
  <c r="BB1541" i="1"/>
  <c r="BB1501" i="1"/>
  <c r="BB1353" i="1"/>
  <c r="BB1059" i="1"/>
  <c r="BB2099" i="1"/>
  <c r="BB2035" i="1"/>
  <c r="BB1995" i="1"/>
  <c r="BB1947" i="1"/>
  <c r="BB1500" i="1"/>
  <c r="BB1034" i="1"/>
  <c r="BB2138" i="1"/>
  <c r="BB2026" i="1"/>
  <c r="BB1986" i="1"/>
  <c r="BB1906" i="1"/>
  <c r="BB1750" i="1"/>
  <c r="BB1523" i="1"/>
  <c r="BB1335" i="1"/>
  <c r="BB1057" i="1"/>
  <c r="BB819" i="1"/>
  <c r="BB755" i="1"/>
  <c r="BE607" i="1"/>
  <c r="BB583" i="1"/>
  <c r="BB511" i="1"/>
  <c r="BB447" i="1"/>
  <c r="BB302" i="1"/>
  <c r="BB185" i="1"/>
  <c r="BE1574" i="1"/>
  <c r="BB980" i="1"/>
  <c r="BB2137" i="1"/>
  <c r="BB2073" i="1"/>
  <c r="BB1969" i="1"/>
  <c r="BB1921" i="1"/>
  <c r="BB1749" i="1"/>
  <c r="BB1554" i="1"/>
  <c r="BB1382" i="1"/>
  <c r="BB1024" i="1"/>
  <c r="BB2144" i="1"/>
  <c r="BB2032" i="1"/>
  <c r="BB1992" i="1"/>
  <c r="BB1944" i="1"/>
  <c r="BB1756" i="1"/>
  <c r="BB1529" i="1"/>
  <c r="BB1341" i="1"/>
  <c r="BB1079" i="1"/>
  <c r="BB1015" i="1"/>
  <c r="BB2135" i="1"/>
  <c r="BB2071" i="1"/>
  <c r="BB2055" i="1"/>
  <c r="BB1967" i="1"/>
  <c r="BB1919" i="1"/>
  <c r="BB1747" i="1"/>
  <c r="BB1552" i="1"/>
  <c r="BB1380" i="1"/>
  <c r="BB1022" i="1"/>
  <c r="BB2110" i="1"/>
  <c r="BB2062" i="1"/>
  <c r="BB1958" i="1"/>
  <c r="BB1786" i="1"/>
  <c r="BB1387" i="1"/>
  <c r="BB2117" i="1"/>
  <c r="BB2013" i="1"/>
  <c r="BB1901" i="1"/>
  <c r="BB1785" i="1"/>
  <c r="BB1518" i="1"/>
  <c r="BB1378" i="1"/>
  <c r="BB1020" i="1"/>
  <c r="BB2147" i="1"/>
  <c r="BB2083" i="1"/>
  <c r="BB1979" i="1"/>
  <c r="BB1931" i="1"/>
  <c r="BB1759" i="1"/>
  <c r="BB1516" i="1"/>
  <c r="BB1492" i="1"/>
  <c r="BB1392" i="1"/>
  <c r="BB1026" i="1"/>
  <c r="BB2130" i="1"/>
  <c r="BB2082" i="1"/>
  <c r="BB1978" i="1"/>
  <c r="BB1898" i="1"/>
  <c r="BB1742" i="1"/>
  <c r="BC1651" i="1"/>
  <c r="BB1391" i="1"/>
  <c r="BB1049" i="1"/>
  <c r="BB811" i="1"/>
  <c r="BB747" i="1"/>
  <c r="BE599" i="1"/>
  <c r="BB567" i="1"/>
  <c r="BB503" i="1"/>
  <c r="BB439" i="1"/>
  <c r="BB294" i="1"/>
  <c r="BB177" i="1"/>
  <c r="BB153" i="1"/>
  <c r="BB972" i="1"/>
  <c r="E2145" i="1"/>
  <c r="BB2129" i="1"/>
  <c r="BB2065" i="1"/>
  <c r="BB1961" i="1"/>
  <c r="BB1913" i="1"/>
  <c r="BB1741" i="1"/>
  <c r="BB1546" i="1"/>
  <c r="BB1374" i="1"/>
  <c r="BB2136" i="1"/>
  <c r="BB2024" i="1"/>
  <c r="BB1984" i="1"/>
  <c r="BB1936" i="1"/>
  <c r="BB1748" i="1"/>
  <c r="BB1521" i="1"/>
  <c r="BB1071" i="1"/>
  <c r="BB1007" i="1"/>
  <c r="BB2127" i="1"/>
  <c r="BB2063" i="1"/>
  <c r="BB1959" i="1"/>
  <c r="BB1911" i="1"/>
  <c r="BB1739" i="1"/>
  <c r="BB1544" i="1"/>
  <c r="BB1372" i="1"/>
  <c r="BB1078" i="1"/>
  <c r="BB1014" i="1"/>
  <c r="BB828" i="1"/>
  <c r="BB2118" i="1"/>
  <c r="BB2102" i="1"/>
  <c r="BB2054" i="1"/>
  <c r="BB2014" i="1"/>
  <c r="BB1950" i="1"/>
  <c r="BB1778" i="1"/>
  <c r="BB1379" i="1"/>
  <c r="BB1053" i="1"/>
  <c r="BB2109" i="1"/>
  <c r="BB2053" i="1"/>
  <c r="BB2045" i="1"/>
  <c r="BB2005" i="1"/>
  <c r="BB1777" i="1"/>
  <c r="BB1370" i="1"/>
  <c r="BD1274" i="1"/>
  <c r="BB1012" i="1"/>
  <c r="BB826" i="1"/>
  <c r="BB1923" i="1"/>
  <c r="BB1775" i="1"/>
  <c r="BB1751" i="1"/>
  <c r="BB1384" i="1"/>
  <c r="BB1018" i="1"/>
  <c r="BB2122" i="1"/>
  <c r="BB2074" i="1"/>
  <c r="BB1970" i="1"/>
  <c r="BB1734" i="1"/>
  <c r="BB1515" i="1"/>
  <c r="BB1383" i="1"/>
  <c r="BB1041" i="1"/>
  <c r="BB803" i="1"/>
  <c r="BB739" i="1"/>
  <c r="BE591" i="1"/>
  <c r="BB559" i="1"/>
  <c r="BB495" i="1"/>
  <c r="BB431" i="1"/>
  <c r="BB286" i="1"/>
  <c r="BB169" i="1"/>
  <c r="BC127" i="1"/>
  <c r="BB2121" i="1"/>
  <c r="BB2057" i="1"/>
  <c r="BB2017" i="1"/>
  <c r="BB1953" i="1"/>
  <c r="BB1905" i="1"/>
  <c r="BB1789" i="1"/>
  <c r="BB1733" i="1"/>
  <c r="BB1538" i="1"/>
  <c r="BB1366" i="1"/>
  <c r="BB1072" i="1"/>
  <c r="BB1008" i="1"/>
  <c r="BB2128" i="1"/>
  <c r="BB2080" i="1"/>
  <c r="BB1976" i="1"/>
  <c r="BB1928" i="1"/>
  <c r="BB1740" i="1"/>
  <c r="BB1389" i="1"/>
  <c r="BB1063" i="1"/>
  <c r="BB2119" i="1"/>
  <c r="BB2015" i="1"/>
  <c r="BB1951" i="1"/>
  <c r="BB1903" i="1"/>
  <c r="BB1787" i="1"/>
  <c r="BB1731" i="1"/>
  <c r="BB1536" i="1"/>
  <c r="BB1364" i="1"/>
  <c r="BB1070" i="1"/>
  <c r="BB2094" i="1"/>
  <c r="BB2046" i="1"/>
  <c r="BB2006" i="1"/>
  <c r="BB1942" i="1"/>
  <c r="BB1770" i="1"/>
  <c r="BB1559" i="1"/>
  <c r="BB1371" i="1"/>
  <c r="BB827" i="1"/>
  <c r="BB2101" i="1"/>
  <c r="BB1362" i="1"/>
  <c r="BB1068" i="1"/>
  <c r="BB1004" i="1"/>
  <c r="BB2131" i="1"/>
  <c r="BB2067" i="1"/>
  <c r="BB1963" i="1"/>
  <c r="BB1915" i="1"/>
  <c r="BB1743" i="1"/>
  <c r="BB1564" i="1"/>
  <c r="BB1376" i="1"/>
  <c r="BB1074" i="1"/>
  <c r="BB2114" i="1"/>
  <c r="BB2066" i="1"/>
  <c r="BB1962" i="1"/>
  <c r="BB1946" i="1"/>
  <c r="BB1790" i="1"/>
  <c r="BB1563" i="1"/>
  <c r="BB1507" i="1"/>
  <c r="BB1375" i="1"/>
  <c r="BD1279" i="1"/>
  <c r="BB1033" i="1"/>
  <c r="BB795" i="1"/>
  <c r="BB731" i="1"/>
  <c r="BB623" i="1"/>
  <c r="BE583" i="1"/>
  <c r="BB551" i="1"/>
  <c r="BB487" i="1"/>
  <c r="BB423" i="1"/>
  <c r="BB278" i="1"/>
  <c r="BB137" i="1"/>
  <c r="BB2113" i="1"/>
  <c r="BB2049" i="1"/>
  <c r="BB2009" i="1"/>
  <c r="BB1897" i="1"/>
  <c r="BB1782" i="1"/>
  <c r="BB1530" i="1"/>
  <c r="BB1358" i="1"/>
  <c r="BB1064" i="1"/>
  <c r="BB1000" i="1"/>
  <c r="BB2072" i="1"/>
  <c r="BB1968" i="1"/>
  <c r="BB1920" i="1"/>
  <c r="BB1732" i="1"/>
  <c r="BB1513" i="1"/>
  <c r="BB1381" i="1"/>
  <c r="BB1055" i="1"/>
  <c r="BB2111" i="1"/>
  <c r="BB2047" i="1"/>
  <c r="BB2007" i="1"/>
  <c r="BB1780" i="1"/>
  <c r="BB1528" i="1"/>
  <c r="BB1356" i="1"/>
  <c r="BD1284" i="1"/>
  <c r="BB1062" i="1"/>
  <c r="BB2038" i="1"/>
  <c r="BB1998" i="1"/>
  <c r="BB1934" i="1"/>
  <c r="BB1762" i="1"/>
  <c r="BB1551" i="1"/>
  <c r="BB1363" i="1"/>
  <c r="BB2093" i="1"/>
  <c r="BB2029" i="1"/>
  <c r="BB1989" i="1"/>
  <c r="BB1941" i="1"/>
  <c r="BB1769" i="1"/>
  <c r="BB1558" i="1"/>
  <c r="BB1354" i="1"/>
  <c r="BD1282" i="1"/>
  <c r="BB192" i="1"/>
  <c r="BB2123" i="1"/>
  <c r="BB2115" i="1"/>
  <c r="BB2059" i="1"/>
  <c r="BB2019" i="1"/>
  <c r="BB1955" i="1"/>
  <c r="BB1907" i="1"/>
  <c r="BB1791" i="1"/>
  <c r="BB1735" i="1"/>
  <c r="BB1556" i="1"/>
  <c r="BB1368" i="1"/>
  <c r="BB1066" i="1"/>
  <c r="BB1002" i="1"/>
  <c r="BB2106" i="1"/>
  <c r="BB2058" i="1"/>
  <c r="BB2018" i="1"/>
  <c r="BB1954" i="1"/>
  <c r="BB1938" i="1"/>
  <c r="BB1783" i="1"/>
  <c r="BB1555" i="1"/>
  <c r="BB1499" i="1"/>
  <c r="BB1367" i="1"/>
  <c r="BB1025" i="1"/>
  <c r="BB787" i="1"/>
  <c r="BB543" i="1"/>
  <c r="BB479" i="1"/>
  <c r="BB415" i="1"/>
  <c r="BB270" i="1"/>
  <c r="BB2105" i="1"/>
  <c r="BB2041" i="1"/>
  <c r="BB2001" i="1"/>
  <c r="BB1522" i="1"/>
  <c r="BB1514" i="1"/>
  <c r="BB1350" i="1"/>
  <c r="BD1278" i="1"/>
  <c r="BD1270" i="1"/>
  <c r="N112" i="1"/>
  <c r="BB2120" i="1"/>
  <c r="BB2112" i="1"/>
  <c r="BB2064" i="1"/>
  <c r="BB1960" i="1"/>
  <c r="BB1912" i="1"/>
  <c r="BB1788" i="1"/>
  <c r="BB1561" i="1"/>
  <c r="BB1505" i="1"/>
  <c r="BB1373" i="1"/>
  <c r="BD1277" i="1"/>
  <c r="BD1269" i="1"/>
  <c r="BB1047" i="1"/>
  <c r="BB2103" i="1"/>
  <c r="BB2039" i="1"/>
  <c r="BB1999" i="1"/>
  <c r="BB1520" i="1"/>
  <c r="BB1512" i="1"/>
  <c r="BB1348" i="1"/>
  <c r="BD1276" i="1"/>
  <c r="BB1054" i="1"/>
  <c r="BB2142" i="1"/>
  <c r="BB2030" i="1"/>
  <c r="BB1990" i="1"/>
  <c r="BB1926" i="1"/>
  <c r="BB1754" i="1"/>
  <c r="BB1543" i="1"/>
  <c r="BB1355" i="1"/>
  <c r="BB1029" i="1"/>
  <c r="BB2085" i="1"/>
  <c r="BB2021" i="1"/>
  <c r="BB1981" i="1"/>
  <c r="BB1949" i="1"/>
  <c r="BB1933" i="1"/>
  <c r="BB1761" i="1"/>
  <c r="BB1550" i="1"/>
  <c r="BB1510" i="1"/>
  <c r="BB1346" i="1"/>
  <c r="BB1052" i="1"/>
  <c r="BB1784" i="1"/>
  <c r="BB1548" i="1"/>
  <c r="BB1360" i="1"/>
  <c r="BB1058" i="1"/>
  <c r="BB2098" i="1"/>
  <c r="BB2050" i="1"/>
  <c r="BB2010" i="1"/>
  <c r="BB1930" i="1"/>
  <c r="BB1774" i="1"/>
  <c r="BB1547" i="1"/>
  <c r="BB1491" i="1"/>
  <c r="BB1359" i="1"/>
  <c r="BB1081" i="1"/>
  <c r="BB779" i="1"/>
  <c r="BB607" i="1"/>
  <c r="BB535" i="1"/>
  <c r="BB471" i="1"/>
  <c r="BB326" i="1"/>
  <c r="BB964" i="1"/>
  <c r="BB2097" i="1"/>
  <c r="BB1945" i="1"/>
  <c r="BB1773" i="1"/>
  <c r="BB1506" i="1"/>
  <c r="BB1342" i="1"/>
  <c r="BB2104" i="1"/>
  <c r="BB2056" i="1"/>
  <c r="BB2016" i="1"/>
  <c r="BB1952" i="1"/>
  <c r="BB1904" i="1"/>
  <c r="BB1781" i="1"/>
  <c r="BB1553" i="1"/>
  <c r="BB1497" i="1"/>
  <c r="BB1365" i="1"/>
  <c r="BB2095" i="1"/>
  <c r="BB2031" i="1"/>
  <c r="BB1991" i="1"/>
  <c r="BB1943" i="1"/>
  <c r="BB1771" i="1"/>
  <c r="BB1504" i="1"/>
  <c r="BB1340" i="1"/>
  <c r="BB1046" i="1"/>
  <c r="BB2134" i="1"/>
  <c r="BB2022" i="1"/>
  <c r="BB1982" i="1"/>
  <c r="BB1918" i="1"/>
  <c r="BB1746" i="1"/>
  <c r="BB1535" i="1"/>
  <c r="BB1511" i="1"/>
  <c r="BB1347" i="1"/>
  <c r="BD1283" i="1"/>
  <c r="BB1021" i="1"/>
  <c r="BB2141" i="1"/>
  <c r="BB2077" i="1"/>
  <c r="BB1973" i="1"/>
  <c r="BB1925" i="1"/>
  <c r="BB1753" i="1"/>
  <c r="BB1542" i="1"/>
  <c r="BB1502" i="1"/>
  <c r="BB1338" i="1"/>
  <c r="BB1044" i="1"/>
  <c r="BB2107" i="1"/>
  <c r="BB2043" i="1"/>
  <c r="BB2003" i="1"/>
  <c r="BB1540" i="1"/>
  <c r="BB1352" i="1"/>
  <c r="BD1280" i="1"/>
  <c r="BB1050" i="1"/>
  <c r="BB2090" i="1"/>
  <c r="BB2042" i="1"/>
  <c r="BB2002" i="1"/>
  <c r="BB1922" i="1"/>
  <c r="BB1766" i="1"/>
  <c r="BB1539" i="1"/>
  <c r="BB1351" i="1"/>
  <c r="BB1073" i="1"/>
  <c r="BB1009" i="1"/>
  <c r="BB771" i="1"/>
  <c r="BE623" i="1"/>
  <c r="BB527" i="1"/>
  <c r="BB463" i="1"/>
  <c r="BB318" i="1"/>
  <c r="BB161" i="1"/>
  <c r="BC119" i="1"/>
  <c r="BE1590" i="1"/>
  <c r="BB2089" i="1"/>
  <c r="BB2025" i="1"/>
  <c r="BB1985" i="1"/>
  <c r="BB1937" i="1"/>
  <c r="BB1765" i="1"/>
  <c r="BB1498" i="1"/>
  <c r="BB1040" i="1"/>
  <c r="BB2096" i="1"/>
  <c r="BB2048" i="1"/>
  <c r="BB2008" i="1"/>
  <c r="BB1896" i="1"/>
  <c r="BB1772" i="1"/>
  <c r="BB1545" i="1"/>
  <c r="BB1489" i="1"/>
  <c r="BB1357" i="1"/>
  <c r="BB2087" i="1"/>
  <c r="BB2023" i="1"/>
  <c r="BB1983" i="1"/>
  <c r="BB1935" i="1"/>
  <c r="BB1895" i="1"/>
  <c r="BB1763" i="1"/>
  <c r="BB1496" i="1"/>
  <c r="BB1038" i="1"/>
  <c r="BB2126" i="1"/>
  <c r="BB2078" i="1"/>
  <c r="BB1910" i="1"/>
  <c r="BB1738" i="1"/>
  <c r="BB1527" i="1"/>
  <c r="BB1503" i="1"/>
  <c r="BB1339" i="1"/>
  <c r="BD1275" i="1"/>
  <c r="BB1077" i="1"/>
  <c r="BB2133" i="1"/>
  <c r="BB2069" i="1"/>
  <c r="BB1965" i="1"/>
  <c r="BB1917" i="1"/>
  <c r="BB1745" i="1"/>
  <c r="BB1534" i="1"/>
  <c r="BB1494" i="1"/>
  <c r="BB1394" i="1"/>
  <c r="BB1036" i="1"/>
  <c r="BB1532" i="1"/>
  <c r="BB1508" i="1"/>
  <c r="BB1344" i="1"/>
  <c r="BB1042" i="1"/>
  <c r="BB2034" i="1"/>
  <c r="BB1994" i="1"/>
  <c r="BB1531" i="1"/>
  <c r="BB1343" i="1"/>
  <c r="BB763" i="1"/>
  <c r="BB591" i="1"/>
  <c r="BB519" i="1"/>
  <c r="BB455" i="1"/>
  <c r="BB310" i="1"/>
  <c r="BB202" i="1"/>
  <c r="BE1582" i="1"/>
  <c r="BB2145" i="1"/>
  <c r="BB2081" i="1"/>
  <c r="BB1977" i="1"/>
  <c r="BB1929" i="1"/>
  <c r="BB1757" i="1"/>
  <c r="BB1490" i="1"/>
  <c r="BB1032" i="1"/>
  <c r="BB2040" i="1"/>
  <c r="BB2000" i="1"/>
  <c r="BB1537" i="1"/>
  <c r="BB1349" i="1"/>
  <c r="BB2143" i="1"/>
  <c r="BB1927" i="1"/>
  <c r="BB1755" i="1"/>
  <c r="BB1030" i="1"/>
  <c r="BB2086" i="1"/>
  <c r="BB2070" i="1"/>
  <c r="BB1966" i="1"/>
  <c r="BB1794" i="1"/>
  <c r="BB1519" i="1"/>
  <c r="BB1395" i="1"/>
  <c r="BB1069" i="1"/>
  <c r="BB1005" i="1"/>
  <c r="BB2125" i="1"/>
  <c r="BB2061" i="1"/>
  <c r="BB1957" i="1"/>
  <c r="BB1909" i="1"/>
  <c r="BB1793" i="1"/>
  <c r="BB1737" i="1"/>
  <c r="BB1526" i="1"/>
  <c r="BB1028" i="1"/>
  <c r="M96" i="23"/>
  <c r="M155" i="23"/>
  <c r="M13" i="23"/>
  <c r="M1332" i="23"/>
  <c r="M1311" i="23"/>
  <c r="M1408" i="23"/>
  <c r="M106" i="23"/>
  <c r="M1538" i="23"/>
  <c r="M70" i="23"/>
  <c r="M167" i="23"/>
  <c r="M1531" i="23"/>
  <c r="M1437" i="23"/>
  <c r="M1350" i="23"/>
  <c r="M1573" i="23"/>
  <c r="M1585" i="23"/>
  <c r="M14" i="23"/>
  <c r="BB2162" i="1"/>
  <c r="F2153" i="1"/>
  <c r="E341" i="1"/>
  <c r="M130" i="23"/>
  <c r="M1582" i="23"/>
  <c r="M161" i="23"/>
  <c r="M1477" i="23"/>
  <c r="M1360" i="23"/>
  <c r="E2162" i="1"/>
  <c r="M1417" i="23"/>
  <c r="M86" i="23"/>
  <c r="M94" i="23"/>
  <c r="M55" i="23"/>
  <c r="M46" i="23"/>
  <c r="M22" i="23"/>
  <c r="M137" i="23"/>
  <c r="M1499" i="23"/>
  <c r="M1421" i="23"/>
  <c r="M1586" i="23"/>
  <c r="M169" i="23"/>
  <c r="M1367" i="23"/>
  <c r="M1500" i="23"/>
  <c r="M1516" i="23"/>
  <c r="M1475" i="23"/>
  <c r="M1491" i="23"/>
  <c r="M1340" i="23"/>
  <c r="M1319" i="23"/>
  <c r="M1572" i="23"/>
  <c r="M82" i="23"/>
  <c r="F2163" i="1"/>
  <c r="E2156" i="1"/>
  <c r="E339" i="1"/>
  <c r="F2159" i="1"/>
  <c r="F2152" i="1"/>
  <c r="F2161" i="1"/>
  <c r="M98" i="23"/>
  <c r="M116" i="23"/>
  <c r="M1403" i="23"/>
  <c r="M1393" i="23"/>
  <c r="M1435" i="23"/>
  <c r="M39" i="23"/>
  <c r="M1381" i="23"/>
  <c r="M1496" i="23"/>
  <c r="M1317" i="23"/>
  <c r="M1522" i="23"/>
  <c r="M1564" i="23"/>
  <c r="M60" i="23"/>
  <c r="F2156" i="1"/>
  <c r="BB2161" i="1"/>
  <c r="M132" i="23"/>
  <c r="M1495" i="23"/>
  <c r="M143" i="23"/>
  <c r="M124" i="23"/>
  <c r="M1542" i="23"/>
  <c r="M99" i="23"/>
  <c r="M1413" i="23"/>
  <c r="M1544" i="23"/>
  <c r="M1324" i="23"/>
  <c r="M1465" i="23"/>
  <c r="J1057" i="23"/>
  <c r="K1057" i="23"/>
  <c r="L1057" i="23"/>
  <c r="M1371" i="23"/>
  <c r="M156" i="23"/>
  <c r="M149" i="23"/>
  <c r="M1424" i="23"/>
  <c r="M1368" i="23"/>
  <c r="M1445" i="23"/>
  <c r="M1560" i="23"/>
  <c r="M61" i="23"/>
  <c r="BB866" i="1"/>
  <c r="M1407" i="23"/>
  <c r="BB2160" i="1"/>
  <c r="F1948" i="1"/>
  <c r="BC1932" i="1"/>
  <c r="F1850" i="1"/>
  <c r="BC1779" i="1"/>
  <c r="F1760" i="1"/>
  <c r="E1752" i="1"/>
  <c r="F1661" i="1"/>
  <c r="F1645" i="1"/>
  <c r="E1541" i="1"/>
  <c r="BC1509" i="1"/>
  <c r="BE1393" i="1"/>
  <c r="BC1165" i="1"/>
  <c r="F1157" i="1"/>
  <c r="E1149" i="1"/>
  <c r="BC1133" i="1"/>
  <c r="BC1051" i="1"/>
  <c r="F1035" i="1"/>
  <c r="M1375" i="23"/>
  <c r="M1439" i="23"/>
  <c r="M121" i="23"/>
  <c r="F822" i="1"/>
  <c r="E1678" i="1"/>
  <c r="M1515" i="23"/>
  <c r="M97" i="23"/>
  <c r="M1397" i="23"/>
  <c r="E303" i="1"/>
  <c r="M26" i="23"/>
  <c r="F2154" i="1"/>
  <c r="E1676" i="1"/>
  <c r="M1557" i="23"/>
  <c r="E927" i="1"/>
  <c r="BB919" i="1"/>
  <c r="F895" i="1"/>
  <c r="M44" i="23"/>
  <c r="E1675" i="1"/>
  <c r="H150" i="23"/>
  <c r="M1519" i="23"/>
  <c r="M101" i="23"/>
  <c r="BC919" i="1"/>
  <c r="E2163" i="1"/>
  <c r="E2157" i="1"/>
  <c r="E2158" i="1"/>
  <c r="F340" i="1"/>
  <c r="L10" i="23"/>
  <c r="M1525" i="23"/>
  <c r="M165" i="23"/>
  <c r="E818" i="1"/>
  <c r="F770" i="1"/>
  <c r="BC770" i="1"/>
  <c r="E762" i="1"/>
  <c r="E614" i="1"/>
  <c r="BC606" i="1"/>
  <c r="BB582" i="1"/>
  <c r="F550" i="1"/>
  <c r="E510" i="1"/>
  <c r="F486" i="1"/>
  <c r="BC470" i="1"/>
  <c r="E446" i="1"/>
  <c r="F422" i="1"/>
  <c r="E377" i="1"/>
  <c r="F353" i="1"/>
  <c r="E309" i="1"/>
  <c r="E251" i="1"/>
  <c r="F243" i="1"/>
  <c r="BC160" i="1"/>
  <c r="BE126" i="1"/>
  <c r="E11" i="1"/>
  <c r="BB910" i="1"/>
  <c r="BC894" i="1"/>
  <c r="E785" i="1"/>
  <c r="BD597" i="1"/>
  <c r="BC581" i="1"/>
  <c r="BC541" i="1"/>
  <c r="BC477" i="1"/>
  <c r="BC308" i="1"/>
  <c r="F292" i="1"/>
  <c r="F250" i="1"/>
  <c r="BC200" i="1"/>
  <c r="E151" i="1"/>
  <c r="BB107" i="1"/>
  <c r="E99" i="1"/>
  <c r="F83" i="1"/>
  <c r="BC1588" i="1"/>
  <c r="BD1572" i="1"/>
  <c r="BC978" i="1"/>
  <c r="E970" i="1"/>
  <c r="F50" i="1"/>
  <c r="F338" i="1"/>
  <c r="M129" i="23"/>
  <c r="E336" i="1"/>
  <c r="BB2157" i="1"/>
  <c r="M42" i="23"/>
  <c r="M171" i="23"/>
  <c r="M1471" i="23"/>
  <c r="M1443" i="23"/>
  <c r="E618" i="1"/>
  <c r="BC967" i="1"/>
  <c r="BC497" i="1"/>
  <c r="BC433" i="1"/>
  <c r="F163" i="1"/>
  <c r="BC913" i="1"/>
  <c r="BC154" i="1"/>
  <c r="M153" i="23"/>
  <c r="BB2158" i="1"/>
  <c r="H10" i="23"/>
  <c r="H126" i="23"/>
  <c r="M109" i="23"/>
  <c r="M1461" i="23"/>
  <c r="BC1125" i="1"/>
  <c r="F2136" i="1"/>
  <c r="E2112" i="1"/>
  <c r="E2064" i="1"/>
  <c r="F2024" i="1"/>
  <c r="BE1657" i="1"/>
  <c r="F1633" i="1"/>
  <c r="F1479" i="1"/>
  <c r="BE1423" i="1"/>
  <c r="F1415" i="1"/>
  <c r="F1121" i="1"/>
  <c r="BC1089" i="1"/>
  <c r="F1845" i="1"/>
  <c r="E1813" i="1"/>
  <c r="F1739" i="1"/>
  <c r="F1560" i="1"/>
  <c r="BC1544" i="1"/>
  <c r="F1388" i="1"/>
  <c r="E1380" i="1"/>
  <c r="F1322" i="1"/>
  <c r="E1314" i="1"/>
  <c r="E1226" i="1"/>
  <c r="F1152" i="1"/>
  <c r="E1144" i="1"/>
  <c r="F1120" i="1"/>
  <c r="BC1088" i="1"/>
  <c r="F1078" i="1"/>
  <c r="BD1038" i="1"/>
  <c r="F1014" i="1"/>
  <c r="E2142" i="1"/>
  <c r="F2102" i="1"/>
  <c r="E2030" i="1"/>
  <c r="F2014" i="1"/>
  <c r="F1950" i="1"/>
  <c r="BC1934" i="1"/>
  <c r="F1902" i="1"/>
  <c r="F1884" i="1"/>
  <c r="F1762" i="1"/>
  <c r="E1754" i="1"/>
  <c r="E1720" i="1"/>
  <c r="F1103" i="1"/>
  <c r="F1777" i="1"/>
  <c r="E1761" i="1"/>
  <c r="BC1542" i="1"/>
  <c r="BC337" i="1"/>
  <c r="BC335" i="1"/>
  <c r="BB1678" i="1"/>
  <c r="M1503" i="23"/>
  <c r="F1905" i="1"/>
  <c r="E1815" i="1"/>
  <c r="F1789" i="1"/>
  <c r="E1691" i="1"/>
  <c r="F1554" i="1"/>
  <c r="BC1538" i="1"/>
  <c r="F1350" i="1"/>
  <c r="E1342" i="1"/>
  <c r="E1236" i="1"/>
  <c r="F1146" i="1"/>
  <c r="E1106" i="1"/>
  <c r="F2080" i="1"/>
  <c r="E2056" i="1"/>
  <c r="E2016" i="1"/>
  <c r="E1952" i="1"/>
  <c r="F1944" i="1"/>
  <c r="BC1896" i="1"/>
  <c r="F1846" i="1"/>
  <c r="BC1781" i="1"/>
  <c r="F1740" i="1"/>
  <c r="E1732" i="1"/>
  <c r="E1706" i="1"/>
  <c r="BE1389" i="1"/>
  <c r="E1365" i="1"/>
  <c r="F1195" i="1"/>
  <c r="E1161" i="1"/>
  <c r="BC1113" i="1"/>
  <c r="F1079" i="1"/>
  <c r="BC1063" i="1"/>
  <c r="BD1047" i="1"/>
  <c r="F1015" i="1"/>
  <c r="E2095" i="1"/>
  <c r="BC2055" i="1"/>
  <c r="BC2039" i="1"/>
  <c r="F1967" i="1"/>
  <c r="E1959" i="1"/>
  <c r="F1127" i="1"/>
  <c r="BC1662" i="1"/>
  <c r="BC1534" i="1"/>
  <c r="F1518" i="1"/>
  <c r="E1502" i="1"/>
  <c r="BB339" i="1"/>
  <c r="BC340" i="1"/>
  <c r="BB338" i="1"/>
  <c r="M1507" i="23"/>
  <c r="BC336" i="1"/>
  <c r="BB336" i="1"/>
  <c r="BB1675" i="1"/>
  <c r="E75" i="1"/>
  <c r="F2067" i="1"/>
  <c r="F1791" i="1"/>
  <c r="BC1668" i="1"/>
  <c r="BC1540" i="1"/>
  <c r="F1352" i="1"/>
  <c r="E1344" i="1"/>
  <c r="E1262" i="1"/>
  <c r="E1238" i="1"/>
  <c r="E1214" i="1"/>
  <c r="E1198" i="1"/>
  <c r="BC1164" i="1"/>
  <c r="E1148" i="1"/>
  <c r="E1140" i="1"/>
  <c r="BD1058" i="1"/>
  <c r="E1042" i="1"/>
  <c r="F2106" i="1"/>
  <c r="F2058" i="1"/>
  <c r="E2034" i="1"/>
  <c r="E1994" i="1"/>
  <c r="BC1938" i="1"/>
  <c r="F1840" i="1"/>
  <c r="E1824" i="1"/>
  <c r="F1734" i="1"/>
  <c r="E1724" i="1"/>
  <c r="E1684" i="1"/>
  <c r="F1515" i="1"/>
  <c r="BC1499" i="1"/>
  <c r="BE1367" i="1"/>
  <c r="E1343" i="1"/>
  <c r="F1221" i="1"/>
  <c r="F1197" i="1"/>
  <c r="F1181" i="1"/>
  <c r="F1123" i="1"/>
  <c r="BC1073" i="1"/>
  <c r="F1041" i="1"/>
  <c r="BE1033" i="1"/>
  <c r="BC1009" i="1"/>
  <c r="F920" i="1"/>
  <c r="BB912" i="1"/>
  <c r="F896" i="1"/>
  <c r="BC872" i="1"/>
  <c r="BB840" i="1"/>
  <c r="E763" i="1"/>
  <c r="BC591" i="1"/>
  <c r="BC535" i="1"/>
  <c r="E519" i="1"/>
  <c r="BC471" i="1"/>
  <c r="E455" i="1"/>
  <c r="E386" i="1"/>
  <c r="BC326" i="1"/>
  <c r="E310" i="1"/>
  <c r="F270" i="1"/>
  <c r="F161" i="1"/>
  <c r="F137" i="1"/>
  <c r="E109" i="1"/>
  <c r="BB1582" i="1"/>
  <c r="F1574" i="1"/>
  <c r="BC964" i="1"/>
  <c r="F2041" i="1"/>
  <c r="BC2025" i="1"/>
  <c r="F1985" i="1"/>
  <c r="E1977" i="1"/>
  <c r="F1160" i="1"/>
  <c r="BB341" i="1"/>
  <c r="BC1118" i="1"/>
  <c r="F1086" i="1"/>
  <c r="BB335" i="1"/>
  <c r="BB1677" i="1"/>
  <c r="M1489" i="23"/>
  <c r="BC339" i="1"/>
  <c r="M15" i="23"/>
  <c r="M1529" i="23"/>
  <c r="BC933" i="1"/>
  <c r="E909" i="1"/>
  <c r="BB893" i="1"/>
  <c r="BC869" i="1"/>
  <c r="E845" i="1"/>
  <c r="BC808" i="1"/>
  <c r="F776" i="1"/>
  <c r="E768" i="1"/>
  <c r="E540" i="1"/>
  <c r="F524" i="1"/>
  <c r="BC508" i="1"/>
  <c r="E476" i="1"/>
  <c r="F460" i="1"/>
  <c r="F391" i="1"/>
  <c r="BB351" i="1"/>
  <c r="E331" i="1"/>
  <c r="F315" i="1"/>
  <c r="BC299" i="1"/>
  <c r="F241" i="1"/>
  <c r="E225" i="1"/>
  <c r="BC182" i="1"/>
  <c r="BC158" i="1"/>
  <c r="BE124" i="1"/>
  <c r="BB106" i="1"/>
  <c r="F1587" i="1"/>
  <c r="BE969" i="1"/>
  <c r="E17" i="1"/>
  <c r="BB916" i="1"/>
  <c r="F900" i="1"/>
  <c r="BC892" i="1"/>
  <c r="F807" i="1"/>
  <c r="BC791" i="1"/>
  <c r="E783" i="1"/>
  <c r="E611" i="1"/>
  <c r="BD595" i="1"/>
  <c r="BC539" i="1"/>
  <c r="BC475" i="1"/>
  <c r="BC330" i="1"/>
  <c r="F290" i="1"/>
  <c r="F224" i="1"/>
  <c r="F198" i="1"/>
  <c r="F165" i="1"/>
  <c r="F141" i="1"/>
  <c r="E97" i="1"/>
  <c r="BD1594" i="1"/>
  <c r="BB1570" i="1"/>
  <c r="BC931" i="1"/>
  <c r="BC891" i="1"/>
  <c r="F1131" i="1"/>
  <c r="F2081" i="1"/>
  <c r="BC1105" i="1"/>
  <c r="E1438" i="1"/>
  <c r="BE1655" i="1"/>
  <c r="F1159" i="1"/>
  <c r="BC1087" i="1"/>
  <c r="BC1370" i="1"/>
  <c r="F1320" i="1"/>
  <c r="E1312" i="1"/>
  <c r="E1264" i="1"/>
  <c r="F1166" i="1"/>
  <c r="BC1102" i="1"/>
  <c r="E1094" i="1"/>
  <c r="BD1052" i="1"/>
  <c r="F1028" i="1"/>
  <c r="F826" i="1"/>
  <c r="M5" i="23"/>
  <c r="M1487" i="23"/>
  <c r="BB337" i="1"/>
  <c r="BC341" i="1"/>
  <c r="BE1361" i="1"/>
  <c r="F1345" i="1"/>
  <c r="F1085" i="1"/>
  <c r="E2131" i="1"/>
  <c r="BC2075" i="1"/>
  <c r="F2035" i="1"/>
  <c r="F2027" i="1"/>
  <c r="F1971" i="1"/>
  <c r="E1963" i="1"/>
  <c r="F1939" i="1"/>
  <c r="E1915" i="1"/>
  <c r="E1849" i="1"/>
  <c r="F1624" i="1"/>
  <c r="F1503" i="1"/>
  <c r="BE1355" i="1"/>
  <c r="E1257" i="1"/>
  <c r="F1201" i="1"/>
  <c r="E1177" i="1"/>
  <c r="F1143" i="1"/>
  <c r="F1077" i="1"/>
  <c r="BD1045" i="1"/>
  <c r="F2117" i="1"/>
  <c r="E2093" i="1"/>
  <c r="F2085" i="1"/>
  <c r="F2069" i="1"/>
  <c r="BC2037" i="1"/>
  <c r="F2013" i="1"/>
  <c r="E2005" i="1"/>
  <c r="BC1997" i="1"/>
  <c r="BC338" i="1"/>
  <c r="BB340" i="1"/>
  <c r="BB1676" i="1"/>
  <c r="E2151" i="1"/>
  <c r="E2152" i="1"/>
  <c r="E2153" i="1"/>
  <c r="E2154" i="1"/>
  <c r="BB855" i="1"/>
  <c r="F52" i="1"/>
  <c r="BD590" i="1"/>
  <c r="BC534" i="1"/>
  <c r="BC325" i="1"/>
  <c r="F501" i="1"/>
  <c r="BB392" i="1"/>
  <c r="BC135" i="1"/>
  <c r="F227" i="1"/>
  <c r="F201" i="1"/>
  <c r="BC144" i="1"/>
  <c r="F76" i="1"/>
  <c r="F51" i="1"/>
  <c r="F918" i="1"/>
  <c r="BB854" i="1"/>
  <c r="F801" i="1"/>
  <c r="E605" i="1"/>
  <c r="E533" i="1"/>
  <c r="E469" i="1"/>
  <c r="F429" i="1"/>
  <c r="E125" i="1"/>
  <c r="F1596" i="1"/>
  <c r="BC1580" i="1"/>
  <c r="F28" i="1"/>
  <c r="F927" i="1"/>
  <c r="E839" i="1"/>
  <c r="BC802" i="1"/>
  <c r="E738" i="1"/>
  <c r="F598" i="1"/>
  <c r="E590" i="1"/>
  <c r="BC582" i="1"/>
  <c r="E550" i="1"/>
  <c r="E486" i="1"/>
  <c r="F393" i="1"/>
  <c r="E353" i="1"/>
  <c r="E211" i="1"/>
  <c r="E100" i="1"/>
  <c r="E979" i="1"/>
  <c r="F19" i="1"/>
  <c r="BC934" i="1"/>
  <c r="E808" i="1"/>
  <c r="E871" i="1"/>
  <c r="F778" i="1"/>
  <c r="BC778" i="1"/>
  <c r="E770" i="1"/>
  <c r="E622" i="1"/>
  <c r="BC614" i="1"/>
  <c r="BD598" i="1"/>
  <c r="F558" i="1"/>
  <c r="BC542" i="1"/>
  <c r="E518" i="1"/>
  <c r="F494" i="1"/>
  <c r="BC478" i="1"/>
  <c r="E454" i="1"/>
  <c r="F430" i="1"/>
  <c r="BC414" i="1"/>
  <c r="E385" i="1"/>
  <c r="BB385" i="1"/>
  <c r="F361" i="1"/>
  <c r="F301" i="1"/>
  <c r="E285" i="1"/>
  <c r="F277" i="1"/>
  <c r="BC277" i="1"/>
  <c r="E259" i="1"/>
  <c r="F235" i="1"/>
  <c r="E201" i="1"/>
  <c r="BC193" i="1"/>
  <c r="BC176" i="1"/>
  <c r="BC168" i="1"/>
  <c r="F136" i="1"/>
  <c r="E118" i="1"/>
  <c r="BC108" i="1"/>
  <c r="F92" i="1"/>
  <c r="F1589" i="1"/>
  <c r="BC1573" i="1"/>
  <c r="BE971" i="1"/>
  <c r="F67" i="1"/>
  <c r="F59" i="1"/>
  <c r="E27" i="1"/>
  <c r="E19" i="1"/>
  <c r="F934" i="1"/>
  <c r="E934" i="1"/>
  <c r="BC902" i="1"/>
  <c r="F894" i="1"/>
  <c r="BB886" i="1"/>
  <c r="F870" i="1"/>
  <c r="E870" i="1"/>
  <c r="F817" i="1"/>
  <c r="BC801" i="1"/>
  <c r="E793" i="1"/>
  <c r="F753" i="1"/>
  <c r="BC737" i="1"/>
  <c r="BD605" i="1"/>
  <c r="BC589" i="1"/>
  <c r="F581" i="1"/>
  <c r="BC549" i="1"/>
  <c r="E549" i="1"/>
  <c r="F509" i="1"/>
  <c r="BC485" i="1"/>
  <c r="E485" i="1"/>
  <c r="F445" i="1"/>
  <c r="BC421" i="1"/>
  <c r="E421" i="1"/>
  <c r="BB400" i="1"/>
  <c r="F376" i="1"/>
  <c r="E352" i="1"/>
  <c r="F300" i="1"/>
  <c r="BC284" i="1"/>
  <c r="E276" i="1"/>
  <c r="F258" i="1"/>
  <c r="E234" i="1"/>
  <c r="F210" i="1"/>
  <c r="F175" i="1"/>
  <c r="BC167" i="1"/>
  <c r="F143" i="1"/>
  <c r="E143" i="1"/>
  <c r="BC143" i="1"/>
  <c r="BC107" i="1"/>
  <c r="F99" i="1"/>
  <c r="BC1596" i="1"/>
  <c r="E1596" i="1"/>
  <c r="BD1580" i="1"/>
  <c r="E978" i="1"/>
  <c r="F962" i="1"/>
  <c r="F58" i="1"/>
  <c r="E18" i="1"/>
  <c r="E917" i="1"/>
  <c r="BC909" i="1"/>
  <c r="BB901" i="1"/>
  <c r="BC885" i="1"/>
  <c r="F877" i="1"/>
  <c r="E853" i="1"/>
  <c r="BB837" i="1"/>
  <c r="BC816" i="1"/>
  <c r="F784" i="1"/>
  <c r="E776" i="1"/>
  <c r="BC752" i="1"/>
  <c r="F60" i="1"/>
  <c r="E28" i="1"/>
  <c r="BB377" i="1"/>
  <c r="E226" i="1"/>
  <c r="BC106" i="1"/>
  <c r="BC1571" i="1"/>
  <c r="E860" i="1"/>
  <c r="F743" i="1"/>
  <c r="BB595" i="1"/>
  <c r="F563" i="1"/>
  <c r="E539" i="1"/>
  <c r="F499" i="1"/>
  <c r="E475" i="1"/>
  <c r="F435" i="1"/>
  <c r="BB390" i="1"/>
  <c r="F366" i="1"/>
  <c r="E330" i="1"/>
  <c r="E224" i="1"/>
  <c r="BE960" i="1"/>
  <c r="E40" i="1"/>
  <c r="F8" i="1"/>
  <c r="E931" i="1"/>
  <c r="BB915" i="1"/>
  <c r="BB911" i="1"/>
  <c r="F622" i="1"/>
  <c r="F1581" i="1"/>
  <c r="E613" i="1"/>
  <c r="BB597" i="1"/>
  <c r="F437" i="1"/>
  <c r="E1588" i="1"/>
  <c r="E26" i="1"/>
  <c r="E10" i="1"/>
  <c r="E150" i="1"/>
  <c r="BB90" i="1"/>
  <c r="E924" i="1"/>
  <c r="E20" i="1"/>
  <c r="E919" i="1"/>
  <c r="BC903" i="1"/>
  <c r="F879" i="1"/>
  <c r="F762" i="1"/>
  <c r="E754" i="1"/>
  <c r="F614" i="1"/>
  <c r="BD582" i="1"/>
  <c r="BC526" i="1"/>
  <c r="E502" i="1"/>
  <c r="F478" i="1"/>
  <c r="BC462" i="1"/>
  <c r="E438" i="1"/>
  <c r="F414" i="1"/>
  <c r="E369" i="1"/>
  <c r="F345" i="1"/>
  <c r="F126" i="1"/>
  <c r="BB100" i="1"/>
  <c r="BB1597" i="1"/>
  <c r="BC963" i="1"/>
  <c r="F35" i="1"/>
  <c r="BD589" i="1"/>
  <c r="BC324" i="1"/>
  <c r="BC970" i="1"/>
  <c r="F42" i="1"/>
  <c r="F925" i="1"/>
  <c r="E901" i="1"/>
  <c r="BC893" i="1"/>
  <c r="BB885" i="1"/>
  <c r="F861" i="1"/>
  <c r="BC845" i="1"/>
  <c r="E837" i="1"/>
  <c r="E824" i="1"/>
  <c r="BC800" i="1"/>
  <c r="F768" i="1"/>
  <c r="E760" i="1"/>
  <c r="BC736" i="1"/>
  <c r="BD620" i="1"/>
  <c r="F588" i="1"/>
  <c r="BC564" i="1"/>
  <c r="E532" i="1"/>
  <c r="F516" i="1"/>
  <c r="BC500" i="1"/>
  <c r="E468" i="1"/>
  <c r="F452" i="1"/>
  <c r="BC436" i="1"/>
  <c r="E399" i="1"/>
  <c r="E926" i="1"/>
  <c r="F809" i="1"/>
  <c r="BC793" i="1"/>
  <c r="F745" i="1"/>
  <c r="F565" i="1"/>
  <c r="F368" i="1"/>
  <c r="F933" i="1"/>
  <c r="F869" i="1"/>
  <c r="BC853" i="1"/>
  <c r="BC744" i="1"/>
  <c r="BC444" i="1"/>
  <c r="E174" i="1"/>
  <c r="F82" i="1"/>
  <c r="E12" i="1"/>
  <c r="E4" i="1"/>
  <c r="F935" i="1"/>
  <c r="BC927" i="1"/>
  <c r="BB903" i="1"/>
  <c r="E855" i="1"/>
  <c r="F818" i="1"/>
  <c r="E810" i="1"/>
  <c r="E606" i="1"/>
  <c r="BC598" i="1"/>
  <c r="E566" i="1"/>
  <c r="F542" i="1"/>
  <c r="BB369" i="1"/>
  <c r="F285" i="1"/>
  <c r="F219" i="1"/>
  <c r="F176" i="1"/>
  <c r="E918" i="1"/>
  <c r="BC886" i="1"/>
  <c r="BC785" i="1"/>
  <c r="F557" i="1"/>
  <c r="F493" i="1"/>
  <c r="BB384" i="1"/>
  <c r="F284" i="1"/>
  <c r="E218" i="1"/>
  <c r="BC159" i="1"/>
  <c r="E903" i="1"/>
  <c r="F863" i="1"/>
  <c r="E794" i="1"/>
  <c r="BC746" i="1"/>
  <c r="BC510" i="1"/>
  <c r="BC446" i="1"/>
  <c r="BB353" i="1"/>
  <c r="F317" i="1"/>
  <c r="BC301" i="1"/>
  <c r="E227" i="1"/>
  <c r="BD1597" i="1"/>
  <c r="BC979" i="1"/>
  <c r="F926" i="1"/>
  <c r="E902" i="1"/>
  <c r="F862" i="1"/>
  <c r="E854" i="1"/>
  <c r="E825" i="1"/>
  <c r="F785" i="1"/>
  <c r="E761" i="1"/>
  <c r="F613" i="1"/>
  <c r="E589" i="1"/>
  <c r="F541" i="1"/>
  <c r="E517" i="1"/>
  <c r="F477" i="1"/>
  <c r="E453" i="1"/>
  <c r="E384" i="1"/>
  <c r="F135" i="1"/>
  <c r="E107" i="1"/>
  <c r="BE978" i="1"/>
  <c r="E58" i="1"/>
  <c r="BB933" i="1"/>
  <c r="BC879" i="1"/>
  <c r="E863" i="1"/>
  <c r="BB847" i="1"/>
  <c r="BB76" i="1"/>
  <c r="E862" i="1"/>
  <c r="E477" i="1"/>
  <c r="E135" i="1"/>
  <c r="F44" i="1"/>
  <c r="BB839" i="1"/>
  <c r="BC818" i="1"/>
  <c r="BC762" i="1"/>
  <c r="E243" i="1"/>
  <c r="BB934" i="1"/>
  <c r="BB870" i="1"/>
  <c r="BC533" i="1"/>
  <c r="BC469" i="1"/>
  <c r="E324" i="1"/>
  <c r="BB887" i="1"/>
  <c r="F746" i="1"/>
  <c r="BB622" i="1"/>
  <c r="F526" i="1"/>
  <c r="F462" i="1"/>
  <c r="E422" i="1"/>
  <c r="F118" i="1"/>
  <c r="E1597" i="1"/>
  <c r="BB1581" i="1"/>
  <c r="BB918" i="1"/>
  <c r="F902" i="1"/>
  <c r="F878" i="1"/>
  <c r="BC870" i="1"/>
  <c r="BB838" i="1"/>
  <c r="BC769" i="1"/>
  <c r="BC517" i="1"/>
  <c r="BC453" i="1"/>
  <c r="BB368" i="1"/>
  <c r="E308" i="1"/>
  <c r="F226" i="1"/>
  <c r="E191" i="1"/>
  <c r="F167" i="1"/>
  <c r="BE117" i="1"/>
  <c r="BB1588" i="1"/>
  <c r="F1580" i="1"/>
  <c r="F970" i="1"/>
  <c r="BC962" i="1"/>
  <c r="F26" i="1"/>
  <c r="F909" i="1"/>
  <c r="E885" i="1"/>
  <c r="F887" i="1"/>
  <c r="BC269" i="1"/>
  <c r="E92" i="1"/>
  <c r="E541" i="1"/>
  <c r="BC317" i="1"/>
  <c r="BC76" i="1"/>
  <c r="F1573" i="1"/>
  <c r="E777" i="1"/>
  <c r="F737" i="1"/>
  <c r="BB589" i="1"/>
  <c r="E400" i="1"/>
  <c r="F360" i="1"/>
  <c r="F242" i="1"/>
  <c r="BC91" i="1"/>
  <c r="E1580" i="1"/>
  <c r="BC887" i="1"/>
  <c r="BC847" i="1"/>
  <c r="F802" i="1"/>
  <c r="BC506" i="1"/>
  <c r="BC442" i="1"/>
  <c r="BB349" i="1"/>
  <c r="BC297" i="1"/>
  <c r="E172" i="1"/>
  <c r="E148" i="1"/>
  <c r="BB1601" i="1"/>
  <c r="E914" i="1"/>
  <c r="E601" i="1"/>
  <c r="E465" i="1"/>
  <c r="F187" i="1"/>
  <c r="BC163" i="1"/>
  <c r="BB95" i="1"/>
  <c r="BC79" i="1"/>
  <c r="BE966" i="1"/>
  <c r="E36" i="1"/>
  <c r="F12" i="1"/>
  <c r="E887" i="1"/>
  <c r="F847" i="1"/>
  <c r="F786" i="1"/>
  <c r="BD614" i="1"/>
  <c r="BC558" i="1"/>
  <c r="E534" i="1"/>
  <c r="F510" i="1"/>
  <c r="BC494" i="1"/>
  <c r="E470" i="1"/>
  <c r="F446" i="1"/>
  <c r="BB401" i="1"/>
  <c r="E325" i="1"/>
  <c r="E277" i="1"/>
  <c r="E219" i="1"/>
  <c r="F160" i="1"/>
  <c r="E144" i="1"/>
  <c r="F108" i="1"/>
  <c r="E84" i="1"/>
  <c r="BC1589" i="1"/>
  <c r="BD1581" i="1"/>
  <c r="F979" i="1"/>
  <c r="E51" i="1"/>
  <c r="BC918" i="1"/>
  <c r="F910" i="1"/>
  <c r="BB902" i="1"/>
  <c r="F886" i="1"/>
  <c r="E886" i="1"/>
  <c r="BC846" i="1"/>
  <c r="E838" i="1"/>
  <c r="BC753" i="1"/>
  <c r="E745" i="1"/>
  <c r="BC605" i="1"/>
  <c r="BC565" i="1"/>
  <c r="E565" i="1"/>
  <c r="F525" i="1"/>
  <c r="E368" i="1"/>
  <c r="F316" i="1"/>
  <c r="BC300" i="1"/>
  <c r="E250" i="1"/>
  <c r="F200" i="1"/>
  <c r="F191" i="1"/>
  <c r="F159" i="1"/>
  <c r="BE125" i="1"/>
  <c r="F117" i="1"/>
  <c r="BD1596" i="1"/>
  <c r="BB1572" i="1"/>
  <c r="BE962" i="1"/>
  <c r="BB917" i="1"/>
  <c r="BB853" i="1"/>
  <c r="F800" i="1"/>
  <c r="F736" i="1"/>
  <c r="F548" i="1"/>
  <c r="F68" i="1"/>
  <c r="F4" i="1"/>
  <c r="E935" i="1"/>
  <c r="BB927" i="1"/>
  <c r="F903" i="1"/>
  <c r="BC895" i="1"/>
  <c r="E879" i="1"/>
  <c r="BB863" i="1"/>
  <c r="F839" i="1"/>
  <c r="BC786" i="1"/>
  <c r="E778" i="1"/>
  <c r="F604" i="1"/>
  <c r="BC588" i="1"/>
  <c r="E548" i="1"/>
  <c r="F532" i="1"/>
  <c r="BC516" i="1"/>
  <c r="E484" i="1"/>
  <c r="F468" i="1"/>
  <c r="BC452" i="1"/>
  <c r="E420" i="1"/>
  <c r="E407" i="1"/>
  <c r="F399" i="1"/>
  <c r="BB359" i="1"/>
  <c r="E351" i="1"/>
  <c r="F323" i="1"/>
  <c r="BC307" i="1"/>
  <c r="E299" i="1"/>
  <c r="F249" i="1"/>
  <c r="E233" i="1"/>
  <c r="F182" i="1"/>
  <c r="E182" i="1"/>
  <c r="BC174" i="1"/>
  <c r="E158" i="1"/>
  <c r="F142" i="1"/>
  <c r="F116" i="1"/>
  <c r="F1595" i="1"/>
  <c r="BC1579" i="1"/>
  <c r="E1571" i="1"/>
  <c r="BE977" i="1"/>
  <c r="F961" i="1"/>
  <c r="F57" i="1"/>
  <c r="E25" i="1"/>
  <c r="E932" i="1"/>
  <c r="BC900" i="1"/>
  <c r="BB892" i="1"/>
  <c r="F876" i="1"/>
  <c r="E868" i="1"/>
  <c r="F815" i="1"/>
  <c r="BC799" i="1"/>
  <c r="E791" i="1"/>
  <c r="F751" i="1"/>
  <c r="BC735" i="1"/>
  <c r="E619" i="1"/>
  <c r="F571" i="1"/>
  <c r="BC547" i="1"/>
  <c r="E547" i="1"/>
  <c r="F507" i="1"/>
  <c r="BC483" i="1"/>
  <c r="E483" i="1"/>
  <c r="F443" i="1"/>
  <c r="BC419" i="1"/>
  <c r="E419" i="1"/>
  <c r="F406" i="1"/>
  <c r="BB398" i="1"/>
  <c r="F374" i="1"/>
  <c r="E350" i="1"/>
  <c r="F298" i="1"/>
  <c r="BC290" i="1"/>
  <c r="E274" i="1"/>
  <c r="F232" i="1"/>
  <c r="E232" i="1"/>
  <c r="BC198" i="1"/>
  <c r="BC165" i="1"/>
  <c r="BC141" i="1"/>
  <c r="E133" i="1"/>
  <c r="BB105" i="1"/>
  <c r="BC105" i="1"/>
  <c r="F97" i="1"/>
  <c r="BB81" i="1"/>
  <c r="BD1602" i="1"/>
  <c r="BB1578" i="1"/>
  <c r="F1570" i="1"/>
  <c r="F968" i="1"/>
  <c r="BE968" i="1"/>
  <c r="E960" i="1"/>
  <c r="F16" i="1"/>
  <c r="BB923" i="1"/>
  <c r="F899" i="1"/>
  <c r="E875" i="1"/>
  <c r="BB859" i="1"/>
  <c r="F835" i="1"/>
  <c r="F891" i="1"/>
  <c r="BC867" i="1"/>
  <c r="E867" i="1"/>
  <c r="BB851" i="1"/>
  <c r="F782" i="1"/>
  <c r="E774" i="1"/>
  <c r="BC766" i="1"/>
  <c r="F618" i="1"/>
  <c r="BC602" i="1"/>
  <c r="BD586" i="1"/>
  <c r="F546" i="1"/>
  <c r="E538" i="1"/>
  <c r="BC530" i="1"/>
  <c r="F482" i="1"/>
  <c r="E474" i="1"/>
  <c r="BC466" i="1"/>
  <c r="F418" i="1"/>
  <c r="BB405" i="1"/>
  <c r="BB373" i="1"/>
  <c r="F349" i="1"/>
  <c r="E329" i="1"/>
  <c r="BC321" i="1"/>
  <c r="F297" i="1"/>
  <c r="E281" i="1"/>
  <c r="F273" i="1"/>
  <c r="E239" i="1"/>
  <c r="F148" i="1"/>
  <c r="F1601" i="1"/>
  <c r="BC1585" i="1"/>
  <c r="E1577" i="1"/>
  <c r="E959" i="1"/>
  <c r="E31" i="1"/>
  <c r="E23" i="1"/>
  <c r="F383" i="1"/>
  <c r="E323" i="1"/>
  <c r="F299" i="1"/>
  <c r="BC291" i="1"/>
  <c r="E283" i="1"/>
  <c r="F233" i="1"/>
  <c r="E166" i="1"/>
  <c r="E142" i="1"/>
  <c r="BE116" i="1"/>
  <c r="F106" i="1"/>
  <c r="BC82" i="1"/>
  <c r="E82" i="1"/>
  <c r="F1579" i="1"/>
  <c r="E9" i="1"/>
  <c r="F924" i="1"/>
  <c r="E916" i="1"/>
  <c r="BC884" i="1"/>
  <c r="BB876" i="1"/>
  <c r="F860" i="1"/>
  <c r="BB852" i="1"/>
  <c r="F799" i="1"/>
  <c r="BC783" i="1"/>
  <c r="E775" i="1"/>
  <c r="F735" i="1"/>
  <c r="BC619" i="1"/>
  <c r="BD587" i="1"/>
  <c r="F555" i="1"/>
  <c r="BC531" i="1"/>
  <c r="E531" i="1"/>
  <c r="F491" i="1"/>
  <c r="BC467" i="1"/>
  <c r="E467" i="1"/>
  <c r="F427" i="1"/>
  <c r="E398" i="1"/>
  <c r="BB382" i="1"/>
  <c r="F358" i="1"/>
  <c r="BC322" i="1"/>
  <c r="E322" i="1"/>
  <c r="F282" i="1"/>
  <c r="BC274" i="1"/>
  <c r="E216" i="1"/>
  <c r="E123" i="1"/>
  <c r="BC594" i="1"/>
  <c r="F474" i="1"/>
  <c r="E466" i="1"/>
  <c r="BC458" i="1"/>
  <c r="E397" i="1"/>
  <c r="BB365" i="1"/>
  <c r="F329" i="1"/>
  <c r="E321" i="1"/>
  <c r="BC313" i="1"/>
  <c r="E231" i="1"/>
  <c r="BC205" i="1"/>
  <c r="E188" i="1"/>
  <c r="BC180" i="1"/>
  <c r="F122" i="1"/>
  <c r="BB104" i="1"/>
  <c r="BC96" i="1"/>
  <c r="E96" i="1"/>
  <c r="F96" i="1"/>
  <c r="F1593" i="1"/>
  <c r="BC1577" i="1"/>
  <c r="E1569" i="1"/>
  <c r="BE975" i="1"/>
  <c r="F967" i="1"/>
  <c r="F55" i="1"/>
  <c r="E930" i="1"/>
  <c r="BC898" i="1"/>
  <c r="BB882" i="1"/>
  <c r="F882" i="1"/>
  <c r="E866" i="1"/>
  <c r="E850" i="1"/>
  <c r="F813" i="1"/>
  <c r="BC797" i="1"/>
  <c r="E789" i="1"/>
  <c r="F749" i="1"/>
  <c r="BC733" i="1"/>
  <c r="BC617" i="1"/>
  <c r="E617" i="1"/>
  <c r="BD601" i="1"/>
  <c r="F569" i="1"/>
  <c r="E545" i="1"/>
  <c r="BC513" i="1"/>
  <c r="F505" i="1"/>
  <c r="E481" i="1"/>
  <c r="F105" i="1"/>
  <c r="F81" i="1"/>
  <c r="BC1602" i="1"/>
  <c r="E1602" i="1"/>
  <c r="BD1586" i="1"/>
  <c r="F64" i="1"/>
  <c r="E32" i="1"/>
  <c r="E923" i="1"/>
  <c r="BB907" i="1"/>
  <c r="F883" i="1"/>
  <c r="E859" i="1"/>
  <c r="BB843" i="1"/>
  <c r="BC822" i="1"/>
  <c r="F774" i="1"/>
  <c r="E766" i="1"/>
  <c r="BC758" i="1"/>
  <c r="F610" i="1"/>
  <c r="F538" i="1"/>
  <c r="E530" i="1"/>
  <c r="BC522" i="1"/>
  <c r="E68" i="1"/>
  <c r="F36" i="1"/>
  <c r="E911" i="1"/>
  <c r="BB895" i="1"/>
  <c r="F871" i="1"/>
  <c r="BC863" i="1"/>
  <c r="BC855" i="1"/>
  <c r="E847" i="1"/>
  <c r="F810" i="1"/>
  <c r="BC810" i="1"/>
  <c r="E802" i="1"/>
  <c r="F754" i="1"/>
  <c r="BC754" i="1"/>
  <c r="E746" i="1"/>
  <c r="F606" i="1"/>
  <c r="E598" i="1"/>
  <c r="BC590" i="1"/>
  <c r="E558" i="1"/>
  <c r="F534" i="1"/>
  <c r="BC518" i="1"/>
  <c r="E494" i="1"/>
  <c r="F470" i="1"/>
  <c r="BC454" i="1"/>
  <c r="E430" i="1"/>
  <c r="F401" i="1"/>
  <c r="E361" i="1"/>
  <c r="BB361" i="1"/>
  <c r="F325" i="1"/>
  <c r="F309" i="1"/>
  <c r="BC309" i="1"/>
  <c r="E293" i="1"/>
  <c r="E269" i="1"/>
  <c r="E235" i="1"/>
  <c r="F211" i="1"/>
  <c r="BC136" i="1"/>
  <c r="F100" i="1"/>
  <c r="BC84" i="1"/>
  <c r="E76" i="1"/>
  <c r="BB1589" i="1"/>
  <c r="F963" i="1"/>
  <c r="E67" i="1"/>
  <c r="F43" i="1"/>
  <c r="F27" i="1"/>
  <c r="E910" i="1"/>
  <c r="BB894" i="1"/>
  <c r="BC878" i="1"/>
  <c r="BB846" i="1"/>
  <c r="F793" i="1"/>
  <c r="BC777" i="1"/>
  <c r="E769" i="1"/>
  <c r="E597" i="1"/>
  <c r="BD581" i="1"/>
  <c r="F549" i="1"/>
  <c r="BC525" i="1"/>
  <c r="E525" i="1"/>
  <c r="F485" i="1"/>
  <c r="BC461" i="1"/>
  <c r="E461" i="1"/>
  <c r="F421" i="1"/>
  <c r="E392" i="1"/>
  <c r="BB376" i="1"/>
  <c r="F352" i="1"/>
  <c r="BC316" i="1"/>
  <c r="E316" i="1"/>
  <c r="BC292" i="1"/>
  <c r="F276" i="1"/>
  <c r="F234" i="1"/>
  <c r="E210" i="1"/>
  <c r="E183" i="1"/>
  <c r="E167" i="1"/>
  <c r="F151" i="1"/>
  <c r="E117" i="1"/>
  <c r="F107" i="1"/>
  <c r="BB91" i="1"/>
  <c r="E83" i="1"/>
  <c r="BB1596" i="1"/>
  <c r="F1588" i="1"/>
  <c r="BC1572" i="1"/>
  <c r="E1572" i="1"/>
  <c r="F978" i="1"/>
  <c r="E66" i="1"/>
  <c r="F34" i="1"/>
  <c r="BC917" i="1"/>
  <c r="F917" i="1"/>
  <c r="E893" i="1"/>
  <c r="BB877" i="1"/>
  <c r="F853" i="1"/>
  <c r="BC837" i="1"/>
  <c r="F824" i="1"/>
  <c r="E816" i="1"/>
  <c r="BC792" i="1"/>
  <c r="BC784" i="1"/>
  <c r="F752" i="1"/>
  <c r="E744" i="1"/>
  <c r="BC620" i="1"/>
  <c r="F500" i="1"/>
  <c r="BC484" i="1"/>
  <c r="E452" i="1"/>
  <c r="F436" i="1"/>
  <c r="BC420" i="1"/>
  <c r="E265" i="1"/>
  <c r="BC190" i="1"/>
  <c r="BC142" i="1"/>
  <c r="BC134" i="1"/>
  <c r="E106" i="1"/>
  <c r="E90" i="1"/>
  <c r="BD1587" i="1"/>
  <c r="BB1587" i="1"/>
  <c r="BB924" i="1"/>
  <c r="E900" i="1"/>
  <c r="BC868" i="1"/>
  <c r="BB860" i="1"/>
  <c r="E759" i="1"/>
  <c r="F539" i="1"/>
  <c r="BC515" i="1"/>
  <c r="BC451" i="1"/>
  <c r="E451" i="1"/>
  <c r="E382" i="1"/>
  <c r="BB366" i="1"/>
  <c r="F897" i="1"/>
  <c r="F833" i="1"/>
  <c r="BC772" i="1"/>
  <c r="BC608" i="1"/>
  <c r="BC536" i="1"/>
  <c r="BC472" i="1"/>
  <c r="BC327" i="1"/>
  <c r="BC877" i="1"/>
  <c r="BB869" i="1"/>
  <c r="F845" i="1"/>
  <c r="F816" i="1"/>
  <c r="F564" i="1"/>
  <c r="BB391" i="1"/>
  <c r="F283" i="1"/>
  <c r="BC275" i="1"/>
  <c r="E209" i="1"/>
  <c r="F190" i="1"/>
  <c r="BB98" i="1"/>
  <c r="F90" i="1"/>
  <c r="E49" i="1"/>
  <c r="BC932" i="1"/>
  <c r="E852" i="1"/>
  <c r="BB836" i="1"/>
  <c r="E823" i="1"/>
  <c r="BC767" i="1"/>
  <c r="F611" i="1"/>
  <c r="E587" i="1"/>
  <c r="F475" i="1"/>
  <c r="E306" i="1"/>
  <c r="E264" i="1"/>
  <c r="F216" i="1"/>
  <c r="F133" i="1"/>
  <c r="E105" i="1"/>
  <c r="F1602" i="1"/>
  <c r="BD1570" i="1"/>
  <c r="F48" i="1"/>
  <c r="E24" i="1"/>
  <c r="E16" i="1"/>
  <c r="F867" i="1"/>
  <c r="E773" i="1"/>
  <c r="BB921" i="1"/>
  <c r="E60" i="1"/>
  <c r="E52" i="1"/>
  <c r="F20" i="1"/>
  <c r="BC935" i="1"/>
  <c r="BB935" i="1"/>
  <c r="F919" i="1"/>
  <c r="BC911" i="1"/>
  <c r="E895" i="1"/>
  <c r="BB879" i="1"/>
  <c r="F855" i="1"/>
  <c r="BC839" i="1"/>
  <c r="F794" i="1"/>
  <c r="BC794" i="1"/>
  <c r="E786" i="1"/>
  <c r="F738" i="1"/>
  <c r="BC738" i="1"/>
  <c r="BD622" i="1"/>
  <c r="F590" i="1"/>
  <c r="E582" i="1"/>
  <c r="BC566" i="1"/>
  <c r="E542" i="1"/>
  <c r="F518" i="1"/>
  <c r="BC502" i="1"/>
  <c r="E478" i="1"/>
  <c r="F454" i="1"/>
  <c r="BC438" i="1"/>
  <c r="E414" i="1"/>
  <c r="F385" i="1"/>
  <c r="E345" i="1"/>
  <c r="BB345" i="1"/>
  <c r="F293" i="1"/>
  <c r="BC293" i="1"/>
  <c r="F269" i="1"/>
  <c r="E176" i="1"/>
  <c r="F168" i="1"/>
  <c r="F144" i="1"/>
  <c r="BB108" i="1"/>
  <c r="BC100" i="1"/>
  <c r="BB84" i="1"/>
  <c r="F84" i="1"/>
  <c r="BC1597" i="1"/>
  <c r="BD1589" i="1"/>
  <c r="E1589" i="1"/>
  <c r="BB1573" i="1"/>
  <c r="BC971" i="1"/>
  <c r="E971" i="1"/>
  <c r="BE963" i="1"/>
  <c r="E59" i="1"/>
  <c r="F11" i="1"/>
  <c r="BC926" i="1"/>
  <c r="E612" i="1"/>
  <c r="BD604" i="1"/>
  <c r="BC548" i="1"/>
  <c r="E516" i="1"/>
  <c r="E383" i="1"/>
  <c r="F367" i="1"/>
  <c r="F969" i="1"/>
  <c r="F25" i="1"/>
  <c r="F908" i="1"/>
  <c r="F783" i="1"/>
  <c r="E515" i="1"/>
  <c r="F330" i="1"/>
  <c r="F264" i="1"/>
  <c r="BC133" i="1"/>
  <c r="BC1586" i="1"/>
  <c r="E1586" i="1"/>
  <c r="BC976" i="1"/>
  <c r="F931" i="1"/>
  <c r="E907" i="1"/>
  <c r="BB891" i="1"/>
  <c r="BC851" i="1"/>
  <c r="BB618" i="1"/>
  <c r="BC570" i="1"/>
  <c r="F80" i="1"/>
  <c r="F930" i="1"/>
  <c r="BC882" i="1"/>
  <c r="F866" i="1"/>
  <c r="BC781" i="1"/>
  <c r="BB585" i="1"/>
  <c r="E529" i="1"/>
  <c r="BB380" i="1"/>
  <c r="E320" i="1"/>
  <c r="F280" i="1"/>
  <c r="F1600" i="1"/>
  <c r="E38" i="1"/>
  <c r="F14" i="1"/>
  <c r="E44" i="1"/>
  <c r="F911" i="1"/>
  <c r="BC871" i="1"/>
  <c r="BB871" i="1"/>
  <c r="F582" i="1"/>
  <c r="BC430" i="1"/>
  <c r="E401" i="1"/>
  <c r="F377" i="1"/>
  <c r="E301" i="1"/>
  <c r="F251" i="1"/>
  <c r="E193" i="1"/>
  <c r="E168" i="1"/>
  <c r="BE118" i="1"/>
  <c r="E1581" i="1"/>
  <c r="E963" i="1"/>
  <c r="F846" i="1"/>
  <c r="BC817" i="1"/>
  <c r="E809" i="1"/>
  <c r="F769" i="1"/>
  <c r="F597" i="1"/>
  <c r="BC501" i="1"/>
  <c r="E501" i="1"/>
  <c r="F461" i="1"/>
  <c r="BC437" i="1"/>
  <c r="E437" i="1"/>
  <c r="F392" i="1"/>
  <c r="BB352" i="1"/>
  <c r="E292" i="1"/>
  <c r="F183" i="1"/>
  <c r="BC183" i="1"/>
  <c r="E175" i="1"/>
  <c r="F125" i="1"/>
  <c r="BB99" i="1"/>
  <c r="E91" i="1"/>
  <c r="E50" i="1"/>
  <c r="E42" i="1"/>
  <c r="F10" i="1"/>
  <c r="E933" i="1"/>
  <c r="BC925" i="1"/>
  <c r="F893" i="1"/>
  <c r="E869" i="1"/>
  <c r="BC861" i="1"/>
  <c r="E792" i="1"/>
  <c r="BC768" i="1"/>
  <c r="F620" i="1"/>
  <c r="BC604" i="1"/>
  <c r="BD588" i="1"/>
  <c r="E564" i="1"/>
  <c r="BC532" i="1"/>
  <c r="E500" i="1"/>
  <c r="F484" i="1"/>
  <c r="BC468" i="1"/>
  <c r="E436" i="1"/>
  <c r="F420" i="1"/>
  <c r="BB407" i="1"/>
  <c r="BB375" i="1"/>
  <c r="E367" i="1"/>
  <c r="F351" i="1"/>
  <c r="BC323" i="1"/>
  <c r="F265" i="1"/>
  <c r="E249" i="1"/>
  <c r="BC622" i="1"/>
  <c r="BD606" i="1"/>
  <c r="F566" i="1"/>
  <c r="BC550" i="1"/>
  <c r="E526" i="1"/>
  <c r="F502" i="1"/>
  <c r="BC486" i="1"/>
  <c r="E462" i="1"/>
  <c r="F438" i="1"/>
  <c r="BC422" i="1"/>
  <c r="E393" i="1"/>
  <c r="BB393" i="1"/>
  <c r="F369" i="1"/>
  <c r="E317" i="1"/>
  <c r="BC285" i="1"/>
  <c r="F259" i="1"/>
  <c r="BC201" i="1"/>
  <c r="F193" i="1"/>
  <c r="E160" i="1"/>
  <c r="E136" i="1"/>
  <c r="E126" i="1"/>
  <c r="E108" i="1"/>
  <c r="BB92" i="1"/>
  <c r="BC92" i="1"/>
  <c r="F1597" i="1"/>
  <c r="BC1581" i="1"/>
  <c r="BD1573" i="1"/>
  <c r="E1573" i="1"/>
  <c r="BE979" i="1"/>
  <c r="F971" i="1"/>
  <c r="E43" i="1"/>
  <c r="E35" i="1"/>
  <c r="BB926" i="1"/>
  <c r="BC910" i="1"/>
  <c r="E878" i="1"/>
  <c r="BB862" i="1"/>
  <c r="F838" i="1"/>
  <c r="BC838" i="1"/>
  <c r="F825" i="1"/>
  <c r="BC809" i="1"/>
  <c r="E801" i="1"/>
  <c r="F761" i="1"/>
  <c r="BC745" i="1"/>
  <c r="E737" i="1"/>
  <c r="BD613" i="1"/>
  <c r="BC597" i="1"/>
  <c r="F589" i="1"/>
  <c r="BC557" i="1"/>
  <c r="E557" i="1"/>
  <c r="F517" i="1"/>
  <c r="BC493" i="1"/>
  <c r="E493" i="1"/>
  <c r="F453" i="1"/>
  <c r="BC429" i="1"/>
  <c r="E429" i="1"/>
  <c r="F384" i="1"/>
  <c r="E360" i="1"/>
  <c r="F308" i="1"/>
  <c r="E284" i="1"/>
  <c r="E242" i="1"/>
  <c r="F218" i="1"/>
  <c r="E200" i="1"/>
  <c r="BC175" i="1"/>
  <c r="E159" i="1"/>
  <c r="BC151" i="1"/>
  <c r="BB83" i="1"/>
  <c r="BC83" i="1"/>
  <c r="BD1588" i="1"/>
  <c r="F66" i="1"/>
  <c r="E34" i="1"/>
  <c r="E925" i="1"/>
  <c r="BB909" i="1"/>
  <c r="F885" i="1"/>
  <c r="E861" i="1"/>
  <c r="BB845" i="1"/>
  <c r="BC824" i="1"/>
  <c r="F792" i="1"/>
  <c r="E784" i="1"/>
  <c r="BC760" i="1"/>
  <c r="F612" i="1"/>
  <c r="E588" i="1"/>
  <c r="E556" i="1"/>
  <c r="F540" i="1"/>
  <c r="BC524" i="1"/>
  <c r="E492" i="1"/>
  <c r="F476" i="1"/>
  <c r="BC460" i="1"/>
  <c r="E428" i="1"/>
  <c r="BB367" i="1"/>
  <c r="E359" i="1"/>
  <c r="F331" i="1"/>
  <c r="BC315" i="1"/>
  <c r="F275" i="1"/>
  <c r="E275" i="1"/>
  <c r="F257" i="1"/>
  <c r="E241" i="1"/>
  <c r="F199" i="1"/>
  <c r="E190" i="1"/>
  <c r="F124" i="1"/>
  <c r="E98" i="1"/>
  <c r="F98" i="1"/>
  <c r="BB82" i="1"/>
  <c r="BC1587" i="1"/>
  <c r="E1579" i="1"/>
  <c r="E961" i="1"/>
  <c r="F49" i="1"/>
  <c r="E41" i="1"/>
  <c r="E33" i="1"/>
  <c r="BB932" i="1"/>
  <c r="F916" i="1"/>
  <c r="BC908" i="1"/>
  <c r="E876" i="1"/>
  <c r="BB868" i="1"/>
  <c r="F836" i="1"/>
  <c r="BC836" i="1"/>
  <c r="F823" i="1"/>
  <c r="BC807" i="1"/>
  <c r="E799" i="1"/>
  <c r="F759" i="1"/>
  <c r="BC743" i="1"/>
  <c r="E735" i="1"/>
  <c r="BD611" i="1"/>
  <c r="BB611" i="1"/>
  <c r="F587" i="1"/>
  <c r="BC555" i="1"/>
  <c r="E555" i="1"/>
  <c r="F515" i="1"/>
  <c r="BC491" i="1"/>
  <c r="E491" i="1"/>
  <c r="F451" i="1"/>
  <c r="BC427" i="1"/>
  <c r="E427" i="1"/>
  <c r="F382" i="1"/>
  <c r="E358" i="1"/>
  <c r="F306" i="1"/>
  <c r="E282" i="1"/>
  <c r="F240" i="1"/>
  <c r="E240" i="1"/>
  <c r="E198" i="1"/>
  <c r="F189" i="1"/>
  <c r="BC173" i="1"/>
  <c r="E165" i="1"/>
  <c r="F157" i="1"/>
  <c r="BC149" i="1"/>
  <c r="F115" i="1"/>
  <c r="F790" i="1"/>
  <c r="E782" i="1"/>
  <c r="BC774" i="1"/>
  <c r="BC610" i="1"/>
  <c r="BD594" i="1"/>
  <c r="E586" i="1"/>
  <c r="BB586" i="1"/>
  <c r="F554" i="1"/>
  <c r="E546" i="1"/>
  <c r="BC538" i="1"/>
  <c r="F490" i="1"/>
  <c r="E482" i="1"/>
  <c r="BC474" i="1"/>
  <c r="F426" i="1"/>
  <c r="E418" i="1"/>
  <c r="BB381" i="1"/>
  <c r="F357" i="1"/>
  <c r="E349" i="1"/>
  <c r="BC329" i="1"/>
  <c r="E297" i="1"/>
  <c r="E247" i="1"/>
  <c r="F223" i="1"/>
  <c r="BC172" i="1"/>
  <c r="E132" i="1"/>
  <c r="BC104" i="1"/>
  <c r="E88" i="1"/>
  <c r="BC1593" i="1"/>
  <c r="E1585" i="1"/>
  <c r="BD1569" i="1"/>
  <c r="BB1569" i="1"/>
  <c r="E967" i="1"/>
  <c r="BE959" i="1"/>
  <c r="F63" i="1"/>
  <c r="E47" i="1"/>
  <c r="F7" i="1"/>
  <c r="BC914" i="1"/>
  <c r="BB898" i="1"/>
  <c r="F898" i="1"/>
  <c r="E882" i="1"/>
  <c r="BC842" i="1"/>
  <c r="BC813" i="1"/>
  <c r="E805" i="1"/>
  <c r="F765" i="1"/>
  <c r="BC749" i="1"/>
  <c r="E741" i="1"/>
  <c r="BD617" i="1"/>
  <c r="BB617" i="1"/>
  <c r="F593" i="1"/>
  <c r="E561" i="1"/>
  <c r="BC529" i="1"/>
  <c r="F521" i="1"/>
  <c r="E497" i="1"/>
  <c r="BC465" i="1"/>
  <c r="F457" i="1"/>
  <c r="E433" i="1"/>
  <c r="F388" i="1"/>
  <c r="E364" i="1"/>
  <c r="BB348" i="1"/>
  <c r="BC320" i="1"/>
  <c r="BC312" i="1"/>
  <c r="F312" i="1"/>
  <c r="E288" i="1"/>
  <c r="E246" i="1"/>
  <c r="BC196" i="1"/>
  <c r="BC179" i="1"/>
  <c r="E171" i="1"/>
  <c r="BC155" i="1"/>
  <c r="E139" i="1"/>
  <c r="F121" i="1"/>
  <c r="BC87" i="1"/>
  <c r="BC1584" i="1"/>
  <c r="E1584" i="1"/>
  <c r="BB1576" i="1"/>
  <c r="F1568" i="1"/>
  <c r="BD1568" i="1"/>
  <c r="BC974" i="1"/>
  <c r="BC966" i="1"/>
  <c r="F46" i="1"/>
  <c r="E14" i="1"/>
  <c r="F929" i="1"/>
  <c r="F922" i="1"/>
  <c r="BC906" i="1"/>
  <c r="BB874" i="1"/>
  <c r="E874" i="1"/>
  <c r="F858" i="1"/>
  <c r="BC834" i="1"/>
  <c r="F821" i="1"/>
  <c r="BC805" i="1"/>
  <c r="E797" i="1"/>
  <c r="F757" i="1"/>
  <c r="BC741" i="1"/>
  <c r="E733" i="1"/>
  <c r="BD609" i="1"/>
  <c r="F585" i="1"/>
  <c r="E553" i="1"/>
  <c r="BC521" i="1"/>
  <c r="F513" i="1"/>
  <c r="E489" i="1"/>
  <c r="BC457" i="1"/>
  <c r="F449" i="1"/>
  <c r="E425" i="1"/>
  <c r="BB404" i="1"/>
  <c r="F380" i="1"/>
  <c r="E356" i="1"/>
  <c r="F304" i="1"/>
  <c r="E280" i="1"/>
  <c r="BC272" i="1"/>
  <c r="F262" i="1"/>
  <c r="E238" i="1"/>
  <c r="F214" i="1"/>
  <c r="E196" i="1"/>
  <c r="F179" i="1"/>
  <c r="BC171" i="1"/>
  <c r="E163" i="1"/>
  <c r="BC147" i="1"/>
  <c r="BC111" i="1"/>
  <c r="F103" i="1"/>
  <c r="BB87" i="1"/>
  <c r="E79" i="1"/>
  <c r="BC1576" i="1"/>
  <c r="E1576" i="1"/>
  <c r="BB1568" i="1"/>
  <c r="F38" i="1"/>
  <c r="F921" i="1"/>
  <c r="BC905" i="1"/>
  <c r="E897" i="1"/>
  <c r="BB881" i="1"/>
  <c r="BC841" i="1"/>
  <c r="E833" i="1"/>
  <c r="F796" i="1"/>
  <c r="BC796" i="1"/>
  <c r="E788" i="1"/>
  <c r="F732" i="1"/>
  <c r="BC732" i="1"/>
  <c r="BD616" i="1"/>
  <c r="E600" i="1"/>
  <c r="F584" i="1"/>
  <c r="BC560" i="1"/>
  <c r="E552" i="1"/>
  <c r="F512" i="1"/>
  <c r="BC496" i="1"/>
  <c r="E488" i="1"/>
  <c r="F448" i="1"/>
  <c r="BC432" i="1"/>
  <c r="E424" i="1"/>
  <c r="BB403" i="1"/>
  <c r="F379" i="1"/>
  <c r="E355" i="1"/>
  <c r="F311" i="1"/>
  <c r="E295" i="1"/>
  <c r="BC287" i="1"/>
  <c r="E271" i="1"/>
  <c r="F229" i="1"/>
  <c r="E221" i="1"/>
  <c r="F170" i="1"/>
  <c r="E162" i="1"/>
  <c r="E138" i="1"/>
  <c r="E128" i="1"/>
  <c r="E120" i="1"/>
  <c r="E110" i="1"/>
  <c r="F1599" i="1"/>
  <c r="BD1591" i="1"/>
  <c r="BC1583" i="1"/>
  <c r="E1575" i="1"/>
  <c r="F973" i="1"/>
  <c r="BC449" i="1"/>
  <c r="F441" i="1"/>
  <c r="E417" i="1"/>
  <c r="BB396" i="1"/>
  <c r="F372" i="1"/>
  <c r="E348" i="1"/>
  <c r="BC296" i="1"/>
  <c r="F296" i="1"/>
  <c r="E272" i="1"/>
  <c r="F254" i="1"/>
  <c r="E230" i="1"/>
  <c r="F204" i="1"/>
  <c r="F155" i="1"/>
  <c r="F139" i="1"/>
  <c r="BC139" i="1"/>
  <c r="BB111" i="1"/>
  <c r="E103" i="1"/>
  <c r="F87" i="1"/>
  <c r="BC1568" i="1"/>
  <c r="E1568" i="1"/>
  <c r="F974" i="1"/>
  <c r="E62" i="1"/>
  <c r="F30" i="1"/>
  <c r="E6" i="1"/>
  <c r="BC929" i="1"/>
  <c r="F913" i="1"/>
  <c r="E889" i="1"/>
  <c r="BB873" i="1"/>
  <c r="BC865" i="1"/>
  <c r="E857" i="1"/>
  <c r="F849" i="1"/>
  <c r="BC833" i="1"/>
  <c r="F788" i="1"/>
  <c r="BC788" i="1"/>
  <c r="E780" i="1"/>
  <c r="BD608" i="1"/>
  <c r="F568" i="1"/>
  <c r="BC552" i="1"/>
  <c r="E544" i="1"/>
  <c r="F504" i="1"/>
  <c r="BC488" i="1"/>
  <c r="E480" i="1"/>
  <c r="F440" i="1"/>
  <c r="BC424" i="1"/>
  <c r="E416" i="1"/>
  <c r="BB395" i="1"/>
  <c r="F371" i="1"/>
  <c r="E347" i="1"/>
  <c r="BC279" i="1"/>
  <c r="E213" i="1"/>
  <c r="BC195" i="1"/>
  <c r="BC178" i="1"/>
  <c r="F138" i="1"/>
  <c r="BB102" i="1"/>
  <c r="BB94" i="1"/>
  <c r="F94" i="1"/>
  <c r="BB78" i="1"/>
  <c r="F1591" i="1"/>
  <c r="BD1583" i="1"/>
  <c r="BC1575" i="1"/>
  <c r="BE973" i="1"/>
  <c r="E37" i="1"/>
  <c r="F2132" i="1"/>
  <c r="E2108" i="1"/>
  <c r="F760" i="1"/>
  <c r="E752" i="1"/>
  <c r="E620" i="1"/>
  <c r="BD612" i="1"/>
  <c r="BC556" i="1"/>
  <c r="E524" i="1"/>
  <c r="F508" i="1"/>
  <c r="BC492" i="1"/>
  <c r="E460" i="1"/>
  <c r="F444" i="1"/>
  <c r="BC428" i="1"/>
  <c r="F407" i="1"/>
  <c r="BB399" i="1"/>
  <c r="E391" i="1"/>
  <c r="F375" i="1"/>
  <c r="E315" i="1"/>
  <c r="F307" i="1"/>
  <c r="E307" i="1"/>
  <c r="BC283" i="1"/>
  <c r="F225" i="1"/>
  <c r="E217" i="1"/>
  <c r="BC199" i="1"/>
  <c r="F150" i="1"/>
  <c r="E134" i="1"/>
  <c r="E124" i="1"/>
  <c r="BC90" i="1"/>
  <c r="BD1595" i="1"/>
  <c r="BB1595" i="1"/>
  <c r="F1571" i="1"/>
  <c r="F977" i="1"/>
  <c r="BC961" i="1"/>
  <c r="E65" i="1"/>
  <c r="E57" i="1"/>
  <c r="F41" i="1"/>
  <c r="F33" i="1"/>
  <c r="E908" i="1"/>
  <c r="BB900" i="1"/>
  <c r="F884" i="1"/>
  <c r="BC876" i="1"/>
  <c r="BB844" i="1"/>
  <c r="F791" i="1"/>
  <c r="BC775" i="1"/>
  <c r="E767" i="1"/>
  <c r="F619" i="1"/>
  <c r="BC611" i="1"/>
  <c r="E595" i="1"/>
  <c r="F547" i="1"/>
  <c r="BC523" i="1"/>
  <c r="E523" i="1"/>
  <c r="F483" i="1"/>
  <c r="BC459" i="1"/>
  <c r="E459" i="1"/>
  <c r="F419" i="1"/>
  <c r="BB406" i="1"/>
  <c r="E390" i="1"/>
  <c r="BB374" i="1"/>
  <c r="F350" i="1"/>
  <c r="BC314" i="1"/>
  <c r="E314" i="1"/>
  <c r="BC298" i="1"/>
  <c r="F274" i="1"/>
  <c r="E181" i="1"/>
  <c r="F149" i="1"/>
  <c r="BE123" i="1"/>
  <c r="E115" i="1"/>
  <c r="BB89" i="1"/>
  <c r="BC89" i="1"/>
  <c r="E81" i="1"/>
  <c r="BC1594" i="1"/>
  <c r="E1594" i="1"/>
  <c r="BD1578" i="1"/>
  <c r="E976" i="1"/>
  <c r="BC960" i="1"/>
  <c r="F960" i="1"/>
  <c r="F56" i="1"/>
  <c r="BC915" i="1"/>
  <c r="E915" i="1"/>
  <c r="BB899" i="1"/>
  <c r="BC875" i="1"/>
  <c r="F875" i="1"/>
  <c r="E851" i="1"/>
  <c r="BB835" i="1"/>
  <c r="E822" i="1"/>
  <c r="BC814" i="1"/>
  <c r="F766" i="1"/>
  <c r="E758" i="1"/>
  <c r="BC750" i="1"/>
  <c r="F602" i="1"/>
  <c r="BC586" i="1"/>
  <c r="F530" i="1"/>
  <c r="E522" i="1"/>
  <c r="BC514" i="1"/>
  <c r="F466" i="1"/>
  <c r="E458" i="1"/>
  <c r="BC450" i="1"/>
  <c r="E405" i="1"/>
  <c r="F397" i="1"/>
  <c r="E389" i="1"/>
  <c r="BB357" i="1"/>
  <c r="F321" i="1"/>
  <c r="E313" i="1"/>
  <c r="E305" i="1"/>
  <c r="BC305" i="1"/>
  <c r="F281" i="1"/>
  <c r="F263" i="1"/>
  <c r="E223" i="1"/>
  <c r="E197" i="1"/>
  <c r="E180" i="1"/>
  <c r="F172" i="1"/>
  <c r="F164" i="1"/>
  <c r="F156" i="1"/>
  <c r="E156" i="1"/>
  <c r="BC148" i="1"/>
  <c r="F132" i="1"/>
  <c r="F1585" i="1"/>
  <c r="BC1569" i="1"/>
  <c r="F975" i="1"/>
  <c r="F47" i="1"/>
  <c r="E15" i="1"/>
  <c r="BB922" i="1"/>
  <c r="E922" i="1"/>
  <c r="F906" i="1"/>
  <c r="BC890" i="1"/>
  <c r="BB858" i="1"/>
  <c r="E858" i="1"/>
  <c r="F850" i="1"/>
  <c r="E842" i="1"/>
  <c r="F805" i="1"/>
  <c r="BC789" i="1"/>
  <c r="E781" i="1"/>
  <c r="F741" i="1"/>
  <c r="BC609" i="1"/>
  <c r="E609" i="1"/>
  <c r="BD593" i="1"/>
  <c r="BC569" i="1"/>
  <c r="F561" i="1"/>
  <c r="E537" i="1"/>
  <c r="BC505" i="1"/>
  <c r="F497" i="1"/>
  <c r="E473" i="1"/>
  <c r="BC441" i="1"/>
  <c r="F433" i="1"/>
  <c r="E404" i="1"/>
  <c r="BB388" i="1"/>
  <c r="F364" i="1"/>
  <c r="BC102" i="1"/>
  <c r="E94" i="1"/>
  <c r="F78" i="1"/>
  <c r="BB1599" i="1"/>
  <c r="F1575" i="1"/>
  <c r="BC2100" i="1"/>
  <c r="BC2052" i="1"/>
  <c r="E2044" i="1"/>
  <c r="BC2012" i="1"/>
  <c r="E894" i="1"/>
  <c r="BB878" i="1"/>
  <c r="BC862" i="1"/>
  <c r="F854" i="1"/>
  <c r="BC854" i="1"/>
  <c r="E846" i="1"/>
  <c r="BC825" i="1"/>
  <c r="E817" i="1"/>
  <c r="F777" i="1"/>
  <c r="BC761" i="1"/>
  <c r="E753" i="1"/>
  <c r="BC613" i="1"/>
  <c r="F605" i="1"/>
  <c r="E581" i="1"/>
  <c r="F533" i="1"/>
  <c r="BC509" i="1"/>
  <c r="E509" i="1"/>
  <c r="F469" i="1"/>
  <c r="BC445" i="1"/>
  <c r="E445" i="1"/>
  <c r="F400" i="1"/>
  <c r="E376" i="1"/>
  <c r="BB360" i="1"/>
  <c r="F324" i="1"/>
  <c r="E300" i="1"/>
  <c r="BC276" i="1"/>
  <c r="E258" i="1"/>
  <c r="BC191" i="1"/>
  <c r="BC99" i="1"/>
  <c r="F91" i="1"/>
  <c r="BB1580" i="1"/>
  <c r="F1572" i="1"/>
  <c r="BE970" i="1"/>
  <c r="E962" i="1"/>
  <c r="F18" i="1"/>
  <c r="BB925" i="1"/>
  <c r="BC901" i="1"/>
  <c r="F901" i="1"/>
  <c r="E877" i="1"/>
  <c r="BB861" i="1"/>
  <c r="F837" i="1"/>
  <c r="F808" i="1"/>
  <c r="E800" i="1"/>
  <c r="BC776" i="1"/>
  <c r="F744" i="1"/>
  <c r="E736" i="1"/>
  <c r="BC612" i="1"/>
  <c r="E604" i="1"/>
  <c r="F556" i="1"/>
  <c r="BC540" i="1"/>
  <c r="E508" i="1"/>
  <c r="F492" i="1"/>
  <c r="BC476" i="1"/>
  <c r="E444" i="1"/>
  <c r="F428" i="1"/>
  <c r="BB383" i="1"/>
  <c r="E375" i="1"/>
  <c r="F359" i="1"/>
  <c r="BC331" i="1"/>
  <c r="F291" i="1"/>
  <c r="E291" i="1"/>
  <c r="E257" i="1"/>
  <c r="F217" i="1"/>
  <c r="BC166" i="1"/>
  <c r="F134" i="1"/>
  <c r="E116" i="1"/>
  <c r="E1595" i="1"/>
  <c r="BD1579" i="1"/>
  <c r="BB1579" i="1"/>
  <c r="BC977" i="1"/>
  <c r="E977" i="1"/>
  <c r="F932" i="1"/>
  <c r="BC924" i="1"/>
  <c r="E892" i="1"/>
  <c r="BB884" i="1"/>
  <c r="F868" i="1"/>
  <c r="BC860" i="1"/>
  <c r="F852" i="1"/>
  <c r="BC852" i="1"/>
  <c r="E844" i="1"/>
  <c r="BC823" i="1"/>
  <c r="E815" i="1"/>
  <c r="F775" i="1"/>
  <c r="BC759" i="1"/>
  <c r="E751" i="1"/>
  <c r="BC595" i="1"/>
  <c r="BC571" i="1"/>
  <c r="E571" i="1"/>
  <c r="F531" i="1"/>
  <c r="BC507" i="1"/>
  <c r="E507" i="1"/>
  <c r="F467" i="1"/>
  <c r="BC443" i="1"/>
  <c r="E443" i="1"/>
  <c r="E406" i="1"/>
  <c r="F398" i="1"/>
  <c r="E374" i="1"/>
  <c r="BB358" i="1"/>
  <c r="F322" i="1"/>
  <c r="E298" i="1"/>
  <c r="BC282" i="1"/>
  <c r="F256" i="1"/>
  <c r="E256" i="1"/>
  <c r="F209" i="1"/>
  <c r="E199" i="1"/>
  <c r="F174" i="1"/>
  <c r="F166" i="1"/>
  <c r="F158" i="1"/>
  <c r="BC150" i="1"/>
  <c r="BC98" i="1"/>
  <c r="BC1595" i="1"/>
  <c r="E1587" i="1"/>
  <c r="BD1571" i="1"/>
  <c r="BB1571" i="1"/>
  <c r="BC969" i="1"/>
  <c r="E969" i="1"/>
  <c r="BE961" i="1"/>
  <c r="F65" i="1"/>
  <c r="F17" i="1"/>
  <c r="F9" i="1"/>
  <c r="BC916" i="1"/>
  <c r="BB908" i="1"/>
  <c r="F892" i="1"/>
  <c r="E884" i="1"/>
  <c r="F844" i="1"/>
  <c r="BC844" i="1"/>
  <c r="E836" i="1"/>
  <c r="BC815" i="1"/>
  <c r="E807" i="1"/>
  <c r="F767" i="1"/>
  <c r="BC751" i="1"/>
  <c r="E743" i="1"/>
  <c r="BD619" i="1"/>
  <c r="F595" i="1"/>
  <c r="BC587" i="1"/>
  <c r="BC563" i="1"/>
  <c r="E563" i="1"/>
  <c r="F523" i="1"/>
  <c r="BC499" i="1"/>
  <c r="E499" i="1"/>
  <c r="F459" i="1"/>
  <c r="BC435" i="1"/>
  <c r="E435" i="1"/>
  <c r="F390" i="1"/>
  <c r="E366" i="1"/>
  <c r="BB350" i="1"/>
  <c r="F314" i="1"/>
  <c r="BC306" i="1"/>
  <c r="E290" i="1"/>
  <c r="F248" i="1"/>
  <c r="E248" i="1"/>
  <c r="E189" i="1"/>
  <c r="BC181" i="1"/>
  <c r="E173" i="1"/>
  <c r="BC157" i="1"/>
  <c r="E149" i="1"/>
  <c r="E141" i="1"/>
  <c r="F123" i="1"/>
  <c r="BE115" i="1"/>
  <c r="BB97" i="1"/>
  <c r="BC97" i="1"/>
  <c r="E89" i="1"/>
  <c r="BB1594" i="1"/>
  <c r="F1586" i="1"/>
  <c r="BC1570" i="1"/>
  <c r="E1570" i="1"/>
  <c r="F976" i="1"/>
  <c r="BC968" i="1"/>
  <c r="E64" i="1"/>
  <c r="E56" i="1"/>
  <c r="F32" i="1"/>
  <c r="F915" i="1"/>
  <c r="E891" i="1"/>
  <c r="BB875" i="1"/>
  <c r="F851" i="1"/>
  <c r="BC835" i="1"/>
  <c r="F806" i="1"/>
  <c r="E798" i="1"/>
  <c r="BC790" i="1"/>
  <c r="F742" i="1"/>
  <c r="E734" i="1"/>
  <c r="BD610" i="1"/>
  <c r="E602" i="1"/>
  <c r="F570" i="1"/>
  <c r="E562" i="1"/>
  <c r="BC554" i="1"/>
  <c r="F506" i="1"/>
  <c r="E498" i="1"/>
  <c r="BC490" i="1"/>
  <c r="F442" i="1"/>
  <c r="E434" i="1"/>
  <c r="BC426" i="1"/>
  <c r="F405" i="1"/>
  <c r="BB397" i="1"/>
  <c r="F373" i="1"/>
  <c r="E365" i="1"/>
  <c r="BC281" i="1"/>
  <c r="E263" i="1"/>
  <c r="E215" i="1"/>
  <c r="E205" i="1"/>
  <c r="BC197" i="1"/>
  <c r="BC188" i="1"/>
  <c r="F180" i="1"/>
  <c r="BC132" i="1"/>
  <c r="E122" i="1"/>
  <c r="E104" i="1"/>
  <c r="BC88" i="1"/>
  <c r="BC80" i="1"/>
  <c r="E1601" i="1"/>
  <c r="BD1585" i="1"/>
  <c r="BB1585" i="1"/>
  <c r="E55" i="1"/>
  <c r="F23" i="1"/>
  <c r="BC930" i="1"/>
  <c r="BB914" i="1"/>
  <c r="F914" i="1"/>
  <c r="E898" i="1"/>
  <c r="BC866" i="1"/>
  <c r="BB834" i="1"/>
  <c r="E821" i="1"/>
  <c r="F781" i="1"/>
  <c r="BC765" i="1"/>
  <c r="E757" i="1"/>
  <c r="F609" i="1"/>
  <c r="BC585" i="1"/>
  <c r="E585" i="1"/>
  <c r="BC81" i="1"/>
  <c r="BB1586" i="1"/>
  <c r="F1578" i="1"/>
  <c r="BE976" i="1"/>
  <c r="E48" i="1"/>
  <c r="F24" i="1"/>
  <c r="BB931" i="1"/>
  <c r="BC923" i="1"/>
  <c r="BC907" i="1"/>
  <c r="F907" i="1"/>
  <c r="BC883" i="1"/>
  <c r="E883" i="1"/>
  <c r="BB867" i="1"/>
  <c r="BC859" i="1"/>
  <c r="F843" i="1"/>
  <c r="F798" i="1"/>
  <c r="E790" i="1"/>
  <c r="BC782" i="1"/>
  <c r="F734" i="1"/>
  <c r="BC618" i="1"/>
  <c r="BD602" i="1"/>
  <c r="E594" i="1"/>
  <c r="F562" i="1"/>
  <c r="E554" i="1"/>
  <c r="BC546" i="1"/>
  <c r="F498" i="1"/>
  <c r="E490" i="1"/>
  <c r="BC482" i="1"/>
  <c r="F434" i="1"/>
  <c r="E426" i="1"/>
  <c r="BC418" i="1"/>
  <c r="BB389" i="1"/>
  <c r="F365" i="1"/>
  <c r="E357" i="1"/>
  <c r="F289" i="1"/>
  <c r="E273" i="1"/>
  <c r="BC273" i="1"/>
  <c r="E255" i="1"/>
  <c r="F239" i="1"/>
  <c r="F231" i="1"/>
  <c r="F215" i="1"/>
  <c r="F205" i="1"/>
  <c r="BC140" i="1"/>
  <c r="BB96" i="1"/>
  <c r="F88" i="1"/>
  <c r="BC1601" i="1"/>
  <c r="E1593" i="1"/>
  <c r="BD1577" i="1"/>
  <c r="BB1577" i="1"/>
  <c r="BC975" i="1"/>
  <c r="E975" i="1"/>
  <c r="BE967" i="1"/>
  <c r="F959" i="1"/>
  <c r="F15" i="1"/>
  <c r="BC922" i="1"/>
  <c r="BB890" i="1"/>
  <c r="E890" i="1"/>
  <c r="F874" i="1"/>
  <c r="BC858" i="1"/>
  <c r="BC850" i="1"/>
  <c r="BC821" i="1"/>
  <c r="E813" i="1"/>
  <c r="F773" i="1"/>
  <c r="BC757" i="1"/>
  <c r="E749" i="1"/>
  <c r="F601" i="1"/>
  <c r="E569" i="1"/>
  <c r="BC537" i="1"/>
  <c r="F529" i="1"/>
  <c r="E505" i="1"/>
  <c r="BC473" i="1"/>
  <c r="F465" i="1"/>
  <c r="E441" i="1"/>
  <c r="F396" i="1"/>
  <c r="E372" i="1"/>
  <c r="BB356" i="1"/>
  <c r="BC328" i="1"/>
  <c r="F320" i="1"/>
  <c r="E296" i="1"/>
  <c r="BC288" i="1"/>
  <c r="E254" i="1"/>
  <c r="E187" i="1"/>
  <c r="BC187" i="1"/>
  <c r="F147" i="1"/>
  <c r="BE121" i="1"/>
  <c r="BB103" i="1"/>
  <c r="E95" i="1"/>
  <c r="F79" i="1"/>
  <c r="BC1592" i="1"/>
  <c r="E1592" i="1"/>
  <c r="BB1584" i="1"/>
  <c r="F1576" i="1"/>
  <c r="BD1576" i="1"/>
  <c r="E974" i="1"/>
  <c r="F958" i="1"/>
  <c r="F54" i="1"/>
  <c r="BC921" i="1"/>
  <c r="E913" i="1"/>
  <c r="BB897" i="1"/>
  <c r="F873" i="1"/>
  <c r="E849" i="1"/>
  <c r="BB833" i="1"/>
  <c r="F812" i="1"/>
  <c r="BC812" i="1"/>
  <c r="E804" i="1"/>
  <c r="F748" i="1"/>
  <c r="BC748" i="1"/>
  <c r="E740" i="1"/>
  <c r="E616" i="1"/>
  <c r="F600" i="1"/>
  <c r="BC584" i="1"/>
  <c r="E568" i="1"/>
  <c r="F528" i="1"/>
  <c r="BC512" i="1"/>
  <c r="E504" i="1"/>
  <c r="F464" i="1"/>
  <c r="BC448" i="1"/>
  <c r="E440" i="1"/>
  <c r="F395" i="1"/>
  <c r="E371" i="1"/>
  <c r="BB355" i="1"/>
  <c r="F319" i="1"/>
  <c r="E311" i="1"/>
  <c r="BC303" i="1"/>
  <c r="F271" i="1"/>
  <c r="F245" i="1"/>
  <c r="E229" i="1"/>
  <c r="E203" i="1"/>
  <c r="BC203" i="1"/>
  <c r="F186" i="1"/>
  <c r="E178" i="1"/>
  <c r="E154" i="1"/>
  <c r="BC146" i="1"/>
  <c r="BC110" i="1"/>
  <c r="E86" i="1"/>
  <c r="F86" i="1"/>
  <c r="BC78" i="1"/>
  <c r="BC1599" i="1"/>
  <c r="E1591" i="1"/>
  <c r="BB1575" i="1"/>
  <c r="BC973" i="1"/>
  <c r="E973" i="1"/>
  <c r="F965" i="1"/>
  <c r="BE965" i="1"/>
  <c r="E61" i="1"/>
  <c r="E53" i="1"/>
  <c r="F13" i="1"/>
  <c r="BC2140" i="1"/>
  <c r="E2132" i="1"/>
  <c r="F2092" i="1"/>
  <c r="F2084" i="1"/>
  <c r="F2044" i="1"/>
  <c r="BC2028" i="1"/>
  <c r="E905" i="1"/>
  <c r="BB889" i="1"/>
  <c r="BC881" i="1"/>
  <c r="F865" i="1"/>
  <c r="BB857" i="1"/>
  <c r="BC849" i="1"/>
  <c r="E841" i="1"/>
  <c r="F804" i="1"/>
  <c r="BC804" i="1"/>
  <c r="E796" i="1"/>
  <c r="F740" i="1"/>
  <c r="BC740" i="1"/>
  <c r="E732" i="1"/>
  <c r="E608" i="1"/>
  <c r="BC568" i="1"/>
  <c r="E560" i="1"/>
  <c r="F520" i="1"/>
  <c r="BC504" i="1"/>
  <c r="E496" i="1"/>
  <c r="F456" i="1"/>
  <c r="BC440" i="1"/>
  <c r="E432" i="1"/>
  <c r="F387" i="1"/>
  <c r="E363" i="1"/>
  <c r="BB347" i="1"/>
  <c r="BC295" i="1"/>
  <c r="F287" i="1"/>
  <c r="F237" i="1"/>
  <c r="E170" i="1"/>
  <c r="F154" i="1"/>
  <c r="E146" i="1"/>
  <c r="BE120" i="1"/>
  <c r="F110" i="1"/>
  <c r="BD1599" i="1"/>
  <c r="BC1591" i="1"/>
  <c r="E1583" i="1"/>
  <c r="E965" i="1"/>
  <c r="F69" i="1"/>
  <c r="E45" i="1"/>
  <c r="F5" i="1"/>
  <c r="BC2132" i="1"/>
  <c r="E2124" i="1"/>
  <c r="F21" i="1"/>
  <c r="F2140" i="1"/>
  <c r="BC2124" i="1"/>
  <c r="E2116" i="1"/>
  <c r="BC2076" i="1"/>
  <c r="E2068" i="1"/>
  <c r="F2028" i="1"/>
  <c r="F1988" i="1"/>
  <c r="BC1972" i="1"/>
  <c r="E1964" i="1"/>
  <c r="F1924" i="1"/>
  <c r="BC1908" i="1"/>
  <c r="E1908" i="1"/>
  <c r="F1890" i="1"/>
  <c r="E1842" i="1"/>
  <c r="E1834" i="1"/>
  <c r="F1818" i="1"/>
  <c r="E1792" i="1"/>
  <c r="F1736" i="1"/>
  <c r="BC1736" i="1"/>
  <c r="E1726" i="1"/>
  <c r="BC2068" i="1"/>
  <c r="E2060" i="1"/>
  <c r="F2020" i="1"/>
  <c r="F1980" i="1"/>
  <c r="BC1964" i="1"/>
  <c r="E1956" i="1"/>
  <c r="F1916" i="1"/>
  <c r="BC1900" i="1"/>
  <c r="E1900" i="1"/>
  <c r="F1882" i="1"/>
  <c r="F1834" i="1"/>
  <c r="F1810" i="1"/>
  <c r="E1779" i="1"/>
  <c r="E1776" i="1"/>
  <c r="F1726" i="1"/>
  <c r="E1718" i="1"/>
  <c r="E1710" i="1"/>
  <c r="F1533" i="1"/>
  <c r="BC1517" i="1"/>
  <c r="F1509" i="1"/>
  <c r="BC1393" i="1"/>
  <c r="E1385" i="1"/>
  <c r="E328" i="1"/>
  <c r="F288" i="1"/>
  <c r="F246" i="1"/>
  <c r="E222" i="1"/>
  <c r="E179" i="1"/>
  <c r="E147" i="1"/>
  <c r="BC95" i="1"/>
  <c r="BE974" i="1"/>
  <c r="E966" i="1"/>
  <c r="F22" i="1"/>
  <c r="BB929" i="1"/>
  <c r="F905" i="1"/>
  <c r="BC889" i="1"/>
  <c r="E881" i="1"/>
  <c r="BB865" i="1"/>
  <c r="BC857" i="1"/>
  <c r="F841" i="1"/>
  <c r="F780" i="1"/>
  <c r="BC780" i="1"/>
  <c r="E772" i="1"/>
  <c r="BC616" i="1"/>
  <c r="BD600" i="1"/>
  <c r="E584" i="1"/>
  <c r="F560" i="1"/>
  <c r="BC544" i="1"/>
  <c r="E536" i="1"/>
  <c r="F496" i="1"/>
  <c r="BC480" i="1"/>
  <c r="E472" i="1"/>
  <c r="F432" i="1"/>
  <c r="BC416" i="1"/>
  <c r="E403" i="1"/>
  <c r="BB387" i="1"/>
  <c r="F363" i="1"/>
  <c r="E327" i="1"/>
  <c r="F295" i="1"/>
  <c r="E279" i="1"/>
  <c r="BC271" i="1"/>
  <c r="E261" i="1"/>
  <c r="F221" i="1"/>
  <c r="BC186" i="1"/>
  <c r="F162" i="1"/>
  <c r="F1583" i="1"/>
  <c r="BD1575" i="1"/>
  <c r="F61" i="1"/>
  <c r="E29" i="1"/>
  <c r="F2124" i="1"/>
  <c r="F2116" i="1"/>
  <c r="BC2108" i="1"/>
  <c r="E2100" i="1"/>
  <c r="BC2084" i="1"/>
  <c r="F2076" i="1"/>
  <c r="BC2060" i="1"/>
  <c r="E2052" i="1"/>
  <c r="E2012" i="1"/>
  <c r="F1972" i="1"/>
  <c r="BC1956" i="1"/>
  <c r="F1908" i="1"/>
  <c r="F1874" i="1"/>
  <c r="F1802" i="1"/>
  <c r="F1964" i="1"/>
  <c r="BC1948" i="1"/>
  <c r="E1948" i="1"/>
  <c r="F1900" i="1"/>
  <c r="E1882" i="1"/>
  <c r="F1866" i="1"/>
  <c r="BC189" i="1"/>
  <c r="F181" i="1"/>
  <c r="E157" i="1"/>
  <c r="F89" i="1"/>
  <c r="BB1602" i="1"/>
  <c r="F1594" i="1"/>
  <c r="BC1578" i="1"/>
  <c r="E1578" i="1"/>
  <c r="E968" i="1"/>
  <c r="F40" i="1"/>
  <c r="E8" i="1"/>
  <c r="F923" i="1"/>
  <c r="BC899" i="1"/>
  <c r="E899" i="1"/>
  <c r="BB883" i="1"/>
  <c r="F859" i="1"/>
  <c r="BC843" i="1"/>
  <c r="E835" i="1"/>
  <c r="F814" i="1"/>
  <c r="E806" i="1"/>
  <c r="BC798" i="1"/>
  <c r="F750" i="1"/>
  <c r="E742" i="1"/>
  <c r="BC734" i="1"/>
  <c r="BD618" i="1"/>
  <c r="E610" i="1"/>
  <c r="F586" i="1"/>
  <c r="E570" i="1"/>
  <c r="BC562" i="1"/>
  <c r="F514" i="1"/>
  <c r="E506" i="1"/>
  <c r="BC498" i="1"/>
  <c r="F450" i="1"/>
  <c r="E442" i="1"/>
  <c r="BC434" i="1"/>
  <c r="F381" i="1"/>
  <c r="E373" i="1"/>
  <c r="F305" i="1"/>
  <c r="E289" i="1"/>
  <c r="BC289" i="1"/>
  <c r="F255" i="1"/>
  <c r="F247" i="1"/>
  <c r="F197" i="1"/>
  <c r="BC164" i="1"/>
  <c r="E164" i="1"/>
  <c r="BC156" i="1"/>
  <c r="F140" i="1"/>
  <c r="E140" i="1"/>
  <c r="F104" i="1"/>
  <c r="BB88" i="1"/>
  <c r="E80" i="1"/>
  <c r="BD1593" i="1"/>
  <c r="BB1593" i="1"/>
  <c r="F1569" i="1"/>
  <c r="BC959" i="1"/>
  <c r="E63" i="1"/>
  <c r="F31" i="1"/>
  <c r="BB906" i="1"/>
  <c r="E906" i="1"/>
  <c r="F890" i="1"/>
  <c r="BC874" i="1"/>
  <c r="BB842" i="1"/>
  <c r="F834" i="1"/>
  <c r="F789" i="1"/>
  <c r="BC773" i="1"/>
  <c r="E765" i="1"/>
  <c r="F617" i="1"/>
  <c r="BC593" i="1"/>
  <c r="E593" i="1"/>
  <c r="BC553" i="1"/>
  <c r="F545" i="1"/>
  <c r="E521" i="1"/>
  <c r="BC489" i="1"/>
  <c r="F481" i="1"/>
  <c r="E457" i="1"/>
  <c r="BC425" i="1"/>
  <c r="F417" i="1"/>
  <c r="E388" i="1"/>
  <c r="BB372" i="1"/>
  <c r="F348" i="1"/>
  <c r="E312" i="1"/>
  <c r="BC304" i="1"/>
  <c r="F272" i="1"/>
  <c r="F230" i="1"/>
  <c r="E204" i="1"/>
  <c r="E111" i="1"/>
  <c r="BB79" i="1"/>
  <c r="BB1600" i="1"/>
  <c r="F1592" i="1"/>
  <c r="BD1592" i="1"/>
  <c r="BC958" i="1"/>
  <c r="BE958" i="1"/>
  <c r="F6" i="1"/>
  <c r="E929" i="1"/>
  <c r="BB913" i="1"/>
  <c r="F889" i="1"/>
  <c r="BC873" i="1"/>
  <c r="E865" i="1"/>
  <c r="F857" i="1"/>
  <c r="BB849" i="1"/>
  <c r="E820" i="1"/>
  <c r="F764" i="1"/>
  <c r="BC764" i="1"/>
  <c r="E756" i="1"/>
  <c r="F616" i="1"/>
  <c r="BC600" i="1"/>
  <c r="BD584" i="1"/>
  <c r="F544" i="1"/>
  <c r="BC528" i="1"/>
  <c r="E520" i="1"/>
  <c r="F480" i="1"/>
  <c r="BC464" i="1"/>
  <c r="E456" i="1"/>
  <c r="F416" i="1"/>
  <c r="E387" i="1"/>
  <c r="BB371" i="1"/>
  <c r="F347" i="1"/>
  <c r="BC319" i="1"/>
  <c r="F279" i="1"/>
  <c r="F261" i="1"/>
  <c r="E245" i="1"/>
  <c r="E195" i="1"/>
  <c r="BC170" i="1"/>
  <c r="BC162" i="1"/>
  <c r="F146" i="1"/>
  <c r="F128" i="1"/>
  <c r="F102" i="1"/>
  <c r="BC94" i="1"/>
  <c r="E78" i="1"/>
  <c r="BB1591" i="1"/>
  <c r="E5" i="1"/>
  <c r="BC545" i="1"/>
  <c r="F537" i="1"/>
  <c r="E513" i="1"/>
  <c r="BC481" i="1"/>
  <c r="F473" i="1"/>
  <c r="E449" i="1"/>
  <c r="BC417" i="1"/>
  <c r="F404" i="1"/>
  <c r="E380" i="1"/>
  <c r="BB364" i="1"/>
  <c r="F328" i="1"/>
  <c r="E304" i="1"/>
  <c r="E262" i="1"/>
  <c r="F222" i="1"/>
  <c r="F171" i="1"/>
  <c r="E155" i="1"/>
  <c r="BC103" i="1"/>
  <c r="F95" i="1"/>
  <c r="BC1600" i="1"/>
  <c r="E1600" i="1"/>
  <c r="BB1592" i="1"/>
  <c r="F1584" i="1"/>
  <c r="BD1584" i="1"/>
  <c r="F966" i="1"/>
  <c r="F62" i="1"/>
  <c r="E30" i="1"/>
  <c r="E22" i="1"/>
  <c r="E921" i="1"/>
  <c r="BB905" i="1"/>
  <c r="BC897" i="1"/>
  <c r="F881" i="1"/>
  <c r="BB841" i="1"/>
  <c r="F820" i="1"/>
  <c r="BC820" i="1"/>
  <c r="E812" i="1"/>
  <c r="F756" i="1"/>
  <c r="BC756" i="1"/>
  <c r="E748" i="1"/>
  <c r="F608" i="1"/>
  <c r="F536" i="1"/>
  <c r="BC520" i="1"/>
  <c r="E512" i="1"/>
  <c r="F472" i="1"/>
  <c r="BC456" i="1"/>
  <c r="E448" i="1"/>
  <c r="F403" i="1"/>
  <c r="E379" i="1"/>
  <c r="BB363" i="1"/>
  <c r="F327" i="1"/>
  <c r="BC311" i="1"/>
  <c r="F303" i="1"/>
  <c r="E287" i="1"/>
  <c r="F253" i="1"/>
  <c r="E237" i="1"/>
  <c r="E186" i="1"/>
  <c r="BC138" i="1"/>
  <c r="F120" i="1"/>
  <c r="BB110" i="1"/>
  <c r="E102" i="1"/>
  <c r="BB86" i="1"/>
  <c r="BC86" i="1"/>
  <c r="E1599" i="1"/>
  <c r="BB1583" i="1"/>
  <c r="F37" i="1"/>
  <c r="F29" i="1"/>
  <c r="E2140" i="1"/>
  <c r="F2100" i="1"/>
  <c r="F2052" i="1"/>
  <c r="BC2036" i="1"/>
  <c r="E2028" i="1"/>
  <c r="F2012" i="1"/>
  <c r="BC1996" i="1"/>
  <c r="E1988" i="1"/>
  <c r="E1932" i="1"/>
  <c r="E1866" i="1"/>
  <c r="E1818" i="1"/>
  <c r="BC1776" i="1"/>
  <c r="BC1760" i="1"/>
  <c r="F1702" i="1"/>
  <c r="BC1549" i="1"/>
  <c r="E1509" i="1"/>
  <c r="D1385" i="1"/>
  <c r="F1377" i="1"/>
  <c r="BC1361" i="1"/>
  <c r="E1353" i="1"/>
  <c r="F2004" i="1"/>
  <c r="BC1988" i="1"/>
  <c r="E1980" i="1"/>
  <c r="F1940" i="1"/>
  <c r="BC1924" i="1"/>
  <c r="E1924" i="1"/>
  <c r="E1890" i="1"/>
  <c r="E1858" i="1"/>
  <c r="F1842" i="1"/>
  <c r="E1810" i="1"/>
  <c r="F1752" i="1"/>
  <c r="BC1752" i="1"/>
  <c r="E1744" i="1"/>
  <c r="F1694" i="1"/>
  <c r="F1557" i="1"/>
  <c r="BC1541" i="1"/>
  <c r="E1533" i="1"/>
  <c r="BC1501" i="1"/>
  <c r="E1501" i="1"/>
  <c r="BE1385" i="1"/>
  <c r="D1377" i="1"/>
  <c r="F1369" i="1"/>
  <c r="BC1353" i="1"/>
  <c r="E1345" i="1"/>
  <c r="F1303" i="1"/>
  <c r="BC1273" i="1"/>
  <c r="F1263" i="1"/>
  <c r="F1191" i="1"/>
  <c r="F1149" i="1"/>
  <c r="F1141" i="1"/>
  <c r="BE1067" i="1"/>
  <c r="BC1043" i="1"/>
  <c r="E1043" i="1"/>
  <c r="F1027" i="1"/>
  <c r="BD1027" i="1"/>
  <c r="BE1003" i="1"/>
  <c r="BC2099" i="1"/>
  <c r="E2091" i="1"/>
  <c r="BC2035" i="1"/>
  <c r="E2035" i="1"/>
  <c r="F1995" i="1"/>
  <c r="BC1995" i="1"/>
  <c r="E1987" i="1"/>
  <c r="BC1947" i="1"/>
  <c r="E1939" i="1"/>
  <c r="F1899" i="1"/>
  <c r="E1873" i="1"/>
  <c r="E1825" i="1"/>
  <c r="F1784" i="1"/>
  <c r="E1767" i="1"/>
  <c r="F1725" i="1"/>
  <c r="F1709" i="1"/>
  <c r="E1685" i="1"/>
  <c r="BE1668" i="1"/>
  <c r="F1668" i="1"/>
  <c r="F1564" i="1"/>
  <c r="BC1532" i="1"/>
  <c r="E1532" i="1"/>
  <c r="BC1508" i="1"/>
  <c r="E1500" i="1"/>
  <c r="D1376" i="1"/>
  <c r="BE1368" i="1"/>
  <c r="F1344" i="1"/>
  <c r="BC1344" i="1"/>
  <c r="E1336" i="1"/>
  <c r="F1254" i="1"/>
  <c r="F1148" i="1"/>
  <c r="F1140" i="1"/>
  <c r="BC1108" i="1"/>
  <c r="BE1066" i="1"/>
  <c r="F1058" i="1"/>
  <c r="BD1050" i="1"/>
  <c r="BC1042" i="1"/>
  <c r="E1034" i="1"/>
  <c r="BE1002" i="1"/>
  <c r="F74" i="1"/>
  <c r="E2076" i="1"/>
  <c r="F2036" i="1"/>
  <c r="E2020" i="1"/>
  <c r="BC2020" i="1"/>
  <c r="F1996" i="1"/>
  <c r="BC1980" i="1"/>
  <c r="E1972" i="1"/>
  <c r="F1932" i="1"/>
  <c r="BC1916" i="1"/>
  <c r="E1916" i="1"/>
  <c r="E1850" i="1"/>
  <c r="F1826" i="1"/>
  <c r="E1802" i="1"/>
  <c r="F1744" i="1"/>
  <c r="BC1744" i="1"/>
  <c r="E1736" i="1"/>
  <c r="F1686" i="1"/>
  <c r="BC1661" i="1"/>
  <c r="BC1645" i="1"/>
  <c r="F1549" i="1"/>
  <c r="BC1533" i="1"/>
  <c r="E1525" i="1"/>
  <c r="BC1493" i="1"/>
  <c r="E1493" i="1"/>
  <c r="BE1377" i="1"/>
  <c r="F1361" i="1"/>
  <c r="BC1345" i="1"/>
  <c r="E1337" i="1"/>
  <c r="F1281" i="1"/>
  <c r="F1215" i="1"/>
  <c r="E1199" i="1"/>
  <c r="E1165" i="1"/>
  <c r="F1101" i="1"/>
  <c r="BE1059" i="1"/>
  <c r="BC1035" i="1"/>
  <c r="E1035" i="1"/>
  <c r="F1019" i="1"/>
  <c r="BD1019" i="1"/>
  <c r="E2147" i="1"/>
  <c r="F2107" i="1"/>
  <c r="BC2091" i="1"/>
  <c r="F2051" i="1"/>
  <c r="F2043" i="1"/>
  <c r="BC2027" i="1"/>
  <c r="E2027" i="1"/>
  <c r="F1987" i="1"/>
  <c r="BC1987" i="1"/>
  <c r="E1979" i="1"/>
  <c r="BC1939" i="1"/>
  <c r="E1931" i="1"/>
  <c r="F1889" i="1"/>
  <c r="E1865" i="1"/>
  <c r="E1817" i="1"/>
  <c r="BC1767" i="1"/>
  <c r="E1759" i="1"/>
  <c r="F1701" i="1"/>
  <c r="F1556" i="1"/>
  <c r="BC1524" i="1"/>
  <c r="E1524" i="1"/>
  <c r="BC1500" i="1"/>
  <c r="E1492" i="1"/>
  <c r="E1392" i="1"/>
  <c r="BE1360" i="1"/>
  <c r="F1336" i="1"/>
  <c r="BC1336" i="1"/>
  <c r="E1326" i="1"/>
  <c r="F1246" i="1"/>
  <c r="E1222" i="1"/>
  <c r="E1124" i="1"/>
  <c r="BE1058" i="1"/>
  <c r="F1050" i="1"/>
  <c r="BD1042" i="1"/>
  <c r="BC1034" i="1"/>
  <c r="E1026" i="1"/>
  <c r="E74" i="1"/>
  <c r="BE1661" i="1"/>
  <c r="BE1645" i="1"/>
  <c r="F1541" i="1"/>
  <c r="BC1525" i="1"/>
  <c r="E1517" i="1"/>
  <c r="E1393" i="1"/>
  <c r="BE1369" i="1"/>
  <c r="D1361" i="1"/>
  <c r="F1353" i="1"/>
  <c r="BC1337" i="1"/>
  <c r="E1327" i="1"/>
  <c r="E1273" i="1"/>
  <c r="E1223" i="1"/>
  <c r="F1165" i="1"/>
  <c r="BC1141" i="1"/>
  <c r="E1141" i="1"/>
  <c r="F1125" i="1"/>
  <c r="F1075" i="1"/>
  <c r="BD1075" i="1"/>
  <c r="BE1051" i="1"/>
  <c r="BC1027" i="1"/>
  <c r="E1027" i="1"/>
  <c r="BC2147" i="1"/>
  <c r="E2139" i="1"/>
  <c r="F2099" i="1"/>
  <c r="BC2083" i="1"/>
  <c r="E2083" i="1"/>
  <c r="F1979" i="1"/>
  <c r="BC1979" i="1"/>
  <c r="E1971" i="1"/>
  <c r="F1947" i="1"/>
  <c r="BC1931" i="1"/>
  <c r="E1923" i="1"/>
  <c r="F1881" i="1"/>
  <c r="E1857" i="1"/>
  <c r="F1833" i="1"/>
  <c r="E1809" i="1"/>
  <c r="BC1775" i="1"/>
  <c r="BC1759" i="1"/>
  <c r="E1751" i="1"/>
  <c r="F1693" i="1"/>
  <c r="F1548" i="1"/>
  <c r="BC1516" i="1"/>
  <c r="E1516" i="1"/>
  <c r="F1508" i="1"/>
  <c r="BC1492" i="1"/>
  <c r="F1392" i="1"/>
  <c r="BC1392" i="1"/>
  <c r="E1384" i="1"/>
  <c r="BE1352" i="1"/>
  <c r="F1326" i="1"/>
  <c r="E1318" i="1"/>
  <c r="BC1272" i="1"/>
  <c r="F1262" i="1"/>
  <c r="F1238" i="1"/>
  <c r="F1190" i="1"/>
  <c r="F1124" i="1"/>
  <c r="BC1092" i="1"/>
  <c r="BE1050" i="1"/>
  <c r="F1042" i="1"/>
  <c r="BD1034" i="1"/>
  <c r="BC1026" i="1"/>
  <c r="E1018" i="1"/>
  <c r="F2146" i="1"/>
  <c r="BC2130" i="1"/>
  <c r="E2122" i="1"/>
  <c r="F2090" i="1"/>
  <c r="BC2082" i="1"/>
  <c r="E2074" i="1"/>
  <c r="F2034" i="1"/>
  <c r="E1319" i="1"/>
  <c r="E1263" i="1"/>
  <c r="F1199" i="1"/>
  <c r="E1183" i="1"/>
  <c r="BC1149" i="1"/>
  <c r="BC1101" i="1"/>
  <c r="E1101" i="1"/>
  <c r="F1067" i="1"/>
  <c r="BD1067" i="1"/>
  <c r="BE1043" i="1"/>
  <c r="BC1019" i="1"/>
  <c r="E1019" i="1"/>
  <c r="F1003" i="1"/>
  <c r="BD1003" i="1"/>
  <c r="BC75" i="1"/>
  <c r="BC2139" i="1"/>
  <c r="F2091" i="1"/>
  <c r="E2075" i="1"/>
  <c r="BC1971" i="1"/>
  <c r="BC1923" i="1"/>
  <c r="F1873" i="1"/>
  <c r="F1825" i="1"/>
  <c r="E1801" i="1"/>
  <c r="E1775" i="1"/>
  <c r="F1767" i="1"/>
  <c r="BC1751" i="1"/>
  <c r="E1743" i="1"/>
  <c r="E1717" i="1"/>
  <c r="F1717" i="1"/>
  <c r="F1685" i="1"/>
  <c r="F1540" i="1"/>
  <c r="F1500" i="1"/>
  <c r="F1384" i="1"/>
  <c r="BC1384" i="1"/>
  <c r="E1376" i="1"/>
  <c r="D1352" i="1"/>
  <c r="BE1344" i="1"/>
  <c r="F1318" i="1"/>
  <c r="E1310" i="1"/>
  <c r="BB1280" i="1"/>
  <c r="E1230" i="1"/>
  <c r="F1230" i="1"/>
  <c r="E1206" i="1"/>
  <c r="E1190" i="1"/>
  <c r="E1108" i="1"/>
  <c r="E1074" i="1"/>
  <c r="BE1042" i="1"/>
  <c r="F1034" i="1"/>
  <c r="BD1026" i="1"/>
  <c r="BC1018" i="1"/>
  <c r="BC74" i="1"/>
  <c r="F2138" i="1"/>
  <c r="E2130" i="1"/>
  <c r="BC2122" i="1"/>
  <c r="E2114" i="1"/>
  <c r="BC2074" i="1"/>
  <c r="E2066" i="1"/>
  <c r="F2026" i="1"/>
  <c r="F1986" i="1"/>
  <c r="BC1970" i="1"/>
  <c r="E1962" i="1"/>
  <c r="F1922" i="1"/>
  <c r="BC1906" i="1"/>
  <c r="E1906" i="1"/>
  <c r="E1702" i="1"/>
  <c r="F1525" i="1"/>
  <c r="F1501" i="1"/>
  <c r="BC1385" i="1"/>
  <c r="E1377" i="1"/>
  <c r="BE1353" i="1"/>
  <c r="F1337" i="1"/>
  <c r="E1311" i="1"/>
  <c r="BB1281" i="1"/>
  <c r="E1255" i="1"/>
  <c r="F1223" i="1"/>
  <c r="E1207" i="1"/>
  <c r="E1175" i="1"/>
  <c r="BC1157" i="1"/>
  <c r="E1125" i="1"/>
  <c r="BC1075" i="1"/>
  <c r="E1075" i="1"/>
  <c r="F1059" i="1"/>
  <c r="BD1059" i="1"/>
  <c r="BE1035" i="1"/>
  <c r="BB75" i="1"/>
  <c r="F2147" i="1"/>
  <c r="BC2131" i="1"/>
  <c r="E2123" i="1"/>
  <c r="E2115" i="1"/>
  <c r="BC2067" i="1"/>
  <c r="E2067" i="1"/>
  <c r="E2019" i="1"/>
  <c r="F1963" i="1"/>
  <c r="BC1963" i="1"/>
  <c r="E1955" i="1"/>
  <c r="F1931" i="1"/>
  <c r="BC1915" i="1"/>
  <c r="E1907" i="1"/>
  <c r="F1865" i="1"/>
  <c r="E1841" i="1"/>
  <c r="F1817" i="1"/>
  <c r="E1791" i="1"/>
  <c r="F1759" i="1"/>
  <c r="BC1743" i="1"/>
  <c r="E1735" i="1"/>
  <c r="BC1564" i="1"/>
  <c r="E1564" i="1"/>
  <c r="F1532" i="1"/>
  <c r="F1492" i="1"/>
  <c r="F1376" i="1"/>
  <c r="BC1376" i="1"/>
  <c r="E1368" i="1"/>
  <c r="BE1336" i="1"/>
  <c r="F1310" i="1"/>
  <c r="E1302" i="1"/>
  <c r="E1272" i="1"/>
  <c r="F1222" i="1"/>
  <c r="E1182" i="1"/>
  <c r="F1182" i="1"/>
  <c r="E1164" i="1"/>
  <c r="BC1140" i="1"/>
  <c r="F1108" i="1"/>
  <c r="BC1074" i="1"/>
  <c r="E1066" i="1"/>
  <c r="BE1034" i="1"/>
  <c r="F1026" i="1"/>
  <c r="BD1018" i="1"/>
  <c r="E1002" i="1"/>
  <c r="F2130" i="1"/>
  <c r="BC2114" i="1"/>
  <c r="E2106" i="1"/>
  <c r="F2082" i="1"/>
  <c r="BC2066" i="1"/>
  <c r="E2058" i="1"/>
  <c r="E2018" i="1"/>
  <c r="F1792" i="1"/>
  <c r="F1776" i="1"/>
  <c r="E1768" i="1"/>
  <c r="E1694" i="1"/>
  <c r="E1557" i="1"/>
  <c r="F1517" i="1"/>
  <c r="F1493" i="1"/>
  <c r="F1393" i="1"/>
  <c r="BC1377" i="1"/>
  <c r="E1369" i="1"/>
  <c r="BE1345" i="1"/>
  <c r="F1327" i="1"/>
  <c r="E1303" i="1"/>
  <c r="BB1273" i="1"/>
  <c r="F1255" i="1"/>
  <c r="E1247" i="1"/>
  <c r="E1231" i="1"/>
  <c r="F1183" i="1"/>
  <c r="F1133" i="1"/>
  <c r="BC1085" i="1"/>
  <c r="E1085" i="1"/>
  <c r="BC1067" i="1"/>
  <c r="E1067" i="1"/>
  <c r="F1051" i="1"/>
  <c r="BD1051" i="1"/>
  <c r="BE1027" i="1"/>
  <c r="BC1003" i="1"/>
  <c r="E1003" i="1"/>
  <c r="F2139" i="1"/>
  <c r="BC2123" i="1"/>
  <c r="BC2115" i="1"/>
  <c r="F2083" i="1"/>
  <c r="F2075" i="1"/>
  <c r="BC2059" i="1"/>
  <c r="E2059" i="1"/>
  <c r="F2019" i="1"/>
  <c r="BC2019" i="1"/>
  <c r="E2011" i="1"/>
  <c r="F1955" i="1"/>
  <c r="BC1955" i="1"/>
  <c r="F1923" i="1"/>
  <c r="BC1907" i="1"/>
  <c r="E1899" i="1"/>
  <c r="F1857" i="1"/>
  <c r="F1809" i="1"/>
  <c r="BC1791" i="1"/>
  <c r="E1784" i="1"/>
  <c r="F1751" i="1"/>
  <c r="BC1735" i="1"/>
  <c r="E1725" i="1"/>
  <c r="E1709" i="1"/>
  <c r="BC1556" i="1"/>
  <c r="E1556" i="1"/>
  <c r="F1524" i="1"/>
  <c r="BE1392" i="1"/>
  <c r="F1368" i="1"/>
  <c r="BC1368" i="1"/>
  <c r="E1360" i="1"/>
  <c r="F1302" i="1"/>
  <c r="E1280" i="1"/>
  <c r="E1254" i="1"/>
  <c r="F1214" i="1"/>
  <c r="E1174" i="1"/>
  <c r="F1174" i="1"/>
  <c r="F1164" i="1"/>
  <c r="E1092" i="1"/>
  <c r="BD1074" i="1"/>
  <c r="BC1066" i="1"/>
  <c r="E1058" i="1"/>
  <c r="BE1026" i="1"/>
  <c r="F1018" i="1"/>
  <c r="BC1002" i="1"/>
  <c r="F2122" i="1"/>
  <c r="BC2106" i="1"/>
  <c r="E2098" i="1"/>
  <c r="F2074" i="1"/>
  <c r="BC2058" i="1"/>
  <c r="BC2018" i="1"/>
  <c r="F1970" i="1"/>
  <c r="BC1954" i="1"/>
  <c r="F1906" i="1"/>
  <c r="E1888" i="1"/>
  <c r="F1856" i="1"/>
  <c r="F1800" i="1"/>
  <c r="BC1790" i="1"/>
  <c r="BC2116" i="1"/>
  <c r="F2108" i="1"/>
  <c r="BC2092" i="1"/>
  <c r="F2060" i="1"/>
  <c r="E2036" i="1"/>
  <c r="BC2004" i="1"/>
  <c r="E1996" i="1"/>
  <c r="F1956" i="1"/>
  <c r="BC1940" i="1"/>
  <c r="E1940" i="1"/>
  <c r="E1874" i="1"/>
  <c r="F1858" i="1"/>
  <c r="E1826" i="1"/>
  <c r="BC1792" i="1"/>
  <c r="F1779" i="1"/>
  <c r="F1768" i="1"/>
  <c r="BC1768" i="1"/>
  <c r="E1760" i="1"/>
  <c r="F1718" i="1"/>
  <c r="F1710" i="1"/>
  <c r="E1686" i="1"/>
  <c r="E1661" i="1"/>
  <c r="E1645" i="1"/>
  <c r="L30" i="2"/>
  <c r="BC1557" i="1"/>
  <c r="E1549" i="1"/>
  <c r="F1435" i="1"/>
  <c r="F1385" i="1"/>
  <c r="BC1369" i="1"/>
  <c r="E1361" i="1"/>
  <c r="BE1337" i="1"/>
  <c r="F1319" i="1"/>
  <c r="E1281" i="1"/>
  <c r="F1273" i="1"/>
  <c r="F1247" i="1"/>
  <c r="E1239" i="1"/>
  <c r="F1207" i="1"/>
  <c r="E1191" i="1"/>
  <c r="F1175" i="1"/>
  <c r="E1157" i="1"/>
  <c r="BC1059" i="1"/>
  <c r="E1059" i="1"/>
  <c r="F1043" i="1"/>
  <c r="BD1043" i="1"/>
  <c r="BE1019" i="1"/>
  <c r="F75" i="1"/>
  <c r="F2131" i="1"/>
  <c r="E2107" i="1"/>
  <c r="BC2051" i="1"/>
  <c r="E2051" i="1"/>
  <c r="F2011" i="1"/>
  <c r="BC2011" i="1"/>
  <c r="E2003" i="1"/>
  <c r="F1915" i="1"/>
  <c r="BC1899" i="1"/>
  <c r="E1889" i="1"/>
  <c r="F1849" i="1"/>
  <c r="F1801" i="1"/>
  <c r="BC1784" i="1"/>
  <c r="F1775" i="1"/>
  <c r="F1743" i="1"/>
  <c r="E1701" i="1"/>
  <c r="BC1548" i="1"/>
  <c r="E1548" i="1"/>
  <c r="F1516" i="1"/>
  <c r="BE1384" i="1"/>
  <c r="F1360" i="1"/>
  <c r="BC1360" i="1"/>
  <c r="E1352" i="1"/>
  <c r="F1280" i="1"/>
  <c r="BC1280" i="1"/>
  <c r="F1272" i="1"/>
  <c r="E1246" i="1"/>
  <c r="F1311" i="1"/>
  <c r="BC1281" i="1"/>
  <c r="F1239" i="1"/>
  <c r="F1231" i="1"/>
  <c r="E1215" i="1"/>
  <c r="E1133" i="1"/>
  <c r="BE1075" i="1"/>
  <c r="E1051" i="1"/>
  <c r="BD1035" i="1"/>
  <c r="F2123" i="1"/>
  <c r="F2115" i="1"/>
  <c r="BC2107" i="1"/>
  <c r="E2099" i="1"/>
  <c r="F2059" i="1"/>
  <c r="BC2043" i="1"/>
  <c r="E2043" i="1"/>
  <c r="F2003" i="1"/>
  <c r="BC2003" i="1"/>
  <c r="E1995" i="1"/>
  <c r="E1947" i="1"/>
  <c r="F1907" i="1"/>
  <c r="E1881" i="1"/>
  <c r="F1841" i="1"/>
  <c r="E1833" i="1"/>
  <c r="F1735" i="1"/>
  <c r="E1693" i="1"/>
  <c r="E1668" i="1"/>
  <c r="E1540" i="1"/>
  <c r="E1508" i="1"/>
  <c r="BE1376" i="1"/>
  <c r="BC1352" i="1"/>
  <c r="BB1272" i="1"/>
  <c r="F1198" i="1"/>
  <c r="BE1074" i="1"/>
  <c r="F1066" i="1"/>
  <c r="BC1050" i="1"/>
  <c r="F1002" i="1"/>
  <c r="BC2090" i="1"/>
  <c r="BC2042" i="1"/>
  <c r="F2018" i="1"/>
  <c r="BC2002" i="1"/>
  <c r="F1954" i="1"/>
  <c r="E1938" i="1"/>
  <c r="E1872" i="1"/>
  <c r="F1783" i="1"/>
  <c r="BC1766" i="1"/>
  <c r="F1708" i="1"/>
  <c r="F1555" i="1"/>
  <c r="BC1539" i="1"/>
  <c r="E1531" i="1"/>
  <c r="E1499" i="1"/>
  <c r="D1375" i="1"/>
  <c r="F1367" i="1"/>
  <c r="BC1351" i="1"/>
  <c r="F1301" i="1"/>
  <c r="BC1271" i="1"/>
  <c r="BC2146" i="1"/>
  <c r="E2138" i="1"/>
  <c r="F2098" i="1"/>
  <c r="F2050" i="1"/>
  <c r="BC2034" i="1"/>
  <c r="E2026" i="1"/>
  <c r="F2010" i="1"/>
  <c r="BC1994" i="1"/>
  <c r="E1986" i="1"/>
  <c r="F1946" i="1"/>
  <c r="BC1930" i="1"/>
  <c r="E1930" i="1"/>
  <c r="E1864" i="1"/>
  <c r="E1816" i="1"/>
  <c r="BC1758" i="1"/>
  <c r="F1724" i="1"/>
  <c r="F1700" i="1"/>
  <c r="BE1651" i="1"/>
  <c r="F1547" i="1"/>
  <c r="BC1531" i="1"/>
  <c r="E1523" i="1"/>
  <c r="F1507" i="1"/>
  <c r="BC1491" i="1"/>
  <c r="E1491" i="1"/>
  <c r="D1367" i="1"/>
  <c r="BE1359" i="1"/>
  <c r="F1359" i="1"/>
  <c r="BC1343" i="1"/>
  <c r="E1335" i="1"/>
  <c r="F1279" i="1"/>
  <c r="E1205" i="1"/>
  <c r="F1147" i="1"/>
  <c r="BC1065" i="1"/>
  <c r="E1065" i="1"/>
  <c r="BD1049" i="1"/>
  <c r="F1033" i="1"/>
  <c r="BE1025" i="1"/>
  <c r="F73" i="1"/>
  <c r="BC928" i="1"/>
  <c r="BB920" i="1"/>
  <c r="E896" i="1"/>
  <c r="BC864" i="1"/>
  <c r="E2146" i="1"/>
  <c r="BC2138" i="1"/>
  <c r="E2090" i="1"/>
  <c r="E2082" i="1"/>
  <c r="F2042" i="1"/>
  <c r="BC2026" i="1"/>
  <c r="F2002" i="1"/>
  <c r="BC1986" i="1"/>
  <c r="E1978" i="1"/>
  <c r="F1938" i="1"/>
  <c r="BC1922" i="1"/>
  <c r="E1922" i="1"/>
  <c r="F1888" i="1"/>
  <c r="E1856" i="1"/>
  <c r="F1832" i="1"/>
  <c r="E1808" i="1"/>
  <c r="E1774" i="1"/>
  <c r="BC1750" i="1"/>
  <c r="F1692" i="1"/>
  <c r="F1539" i="1"/>
  <c r="BC1523" i="1"/>
  <c r="E1515" i="1"/>
  <c r="F1499" i="1"/>
  <c r="E1391" i="1"/>
  <c r="BE1351" i="1"/>
  <c r="F1351" i="1"/>
  <c r="BC1335" i="1"/>
  <c r="E1325" i="1"/>
  <c r="E1271" i="1"/>
  <c r="E1229" i="1"/>
  <c r="F1205" i="1"/>
  <c r="BC1139" i="1"/>
  <c r="E1139" i="1"/>
  <c r="F1994" i="1"/>
  <c r="BC1978" i="1"/>
  <c r="E1970" i="1"/>
  <c r="F1930" i="1"/>
  <c r="BC1914" i="1"/>
  <c r="E1914" i="1"/>
  <c r="F1880" i="1"/>
  <c r="E1848" i="1"/>
  <c r="F1824" i="1"/>
  <c r="E1800" i="1"/>
  <c r="F1774" i="1"/>
  <c r="E1766" i="1"/>
  <c r="BC1742" i="1"/>
  <c r="F1684" i="1"/>
  <c r="F1531" i="1"/>
  <c r="F1491" i="1"/>
  <c r="BC1391" i="1"/>
  <c r="E1383" i="1"/>
  <c r="BE1343" i="1"/>
  <c r="F1343" i="1"/>
  <c r="E1317" i="1"/>
  <c r="F1081" i="1"/>
  <c r="BE1073" i="1"/>
  <c r="BC1049" i="1"/>
  <c r="E1049" i="1"/>
  <c r="BD1033" i="1"/>
  <c r="BE1009" i="1"/>
  <c r="BC912" i="1"/>
  <c r="F904" i="1"/>
  <c r="E880" i="1"/>
  <c r="F856" i="1"/>
  <c r="E848" i="1"/>
  <c r="BC840" i="1"/>
  <c r="BC811" i="1"/>
  <c r="E803" i="1"/>
  <c r="F763" i="1"/>
  <c r="BC747" i="1"/>
  <c r="E739" i="1"/>
  <c r="BD615" i="1"/>
  <c r="BB615" i="1"/>
  <c r="F591" i="1"/>
  <c r="E559" i="1"/>
  <c r="F519" i="1"/>
  <c r="BC511" i="1"/>
  <c r="E495" i="1"/>
  <c r="F455" i="1"/>
  <c r="BC447" i="1"/>
  <c r="E431" i="1"/>
  <c r="F386" i="1"/>
  <c r="E362" i="1"/>
  <c r="BB346" i="1"/>
  <c r="F310" i="1"/>
  <c r="E286" i="1"/>
  <c r="F244" i="1"/>
  <c r="E244" i="1"/>
  <c r="F220" i="1"/>
  <c r="E202" i="1"/>
  <c r="F194" i="1"/>
  <c r="E185" i="1"/>
  <c r="BC177" i="1"/>
  <c r="E153" i="1"/>
  <c r="BC153" i="1"/>
  <c r="E93" i="1"/>
  <c r="BC85" i="1"/>
  <c r="F77" i="1"/>
  <c r="BC1582" i="1"/>
  <c r="E1582" i="1"/>
  <c r="BC972" i="1"/>
  <c r="F2145" i="1"/>
  <c r="BC2129" i="1"/>
  <c r="E2121" i="1"/>
  <c r="BC2065" i="1"/>
  <c r="E2065" i="1"/>
  <c r="E2017" i="1"/>
  <c r="F1961" i="1"/>
  <c r="BC1961" i="1"/>
  <c r="E1953" i="1"/>
  <c r="F1872" i="1"/>
  <c r="E1840" i="1"/>
  <c r="F1816" i="1"/>
  <c r="E1790" i="1"/>
  <c r="F1766" i="1"/>
  <c r="E1758" i="1"/>
  <c r="BC1734" i="1"/>
  <c r="E1716" i="1"/>
  <c r="E1563" i="1"/>
  <c r="F1523" i="1"/>
  <c r="BC1515" i="1"/>
  <c r="BC1383" i="1"/>
  <c r="E1375" i="1"/>
  <c r="D1343" i="1"/>
  <c r="BE1335" i="1"/>
  <c r="F1335" i="1"/>
  <c r="E1309" i="1"/>
  <c r="BB1279" i="1"/>
  <c r="F1271" i="1"/>
  <c r="E1253" i="1"/>
  <c r="F1229" i="1"/>
  <c r="E1213" i="1"/>
  <c r="E1189" i="1"/>
  <c r="E1155" i="1"/>
  <c r="BC1155" i="1"/>
  <c r="BC1123" i="1"/>
  <c r="E1123" i="1"/>
  <c r="F1091" i="1"/>
  <c r="F1073" i="1"/>
  <c r="BE1065" i="1"/>
  <c r="BC1041" i="1"/>
  <c r="E1041" i="1"/>
  <c r="BD1025" i="1"/>
  <c r="F1009" i="1"/>
  <c r="F928" i="1"/>
  <c r="BB904" i="1"/>
  <c r="BC904" i="1"/>
  <c r="F888" i="1"/>
  <c r="BB880" i="1"/>
  <c r="E872" i="1"/>
  <c r="F864" i="1"/>
  <c r="F848" i="1"/>
  <c r="E840" i="1"/>
  <c r="BC832" i="1"/>
  <c r="F819" i="1"/>
  <c r="BC803" i="1"/>
  <c r="E795" i="1"/>
  <c r="F755" i="1"/>
  <c r="BC739" i="1"/>
  <c r="E731" i="1"/>
  <c r="BC623" i="1"/>
  <c r="E623" i="1"/>
  <c r="BD607" i="1"/>
  <c r="F583" i="1"/>
  <c r="BC567" i="1"/>
  <c r="E551" i="1"/>
  <c r="F511" i="1"/>
  <c r="BC503" i="1"/>
  <c r="E487" i="1"/>
  <c r="F447" i="1"/>
  <c r="BC439" i="1"/>
  <c r="E423" i="1"/>
  <c r="BB402" i="1"/>
  <c r="F378" i="1"/>
  <c r="E354" i="1"/>
  <c r="F302" i="1"/>
  <c r="E278" i="1"/>
  <c r="F236" i="1"/>
  <c r="E236" i="1"/>
  <c r="F212" i="1"/>
  <c r="F202" i="1"/>
  <c r="E194" i="1"/>
  <c r="BC169" i="1"/>
  <c r="F119" i="1"/>
  <c r="F101" i="1"/>
  <c r="E77" i="1"/>
  <c r="BC1574" i="1"/>
  <c r="E1574" i="1"/>
  <c r="F980" i="1"/>
  <c r="F1978" i="1"/>
  <c r="BC1962" i="1"/>
  <c r="E1954" i="1"/>
  <c r="F1914" i="1"/>
  <c r="BC1898" i="1"/>
  <c r="E1898" i="1"/>
  <c r="F1864" i="1"/>
  <c r="F1808" i="1"/>
  <c r="E1783" i="1"/>
  <c r="F1758" i="1"/>
  <c r="E1750" i="1"/>
  <c r="E1708" i="1"/>
  <c r="E1651" i="1"/>
  <c r="BC1563" i="1"/>
  <c r="E1555" i="1"/>
  <c r="BE1391" i="1"/>
  <c r="F1391" i="1"/>
  <c r="BC1375" i="1"/>
  <c r="E1367" i="1"/>
  <c r="F1325" i="1"/>
  <c r="E1301" i="1"/>
  <c r="BB1271" i="1"/>
  <c r="E1261" i="1"/>
  <c r="F1253" i="1"/>
  <c r="E1245" i="1"/>
  <c r="E1181" i="1"/>
  <c r="F1155" i="1"/>
  <c r="BC1147" i="1"/>
  <c r="E1147" i="1"/>
  <c r="BD1081" i="1"/>
  <c r="F1065" i="1"/>
  <c r="BE1057" i="1"/>
  <c r="BC1033" i="1"/>
  <c r="E1033" i="1"/>
  <c r="E928" i="1"/>
  <c r="BC896" i="1"/>
  <c r="BB888" i="1"/>
  <c r="E864" i="1"/>
  <c r="F840" i="1"/>
  <c r="E832" i="1"/>
  <c r="F811" i="1"/>
  <c r="BC795" i="1"/>
  <c r="E787" i="1"/>
  <c r="F747" i="1"/>
  <c r="BC731" i="1"/>
  <c r="BC615" i="1"/>
  <c r="E615" i="1"/>
  <c r="BD599" i="1"/>
  <c r="BB599" i="1"/>
  <c r="F567" i="1"/>
  <c r="BC559" i="1"/>
  <c r="E543" i="1"/>
  <c r="F503" i="1"/>
  <c r="BC495" i="1"/>
  <c r="E479" i="1"/>
  <c r="F439" i="1"/>
  <c r="BC431" i="1"/>
  <c r="E415" i="1"/>
  <c r="BB394" i="1"/>
  <c r="F370" i="1"/>
  <c r="E346" i="1"/>
  <c r="BC302" i="1"/>
  <c r="F294" i="1"/>
  <c r="BC278" i="1"/>
  <c r="E270" i="1"/>
  <c r="F228" i="1"/>
  <c r="E228" i="1"/>
  <c r="BC194" i="1"/>
  <c r="F185" i="1"/>
  <c r="F177" i="1"/>
  <c r="E169" i="1"/>
  <c r="E161" i="1"/>
  <c r="F153" i="1"/>
  <c r="E137" i="1"/>
  <c r="BC137" i="1"/>
  <c r="BB109" i="1"/>
  <c r="BC109" i="1"/>
  <c r="E101" i="1"/>
  <c r="BB85" i="1"/>
  <c r="F1598" i="1"/>
  <c r="BE980" i="1"/>
  <c r="F972" i="1"/>
  <c r="F2129" i="1"/>
  <c r="BC2113" i="1"/>
  <c r="E2105" i="1"/>
  <c r="F1750" i="1"/>
  <c r="E1742" i="1"/>
  <c r="E1700" i="1"/>
  <c r="F1651" i="1"/>
  <c r="BC1555" i="1"/>
  <c r="E1547" i="1"/>
  <c r="BE1383" i="1"/>
  <c r="F1383" i="1"/>
  <c r="BC1367" i="1"/>
  <c r="E1359" i="1"/>
  <c r="F1317" i="1"/>
  <c r="E1279" i="1"/>
  <c r="F1261" i="1"/>
  <c r="F1245" i="1"/>
  <c r="E1237" i="1"/>
  <c r="F1213" i="1"/>
  <c r="E1197" i="1"/>
  <c r="F1139" i="1"/>
  <c r="BD1073" i="1"/>
  <c r="F1057" i="1"/>
  <c r="BE1049" i="1"/>
  <c r="BC1025" i="1"/>
  <c r="E1025" i="1"/>
  <c r="BD1009" i="1"/>
  <c r="BC73" i="1"/>
  <c r="BB928" i="1"/>
  <c r="E920" i="1"/>
  <c r="F912" i="1"/>
  <c r="BC888" i="1"/>
  <c r="F872" i="1"/>
  <c r="BB864" i="1"/>
  <c r="BB856" i="1"/>
  <c r="F832" i="1"/>
  <c r="F803" i="1"/>
  <c r="BC787" i="1"/>
  <c r="E779" i="1"/>
  <c r="F739" i="1"/>
  <c r="BC607" i="1"/>
  <c r="E607" i="1"/>
  <c r="BD591" i="1"/>
  <c r="F559" i="1"/>
  <c r="BC551" i="1"/>
  <c r="E535" i="1"/>
  <c r="F495" i="1"/>
  <c r="BC487" i="1"/>
  <c r="E471" i="1"/>
  <c r="F431" i="1"/>
  <c r="BC423" i="1"/>
  <c r="E402" i="1"/>
  <c r="BB386" i="1"/>
  <c r="F362" i="1"/>
  <c r="E326" i="1"/>
  <c r="F286" i="1"/>
  <c r="E220" i="1"/>
  <c r="BC93" i="1"/>
  <c r="F85" i="1"/>
  <c r="BB1598" i="1"/>
  <c r="F1590" i="1"/>
  <c r="BE972" i="1"/>
  <c r="E964" i="1"/>
  <c r="F2121" i="1"/>
  <c r="BC2105" i="1"/>
  <c r="E2097" i="1"/>
  <c r="F2057" i="1"/>
  <c r="BC2041" i="1"/>
  <c r="E2041" i="1"/>
  <c r="F2001" i="1"/>
  <c r="BC2001" i="1"/>
  <c r="E1993" i="1"/>
  <c r="E1945" i="1"/>
  <c r="E1879" i="1"/>
  <c r="F1206" i="1"/>
  <c r="BC1148" i="1"/>
  <c r="BC1124" i="1"/>
  <c r="F1092" i="1"/>
  <c r="F1074" i="1"/>
  <c r="BD1066" i="1"/>
  <c r="BC1058" i="1"/>
  <c r="E1050" i="1"/>
  <c r="BE1018" i="1"/>
  <c r="BD1002" i="1"/>
  <c r="BB74" i="1"/>
  <c r="F2114" i="1"/>
  <c r="BC2098" i="1"/>
  <c r="F2066" i="1"/>
  <c r="BC2050" i="1"/>
  <c r="E2042" i="1"/>
  <c r="BC2010" i="1"/>
  <c r="E2002" i="1"/>
  <c r="F1962" i="1"/>
  <c r="BC1946" i="1"/>
  <c r="E1946" i="1"/>
  <c r="F1898" i="1"/>
  <c r="E1880" i="1"/>
  <c r="F1848" i="1"/>
  <c r="E1832" i="1"/>
  <c r="F1790" i="1"/>
  <c r="BC1783" i="1"/>
  <c r="BC1774" i="1"/>
  <c r="F1742" i="1"/>
  <c r="E1734" i="1"/>
  <c r="F1716" i="1"/>
  <c r="E1692" i="1"/>
  <c r="F1563" i="1"/>
  <c r="BC1547" i="1"/>
  <c r="E1539" i="1"/>
  <c r="BC1507" i="1"/>
  <c r="E1507" i="1"/>
  <c r="BE1375" i="1"/>
  <c r="F1375" i="1"/>
  <c r="BC1359" i="1"/>
  <c r="E1351" i="1"/>
  <c r="F1309" i="1"/>
  <c r="BC1279" i="1"/>
  <c r="F1237" i="1"/>
  <c r="E1221" i="1"/>
  <c r="F1189" i="1"/>
  <c r="BC1131" i="1"/>
  <c r="E1131" i="1"/>
  <c r="BC1081" i="1"/>
  <c r="E1081" i="1"/>
  <c r="BD1065" i="1"/>
  <c r="F1049" i="1"/>
  <c r="BE1041" i="1"/>
  <c r="BB73" i="1"/>
  <c r="E912" i="1"/>
  <c r="BC880" i="1"/>
  <c r="BB872" i="1"/>
  <c r="BB848" i="1"/>
  <c r="F795" i="1"/>
  <c r="BC779" i="1"/>
  <c r="E771" i="1"/>
  <c r="F731" i="1"/>
  <c r="E1091" i="1"/>
  <c r="E1073" i="1"/>
  <c r="BD1057" i="1"/>
  <c r="E1009" i="1"/>
  <c r="E904" i="1"/>
  <c r="F787" i="1"/>
  <c r="BC771" i="1"/>
  <c r="F615" i="1"/>
  <c r="E591" i="1"/>
  <c r="F543" i="1"/>
  <c r="F479" i="1"/>
  <c r="F415" i="1"/>
  <c r="BB370" i="1"/>
  <c r="F346" i="1"/>
  <c r="BC202" i="1"/>
  <c r="BC77" i="1"/>
  <c r="BD1590" i="1"/>
  <c r="F2105" i="1"/>
  <c r="BC2089" i="1"/>
  <c r="E2025" i="1"/>
  <c r="BC1985" i="1"/>
  <c r="BC856" i="1"/>
  <c r="BB832" i="1"/>
  <c r="E819" i="1"/>
  <c r="F779" i="1"/>
  <c r="BC763" i="1"/>
  <c r="E755" i="1"/>
  <c r="F607" i="1"/>
  <c r="BC583" i="1"/>
  <c r="E583" i="1"/>
  <c r="F535" i="1"/>
  <c r="BC527" i="1"/>
  <c r="E511" i="1"/>
  <c r="F471" i="1"/>
  <c r="BC463" i="1"/>
  <c r="E447" i="1"/>
  <c r="F402" i="1"/>
  <c r="E378" i="1"/>
  <c r="BB362" i="1"/>
  <c r="F326" i="1"/>
  <c r="BC318" i="1"/>
  <c r="BC310" i="1"/>
  <c r="E302" i="1"/>
  <c r="BC270" i="1"/>
  <c r="F260" i="1"/>
  <c r="E260" i="1"/>
  <c r="F127" i="1"/>
  <c r="F93" i="1"/>
  <c r="BB77" i="1"/>
  <c r="BC1598" i="1"/>
  <c r="E1598" i="1"/>
  <c r="BD1582" i="1"/>
  <c r="BB1574" i="1"/>
  <c r="E980" i="1"/>
  <c r="F964" i="1"/>
  <c r="BC2145" i="1"/>
  <c r="E2137" i="1"/>
  <c r="F2097" i="1"/>
  <c r="BC2081" i="1"/>
  <c r="E2081" i="1"/>
  <c r="F2033" i="1"/>
  <c r="F1977" i="1"/>
  <c r="BC1977" i="1"/>
  <c r="E1969" i="1"/>
  <c r="F1945" i="1"/>
  <c r="BC1929" i="1"/>
  <c r="E1921" i="1"/>
  <c r="F1879" i="1"/>
  <c r="E1855" i="1"/>
  <c r="F1831" i="1"/>
  <c r="E1789" i="1"/>
  <c r="F1773" i="1"/>
  <c r="BC1757" i="1"/>
  <c r="E1749" i="1"/>
  <c r="F1691" i="1"/>
  <c r="BC1658" i="1"/>
  <c r="E1658" i="1"/>
  <c r="F1530" i="1"/>
  <c r="F1506" i="1"/>
  <c r="BC1490" i="1"/>
  <c r="F1390" i="1"/>
  <c r="BC1390" i="1"/>
  <c r="E1382" i="1"/>
  <c r="D1358" i="1"/>
  <c r="BE1350" i="1"/>
  <c r="F1324" i="1"/>
  <c r="E1316" i="1"/>
  <c r="BC1270" i="1"/>
  <c r="F1260" i="1"/>
  <c r="F1236" i="1"/>
  <c r="E1188" i="1"/>
  <c r="E1154" i="1"/>
  <c r="BC1122" i="1"/>
  <c r="F1090" i="1"/>
  <c r="BC1032" i="1"/>
  <c r="BD1024" i="1"/>
  <c r="E1024" i="1"/>
  <c r="BC72" i="1"/>
  <c r="E2120" i="1"/>
  <c r="F2104" i="1"/>
  <c r="BE1081" i="1"/>
  <c r="BC1057" i="1"/>
  <c r="E1057" i="1"/>
  <c r="BD1041" i="1"/>
  <c r="F1025" i="1"/>
  <c r="E73" i="1"/>
  <c r="BC920" i="1"/>
  <c r="BB896" i="1"/>
  <c r="E888" i="1"/>
  <c r="F880" i="1"/>
  <c r="E856" i="1"/>
  <c r="BC848" i="1"/>
  <c r="BC819" i="1"/>
  <c r="E811" i="1"/>
  <c r="F771" i="1"/>
  <c r="BC755" i="1"/>
  <c r="E747" i="1"/>
  <c r="BD623" i="1"/>
  <c r="F599" i="1"/>
  <c r="E567" i="1"/>
  <c r="F527" i="1"/>
  <c r="BC519" i="1"/>
  <c r="E503" i="1"/>
  <c r="F463" i="1"/>
  <c r="BC455" i="1"/>
  <c r="E439" i="1"/>
  <c r="F394" i="1"/>
  <c r="E370" i="1"/>
  <c r="BB354" i="1"/>
  <c r="F318" i="1"/>
  <c r="BC294" i="1"/>
  <c r="E294" i="1"/>
  <c r="F252" i="1"/>
  <c r="E252" i="1"/>
  <c r="BC185" i="1"/>
  <c r="BC161" i="1"/>
  <c r="BE127" i="1"/>
  <c r="E127" i="1"/>
  <c r="BE119" i="1"/>
  <c r="BB101" i="1"/>
  <c r="BC101" i="1"/>
  <c r="BC1590" i="1"/>
  <c r="E1590" i="1"/>
  <c r="BD1574" i="1"/>
  <c r="BC980" i="1"/>
  <c r="E972" i="1"/>
  <c r="BC2137" i="1"/>
  <c r="E2129" i="1"/>
  <c r="F2089" i="1"/>
  <c r="BC2073" i="1"/>
  <c r="E2073" i="1"/>
  <c r="F2025" i="1"/>
  <c r="F1969" i="1"/>
  <c r="BC1969" i="1"/>
  <c r="E1961" i="1"/>
  <c r="F1937" i="1"/>
  <c r="BC1921" i="1"/>
  <c r="E1913" i="1"/>
  <c r="F1871" i="1"/>
  <c r="E1847" i="1"/>
  <c r="F1823" i="1"/>
  <c r="E1782" i="1"/>
  <c r="F1765" i="1"/>
  <c r="BC1749" i="1"/>
  <c r="E1741" i="1"/>
  <c r="F1683" i="1"/>
  <c r="BE1658" i="1"/>
  <c r="F1658" i="1"/>
  <c r="F1522" i="1"/>
  <c r="F1498" i="1"/>
  <c r="F1382" i="1"/>
  <c r="BC1382" i="1"/>
  <c r="E1374" i="1"/>
  <c r="BE1342" i="1"/>
  <c r="F1316" i="1"/>
  <c r="E1308" i="1"/>
  <c r="BB1278" i="1"/>
  <c r="F1270" i="1"/>
  <c r="F1228" i="1"/>
  <c r="E1212" i="1"/>
  <c r="F1188" i="1"/>
  <c r="E1180" i="1"/>
  <c r="BC1162" i="1"/>
  <c r="BC1146" i="1"/>
  <c r="E1138" i="1"/>
  <c r="F1040" i="1"/>
  <c r="BC1024" i="1"/>
  <c r="E2144" i="1"/>
  <c r="BC2144" i="1"/>
  <c r="E2136" i="1"/>
  <c r="F2096" i="1"/>
  <c r="F2088" i="1"/>
  <c r="F2048" i="1"/>
  <c r="BC2032" i="1"/>
  <c r="E2024" i="1"/>
  <c r="F2008" i="1"/>
  <c r="F1929" i="1"/>
  <c r="BC1913" i="1"/>
  <c r="E1905" i="1"/>
  <c r="F1863" i="1"/>
  <c r="E1839" i="1"/>
  <c r="F1815" i="1"/>
  <c r="F1757" i="1"/>
  <c r="BC1741" i="1"/>
  <c r="E1733" i="1"/>
  <c r="E1723" i="1"/>
  <c r="E1715" i="1"/>
  <c r="BC1562" i="1"/>
  <c r="E1562" i="1"/>
  <c r="F1490" i="1"/>
  <c r="F1374" i="1"/>
  <c r="BC1374" i="1"/>
  <c r="E1366" i="1"/>
  <c r="F1308" i="1"/>
  <c r="E1300" i="1"/>
  <c r="F1220" i="1"/>
  <c r="F1180" i="1"/>
  <c r="F1170" i="1"/>
  <c r="F1138" i="1"/>
  <c r="BC1106" i="1"/>
  <c r="E1098" i="1"/>
  <c r="BD1072" i="1"/>
  <c r="E1072" i="1"/>
  <c r="BE1040" i="1"/>
  <c r="F1032" i="1"/>
  <c r="BD1008" i="1"/>
  <c r="E1008" i="1"/>
  <c r="W112" i="1"/>
  <c r="BC2136" i="1"/>
  <c r="E2080" i="1"/>
  <c r="F2040" i="1"/>
  <c r="BC2024" i="1"/>
  <c r="F2000" i="1"/>
  <c r="BC1984" i="1"/>
  <c r="E1976" i="1"/>
  <c r="BC1920" i="1"/>
  <c r="E1920" i="1"/>
  <c r="F1904" i="1"/>
  <c r="F1870" i="1"/>
  <c r="E1854" i="1"/>
  <c r="F1830" i="1"/>
  <c r="E1806" i="1"/>
  <c r="F1764" i="1"/>
  <c r="E1756" i="1"/>
  <c r="BC1748" i="1"/>
  <c r="F1690" i="1"/>
  <c r="F1537" i="1"/>
  <c r="F2137" i="1"/>
  <c r="BC2121" i="1"/>
  <c r="E2113" i="1"/>
  <c r="F2073" i="1"/>
  <c r="BC2057" i="1"/>
  <c r="E2057" i="1"/>
  <c r="F2017" i="1"/>
  <c r="BC2017" i="1"/>
  <c r="E2009" i="1"/>
  <c r="F1953" i="1"/>
  <c r="BC1953" i="1"/>
  <c r="F1921" i="1"/>
  <c r="BC1905" i="1"/>
  <c r="E1897" i="1"/>
  <c r="F1855" i="1"/>
  <c r="E1831" i="1"/>
  <c r="F1807" i="1"/>
  <c r="BC1789" i="1"/>
  <c r="F1749" i="1"/>
  <c r="BC1733" i="1"/>
  <c r="E1707" i="1"/>
  <c r="BC1610" i="1"/>
  <c r="BC1554" i="1"/>
  <c r="E1554" i="1"/>
  <c r="BE1390" i="1"/>
  <c r="F1366" i="1"/>
  <c r="BC1366" i="1"/>
  <c r="E1358" i="1"/>
  <c r="F1300" i="1"/>
  <c r="E1278" i="1"/>
  <c r="E1252" i="1"/>
  <c r="F1212" i="1"/>
  <c r="E1196" i="1"/>
  <c r="E1162" i="1"/>
  <c r="BC1130" i="1"/>
  <c r="E1122" i="1"/>
  <c r="F1098" i="1"/>
  <c r="BC1072" i="1"/>
  <c r="BD1064" i="1"/>
  <c r="E1064" i="1"/>
  <c r="BE1032" i="1"/>
  <c r="F1024" i="1"/>
  <c r="BC1008" i="1"/>
  <c r="BD1000" i="1"/>
  <c r="E1000" i="1"/>
  <c r="F2144" i="1"/>
  <c r="E2128" i="1"/>
  <c r="BC2128" i="1"/>
  <c r="F2120" i="1"/>
  <c r="BC2080" i="1"/>
  <c r="E2072" i="1"/>
  <c r="F2032" i="1"/>
  <c r="F1992" i="1"/>
  <c r="BC1976" i="1"/>
  <c r="E1968" i="1"/>
  <c r="BC1912" i="1"/>
  <c r="E1912" i="1"/>
  <c r="F1896" i="1"/>
  <c r="F1862" i="1"/>
  <c r="E1846" i="1"/>
  <c r="F1822" i="1"/>
  <c r="E1798" i="1"/>
  <c r="F1756" i="1"/>
  <c r="E1748" i="1"/>
  <c r="BC1740" i="1"/>
  <c r="E1722" i="1"/>
  <c r="F1682" i="1"/>
  <c r="BC1657" i="1"/>
  <c r="F1529" i="1"/>
  <c r="F1489" i="1"/>
  <c r="BC1389" i="1"/>
  <c r="E1381" i="1"/>
  <c r="BE1341" i="1"/>
  <c r="F1341" i="1"/>
  <c r="F2065" i="1"/>
  <c r="BC2049" i="1"/>
  <c r="E2049" i="1"/>
  <c r="F2009" i="1"/>
  <c r="BC2009" i="1"/>
  <c r="E2001" i="1"/>
  <c r="F1913" i="1"/>
  <c r="BC1897" i="1"/>
  <c r="E1887" i="1"/>
  <c r="F1847" i="1"/>
  <c r="E1823" i="1"/>
  <c r="F1799" i="1"/>
  <c r="BC1782" i="1"/>
  <c r="F1741" i="1"/>
  <c r="E1699" i="1"/>
  <c r="F1562" i="1"/>
  <c r="BC1546" i="1"/>
  <c r="E1546" i="1"/>
  <c r="E1514" i="1"/>
  <c r="D1390" i="1"/>
  <c r="BE1382" i="1"/>
  <c r="F1358" i="1"/>
  <c r="BC1358" i="1"/>
  <c r="E1350" i="1"/>
  <c r="F1278" i="1"/>
  <c r="BC1278" i="1"/>
  <c r="E1244" i="1"/>
  <c r="E1220" i="1"/>
  <c r="F1204" i="1"/>
  <c r="BC1170" i="1"/>
  <c r="F1154" i="1"/>
  <c r="E1146" i="1"/>
  <c r="F1122" i="1"/>
  <c r="BC1090" i="1"/>
  <c r="BC1064" i="1"/>
  <c r="BE1024" i="1"/>
  <c r="BC1000" i="1"/>
  <c r="BC2072" i="1"/>
  <c r="F1984" i="1"/>
  <c r="BC1968" i="1"/>
  <c r="E1960" i="1"/>
  <c r="BC1904" i="1"/>
  <c r="E1904" i="1"/>
  <c r="F1854" i="1"/>
  <c r="E1838" i="1"/>
  <c r="F1814" i="1"/>
  <c r="BC1788" i="1"/>
  <c r="E1788" i="1"/>
  <c r="F1748" i="1"/>
  <c r="E1740" i="1"/>
  <c r="BC1732" i="1"/>
  <c r="F1722" i="1"/>
  <c r="E1714" i="1"/>
  <c r="E1561" i="1"/>
  <c r="F1521" i="1"/>
  <c r="BC1381" i="1"/>
  <c r="E1373" i="1"/>
  <c r="F1331" i="1"/>
  <c r="E1307" i="1"/>
  <c r="BB1277" i="1"/>
  <c r="E1219" i="1"/>
  <c r="F1839" i="1"/>
  <c r="E1773" i="1"/>
  <c r="F1733" i="1"/>
  <c r="F1715" i="1"/>
  <c r="E1538" i="1"/>
  <c r="BC1514" i="1"/>
  <c r="E1506" i="1"/>
  <c r="D1382" i="1"/>
  <c r="BE1374" i="1"/>
  <c r="BC1350" i="1"/>
  <c r="BB1270" i="1"/>
  <c r="E1260" i="1"/>
  <c r="F1196" i="1"/>
  <c r="F1072" i="1"/>
  <c r="F1008" i="1"/>
  <c r="F2128" i="1"/>
  <c r="BC2120" i="1"/>
  <c r="BC2112" i="1"/>
  <c r="BC2064" i="1"/>
  <c r="F1976" i="1"/>
  <c r="BC1960" i="1"/>
  <c r="E1896" i="1"/>
  <c r="F1806" i="1"/>
  <c r="E1781" i="1"/>
  <c r="BC1561" i="1"/>
  <c r="E1553" i="1"/>
  <c r="F1389" i="1"/>
  <c r="BC1373" i="1"/>
  <c r="F1323" i="1"/>
  <c r="BB1269" i="1"/>
  <c r="F1179" i="1"/>
  <c r="E1113" i="1"/>
  <c r="E1063" i="1"/>
  <c r="BE1023" i="1"/>
  <c r="F623" i="1"/>
  <c r="BC599" i="1"/>
  <c r="E599" i="1"/>
  <c r="BD583" i="1"/>
  <c r="F551" i="1"/>
  <c r="BC543" i="1"/>
  <c r="E527" i="1"/>
  <c r="F487" i="1"/>
  <c r="BC479" i="1"/>
  <c r="E463" i="1"/>
  <c r="F423" i="1"/>
  <c r="BC415" i="1"/>
  <c r="E394" i="1"/>
  <c r="BB378" i="1"/>
  <c r="F354" i="1"/>
  <c r="E318" i="1"/>
  <c r="BC286" i="1"/>
  <c r="F278" i="1"/>
  <c r="E212" i="1"/>
  <c r="E177" i="1"/>
  <c r="F169" i="1"/>
  <c r="E119" i="1"/>
  <c r="F109" i="1"/>
  <c r="BB93" i="1"/>
  <c r="E85" i="1"/>
  <c r="BD1598" i="1"/>
  <c r="BB1590" i="1"/>
  <c r="F1582" i="1"/>
  <c r="BE964" i="1"/>
  <c r="F2113" i="1"/>
  <c r="BC2097" i="1"/>
  <c r="E2089" i="1"/>
  <c r="F2049" i="1"/>
  <c r="BC2033" i="1"/>
  <c r="E2033" i="1"/>
  <c r="F1993" i="1"/>
  <c r="BC1993" i="1"/>
  <c r="E1985" i="1"/>
  <c r="BC1945" i="1"/>
  <c r="E1937" i="1"/>
  <c r="F1897" i="1"/>
  <c r="E1871" i="1"/>
  <c r="E1807" i="1"/>
  <c r="F1782" i="1"/>
  <c r="BC1773" i="1"/>
  <c r="E1765" i="1"/>
  <c r="F1723" i="1"/>
  <c r="F1707" i="1"/>
  <c r="E1683" i="1"/>
  <c r="F1546" i="1"/>
  <c r="BC1530" i="1"/>
  <c r="E1530" i="1"/>
  <c r="BC1506" i="1"/>
  <c r="E1498" i="1"/>
  <c r="BE1366" i="1"/>
  <c r="F1342" i="1"/>
  <c r="BC1342" i="1"/>
  <c r="F1252" i="1"/>
  <c r="E1204" i="1"/>
  <c r="E1170" i="1"/>
  <c r="BC1154" i="1"/>
  <c r="BC1138" i="1"/>
  <c r="E1130" i="1"/>
  <c r="F1106" i="1"/>
  <c r="BE1072" i="1"/>
  <c r="F1064" i="1"/>
  <c r="BD1040" i="1"/>
  <c r="E1040" i="1"/>
  <c r="BE1008" i="1"/>
  <c r="F1000" i="1"/>
  <c r="BC2104" i="1"/>
  <c r="E2096" i="1"/>
  <c r="F2072" i="1"/>
  <c r="BC2056" i="1"/>
  <c r="E2048" i="1"/>
  <c r="BC2016" i="1"/>
  <c r="E2008" i="1"/>
  <c r="F1968" i="1"/>
  <c r="BC1952" i="1"/>
  <c r="F1936" i="1"/>
  <c r="E1886" i="1"/>
  <c r="F1838" i="1"/>
  <c r="F1798" i="1"/>
  <c r="F1732" i="1"/>
  <c r="E1698" i="1"/>
  <c r="BC1937" i="1"/>
  <c r="E1929" i="1"/>
  <c r="F1887" i="1"/>
  <c r="E1863" i="1"/>
  <c r="E1799" i="1"/>
  <c r="BC1765" i="1"/>
  <c r="E1757" i="1"/>
  <c r="F1699" i="1"/>
  <c r="F1538" i="1"/>
  <c r="BC1522" i="1"/>
  <c r="E1522" i="1"/>
  <c r="F1514" i="1"/>
  <c r="BC1498" i="1"/>
  <c r="E1490" i="1"/>
  <c r="E1390" i="1"/>
  <c r="BE1358" i="1"/>
  <c r="E1324" i="1"/>
  <c r="E1270" i="1"/>
  <c r="F1244" i="1"/>
  <c r="E1228" i="1"/>
  <c r="F1162" i="1"/>
  <c r="F1130" i="1"/>
  <c r="BC1098" i="1"/>
  <c r="E1090" i="1"/>
  <c r="BE1064" i="1"/>
  <c r="BC1040" i="1"/>
  <c r="BD1032" i="1"/>
  <c r="E1032" i="1"/>
  <c r="BE1000" i="1"/>
  <c r="F2112" i="1"/>
  <c r="E2104" i="1"/>
  <c r="BC2096" i="1"/>
  <c r="F2064" i="1"/>
  <c r="BC2048" i="1"/>
  <c r="E2040" i="1"/>
  <c r="BC2008" i="1"/>
  <c r="E2000" i="1"/>
  <c r="F1960" i="1"/>
  <c r="BC1944" i="1"/>
  <c r="E1944" i="1"/>
  <c r="F1928" i="1"/>
  <c r="E1878" i="1"/>
  <c r="E1830" i="1"/>
  <c r="F1788" i="1"/>
  <c r="BC1772" i="1"/>
  <c r="F1714" i="1"/>
  <c r="E1690" i="1"/>
  <c r="F1561" i="1"/>
  <c r="BC1545" i="1"/>
  <c r="E1537" i="1"/>
  <c r="BC1505" i="1"/>
  <c r="E1505" i="1"/>
  <c r="D1381" i="1"/>
  <c r="BE1373" i="1"/>
  <c r="F1373" i="1"/>
  <c r="BC1357" i="1"/>
  <c r="E1349" i="1"/>
  <c r="F1307" i="1"/>
  <c r="E2088" i="1"/>
  <c r="BC2088" i="1"/>
  <c r="F2056" i="1"/>
  <c r="BC2040" i="1"/>
  <c r="E2032" i="1"/>
  <c r="F2016" i="1"/>
  <c r="BC2000" i="1"/>
  <c r="E1992" i="1"/>
  <c r="F1952" i="1"/>
  <c r="BC1936" i="1"/>
  <c r="E1936" i="1"/>
  <c r="F1920" i="1"/>
  <c r="F1886" i="1"/>
  <c r="E1870" i="1"/>
  <c r="E1822" i="1"/>
  <c r="F1781" i="1"/>
  <c r="E1772" i="1"/>
  <c r="BC1764" i="1"/>
  <c r="F1706" i="1"/>
  <c r="E1682" i="1"/>
  <c r="E1657" i="1"/>
  <c r="F1553" i="1"/>
  <c r="BC1537" i="1"/>
  <c r="E1529" i="1"/>
  <c r="F1513" i="1"/>
  <c r="BC1497" i="1"/>
  <c r="E1497" i="1"/>
  <c r="BE1365" i="1"/>
  <c r="F1365" i="1"/>
  <c r="BC1349" i="1"/>
  <c r="E1341" i="1"/>
  <c r="F1269" i="1"/>
  <c r="BC1269" i="1"/>
  <c r="F1259" i="1"/>
  <c r="E1251" i="1"/>
  <c r="F1227" i="1"/>
  <c r="F1203" i="1"/>
  <c r="E1169" i="1"/>
  <c r="BC1153" i="1"/>
  <c r="BC1121" i="1"/>
  <c r="E1121" i="1"/>
  <c r="F1089" i="1"/>
  <c r="BE1063" i="1"/>
  <c r="F1055" i="1"/>
  <c r="BD1023" i="1"/>
  <c r="BC2143" i="1"/>
  <c r="E2135" i="1"/>
  <c r="F2095" i="1"/>
  <c r="BC2079" i="1"/>
  <c r="E2079" i="1"/>
  <c r="F2031" i="1"/>
  <c r="F2007" i="1"/>
  <c r="E1999" i="1"/>
  <c r="BC1975" i="1"/>
  <c r="F1943" i="1"/>
  <c r="BC1927" i="1"/>
  <c r="E1919" i="1"/>
  <c r="F1877" i="1"/>
  <c r="E1853" i="1"/>
  <c r="F1829" i="1"/>
  <c r="E1780" i="1"/>
  <c r="F1771" i="1"/>
  <c r="BC1755" i="1"/>
  <c r="E1747" i="1"/>
  <c r="E1721" i="1"/>
  <c r="F1689" i="1"/>
  <c r="BC1656" i="1"/>
  <c r="E1656" i="1"/>
  <c r="F1528" i="1"/>
  <c r="F1504" i="1"/>
  <c r="BC1388" i="1"/>
  <c r="F1356" i="1"/>
  <c r="E1348" i="1"/>
  <c r="BE1348" i="1"/>
  <c r="BB1284" i="1"/>
  <c r="F1276" i="1"/>
  <c r="F1234" i="1"/>
  <c r="E1194" i="1"/>
  <c r="BC1120" i="1"/>
  <c r="F1088" i="1"/>
  <c r="BD1070" i="1"/>
  <c r="BE1054" i="1"/>
  <c r="F1046" i="1"/>
  <c r="BC1030" i="1"/>
  <c r="E1022" i="1"/>
  <c r="BC1992" i="1"/>
  <c r="E1984" i="1"/>
  <c r="BC1928" i="1"/>
  <c r="E1928" i="1"/>
  <c r="F1912" i="1"/>
  <c r="F1878" i="1"/>
  <c r="E1862" i="1"/>
  <c r="E1814" i="1"/>
  <c r="F1772" i="1"/>
  <c r="E1764" i="1"/>
  <c r="BC1756" i="1"/>
  <c r="F1698" i="1"/>
  <c r="F1657" i="1"/>
  <c r="F1545" i="1"/>
  <c r="BC1529" i="1"/>
  <c r="E1521" i="1"/>
  <c r="F1505" i="1"/>
  <c r="BC1489" i="1"/>
  <c r="E1489" i="1"/>
  <c r="D1365" i="1"/>
  <c r="BE1357" i="1"/>
  <c r="F1357" i="1"/>
  <c r="BC1341" i="1"/>
  <c r="E1331" i="1"/>
  <c r="F1277" i="1"/>
  <c r="F1251" i="1"/>
  <c r="E1243" i="1"/>
  <c r="E1211" i="1"/>
  <c r="F1169" i="1"/>
  <c r="F1113" i="1"/>
  <c r="BD1079" i="1"/>
  <c r="BE1055" i="1"/>
  <c r="F1047" i="1"/>
  <c r="BD1015" i="1"/>
  <c r="E410" i="1"/>
  <c r="BC2135" i="1"/>
  <c r="E2127" i="1"/>
  <c r="F2087" i="1"/>
  <c r="BC2071" i="1"/>
  <c r="E2071" i="1"/>
  <c r="F2023" i="1"/>
  <c r="F1999" i="1"/>
  <c r="E1991" i="1"/>
  <c r="BC1967" i="1"/>
  <c r="F1935" i="1"/>
  <c r="BC1919" i="1"/>
  <c r="E1911" i="1"/>
  <c r="F1895" i="1"/>
  <c r="F1869" i="1"/>
  <c r="E1845" i="1"/>
  <c r="F1821" i="1"/>
  <c r="F1763" i="1"/>
  <c r="BC1747" i="1"/>
  <c r="E1739" i="1"/>
  <c r="BE1656" i="1"/>
  <c r="F1656" i="1"/>
  <c r="F1520" i="1"/>
  <c r="F1496" i="1"/>
  <c r="BC1380" i="1"/>
  <c r="F1348" i="1"/>
  <c r="E1340" i="1"/>
  <c r="BE1340" i="1"/>
  <c r="BB1276" i="1"/>
  <c r="BC1521" i="1"/>
  <c r="F1497" i="1"/>
  <c r="BE1471" i="1"/>
  <c r="BE1407" i="1"/>
  <c r="E1389" i="1"/>
  <c r="D1357" i="1"/>
  <c r="BE1349" i="1"/>
  <c r="F1349" i="1"/>
  <c r="E1323" i="1"/>
  <c r="E1269" i="1"/>
  <c r="F1243" i="1"/>
  <c r="E1235" i="1"/>
  <c r="F1211" i="1"/>
  <c r="E1187" i="1"/>
  <c r="E1153" i="1"/>
  <c r="F1137" i="1"/>
  <c r="E1105" i="1"/>
  <c r="BD1071" i="1"/>
  <c r="BE1047" i="1"/>
  <c r="BC1023" i="1"/>
  <c r="E1023" i="1"/>
  <c r="BD1007" i="1"/>
  <c r="BB410" i="1"/>
  <c r="F2143" i="1"/>
  <c r="BC2127" i="1"/>
  <c r="F2079" i="1"/>
  <c r="BC2063" i="1"/>
  <c r="E2063" i="1"/>
  <c r="F1991" i="1"/>
  <c r="E1983" i="1"/>
  <c r="BC1959" i="1"/>
  <c r="F1927" i="1"/>
  <c r="BC1911" i="1"/>
  <c r="E1903" i="1"/>
  <c r="F1861" i="1"/>
  <c r="E1837" i="1"/>
  <c r="E1829" i="1"/>
  <c r="F1813" i="1"/>
  <c r="F1755" i="1"/>
  <c r="BC1739" i="1"/>
  <c r="E1731" i="1"/>
  <c r="E1713" i="1"/>
  <c r="BC1560" i="1"/>
  <c r="E1560" i="1"/>
  <c r="BC1372" i="1"/>
  <c r="F1340" i="1"/>
  <c r="D1340" i="1"/>
  <c r="E1330" i="1"/>
  <c r="E1258" i="1"/>
  <c r="F1218" i="1"/>
  <c r="E1178" i="1"/>
  <c r="F1178" i="1"/>
  <c r="F1136" i="1"/>
  <c r="BC1104" i="1"/>
  <c r="E1096" i="1"/>
  <c r="BC1078" i="1"/>
  <c r="E1070" i="1"/>
  <c r="BD1054" i="1"/>
  <c r="BE1038" i="1"/>
  <c r="F1030" i="1"/>
  <c r="BC1014" i="1"/>
  <c r="F828" i="1"/>
  <c r="BC828" i="1"/>
  <c r="E409" i="1"/>
  <c r="E2102" i="1"/>
  <c r="BC2102" i="1"/>
  <c r="E2094" i="1"/>
  <c r="F2070" i="1"/>
  <c r="BC2054" i="1"/>
  <c r="E2046" i="1"/>
  <c r="BC2014" i="1"/>
  <c r="E2006" i="1"/>
  <c r="F1966" i="1"/>
  <c r="BC1950" i="1"/>
  <c r="F1918" i="1"/>
  <c r="E1884" i="1"/>
  <c r="F1836" i="1"/>
  <c r="F1794" i="1"/>
  <c r="E1770" i="1"/>
  <c r="E1315" i="1"/>
  <c r="F1235" i="1"/>
  <c r="E1179" i="1"/>
  <c r="BC1161" i="1"/>
  <c r="F1153" i="1"/>
  <c r="BC1079" i="1"/>
  <c r="E1079" i="1"/>
  <c r="BD1063" i="1"/>
  <c r="BC1015" i="1"/>
  <c r="E1015" i="1"/>
  <c r="F2135" i="1"/>
  <c r="BC2119" i="1"/>
  <c r="E2111" i="1"/>
  <c r="F2071" i="1"/>
  <c r="E2055" i="1"/>
  <c r="BC2015" i="1"/>
  <c r="F1983" i="1"/>
  <c r="E1975" i="1"/>
  <c r="BC1951" i="1"/>
  <c r="F1919" i="1"/>
  <c r="BC1903" i="1"/>
  <c r="F1853" i="1"/>
  <c r="E1821" i="1"/>
  <c r="F1805" i="1"/>
  <c r="BC1787" i="1"/>
  <c r="F1747" i="1"/>
  <c r="BC1731" i="1"/>
  <c r="E1705" i="1"/>
  <c r="BC1552" i="1"/>
  <c r="E1552" i="1"/>
  <c r="E1388" i="1"/>
  <c r="BE1388" i="1"/>
  <c r="BC1364" i="1"/>
  <c r="F1330" i="1"/>
  <c r="E1322" i="1"/>
  <c r="BC1284" i="1"/>
  <c r="E1250" i="1"/>
  <c r="F1210" i="1"/>
  <c r="E1202" i="1"/>
  <c r="E1152" i="1"/>
  <c r="BC1128" i="1"/>
  <c r="E1120" i="1"/>
  <c r="F1096" i="1"/>
  <c r="BC1070" i="1"/>
  <c r="E1062" i="1"/>
  <c r="BD1046" i="1"/>
  <c r="BE1030" i="1"/>
  <c r="F1022" i="1"/>
  <c r="E2118" i="1"/>
  <c r="BC2118" i="1"/>
  <c r="F2110" i="1"/>
  <c r="BC2094" i="1"/>
  <c r="F2086" i="1"/>
  <c r="F2062" i="1"/>
  <c r="BC2046" i="1"/>
  <c r="E2038" i="1"/>
  <c r="BC2006" i="1"/>
  <c r="E1998" i="1"/>
  <c r="F1958" i="1"/>
  <c r="BC1942" i="1"/>
  <c r="E1942" i="1"/>
  <c r="F1910" i="1"/>
  <c r="E1876" i="1"/>
  <c r="E1828" i="1"/>
  <c r="F1786" i="1"/>
  <c r="F1770" i="1"/>
  <c r="BC1770" i="1"/>
  <c r="E1762" i="1"/>
  <c r="F1712" i="1"/>
  <c r="E1688" i="1"/>
  <c r="E1195" i="1"/>
  <c r="F1187" i="1"/>
  <c r="E1089" i="1"/>
  <c r="BC1071" i="1"/>
  <c r="E1071" i="1"/>
  <c r="BD1055" i="1"/>
  <c r="F1023" i="1"/>
  <c r="BC1007" i="1"/>
  <c r="E1007" i="1"/>
  <c r="F2127" i="1"/>
  <c r="BC2111" i="1"/>
  <c r="E2103" i="1"/>
  <c r="F2063" i="1"/>
  <c r="F2055" i="1"/>
  <c r="BC2047" i="1"/>
  <c r="E2047" i="1"/>
  <c r="BC2007" i="1"/>
  <c r="F1975" i="1"/>
  <c r="E1967" i="1"/>
  <c r="F1911" i="1"/>
  <c r="BC1895" i="1"/>
  <c r="E1885" i="1"/>
  <c r="BC1780" i="1"/>
  <c r="E1697" i="1"/>
  <c r="E1544" i="1"/>
  <c r="E1512" i="1"/>
  <c r="D1388" i="1"/>
  <c r="BE1380" i="1"/>
  <c r="BC1356" i="1"/>
  <c r="BC1276" i="1"/>
  <c r="E1242" i="1"/>
  <c r="F1202" i="1"/>
  <c r="BC1062" i="1"/>
  <c r="E1054" i="1"/>
  <c r="BE1022" i="1"/>
  <c r="E2054" i="1"/>
  <c r="BC2038" i="1"/>
  <c r="BC1998" i="1"/>
  <c r="E1990" i="1"/>
  <c r="E1934" i="1"/>
  <c r="E1868" i="1"/>
  <c r="E1820" i="1"/>
  <c r="F1778" i="1"/>
  <c r="BC1762" i="1"/>
  <c r="F1704" i="1"/>
  <c r="F2119" i="1"/>
  <c r="BC2103" i="1"/>
  <c r="E2039" i="1"/>
  <c r="BC1999" i="1"/>
  <c r="E1943" i="1"/>
  <c r="F1903" i="1"/>
  <c r="E1877" i="1"/>
  <c r="F1837" i="1"/>
  <c r="E1805" i="1"/>
  <c r="F1787" i="1"/>
  <c r="E1771" i="1"/>
  <c r="F1731" i="1"/>
  <c r="F1713" i="1"/>
  <c r="E1689" i="1"/>
  <c r="F1552" i="1"/>
  <c r="BC1536" i="1"/>
  <c r="E1536" i="1"/>
  <c r="BC1512" i="1"/>
  <c r="E1504" i="1"/>
  <c r="F1380" i="1"/>
  <c r="E1372" i="1"/>
  <c r="BE1372" i="1"/>
  <c r="BC1348" i="1"/>
  <c r="F1314" i="1"/>
  <c r="E1306" i="1"/>
  <c r="F1258" i="1"/>
  <c r="E1234" i="1"/>
  <c r="F1194" i="1"/>
  <c r="F1144" i="1"/>
  <c r="E1104" i="1"/>
  <c r="BE1078" i="1"/>
  <c r="F1070" i="1"/>
  <c r="BC1054" i="1"/>
  <c r="E1046" i="1"/>
  <c r="BD1030" i="1"/>
  <c r="BE1014" i="1"/>
  <c r="F409" i="1"/>
  <c r="BC2142" i="1"/>
  <c r="E2134" i="1"/>
  <c r="F2118" i="1"/>
  <c r="BC1553" i="1"/>
  <c r="E1545" i="1"/>
  <c r="BC1513" i="1"/>
  <c r="E1513" i="1"/>
  <c r="D1389" i="1"/>
  <c r="BE1381" i="1"/>
  <c r="F1381" i="1"/>
  <c r="BC1365" i="1"/>
  <c r="E1357" i="1"/>
  <c r="F1315" i="1"/>
  <c r="E1277" i="1"/>
  <c r="F1219" i="1"/>
  <c r="E1203" i="1"/>
  <c r="BC1169" i="1"/>
  <c r="F1161" i="1"/>
  <c r="BC1137" i="1"/>
  <c r="E1137" i="1"/>
  <c r="F1105" i="1"/>
  <c r="BE1079" i="1"/>
  <c r="F1071" i="1"/>
  <c r="BC1055" i="1"/>
  <c r="E1055" i="1"/>
  <c r="BE1015" i="1"/>
  <c r="F1007" i="1"/>
  <c r="F2111" i="1"/>
  <c r="BC2095" i="1"/>
  <c r="E2087" i="1"/>
  <c r="F2047" i="1"/>
  <c r="BC2031" i="1"/>
  <c r="E2031" i="1"/>
  <c r="E2015" i="1"/>
  <c r="BC1991" i="1"/>
  <c r="F1959" i="1"/>
  <c r="E1951" i="1"/>
  <c r="BC1943" i="1"/>
  <c r="E1935" i="1"/>
  <c r="E1895" i="1"/>
  <c r="E1869" i="1"/>
  <c r="F1780" i="1"/>
  <c r="BC1771" i="1"/>
  <c r="E1763" i="1"/>
  <c r="F1721" i="1"/>
  <c r="F1705" i="1"/>
  <c r="F1544" i="1"/>
  <c r="BC1528" i="1"/>
  <c r="E1528" i="1"/>
  <c r="BC1504" i="1"/>
  <c r="E1496" i="1"/>
  <c r="F1372" i="1"/>
  <c r="E1364" i="1"/>
  <c r="BE1364" i="1"/>
  <c r="BC1340" i="1"/>
  <c r="F1306" i="1"/>
  <c r="E1284" i="1"/>
  <c r="F1250" i="1"/>
  <c r="E1210" i="1"/>
  <c r="E1160" i="1"/>
  <c r="BC1152" i="1"/>
  <c r="BC1136" i="1"/>
  <c r="E1128" i="1"/>
  <c r="F1104" i="1"/>
  <c r="BE1070" i="1"/>
  <c r="F1062" i="1"/>
  <c r="BC1046" i="1"/>
  <c r="E1038" i="1"/>
  <c r="BD1022" i="1"/>
  <c r="BC2134" i="1"/>
  <c r="E2126" i="1"/>
  <c r="BC1277" i="1"/>
  <c r="E1259" i="1"/>
  <c r="E1227" i="1"/>
  <c r="BE1071" i="1"/>
  <c r="F1063" i="1"/>
  <c r="BC1047" i="1"/>
  <c r="E1047" i="1"/>
  <c r="BE1007" i="1"/>
  <c r="F410" i="1"/>
  <c r="E2143" i="1"/>
  <c r="E2119" i="1"/>
  <c r="F2103" i="1"/>
  <c r="BC2087" i="1"/>
  <c r="F2039" i="1"/>
  <c r="BC2023" i="1"/>
  <c r="E2023" i="1"/>
  <c r="F2015" i="1"/>
  <c r="E2007" i="1"/>
  <c r="BC1983" i="1"/>
  <c r="F1951" i="1"/>
  <c r="BC1935" i="1"/>
  <c r="E1927" i="1"/>
  <c r="F1885" i="1"/>
  <c r="E1861" i="1"/>
  <c r="E1787" i="1"/>
  <c r="BC1763" i="1"/>
  <c r="E1755" i="1"/>
  <c r="F1697" i="1"/>
  <c r="F1536" i="1"/>
  <c r="BC1520" i="1"/>
  <c r="E1520" i="1"/>
  <c r="F1512" i="1"/>
  <c r="BC1496" i="1"/>
  <c r="F1364" i="1"/>
  <c r="D1364" i="1"/>
  <c r="E1356" i="1"/>
  <c r="BE1356" i="1"/>
  <c r="F1284" i="1"/>
  <c r="E1276" i="1"/>
  <c r="F1242" i="1"/>
  <c r="F1128" i="1"/>
  <c r="BC1096" i="1"/>
  <c r="E1088" i="1"/>
  <c r="BD1078" i="1"/>
  <c r="BE1062" i="1"/>
  <c r="F1054" i="1"/>
  <c r="BC1038" i="1"/>
  <c r="E1030" i="1"/>
  <c r="BD1014" i="1"/>
  <c r="F2142" i="1"/>
  <c r="BC2126" i="1"/>
  <c r="BC2086" i="1"/>
  <c r="BC2078" i="1"/>
  <c r="E2070" i="1"/>
  <c r="BB409" i="1"/>
  <c r="F2134" i="1"/>
  <c r="E2110" i="1"/>
  <c r="BC2070" i="1"/>
  <c r="E2062" i="1"/>
  <c r="F2022" i="1"/>
  <c r="F1982" i="1"/>
  <c r="BC1966" i="1"/>
  <c r="E1958" i="1"/>
  <c r="F1934" i="1"/>
  <c r="BC1902" i="1"/>
  <c r="E1902" i="1"/>
  <c r="F1852" i="1"/>
  <c r="E1836" i="1"/>
  <c r="F1812" i="1"/>
  <c r="BC1786" i="1"/>
  <c r="E1786" i="1"/>
  <c r="F1730" i="1"/>
  <c r="BC1730" i="1"/>
  <c r="E1712" i="1"/>
  <c r="F1535" i="1"/>
  <c r="BC1519" i="1"/>
  <c r="BC1395" i="1"/>
  <c r="E1387" i="1"/>
  <c r="BE1379" i="1"/>
  <c r="F1347" i="1"/>
  <c r="E1321" i="1"/>
  <c r="F1265" i="1"/>
  <c r="E1265" i="1"/>
  <c r="E1201" i="1"/>
  <c r="F1193" i="1"/>
  <c r="F1135" i="1"/>
  <c r="BC1103" i="1"/>
  <c r="E1103" i="1"/>
  <c r="BD1069" i="1"/>
  <c r="BE1045" i="1"/>
  <c r="BC1021" i="1"/>
  <c r="E1021" i="1"/>
  <c r="BD1005" i="1"/>
  <c r="BB408" i="1"/>
  <c r="F2141" i="1"/>
  <c r="BC2125" i="1"/>
  <c r="F2077" i="1"/>
  <c r="BC2061" i="1"/>
  <c r="E2061" i="1"/>
  <c r="F1973" i="1"/>
  <c r="E1965" i="1"/>
  <c r="BC1957" i="1"/>
  <c r="F1949" i="1"/>
  <c r="F1925" i="1"/>
  <c r="BC1909" i="1"/>
  <c r="E1901" i="1"/>
  <c r="F1859" i="1"/>
  <c r="E1835" i="1"/>
  <c r="F1811" i="1"/>
  <c r="E1803" i="1"/>
  <c r="BC1793" i="1"/>
  <c r="F1753" i="1"/>
  <c r="BC1737" i="1"/>
  <c r="E1711" i="1"/>
  <c r="BE1638" i="1"/>
  <c r="F1558" i="1"/>
  <c r="F1502" i="1"/>
  <c r="E1394" i="1"/>
  <c r="BC1386" i="1"/>
  <c r="D1354" i="1"/>
  <c r="BE1346" i="1"/>
  <c r="F1338" i="1"/>
  <c r="E1328" i="1"/>
  <c r="BB1282" i="1"/>
  <c r="F1232" i="1"/>
  <c r="E1200" i="1"/>
  <c r="E1184" i="1"/>
  <c r="BC1150" i="1"/>
  <c r="E1110" i="1"/>
  <c r="BD1068" i="1"/>
  <c r="BE1052" i="1"/>
  <c r="F1044" i="1"/>
  <c r="BC1028" i="1"/>
  <c r="E1020" i="1"/>
  <c r="BD1004" i="1"/>
  <c r="E192" i="1"/>
  <c r="F1226" i="1"/>
  <c r="E1218" i="1"/>
  <c r="E1186" i="1"/>
  <c r="F1186" i="1"/>
  <c r="BC1160" i="1"/>
  <c r="BC1144" i="1"/>
  <c r="E1136" i="1"/>
  <c r="E1078" i="1"/>
  <c r="BD1062" i="1"/>
  <c r="BE1046" i="1"/>
  <c r="F1038" i="1"/>
  <c r="BC1022" i="1"/>
  <c r="E1014" i="1"/>
  <c r="E828" i="1"/>
  <c r="F2126" i="1"/>
  <c r="BC2110" i="1"/>
  <c r="E2086" i="1"/>
  <c r="F2078" i="1"/>
  <c r="BC2062" i="1"/>
  <c r="E2014" i="1"/>
  <c r="F1974" i="1"/>
  <c r="BC1958" i="1"/>
  <c r="E1950" i="1"/>
  <c r="F1926" i="1"/>
  <c r="F1844" i="1"/>
  <c r="F1804" i="1"/>
  <c r="BC1778" i="1"/>
  <c r="E1778" i="1"/>
  <c r="E1704" i="1"/>
  <c r="BC1655" i="1"/>
  <c r="F1527" i="1"/>
  <c r="BC1387" i="1"/>
  <c r="E1379" i="1"/>
  <c r="BE1371" i="1"/>
  <c r="D1347" i="1"/>
  <c r="F1339" i="1"/>
  <c r="E1313" i="1"/>
  <c r="BB1283" i="1"/>
  <c r="F1217" i="1"/>
  <c r="E1159" i="1"/>
  <c r="BC1159" i="1"/>
  <c r="BC1127" i="1"/>
  <c r="E1127" i="1"/>
  <c r="F1095" i="1"/>
  <c r="BC1077" i="1"/>
  <c r="E1077" i="1"/>
  <c r="F1029" i="1"/>
  <c r="F2133" i="1"/>
  <c r="BC2117" i="1"/>
  <c r="E2109" i="1"/>
  <c r="BC2053" i="1"/>
  <c r="E2053" i="1"/>
  <c r="F2021" i="1"/>
  <c r="BC2013" i="1"/>
  <c r="F1965" i="1"/>
  <c r="E1957" i="1"/>
  <c r="F1917" i="1"/>
  <c r="BC1901" i="1"/>
  <c r="F1851" i="1"/>
  <c r="F1803" i="1"/>
  <c r="E1793" i="1"/>
  <c r="BC1785" i="1"/>
  <c r="F1745" i="1"/>
  <c r="E1703" i="1"/>
  <c r="F1550" i="1"/>
  <c r="F1494" i="1"/>
  <c r="F1394" i="1"/>
  <c r="E1386" i="1"/>
  <c r="BC1378" i="1"/>
  <c r="D1346" i="1"/>
  <c r="BE1338" i="1"/>
  <c r="F1328" i="1"/>
  <c r="E1320" i="1"/>
  <c r="E1224" i="1"/>
  <c r="F1224" i="1"/>
  <c r="F1184" i="1"/>
  <c r="E1176" i="1"/>
  <c r="BC1158" i="1"/>
  <c r="BC1142" i="1"/>
  <c r="F1110" i="1"/>
  <c r="BE1044" i="1"/>
  <c r="F1036" i="1"/>
  <c r="BC1020" i="1"/>
  <c r="E1012" i="1"/>
  <c r="E826" i="1"/>
  <c r="E1696" i="1"/>
  <c r="E1559" i="1"/>
  <c r="F1519" i="1"/>
  <c r="F1511" i="1"/>
  <c r="F1395" i="1"/>
  <c r="BC1379" i="1"/>
  <c r="E1371" i="1"/>
  <c r="BE1363" i="1"/>
  <c r="D1339" i="1"/>
  <c r="F1329" i="1"/>
  <c r="E1305" i="1"/>
  <c r="BB1275" i="1"/>
  <c r="E1225" i="1"/>
  <c r="E1087" i="1"/>
  <c r="BC1069" i="1"/>
  <c r="E1069" i="1"/>
  <c r="BD1053" i="1"/>
  <c r="BE1029" i="1"/>
  <c r="F1021" i="1"/>
  <c r="BC1005" i="1"/>
  <c r="E1005" i="1"/>
  <c r="E827" i="1"/>
  <c r="F2125" i="1"/>
  <c r="BC2109" i="1"/>
  <c r="E2101" i="1"/>
  <c r="F2061" i="1"/>
  <c r="BC2045" i="1"/>
  <c r="E2045" i="1"/>
  <c r="E2013" i="1"/>
  <c r="BC2005" i="1"/>
  <c r="F1957" i="1"/>
  <c r="F1909" i="1"/>
  <c r="E1883" i="1"/>
  <c r="F1843" i="1"/>
  <c r="F1793" i="1"/>
  <c r="E1785" i="1"/>
  <c r="BC1777" i="1"/>
  <c r="F1737" i="1"/>
  <c r="E1695" i="1"/>
  <c r="BC1558" i="1"/>
  <c r="E1558" i="1"/>
  <c r="F1542" i="1"/>
  <c r="BE1394" i="1"/>
  <c r="F1386" i="1"/>
  <c r="E1378" i="1"/>
  <c r="E1256" i="1"/>
  <c r="F1216" i="1"/>
  <c r="F1176" i="1"/>
  <c r="E1068" i="1"/>
  <c r="BE1036" i="1"/>
  <c r="BC1012" i="1"/>
  <c r="E1004" i="1"/>
  <c r="BC826" i="1"/>
  <c r="BC1559" i="1"/>
  <c r="E1551" i="1"/>
  <c r="F1387" i="1"/>
  <c r="BC1371" i="1"/>
  <c r="E1363" i="1"/>
  <c r="F1321" i="1"/>
  <c r="E1283" i="1"/>
  <c r="BE1021" i="1"/>
  <c r="BC827" i="1"/>
  <c r="BC2101" i="1"/>
  <c r="E2037" i="1"/>
  <c r="E1941" i="1"/>
  <c r="F1901" i="1"/>
  <c r="E1875" i="1"/>
  <c r="F1835" i="1"/>
  <c r="F1785" i="1"/>
  <c r="E1777" i="1"/>
  <c r="E1769" i="1"/>
  <c r="E1719" i="1"/>
  <c r="F1711" i="1"/>
  <c r="E1687" i="1"/>
  <c r="BC1550" i="1"/>
  <c r="E1550" i="1"/>
  <c r="F1534" i="1"/>
  <c r="BE1386" i="1"/>
  <c r="F1378" i="1"/>
  <c r="E1370" i="1"/>
  <c r="BC1362" i="1"/>
  <c r="F1312" i="1"/>
  <c r="E1304" i="1"/>
  <c r="BC1282" i="1"/>
  <c r="E1274" i="1"/>
  <c r="E1248" i="1"/>
  <c r="E1208" i="1"/>
  <c r="F1208" i="1"/>
  <c r="E1158" i="1"/>
  <c r="BC1126" i="1"/>
  <c r="E1118" i="1"/>
  <c r="F1094" i="1"/>
  <c r="BC1068" i="1"/>
  <c r="BD1044" i="1"/>
  <c r="BE1028" i="1"/>
  <c r="F1020" i="1"/>
  <c r="BC1004" i="1"/>
  <c r="BC192" i="1"/>
  <c r="BC1551" i="1"/>
  <c r="E1543" i="1"/>
  <c r="BC1511" i="1"/>
  <c r="E1511" i="1"/>
  <c r="F1495" i="1"/>
  <c r="D1387" i="1"/>
  <c r="F1379" i="1"/>
  <c r="BC1363" i="1"/>
  <c r="E1355" i="1"/>
  <c r="BE1347" i="1"/>
  <c r="F1313" i="1"/>
  <c r="BC1283" i="1"/>
  <c r="E1275" i="1"/>
  <c r="F1257" i="1"/>
  <c r="E1249" i="1"/>
  <c r="F1225" i="1"/>
  <c r="E1209" i="1"/>
  <c r="E1185" i="1"/>
  <c r="E1167" i="1"/>
  <c r="BC1167" i="1"/>
  <c r="BC1135" i="1"/>
  <c r="E1135" i="1"/>
  <c r="BE1077" i="1"/>
  <c r="F1069" i="1"/>
  <c r="BC1053" i="1"/>
  <c r="E1053" i="1"/>
  <c r="F1005" i="1"/>
  <c r="E408" i="1"/>
  <c r="F2109" i="1"/>
  <c r="BC2093" i="1"/>
  <c r="F2045" i="1"/>
  <c r="BC2029" i="1"/>
  <c r="E2029" i="1"/>
  <c r="F2005" i="1"/>
  <c r="E1997" i="1"/>
  <c r="BC1989" i="1"/>
  <c r="BC1949" i="1"/>
  <c r="BC1941" i="1"/>
  <c r="E1933" i="1"/>
  <c r="E1891" i="1"/>
  <c r="E1867" i="1"/>
  <c r="BC1769" i="1"/>
  <c r="F1719" i="1"/>
  <c r="F1703" i="1"/>
  <c r="E1542" i="1"/>
  <c r="F1526" i="1"/>
  <c r="E1510" i="1"/>
  <c r="BE1378" i="1"/>
  <c r="F1370" i="1"/>
  <c r="E1362" i="1"/>
  <c r="BC1354" i="1"/>
  <c r="F1304" i="1"/>
  <c r="E1282" i="1"/>
  <c r="BB1274" i="1"/>
  <c r="F1264" i="1"/>
  <c r="E1240" i="1"/>
  <c r="F1200" i="1"/>
  <c r="BC1166" i="1"/>
  <c r="E1142" i="1"/>
  <c r="F1118" i="1"/>
  <c r="BC1086" i="1"/>
  <c r="E1052" i="1"/>
  <c r="BD1036" i="1"/>
  <c r="BE1020" i="1"/>
  <c r="F1012" i="1"/>
  <c r="F2094" i="1"/>
  <c r="F2046" i="1"/>
  <c r="BC2030" i="1"/>
  <c r="E2022" i="1"/>
  <c r="F2006" i="1"/>
  <c r="BC1990" i="1"/>
  <c r="E1982" i="1"/>
  <c r="BC1926" i="1"/>
  <c r="E1926" i="1"/>
  <c r="F1876" i="1"/>
  <c r="E1860" i="1"/>
  <c r="E1812" i="1"/>
  <c r="F1754" i="1"/>
  <c r="BC1754" i="1"/>
  <c r="E1746" i="1"/>
  <c r="F1696" i="1"/>
  <c r="F1559" i="1"/>
  <c r="BC1543" i="1"/>
  <c r="E1535" i="1"/>
  <c r="BC1503" i="1"/>
  <c r="E1503" i="1"/>
  <c r="D1379" i="1"/>
  <c r="F1371" i="1"/>
  <c r="BC1355" i="1"/>
  <c r="E1347" i="1"/>
  <c r="BE1339" i="1"/>
  <c r="F1305" i="1"/>
  <c r="BC1275" i="1"/>
  <c r="F1249" i="1"/>
  <c r="E1241" i="1"/>
  <c r="F1185" i="1"/>
  <c r="F1167" i="1"/>
  <c r="BC1095" i="1"/>
  <c r="E1095" i="1"/>
  <c r="BE1069" i="1"/>
  <c r="BC1045" i="1"/>
  <c r="E1045" i="1"/>
  <c r="BD1029" i="1"/>
  <c r="BE1005" i="1"/>
  <c r="F827" i="1"/>
  <c r="F408" i="1"/>
  <c r="E2141" i="1"/>
  <c r="F2101" i="1"/>
  <c r="BC2085" i="1"/>
  <c r="F2053" i="1"/>
  <c r="BC2021" i="1"/>
  <c r="E2021" i="1"/>
  <c r="F1997" i="1"/>
  <c r="E1989" i="1"/>
  <c r="BC1981" i="1"/>
  <c r="BC1933" i="1"/>
  <c r="E1925" i="1"/>
  <c r="F1883" i="1"/>
  <c r="E1859" i="1"/>
  <c r="E1827" i="1"/>
  <c r="BC1761" i="1"/>
  <c r="E1753" i="1"/>
  <c r="F1695" i="1"/>
  <c r="E1662" i="1"/>
  <c r="E1534" i="1"/>
  <c r="BC1510" i="1"/>
  <c r="D1378" i="1"/>
  <c r="BE1370" i="1"/>
  <c r="F1362" i="1"/>
  <c r="E1354" i="1"/>
  <c r="BC1346" i="1"/>
  <c r="F1282" i="1"/>
  <c r="F1256" i="1"/>
  <c r="E1232" i="1"/>
  <c r="E1192" i="1"/>
  <c r="F1192" i="1"/>
  <c r="F1150" i="1"/>
  <c r="F1142" i="1"/>
  <c r="BC1110" i="1"/>
  <c r="E1102" i="1"/>
  <c r="F1068" i="1"/>
  <c r="BC1052" i="1"/>
  <c r="E1044" i="1"/>
  <c r="BD1028" i="1"/>
  <c r="BE1012" i="1"/>
  <c r="F1004" i="1"/>
  <c r="F192" i="1"/>
  <c r="E2078" i="1"/>
  <c r="F2054" i="1"/>
  <c r="F2038" i="1"/>
  <c r="BC2022" i="1"/>
  <c r="F1998" i="1"/>
  <c r="BC1982" i="1"/>
  <c r="E1974" i="1"/>
  <c r="BC1918" i="1"/>
  <c r="E1918" i="1"/>
  <c r="F1868" i="1"/>
  <c r="E1852" i="1"/>
  <c r="F1828" i="1"/>
  <c r="E1804" i="1"/>
  <c r="F1746" i="1"/>
  <c r="BC1746" i="1"/>
  <c r="E1738" i="1"/>
  <c r="F1720" i="1"/>
  <c r="F1688" i="1"/>
  <c r="E1655" i="1"/>
  <c r="F1551" i="1"/>
  <c r="BC1535" i="1"/>
  <c r="E1527" i="1"/>
  <c r="BC1495" i="1"/>
  <c r="E1495" i="1"/>
  <c r="BE1395" i="1"/>
  <c r="F1363" i="1"/>
  <c r="BC1347" i="1"/>
  <c r="E1339" i="1"/>
  <c r="F1283" i="1"/>
  <c r="F1241" i="1"/>
  <c r="E1233" i="1"/>
  <c r="E1217" i="1"/>
  <c r="F1209" i="1"/>
  <c r="E1193" i="1"/>
  <c r="F1177" i="1"/>
  <c r="F1087" i="1"/>
  <c r="F1053" i="1"/>
  <c r="BD1021" i="1"/>
  <c r="BC2141" i="1"/>
  <c r="E2133" i="1"/>
  <c r="E2117" i="1"/>
  <c r="F2093" i="1"/>
  <c r="BC2077" i="1"/>
  <c r="E2077" i="1"/>
  <c r="F2029" i="1"/>
  <c r="F1989" i="1"/>
  <c r="E1981" i="1"/>
  <c r="BC1973" i="1"/>
  <c r="E1949" i="1"/>
  <c r="F1941" i="1"/>
  <c r="BC1925" i="1"/>
  <c r="E1917" i="1"/>
  <c r="F1875" i="1"/>
  <c r="E1851" i="1"/>
  <c r="F1827" i="1"/>
  <c r="E1819" i="1"/>
  <c r="F1769" i="1"/>
  <c r="BC1753" i="1"/>
  <c r="E1745" i="1"/>
  <c r="F1687" i="1"/>
  <c r="BE1662" i="1"/>
  <c r="F1662" i="1"/>
  <c r="BC1526" i="1"/>
  <c r="E1526" i="1"/>
  <c r="BC1502" i="1"/>
  <c r="E1494" i="1"/>
  <c r="D1370" i="1"/>
  <c r="BE1362" i="1"/>
  <c r="F1354" i="1"/>
  <c r="E1346" i="1"/>
  <c r="BC1338" i="1"/>
  <c r="F1274" i="1"/>
  <c r="F1248" i="1"/>
  <c r="E1216" i="1"/>
  <c r="E1166" i="1"/>
  <c r="E1150" i="1"/>
  <c r="E1126" i="1"/>
  <c r="F1102" i="1"/>
  <c r="BE1068" i="1"/>
  <c r="BC1044" i="1"/>
  <c r="E1036" i="1"/>
  <c r="BD1020" i="1"/>
  <c r="BE1004" i="1"/>
  <c r="F2030" i="1"/>
  <c r="F1990" i="1"/>
  <c r="E1966" i="1"/>
  <c r="F1942" i="1"/>
  <c r="BC1910" i="1"/>
  <c r="E1910" i="1"/>
  <c r="F1860" i="1"/>
  <c r="E1844" i="1"/>
  <c r="F1820" i="1"/>
  <c r="BC1794" i="1"/>
  <c r="E1794" i="1"/>
  <c r="F1738" i="1"/>
  <c r="BC1738" i="1"/>
  <c r="E1730" i="1"/>
  <c r="F1655" i="1"/>
  <c r="F1543" i="1"/>
  <c r="BC1527" i="1"/>
  <c r="E1519" i="1"/>
  <c r="E1395" i="1"/>
  <c r="BE1387" i="1"/>
  <c r="F1355" i="1"/>
  <c r="BC1339" i="1"/>
  <c r="E1329" i="1"/>
  <c r="F1275" i="1"/>
  <c r="F1233" i="1"/>
  <c r="BC1143" i="1"/>
  <c r="E1143" i="1"/>
  <c r="BD1077" i="1"/>
  <c r="BE1053" i="1"/>
  <c r="F1045" i="1"/>
  <c r="BC1029" i="1"/>
  <c r="E1029" i="1"/>
  <c r="BC2133" i="1"/>
  <c r="E2125" i="1"/>
  <c r="E2085" i="1"/>
  <c r="BC2069" i="1"/>
  <c r="E2069" i="1"/>
  <c r="F2037" i="1"/>
  <c r="F1981" i="1"/>
  <c r="E1973" i="1"/>
  <c r="BC1965" i="1"/>
  <c r="F1933" i="1"/>
  <c r="BC1917" i="1"/>
  <c r="E1909" i="1"/>
  <c r="F1891" i="1"/>
  <c r="F1867" i="1"/>
  <c r="E1843" i="1"/>
  <c r="F1819" i="1"/>
  <c r="E1811" i="1"/>
  <c r="F1761" i="1"/>
  <c r="BC1745" i="1"/>
  <c r="E1737" i="1"/>
  <c r="BC1638" i="1"/>
  <c r="E1638" i="1"/>
  <c r="BC1518" i="1"/>
  <c r="E1518" i="1"/>
  <c r="F1510" i="1"/>
  <c r="BC1494" i="1"/>
  <c r="BC1394" i="1"/>
  <c r="BE1354" i="1"/>
  <c r="F1346" i="1"/>
  <c r="E1338" i="1"/>
  <c r="BC1274" i="1"/>
  <c r="F1240" i="1"/>
  <c r="F1158" i="1"/>
  <c r="F1126" i="1"/>
  <c r="BC1094" i="1"/>
  <c r="E1086" i="1"/>
  <c r="F1052" i="1"/>
  <c r="BC1036" i="1"/>
  <c r="E1028" i="1"/>
  <c r="BD1012" i="1"/>
  <c r="AJ38" i="2"/>
  <c r="X38" i="2"/>
  <c r="AB38" i="2"/>
  <c r="BE208" i="1"/>
  <c r="BB208" i="1"/>
  <c r="O728" i="1"/>
  <c r="F1567" i="1"/>
  <c r="P1603" i="1"/>
  <c r="BC957" i="1"/>
  <c r="R981" i="1"/>
  <c r="BD2166" i="1"/>
  <c r="Z2238" i="1"/>
  <c r="AA2238" i="1"/>
  <c r="F1173" i="1"/>
  <c r="Q1396" i="1"/>
  <c r="X12" i="2"/>
  <c r="BB1299" i="1"/>
  <c r="AF1082" i="1"/>
  <c r="BD999" i="1"/>
  <c r="AD1082" i="1"/>
  <c r="AL1892" i="1"/>
  <c r="Z1892" i="1"/>
  <c r="BE1488" i="1"/>
  <c r="X829" i="1"/>
  <c r="BD413" i="1"/>
  <c r="Q572" i="1"/>
  <c r="BD344" i="1"/>
  <c r="Q332" i="1"/>
  <c r="Q624" i="1"/>
  <c r="AL38" i="2"/>
  <c r="AR38" i="2"/>
  <c r="BD114" i="1"/>
  <c r="Q206" i="1"/>
  <c r="O206" i="1"/>
  <c r="Q728" i="1"/>
  <c r="X1603" i="1"/>
  <c r="S1603" i="1"/>
  <c r="F2166" i="1"/>
  <c r="P2238" i="1"/>
  <c r="X1171" i="1"/>
  <c r="BC1626" i="1"/>
  <c r="BD1334" i="1"/>
  <c r="Z12" i="2"/>
  <c r="AD12" i="2"/>
  <c r="BD574" i="1"/>
  <c r="BC1463" i="1"/>
  <c r="AG1082" i="1"/>
  <c r="AB1082" i="1"/>
  <c r="AH1892" i="1"/>
  <c r="AC1892" i="1"/>
  <c r="BD1681" i="1"/>
  <c r="E1454" i="1"/>
  <c r="O1486" i="1"/>
  <c r="O1285" i="1"/>
  <c r="E1461" i="1"/>
  <c r="BC1444" i="1"/>
  <c r="Y411" i="1"/>
  <c r="BD580" i="1"/>
  <c r="BE2240" i="1"/>
  <c r="AD38" i="2"/>
  <c r="BC2240" i="1"/>
  <c r="BD208" i="1"/>
  <c r="BD626" i="1"/>
  <c r="W2238" i="1"/>
  <c r="AB2238" i="1"/>
  <c r="F1451" i="1"/>
  <c r="F1628" i="1"/>
  <c r="AD21" i="2"/>
  <c r="BE1173" i="1"/>
  <c r="F1618" i="1"/>
  <c r="O1396" i="1"/>
  <c r="AN12" i="2"/>
  <c r="AT12" i="2"/>
  <c r="AJ12" i="2"/>
  <c r="O1332" i="1"/>
  <c r="R1082" i="1"/>
  <c r="O1082" i="1"/>
  <c r="X1892" i="1"/>
  <c r="AK1892" i="1"/>
  <c r="F1640" i="1"/>
  <c r="BD1488" i="1"/>
  <c r="Q1565" i="1"/>
  <c r="F1268" i="1"/>
  <c r="P1285" i="1"/>
  <c r="BB1268" i="1"/>
  <c r="Q1285" i="1"/>
  <c r="BC831" i="1"/>
  <c r="BC413" i="1"/>
  <c r="O572" i="1"/>
  <c r="BC344" i="1"/>
  <c r="O411" i="1"/>
  <c r="O624" i="1"/>
  <c r="AN38" i="2"/>
  <c r="AF38" i="2"/>
  <c r="F114" i="1"/>
  <c r="Q1603" i="1"/>
  <c r="BE957" i="1"/>
  <c r="Q2238" i="1"/>
  <c r="AC2238" i="1"/>
  <c r="BC1642" i="1"/>
  <c r="F1334" i="1"/>
  <c r="R1396" i="1"/>
  <c r="AP12" i="2"/>
  <c r="BC574" i="1"/>
  <c r="BE1439" i="1"/>
  <c r="BC1299" i="1"/>
  <c r="Z1082" i="1"/>
  <c r="O1892" i="1"/>
  <c r="AF1892" i="1"/>
  <c r="AA1892" i="1"/>
  <c r="BC1681" i="1"/>
  <c r="O1727" i="1"/>
  <c r="BE1664" i="1"/>
  <c r="E1470" i="1"/>
  <c r="E1406" i="1"/>
  <c r="E1151" i="1"/>
  <c r="BC1460" i="1"/>
  <c r="BC1134" i="1"/>
  <c r="BE730" i="1"/>
  <c r="BE413" i="1"/>
  <c r="BE344" i="1"/>
  <c r="U411" i="1"/>
  <c r="BC580" i="1"/>
  <c r="BD2240" i="1"/>
  <c r="BC208" i="1"/>
  <c r="BC114" i="1"/>
  <c r="R129" i="1"/>
  <c r="BD131" i="1"/>
  <c r="F131" i="1"/>
  <c r="O981" i="1"/>
  <c r="AE2238" i="1"/>
  <c r="F1467" i="1"/>
  <c r="F1403" i="1"/>
  <c r="F1644" i="1"/>
  <c r="BC1173" i="1"/>
  <c r="F1634" i="1"/>
  <c r="W1396" i="1"/>
  <c r="AF12" i="2"/>
  <c r="V12" i="2"/>
  <c r="F1129" i="1"/>
  <c r="F999" i="1"/>
  <c r="AC1082" i="1"/>
  <c r="AE1082" i="1"/>
  <c r="AI1892" i="1"/>
  <c r="W1727" i="1"/>
  <c r="O1565" i="1"/>
  <c r="BD1268" i="1"/>
  <c r="T1285" i="1"/>
  <c r="BE1894" i="1"/>
  <c r="E1453" i="1"/>
  <c r="F1111" i="1"/>
  <c r="Q829" i="1"/>
  <c r="X936" i="1"/>
  <c r="BD831" i="1"/>
  <c r="O829" i="1"/>
  <c r="Z411" i="1"/>
  <c r="BD268" i="1"/>
  <c r="BE268" i="1"/>
  <c r="AT38" i="2"/>
  <c r="O266" i="1"/>
  <c r="BE114" i="1"/>
  <c r="O1603" i="1"/>
  <c r="W981" i="1"/>
  <c r="BC2166" i="1"/>
  <c r="R2238" i="1"/>
  <c r="BC1635" i="1"/>
  <c r="O1266" i="1"/>
  <c r="X1396" i="1"/>
  <c r="AL12" i="2"/>
  <c r="BE1455" i="1"/>
  <c r="F1447" i="1"/>
  <c r="BC1431" i="1"/>
  <c r="BE1299" i="1"/>
  <c r="F1299" i="1"/>
  <c r="Q1082" i="1"/>
  <c r="S1082" i="1"/>
  <c r="Y1892" i="1"/>
  <c r="BD1797" i="1"/>
  <c r="BC1488" i="1"/>
  <c r="E1422" i="1"/>
  <c r="BC1268" i="1"/>
  <c r="F1894" i="1"/>
  <c r="BC1476" i="1"/>
  <c r="BC1412" i="1"/>
  <c r="F831" i="1"/>
  <c r="P936" i="1"/>
  <c r="BE831" i="1"/>
  <c r="BD730" i="1"/>
  <c r="Q936" i="1"/>
  <c r="F730" i="1"/>
  <c r="BC730" i="1"/>
  <c r="F413" i="1"/>
  <c r="AA411" i="1"/>
  <c r="P411" i="1"/>
  <c r="X332" i="1"/>
  <c r="O332" i="1"/>
  <c r="P624" i="1"/>
  <c r="V38" i="2"/>
  <c r="AP38" i="2"/>
  <c r="O129" i="1"/>
  <c r="BE131" i="1"/>
  <c r="F626" i="1"/>
  <c r="W1603" i="1"/>
  <c r="F957" i="1"/>
  <c r="BD957" i="1"/>
  <c r="Y2238" i="1"/>
  <c r="F1483" i="1"/>
  <c r="F1419" i="1"/>
  <c r="F1650" i="1"/>
  <c r="BE1334" i="1"/>
  <c r="AB12" i="2"/>
  <c r="BE574" i="1"/>
  <c r="BD1299" i="1"/>
  <c r="X1082" i="1"/>
  <c r="AA1082" i="1"/>
  <c r="AD1892" i="1"/>
  <c r="AG1892" i="1"/>
  <c r="AB1892" i="1"/>
  <c r="BE1681" i="1"/>
  <c r="F1608" i="1"/>
  <c r="X1285" i="1"/>
  <c r="O2148" i="1"/>
  <c r="O936" i="1"/>
  <c r="W829" i="1"/>
  <c r="AB11" i="2"/>
  <c r="X411" i="1"/>
  <c r="S624" i="1"/>
  <c r="AH38" i="2"/>
  <c r="F208" i="1"/>
  <c r="X728" i="1"/>
  <c r="BE626" i="1"/>
  <c r="BD1567" i="1"/>
  <c r="Q981" i="1"/>
  <c r="O2238" i="1"/>
  <c r="AD2238" i="1"/>
  <c r="O1171" i="1"/>
  <c r="BD1173" i="1"/>
  <c r="AR12" i="2"/>
  <c r="Y1082" i="1"/>
  <c r="AE1892" i="1"/>
  <c r="AJ1892" i="1"/>
  <c r="Q2148" i="1"/>
  <c r="BD1894" i="1"/>
  <c r="BC1428" i="1"/>
  <c r="O1795" i="1"/>
  <c r="BC1729" i="1"/>
  <c r="BE1729" i="1"/>
  <c r="BD1729" i="1"/>
  <c r="BB1729" i="1"/>
  <c r="Q1795" i="1"/>
  <c r="H151" i="23"/>
  <c r="L126" i="23"/>
  <c r="L158" i="23"/>
  <c r="H158" i="23"/>
  <c r="Y1679" i="1"/>
  <c r="AD31" i="2" s="1"/>
  <c r="P1679" i="1"/>
  <c r="X24" i="2"/>
  <c r="AH19" i="2"/>
  <c r="AB17" i="2"/>
  <c r="H159" i="23"/>
  <c r="X9" i="2"/>
  <c r="AH9" i="2"/>
  <c r="AJ9" i="2"/>
  <c r="H118" i="23"/>
  <c r="P955" i="1"/>
  <c r="BD334" i="1"/>
  <c r="AN9" i="2"/>
  <c r="AL9" i="2"/>
  <c r="Y342" i="1"/>
  <c r="AD9" i="2" s="1"/>
  <c r="BD983" i="1"/>
  <c r="BB983" i="1"/>
  <c r="AF19" i="2"/>
  <c r="BC1674" i="1"/>
  <c r="V31" i="2"/>
  <c r="AJ36" i="2"/>
  <c r="W2164" i="1"/>
  <c r="Z36" i="2" s="1"/>
  <c r="AH36" i="2"/>
  <c r="AB24" i="2"/>
  <c r="AH24" i="2"/>
  <c r="K87" i="23"/>
  <c r="AJ19" i="2"/>
  <c r="O997" i="1"/>
  <c r="AD19" i="2"/>
  <c r="Z1679" i="1"/>
  <c r="AF31" i="2" s="1"/>
  <c r="AL31" i="2"/>
  <c r="BD2150" i="1"/>
  <c r="AP36" i="2"/>
  <c r="BC2150" i="1"/>
  <c r="V24" i="2"/>
  <c r="H119" i="23"/>
  <c r="O342" i="1"/>
  <c r="BC334" i="1"/>
  <c r="W997" i="1"/>
  <c r="Z19" i="2" s="1"/>
  <c r="AB19" i="2"/>
  <c r="AD17" i="2"/>
  <c r="BB1674" i="1"/>
  <c r="X31" i="2"/>
  <c r="V2164" i="1"/>
  <c r="X36" i="2" s="1"/>
  <c r="Z2164" i="1"/>
  <c r="AF36" i="2" s="1"/>
  <c r="W1297" i="1"/>
  <c r="Z24" i="2" s="1"/>
  <c r="BC1287" i="1"/>
  <c r="AL24" i="2"/>
  <c r="Z9" i="2"/>
  <c r="AF9" i="2"/>
  <c r="X19" i="2"/>
  <c r="AP19" i="2"/>
  <c r="BC938" i="1"/>
  <c r="BE1674" i="1"/>
  <c r="AN31" i="2"/>
  <c r="AN36" i="2"/>
  <c r="AP24" i="2"/>
  <c r="AF24" i="2"/>
  <c r="AP9" i="2"/>
  <c r="P342" i="1"/>
  <c r="AN19" i="2"/>
  <c r="AF17" i="2"/>
  <c r="BE938" i="1"/>
  <c r="BD938" i="1"/>
  <c r="V17" i="2"/>
  <c r="BB938" i="1"/>
  <c r="X1679" i="1"/>
  <c r="AB31" i="2" s="1"/>
  <c r="AH31" i="2"/>
  <c r="O1679" i="1"/>
  <c r="Y2164" i="1"/>
  <c r="AD36" i="2" s="1"/>
  <c r="BD1287" i="1"/>
  <c r="X342" i="1"/>
  <c r="AB9" i="2" s="1"/>
  <c r="V19" i="2"/>
  <c r="AH17" i="2"/>
  <c r="AJ17" i="2"/>
  <c r="AL17" i="2"/>
  <c r="X17" i="2"/>
  <c r="O955" i="1"/>
  <c r="W1679" i="1"/>
  <c r="Z31" i="2" s="1"/>
  <c r="V36" i="2"/>
  <c r="P2164" i="1"/>
  <c r="Q1297" i="1"/>
  <c r="BB1287" i="1"/>
  <c r="AJ24" i="2"/>
  <c r="V9" i="2"/>
  <c r="BE334" i="1"/>
  <c r="AL19" i="2"/>
  <c r="BE983" i="1"/>
  <c r="AN17" i="2"/>
  <c r="W955" i="1"/>
  <c r="Z17" i="2" s="1"/>
  <c r="BD1674" i="1"/>
  <c r="AP31" i="2"/>
  <c r="AL36" i="2"/>
  <c r="X2164" i="1"/>
  <c r="AB36" i="2" s="1"/>
  <c r="AN24" i="2"/>
  <c r="AD24" i="2"/>
  <c r="Q342" i="1"/>
  <c r="BB334" i="1"/>
  <c r="BC983" i="1"/>
  <c r="AP17" i="2"/>
  <c r="AJ31" i="2"/>
  <c r="O2164" i="1"/>
  <c r="BE2150" i="1"/>
  <c r="F1287" i="1"/>
  <c r="BE1287" i="1"/>
  <c r="L118" i="23"/>
  <c r="K79" i="23"/>
  <c r="J118" i="23"/>
  <c r="L79" i="23"/>
  <c r="H79" i="23"/>
  <c r="J79" i="23"/>
  <c r="F3" i="1"/>
  <c r="W70" i="1"/>
  <c r="BD3" i="1"/>
  <c r="BC3" i="1"/>
  <c r="BE3" i="1"/>
  <c r="BB3" i="1"/>
  <c r="D632" i="1"/>
  <c r="D614" i="1"/>
  <c r="D598" i="1"/>
  <c r="D582" i="1"/>
  <c r="D566" i="1"/>
  <c r="D550" i="1"/>
  <c r="D534" i="1"/>
  <c r="D518" i="1"/>
  <c r="D502" i="1"/>
  <c r="D486" i="1"/>
  <c r="D470" i="1"/>
  <c r="D454" i="1"/>
  <c r="D438" i="1"/>
  <c r="D422" i="1"/>
  <c r="D401" i="1"/>
  <c r="D385" i="1"/>
  <c r="D369" i="1"/>
  <c r="D353" i="1"/>
  <c r="D325" i="1"/>
  <c r="D201" i="1"/>
  <c r="D176" i="1"/>
  <c r="D126" i="1"/>
  <c r="D825" i="1"/>
  <c r="D809" i="1"/>
  <c r="D793" i="1"/>
  <c r="D777" i="1"/>
  <c r="D761" i="1"/>
  <c r="D745" i="1"/>
  <c r="D727" i="1"/>
  <c r="D711" i="1"/>
  <c r="D695" i="1"/>
  <c r="D679" i="1"/>
  <c r="D663" i="1"/>
  <c r="D647" i="1"/>
  <c r="D621" i="1"/>
  <c r="D605" i="1"/>
  <c r="D589" i="1"/>
  <c r="D565" i="1"/>
  <c r="D549" i="1"/>
  <c r="D533" i="1"/>
  <c r="D517" i="1"/>
  <c r="D501" i="1"/>
  <c r="D485" i="1"/>
  <c r="D469" i="1"/>
  <c r="D453" i="1"/>
  <c r="D437" i="1"/>
  <c r="D421" i="1"/>
  <c r="D400" i="1"/>
  <c r="D384" i="1"/>
  <c r="D368" i="1"/>
  <c r="D352" i="1"/>
  <c r="D324" i="1"/>
  <c r="D308" i="1"/>
  <c r="D292" i="1"/>
  <c r="D276" i="1"/>
  <c r="BC268" i="1"/>
  <c r="N332" i="1"/>
  <c r="D268" i="1"/>
  <c r="D1588" i="1"/>
  <c r="D853" i="1"/>
  <c r="D792" i="1"/>
  <c r="D726" i="1"/>
  <c r="D564" i="1"/>
  <c r="D556" i="1"/>
  <c r="D484" i="1"/>
  <c r="D275" i="1"/>
  <c r="D209" i="1"/>
  <c r="D182" i="1"/>
  <c r="D174" i="1"/>
  <c r="D1587" i="1"/>
  <c r="D977" i="1"/>
  <c r="D619" i="1"/>
  <c r="D60" i="1"/>
  <c r="D28" i="1"/>
  <c r="D12" i="1"/>
  <c r="D810" i="1"/>
  <c r="D794" i="1"/>
  <c r="D778" i="1"/>
  <c r="D762" i="1"/>
  <c r="D746" i="1"/>
  <c r="N829" i="1"/>
  <c r="D730" i="1"/>
  <c r="D712" i="1"/>
  <c r="D696" i="1"/>
  <c r="D680" i="1"/>
  <c r="D664" i="1"/>
  <c r="D648" i="1"/>
  <c r="D92" i="1"/>
  <c r="D971" i="1"/>
  <c r="E413" i="1"/>
  <c r="E344" i="1"/>
  <c r="D250" i="1"/>
  <c r="D234" i="1"/>
  <c r="D218" i="1"/>
  <c r="D117" i="1"/>
  <c r="D2257" i="1"/>
  <c r="D2249" i="1"/>
  <c r="D1580" i="1"/>
  <c r="D58" i="1"/>
  <c r="D34" i="1"/>
  <c r="D925" i="1"/>
  <c r="D893" i="1"/>
  <c r="D845" i="1"/>
  <c r="D784" i="1"/>
  <c r="D718" i="1"/>
  <c r="D646" i="1"/>
  <c r="D612" i="1"/>
  <c r="N624" i="1"/>
  <c r="D580" i="1"/>
  <c r="D516" i="1"/>
  <c r="D444" i="1"/>
  <c r="D265" i="1"/>
  <c r="D166" i="1"/>
  <c r="D82" i="1"/>
  <c r="D2240" i="1"/>
  <c r="E2240" i="1"/>
  <c r="D1579" i="1"/>
  <c r="D33" i="1"/>
  <c r="D868" i="1"/>
  <c r="D836" i="1"/>
  <c r="D823" i="1"/>
  <c r="D743" i="1"/>
  <c r="D709" i="1"/>
  <c r="D677" i="1"/>
  <c r="D645" i="1"/>
  <c r="D563" i="1"/>
  <c r="D1586" i="1"/>
  <c r="D935" i="1"/>
  <c r="D919" i="1"/>
  <c r="D903" i="1"/>
  <c r="D887" i="1"/>
  <c r="D871" i="1"/>
  <c r="D855" i="1"/>
  <c r="D839" i="1"/>
  <c r="D219" i="1"/>
  <c r="D118" i="1"/>
  <c r="D167" i="1"/>
  <c r="D135" i="1"/>
  <c r="D107" i="1"/>
  <c r="D1572" i="1"/>
  <c r="D10" i="1"/>
  <c r="D837" i="1"/>
  <c r="D776" i="1"/>
  <c r="D710" i="1"/>
  <c r="E580" i="1"/>
  <c r="BB580" i="1"/>
  <c r="D548" i="1"/>
  <c r="D476" i="1"/>
  <c r="D299" i="1"/>
  <c r="D225" i="1"/>
  <c r="D116" i="1"/>
  <c r="BB2240" i="1"/>
  <c r="D1571" i="1"/>
  <c r="D884" i="1"/>
  <c r="D815" i="1"/>
  <c r="D759" i="1"/>
  <c r="D751" i="1"/>
  <c r="D301" i="1"/>
  <c r="D285" i="1"/>
  <c r="D269" i="1"/>
  <c r="D259" i="1"/>
  <c r="D243" i="1"/>
  <c r="D227" i="1"/>
  <c r="D144" i="1"/>
  <c r="D76" i="1"/>
  <c r="D1597" i="1"/>
  <c r="D1581" i="1"/>
  <c r="D51" i="1"/>
  <c r="D27" i="1"/>
  <c r="D19" i="1"/>
  <c r="D846" i="1"/>
  <c r="BB413" i="1"/>
  <c r="BB344" i="1"/>
  <c r="BB268" i="1"/>
  <c r="D191" i="1"/>
  <c r="D175" i="1"/>
  <c r="D159" i="1"/>
  <c r="D125" i="1"/>
  <c r="D2241" i="1"/>
  <c r="D50" i="1"/>
  <c r="D917" i="1"/>
  <c r="D885" i="1"/>
  <c r="D768" i="1"/>
  <c r="D702" i="1"/>
  <c r="D662" i="1"/>
  <c r="D604" i="1"/>
  <c r="BE580" i="1"/>
  <c r="D508" i="1"/>
  <c r="D391" i="1"/>
  <c r="D90" i="1"/>
  <c r="D807" i="1"/>
  <c r="D775" i="1"/>
  <c r="D767" i="1"/>
  <c r="D637" i="1"/>
  <c r="D603" i="1"/>
  <c r="E730" i="1"/>
  <c r="BB730" i="1"/>
  <c r="D622" i="1"/>
  <c r="D606" i="1"/>
  <c r="D590" i="1"/>
  <c r="D558" i="1"/>
  <c r="D542" i="1"/>
  <c r="D526" i="1"/>
  <c r="D510" i="1"/>
  <c r="D494" i="1"/>
  <c r="D478" i="1"/>
  <c r="D462" i="1"/>
  <c r="D446" i="1"/>
  <c r="D430" i="1"/>
  <c r="D414" i="1"/>
  <c r="D393" i="1"/>
  <c r="D377" i="1"/>
  <c r="D361" i="1"/>
  <c r="D345" i="1"/>
  <c r="D317" i="1"/>
  <c r="D184" i="1"/>
  <c r="D168" i="1"/>
  <c r="D100" i="1"/>
  <c r="D67" i="1"/>
  <c r="D926" i="1"/>
  <c r="D910" i="1"/>
  <c r="D894" i="1"/>
  <c r="D862" i="1"/>
  <c r="D817" i="1"/>
  <c r="D801" i="1"/>
  <c r="D785" i="1"/>
  <c r="D769" i="1"/>
  <c r="D753" i="1"/>
  <c r="D737" i="1"/>
  <c r="D719" i="1"/>
  <c r="D703" i="1"/>
  <c r="D687" i="1"/>
  <c r="D671" i="1"/>
  <c r="D655" i="1"/>
  <c r="D639" i="1"/>
  <c r="D631" i="1"/>
  <c r="D613" i="1"/>
  <c r="D597" i="1"/>
  <c r="D581" i="1"/>
  <c r="D557" i="1"/>
  <c r="D541" i="1"/>
  <c r="D525" i="1"/>
  <c r="D509" i="1"/>
  <c r="D493" i="1"/>
  <c r="D477" i="1"/>
  <c r="D461" i="1"/>
  <c r="D445" i="1"/>
  <c r="D429" i="1"/>
  <c r="N572" i="1"/>
  <c r="D413" i="1"/>
  <c r="D392" i="1"/>
  <c r="D376" i="1"/>
  <c r="D360" i="1"/>
  <c r="N411" i="1"/>
  <c r="D344" i="1"/>
  <c r="D316" i="1"/>
  <c r="D300" i="1"/>
  <c r="D284" i="1"/>
  <c r="D978" i="1"/>
  <c r="D26" i="1"/>
  <c r="D824" i="1"/>
  <c r="D760" i="1"/>
  <c r="D694" i="1"/>
  <c r="D638" i="1"/>
  <c r="D540" i="1"/>
  <c r="D436" i="1"/>
  <c r="D428" i="1"/>
  <c r="D383" i="1"/>
  <c r="D291" i="1"/>
  <c r="D233" i="1"/>
  <c r="D2248" i="1"/>
  <c r="D65" i="1"/>
  <c r="D57" i="1"/>
  <c r="D900" i="1"/>
  <c r="D799" i="1"/>
  <c r="D791" i="1"/>
  <c r="D783" i="1"/>
  <c r="D661" i="1"/>
  <c r="D547" i="1"/>
  <c r="D2247" i="1"/>
  <c r="D68" i="1"/>
  <c r="D36" i="1"/>
  <c r="E831" i="1"/>
  <c r="D52" i="1"/>
  <c r="D20" i="1"/>
  <c r="D4" i="1"/>
  <c r="BB831" i="1"/>
  <c r="D818" i="1"/>
  <c r="D802" i="1"/>
  <c r="D786" i="1"/>
  <c r="D770" i="1"/>
  <c r="D754" i="1"/>
  <c r="D738" i="1"/>
  <c r="D720" i="1"/>
  <c r="D704" i="1"/>
  <c r="D688" i="1"/>
  <c r="D672" i="1"/>
  <c r="D656" i="1"/>
  <c r="D640" i="1"/>
  <c r="D160" i="1"/>
  <c r="D979" i="1"/>
  <c r="D963" i="1"/>
  <c r="D59" i="1"/>
  <c r="D43" i="1"/>
  <c r="E3" i="1"/>
  <c r="O70" i="1"/>
  <c r="E268" i="1"/>
  <c r="D258" i="1"/>
  <c r="D242" i="1"/>
  <c r="D226" i="1"/>
  <c r="D210" i="1"/>
  <c r="D151" i="1"/>
  <c r="D962" i="1"/>
  <c r="D909" i="1"/>
  <c r="D877" i="1"/>
  <c r="D816" i="1"/>
  <c r="D752" i="1"/>
  <c r="D686" i="1"/>
  <c r="D654" i="1"/>
  <c r="D630" i="1"/>
  <c r="D596" i="1"/>
  <c r="D468" i="1"/>
  <c r="D460" i="1"/>
  <c r="D375" i="1"/>
  <c r="D241" i="1"/>
  <c r="D49" i="1"/>
  <c r="D41" i="1"/>
  <c r="D852" i="1"/>
  <c r="D725" i="1"/>
  <c r="D693" i="1"/>
  <c r="D198" i="1"/>
  <c r="D1602" i="1"/>
  <c r="D911" i="1"/>
  <c r="D895" i="1"/>
  <c r="D863" i="1"/>
  <c r="D847" i="1"/>
  <c r="N936" i="1"/>
  <c r="D831" i="1"/>
  <c r="D211" i="1"/>
  <c r="D193" i="1"/>
  <c r="N70" i="1"/>
  <c r="D3" i="1"/>
  <c r="D878" i="1"/>
  <c r="F344" i="1"/>
  <c r="F268" i="1"/>
  <c r="D200" i="1"/>
  <c r="D143" i="1"/>
  <c r="D66" i="1"/>
  <c r="D18" i="1"/>
  <c r="D869" i="1"/>
  <c r="D808" i="1"/>
  <c r="D744" i="1"/>
  <c r="D678" i="1"/>
  <c r="F580" i="1"/>
  <c r="D500" i="1"/>
  <c r="D492" i="1"/>
  <c r="D420" i="1"/>
  <c r="D367" i="1"/>
  <c r="D315" i="1"/>
  <c r="D249" i="1"/>
  <c r="D158" i="1"/>
  <c r="D969" i="1"/>
  <c r="D932" i="1"/>
  <c r="D587" i="1"/>
  <c r="D1570" i="1"/>
  <c r="D927" i="1"/>
  <c r="D879" i="1"/>
  <c r="D44" i="1"/>
  <c r="D309" i="1"/>
  <c r="D293" i="1"/>
  <c r="D277" i="1"/>
  <c r="D251" i="1"/>
  <c r="D235" i="1"/>
  <c r="D152" i="1"/>
  <c r="D136" i="1"/>
  <c r="D108" i="1"/>
  <c r="D84" i="1"/>
  <c r="D2258" i="1"/>
  <c r="D2250" i="1"/>
  <c r="D2242" i="1"/>
  <c r="D1589" i="1"/>
  <c r="D1573" i="1"/>
  <c r="D35" i="1"/>
  <c r="D11" i="1"/>
  <c r="D934" i="1"/>
  <c r="D918" i="1"/>
  <c r="D902" i="1"/>
  <c r="D886" i="1"/>
  <c r="D870" i="1"/>
  <c r="D854" i="1"/>
  <c r="D838" i="1"/>
  <c r="D183" i="1"/>
  <c r="D99" i="1"/>
  <c r="D1596" i="1"/>
  <c r="D970" i="1"/>
  <c r="D42" i="1"/>
  <c r="D933" i="1"/>
  <c r="D901" i="1"/>
  <c r="D861" i="1"/>
  <c r="D800" i="1"/>
  <c r="D736" i="1"/>
  <c r="D670" i="1"/>
  <c r="D620" i="1"/>
  <c r="D588" i="1"/>
  <c r="D532" i="1"/>
  <c r="D524" i="1"/>
  <c r="D452" i="1"/>
  <c r="D407" i="1"/>
  <c r="D359" i="1"/>
  <c r="D307" i="1"/>
  <c r="D283" i="1"/>
  <c r="D257" i="1"/>
  <c r="D217" i="1"/>
  <c r="D190" i="1"/>
  <c r="D98" i="1"/>
  <c r="D1595" i="1"/>
  <c r="D17" i="1"/>
  <c r="D916" i="1"/>
  <c r="D844" i="1"/>
  <c r="D91" i="1"/>
  <c r="D83" i="1"/>
  <c r="D331" i="1"/>
  <c r="D142" i="1"/>
  <c r="D2256" i="1"/>
  <c r="F2240" i="1"/>
  <c r="D9" i="1"/>
  <c r="D264" i="1"/>
  <c r="D248" i="1"/>
  <c r="D232" i="1"/>
  <c r="D216" i="1"/>
  <c r="D149" i="1"/>
  <c r="D105" i="1"/>
  <c r="D931" i="1"/>
  <c r="D915" i="1"/>
  <c r="D899" i="1"/>
  <c r="D883" i="1"/>
  <c r="D867" i="1"/>
  <c r="D851" i="1"/>
  <c r="D835" i="1"/>
  <c r="D405" i="1"/>
  <c r="D215" i="1"/>
  <c r="D88" i="1"/>
  <c r="D2262" i="1"/>
  <c r="D1593" i="1"/>
  <c r="D1577" i="1"/>
  <c r="D813" i="1"/>
  <c r="D797" i="1"/>
  <c r="D781" i="1"/>
  <c r="D765" i="1"/>
  <c r="D749" i="1"/>
  <c r="D733" i="1"/>
  <c r="D715" i="1"/>
  <c r="D699" i="1"/>
  <c r="D683" i="1"/>
  <c r="D667" i="1"/>
  <c r="D651" i="1"/>
  <c r="D627" i="1"/>
  <c r="D609" i="1"/>
  <c r="D593" i="1"/>
  <c r="D569" i="1"/>
  <c r="D553" i="1"/>
  <c r="D537" i="1"/>
  <c r="D521" i="1"/>
  <c r="D505" i="1"/>
  <c r="D489" i="1"/>
  <c r="D473" i="1"/>
  <c r="D457" i="1"/>
  <c r="D441" i="1"/>
  <c r="D425" i="1"/>
  <c r="D404" i="1"/>
  <c r="D388" i="1"/>
  <c r="D372" i="1"/>
  <c r="D356" i="1"/>
  <c r="D328" i="1"/>
  <c r="D312" i="1"/>
  <c r="D296" i="1"/>
  <c r="D280" i="1"/>
  <c r="D163" i="1"/>
  <c r="D147" i="1"/>
  <c r="BB131" i="1"/>
  <c r="D820" i="1"/>
  <c r="D804" i="1"/>
  <c r="D788" i="1"/>
  <c r="D772" i="1"/>
  <c r="D756" i="1"/>
  <c r="D740" i="1"/>
  <c r="D722" i="1"/>
  <c r="D706" i="1"/>
  <c r="D690" i="1"/>
  <c r="D674" i="1"/>
  <c r="D658" i="1"/>
  <c r="D642" i="1"/>
  <c r="BB626" i="1"/>
  <c r="D311" i="1"/>
  <c r="D295" i="1"/>
  <c r="D279" i="1"/>
  <c r="D221" i="1"/>
  <c r="D86" i="1"/>
  <c r="D2084" i="1"/>
  <c r="D1948" i="1"/>
  <c r="D1932" i="1"/>
  <c r="D1916" i="1"/>
  <c r="D1900" i="1"/>
  <c r="D1882" i="1"/>
  <c r="D1866" i="1"/>
  <c r="D1850" i="1"/>
  <c r="D1686" i="1"/>
  <c r="F1669" i="1"/>
  <c r="F1653" i="1"/>
  <c r="F1629" i="1"/>
  <c r="F1613" i="1"/>
  <c r="D1509" i="1"/>
  <c r="D1493" i="1"/>
  <c r="BE1483" i="1"/>
  <c r="BC1475" i="1"/>
  <c r="D1475" i="1"/>
  <c r="BE1467" i="1"/>
  <c r="BC1459" i="1"/>
  <c r="D1459" i="1"/>
  <c r="BE1451" i="1"/>
  <c r="BC1443" i="1"/>
  <c r="D1443" i="1"/>
  <c r="BE1435" i="1"/>
  <c r="BC1427" i="1"/>
  <c r="D1427" i="1"/>
  <c r="BE1419" i="1"/>
  <c r="BC1411" i="1"/>
  <c r="D1411" i="1"/>
  <c r="BE1403" i="1"/>
  <c r="D1133" i="1"/>
  <c r="BC1117" i="1"/>
  <c r="D1117" i="1"/>
  <c r="F1109" i="1"/>
  <c r="D1101" i="1"/>
  <c r="F1093" i="1"/>
  <c r="D1085" i="1"/>
  <c r="D1067" i="1"/>
  <c r="D1051" i="1"/>
  <c r="D1035" i="1"/>
  <c r="D1019" i="1"/>
  <c r="D1003" i="1"/>
  <c r="D2197" i="1"/>
  <c r="D2115" i="1"/>
  <c r="D1775" i="1"/>
  <c r="D1701" i="1"/>
  <c r="D1685" i="1"/>
  <c r="D1660" i="1"/>
  <c r="BE1652" i="1"/>
  <c r="E1474" i="1"/>
  <c r="E1458" i="1"/>
  <c r="E1442" i="1"/>
  <c r="E1426" i="1"/>
  <c r="E1410" i="1"/>
  <c r="D1222" i="1"/>
  <c r="D1206" i="1"/>
  <c r="E1132" i="1"/>
  <c r="E1116" i="1"/>
  <c r="E1100" i="1"/>
  <c r="E1084" i="1"/>
  <c r="AF21" i="2"/>
  <c r="D2204" i="1"/>
  <c r="D2188" i="1"/>
  <c r="D2074" i="1"/>
  <c r="D2058" i="1"/>
  <c r="D2042" i="1"/>
  <c r="D2026" i="1"/>
  <c r="D2018" i="1"/>
  <c r="D2002" i="1"/>
  <c r="D1986" i="1"/>
  <c r="D1970" i="1"/>
  <c r="D1954" i="1"/>
  <c r="D1832" i="1"/>
  <c r="D1816" i="1"/>
  <c r="D1800" i="1"/>
  <c r="D1766" i="1"/>
  <c r="D1724" i="1"/>
  <c r="F1667" i="1"/>
  <c r="BC1643" i="1"/>
  <c r="F1627" i="1"/>
  <c r="D1619" i="1"/>
  <c r="D1555" i="1"/>
  <c r="D1547" i="1"/>
  <c r="E1449" i="1"/>
  <c r="F1107" i="1"/>
  <c r="E208" i="1"/>
  <c r="D1594" i="1"/>
  <c r="D1578" i="1"/>
  <c r="D56" i="1"/>
  <c r="D40" i="1"/>
  <c r="D8" i="1"/>
  <c r="D305" i="1"/>
  <c r="D289" i="1"/>
  <c r="D273" i="1"/>
  <c r="D255" i="1"/>
  <c r="D239" i="1"/>
  <c r="D223" i="1"/>
  <c r="D156" i="1"/>
  <c r="D140" i="1"/>
  <c r="D114" i="1"/>
  <c r="N129" i="1"/>
  <c r="D96" i="1"/>
  <c r="D39" i="1"/>
  <c r="D15" i="1"/>
  <c r="D254" i="1"/>
  <c r="D238" i="1"/>
  <c r="D222" i="1"/>
  <c r="D204" i="1"/>
  <c r="D179" i="1"/>
  <c r="D2261" i="1"/>
  <c r="D974" i="1"/>
  <c r="D966" i="1"/>
  <c r="D929" i="1"/>
  <c r="D913" i="1"/>
  <c r="D897" i="1"/>
  <c r="D881" i="1"/>
  <c r="D865" i="1"/>
  <c r="D857" i="1"/>
  <c r="D849" i="1"/>
  <c r="D833" i="1"/>
  <c r="D626" i="1"/>
  <c r="N728" i="1"/>
  <c r="D608" i="1"/>
  <c r="D592" i="1"/>
  <c r="D560" i="1"/>
  <c r="D544" i="1"/>
  <c r="D528" i="1"/>
  <c r="D512" i="1"/>
  <c r="D496" i="1"/>
  <c r="D480" i="1"/>
  <c r="D464" i="1"/>
  <c r="D448" i="1"/>
  <c r="D432" i="1"/>
  <c r="D416" i="1"/>
  <c r="D395" i="1"/>
  <c r="D379" i="1"/>
  <c r="D363" i="1"/>
  <c r="D347" i="1"/>
  <c r="D319" i="1"/>
  <c r="D110" i="1"/>
  <c r="E957" i="1"/>
  <c r="D61" i="1"/>
  <c r="D2230" i="1"/>
  <c r="D2182" i="1"/>
  <c r="BE2166" i="1"/>
  <c r="N2238" i="1"/>
  <c r="D2166" i="1"/>
  <c r="D2132" i="1"/>
  <c r="D2116" i="1"/>
  <c r="D2100" i="1"/>
  <c r="D1776" i="1"/>
  <c r="D1760" i="1"/>
  <c r="D1744" i="1"/>
  <c r="D1726" i="1"/>
  <c r="E1483" i="1"/>
  <c r="E1467" i="1"/>
  <c r="E1451" i="1"/>
  <c r="E1435" i="1"/>
  <c r="E1419" i="1"/>
  <c r="E1403" i="1"/>
  <c r="D1255" i="1"/>
  <c r="D1239" i="1"/>
  <c r="D1223" i="1"/>
  <c r="D1207" i="1"/>
  <c r="D1191" i="1"/>
  <c r="D1175" i="1"/>
  <c r="D1157" i="1"/>
  <c r="E1109" i="1"/>
  <c r="E1093" i="1"/>
  <c r="D2229" i="1"/>
  <c r="D2083" i="1"/>
  <c r="D2067" i="1"/>
  <c r="D2051" i="1"/>
  <c r="D2035" i="1"/>
  <c r="BC1652" i="1"/>
  <c r="E1652" i="1"/>
  <c r="BE1644" i="1"/>
  <c r="BC1636" i="1"/>
  <c r="D1636" i="1"/>
  <c r="BE1628" i="1"/>
  <c r="F1620" i="1"/>
  <c r="BC1620" i="1"/>
  <c r="D1620" i="1"/>
  <c r="BE1612" i="1"/>
  <c r="D1564" i="1"/>
  <c r="D1548" i="1"/>
  <c r="D1532" i="1"/>
  <c r="D1516" i="1"/>
  <c r="F1482" i="1"/>
  <c r="F1466" i="1"/>
  <c r="F1450" i="1"/>
  <c r="F1434" i="1"/>
  <c r="F1418" i="1"/>
  <c r="F1402" i="1"/>
  <c r="D1182" i="1"/>
  <c r="D1164" i="1"/>
  <c r="D1148" i="1"/>
  <c r="D576" i="1"/>
  <c r="D1700" i="1"/>
  <c r="D1667" i="1"/>
  <c r="BC1667" i="1"/>
  <c r="BC1627" i="1"/>
  <c r="F1611" i="1"/>
  <c r="D1539" i="1"/>
  <c r="D1531" i="1"/>
  <c r="D1523" i="1"/>
  <c r="D1507" i="1"/>
  <c r="E1481" i="1"/>
  <c r="D1383" i="1"/>
  <c r="D1351" i="1"/>
  <c r="D1335" i="1"/>
  <c r="D1317" i="1"/>
  <c r="D123" i="1"/>
  <c r="D24" i="1"/>
  <c r="D628" i="1"/>
  <c r="D610" i="1"/>
  <c r="D594" i="1"/>
  <c r="D562" i="1"/>
  <c r="D546" i="1"/>
  <c r="D530" i="1"/>
  <c r="D514" i="1"/>
  <c r="D498" i="1"/>
  <c r="D482" i="1"/>
  <c r="D466" i="1"/>
  <c r="D450" i="1"/>
  <c r="D434" i="1"/>
  <c r="D418" i="1"/>
  <c r="D397" i="1"/>
  <c r="D381" i="1"/>
  <c r="D365" i="1"/>
  <c r="D349" i="1"/>
  <c r="D321" i="1"/>
  <c r="D180" i="1"/>
  <c r="D132" i="1"/>
  <c r="D975" i="1"/>
  <c r="D196" i="1"/>
  <c r="D121" i="1"/>
  <c r="D87" i="1"/>
  <c r="D2253" i="1"/>
  <c r="D22" i="1"/>
  <c r="E626" i="1"/>
  <c r="D229" i="1"/>
  <c r="D195" i="1"/>
  <c r="D154" i="1"/>
  <c r="D138" i="1"/>
  <c r="D2260" i="1"/>
  <c r="D2252" i="1"/>
  <c r="D1591" i="1"/>
  <c r="D1575" i="1"/>
  <c r="BC1567" i="1"/>
  <c r="D69" i="1"/>
  <c r="D37" i="1"/>
  <c r="D2198" i="1"/>
  <c r="D2068" i="1"/>
  <c r="D2052" i="1"/>
  <c r="D2036" i="1"/>
  <c r="D2012" i="1"/>
  <c r="D1996" i="1"/>
  <c r="D1980" i="1"/>
  <c r="D1964" i="1"/>
  <c r="D1834" i="1"/>
  <c r="D1826" i="1"/>
  <c r="D1810" i="1"/>
  <c r="D1792" i="1"/>
  <c r="D1710" i="1"/>
  <c r="D1694" i="1"/>
  <c r="D1669" i="1"/>
  <c r="BC1669" i="1"/>
  <c r="D1653" i="1"/>
  <c r="BC1653" i="1"/>
  <c r="D1637" i="1"/>
  <c r="BE1637" i="1"/>
  <c r="BC1629" i="1"/>
  <c r="D1621" i="1"/>
  <c r="BE1621" i="1"/>
  <c r="BC1613" i="1"/>
  <c r="D1605" i="1"/>
  <c r="BE1605" i="1"/>
  <c r="D1549" i="1"/>
  <c r="D1533" i="1"/>
  <c r="D1517" i="1"/>
  <c r="F1475" i="1"/>
  <c r="F1459" i="1"/>
  <c r="F1443" i="1"/>
  <c r="F1427" i="1"/>
  <c r="F1411" i="1"/>
  <c r="D1393" i="1"/>
  <c r="D1345" i="1"/>
  <c r="D1327" i="1"/>
  <c r="D1311" i="1"/>
  <c r="D1281" i="1"/>
  <c r="D577" i="1"/>
  <c r="D2237" i="1"/>
  <c r="D2213" i="1"/>
  <c r="D2011" i="1"/>
  <c r="D1995" i="1"/>
  <c r="D1979" i="1"/>
  <c r="D1963" i="1"/>
  <c r="F1660" i="1"/>
  <c r="E1644" i="1"/>
  <c r="E1628" i="1"/>
  <c r="E1612" i="1"/>
  <c r="D1392" i="1"/>
  <c r="D1360" i="1"/>
  <c r="D1344" i="1"/>
  <c r="D1326" i="1"/>
  <c r="D1310" i="1"/>
  <c r="D1280" i="1"/>
  <c r="D1262" i="1"/>
  <c r="D1190" i="1"/>
  <c r="F1156" i="1"/>
  <c r="BB1084" i="1"/>
  <c r="D2236" i="1"/>
  <c r="D1946" i="1"/>
  <c r="D1930" i="1"/>
  <c r="D1914" i="1"/>
  <c r="D1898" i="1"/>
  <c r="D1880" i="1"/>
  <c r="D1864" i="1"/>
  <c r="D1848" i="1"/>
  <c r="D1758" i="1"/>
  <c r="BC1659" i="1"/>
  <c r="E1643" i="1"/>
  <c r="BC1619" i="1"/>
  <c r="BC1611" i="1"/>
  <c r="D735" i="1"/>
  <c r="D717" i="1"/>
  <c r="D701" i="1"/>
  <c r="D685" i="1"/>
  <c r="D669" i="1"/>
  <c r="D653" i="1"/>
  <c r="D629" i="1"/>
  <c r="D611" i="1"/>
  <c r="D595" i="1"/>
  <c r="D571" i="1"/>
  <c r="D555" i="1"/>
  <c r="D539" i="1"/>
  <c r="D523" i="1"/>
  <c r="D507" i="1"/>
  <c r="D491" i="1"/>
  <c r="D475" i="1"/>
  <c r="D459" i="1"/>
  <c r="D443" i="1"/>
  <c r="D427" i="1"/>
  <c r="D390" i="1"/>
  <c r="D374" i="1"/>
  <c r="D358" i="1"/>
  <c r="D330" i="1"/>
  <c r="D314" i="1"/>
  <c r="D298" i="1"/>
  <c r="D282" i="1"/>
  <c r="D189" i="1"/>
  <c r="D173" i="1"/>
  <c r="D165" i="1"/>
  <c r="D960" i="1"/>
  <c r="D814" i="1"/>
  <c r="D798" i="1"/>
  <c r="D782" i="1"/>
  <c r="D766" i="1"/>
  <c r="D750" i="1"/>
  <c r="D734" i="1"/>
  <c r="D716" i="1"/>
  <c r="D700" i="1"/>
  <c r="D684" i="1"/>
  <c r="D668" i="1"/>
  <c r="D652" i="1"/>
  <c r="D959" i="1"/>
  <c r="D31" i="1"/>
  <c r="D922" i="1"/>
  <c r="D906" i="1"/>
  <c r="D890" i="1"/>
  <c r="D874" i="1"/>
  <c r="D858" i="1"/>
  <c r="D850" i="1"/>
  <c r="D834" i="1"/>
  <c r="E131" i="1"/>
  <c r="D103" i="1"/>
  <c r="D95" i="1"/>
  <c r="D79" i="1"/>
  <c r="D1592" i="1"/>
  <c r="D1576" i="1"/>
  <c r="D54" i="1"/>
  <c r="D38" i="1"/>
  <c r="D261" i="1"/>
  <c r="D213" i="1"/>
  <c r="D178" i="1"/>
  <c r="D128" i="1"/>
  <c r="E1567" i="1"/>
  <c r="D965" i="1"/>
  <c r="BB957" i="1"/>
  <c r="D29" i="1"/>
  <c r="BB2166" i="1"/>
  <c r="E1669" i="1"/>
  <c r="E1653" i="1"/>
  <c r="E1629" i="1"/>
  <c r="E1613" i="1"/>
  <c r="AH30" i="2"/>
  <c r="D1273" i="1"/>
  <c r="D2205" i="1"/>
  <c r="D2181" i="1"/>
  <c r="D2147" i="1"/>
  <c r="D2131" i="1"/>
  <c r="D2099" i="1"/>
  <c r="D1947" i="1"/>
  <c r="D1931" i="1"/>
  <c r="D1915" i="1"/>
  <c r="D1899" i="1"/>
  <c r="D1881" i="1"/>
  <c r="D1865" i="1"/>
  <c r="D1849" i="1"/>
  <c r="D1825" i="1"/>
  <c r="D1809" i="1"/>
  <c r="D1791" i="1"/>
  <c r="D1759" i="1"/>
  <c r="D1743" i="1"/>
  <c r="D1725" i="1"/>
  <c r="F1612" i="1"/>
  <c r="D1508" i="1"/>
  <c r="D1492" i="1"/>
  <c r="BC1482" i="1"/>
  <c r="D1474" i="1"/>
  <c r="BE1474" i="1"/>
  <c r="BC1466" i="1"/>
  <c r="D1458" i="1"/>
  <c r="BE1458" i="1"/>
  <c r="BC1450" i="1"/>
  <c r="D1442" i="1"/>
  <c r="BE1442" i="1"/>
  <c r="BC1434" i="1"/>
  <c r="D1426" i="1"/>
  <c r="BE1426" i="1"/>
  <c r="BC1418" i="1"/>
  <c r="D1410" i="1"/>
  <c r="BE1410" i="1"/>
  <c r="BC1402" i="1"/>
  <c r="D1254" i="1"/>
  <c r="D1238" i="1"/>
  <c r="D1132" i="1"/>
  <c r="D1116" i="1"/>
  <c r="D1100" i="1"/>
  <c r="D1084" i="1"/>
  <c r="N1171" i="1"/>
  <c r="D1066" i="1"/>
  <c r="D1050" i="1"/>
  <c r="D1034" i="1"/>
  <c r="D1018" i="1"/>
  <c r="D1002" i="1"/>
  <c r="D2180" i="1"/>
  <c r="D2146" i="1"/>
  <c r="D2130" i="1"/>
  <c r="D2114" i="1"/>
  <c r="D2098" i="1"/>
  <c r="D1750" i="1"/>
  <c r="D1716" i="1"/>
  <c r="E1667" i="1"/>
  <c r="D1659" i="1"/>
  <c r="D1651" i="1"/>
  <c r="BE1643" i="1"/>
  <c r="E1627" i="1"/>
  <c r="E1433" i="1"/>
  <c r="D399" i="1"/>
  <c r="D351" i="1"/>
  <c r="D323" i="1"/>
  <c r="D199" i="1"/>
  <c r="D150" i="1"/>
  <c r="D134" i="1"/>
  <c r="D124" i="1"/>
  <c r="D106" i="1"/>
  <c r="Z38" i="2"/>
  <c r="D961" i="1"/>
  <c r="D25" i="1"/>
  <c r="D924" i="1"/>
  <c r="D908" i="1"/>
  <c r="D892" i="1"/>
  <c r="D876" i="1"/>
  <c r="D860" i="1"/>
  <c r="D256" i="1"/>
  <c r="D240" i="1"/>
  <c r="D224" i="1"/>
  <c r="N266" i="1"/>
  <c r="D208" i="1"/>
  <c r="D157" i="1"/>
  <c r="D141" i="1"/>
  <c r="D89" i="1"/>
  <c r="D968" i="1"/>
  <c r="D64" i="1"/>
  <c r="D32" i="1"/>
  <c r="D16" i="1"/>
  <c r="D923" i="1"/>
  <c r="D907" i="1"/>
  <c r="D891" i="1"/>
  <c r="D875" i="1"/>
  <c r="D859" i="1"/>
  <c r="D843" i="1"/>
  <c r="D205" i="1"/>
  <c r="D197" i="1"/>
  <c r="BB114" i="1"/>
  <c r="D1601" i="1"/>
  <c r="D1585" i="1"/>
  <c r="D1569" i="1"/>
  <c r="D821" i="1"/>
  <c r="D805" i="1"/>
  <c r="D789" i="1"/>
  <c r="D773" i="1"/>
  <c r="D757" i="1"/>
  <c r="D741" i="1"/>
  <c r="D723" i="1"/>
  <c r="D707" i="1"/>
  <c r="D691" i="1"/>
  <c r="D675" i="1"/>
  <c r="D659" i="1"/>
  <c r="D643" i="1"/>
  <c r="D635" i="1"/>
  <c r="D617" i="1"/>
  <c r="D601" i="1"/>
  <c r="D585" i="1"/>
  <c r="D561" i="1"/>
  <c r="D545" i="1"/>
  <c r="D529" i="1"/>
  <c r="D513" i="1"/>
  <c r="D497" i="1"/>
  <c r="D481" i="1"/>
  <c r="D465" i="1"/>
  <c r="D449" i="1"/>
  <c r="D433" i="1"/>
  <c r="D417" i="1"/>
  <c r="D396" i="1"/>
  <c r="D380" i="1"/>
  <c r="D364" i="1"/>
  <c r="D348" i="1"/>
  <c r="D320" i="1"/>
  <c r="D304" i="1"/>
  <c r="D288" i="1"/>
  <c r="D272" i="1"/>
  <c r="D155" i="1"/>
  <c r="BC131" i="1"/>
  <c r="D6" i="1"/>
  <c r="D812" i="1"/>
  <c r="D796" i="1"/>
  <c r="D780" i="1"/>
  <c r="D764" i="1"/>
  <c r="D748" i="1"/>
  <c r="D732" i="1"/>
  <c r="D714" i="1"/>
  <c r="D698" i="1"/>
  <c r="D682" i="1"/>
  <c r="D666" i="1"/>
  <c r="D650" i="1"/>
  <c r="D973" i="1"/>
  <c r="D21" i="1"/>
  <c r="D2222" i="1"/>
  <c r="D2214" i="1"/>
  <c r="D1940" i="1"/>
  <c r="D1924" i="1"/>
  <c r="D1908" i="1"/>
  <c r="D1890" i="1"/>
  <c r="D1874" i="1"/>
  <c r="D1858" i="1"/>
  <c r="D1842" i="1"/>
  <c r="F1637" i="1"/>
  <c r="F1621" i="1"/>
  <c r="F1605" i="1"/>
  <c r="D1501" i="1"/>
  <c r="BC1483" i="1"/>
  <c r="D1483" i="1"/>
  <c r="BE1475" i="1"/>
  <c r="BC1467" i="1"/>
  <c r="D1467" i="1"/>
  <c r="BE1459" i="1"/>
  <c r="BC1451" i="1"/>
  <c r="D1451" i="1"/>
  <c r="BE1443" i="1"/>
  <c r="BC1435" i="1"/>
  <c r="D1435" i="1"/>
  <c r="BE1427" i="1"/>
  <c r="BC1419" i="1"/>
  <c r="D1419" i="1"/>
  <c r="BE1411" i="1"/>
  <c r="BC1403" i="1"/>
  <c r="D1403" i="1"/>
  <c r="D1263" i="1"/>
  <c r="D1149" i="1"/>
  <c r="D1141" i="1"/>
  <c r="D1125" i="1"/>
  <c r="F1117" i="1"/>
  <c r="BC1109" i="1"/>
  <c r="D1109" i="1"/>
  <c r="BC1093" i="1"/>
  <c r="D1093" i="1"/>
  <c r="D1075" i="1"/>
  <c r="D1059" i="1"/>
  <c r="D1043" i="1"/>
  <c r="D1027" i="1"/>
  <c r="D1011" i="1"/>
  <c r="D1709" i="1"/>
  <c r="D1693" i="1"/>
  <c r="D1668" i="1"/>
  <c r="BC1660" i="1"/>
  <c r="BE1660" i="1"/>
  <c r="D1652" i="1"/>
  <c r="E1482" i="1"/>
  <c r="E1466" i="1"/>
  <c r="E1450" i="1"/>
  <c r="E1434" i="1"/>
  <c r="E1418" i="1"/>
  <c r="E1402" i="1"/>
  <c r="D1230" i="1"/>
  <c r="D1214" i="1"/>
  <c r="D1198" i="1"/>
  <c r="AH21" i="2"/>
  <c r="D2220" i="1"/>
  <c r="D2196" i="1"/>
  <c r="D2082" i="1"/>
  <c r="D2066" i="1"/>
  <c r="D2050" i="1"/>
  <c r="D2034" i="1"/>
  <c r="D2010" i="1"/>
  <c r="D1994" i="1"/>
  <c r="D1978" i="1"/>
  <c r="D1962" i="1"/>
  <c r="D1824" i="1"/>
  <c r="D1808" i="1"/>
  <c r="D1790" i="1"/>
  <c r="D1692" i="1"/>
  <c r="E1635" i="1"/>
  <c r="BE1627" i="1"/>
  <c r="E1611" i="1"/>
  <c r="D297" i="1"/>
  <c r="D281" i="1"/>
  <c r="D263" i="1"/>
  <c r="D247" i="1"/>
  <c r="D231" i="1"/>
  <c r="D148" i="1"/>
  <c r="D80" i="1"/>
  <c r="D262" i="1"/>
  <c r="D246" i="1"/>
  <c r="D230" i="1"/>
  <c r="D214" i="1"/>
  <c r="D187" i="1"/>
  <c r="D171" i="1"/>
  <c r="D139" i="1"/>
  <c r="D958" i="1"/>
  <c r="D921" i="1"/>
  <c r="D905" i="1"/>
  <c r="D889" i="1"/>
  <c r="D873" i="1"/>
  <c r="D841" i="1"/>
  <c r="BC626" i="1"/>
  <c r="D616" i="1"/>
  <c r="D584" i="1"/>
  <c r="D568" i="1"/>
  <c r="D552" i="1"/>
  <c r="D536" i="1"/>
  <c r="D520" i="1"/>
  <c r="D504" i="1"/>
  <c r="D488" i="1"/>
  <c r="D472" i="1"/>
  <c r="D456" i="1"/>
  <c r="D440" i="1"/>
  <c r="D424" i="1"/>
  <c r="D403" i="1"/>
  <c r="D387" i="1"/>
  <c r="D371" i="1"/>
  <c r="D355" i="1"/>
  <c r="D327" i="1"/>
  <c r="D303" i="1"/>
  <c r="D287" i="1"/>
  <c r="D271" i="1"/>
  <c r="D245" i="1"/>
  <c r="D94" i="1"/>
  <c r="BB1567" i="1"/>
  <c r="D45" i="1"/>
  <c r="D2174" i="1"/>
  <c r="E2166" i="1"/>
  <c r="D2140" i="1"/>
  <c r="D2124" i="1"/>
  <c r="D2108" i="1"/>
  <c r="D2092" i="1"/>
  <c r="D2020" i="1"/>
  <c r="D1768" i="1"/>
  <c r="D1752" i="1"/>
  <c r="D1736" i="1"/>
  <c r="D1718" i="1"/>
  <c r="E1475" i="1"/>
  <c r="E1459" i="1"/>
  <c r="E1443" i="1"/>
  <c r="E1427" i="1"/>
  <c r="E1411" i="1"/>
  <c r="D1247" i="1"/>
  <c r="D1231" i="1"/>
  <c r="D1215" i="1"/>
  <c r="D1199" i="1"/>
  <c r="D1183" i="1"/>
  <c r="D1165" i="1"/>
  <c r="E1117" i="1"/>
  <c r="D2221" i="1"/>
  <c r="D2189" i="1"/>
  <c r="D2075" i="1"/>
  <c r="D2059" i="1"/>
  <c r="D2043" i="1"/>
  <c r="D2027" i="1"/>
  <c r="E1660" i="1"/>
  <c r="BC1644" i="1"/>
  <c r="D1644" i="1"/>
  <c r="BE1636" i="1"/>
  <c r="BC1628" i="1"/>
  <c r="D1628" i="1"/>
  <c r="BE1620" i="1"/>
  <c r="BC1612" i="1"/>
  <c r="D1612" i="1"/>
  <c r="D1556" i="1"/>
  <c r="D1540" i="1"/>
  <c r="D1524" i="1"/>
  <c r="F1474" i="1"/>
  <c r="F1458" i="1"/>
  <c r="F1442" i="1"/>
  <c r="F1426" i="1"/>
  <c r="F1410" i="1"/>
  <c r="D1174" i="1"/>
  <c r="E1156" i="1"/>
  <c r="D1156" i="1"/>
  <c r="F1132" i="1"/>
  <c r="F1116" i="1"/>
  <c r="F1100" i="1"/>
  <c r="F1084" i="1"/>
  <c r="D74" i="1"/>
  <c r="D1742" i="1"/>
  <c r="BE1667" i="1"/>
  <c r="E1659" i="1"/>
  <c r="D1643" i="1"/>
  <c r="BE1635" i="1"/>
  <c r="E1619" i="1"/>
  <c r="BE1611" i="1"/>
  <c r="E1465" i="1"/>
  <c r="D181" i="1"/>
  <c r="D115" i="1"/>
  <c r="D48" i="1"/>
  <c r="D636" i="1"/>
  <c r="D618" i="1"/>
  <c r="D602" i="1"/>
  <c r="D586" i="1"/>
  <c r="D570" i="1"/>
  <c r="D554" i="1"/>
  <c r="D538" i="1"/>
  <c r="D522" i="1"/>
  <c r="D506" i="1"/>
  <c r="D490" i="1"/>
  <c r="D474" i="1"/>
  <c r="D458" i="1"/>
  <c r="D442" i="1"/>
  <c r="D426" i="1"/>
  <c r="D389" i="1"/>
  <c r="D373" i="1"/>
  <c r="D357" i="1"/>
  <c r="D329" i="1"/>
  <c r="D313" i="1"/>
  <c r="D188" i="1"/>
  <c r="D172" i="1"/>
  <c r="D164" i="1"/>
  <c r="D122" i="1"/>
  <c r="D104" i="1"/>
  <c r="D2254" i="1"/>
  <c r="D2246" i="1"/>
  <c r="D23" i="1"/>
  <c r="D111" i="1"/>
  <c r="D46" i="1"/>
  <c r="D162" i="1"/>
  <c r="D146" i="1"/>
  <c r="D120" i="1"/>
  <c r="D102" i="1"/>
  <c r="D1599" i="1"/>
  <c r="D1583" i="1"/>
  <c r="N1603" i="1"/>
  <c r="D1567" i="1"/>
  <c r="BE1567" i="1"/>
  <c r="D53" i="1"/>
  <c r="D13" i="1"/>
  <c r="D2206" i="1"/>
  <c r="D2190" i="1"/>
  <c r="D2076" i="1"/>
  <c r="D2060" i="1"/>
  <c r="D2044" i="1"/>
  <c r="D2028" i="1"/>
  <c r="D2004" i="1"/>
  <c r="D1988" i="1"/>
  <c r="D1972" i="1"/>
  <c r="D1956" i="1"/>
  <c r="D1818" i="1"/>
  <c r="D1802" i="1"/>
  <c r="D1779" i="1"/>
  <c r="D1702" i="1"/>
  <c r="BE1669" i="1"/>
  <c r="D1661" i="1"/>
  <c r="BE1653" i="1"/>
  <c r="D1645" i="1"/>
  <c r="BC1637" i="1"/>
  <c r="D1629" i="1"/>
  <c r="BE1629" i="1"/>
  <c r="BC1621" i="1"/>
  <c r="D1613" i="1"/>
  <c r="BE1613" i="1"/>
  <c r="BC1605" i="1"/>
  <c r="D1557" i="1"/>
  <c r="D1541" i="1"/>
  <c r="D1525" i="1"/>
  <c r="D1369" i="1"/>
  <c r="D1353" i="1"/>
  <c r="D1337" i="1"/>
  <c r="D1319" i="1"/>
  <c r="D1303" i="1"/>
  <c r="D2019" i="1"/>
  <c r="D2003" i="1"/>
  <c r="D1987" i="1"/>
  <c r="D1971" i="1"/>
  <c r="D1955" i="1"/>
  <c r="D1717" i="1"/>
  <c r="F1652" i="1"/>
  <c r="E1636" i="1"/>
  <c r="E1620" i="1"/>
  <c r="D1384" i="1"/>
  <c r="D1368" i="1"/>
  <c r="D1336" i="1"/>
  <c r="D1318" i="1"/>
  <c r="D1302" i="1"/>
  <c r="D1272" i="1"/>
  <c r="D2228" i="1"/>
  <c r="D2212" i="1"/>
  <c r="D1938" i="1"/>
  <c r="D1922" i="1"/>
  <c r="D1906" i="1"/>
  <c r="D1888" i="1"/>
  <c r="D1872" i="1"/>
  <c r="D1856" i="1"/>
  <c r="D1840" i="1"/>
  <c r="D1734" i="1"/>
  <c r="D1684" i="1"/>
  <c r="BE1659" i="1"/>
  <c r="D1627" i="1"/>
  <c r="BE1619" i="1"/>
  <c r="E1417" i="1"/>
  <c r="D1301" i="1"/>
  <c r="D531" i="1"/>
  <c r="D515" i="1"/>
  <c r="D499" i="1"/>
  <c r="D483" i="1"/>
  <c r="D467" i="1"/>
  <c r="D451" i="1"/>
  <c r="D435" i="1"/>
  <c r="D419" i="1"/>
  <c r="D406" i="1"/>
  <c r="D398" i="1"/>
  <c r="D382" i="1"/>
  <c r="D366" i="1"/>
  <c r="D350" i="1"/>
  <c r="D322" i="1"/>
  <c r="D306" i="1"/>
  <c r="D290" i="1"/>
  <c r="D274" i="1"/>
  <c r="D133" i="1"/>
  <c r="D97" i="1"/>
  <c r="D81" i="1"/>
  <c r="D2255" i="1"/>
  <c r="D976" i="1"/>
  <c r="D822" i="1"/>
  <c r="D806" i="1"/>
  <c r="D790" i="1"/>
  <c r="D774" i="1"/>
  <c r="D758" i="1"/>
  <c r="D742" i="1"/>
  <c r="D724" i="1"/>
  <c r="D708" i="1"/>
  <c r="D692" i="1"/>
  <c r="D676" i="1"/>
  <c r="D660" i="1"/>
  <c r="D644" i="1"/>
  <c r="E114" i="1"/>
  <c r="D967" i="1"/>
  <c r="D63" i="1"/>
  <c r="D55" i="1"/>
  <c r="D47" i="1"/>
  <c r="D7" i="1"/>
  <c r="D930" i="1"/>
  <c r="D914" i="1"/>
  <c r="D898" i="1"/>
  <c r="D882" i="1"/>
  <c r="D866" i="1"/>
  <c r="D842" i="1"/>
  <c r="D131" i="1"/>
  <c r="N206" i="1"/>
  <c r="D2245" i="1"/>
  <c r="D1600" i="1"/>
  <c r="D1584" i="1"/>
  <c r="D1568" i="1"/>
  <c r="D62" i="1"/>
  <c r="D30" i="1"/>
  <c r="D14" i="1"/>
  <c r="D634" i="1"/>
  <c r="D600" i="1"/>
  <c r="D253" i="1"/>
  <c r="D237" i="1"/>
  <c r="D203" i="1"/>
  <c r="D186" i="1"/>
  <c r="D170" i="1"/>
  <c r="D78" i="1"/>
  <c r="D2244" i="1"/>
  <c r="N981" i="1"/>
  <c r="D957" i="1"/>
  <c r="D5" i="1"/>
  <c r="E1637" i="1"/>
  <c r="E1621" i="1"/>
  <c r="E1605" i="1"/>
  <c r="D75" i="1"/>
  <c r="D2173" i="1"/>
  <c r="D2139" i="1"/>
  <c r="D2123" i="1"/>
  <c r="D2107" i="1"/>
  <c r="D2091" i="1"/>
  <c r="D1939" i="1"/>
  <c r="D1923" i="1"/>
  <c r="D1907" i="1"/>
  <c r="D1889" i="1"/>
  <c r="D1873" i="1"/>
  <c r="D1857" i="1"/>
  <c r="D1841" i="1"/>
  <c r="D1833" i="1"/>
  <c r="D1817" i="1"/>
  <c r="D1801" i="1"/>
  <c r="D1784" i="1"/>
  <c r="D1767" i="1"/>
  <c r="D1751" i="1"/>
  <c r="D1735" i="1"/>
  <c r="F1636" i="1"/>
  <c r="D1500" i="1"/>
  <c r="D1482" i="1"/>
  <c r="BE1482" i="1"/>
  <c r="BC1474" i="1"/>
  <c r="D1466" i="1"/>
  <c r="BE1466" i="1"/>
  <c r="BC1458" i="1"/>
  <c r="D1450" i="1"/>
  <c r="BE1450" i="1"/>
  <c r="BC1442" i="1"/>
  <c r="D1434" i="1"/>
  <c r="BE1434" i="1"/>
  <c r="BC1426" i="1"/>
  <c r="D1418" i="1"/>
  <c r="BE1418" i="1"/>
  <c r="BC1410" i="1"/>
  <c r="D1402" i="1"/>
  <c r="BE1402" i="1"/>
  <c r="D1246" i="1"/>
  <c r="BC1156" i="1"/>
  <c r="D1140" i="1"/>
  <c r="BC1132" i="1"/>
  <c r="D1124" i="1"/>
  <c r="BC1116" i="1"/>
  <c r="D1108" i="1"/>
  <c r="BC1100" i="1"/>
  <c r="D1092" i="1"/>
  <c r="BC1084" i="1"/>
  <c r="D1074" i="1"/>
  <c r="D1058" i="1"/>
  <c r="D1042" i="1"/>
  <c r="D1026" i="1"/>
  <c r="D1010" i="1"/>
  <c r="D2172" i="1"/>
  <c r="D2138" i="1"/>
  <c r="D2122" i="1"/>
  <c r="D2106" i="1"/>
  <c r="D2090" i="1"/>
  <c r="D1783" i="1"/>
  <c r="D1774" i="1"/>
  <c r="D1708" i="1"/>
  <c r="F1643" i="1"/>
  <c r="D1635" i="1"/>
  <c r="D1611" i="1"/>
  <c r="D1563" i="1"/>
  <c r="D856" i="1"/>
  <c r="D840" i="1"/>
  <c r="D137" i="1"/>
  <c r="D1598" i="1"/>
  <c r="D1582" i="1"/>
  <c r="D2227" i="1"/>
  <c r="D2211" i="1"/>
  <c r="D2081" i="1"/>
  <c r="D2065" i="1"/>
  <c r="D2049" i="1"/>
  <c r="D2033" i="1"/>
  <c r="D1823" i="1"/>
  <c r="D1807" i="1"/>
  <c r="D1789" i="1"/>
  <c r="E1666" i="1"/>
  <c r="BC1650" i="1"/>
  <c r="D1650" i="1"/>
  <c r="F1642" i="1"/>
  <c r="BE1642" i="1"/>
  <c r="BC1634" i="1"/>
  <c r="D1634" i="1"/>
  <c r="F1626" i="1"/>
  <c r="BE1626" i="1"/>
  <c r="BC1618" i="1"/>
  <c r="D1618" i="1"/>
  <c r="F1610" i="1"/>
  <c r="BE1610" i="1"/>
  <c r="D1562" i="1"/>
  <c r="D1546" i="1"/>
  <c r="D1530" i="1"/>
  <c r="F1480" i="1"/>
  <c r="F1464" i="1"/>
  <c r="F1448" i="1"/>
  <c r="F1432" i="1"/>
  <c r="F1416" i="1"/>
  <c r="F1400" i="1"/>
  <c r="BB1334" i="1"/>
  <c r="D1180" i="1"/>
  <c r="D1162" i="1"/>
  <c r="F574" i="1"/>
  <c r="D2234" i="1"/>
  <c r="D1706" i="1"/>
  <c r="D1690" i="1"/>
  <c r="D1665" i="1"/>
  <c r="E1649" i="1"/>
  <c r="E1633" i="1"/>
  <c r="E1617" i="1"/>
  <c r="D1259" i="1"/>
  <c r="D1089" i="1"/>
  <c r="D1031" i="1"/>
  <c r="BB999" i="1"/>
  <c r="D410" i="1"/>
  <c r="D811" i="1"/>
  <c r="D795" i="1"/>
  <c r="D779" i="1"/>
  <c r="D763" i="1"/>
  <c r="D747" i="1"/>
  <c r="D731" i="1"/>
  <c r="D713" i="1"/>
  <c r="D697" i="1"/>
  <c r="D681" i="1"/>
  <c r="D665" i="1"/>
  <c r="D649" i="1"/>
  <c r="D623" i="1"/>
  <c r="D607" i="1"/>
  <c r="D591" i="1"/>
  <c r="D567" i="1"/>
  <c r="D551" i="1"/>
  <c r="D535" i="1"/>
  <c r="D519" i="1"/>
  <c r="D503" i="1"/>
  <c r="D487" i="1"/>
  <c r="D471" i="1"/>
  <c r="D455" i="1"/>
  <c r="D439" i="1"/>
  <c r="D423" i="1"/>
  <c r="D402" i="1"/>
  <c r="D386" i="1"/>
  <c r="D370" i="1"/>
  <c r="D354" i="1"/>
  <c r="D326" i="1"/>
  <c r="D310" i="1"/>
  <c r="D294" i="1"/>
  <c r="D278" i="1"/>
  <c r="D153" i="1"/>
  <c r="D127" i="1"/>
  <c r="D119" i="1"/>
  <c r="D101" i="1"/>
  <c r="D2243" i="1"/>
  <c r="D2235" i="1"/>
  <c r="D2009" i="1"/>
  <c r="D1993" i="1"/>
  <c r="D1977" i="1"/>
  <c r="D1961" i="1"/>
  <c r="E1642" i="1"/>
  <c r="E1626" i="1"/>
  <c r="E1610" i="1"/>
  <c r="D1374" i="1"/>
  <c r="D1342" i="1"/>
  <c r="D1324" i="1"/>
  <c r="D1308" i="1"/>
  <c r="D1278" i="1"/>
  <c r="D1260" i="1"/>
  <c r="O112" i="1"/>
  <c r="E72" i="1"/>
  <c r="P112" i="1"/>
  <c r="F72" i="1"/>
  <c r="D2218" i="1"/>
  <c r="D1944" i="1"/>
  <c r="D1928" i="1"/>
  <c r="D1912" i="1"/>
  <c r="D1896" i="1"/>
  <c r="D1878" i="1"/>
  <c r="D1862" i="1"/>
  <c r="D1846" i="1"/>
  <c r="F1665" i="1"/>
  <c r="F1641" i="1"/>
  <c r="F1625" i="1"/>
  <c r="F1609" i="1"/>
  <c r="D1505" i="1"/>
  <c r="D1489" i="1"/>
  <c r="BE1479" i="1"/>
  <c r="BC1471" i="1"/>
  <c r="D1471" i="1"/>
  <c r="BE1463" i="1"/>
  <c r="BC1455" i="1"/>
  <c r="D1455" i="1"/>
  <c r="BE1447" i="1"/>
  <c r="BC1439" i="1"/>
  <c r="D1439" i="1"/>
  <c r="BE1431" i="1"/>
  <c r="BC1423" i="1"/>
  <c r="D1423" i="1"/>
  <c r="BE1415" i="1"/>
  <c r="BC1407" i="1"/>
  <c r="D1407" i="1"/>
  <c r="F1399" i="1"/>
  <c r="D1153" i="1"/>
  <c r="D1105" i="1"/>
  <c r="E1097" i="1"/>
  <c r="D1047" i="1"/>
  <c r="D2193" i="1"/>
  <c r="D2185" i="1"/>
  <c r="D2135" i="1"/>
  <c r="D2119" i="1"/>
  <c r="D1491" i="1"/>
  <c r="BE1481" i="1"/>
  <c r="F1473" i="1"/>
  <c r="BC1473" i="1"/>
  <c r="D1473" i="1"/>
  <c r="BE1465" i="1"/>
  <c r="F1457" i="1"/>
  <c r="BC1457" i="1"/>
  <c r="D1457" i="1"/>
  <c r="BE1449" i="1"/>
  <c r="F1441" i="1"/>
  <c r="BC1441" i="1"/>
  <c r="D1441" i="1"/>
  <c r="BE1433" i="1"/>
  <c r="F1425" i="1"/>
  <c r="BC1425" i="1"/>
  <c r="D1425" i="1"/>
  <c r="BE1417" i="1"/>
  <c r="F1409" i="1"/>
  <c r="BC1409" i="1"/>
  <c r="D1409" i="1"/>
  <c r="BE1401" i="1"/>
  <c r="E1163" i="1"/>
  <c r="D1147" i="1"/>
  <c r="D1131" i="1"/>
  <c r="BC1115" i="1"/>
  <c r="D1115" i="1"/>
  <c r="BC1099" i="1"/>
  <c r="D1099" i="1"/>
  <c r="D1081" i="1"/>
  <c r="D1065" i="1"/>
  <c r="D1049" i="1"/>
  <c r="D1033" i="1"/>
  <c r="D1017" i="1"/>
  <c r="D1001" i="1"/>
  <c r="D928" i="1"/>
  <c r="D912" i="1"/>
  <c r="D896" i="1"/>
  <c r="D880" i="1"/>
  <c r="D864" i="1"/>
  <c r="D252" i="1"/>
  <c r="D236" i="1"/>
  <c r="D220" i="1"/>
  <c r="D85" i="1"/>
  <c r="D972" i="1"/>
  <c r="D964" i="1"/>
  <c r="D2187" i="1"/>
  <c r="D2179" i="1"/>
  <c r="D2145" i="1"/>
  <c r="D2129" i="1"/>
  <c r="D2113" i="1"/>
  <c r="D2097" i="1"/>
  <c r="D1945" i="1"/>
  <c r="D1929" i="1"/>
  <c r="D1913" i="1"/>
  <c r="D1897" i="1"/>
  <c r="D1879" i="1"/>
  <c r="D1863" i="1"/>
  <c r="D1847" i="1"/>
  <c r="D1773" i="1"/>
  <c r="D1757" i="1"/>
  <c r="D1741" i="1"/>
  <c r="D1506" i="1"/>
  <c r="D1490" i="1"/>
  <c r="BC1480" i="1"/>
  <c r="D1472" i="1"/>
  <c r="BE1472" i="1"/>
  <c r="BC1464" i="1"/>
  <c r="D1456" i="1"/>
  <c r="BE1456" i="1"/>
  <c r="BC1448" i="1"/>
  <c r="D1440" i="1"/>
  <c r="BE1440" i="1"/>
  <c r="BC1432" i="1"/>
  <c r="D1424" i="1"/>
  <c r="BE1424" i="1"/>
  <c r="BC1416" i="1"/>
  <c r="D1408" i="1"/>
  <c r="BE1408" i="1"/>
  <c r="BC1400" i="1"/>
  <c r="D1252" i="1"/>
  <c r="D1236" i="1"/>
  <c r="D1146" i="1"/>
  <c r="D1130" i="1"/>
  <c r="D1114" i="1"/>
  <c r="D1098" i="1"/>
  <c r="D1080" i="1"/>
  <c r="D1064" i="1"/>
  <c r="D1048" i="1"/>
  <c r="D1032" i="1"/>
  <c r="D1016" i="1"/>
  <c r="D1000" i="1"/>
  <c r="BE72" i="1"/>
  <c r="D72" i="1"/>
  <c r="D2178" i="1"/>
  <c r="D2144" i="1"/>
  <c r="D2128" i="1"/>
  <c r="D2112" i="1"/>
  <c r="D2096" i="1"/>
  <c r="D1772" i="1"/>
  <c r="D1756" i="1"/>
  <c r="D1740" i="1"/>
  <c r="D1722" i="1"/>
  <c r="E1479" i="1"/>
  <c r="E1463" i="1"/>
  <c r="E1447" i="1"/>
  <c r="E1431" i="1"/>
  <c r="E1415" i="1"/>
  <c r="D1251" i="1"/>
  <c r="D1235" i="1"/>
  <c r="D1219" i="1"/>
  <c r="D1203" i="1"/>
  <c r="D1187" i="1"/>
  <c r="D1169" i="1"/>
  <c r="D1121" i="1"/>
  <c r="D1063" i="1"/>
  <c r="BE999" i="1"/>
  <c r="D2225" i="1"/>
  <c r="E1401" i="1"/>
  <c r="D1253" i="1"/>
  <c r="D1237" i="1"/>
  <c r="D1221" i="1"/>
  <c r="D1205" i="1"/>
  <c r="D1189" i="1"/>
  <c r="N1266" i="1"/>
  <c r="D1173" i="1"/>
  <c r="D1155" i="1"/>
  <c r="E1107" i="1"/>
  <c r="D194" i="1"/>
  <c r="D185" i="1"/>
  <c r="D169" i="1"/>
  <c r="D93" i="1"/>
  <c r="D77" i="1"/>
  <c r="D1723" i="1"/>
  <c r="D1707" i="1"/>
  <c r="D1691" i="1"/>
  <c r="D1666" i="1"/>
  <c r="E1480" i="1"/>
  <c r="E1464" i="1"/>
  <c r="E1448" i="1"/>
  <c r="E1432" i="1"/>
  <c r="E1416" i="1"/>
  <c r="E1400" i="1"/>
  <c r="D1228" i="1"/>
  <c r="D1212" i="1"/>
  <c r="D1196" i="1"/>
  <c r="D2194" i="1"/>
  <c r="D2186" i="1"/>
  <c r="D2080" i="1"/>
  <c r="D2064" i="1"/>
  <c r="D2048" i="1"/>
  <c r="D2032" i="1"/>
  <c r="D2008" i="1"/>
  <c r="D1992" i="1"/>
  <c r="D1976" i="1"/>
  <c r="D1960" i="1"/>
  <c r="D1822" i="1"/>
  <c r="D1806" i="1"/>
  <c r="D1788" i="1"/>
  <c r="BC1665" i="1"/>
  <c r="D1649" i="1"/>
  <c r="BE1649" i="1"/>
  <c r="BC1641" i="1"/>
  <c r="D1633" i="1"/>
  <c r="BE1633" i="1"/>
  <c r="BC1625" i="1"/>
  <c r="D1617" i="1"/>
  <c r="BE1617" i="1"/>
  <c r="BC1609" i="1"/>
  <c r="D1561" i="1"/>
  <c r="D1545" i="1"/>
  <c r="D1529" i="1"/>
  <c r="F1463" i="1"/>
  <c r="F1431" i="1"/>
  <c r="BE1399" i="1"/>
  <c r="D1399" i="1"/>
  <c r="D1373" i="1"/>
  <c r="D1341" i="1"/>
  <c r="D1323" i="1"/>
  <c r="D1307" i="1"/>
  <c r="D1277" i="1"/>
  <c r="D1137" i="1"/>
  <c r="E1129" i="1"/>
  <c r="D1079" i="1"/>
  <c r="D1007" i="1"/>
  <c r="E999" i="1"/>
  <c r="D2233" i="1"/>
  <c r="D1391" i="1"/>
  <c r="D1359" i="1"/>
  <c r="D1325" i="1"/>
  <c r="D1309" i="1"/>
  <c r="D1279" i="1"/>
  <c r="E1173" i="1"/>
  <c r="F1115" i="1"/>
  <c r="F1099" i="1"/>
  <c r="D575" i="1"/>
  <c r="D848" i="1"/>
  <c r="D832" i="1"/>
  <c r="D161" i="1"/>
  <c r="D109" i="1"/>
  <c r="D2251" i="1"/>
  <c r="D1590" i="1"/>
  <c r="D1574" i="1"/>
  <c r="D2219" i="1"/>
  <c r="D2073" i="1"/>
  <c r="D2057" i="1"/>
  <c r="D2041" i="1"/>
  <c r="D2025" i="1"/>
  <c r="D1831" i="1"/>
  <c r="D1815" i="1"/>
  <c r="D1799" i="1"/>
  <c r="D1782" i="1"/>
  <c r="BE1650" i="1"/>
  <c r="D1642" i="1"/>
  <c r="BE1634" i="1"/>
  <c r="D1626" i="1"/>
  <c r="BE1618" i="1"/>
  <c r="D1610" i="1"/>
  <c r="D1554" i="1"/>
  <c r="D1538" i="1"/>
  <c r="D1522" i="1"/>
  <c r="F1472" i="1"/>
  <c r="F1456" i="1"/>
  <c r="F1440" i="1"/>
  <c r="F1424" i="1"/>
  <c r="F1408" i="1"/>
  <c r="D1188" i="1"/>
  <c r="D1170" i="1"/>
  <c r="D1154" i="1"/>
  <c r="F1114" i="1"/>
  <c r="D1714" i="1"/>
  <c r="D1698" i="1"/>
  <c r="D1682" i="1"/>
  <c r="E1665" i="1"/>
  <c r="D1657" i="1"/>
  <c r="E1641" i="1"/>
  <c r="E1625" i="1"/>
  <c r="E1609" i="1"/>
  <c r="E1299" i="1"/>
  <c r="D1269" i="1"/>
  <c r="E1145" i="1"/>
  <c r="F1097" i="1"/>
  <c r="BC1097" i="1"/>
  <c r="D1097" i="1"/>
  <c r="D1023" i="1"/>
  <c r="D2087" i="1"/>
  <c r="D1885" i="1"/>
  <c r="D1869" i="1"/>
  <c r="D1271" i="1"/>
  <c r="F1163" i="1"/>
  <c r="D819" i="1"/>
  <c r="D803" i="1"/>
  <c r="D787" i="1"/>
  <c r="D771" i="1"/>
  <c r="D755" i="1"/>
  <c r="D739" i="1"/>
  <c r="D721" i="1"/>
  <c r="D705" i="1"/>
  <c r="D689" i="1"/>
  <c r="D673" i="1"/>
  <c r="D657" i="1"/>
  <c r="D641" i="1"/>
  <c r="D633" i="1"/>
  <c r="D615" i="1"/>
  <c r="D599" i="1"/>
  <c r="D583" i="1"/>
  <c r="D559" i="1"/>
  <c r="D543" i="1"/>
  <c r="D527" i="1"/>
  <c r="D511" i="1"/>
  <c r="D495" i="1"/>
  <c r="D479" i="1"/>
  <c r="D463" i="1"/>
  <c r="D447" i="1"/>
  <c r="D431" i="1"/>
  <c r="D415" i="1"/>
  <c r="D394" i="1"/>
  <c r="D378" i="1"/>
  <c r="D362" i="1"/>
  <c r="D346" i="1"/>
  <c r="D318" i="1"/>
  <c r="D302" i="1"/>
  <c r="D286" i="1"/>
  <c r="D270" i="1"/>
  <c r="D2017" i="1"/>
  <c r="D2001" i="1"/>
  <c r="D1985" i="1"/>
  <c r="D1969" i="1"/>
  <c r="D1953" i="1"/>
  <c r="F1666" i="1"/>
  <c r="E1650" i="1"/>
  <c r="E1634" i="1"/>
  <c r="E1618" i="1"/>
  <c r="D1366" i="1"/>
  <c r="D1350" i="1"/>
  <c r="BC1334" i="1"/>
  <c r="D1334" i="1"/>
  <c r="N1396" i="1"/>
  <c r="D1316" i="1"/>
  <c r="D1300" i="1"/>
  <c r="D1270" i="1"/>
  <c r="BB574" i="1"/>
  <c r="D2226" i="1"/>
  <c r="D2210" i="1"/>
  <c r="D1936" i="1"/>
  <c r="D1920" i="1"/>
  <c r="D1904" i="1"/>
  <c r="D1886" i="1"/>
  <c r="D1870" i="1"/>
  <c r="D1854" i="1"/>
  <c r="D1838" i="1"/>
  <c r="F1649" i="1"/>
  <c r="F1617" i="1"/>
  <c r="D1513" i="1"/>
  <c r="D1497" i="1"/>
  <c r="BC1479" i="1"/>
  <c r="D1479" i="1"/>
  <c r="D1463" i="1"/>
  <c r="BC1447" i="1"/>
  <c r="D1447" i="1"/>
  <c r="D1431" i="1"/>
  <c r="BC1415" i="1"/>
  <c r="D1415" i="1"/>
  <c r="D1113" i="1"/>
  <c r="D1039" i="1"/>
  <c r="D2201" i="1"/>
  <c r="D2169" i="1"/>
  <c r="D1935" i="1"/>
  <c r="D1919" i="1"/>
  <c r="D1903" i="1"/>
  <c r="F1659" i="1"/>
  <c r="F1635" i="1"/>
  <c r="F1619" i="1"/>
  <c r="D1515" i="1"/>
  <c r="D1499" i="1"/>
  <c r="F1481" i="1"/>
  <c r="BC1481" i="1"/>
  <c r="D1481" i="1"/>
  <c r="BE1473" i="1"/>
  <c r="F1465" i="1"/>
  <c r="BC1465" i="1"/>
  <c r="D1465" i="1"/>
  <c r="BE1457" i="1"/>
  <c r="F1449" i="1"/>
  <c r="BC1449" i="1"/>
  <c r="D1449" i="1"/>
  <c r="BE1441" i="1"/>
  <c r="F1433" i="1"/>
  <c r="BC1433" i="1"/>
  <c r="D1433" i="1"/>
  <c r="BE1425" i="1"/>
  <c r="F1417" i="1"/>
  <c r="BC1417" i="1"/>
  <c r="D1417" i="1"/>
  <c r="BE1409" i="1"/>
  <c r="F1401" i="1"/>
  <c r="BC1401" i="1"/>
  <c r="D1401" i="1"/>
  <c r="D1261" i="1"/>
  <c r="BB1173" i="1"/>
  <c r="D1139" i="1"/>
  <c r="D1123" i="1"/>
  <c r="BC1107" i="1"/>
  <c r="D1107" i="1"/>
  <c r="D1091" i="1"/>
  <c r="D1073" i="1"/>
  <c r="D1057" i="1"/>
  <c r="D1041" i="1"/>
  <c r="D1025" i="1"/>
  <c r="D1009" i="1"/>
  <c r="D73" i="1"/>
  <c r="D920" i="1"/>
  <c r="D904" i="1"/>
  <c r="D888" i="1"/>
  <c r="D872" i="1"/>
  <c r="D260" i="1"/>
  <c r="D244" i="1"/>
  <c r="D228" i="1"/>
  <c r="D212" i="1"/>
  <c r="D177" i="1"/>
  <c r="D145" i="1"/>
  <c r="D2259" i="1"/>
  <c r="D980" i="1"/>
  <c r="D2203" i="1"/>
  <c r="D2195" i="1"/>
  <c r="D2171" i="1"/>
  <c r="D2137" i="1"/>
  <c r="D2121" i="1"/>
  <c r="D2105" i="1"/>
  <c r="D2089" i="1"/>
  <c r="D1937" i="1"/>
  <c r="D1921" i="1"/>
  <c r="D1905" i="1"/>
  <c r="D1887" i="1"/>
  <c r="D1871" i="1"/>
  <c r="D1855" i="1"/>
  <c r="D1839" i="1"/>
  <c r="D1765" i="1"/>
  <c r="D1749" i="1"/>
  <c r="D1733" i="1"/>
  <c r="BC1666" i="1"/>
  <c r="D1514" i="1"/>
  <c r="D1498" i="1"/>
  <c r="D1480" i="1"/>
  <c r="BE1480" i="1"/>
  <c r="BC1472" i="1"/>
  <c r="D1464" i="1"/>
  <c r="BE1464" i="1"/>
  <c r="BC1456" i="1"/>
  <c r="D1448" i="1"/>
  <c r="BE1448" i="1"/>
  <c r="BC1440" i="1"/>
  <c r="D1432" i="1"/>
  <c r="BE1432" i="1"/>
  <c r="BC1424" i="1"/>
  <c r="D1416" i="1"/>
  <c r="BE1416" i="1"/>
  <c r="BC1408" i="1"/>
  <c r="D1400" i="1"/>
  <c r="BE1400" i="1"/>
  <c r="E1334" i="1"/>
  <c r="D1244" i="1"/>
  <c r="D1138" i="1"/>
  <c r="D1122" i="1"/>
  <c r="BC1114" i="1"/>
  <c r="D1106" i="1"/>
  <c r="D1090" i="1"/>
  <c r="D1072" i="1"/>
  <c r="D1056" i="1"/>
  <c r="D1040" i="1"/>
  <c r="D1024" i="1"/>
  <c r="D1008" i="1"/>
  <c r="D574" i="1"/>
  <c r="D2170" i="1"/>
  <c r="D2136" i="1"/>
  <c r="D2120" i="1"/>
  <c r="D2104" i="1"/>
  <c r="D2088" i="1"/>
  <c r="D1764" i="1"/>
  <c r="D1748" i="1"/>
  <c r="D1732" i="1"/>
  <c r="E1471" i="1"/>
  <c r="E1455" i="1"/>
  <c r="E1439" i="1"/>
  <c r="E1423" i="1"/>
  <c r="E1407" i="1"/>
  <c r="E1399" i="1"/>
  <c r="D1243" i="1"/>
  <c r="D1227" i="1"/>
  <c r="D1211" i="1"/>
  <c r="D1195" i="1"/>
  <c r="D1179" i="1"/>
  <c r="D1161" i="1"/>
  <c r="BC1129" i="1"/>
  <c r="D1129" i="1"/>
  <c r="D1055" i="1"/>
  <c r="BC999" i="1"/>
  <c r="N1082" i="1"/>
  <c r="D999" i="1"/>
  <c r="D2103" i="1"/>
  <c r="E1473" i="1"/>
  <c r="E1457" i="1"/>
  <c r="E1441" i="1"/>
  <c r="E1425" i="1"/>
  <c r="E1409" i="1"/>
  <c r="D1245" i="1"/>
  <c r="D1229" i="1"/>
  <c r="D1213" i="1"/>
  <c r="D1197" i="1"/>
  <c r="D1181" i="1"/>
  <c r="BC1163" i="1"/>
  <c r="D1163" i="1"/>
  <c r="E1115" i="1"/>
  <c r="E1099" i="1"/>
  <c r="D202" i="1"/>
  <c r="D1715" i="1"/>
  <c r="D1699" i="1"/>
  <c r="D1683" i="1"/>
  <c r="BE1666" i="1"/>
  <c r="D1658" i="1"/>
  <c r="E1472" i="1"/>
  <c r="E1456" i="1"/>
  <c r="E1440" i="1"/>
  <c r="E1424" i="1"/>
  <c r="E1408" i="1"/>
  <c r="D1220" i="1"/>
  <c r="D1204" i="1"/>
  <c r="E1114" i="1"/>
  <c r="E574" i="1"/>
  <c r="AH12" i="2"/>
  <c r="Q112" i="1"/>
  <c r="BB72" i="1"/>
  <c r="D2202" i="1"/>
  <c r="D2072" i="1"/>
  <c r="D2056" i="1"/>
  <c r="D2040" i="1"/>
  <c r="D2024" i="1"/>
  <c r="D2016" i="1"/>
  <c r="D2000" i="1"/>
  <c r="D1984" i="1"/>
  <c r="D1968" i="1"/>
  <c r="D1952" i="1"/>
  <c r="D1830" i="1"/>
  <c r="D1814" i="1"/>
  <c r="D1798" i="1"/>
  <c r="D1781" i="1"/>
  <c r="BE1665" i="1"/>
  <c r="BC1649" i="1"/>
  <c r="D1641" i="1"/>
  <c r="BE1641" i="1"/>
  <c r="BC1633" i="1"/>
  <c r="D1625" i="1"/>
  <c r="BE1625" i="1"/>
  <c r="BC1617" i="1"/>
  <c r="D1609" i="1"/>
  <c r="BE1609" i="1"/>
  <c r="D1553" i="1"/>
  <c r="D1537" i="1"/>
  <c r="D1521" i="1"/>
  <c r="F1471" i="1"/>
  <c r="F1455" i="1"/>
  <c r="F1439" i="1"/>
  <c r="F1423" i="1"/>
  <c r="F1407" i="1"/>
  <c r="BC1399" i="1"/>
  <c r="D1349" i="1"/>
  <c r="D1331" i="1"/>
  <c r="D1315" i="1"/>
  <c r="N1332" i="1"/>
  <c r="D1299" i="1"/>
  <c r="F1145" i="1"/>
  <c r="BC1145" i="1"/>
  <c r="D1145" i="1"/>
  <c r="D1071" i="1"/>
  <c r="D1015" i="1"/>
  <c r="D2015" i="1"/>
  <c r="D1999" i="1"/>
  <c r="D1983" i="1"/>
  <c r="D1967" i="1"/>
  <c r="D1951" i="1"/>
  <c r="D1895" i="1"/>
  <c r="F1664" i="1"/>
  <c r="E1648" i="1"/>
  <c r="E1632" i="1"/>
  <c r="E1616" i="1"/>
  <c r="BC1398" i="1"/>
  <c r="N1486" i="1"/>
  <c r="D1398" i="1"/>
  <c r="D1380" i="1"/>
  <c r="D1348" i="1"/>
  <c r="D1330" i="1"/>
  <c r="D1314" i="1"/>
  <c r="D1284" i="1"/>
  <c r="BE1268" i="1"/>
  <c r="N1285" i="1"/>
  <c r="D1268" i="1"/>
  <c r="D2176" i="1"/>
  <c r="D2142" i="1"/>
  <c r="D2126" i="1"/>
  <c r="D2110" i="1"/>
  <c r="D2094" i="1"/>
  <c r="D1770" i="1"/>
  <c r="D1754" i="1"/>
  <c r="D1738" i="1"/>
  <c r="D1720" i="1"/>
  <c r="D1712" i="1"/>
  <c r="D1696" i="1"/>
  <c r="D1671" i="1"/>
  <c r="D1655" i="1"/>
  <c r="D1853" i="1"/>
  <c r="D1837" i="1"/>
  <c r="D1821" i="1"/>
  <c r="D1805" i="1"/>
  <c r="BC1797" i="1"/>
  <c r="D1787" i="1"/>
  <c r="D1763" i="1"/>
  <c r="D1747" i="1"/>
  <c r="D1731" i="1"/>
  <c r="BB1681" i="1"/>
  <c r="D1512" i="1"/>
  <c r="D1496" i="1"/>
  <c r="D1478" i="1"/>
  <c r="BE1478" i="1"/>
  <c r="BC1470" i="1"/>
  <c r="D1462" i="1"/>
  <c r="BE1462" i="1"/>
  <c r="BC1454" i="1"/>
  <c r="D1446" i="1"/>
  <c r="BE1446" i="1"/>
  <c r="BC1438" i="1"/>
  <c r="D1430" i="1"/>
  <c r="BE1430" i="1"/>
  <c r="BC1422" i="1"/>
  <c r="D1414" i="1"/>
  <c r="BE1414" i="1"/>
  <c r="BC1406" i="1"/>
  <c r="F1398" i="1"/>
  <c r="E1268" i="1"/>
  <c r="D1258" i="1"/>
  <c r="D1242" i="1"/>
  <c r="BC1168" i="1"/>
  <c r="D1136" i="1"/>
  <c r="D1120" i="1"/>
  <c r="BC1112" i="1"/>
  <c r="D1104" i="1"/>
  <c r="D1088" i="1"/>
  <c r="D1070" i="1"/>
  <c r="D1054" i="1"/>
  <c r="D1038" i="1"/>
  <c r="D1022" i="1"/>
  <c r="D1006" i="1"/>
  <c r="D409" i="1"/>
  <c r="D2192" i="1"/>
  <c r="D2078" i="1"/>
  <c r="D2062" i="1"/>
  <c r="D2046" i="1"/>
  <c r="D2030" i="1"/>
  <c r="D2006" i="1"/>
  <c r="D1990" i="1"/>
  <c r="D1974" i="1"/>
  <c r="D1958" i="1"/>
  <c r="D1820" i="1"/>
  <c r="D1804" i="1"/>
  <c r="D1786" i="1"/>
  <c r="BE1671" i="1"/>
  <c r="BC1663" i="1"/>
  <c r="D1647" i="1"/>
  <c r="BE1647" i="1"/>
  <c r="BC1639" i="1"/>
  <c r="D1631" i="1"/>
  <c r="BE1631" i="1"/>
  <c r="BC1623" i="1"/>
  <c r="D1615" i="1"/>
  <c r="BE1615" i="1"/>
  <c r="BC1607" i="1"/>
  <c r="D1559" i="1"/>
  <c r="D1543" i="1"/>
  <c r="D1527" i="1"/>
  <c r="E1413" i="1"/>
  <c r="D1721" i="1"/>
  <c r="D1713" i="1"/>
  <c r="D1697" i="1"/>
  <c r="N1727" i="1"/>
  <c r="D1681" i="1"/>
  <c r="D1656" i="1"/>
  <c r="E1488" i="1"/>
  <c r="D1218" i="1"/>
  <c r="D1202" i="1"/>
  <c r="E1112" i="1"/>
  <c r="E1663" i="1"/>
  <c r="E1639" i="1"/>
  <c r="E1623" i="1"/>
  <c r="E1607" i="1"/>
  <c r="E1485" i="1"/>
  <c r="E1421" i="1"/>
  <c r="D2079" i="1"/>
  <c r="D2063" i="1"/>
  <c r="D2047" i="1"/>
  <c r="D2031" i="1"/>
  <c r="E1664" i="1"/>
  <c r="BC1648" i="1"/>
  <c r="D1648" i="1"/>
  <c r="BE1640" i="1"/>
  <c r="BC1632" i="1"/>
  <c r="D1632" i="1"/>
  <c r="BE1624" i="1"/>
  <c r="BC1616" i="1"/>
  <c r="D1616" i="1"/>
  <c r="BE1608" i="1"/>
  <c r="D1560" i="1"/>
  <c r="D1544" i="1"/>
  <c r="D1528" i="1"/>
  <c r="F1478" i="1"/>
  <c r="F1462" i="1"/>
  <c r="F1446" i="1"/>
  <c r="F1430" i="1"/>
  <c r="F1414" i="1"/>
  <c r="D1178" i="1"/>
  <c r="D1160" i="1"/>
  <c r="D2208" i="1"/>
  <c r="D1934" i="1"/>
  <c r="D1918" i="1"/>
  <c r="D1902" i="1"/>
  <c r="BC1894" i="1"/>
  <c r="D1884" i="1"/>
  <c r="D1868" i="1"/>
  <c r="D1852" i="1"/>
  <c r="D1836" i="1"/>
  <c r="F1671" i="1"/>
  <c r="F1647" i="1"/>
  <c r="F1631" i="1"/>
  <c r="F1615" i="1"/>
  <c r="D1511" i="1"/>
  <c r="E1445" i="1"/>
  <c r="D2007" i="1"/>
  <c r="D1991" i="1"/>
  <c r="D1975" i="1"/>
  <c r="D1959" i="1"/>
  <c r="BB1797" i="1"/>
  <c r="F1681" i="1"/>
  <c r="E1640" i="1"/>
  <c r="E1624" i="1"/>
  <c r="E1608" i="1"/>
  <c r="BB1488" i="1"/>
  <c r="BE1398" i="1"/>
  <c r="D1372" i="1"/>
  <c r="D1356" i="1"/>
  <c r="D1322" i="1"/>
  <c r="D1306" i="1"/>
  <c r="D1276" i="1"/>
  <c r="F1168" i="1"/>
  <c r="D828" i="1"/>
  <c r="D2184" i="1"/>
  <c r="D2168" i="1"/>
  <c r="D2134" i="1"/>
  <c r="D2118" i="1"/>
  <c r="D2102" i="1"/>
  <c r="D2086" i="1"/>
  <c r="E1894" i="1"/>
  <c r="D1762" i="1"/>
  <c r="D1746" i="1"/>
  <c r="D1730" i="1"/>
  <c r="D1704" i="1"/>
  <c r="D1688" i="1"/>
  <c r="D1663" i="1"/>
  <c r="E1477" i="1"/>
  <c r="E1437" i="1"/>
  <c r="E1429" i="1"/>
  <c r="D1329" i="1"/>
  <c r="D2217" i="1"/>
  <c r="D2209" i="1"/>
  <c r="D2177" i="1"/>
  <c r="D2143" i="1"/>
  <c r="D2127" i="1"/>
  <c r="D2111" i="1"/>
  <c r="D2095" i="1"/>
  <c r="D1943" i="1"/>
  <c r="D1927" i="1"/>
  <c r="D1911" i="1"/>
  <c r="D1877" i="1"/>
  <c r="D1861" i="1"/>
  <c r="D1845" i="1"/>
  <c r="D1829" i="1"/>
  <c r="N1892" i="1"/>
  <c r="D1797" i="1"/>
  <c r="BE1797" i="1"/>
  <c r="D1771" i="1"/>
  <c r="D1755" i="1"/>
  <c r="D1739" i="1"/>
  <c r="F1648" i="1"/>
  <c r="F1632" i="1"/>
  <c r="F1616" i="1"/>
  <c r="D1504" i="1"/>
  <c r="N1565" i="1"/>
  <c r="D1488" i="1"/>
  <c r="BC1478" i="1"/>
  <c r="D1470" i="1"/>
  <c r="BE1470" i="1"/>
  <c r="BC1462" i="1"/>
  <c r="D1454" i="1"/>
  <c r="BE1454" i="1"/>
  <c r="BC1446" i="1"/>
  <c r="D1438" i="1"/>
  <c r="BE1438" i="1"/>
  <c r="BC1430" i="1"/>
  <c r="D1422" i="1"/>
  <c r="BE1422" i="1"/>
  <c r="BC1414" i="1"/>
  <c r="D1406" i="1"/>
  <c r="BE1406" i="1"/>
  <c r="AH27" i="2"/>
  <c r="D1250" i="1"/>
  <c r="D1234" i="1"/>
  <c r="D1144" i="1"/>
  <c r="D1128" i="1"/>
  <c r="D1112" i="1"/>
  <c r="D1096" i="1"/>
  <c r="D1078" i="1"/>
  <c r="D1062" i="1"/>
  <c r="D1046" i="1"/>
  <c r="D1030" i="1"/>
  <c r="D1014" i="1"/>
  <c r="D2232" i="1"/>
  <c r="D2224" i="1"/>
  <c r="D2200" i="1"/>
  <c r="D2070" i="1"/>
  <c r="D2054" i="1"/>
  <c r="D2038" i="1"/>
  <c r="D2022" i="1"/>
  <c r="D2014" i="1"/>
  <c r="D1998" i="1"/>
  <c r="D1982" i="1"/>
  <c r="D1966" i="1"/>
  <c r="D1950" i="1"/>
  <c r="D1828" i="1"/>
  <c r="D1812" i="1"/>
  <c r="D1794" i="1"/>
  <c r="D1778" i="1"/>
  <c r="BC1671" i="1"/>
  <c r="BE1663" i="1"/>
  <c r="BC1647" i="1"/>
  <c r="D1639" i="1"/>
  <c r="BE1639" i="1"/>
  <c r="BC1631" i="1"/>
  <c r="D1623" i="1"/>
  <c r="BE1623" i="1"/>
  <c r="BC1615" i="1"/>
  <c r="D1607" i="1"/>
  <c r="BE1607" i="1"/>
  <c r="D1551" i="1"/>
  <c r="D1535" i="1"/>
  <c r="D1519" i="1"/>
  <c r="E1797" i="1"/>
  <c r="D1705" i="1"/>
  <c r="D1689" i="1"/>
  <c r="D1664" i="1"/>
  <c r="E1478" i="1"/>
  <c r="E1462" i="1"/>
  <c r="E1446" i="1"/>
  <c r="E1430" i="1"/>
  <c r="E1414" i="1"/>
  <c r="D1226" i="1"/>
  <c r="D1210" i="1"/>
  <c r="D1194" i="1"/>
  <c r="E1671" i="1"/>
  <c r="E1647" i="1"/>
  <c r="E1631" i="1"/>
  <c r="E1615" i="1"/>
  <c r="BC1485" i="1"/>
  <c r="D1485" i="1"/>
  <c r="E1469" i="1"/>
  <c r="D1363" i="1"/>
  <c r="D2071" i="1"/>
  <c r="D2055" i="1"/>
  <c r="D2039" i="1"/>
  <c r="D2023" i="1"/>
  <c r="D1813" i="1"/>
  <c r="F1797" i="1"/>
  <c r="D1780" i="1"/>
  <c r="E1681" i="1"/>
  <c r="BC1664" i="1"/>
  <c r="BE1648" i="1"/>
  <c r="BC1640" i="1"/>
  <c r="D1640" i="1"/>
  <c r="BE1632" i="1"/>
  <c r="BC1624" i="1"/>
  <c r="D1624" i="1"/>
  <c r="BE1616" i="1"/>
  <c r="BC1608" i="1"/>
  <c r="D1608" i="1"/>
  <c r="D1552" i="1"/>
  <c r="D1536" i="1"/>
  <c r="D1520" i="1"/>
  <c r="F1488" i="1"/>
  <c r="F1470" i="1"/>
  <c r="F1454" i="1"/>
  <c r="F1438" i="1"/>
  <c r="F1422" i="1"/>
  <c r="F1406" i="1"/>
  <c r="E1398" i="1"/>
  <c r="D1186" i="1"/>
  <c r="E1168" i="1"/>
  <c r="D1168" i="1"/>
  <c r="D1152" i="1"/>
  <c r="F1112" i="1"/>
  <c r="D2216" i="1"/>
  <c r="D1942" i="1"/>
  <c r="D1926" i="1"/>
  <c r="D1910" i="1"/>
  <c r="BB1894" i="1"/>
  <c r="N2148" i="1"/>
  <c r="D1894" i="1"/>
  <c r="D1876" i="1"/>
  <c r="D1860" i="1"/>
  <c r="D1844" i="1"/>
  <c r="F1663" i="1"/>
  <c r="F1639" i="1"/>
  <c r="F1623" i="1"/>
  <c r="F1607" i="1"/>
  <c r="D1503" i="1"/>
  <c r="E1405" i="1"/>
  <c r="D1395" i="1"/>
  <c r="D1313" i="1"/>
  <c r="D1283" i="1"/>
  <c r="D1495" i="1"/>
  <c r="F1485" i="1"/>
  <c r="BE1485" i="1"/>
  <c r="BC1477" i="1"/>
  <c r="D1477" i="1"/>
  <c r="F1469" i="1"/>
  <c r="BE1469" i="1"/>
  <c r="BC1461" i="1"/>
  <c r="D1461" i="1"/>
  <c r="F1453" i="1"/>
  <c r="BE1453" i="1"/>
  <c r="BC1445" i="1"/>
  <c r="D1445" i="1"/>
  <c r="F1437" i="1"/>
  <c r="BE1437" i="1"/>
  <c r="BC1429" i="1"/>
  <c r="D1429" i="1"/>
  <c r="F1421" i="1"/>
  <c r="BE1421" i="1"/>
  <c r="BC1413" i="1"/>
  <c r="D1413" i="1"/>
  <c r="F1405" i="1"/>
  <c r="BE1405" i="1"/>
  <c r="D1135" i="1"/>
  <c r="F1119" i="1"/>
  <c r="BC1119" i="1"/>
  <c r="D1119" i="1"/>
  <c r="D1103" i="1"/>
  <c r="D1087" i="1"/>
  <c r="D1069" i="1"/>
  <c r="D1053" i="1"/>
  <c r="D1037" i="1"/>
  <c r="D1021" i="1"/>
  <c r="D1005" i="1"/>
  <c r="D2223" i="1"/>
  <c r="D2191" i="1"/>
  <c r="D2077" i="1"/>
  <c r="D2061" i="1"/>
  <c r="D2045" i="1"/>
  <c r="D2029" i="1"/>
  <c r="D1917" i="1"/>
  <c r="D1909" i="1"/>
  <c r="D1875" i="1"/>
  <c r="D1835" i="1"/>
  <c r="D1257" i="1"/>
  <c r="D1241" i="1"/>
  <c r="D1225" i="1"/>
  <c r="D1209" i="1"/>
  <c r="D1193" i="1"/>
  <c r="D1177" i="1"/>
  <c r="D1159" i="1"/>
  <c r="E1111" i="1"/>
  <c r="D2167" i="1"/>
  <c r="D2005" i="1"/>
  <c r="D1989" i="1"/>
  <c r="D1973" i="1"/>
  <c r="D1957" i="1"/>
  <c r="D1925" i="1"/>
  <c r="D1883" i="1"/>
  <c r="D1769" i="1"/>
  <c r="D2215" i="1"/>
  <c r="D2175" i="1"/>
  <c r="D2141" i="1"/>
  <c r="D2125" i="1"/>
  <c r="D2109" i="1"/>
  <c r="D2093" i="1"/>
  <c r="D1949" i="1"/>
  <c r="D1941" i="1"/>
  <c r="D1843" i="1"/>
  <c r="D1819" i="1"/>
  <c r="D1753" i="1"/>
  <c r="D1737" i="1"/>
  <c r="F1151" i="1"/>
  <c r="D2207" i="1"/>
  <c r="D2117" i="1"/>
  <c r="D2085" i="1"/>
  <c r="D1851" i="1"/>
  <c r="F1477" i="1"/>
  <c r="BE1477" i="1"/>
  <c r="BC1469" i="1"/>
  <c r="D1469" i="1"/>
  <c r="F1461" i="1"/>
  <c r="BE1461" i="1"/>
  <c r="BC1453" i="1"/>
  <c r="D1453" i="1"/>
  <c r="F1445" i="1"/>
  <c r="BE1445" i="1"/>
  <c r="BC1437" i="1"/>
  <c r="D1437" i="1"/>
  <c r="F1429" i="1"/>
  <c r="BE1429" i="1"/>
  <c r="BC1421" i="1"/>
  <c r="D1421" i="1"/>
  <c r="F1413" i="1"/>
  <c r="BE1413" i="1"/>
  <c r="BC1405" i="1"/>
  <c r="D1405" i="1"/>
  <c r="D1265" i="1"/>
  <c r="D1143" i="1"/>
  <c r="D1127" i="1"/>
  <c r="BC1111" i="1"/>
  <c r="D1111" i="1"/>
  <c r="D1095" i="1"/>
  <c r="D1077" i="1"/>
  <c r="D1061" i="1"/>
  <c r="D1045" i="1"/>
  <c r="D1029" i="1"/>
  <c r="D1013" i="1"/>
  <c r="D408" i="1"/>
  <c r="D2231" i="1"/>
  <c r="D2199" i="1"/>
  <c r="D2069" i="1"/>
  <c r="D2053" i="1"/>
  <c r="D2037" i="1"/>
  <c r="D2021" i="1"/>
  <c r="D1249" i="1"/>
  <c r="D1233" i="1"/>
  <c r="D1217" i="1"/>
  <c r="D1201" i="1"/>
  <c r="D1185" i="1"/>
  <c r="D1167" i="1"/>
  <c r="BC1151" i="1"/>
  <c r="D1151" i="1"/>
  <c r="E1119" i="1"/>
  <c r="D2013" i="1"/>
  <c r="D1997" i="1"/>
  <c r="D1981" i="1"/>
  <c r="D1965" i="1"/>
  <c r="D1859" i="1"/>
  <c r="D1371" i="1"/>
  <c r="D1355" i="1"/>
  <c r="D1321" i="1"/>
  <c r="D1305" i="1"/>
  <c r="D1275" i="1"/>
  <c r="D827" i="1"/>
  <c r="D2183" i="1"/>
  <c r="D2133" i="1"/>
  <c r="D2101" i="1"/>
  <c r="D1933" i="1"/>
  <c r="D1901" i="1"/>
  <c r="D1867" i="1"/>
  <c r="D1502" i="1"/>
  <c r="D1484" i="1"/>
  <c r="BE1484" i="1"/>
  <c r="D1468" i="1"/>
  <c r="BE1468" i="1"/>
  <c r="D1452" i="1"/>
  <c r="BE1452" i="1"/>
  <c r="D1436" i="1"/>
  <c r="BE1436" i="1"/>
  <c r="D1420" i="1"/>
  <c r="BE1420" i="1"/>
  <c r="D1404" i="1"/>
  <c r="BE1404" i="1"/>
  <c r="D1248" i="1"/>
  <c r="D1232" i="1"/>
  <c r="D1142" i="1"/>
  <c r="D1126" i="1"/>
  <c r="D1110" i="1"/>
  <c r="D1094" i="1"/>
  <c r="D1076" i="1"/>
  <c r="D1060" i="1"/>
  <c r="D1044" i="1"/>
  <c r="D1028" i="1"/>
  <c r="D1012" i="1"/>
  <c r="E1729" i="1"/>
  <c r="D1703" i="1"/>
  <c r="D1687" i="1"/>
  <c r="BE1670" i="1"/>
  <c r="D1662" i="1"/>
  <c r="BE1654" i="1"/>
  <c r="E1476" i="1"/>
  <c r="E1460" i="1"/>
  <c r="E1444" i="1"/>
  <c r="E1428" i="1"/>
  <c r="E1412" i="1"/>
  <c r="D1224" i="1"/>
  <c r="D1208" i="1"/>
  <c r="D1192" i="1"/>
  <c r="E1134" i="1"/>
  <c r="D1803" i="1"/>
  <c r="D1785" i="1"/>
  <c r="E1670" i="1"/>
  <c r="E1654" i="1"/>
  <c r="BE1646" i="1"/>
  <c r="D1638" i="1"/>
  <c r="BE1630" i="1"/>
  <c r="F1622" i="1"/>
  <c r="BC1622" i="1"/>
  <c r="D1622" i="1"/>
  <c r="BE1614" i="1"/>
  <c r="F1606" i="1"/>
  <c r="BC1606" i="1"/>
  <c r="D1606" i="1"/>
  <c r="D1550" i="1"/>
  <c r="D1534" i="1"/>
  <c r="D1518" i="1"/>
  <c r="F1484" i="1"/>
  <c r="F1468" i="1"/>
  <c r="F1452" i="1"/>
  <c r="F1436" i="1"/>
  <c r="F1420" i="1"/>
  <c r="F1404" i="1"/>
  <c r="D1184" i="1"/>
  <c r="D1166" i="1"/>
  <c r="E1646" i="1"/>
  <c r="E1630" i="1"/>
  <c r="E1614" i="1"/>
  <c r="D1394" i="1"/>
  <c r="D1362" i="1"/>
  <c r="D1328" i="1"/>
  <c r="D1312" i="1"/>
  <c r="D1282" i="1"/>
  <c r="D1264" i="1"/>
  <c r="D1761" i="1"/>
  <c r="D1745" i="1"/>
  <c r="N1795" i="1"/>
  <c r="D1729" i="1"/>
  <c r="BC1670" i="1"/>
  <c r="BC1654" i="1"/>
  <c r="D1510" i="1"/>
  <c r="D1494" i="1"/>
  <c r="BC1484" i="1"/>
  <c r="D1476" i="1"/>
  <c r="BE1476" i="1"/>
  <c r="BC1468" i="1"/>
  <c r="D1460" i="1"/>
  <c r="BE1460" i="1"/>
  <c r="BC1452" i="1"/>
  <c r="D1444" i="1"/>
  <c r="BE1444" i="1"/>
  <c r="BC1436" i="1"/>
  <c r="D1428" i="1"/>
  <c r="BE1428" i="1"/>
  <c r="BC1420" i="1"/>
  <c r="D1412" i="1"/>
  <c r="BE1412" i="1"/>
  <c r="BC1404" i="1"/>
  <c r="D1256" i="1"/>
  <c r="D1240" i="1"/>
  <c r="D1134" i="1"/>
  <c r="D1118" i="1"/>
  <c r="D1102" i="1"/>
  <c r="D1086" i="1"/>
  <c r="D1068" i="1"/>
  <c r="D1052" i="1"/>
  <c r="D1036" i="1"/>
  <c r="D1020" i="1"/>
  <c r="D1004" i="1"/>
  <c r="D1891" i="1"/>
  <c r="D1719" i="1"/>
  <c r="D1711" i="1"/>
  <c r="D1695" i="1"/>
  <c r="D1670" i="1"/>
  <c r="D1654" i="1"/>
  <c r="E1484" i="1"/>
  <c r="E1468" i="1"/>
  <c r="E1452" i="1"/>
  <c r="E1436" i="1"/>
  <c r="E1420" i="1"/>
  <c r="E1404" i="1"/>
  <c r="D1216" i="1"/>
  <c r="D1200" i="1"/>
  <c r="D1150" i="1"/>
  <c r="D1827" i="1"/>
  <c r="D1811" i="1"/>
  <c r="D1793" i="1"/>
  <c r="D1777" i="1"/>
  <c r="F1729" i="1"/>
  <c r="F1646" i="1"/>
  <c r="BC1646" i="1"/>
  <c r="D1646" i="1"/>
  <c r="F1630" i="1"/>
  <c r="BC1630" i="1"/>
  <c r="D1630" i="1"/>
  <c r="BE1622" i="1"/>
  <c r="F1614" i="1"/>
  <c r="BC1614" i="1"/>
  <c r="D1614" i="1"/>
  <c r="BE1606" i="1"/>
  <c r="D1558" i="1"/>
  <c r="D1542" i="1"/>
  <c r="D1526" i="1"/>
  <c r="F1476" i="1"/>
  <c r="F1460" i="1"/>
  <c r="F1444" i="1"/>
  <c r="F1428" i="1"/>
  <c r="F1412" i="1"/>
  <c r="D1176" i="1"/>
  <c r="D1158" i="1"/>
  <c r="F1134" i="1"/>
  <c r="D192" i="1"/>
  <c r="F1670" i="1"/>
  <c r="F1654" i="1"/>
  <c r="E1622" i="1"/>
  <c r="E1606" i="1"/>
  <c r="D1386" i="1"/>
  <c r="D1338" i="1"/>
  <c r="D1320" i="1"/>
  <c r="D1304" i="1"/>
  <c r="D1274" i="1"/>
  <c r="D826" i="1"/>
  <c r="K103" i="23"/>
  <c r="L103" i="23"/>
  <c r="J103" i="23"/>
  <c r="K150" i="23"/>
  <c r="C172" i="23"/>
  <c r="G172" i="23"/>
  <c r="D172" i="23"/>
  <c r="J10" i="23"/>
  <c r="J151" i="23"/>
  <c r="K151" i="23"/>
  <c r="L151" i="23"/>
  <c r="E172" i="23"/>
  <c r="H103" i="23"/>
  <c r="J87" i="23"/>
  <c r="K126" i="23"/>
  <c r="K158" i="23"/>
  <c r="K118" i="23"/>
  <c r="H102" i="23"/>
  <c r="K102" i="23"/>
  <c r="J127" i="23"/>
  <c r="K127" i="23"/>
  <c r="L127" i="23"/>
  <c r="J159" i="23"/>
  <c r="K159" i="23"/>
  <c r="L159" i="23"/>
  <c r="K119" i="23"/>
  <c r="J119" i="23"/>
  <c r="J54" i="23"/>
  <c r="K54" i="23"/>
  <c r="L54" i="23"/>
  <c r="L62" i="23"/>
  <c r="J62" i="23"/>
  <c r="K62" i="23"/>
  <c r="H127" i="23"/>
  <c r="H87" i="23"/>
  <c r="C1677" i="1"/>
  <c r="D1677" i="1"/>
  <c r="E334" i="1"/>
  <c r="D992" i="1"/>
  <c r="C992" i="1"/>
  <c r="D953" i="1"/>
  <c r="C953" i="1"/>
  <c r="C1678" i="1"/>
  <c r="D1678" i="1"/>
  <c r="C954" i="1"/>
  <c r="D954" i="1"/>
  <c r="C337" i="1"/>
  <c r="D337" i="1"/>
  <c r="N2164" i="1"/>
  <c r="C2150" i="1"/>
  <c r="D2150" i="1"/>
  <c r="D2163" i="1"/>
  <c r="C2163" i="1"/>
  <c r="C987" i="1"/>
  <c r="D987" i="1"/>
  <c r="C995" i="1"/>
  <c r="D995" i="1"/>
  <c r="E2150" i="1"/>
  <c r="C340" i="1"/>
  <c r="D340" i="1"/>
  <c r="C950" i="1"/>
  <c r="D950" i="1"/>
  <c r="C2154" i="1"/>
  <c r="D2154" i="1"/>
  <c r="D1675" i="1"/>
  <c r="C1675" i="1"/>
  <c r="C2162" i="1"/>
  <c r="D2162" i="1"/>
  <c r="E938" i="1"/>
  <c r="C939" i="1"/>
  <c r="D939" i="1"/>
  <c r="D940" i="1"/>
  <c r="C940" i="1"/>
  <c r="C2157" i="1"/>
  <c r="D2157" i="1"/>
  <c r="C949" i="1"/>
  <c r="D949" i="1"/>
  <c r="F2150" i="1"/>
  <c r="C993" i="1"/>
  <c r="D993" i="1"/>
  <c r="F334" i="1"/>
  <c r="C951" i="1"/>
  <c r="D951" i="1"/>
  <c r="F938" i="1"/>
  <c r="E1674" i="1"/>
  <c r="C986" i="1"/>
  <c r="D986" i="1"/>
  <c r="C946" i="1"/>
  <c r="D946" i="1"/>
  <c r="C989" i="1"/>
  <c r="D989" i="1"/>
  <c r="C1296" i="1"/>
  <c r="D1296" i="1"/>
  <c r="C2151" i="1"/>
  <c r="D2151" i="1"/>
  <c r="C1289" i="1"/>
  <c r="D1289" i="1"/>
  <c r="C985" i="1"/>
  <c r="D985" i="1"/>
  <c r="C1294" i="1"/>
  <c r="D1294" i="1"/>
  <c r="D991" i="1"/>
  <c r="C991" i="1"/>
  <c r="D952" i="1"/>
  <c r="C952" i="1"/>
  <c r="C1295" i="1"/>
  <c r="D1295" i="1"/>
  <c r="C988" i="1"/>
  <c r="D988" i="1"/>
  <c r="C338" i="1"/>
  <c r="D338" i="1"/>
  <c r="F1674" i="1"/>
  <c r="D994" i="1"/>
  <c r="C994" i="1"/>
  <c r="D1293" i="1"/>
  <c r="C1293" i="1"/>
  <c r="C2153" i="1"/>
  <c r="D2153" i="1"/>
  <c r="D2161" i="1"/>
  <c r="C2161" i="1"/>
  <c r="N997" i="1"/>
  <c r="D983" i="1"/>
  <c r="C983" i="1"/>
  <c r="C945" i="1"/>
  <c r="D945" i="1"/>
  <c r="BB2150" i="1"/>
  <c r="D2158" i="1"/>
  <c r="C2158" i="1"/>
  <c r="C2159" i="1"/>
  <c r="D2159" i="1"/>
  <c r="C335" i="1"/>
  <c r="D335" i="1"/>
  <c r="F983" i="1"/>
  <c r="E1287" i="1"/>
  <c r="D336" i="1"/>
  <c r="C336" i="1"/>
  <c r="C2155" i="1"/>
  <c r="D2155" i="1"/>
  <c r="D1291" i="1"/>
  <c r="C1291" i="1"/>
  <c r="C947" i="1"/>
  <c r="D947" i="1"/>
  <c r="C948" i="1"/>
  <c r="D948" i="1"/>
  <c r="C941" i="1"/>
  <c r="D941" i="1"/>
  <c r="C2152" i="1"/>
  <c r="D2152" i="1"/>
  <c r="C2160" i="1"/>
  <c r="D2160" i="1"/>
  <c r="C341" i="1"/>
  <c r="D341" i="1"/>
  <c r="C942" i="1"/>
  <c r="D942" i="1"/>
  <c r="J1589" i="23"/>
  <c r="L1589" i="23"/>
  <c r="K1589" i="23"/>
  <c r="N1679" i="1"/>
  <c r="D1674" i="1"/>
  <c r="C1674" i="1"/>
  <c r="C1290" i="1"/>
  <c r="D1290" i="1"/>
  <c r="C938" i="1"/>
  <c r="D938" i="1"/>
  <c r="C2156" i="1"/>
  <c r="D2156" i="1"/>
  <c r="C1676" i="1"/>
  <c r="D1676" i="1"/>
  <c r="D996" i="1"/>
  <c r="C996" i="1"/>
  <c r="C339" i="1"/>
  <c r="D339" i="1"/>
  <c r="C1288" i="1"/>
  <c r="D1288" i="1"/>
  <c r="N342" i="1"/>
  <c r="C334" i="1"/>
  <c r="D334" i="1"/>
  <c r="C990" i="1"/>
  <c r="D990" i="1"/>
  <c r="C943" i="1"/>
  <c r="D943" i="1"/>
  <c r="E983" i="1"/>
  <c r="C944" i="1"/>
  <c r="D944" i="1"/>
  <c r="N1297" i="1"/>
  <c r="D1287" i="1"/>
  <c r="C1287" i="1"/>
  <c r="C984" i="1"/>
  <c r="D984" i="1"/>
  <c r="M1057" i="23" l="1"/>
  <c r="M704" i="23"/>
  <c r="M150" i="23"/>
  <c r="M102" i="23"/>
  <c r="M126" i="23"/>
  <c r="M1341" i="23"/>
  <c r="M87" i="23"/>
  <c r="M10" i="23"/>
  <c r="M79" i="23"/>
  <c r="Z21" i="2"/>
  <c r="AD15" i="2"/>
  <c r="AD5" i="2"/>
  <c r="AF34" i="2"/>
  <c r="AH28" i="2"/>
  <c r="AJ37" i="2"/>
  <c r="AP3" i="2"/>
  <c r="AD33" i="2"/>
  <c r="AB33" i="2"/>
  <c r="AP33" i="2"/>
  <c r="AD20" i="2"/>
  <c r="AL7" i="2"/>
  <c r="V8" i="2"/>
  <c r="Z15" i="2"/>
  <c r="AF28" i="2"/>
  <c r="AN34" i="2"/>
  <c r="AH10" i="2"/>
  <c r="V16" i="2"/>
  <c r="Z23" i="2"/>
  <c r="AF32" i="2"/>
  <c r="AN6" i="2"/>
  <c r="AH7" i="2"/>
  <c r="AJ15" i="2"/>
  <c r="AB16" i="2"/>
  <c r="AT35" i="2"/>
  <c r="Z32" i="2"/>
  <c r="V22" i="2"/>
  <c r="AN18" i="2"/>
  <c r="AF8" i="2"/>
  <c r="AH34" i="2"/>
  <c r="Z25" i="2"/>
  <c r="AL6" i="2"/>
  <c r="AF16" i="2"/>
  <c r="Z14" i="2"/>
  <c r="AH15" i="2"/>
  <c r="AH23" i="2"/>
  <c r="AN32" i="2"/>
  <c r="AT20" i="2"/>
  <c r="AT37" i="2"/>
  <c r="AJ35" i="2"/>
  <c r="AB28" i="2"/>
  <c r="X26" i="2"/>
  <c r="AH14" i="2"/>
  <c r="AR13" i="2"/>
  <c r="X11" i="2"/>
  <c r="AH4" i="2"/>
  <c r="AD3" i="2"/>
  <c r="AH3" i="2"/>
  <c r="AL33" i="2"/>
  <c r="Z35" i="2"/>
  <c r="AR25" i="2"/>
  <c r="AJ18" i="2"/>
  <c r="AH8" i="2"/>
  <c r="AD16" i="2"/>
  <c r="AP28" i="2"/>
  <c r="AH20" i="2"/>
  <c r="X37" i="2"/>
  <c r="AH16" i="2"/>
  <c r="AL26" i="2"/>
  <c r="Z18" i="2"/>
  <c r="AP6" i="2"/>
  <c r="AT15" i="2"/>
  <c r="AL23" i="2"/>
  <c r="V32" i="2"/>
  <c r="V26" i="2"/>
  <c r="AD29" i="2"/>
  <c r="Z10" i="2"/>
  <c r="AR34" i="2"/>
  <c r="V25" i="2"/>
  <c r="AD18" i="2"/>
  <c r="AT6" i="2"/>
  <c r="AJ13" i="2"/>
  <c r="AB18" i="2"/>
  <c r="V6" i="2"/>
  <c r="AD13" i="2"/>
  <c r="AR15" i="2"/>
  <c r="AR23" i="2"/>
  <c r="AD25" i="2"/>
  <c r="AD26" i="2"/>
  <c r="V18" i="2"/>
  <c r="V35" i="2"/>
  <c r="AR32" i="2"/>
  <c r="AR14" i="2"/>
  <c r="AP13" i="2"/>
  <c r="Z4" i="2"/>
  <c r="AT3" i="2"/>
  <c r="AB32" i="2"/>
  <c r="X25" i="2"/>
  <c r="AB22" i="2"/>
  <c r="AT18" i="2"/>
  <c r="AB14" i="2"/>
  <c r="AB10" i="2"/>
  <c r="AB20" i="2"/>
  <c r="AP26" i="2"/>
  <c r="AR37" i="2"/>
  <c r="Z29" i="2"/>
  <c r="AL5" i="2"/>
  <c r="AL13" i="2"/>
  <c r="AR18" i="2"/>
  <c r="AR5" i="2"/>
  <c r="AP10" i="2"/>
  <c r="AL15" i="2"/>
  <c r="AT23" i="2"/>
  <c r="AD32" i="2"/>
  <c r="AF26" i="2"/>
  <c r="AL29" i="2"/>
  <c r="AB5" i="2"/>
  <c r="V10" i="2"/>
  <c r="X16" i="2"/>
  <c r="AD28" i="2"/>
  <c r="X22" i="2"/>
  <c r="AT13" i="2"/>
  <c r="AN28" i="2"/>
  <c r="AB34" i="2"/>
  <c r="AJ26" i="2"/>
  <c r="AH29" i="2"/>
  <c r="AD6" i="2"/>
  <c r="AJ7" i="2"/>
  <c r="AD8" i="2"/>
  <c r="AP16" i="2"/>
  <c r="AF18" i="2"/>
  <c r="AN11" i="2"/>
  <c r="AB35" i="2"/>
  <c r="X32" i="2"/>
  <c r="AR20" i="2"/>
  <c r="AJ22" i="2"/>
  <c r="AP8" i="2"/>
  <c r="AB3" i="2"/>
  <c r="AN33" i="2"/>
  <c r="AH32" i="2"/>
  <c r="AH25" i="2"/>
  <c r="AP22" i="2"/>
  <c r="AJ16" i="2"/>
  <c r="AB25" i="2"/>
  <c r="AD37" i="2"/>
  <c r="AL14" i="2"/>
  <c r="AH5" i="2"/>
  <c r="AH11" i="2"/>
  <c r="AH35" i="2"/>
  <c r="AD34" i="2"/>
  <c r="AB26" i="2"/>
  <c r="AT29" i="2"/>
  <c r="V5" i="2"/>
  <c r="V13" i="2"/>
  <c r="AL10" i="2"/>
  <c r="AR16" i="2"/>
  <c r="Z26" i="2"/>
  <c r="AN5" i="2"/>
  <c r="X35" i="2"/>
  <c r="V28" i="2"/>
  <c r="Z20" i="2"/>
  <c r="AT22" i="2"/>
  <c r="AN29" i="2"/>
  <c r="AT11" i="2"/>
  <c r="AF35" i="2"/>
  <c r="AT26" i="2"/>
  <c r="AR29" i="2"/>
  <c r="Z6" i="2"/>
  <c r="AR8" i="2"/>
  <c r="Z16" i="2"/>
  <c r="X18" i="2"/>
  <c r="AN23" i="2"/>
  <c r="AT32" i="2"/>
  <c r="AH22" i="2"/>
  <c r="AF6" i="2"/>
  <c r="AL8" i="2"/>
  <c r="AJ3" i="2"/>
  <c r="AR3" i="2"/>
  <c r="AJ33" i="2"/>
  <c r="Z33" i="2"/>
  <c r="AF29" i="2"/>
  <c r="AB6" i="2"/>
  <c r="AT16" i="2"/>
  <c r="AP18" i="2"/>
  <c r="Z7" i="2"/>
  <c r="Z28" i="2"/>
  <c r="Z34" i="2"/>
  <c r="AF22" i="2"/>
  <c r="AF13" i="2"/>
  <c r="AF10" i="2"/>
  <c r="AN16" i="2"/>
  <c r="AF25" i="2"/>
  <c r="AP37" i="2"/>
  <c r="AP14" i="2"/>
  <c r="V20" i="2"/>
  <c r="AL37" i="2"/>
  <c r="AJ29" i="2"/>
  <c r="X5" i="2"/>
  <c r="AT8" i="2"/>
  <c r="AL35" i="2"/>
  <c r="V37" i="2"/>
  <c r="X29" i="2"/>
  <c r="AD10" i="2"/>
  <c r="AL34" i="2"/>
  <c r="AR22" i="2"/>
  <c r="AF5" i="2"/>
  <c r="V34" i="2"/>
  <c r="AR6" i="2"/>
  <c r="AJ8" i="2"/>
  <c r="V3" i="2"/>
  <c r="AN3" i="2"/>
  <c r="AR33" i="2"/>
  <c r="V33" i="2"/>
  <c r="X23" i="2"/>
  <c r="AP29" i="2"/>
  <c r="X6" i="2"/>
  <c r="AB13" i="2"/>
  <c r="Z22" i="2"/>
  <c r="V7" i="2"/>
  <c r="AL28" i="2"/>
  <c r="V14" i="2"/>
  <c r="Z13" i="2"/>
  <c r="AP11" i="2"/>
  <c r="AN35" i="2"/>
  <c r="AT28" i="2"/>
  <c r="X34" i="2"/>
  <c r="AP25" i="2"/>
  <c r="AN22" i="2"/>
  <c r="AB37" i="2"/>
  <c r="X13" i="2"/>
  <c r="Z11" i="2"/>
  <c r="AR35" i="2"/>
  <c r="AF20" i="2"/>
  <c r="AJ14" i="2"/>
  <c r="AN7" i="2"/>
  <c r="X8" i="2"/>
  <c r="AT25" i="2"/>
  <c r="AJ5" i="2"/>
  <c r="AJ10" i="2"/>
  <c r="AB21" i="2"/>
  <c r="AB29" i="2"/>
  <c r="AP15" i="2"/>
  <c r="AP23" i="2"/>
  <c r="AN25" i="2"/>
  <c r="AP5" i="2"/>
  <c r="AR10" i="2"/>
  <c r="BB1672" i="1"/>
  <c r="AL3" i="2"/>
  <c r="X3" i="2"/>
  <c r="X33" i="2"/>
  <c r="AT33" i="2"/>
  <c r="AP34" i="2"/>
  <c r="AH26" i="2"/>
  <c r="AN37" i="2"/>
  <c r="Z5" i="2"/>
  <c r="AN13" i="2"/>
  <c r="V15" i="2"/>
  <c r="AF23" i="2"/>
  <c r="AJ34" i="2"/>
  <c r="AL22" i="2"/>
  <c r="AB8" i="2"/>
  <c r="AP32" i="2"/>
  <c r="AF14" i="2"/>
  <c r="AL11" i="2"/>
  <c r="AP20" i="2"/>
  <c r="AL25" i="2"/>
  <c r="AB7" i="2"/>
  <c r="AN8" i="2"/>
  <c r="V11" i="2"/>
  <c r="AL16" i="2"/>
  <c r="V23" i="2"/>
  <c r="AT14" i="2"/>
  <c r="AR7" i="2"/>
  <c r="AJ32" i="2"/>
  <c r="AD22" i="2"/>
  <c r="Z37" i="2"/>
  <c r="AT7" i="2"/>
  <c r="AD11" i="2"/>
  <c r="AR28" i="2"/>
  <c r="AN26" i="2"/>
  <c r="AN10" i="2"/>
  <c r="AB15" i="2"/>
  <c r="AJ25" i="2"/>
  <c r="AH37" i="2"/>
  <c r="X10" i="2"/>
  <c r="AF3" i="2"/>
  <c r="Z3" i="2"/>
  <c r="AH33" i="2"/>
  <c r="AF33" i="2"/>
  <c r="AJ23" i="2"/>
  <c r="X20" i="2"/>
  <c r="AR26" i="2"/>
  <c r="AP7" i="2"/>
  <c r="Z8" i="2"/>
  <c r="AF15" i="2"/>
  <c r="AB23" i="2"/>
  <c r="AT34" i="2"/>
  <c r="AL32" i="2"/>
  <c r="AH6" i="2"/>
  <c r="AF7" i="2"/>
  <c r="AF11" i="2"/>
  <c r="AN15" i="2"/>
  <c r="AJ28" i="2"/>
  <c r="AL20" i="2"/>
  <c r="AH18" i="2"/>
  <c r="AJ6" i="2"/>
  <c r="AD23" i="2"/>
  <c r="AN14" i="2"/>
  <c r="AT10" i="2"/>
  <c r="X15" i="2"/>
  <c r="AL18" i="2"/>
  <c r="AD14" i="2"/>
  <c r="X7" i="2"/>
  <c r="AJ11" i="2"/>
  <c r="AD35" i="2"/>
  <c r="X28" i="2"/>
  <c r="AJ20" i="2"/>
  <c r="X14" i="2"/>
  <c r="AD7" i="2"/>
  <c r="AP35" i="2"/>
  <c r="AN20" i="2"/>
  <c r="AF37" i="2"/>
  <c r="V29" i="2"/>
  <c r="AT5" i="2"/>
  <c r="AH13" i="2"/>
  <c r="AR11" i="2"/>
  <c r="BB1486" i="1"/>
  <c r="M103" i="23"/>
  <c r="M119" i="23"/>
  <c r="M127" i="23"/>
  <c r="C129" i="1"/>
  <c r="BI129" i="1" s="1"/>
  <c r="F1672" i="1"/>
  <c r="D112" i="1"/>
  <c r="H4" i="2"/>
  <c r="M158" i="23"/>
  <c r="M118" i="23"/>
  <c r="M159" i="23"/>
  <c r="M1589" i="23"/>
  <c r="M54" i="23"/>
  <c r="M151" i="23"/>
  <c r="M62" i="23"/>
  <c r="H172" i="23"/>
  <c r="BE578" i="1"/>
  <c r="R12" i="2"/>
  <c r="P15" i="2"/>
  <c r="BC829" i="1"/>
  <c r="T15" i="2"/>
  <c r="BD829" i="1"/>
  <c r="R27" i="2"/>
  <c r="BE1486" i="1"/>
  <c r="F1332" i="1"/>
  <c r="L25" i="2"/>
  <c r="BC2238" i="1"/>
  <c r="P37" i="2"/>
  <c r="T6" i="2"/>
  <c r="BD206" i="1"/>
  <c r="R15" i="2"/>
  <c r="BE829" i="1"/>
  <c r="BC1171" i="1"/>
  <c r="P21" i="2"/>
  <c r="L5" i="2"/>
  <c r="F129" i="1"/>
  <c r="R22" i="2"/>
  <c r="BE1266" i="1"/>
  <c r="R38" i="2"/>
  <c r="BE2263" i="1"/>
  <c r="F2238" i="1"/>
  <c r="L37" i="2"/>
  <c r="F1266" i="1"/>
  <c r="L22" i="2"/>
  <c r="BD981" i="1"/>
  <c r="T18" i="2"/>
  <c r="F728" i="1"/>
  <c r="L14" i="2"/>
  <c r="T34" i="2"/>
  <c r="BD1892" i="1"/>
  <c r="BD332" i="1"/>
  <c r="T8" i="2"/>
  <c r="T16" i="2"/>
  <c r="BD936" i="1"/>
  <c r="L20" i="2"/>
  <c r="F1082" i="1"/>
  <c r="BE572" i="1"/>
  <c r="R11" i="2"/>
  <c r="BE1672" i="1"/>
  <c r="R30" i="2"/>
  <c r="BC936" i="1"/>
  <c r="P16" i="2"/>
  <c r="L27" i="2"/>
  <c r="F1486" i="1"/>
  <c r="T26" i="2"/>
  <c r="BD1396" i="1"/>
  <c r="BD411" i="1"/>
  <c r="T10" i="2"/>
  <c r="BE1565" i="1"/>
  <c r="R28" i="2"/>
  <c r="BC981" i="1"/>
  <c r="P18" i="2"/>
  <c r="R7" i="2"/>
  <c r="BE266" i="1"/>
  <c r="L15" i="2"/>
  <c r="F829" i="1"/>
  <c r="BE936" i="1"/>
  <c r="R16" i="2"/>
  <c r="P28" i="2"/>
  <c r="BC1565" i="1"/>
  <c r="R25" i="2"/>
  <c r="BE1332" i="1"/>
  <c r="BD1285" i="1"/>
  <c r="T23" i="2"/>
  <c r="BC1727" i="1"/>
  <c r="P32" i="2"/>
  <c r="P25" i="2"/>
  <c r="BC1332" i="1"/>
  <c r="BD266" i="1"/>
  <c r="T7" i="2"/>
  <c r="T13" i="2"/>
  <c r="BD624" i="1"/>
  <c r="T32" i="2"/>
  <c r="BD1727" i="1"/>
  <c r="R26" i="2"/>
  <c r="BE1396" i="1"/>
  <c r="L18" i="2"/>
  <c r="F981" i="1"/>
  <c r="BE206" i="1"/>
  <c r="R6" i="2"/>
  <c r="F2148" i="1"/>
  <c r="L35" i="2"/>
  <c r="BD2263" i="1"/>
  <c r="T38" i="2"/>
  <c r="F1396" i="1"/>
  <c r="L26" i="2"/>
  <c r="BC572" i="1"/>
  <c r="P11" i="2"/>
  <c r="BD1082" i="1"/>
  <c r="T20" i="2"/>
  <c r="AM1892" i="1"/>
  <c r="BD1603" i="1"/>
  <c r="T29" i="2"/>
  <c r="L16" i="2"/>
  <c r="F936" i="1"/>
  <c r="BC129" i="1"/>
  <c r="P5" i="2"/>
  <c r="T28" i="2"/>
  <c r="BD1565" i="1"/>
  <c r="BD578" i="1"/>
  <c r="T12" i="2"/>
  <c r="L29" i="2"/>
  <c r="F1603" i="1"/>
  <c r="L11" i="2"/>
  <c r="F572" i="1"/>
  <c r="BC1285" i="1"/>
  <c r="P23" i="2"/>
  <c r="BE129" i="1"/>
  <c r="R5" i="2"/>
  <c r="R35" i="2"/>
  <c r="BE2148" i="1"/>
  <c r="L6" i="2"/>
  <c r="F206" i="1"/>
  <c r="P13" i="2"/>
  <c r="BC624" i="1"/>
  <c r="R10" i="2"/>
  <c r="BE411" i="1"/>
  <c r="R18" i="2"/>
  <c r="BE981" i="1"/>
  <c r="BB1285" i="1"/>
  <c r="N23" i="2"/>
  <c r="BC1672" i="1"/>
  <c r="P30" i="2"/>
  <c r="BC2263" i="1"/>
  <c r="P38" i="2"/>
  <c r="T11" i="2"/>
  <c r="BD572" i="1"/>
  <c r="T22" i="2"/>
  <c r="BD1266" i="1"/>
  <c r="BE728" i="1"/>
  <c r="R14" i="2"/>
  <c r="R32" i="2"/>
  <c r="BE1727" i="1"/>
  <c r="T25" i="2"/>
  <c r="BD1332" i="1"/>
  <c r="BC1266" i="1"/>
  <c r="P22" i="2"/>
  <c r="N25" i="2"/>
  <c r="BB1332" i="1"/>
  <c r="BD2148" i="1"/>
  <c r="T35" i="2"/>
  <c r="L7" i="2"/>
  <c r="F266" i="1"/>
  <c r="R8" i="2"/>
  <c r="BE332" i="1"/>
  <c r="BC266" i="1"/>
  <c r="P7" i="2"/>
  <c r="P12" i="2"/>
  <c r="BC578" i="1"/>
  <c r="BC411" i="1"/>
  <c r="P10" i="2"/>
  <c r="F1285" i="1"/>
  <c r="L23" i="2"/>
  <c r="T14" i="2"/>
  <c r="BD728" i="1"/>
  <c r="T5" i="2"/>
  <c r="BD129" i="1"/>
  <c r="BD2238" i="1"/>
  <c r="T37" i="2"/>
  <c r="BB266" i="1"/>
  <c r="N7" i="2"/>
  <c r="BB1795" i="1"/>
  <c r="N33" i="2"/>
  <c r="BD1795" i="1"/>
  <c r="T33" i="2"/>
  <c r="BC1795" i="1"/>
  <c r="P33" i="2"/>
  <c r="BE1795" i="1"/>
  <c r="R33" i="2"/>
  <c r="R24" i="2"/>
  <c r="BE1297" i="1"/>
  <c r="BE997" i="1"/>
  <c r="R19" i="2"/>
  <c r="BE955" i="1"/>
  <c r="R17" i="2"/>
  <c r="N19" i="2"/>
  <c r="BB997" i="1"/>
  <c r="P19" i="2"/>
  <c r="BC997" i="1"/>
  <c r="N31" i="2"/>
  <c r="BB1679" i="1"/>
  <c r="F1297" i="1"/>
  <c r="L24" i="2"/>
  <c r="BD997" i="1"/>
  <c r="T19" i="2"/>
  <c r="N9" i="2"/>
  <c r="BB342" i="1"/>
  <c r="BE342" i="1"/>
  <c r="R9" i="2"/>
  <c r="N17" i="2"/>
  <c r="BB955" i="1"/>
  <c r="R31" i="2"/>
  <c r="BE1679" i="1"/>
  <c r="BC1297" i="1"/>
  <c r="P24" i="2"/>
  <c r="R36" i="2"/>
  <c r="BE2164" i="1"/>
  <c r="T31" i="2"/>
  <c r="BD1679" i="1"/>
  <c r="BC2164" i="1"/>
  <c r="P36" i="2"/>
  <c r="N24" i="2"/>
  <c r="T24" i="2"/>
  <c r="BD1297" i="1"/>
  <c r="P17" i="2"/>
  <c r="BC955" i="1"/>
  <c r="P31" i="2"/>
  <c r="BC1679" i="1"/>
  <c r="T17" i="2"/>
  <c r="BD955" i="1"/>
  <c r="P9" i="2"/>
  <c r="BC342" i="1"/>
  <c r="BD2164" i="1"/>
  <c r="T36" i="2"/>
  <c r="T9" i="2"/>
  <c r="BD342" i="1"/>
  <c r="N3" i="2"/>
  <c r="BB70" i="1"/>
  <c r="F70" i="1"/>
  <c r="L3" i="2"/>
  <c r="BD70" i="1"/>
  <c r="T3" i="2"/>
  <c r="R3" i="2"/>
  <c r="BE70" i="1"/>
  <c r="P3" i="2"/>
  <c r="BC70" i="1"/>
  <c r="P29" i="2"/>
  <c r="BC1603" i="1"/>
  <c r="J34" i="2"/>
  <c r="E1892" i="1"/>
  <c r="N28" i="2"/>
  <c r="BB1565" i="1"/>
  <c r="P35" i="2"/>
  <c r="BC2148" i="1"/>
  <c r="J23" i="2"/>
  <c r="E1285" i="1"/>
  <c r="H27" i="2"/>
  <c r="C1486" i="1"/>
  <c r="D1486" i="1"/>
  <c r="N22" i="2"/>
  <c r="BB1266" i="1"/>
  <c r="R29" i="2"/>
  <c r="BE1603" i="1"/>
  <c r="L21" i="2"/>
  <c r="F1171" i="1"/>
  <c r="N29" i="2"/>
  <c r="BB1603" i="1"/>
  <c r="H30" i="2"/>
  <c r="C1672" i="1"/>
  <c r="D1672" i="1"/>
  <c r="H5" i="2"/>
  <c r="D129" i="1"/>
  <c r="N10" i="2"/>
  <c r="BB411" i="1"/>
  <c r="N38" i="2"/>
  <c r="BB2263" i="1"/>
  <c r="J10" i="2"/>
  <c r="E411" i="1"/>
  <c r="H6" i="2"/>
  <c r="D206" i="1"/>
  <c r="C206" i="1"/>
  <c r="H33" i="2"/>
  <c r="D1795" i="1"/>
  <c r="C1795" i="1"/>
  <c r="H35" i="2"/>
  <c r="D2148" i="1"/>
  <c r="C2148" i="1"/>
  <c r="R34" i="2"/>
  <c r="BE1892" i="1"/>
  <c r="J28" i="2"/>
  <c r="E1565" i="1"/>
  <c r="H25" i="2"/>
  <c r="C1332" i="1"/>
  <c r="D1332" i="1"/>
  <c r="J25" i="2"/>
  <c r="E1332" i="1"/>
  <c r="R4" i="2"/>
  <c r="BE112" i="1"/>
  <c r="L12" i="2"/>
  <c r="F578" i="1"/>
  <c r="J37" i="2"/>
  <c r="E2238" i="1"/>
  <c r="N5" i="2"/>
  <c r="BB129" i="1"/>
  <c r="N6" i="2"/>
  <c r="BB206" i="1"/>
  <c r="L38" i="2"/>
  <c r="F2263" i="1"/>
  <c r="L10" i="2"/>
  <c r="F411" i="1"/>
  <c r="N16" i="2"/>
  <c r="BB936" i="1"/>
  <c r="H11" i="2"/>
  <c r="D572" i="1"/>
  <c r="C572" i="1"/>
  <c r="J13" i="2"/>
  <c r="E624" i="1"/>
  <c r="P8" i="2"/>
  <c r="BC332" i="1"/>
  <c r="H26" i="2"/>
  <c r="D1396" i="1"/>
  <c r="C1396" i="1"/>
  <c r="H29" i="2"/>
  <c r="D1603" i="1"/>
  <c r="C1603" i="1"/>
  <c r="H37" i="2"/>
  <c r="D2238" i="1"/>
  <c r="C2238" i="1"/>
  <c r="J32" i="2"/>
  <c r="E1727" i="1"/>
  <c r="H28" i="2"/>
  <c r="D1565" i="1"/>
  <c r="C1565" i="1"/>
  <c r="H23" i="2"/>
  <c r="D1285" i="1"/>
  <c r="C1285" i="1"/>
  <c r="J12" i="2"/>
  <c r="E578" i="1"/>
  <c r="P20" i="2"/>
  <c r="BC1082" i="1"/>
  <c r="J26" i="2"/>
  <c r="E1396" i="1"/>
  <c r="J30" i="2"/>
  <c r="E1672" i="1"/>
  <c r="H18" i="2"/>
  <c r="C981" i="1"/>
  <c r="D981" i="1"/>
  <c r="H7" i="2"/>
  <c r="D266" i="1"/>
  <c r="C266" i="1"/>
  <c r="H3" i="2"/>
  <c r="D70" i="1"/>
  <c r="C70" i="1"/>
  <c r="J8" i="2"/>
  <c r="E332" i="1"/>
  <c r="N11" i="2"/>
  <c r="BB572" i="1"/>
  <c r="J38" i="2"/>
  <c r="E2263" i="1"/>
  <c r="H13" i="2"/>
  <c r="C624" i="1"/>
  <c r="D624" i="1"/>
  <c r="H15" i="2"/>
  <c r="D829" i="1"/>
  <c r="C829" i="1"/>
  <c r="H10" i="2"/>
  <c r="D411" i="1"/>
  <c r="C411" i="1"/>
  <c r="R13" i="2"/>
  <c r="BE624" i="1"/>
  <c r="P27" i="2"/>
  <c r="BC1486" i="1"/>
  <c r="N35" i="2"/>
  <c r="BB2148" i="1"/>
  <c r="H34" i="2"/>
  <c r="D1892" i="1"/>
  <c r="J35" i="2"/>
  <c r="E2148" i="1"/>
  <c r="L32" i="2"/>
  <c r="F1727" i="1"/>
  <c r="R23" i="2"/>
  <c r="BE1285" i="1"/>
  <c r="H12" i="2"/>
  <c r="D578" i="1"/>
  <c r="C578" i="1"/>
  <c r="N12" i="2"/>
  <c r="BB578" i="1"/>
  <c r="L4" i="2"/>
  <c r="F112" i="1"/>
  <c r="J5" i="2"/>
  <c r="E129" i="1"/>
  <c r="N21" i="2"/>
  <c r="BB1171" i="1"/>
  <c r="J21" i="2"/>
  <c r="E1171" i="1"/>
  <c r="L13" i="2"/>
  <c r="F624" i="1"/>
  <c r="H16" i="2"/>
  <c r="C936" i="1"/>
  <c r="D936" i="1"/>
  <c r="N15" i="2"/>
  <c r="BB829" i="1"/>
  <c r="J11" i="2"/>
  <c r="E572" i="1"/>
  <c r="N32" i="2"/>
  <c r="BB1727" i="1"/>
  <c r="P6" i="2"/>
  <c r="BC206" i="1"/>
  <c r="N18" i="2"/>
  <c r="BB981" i="1"/>
  <c r="L28" i="2"/>
  <c r="F1565" i="1"/>
  <c r="P34" i="2"/>
  <c r="BC1892" i="1"/>
  <c r="J20" i="2"/>
  <c r="E1082" i="1"/>
  <c r="H22" i="2"/>
  <c r="C1266" i="1"/>
  <c r="D1266" i="1"/>
  <c r="R20" i="2"/>
  <c r="BE1082" i="1"/>
  <c r="H21" i="2"/>
  <c r="D1171" i="1"/>
  <c r="C1171" i="1"/>
  <c r="R37" i="2"/>
  <c r="BE2238" i="1"/>
  <c r="J18" i="2"/>
  <c r="E981" i="1"/>
  <c r="H14" i="2"/>
  <c r="D728" i="1"/>
  <c r="C728" i="1"/>
  <c r="J3" i="2"/>
  <c r="E70" i="1"/>
  <c r="H38" i="2"/>
  <c r="D2263" i="1"/>
  <c r="C2263" i="1"/>
  <c r="L33" i="2"/>
  <c r="F1795" i="1"/>
  <c r="J27" i="2"/>
  <c r="E1486" i="1"/>
  <c r="H32" i="2"/>
  <c r="D1727" i="1"/>
  <c r="C1727" i="1"/>
  <c r="J4" i="2"/>
  <c r="E112" i="1"/>
  <c r="C112" i="1"/>
  <c r="N20" i="2"/>
  <c r="BB1082" i="1"/>
  <c r="P14" i="2"/>
  <c r="BC728" i="1"/>
  <c r="J6" i="2"/>
  <c r="E206" i="1"/>
  <c r="J14" i="2"/>
  <c r="E728" i="1"/>
  <c r="J7" i="2"/>
  <c r="E266" i="1"/>
  <c r="J16" i="2"/>
  <c r="E936" i="1"/>
  <c r="J15" i="2"/>
  <c r="E829" i="1"/>
  <c r="N8" i="2"/>
  <c r="BB332" i="1"/>
  <c r="H8" i="2"/>
  <c r="D332" i="1"/>
  <c r="C332" i="1"/>
  <c r="J33" i="2"/>
  <c r="E1795" i="1"/>
  <c r="L34" i="2"/>
  <c r="F1892" i="1"/>
  <c r="N34" i="2"/>
  <c r="BB1892" i="1"/>
  <c r="N4" i="2"/>
  <c r="BB112" i="1"/>
  <c r="H20" i="2"/>
  <c r="D1082" i="1"/>
  <c r="C1082" i="1"/>
  <c r="P26" i="2"/>
  <c r="BC1396" i="1"/>
  <c r="J22" i="2"/>
  <c r="E1266" i="1"/>
  <c r="N26" i="2"/>
  <c r="BB1396" i="1"/>
  <c r="N37" i="2"/>
  <c r="BB2238" i="1"/>
  <c r="J29" i="2"/>
  <c r="E1603" i="1"/>
  <c r="N14" i="2"/>
  <c r="BB728" i="1"/>
  <c r="L8" i="2"/>
  <c r="F332" i="1"/>
  <c r="N13" i="2"/>
  <c r="BB624" i="1"/>
  <c r="K172" i="23"/>
  <c r="J172" i="23"/>
  <c r="L172" i="23"/>
  <c r="H19" i="2"/>
  <c r="C997" i="1"/>
  <c r="D997" i="1"/>
  <c r="K1293" i="1"/>
  <c r="BF1293" i="1"/>
  <c r="L1293" i="1"/>
  <c r="BG1293" i="1"/>
  <c r="G1293" i="1"/>
  <c r="H1293" i="1" s="1"/>
  <c r="BH1293" i="1"/>
  <c r="BI1293" i="1"/>
  <c r="J1293" i="1"/>
  <c r="L952" i="1"/>
  <c r="BG952" i="1"/>
  <c r="BH952" i="1"/>
  <c r="BF952" i="1"/>
  <c r="J952" i="1"/>
  <c r="K952" i="1"/>
  <c r="G952" i="1"/>
  <c r="H952" i="1" s="1"/>
  <c r="BI952" i="1"/>
  <c r="G1296" i="1"/>
  <c r="H1296" i="1" s="1"/>
  <c r="BG1296" i="1"/>
  <c r="BH1296" i="1"/>
  <c r="J1296" i="1"/>
  <c r="BF1296" i="1"/>
  <c r="K1296" i="1"/>
  <c r="L1296" i="1"/>
  <c r="BI1296" i="1"/>
  <c r="G946" i="1"/>
  <c r="H946" i="1" s="1"/>
  <c r="J946" i="1"/>
  <c r="K946" i="1"/>
  <c r="BF946" i="1"/>
  <c r="BG946" i="1"/>
  <c r="BH946" i="1"/>
  <c r="BI946" i="1"/>
  <c r="L946" i="1"/>
  <c r="L939" i="1"/>
  <c r="G939" i="1"/>
  <c r="H939" i="1" s="1"/>
  <c r="J939" i="1"/>
  <c r="BH939" i="1"/>
  <c r="BI939" i="1"/>
  <c r="K939" i="1"/>
  <c r="BF939" i="1"/>
  <c r="BG939" i="1"/>
  <c r="G2154" i="1"/>
  <c r="H2154" i="1" s="1"/>
  <c r="BI2154" i="1"/>
  <c r="L2154" i="1"/>
  <c r="BG2154" i="1"/>
  <c r="K2154" i="1"/>
  <c r="BH2154" i="1"/>
  <c r="J2154" i="1"/>
  <c r="BF2154" i="1"/>
  <c r="J950" i="1"/>
  <c r="K950" i="1"/>
  <c r="G950" i="1"/>
  <c r="H950" i="1" s="1"/>
  <c r="BF950" i="1"/>
  <c r="BG950" i="1"/>
  <c r="BH950" i="1"/>
  <c r="BI950" i="1"/>
  <c r="L950" i="1"/>
  <c r="BF995" i="1"/>
  <c r="J995" i="1"/>
  <c r="G995" i="1"/>
  <c r="H995" i="1" s="1"/>
  <c r="BG995" i="1"/>
  <c r="K995" i="1"/>
  <c r="L995" i="1"/>
  <c r="BI995" i="1"/>
  <c r="BH995" i="1"/>
  <c r="BH2150" i="1"/>
  <c r="L2150" i="1"/>
  <c r="J2150" i="1"/>
  <c r="BI2150" i="1"/>
  <c r="BF2150" i="1"/>
  <c r="K2150" i="1"/>
  <c r="G2150" i="1"/>
  <c r="H2150" i="1" s="1"/>
  <c r="BG2150" i="1"/>
  <c r="G992" i="1"/>
  <c r="H992" i="1" s="1"/>
  <c r="BH992" i="1"/>
  <c r="J992" i="1"/>
  <c r="K992" i="1"/>
  <c r="BG992" i="1"/>
  <c r="BI992" i="1"/>
  <c r="L992" i="1"/>
  <c r="BF992" i="1"/>
  <c r="J1291" i="1"/>
  <c r="BG1291" i="1"/>
  <c r="BH1291" i="1"/>
  <c r="L1291" i="1"/>
  <c r="BF1291" i="1"/>
  <c r="G1291" i="1"/>
  <c r="H1291" i="1" s="1"/>
  <c r="K1291" i="1"/>
  <c r="BI1291" i="1"/>
  <c r="K2161" i="1"/>
  <c r="BF2161" i="1"/>
  <c r="L2161" i="1"/>
  <c r="BG2161" i="1"/>
  <c r="G2161" i="1"/>
  <c r="H2161" i="1" s="1"/>
  <c r="BH2161" i="1"/>
  <c r="J2161" i="1"/>
  <c r="BI2161" i="1"/>
  <c r="G338" i="1"/>
  <c r="H338" i="1" s="1"/>
  <c r="BI338" i="1"/>
  <c r="K338" i="1"/>
  <c r="BF338" i="1"/>
  <c r="BG338" i="1"/>
  <c r="J338" i="1"/>
  <c r="BH338" i="1"/>
  <c r="L338" i="1"/>
  <c r="BF991" i="1"/>
  <c r="L991" i="1"/>
  <c r="BI991" i="1"/>
  <c r="K991" i="1"/>
  <c r="J991" i="1"/>
  <c r="BH991" i="1"/>
  <c r="G991" i="1"/>
  <c r="H991" i="1" s="1"/>
  <c r="BG991" i="1"/>
  <c r="H36" i="2"/>
  <c r="C2164" i="1"/>
  <c r="D2164" i="1"/>
  <c r="J19" i="2"/>
  <c r="E997" i="1"/>
  <c r="K1676" i="1"/>
  <c r="G1676" i="1"/>
  <c r="H1676" i="1" s="1"/>
  <c r="BF1676" i="1"/>
  <c r="BG1676" i="1"/>
  <c r="BH1676" i="1"/>
  <c r="L1676" i="1"/>
  <c r="J1676" i="1"/>
  <c r="BI1676" i="1"/>
  <c r="BF1674" i="1"/>
  <c r="G1674" i="1"/>
  <c r="H1674" i="1" s="1"/>
  <c r="BI1674" i="1"/>
  <c r="J1674" i="1"/>
  <c r="BH1674" i="1"/>
  <c r="K1674" i="1"/>
  <c r="L1674" i="1"/>
  <c r="BG1674" i="1"/>
  <c r="N36" i="2"/>
  <c r="BB2164" i="1"/>
  <c r="BH994" i="1"/>
  <c r="G994" i="1"/>
  <c r="H994" i="1" s="1"/>
  <c r="J994" i="1"/>
  <c r="L994" i="1"/>
  <c r="BF994" i="1"/>
  <c r="BG994" i="1"/>
  <c r="BI994" i="1"/>
  <c r="K994" i="1"/>
  <c r="G985" i="1"/>
  <c r="H985" i="1" s="1"/>
  <c r="BI985" i="1"/>
  <c r="K985" i="1"/>
  <c r="BF985" i="1"/>
  <c r="BG985" i="1"/>
  <c r="L985" i="1"/>
  <c r="J985" i="1"/>
  <c r="BH985" i="1"/>
  <c r="BH986" i="1"/>
  <c r="J986" i="1"/>
  <c r="K986" i="1"/>
  <c r="BG986" i="1"/>
  <c r="L986" i="1"/>
  <c r="G986" i="1"/>
  <c r="H986" i="1" s="1"/>
  <c r="BF986" i="1"/>
  <c r="BI986" i="1"/>
  <c r="L949" i="1"/>
  <c r="G949" i="1"/>
  <c r="H949" i="1" s="1"/>
  <c r="J949" i="1"/>
  <c r="K949" i="1"/>
  <c r="BF949" i="1"/>
  <c r="BG949" i="1"/>
  <c r="BH949" i="1"/>
  <c r="BI949" i="1"/>
  <c r="J17" i="2"/>
  <c r="E955" i="1"/>
  <c r="K987" i="1"/>
  <c r="BH987" i="1"/>
  <c r="L987" i="1"/>
  <c r="BI987" i="1"/>
  <c r="J987" i="1"/>
  <c r="BG987" i="1"/>
  <c r="G987" i="1"/>
  <c r="H987" i="1" s="1"/>
  <c r="BF987" i="1"/>
  <c r="G341" i="1"/>
  <c r="H341" i="1" s="1"/>
  <c r="BI341" i="1"/>
  <c r="K341" i="1"/>
  <c r="BF341" i="1"/>
  <c r="BG341" i="1"/>
  <c r="J341" i="1"/>
  <c r="BH341" i="1"/>
  <c r="L341" i="1"/>
  <c r="J2152" i="1"/>
  <c r="BF2152" i="1"/>
  <c r="BG2152" i="1"/>
  <c r="BH2152" i="1"/>
  <c r="L2152" i="1"/>
  <c r="K2152" i="1"/>
  <c r="BI2152" i="1"/>
  <c r="G2152" i="1"/>
  <c r="H2152" i="1" s="1"/>
  <c r="L947" i="1"/>
  <c r="G947" i="1"/>
  <c r="H947" i="1" s="1"/>
  <c r="J947" i="1"/>
  <c r="K947" i="1"/>
  <c r="BF947" i="1"/>
  <c r="BG947" i="1"/>
  <c r="BH947" i="1"/>
  <c r="BI947" i="1"/>
  <c r="BG1290" i="1"/>
  <c r="G1290" i="1"/>
  <c r="H1290" i="1" s="1"/>
  <c r="BI1290" i="1"/>
  <c r="J1290" i="1"/>
  <c r="L1290" i="1"/>
  <c r="BF1290" i="1"/>
  <c r="BH1290" i="1"/>
  <c r="K1290" i="1"/>
  <c r="K2163" i="1"/>
  <c r="L2163" i="1"/>
  <c r="BI2163" i="1"/>
  <c r="G2163" i="1"/>
  <c r="H2163" i="1" s="1"/>
  <c r="BF2163" i="1"/>
  <c r="J2163" i="1"/>
  <c r="BH2163" i="1"/>
  <c r="BG2163" i="1"/>
  <c r="BH337" i="1"/>
  <c r="J337" i="1"/>
  <c r="K337" i="1"/>
  <c r="BI337" i="1"/>
  <c r="G337" i="1"/>
  <c r="H337" i="1" s="1"/>
  <c r="BF337" i="1"/>
  <c r="BG337" i="1"/>
  <c r="L337" i="1"/>
  <c r="J9" i="2"/>
  <c r="E342" i="1"/>
  <c r="H9" i="2"/>
  <c r="C342" i="1"/>
  <c r="D342" i="1"/>
  <c r="J2156" i="1"/>
  <c r="BG2156" i="1"/>
  <c r="BH2156" i="1"/>
  <c r="L2156" i="1"/>
  <c r="BF2156" i="1"/>
  <c r="K2156" i="1"/>
  <c r="BI2156" i="1"/>
  <c r="G2156" i="1"/>
  <c r="H2156" i="1" s="1"/>
  <c r="G941" i="1"/>
  <c r="H941" i="1" s="1"/>
  <c r="J941" i="1"/>
  <c r="K941" i="1"/>
  <c r="BF941" i="1"/>
  <c r="BG941" i="1"/>
  <c r="BH941" i="1"/>
  <c r="BI941" i="1"/>
  <c r="L941" i="1"/>
  <c r="K2155" i="1"/>
  <c r="L2155" i="1"/>
  <c r="BI2155" i="1"/>
  <c r="G2155" i="1"/>
  <c r="H2155" i="1" s="1"/>
  <c r="BF2155" i="1"/>
  <c r="J2155" i="1"/>
  <c r="BG2155" i="1"/>
  <c r="BH2155" i="1"/>
  <c r="BI335" i="1"/>
  <c r="K335" i="1"/>
  <c r="G335" i="1"/>
  <c r="H335" i="1" s="1"/>
  <c r="L335" i="1"/>
  <c r="BH335" i="1"/>
  <c r="BF335" i="1"/>
  <c r="BG335" i="1"/>
  <c r="J335" i="1"/>
  <c r="BI2153" i="1"/>
  <c r="BF2153" i="1"/>
  <c r="G2153" i="1"/>
  <c r="H2153" i="1" s="1"/>
  <c r="BH2153" i="1"/>
  <c r="J2153" i="1"/>
  <c r="L2153" i="1"/>
  <c r="K2153" i="1"/>
  <c r="BG2153" i="1"/>
  <c r="G1289" i="1"/>
  <c r="H1289" i="1" s="1"/>
  <c r="BI1289" i="1"/>
  <c r="K1289" i="1"/>
  <c r="BF1289" i="1"/>
  <c r="BG1289" i="1"/>
  <c r="L1289" i="1"/>
  <c r="J1289" i="1"/>
  <c r="BH1289" i="1"/>
  <c r="J31" i="2"/>
  <c r="E1679" i="1"/>
  <c r="L951" i="1"/>
  <c r="G951" i="1"/>
  <c r="H951" i="1" s="1"/>
  <c r="J951" i="1"/>
  <c r="K951" i="1"/>
  <c r="BF951" i="1"/>
  <c r="BG951" i="1"/>
  <c r="BH951" i="1"/>
  <c r="BI951" i="1"/>
  <c r="L9" i="2"/>
  <c r="F342" i="1"/>
  <c r="G993" i="1"/>
  <c r="H993" i="1" s="1"/>
  <c r="BI993" i="1"/>
  <c r="K993" i="1"/>
  <c r="L993" i="1"/>
  <c r="BF993" i="1"/>
  <c r="BG993" i="1"/>
  <c r="BH993" i="1"/>
  <c r="J993" i="1"/>
  <c r="BG2157" i="1"/>
  <c r="G2157" i="1"/>
  <c r="H2157" i="1" s="1"/>
  <c r="BI2157" i="1"/>
  <c r="J2157" i="1"/>
  <c r="L2157" i="1"/>
  <c r="BF2157" i="1"/>
  <c r="BH2157" i="1"/>
  <c r="K2157" i="1"/>
  <c r="L2162" i="1"/>
  <c r="BG2162" i="1"/>
  <c r="J2162" i="1"/>
  <c r="K2162" i="1"/>
  <c r="BH2162" i="1"/>
  <c r="BI2162" i="1"/>
  <c r="BF2162" i="1"/>
  <c r="G2162" i="1"/>
  <c r="H2162" i="1" s="1"/>
  <c r="BF1677" i="1"/>
  <c r="G1677" i="1"/>
  <c r="H1677" i="1" s="1"/>
  <c r="BI1677" i="1"/>
  <c r="J1677" i="1"/>
  <c r="BG1677" i="1"/>
  <c r="BH1677" i="1"/>
  <c r="L1677" i="1"/>
  <c r="K1677" i="1"/>
  <c r="BH334" i="1"/>
  <c r="K334" i="1"/>
  <c r="L334" i="1"/>
  <c r="G334" i="1"/>
  <c r="H334" i="1" s="1"/>
  <c r="BI334" i="1"/>
  <c r="BG334" i="1"/>
  <c r="J334" i="1"/>
  <c r="BF334" i="1"/>
  <c r="H31" i="2"/>
  <c r="C1679" i="1"/>
  <c r="D1679" i="1"/>
  <c r="G984" i="1"/>
  <c r="H984" i="1" s="1"/>
  <c r="BF984" i="1"/>
  <c r="BG984" i="1"/>
  <c r="BH984" i="1"/>
  <c r="J984" i="1"/>
  <c r="K984" i="1"/>
  <c r="BI984" i="1"/>
  <c r="L984" i="1"/>
  <c r="L943" i="1"/>
  <c r="J943" i="1"/>
  <c r="K943" i="1"/>
  <c r="BI943" i="1"/>
  <c r="BF943" i="1"/>
  <c r="G943" i="1"/>
  <c r="H943" i="1" s="1"/>
  <c r="BG943" i="1"/>
  <c r="BH943" i="1"/>
  <c r="BF1288" i="1"/>
  <c r="L1288" i="1"/>
  <c r="J1288" i="1"/>
  <c r="BI1288" i="1"/>
  <c r="K1288" i="1"/>
  <c r="BH1288" i="1"/>
  <c r="G1288" i="1"/>
  <c r="H1288" i="1" s="1"/>
  <c r="BG1288" i="1"/>
  <c r="BF336" i="1"/>
  <c r="L336" i="1"/>
  <c r="J336" i="1"/>
  <c r="BG336" i="1"/>
  <c r="BI336" i="1"/>
  <c r="K336" i="1"/>
  <c r="G336" i="1"/>
  <c r="H336" i="1" s="1"/>
  <c r="BH336" i="1"/>
  <c r="L19" i="2"/>
  <c r="F997" i="1"/>
  <c r="L31" i="2"/>
  <c r="F1679" i="1"/>
  <c r="BI1294" i="1"/>
  <c r="J1294" i="1"/>
  <c r="K1294" i="1"/>
  <c r="BF1294" i="1"/>
  <c r="L1294" i="1"/>
  <c r="G1294" i="1"/>
  <c r="H1294" i="1" s="1"/>
  <c r="BH1294" i="1"/>
  <c r="BG1294" i="1"/>
  <c r="L17" i="2"/>
  <c r="F955" i="1"/>
  <c r="L940" i="1"/>
  <c r="BG940" i="1"/>
  <c r="J940" i="1"/>
  <c r="BI940" i="1"/>
  <c r="G940" i="1"/>
  <c r="H940" i="1" s="1"/>
  <c r="K940" i="1"/>
  <c r="BH940" i="1"/>
  <c r="BF940" i="1"/>
  <c r="BF1675" i="1"/>
  <c r="BG1675" i="1"/>
  <c r="BH1675" i="1"/>
  <c r="BI1675" i="1"/>
  <c r="G1675" i="1"/>
  <c r="H1675" i="1" s="1"/>
  <c r="J1675" i="1"/>
  <c r="K1675" i="1"/>
  <c r="L1675" i="1"/>
  <c r="L954" i="1"/>
  <c r="G954" i="1"/>
  <c r="H954" i="1" s="1"/>
  <c r="J954" i="1"/>
  <c r="K954" i="1"/>
  <c r="BF954" i="1"/>
  <c r="BG954" i="1"/>
  <c r="BH954" i="1"/>
  <c r="BI954" i="1"/>
  <c r="BI1678" i="1"/>
  <c r="BF1678" i="1"/>
  <c r="G1678" i="1"/>
  <c r="H1678" i="1" s="1"/>
  <c r="BH1678" i="1"/>
  <c r="J1678" i="1"/>
  <c r="K1678" i="1"/>
  <c r="BG1678" i="1"/>
  <c r="L1678" i="1"/>
  <c r="G988" i="1"/>
  <c r="H988" i="1" s="1"/>
  <c r="K988" i="1"/>
  <c r="BH988" i="1"/>
  <c r="BI988" i="1"/>
  <c r="L988" i="1"/>
  <c r="J988" i="1"/>
  <c r="BF988" i="1"/>
  <c r="BG988" i="1"/>
  <c r="J1287" i="1"/>
  <c r="K1287" i="1"/>
  <c r="BH1287" i="1"/>
  <c r="BF1287" i="1"/>
  <c r="L1287" i="1"/>
  <c r="G1287" i="1"/>
  <c r="H1287" i="1" s="1"/>
  <c r="BG1287" i="1"/>
  <c r="BI1287" i="1"/>
  <c r="K339" i="1"/>
  <c r="G339" i="1"/>
  <c r="H339" i="1" s="1"/>
  <c r="BF339" i="1"/>
  <c r="BG339" i="1"/>
  <c r="BH339" i="1"/>
  <c r="BI339" i="1"/>
  <c r="L339" i="1"/>
  <c r="J339" i="1"/>
  <c r="J938" i="1"/>
  <c r="K938" i="1"/>
  <c r="G938" i="1"/>
  <c r="H938" i="1" s="1"/>
  <c r="BI938" i="1"/>
  <c r="BF938" i="1"/>
  <c r="BG938" i="1"/>
  <c r="BH938" i="1"/>
  <c r="L938" i="1"/>
  <c r="G942" i="1"/>
  <c r="H942" i="1" s="1"/>
  <c r="J942" i="1"/>
  <c r="K942" i="1"/>
  <c r="BF942" i="1"/>
  <c r="BG942" i="1"/>
  <c r="BH942" i="1"/>
  <c r="BI942" i="1"/>
  <c r="L942" i="1"/>
  <c r="L2160" i="1"/>
  <c r="BI2160" i="1"/>
  <c r="J2160" i="1"/>
  <c r="K2160" i="1"/>
  <c r="BF2160" i="1"/>
  <c r="BH2160" i="1"/>
  <c r="G2160" i="1"/>
  <c r="H2160" i="1" s="1"/>
  <c r="BG2160" i="1"/>
  <c r="G948" i="1"/>
  <c r="H948" i="1" s="1"/>
  <c r="BI948" i="1"/>
  <c r="K948" i="1"/>
  <c r="BF948" i="1"/>
  <c r="BG948" i="1"/>
  <c r="BH948" i="1"/>
  <c r="L948" i="1"/>
  <c r="J948" i="1"/>
  <c r="G2159" i="1"/>
  <c r="H2159" i="1" s="1"/>
  <c r="BI2159" i="1"/>
  <c r="L2159" i="1"/>
  <c r="K2159" i="1"/>
  <c r="BF2159" i="1"/>
  <c r="J2159" i="1"/>
  <c r="BG2159" i="1"/>
  <c r="BH2159" i="1"/>
  <c r="L945" i="1"/>
  <c r="J945" i="1"/>
  <c r="K945" i="1"/>
  <c r="G945" i="1"/>
  <c r="H945" i="1" s="1"/>
  <c r="BF945" i="1"/>
  <c r="BG945" i="1"/>
  <c r="BH945" i="1"/>
  <c r="BI945" i="1"/>
  <c r="J983" i="1"/>
  <c r="G983" i="1"/>
  <c r="H983" i="1" s="1"/>
  <c r="BF983" i="1"/>
  <c r="BG983" i="1"/>
  <c r="BH983" i="1"/>
  <c r="BI983" i="1"/>
  <c r="K983" i="1"/>
  <c r="L983" i="1"/>
  <c r="BG2151" i="1"/>
  <c r="G2151" i="1"/>
  <c r="H2151" i="1" s="1"/>
  <c r="BI2151" i="1"/>
  <c r="J2151" i="1"/>
  <c r="K2151" i="1"/>
  <c r="BH2151" i="1"/>
  <c r="L2151" i="1"/>
  <c r="BF2151" i="1"/>
  <c r="BH989" i="1"/>
  <c r="L989" i="1"/>
  <c r="BF989" i="1"/>
  <c r="K989" i="1"/>
  <c r="G989" i="1"/>
  <c r="H989" i="1" s="1"/>
  <c r="BG989" i="1"/>
  <c r="BI989" i="1"/>
  <c r="J989" i="1"/>
  <c r="L36" i="2"/>
  <c r="F2164" i="1"/>
  <c r="J36" i="2"/>
  <c r="E2164" i="1"/>
  <c r="L953" i="1"/>
  <c r="BG953" i="1"/>
  <c r="BI953" i="1"/>
  <c r="G953" i="1"/>
  <c r="H953" i="1" s="1"/>
  <c r="J953" i="1"/>
  <c r="BH953" i="1"/>
  <c r="K953" i="1"/>
  <c r="BF953" i="1"/>
  <c r="H24" i="2"/>
  <c r="BG944" i="1"/>
  <c r="BH944" i="1"/>
  <c r="J944" i="1"/>
  <c r="BI944" i="1"/>
  <c r="L944" i="1"/>
  <c r="G944" i="1"/>
  <c r="H944" i="1" s="1"/>
  <c r="K944" i="1"/>
  <c r="BF944" i="1"/>
  <c r="BH990" i="1"/>
  <c r="J990" i="1"/>
  <c r="K990" i="1"/>
  <c r="G990" i="1"/>
  <c r="H990" i="1" s="1"/>
  <c r="BG990" i="1"/>
  <c r="BI990" i="1"/>
  <c r="L990" i="1"/>
  <c r="BF990" i="1"/>
  <c r="BI996" i="1"/>
  <c r="BG996" i="1"/>
  <c r="G996" i="1"/>
  <c r="H996" i="1" s="1"/>
  <c r="K996" i="1"/>
  <c r="J996" i="1"/>
  <c r="BF996" i="1"/>
  <c r="L996" i="1"/>
  <c r="BH996" i="1"/>
  <c r="H17" i="2"/>
  <c r="D955" i="1"/>
  <c r="C955" i="1"/>
  <c r="BH2158" i="1"/>
  <c r="L2158" i="1"/>
  <c r="J2158" i="1"/>
  <c r="BI2158" i="1"/>
  <c r="K2158" i="1"/>
  <c r="BF2158" i="1"/>
  <c r="G2158" i="1"/>
  <c r="H2158" i="1" s="1"/>
  <c r="BG2158" i="1"/>
  <c r="J1295" i="1"/>
  <c r="K1295" i="1"/>
  <c r="BH1295" i="1"/>
  <c r="L1295" i="1"/>
  <c r="BI1295" i="1"/>
  <c r="BG1295" i="1"/>
  <c r="BF1295" i="1"/>
  <c r="G1295" i="1"/>
  <c r="H1295" i="1" s="1"/>
  <c r="J340" i="1"/>
  <c r="G340" i="1"/>
  <c r="H340" i="1" s="1"/>
  <c r="BF340" i="1"/>
  <c r="BG340" i="1"/>
  <c r="BH340" i="1"/>
  <c r="L340" i="1"/>
  <c r="K340" i="1"/>
  <c r="BI340" i="1"/>
  <c r="E19" i="2" l="1"/>
  <c r="E24" i="2"/>
  <c r="E14" i="2"/>
  <c r="E38" i="2"/>
  <c r="M983" i="1"/>
  <c r="B32" i="2"/>
  <c r="AW32" i="2" s="1"/>
  <c r="B27" i="2"/>
  <c r="AW27" i="2" s="1"/>
  <c r="B17" i="2"/>
  <c r="AW17" i="2" s="1"/>
  <c r="B20" i="2"/>
  <c r="AW20" i="2" s="1"/>
  <c r="B38" i="2"/>
  <c r="AW38" i="2" s="1"/>
  <c r="B18" i="2"/>
  <c r="AW18" i="2" s="1"/>
  <c r="B13" i="2"/>
  <c r="AW13" i="2" s="1"/>
  <c r="B26" i="2"/>
  <c r="AW26" i="2" s="1"/>
  <c r="B11" i="2"/>
  <c r="AW11" i="2" s="1"/>
  <c r="B9" i="2"/>
  <c r="AW9" i="2" s="1"/>
  <c r="B8" i="2"/>
  <c r="AW8" i="2" s="1"/>
  <c r="B12" i="2"/>
  <c r="AW12" i="2" s="1"/>
  <c r="B3" i="2"/>
  <c r="AW3" i="2" s="1"/>
  <c r="B6" i="2"/>
  <c r="AW6" i="2" s="1"/>
  <c r="B36" i="2"/>
  <c r="AW36" i="2" s="1"/>
  <c r="B19" i="2"/>
  <c r="AW19" i="2" s="1"/>
  <c r="B21" i="2"/>
  <c r="AW21" i="2" s="1"/>
  <c r="B16" i="2"/>
  <c r="AW16" i="2" s="1"/>
  <c r="B10" i="2"/>
  <c r="AW10" i="2" s="1"/>
  <c r="B23" i="2"/>
  <c r="AW23" i="2" s="1"/>
  <c r="B14" i="2"/>
  <c r="AW14" i="2" s="1"/>
  <c r="B35" i="2"/>
  <c r="AW35" i="2" s="1"/>
  <c r="B4" i="2"/>
  <c r="AW4" i="2" s="1"/>
  <c r="B31" i="2"/>
  <c r="AW31" i="2" s="1"/>
  <c r="B7" i="2"/>
  <c r="AW7" i="2" s="1"/>
  <c r="B25" i="2"/>
  <c r="AW25" i="2" s="1"/>
  <c r="B30" i="2"/>
  <c r="AW30" i="2" s="1"/>
  <c r="B33" i="2"/>
  <c r="AW33" i="2" s="1"/>
  <c r="B22" i="2"/>
  <c r="AW22" i="2" s="1"/>
  <c r="B15" i="2"/>
  <c r="AW15" i="2" s="1"/>
  <c r="B28" i="2"/>
  <c r="AW28" i="2" s="1"/>
  <c r="B29" i="2"/>
  <c r="AW29" i="2" s="1"/>
  <c r="B37" i="2"/>
  <c r="AW37" i="2" s="1"/>
  <c r="B5" i="2"/>
  <c r="AW5" i="2" s="1"/>
  <c r="M993" i="1"/>
  <c r="M992" i="1"/>
  <c r="M985" i="1"/>
  <c r="M995" i="1"/>
  <c r="M988" i="1"/>
  <c r="M991" i="1"/>
  <c r="M987" i="1"/>
  <c r="M996" i="1"/>
  <c r="M990" i="1"/>
  <c r="M984" i="1"/>
  <c r="M986" i="1"/>
  <c r="M989" i="1"/>
  <c r="M994" i="1"/>
  <c r="M940" i="1"/>
  <c r="M954" i="1"/>
  <c r="M947" i="1"/>
  <c r="M949" i="1"/>
  <c r="M944" i="1"/>
  <c r="M938" i="1"/>
  <c r="M942" i="1"/>
  <c r="M945" i="1"/>
  <c r="M941" i="1"/>
  <c r="M950" i="1"/>
  <c r="M939" i="1"/>
  <c r="M948" i="1"/>
  <c r="M943" i="1"/>
  <c r="M951" i="1"/>
  <c r="M946" i="1"/>
  <c r="M952" i="1"/>
  <c r="M953" i="1"/>
  <c r="M1289" i="1"/>
  <c r="M1294" i="1"/>
  <c r="M1291" i="1"/>
  <c r="M1293" i="1"/>
  <c r="M1295" i="1"/>
  <c r="M1287" i="1"/>
  <c r="M1290" i="1"/>
  <c r="M1296" i="1"/>
  <c r="M1288" i="1"/>
  <c r="AJ39" i="2"/>
  <c r="Z39" i="2"/>
  <c r="BF129" i="1"/>
  <c r="V39" i="2"/>
  <c r="AL39" i="2"/>
  <c r="AF39" i="2"/>
  <c r="X39" i="2"/>
  <c r="AB39" i="2"/>
  <c r="AR39" i="2"/>
  <c r="AT39" i="2"/>
  <c r="AN39" i="2"/>
  <c r="AH39" i="2"/>
  <c r="BH129" i="1"/>
  <c r="AD39" i="2"/>
  <c r="G129" i="1"/>
  <c r="H129" i="1" s="1"/>
  <c r="AP39" i="2"/>
  <c r="BG129" i="1"/>
  <c r="K129" i="1"/>
  <c r="J129" i="1"/>
  <c r="L129" i="1"/>
  <c r="M1674" i="1"/>
  <c r="M2151" i="1"/>
  <c r="M2159" i="1"/>
  <c r="M172" i="23"/>
  <c r="M2160" i="1"/>
  <c r="M2162" i="1"/>
  <c r="M335" i="1"/>
  <c r="M340" i="1"/>
  <c r="M339" i="1"/>
  <c r="M2157" i="1"/>
  <c r="M336" i="1"/>
  <c r="M2153" i="1"/>
  <c r="M2156" i="1"/>
  <c r="M2152" i="1"/>
  <c r="M1677" i="1"/>
  <c r="M2163" i="1"/>
  <c r="M334" i="1"/>
  <c r="M2158" i="1"/>
  <c r="M2155" i="1"/>
  <c r="M341" i="1"/>
  <c r="M1676" i="1"/>
  <c r="M2150" i="1"/>
  <c r="M1675" i="1"/>
  <c r="M338" i="1"/>
  <c r="M2161" i="1"/>
  <c r="M1678" i="1"/>
  <c r="M337" i="1"/>
  <c r="M2154" i="1"/>
  <c r="AN1892" i="1"/>
  <c r="T39" i="2"/>
  <c r="F35" i="2"/>
  <c r="F37" i="2"/>
  <c r="F16" i="2"/>
  <c r="F18" i="2"/>
  <c r="L578" i="1"/>
  <c r="BF578" i="1"/>
  <c r="BG578" i="1"/>
  <c r="BH578" i="1"/>
  <c r="BI578" i="1"/>
  <c r="G578" i="1"/>
  <c r="H578" i="1" s="1"/>
  <c r="J578" i="1"/>
  <c r="K578" i="1"/>
  <c r="BG206" i="1"/>
  <c r="L206" i="1"/>
  <c r="BH206" i="1"/>
  <c r="BI206" i="1"/>
  <c r="K206" i="1"/>
  <c r="J206" i="1"/>
  <c r="BF206" i="1"/>
  <c r="G206" i="1"/>
  <c r="H206" i="1" s="1"/>
  <c r="J829" i="1"/>
  <c r="BF829" i="1"/>
  <c r="BI829" i="1"/>
  <c r="K829" i="1"/>
  <c r="L829" i="1"/>
  <c r="BG829" i="1"/>
  <c r="G829" i="1"/>
  <c r="H829" i="1" s="1"/>
  <c r="BH829" i="1"/>
  <c r="BF981" i="1"/>
  <c r="BI981" i="1"/>
  <c r="K981" i="1"/>
  <c r="L981" i="1"/>
  <c r="G981" i="1"/>
  <c r="H981" i="1" s="1"/>
  <c r="BH981" i="1"/>
  <c r="BG981" i="1"/>
  <c r="J981" i="1"/>
  <c r="F14" i="2"/>
  <c r="F20" i="2"/>
  <c r="F28" i="2"/>
  <c r="F23" i="2"/>
  <c r="F29" i="2"/>
  <c r="F4" i="2"/>
  <c r="F27" i="2"/>
  <c r="F3" i="2"/>
  <c r="BG728" i="1"/>
  <c r="BH728" i="1"/>
  <c r="BI728" i="1"/>
  <c r="L728" i="1"/>
  <c r="K728" i="1"/>
  <c r="G728" i="1"/>
  <c r="H728" i="1" s="1"/>
  <c r="J728" i="1"/>
  <c r="BF728" i="1"/>
  <c r="F5" i="2"/>
  <c r="F34" i="2"/>
  <c r="F8" i="2"/>
  <c r="BI266" i="1"/>
  <c r="G266" i="1"/>
  <c r="H266" i="1" s="1"/>
  <c r="BF266" i="1"/>
  <c r="J266" i="1"/>
  <c r="L266" i="1"/>
  <c r="K266" i="1"/>
  <c r="BH266" i="1"/>
  <c r="BG266" i="1"/>
  <c r="G1795" i="1"/>
  <c r="H1795" i="1" s="1"/>
  <c r="L1795" i="1"/>
  <c r="J1795" i="1"/>
  <c r="BG1795" i="1"/>
  <c r="K1795" i="1"/>
  <c r="BH1795" i="1"/>
  <c r="BF1795" i="1"/>
  <c r="BI1795" i="1"/>
  <c r="F33" i="2"/>
  <c r="F7" i="2"/>
  <c r="F26" i="2"/>
  <c r="R39" i="2"/>
  <c r="BH332" i="1"/>
  <c r="G332" i="1"/>
  <c r="H332" i="1" s="1"/>
  <c r="BI332" i="1"/>
  <c r="L332" i="1"/>
  <c r="J332" i="1"/>
  <c r="BF332" i="1"/>
  <c r="K332" i="1"/>
  <c r="BG332" i="1"/>
  <c r="L1266" i="1"/>
  <c r="J1266" i="1"/>
  <c r="BF1266" i="1"/>
  <c r="G1266" i="1"/>
  <c r="H1266" i="1" s="1"/>
  <c r="BG1266" i="1"/>
  <c r="BH1266" i="1"/>
  <c r="BI1266" i="1"/>
  <c r="K1266" i="1"/>
  <c r="BF70" i="1"/>
  <c r="BI70" i="1"/>
  <c r="G70" i="1"/>
  <c r="H70" i="1" s="1"/>
  <c r="K70" i="1"/>
  <c r="BH70" i="1"/>
  <c r="BG70" i="1"/>
  <c r="L70" i="1"/>
  <c r="J70" i="1"/>
  <c r="BH1603" i="1"/>
  <c r="G1603" i="1"/>
  <c r="H1603" i="1" s="1"/>
  <c r="BG1603" i="1"/>
  <c r="BF1603" i="1"/>
  <c r="K1603" i="1"/>
  <c r="BI1603" i="1"/>
  <c r="L1603" i="1"/>
  <c r="J1603" i="1"/>
  <c r="K1727" i="1"/>
  <c r="G1727" i="1"/>
  <c r="H1727" i="1" s="1"/>
  <c r="J1727" i="1"/>
  <c r="BF1727" i="1"/>
  <c r="BG1727" i="1"/>
  <c r="BH1727" i="1"/>
  <c r="BI1727" i="1"/>
  <c r="L1727" i="1"/>
  <c r="P39" i="2"/>
  <c r="BH1396" i="1"/>
  <c r="BG1396" i="1"/>
  <c r="L1396" i="1"/>
  <c r="BI1396" i="1"/>
  <c r="K1396" i="1"/>
  <c r="G1396" i="1"/>
  <c r="H1396" i="1" s="1"/>
  <c r="J1396" i="1"/>
  <c r="BF1396" i="1"/>
  <c r="BF1486" i="1"/>
  <c r="L1486" i="1"/>
  <c r="BI1486" i="1"/>
  <c r="K1486" i="1"/>
  <c r="J1486" i="1"/>
  <c r="BG1486" i="1"/>
  <c r="BH1486" i="1"/>
  <c r="G1486" i="1"/>
  <c r="H1486" i="1" s="1"/>
  <c r="F22" i="2"/>
  <c r="F15" i="2"/>
  <c r="BF1171" i="1"/>
  <c r="BH1171" i="1"/>
  <c r="BG1171" i="1"/>
  <c r="J1171" i="1"/>
  <c r="L1171" i="1"/>
  <c r="K1171" i="1"/>
  <c r="BI1171" i="1"/>
  <c r="G1171" i="1"/>
  <c r="H1171" i="1" s="1"/>
  <c r="BH411" i="1"/>
  <c r="G411" i="1"/>
  <c r="H411" i="1" s="1"/>
  <c r="BF411" i="1"/>
  <c r="J411" i="1"/>
  <c r="BI411" i="1"/>
  <c r="L411" i="1"/>
  <c r="K411" i="1"/>
  <c r="BG411" i="1"/>
  <c r="F30" i="2"/>
  <c r="F12" i="2"/>
  <c r="F32" i="2"/>
  <c r="F13" i="2"/>
  <c r="K1332" i="1"/>
  <c r="G1332" i="1"/>
  <c r="H1332" i="1" s="1"/>
  <c r="J1332" i="1"/>
  <c r="BF1332" i="1"/>
  <c r="BG1332" i="1"/>
  <c r="BH1332" i="1"/>
  <c r="BI1332" i="1"/>
  <c r="L1332" i="1"/>
  <c r="F10" i="2"/>
  <c r="G1082" i="1"/>
  <c r="H1082" i="1" s="1"/>
  <c r="BH1082" i="1"/>
  <c r="J1082" i="1"/>
  <c r="BF1082" i="1"/>
  <c r="K1082" i="1"/>
  <c r="L1082" i="1"/>
  <c r="BI1082" i="1"/>
  <c r="BG1082" i="1"/>
  <c r="K2148" i="1"/>
  <c r="G2148" i="1"/>
  <c r="H2148" i="1" s="1"/>
  <c r="L2148" i="1"/>
  <c r="J2148" i="1"/>
  <c r="BF2148" i="1"/>
  <c r="BH2148" i="1"/>
  <c r="BG2148" i="1"/>
  <c r="BI2148" i="1"/>
  <c r="F6" i="2"/>
  <c r="L112" i="1"/>
  <c r="BF112" i="1"/>
  <c r="BH112" i="1"/>
  <c r="K112" i="1"/>
  <c r="BG112" i="1"/>
  <c r="J112" i="1"/>
  <c r="G112" i="1"/>
  <c r="H112" i="1" s="1"/>
  <c r="BI112" i="1"/>
  <c r="L936" i="1"/>
  <c r="J936" i="1"/>
  <c r="K936" i="1"/>
  <c r="G936" i="1"/>
  <c r="H936" i="1" s="1"/>
  <c r="BF936" i="1"/>
  <c r="BG936" i="1"/>
  <c r="BH936" i="1"/>
  <c r="BI936" i="1"/>
  <c r="F38" i="2"/>
  <c r="L1565" i="1"/>
  <c r="G1565" i="1"/>
  <c r="H1565" i="1" s="1"/>
  <c r="BH1565" i="1"/>
  <c r="J1565" i="1"/>
  <c r="BF1565" i="1"/>
  <c r="BI1565" i="1"/>
  <c r="K1565" i="1"/>
  <c r="BG1565" i="1"/>
  <c r="K2238" i="1"/>
  <c r="BI2238" i="1"/>
  <c r="L2238" i="1"/>
  <c r="G2238" i="1"/>
  <c r="H2238" i="1" s="1"/>
  <c r="BG2238" i="1"/>
  <c r="BF2238" i="1"/>
  <c r="J2238" i="1"/>
  <c r="BH2238" i="1"/>
  <c r="G2263" i="1"/>
  <c r="H2263" i="1" s="1"/>
  <c r="BH2263" i="1"/>
  <c r="BF2263" i="1"/>
  <c r="BG2263" i="1"/>
  <c r="L2263" i="1"/>
  <c r="BI2263" i="1"/>
  <c r="J2263" i="1"/>
  <c r="K2263" i="1"/>
  <c r="F11" i="2"/>
  <c r="F21" i="2"/>
  <c r="L624" i="1"/>
  <c r="G624" i="1"/>
  <c r="H624" i="1" s="1"/>
  <c r="BG624" i="1"/>
  <c r="J624" i="1"/>
  <c r="BH624" i="1"/>
  <c r="K624" i="1"/>
  <c r="BI624" i="1"/>
  <c r="BF624" i="1"/>
  <c r="L1285" i="1"/>
  <c r="BH1285" i="1"/>
  <c r="G1285" i="1"/>
  <c r="H1285" i="1" s="1"/>
  <c r="BF1285" i="1"/>
  <c r="BI1285" i="1"/>
  <c r="BG1285" i="1"/>
  <c r="J1285" i="1"/>
  <c r="K1285" i="1"/>
  <c r="J572" i="1"/>
  <c r="BI572" i="1"/>
  <c r="L572" i="1"/>
  <c r="BF572" i="1"/>
  <c r="BH572" i="1"/>
  <c r="K572" i="1"/>
  <c r="BG572" i="1"/>
  <c r="G572" i="1"/>
  <c r="H572" i="1" s="1"/>
  <c r="F25" i="2"/>
  <c r="L1672" i="1"/>
  <c r="K1672" i="1"/>
  <c r="BH1672" i="1"/>
  <c r="BG1672" i="1"/>
  <c r="BI1672" i="1"/>
  <c r="J1672" i="1"/>
  <c r="BF1672" i="1"/>
  <c r="G1672" i="1"/>
  <c r="H1672" i="1" s="1"/>
  <c r="BI955" i="1"/>
  <c r="L955" i="1"/>
  <c r="BG955" i="1"/>
  <c r="BH955" i="1"/>
  <c r="J955" i="1"/>
  <c r="K955" i="1"/>
  <c r="G955" i="1"/>
  <c r="H955" i="1" s="1"/>
  <c r="BF955" i="1"/>
  <c r="F31" i="2"/>
  <c r="G342" i="1"/>
  <c r="H342" i="1" s="1"/>
  <c r="BI342" i="1"/>
  <c r="J342" i="1"/>
  <c r="K342" i="1"/>
  <c r="BF342" i="1"/>
  <c r="L342" i="1"/>
  <c r="BH342" i="1"/>
  <c r="BG342" i="1"/>
  <c r="F17" i="2"/>
  <c r="L2164" i="1"/>
  <c r="BG2164" i="1"/>
  <c r="BH2164" i="1"/>
  <c r="J2164" i="1"/>
  <c r="G2164" i="1"/>
  <c r="H2164" i="1" s="1"/>
  <c r="BF2164" i="1"/>
  <c r="K2164" i="1"/>
  <c r="BI2164" i="1"/>
  <c r="F36" i="2"/>
  <c r="BI1679" i="1"/>
  <c r="K1679" i="1"/>
  <c r="BG1679" i="1"/>
  <c r="L1679" i="1"/>
  <c r="G1679" i="1"/>
  <c r="H1679" i="1" s="1"/>
  <c r="BH1679" i="1"/>
  <c r="J1679" i="1"/>
  <c r="BF1679" i="1"/>
  <c r="L39" i="2"/>
  <c r="H39" i="2"/>
  <c r="N39" i="2"/>
  <c r="L997" i="1"/>
  <c r="BH997" i="1"/>
  <c r="G997" i="1"/>
  <c r="H997" i="1" s="1"/>
  <c r="BF997" i="1"/>
  <c r="J997" i="1"/>
  <c r="K997" i="1"/>
  <c r="BG997" i="1"/>
  <c r="BI997" i="1"/>
  <c r="F19" i="2"/>
  <c r="F9" i="2"/>
  <c r="AK3" i="2" l="1"/>
  <c r="AI15" i="2"/>
  <c r="Y5" i="2"/>
  <c r="M2238" i="1"/>
  <c r="M997" i="1"/>
  <c r="M955" i="1"/>
  <c r="M728" i="1"/>
  <c r="S3" i="2"/>
  <c r="AA15" i="2"/>
  <c r="AG8" i="2"/>
  <c r="AO8" i="2"/>
  <c r="AM3" i="2"/>
  <c r="AQ8" i="2"/>
  <c r="U3" i="2"/>
  <c r="AS8" i="2"/>
  <c r="AC8" i="2"/>
  <c r="AM15" i="2"/>
  <c r="M129" i="1"/>
  <c r="AE5" i="2"/>
  <c r="W3" i="2"/>
  <c r="AO3" i="2"/>
  <c r="AA3" i="2"/>
  <c r="AM5" i="2"/>
  <c r="I3" i="2"/>
  <c r="AA5" i="2"/>
  <c r="K3" i="2"/>
  <c r="W5" i="2"/>
  <c r="AG3" i="2"/>
  <c r="AA8" i="2"/>
  <c r="AO5" i="2"/>
  <c r="O8" i="2"/>
  <c r="O5" i="2"/>
  <c r="AU3" i="2"/>
  <c r="AM8" i="2"/>
  <c r="S8" i="2"/>
  <c r="Q8" i="2"/>
  <c r="AK8" i="2"/>
  <c r="W8" i="2"/>
  <c r="I5" i="2"/>
  <c r="Q3" i="2"/>
  <c r="M8" i="2"/>
  <c r="K8" i="2"/>
  <c r="G3" i="2"/>
  <c r="Y8" i="2"/>
  <c r="AE8" i="2"/>
  <c r="AU8" i="2"/>
  <c r="AI8" i="2"/>
  <c r="I8" i="2"/>
  <c r="U5" i="2"/>
  <c r="Y3" i="2"/>
  <c r="U8" i="2"/>
  <c r="G8" i="2"/>
  <c r="G15" i="2"/>
  <c r="AK15" i="2"/>
  <c r="AS15" i="2"/>
  <c r="AO15" i="2"/>
  <c r="AG15" i="2"/>
  <c r="M2164" i="1"/>
  <c r="M342" i="1"/>
  <c r="Q5" i="2"/>
  <c r="AQ5" i="2"/>
  <c r="AS5" i="2"/>
  <c r="AC5" i="2"/>
  <c r="AK5" i="2"/>
  <c r="AU5" i="2"/>
  <c r="AI5" i="2"/>
  <c r="M5" i="2"/>
  <c r="K5" i="2"/>
  <c r="S5" i="2"/>
  <c r="AG5" i="2"/>
  <c r="G5" i="2"/>
  <c r="M1565" i="1"/>
  <c r="M3" i="2"/>
  <c r="AE3" i="2"/>
  <c r="O3" i="2"/>
  <c r="AC3" i="2"/>
  <c r="AS3" i="2"/>
  <c r="AQ3" i="2"/>
  <c r="M2148" i="1"/>
  <c r="M981" i="1"/>
  <c r="I15" i="2"/>
  <c r="AI3" i="2"/>
  <c r="U15" i="2"/>
  <c r="M15" i="2"/>
  <c r="M936" i="1"/>
  <c r="M1332" i="1"/>
  <c r="M1396" i="1"/>
  <c r="M411" i="1"/>
  <c r="W15" i="2"/>
  <c r="M829" i="1"/>
  <c r="AU15" i="2"/>
  <c r="Y15" i="2"/>
  <c r="M70" i="1"/>
  <c r="AQ15" i="2"/>
  <c r="M1679" i="1"/>
  <c r="M266" i="1"/>
  <c r="M1603" i="1"/>
  <c r="M624" i="1"/>
  <c r="M1727" i="1"/>
  <c r="M1266" i="1"/>
  <c r="M206" i="1"/>
  <c r="M572" i="1"/>
  <c r="M1795" i="1"/>
  <c r="M1082" i="1"/>
  <c r="M1285" i="1"/>
  <c r="M112" i="1"/>
  <c r="E8" i="2"/>
  <c r="M332" i="1"/>
  <c r="K15" i="2"/>
  <c r="E5" i="2"/>
  <c r="E3" i="2"/>
  <c r="O15" i="2"/>
  <c r="M2263" i="1"/>
  <c r="M578" i="1"/>
  <c r="AO1892" i="1"/>
  <c r="AC15" i="2"/>
  <c r="S15" i="2"/>
  <c r="Q15" i="2"/>
  <c r="AE15" i="2"/>
  <c r="W7" i="2"/>
  <c r="AE7" i="2"/>
  <c r="AM7" i="2"/>
  <c r="AS7" i="2"/>
  <c r="K7" i="2"/>
  <c r="AK7" i="2"/>
  <c r="AC7" i="2"/>
  <c r="S7" i="2"/>
  <c r="Q7" i="2"/>
  <c r="AU7" i="2"/>
  <c r="AA7" i="2"/>
  <c r="AQ7" i="2"/>
  <c r="Y7" i="2"/>
  <c r="O7" i="2"/>
  <c r="AO7" i="2"/>
  <c r="I7" i="2"/>
  <c r="G7" i="2"/>
  <c r="AI7" i="2"/>
  <c r="U7" i="2"/>
  <c r="M7" i="2"/>
  <c r="AG7" i="2"/>
  <c r="Q11" i="2"/>
  <c r="AU11" i="2"/>
  <c r="U11" i="2"/>
  <c r="I11" i="2"/>
  <c r="AI11" i="2"/>
  <c r="S11" i="2"/>
  <c r="K11" i="2"/>
  <c r="Y11" i="2"/>
  <c r="AE11" i="2"/>
  <c r="W11" i="2"/>
  <c r="AK11" i="2"/>
  <c r="AG11" i="2"/>
  <c r="AC11" i="2"/>
  <c r="G11" i="2"/>
  <c r="AM11" i="2"/>
  <c r="AO11" i="2"/>
  <c r="AS11" i="2"/>
  <c r="M11" i="2"/>
  <c r="AQ11" i="2"/>
  <c r="O11" i="2"/>
  <c r="AA11" i="2"/>
  <c r="AM6" i="2"/>
  <c r="AC6" i="2"/>
  <c r="G6" i="2"/>
  <c r="AI6" i="2"/>
  <c r="AU6" i="2"/>
  <c r="S6" i="2"/>
  <c r="Q6" i="2"/>
  <c r="Y6" i="2"/>
  <c r="K6" i="2"/>
  <c r="M6" i="2"/>
  <c r="AE6" i="2"/>
  <c r="O6" i="2"/>
  <c r="W6" i="2"/>
  <c r="I6" i="2"/>
  <c r="AK6" i="2"/>
  <c r="AQ6" i="2"/>
  <c r="AO6" i="2"/>
  <c r="U6" i="2"/>
  <c r="AS6" i="2"/>
  <c r="AG6" i="2"/>
  <c r="AA6" i="2"/>
  <c r="AE22" i="2"/>
  <c r="Y22" i="2"/>
  <c r="AA22" i="2"/>
  <c r="AS22" i="2"/>
  <c r="I22" i="2"/>
  <c r="AC22" i="2"/>
  <c r="AG22" i="2"/>
  <c r="AI22" i="2"/>
  <c r="O22" i="2"/>
  <c r="G22" i="2"/>
  <c r="AU22" i="2"/>
  <c r="AQ22" i="2"/>
  <c r="M22" i="2"/>
  <c r="AM22" i="2"/>
  <c r="AK22" i="2"/>
  <c r="Q22" i="2"/>
  <c r="W22" i="2"/>
  <c r="K22" i="2"/>
  <c r="U22" i="2"/>
  <c r="S22" i="2"/>
  <c r="AO22" i="2"/>
  <c r="I37" i="2"/>
  <c r="S37" i="2"/>
  <c r="U37" i="2"/>
  <c r="W37" i="2"/>
  <c r="AM37" i="2"/>
  <c r="AO37" i="2"/>
  <c r="AQ37" i="2"/>
  <c r="AS37" i="2"/>
  <c r="AK37" i="2"/>
  <c r="AC37" i="2"/>
  <c r="K37" i="2"/>
  <c r="O37" i="2"/>
  <c r="Y37" i="2"/>
  <c r="AG37" i="2"/>
  <c r="G37" i="2"/>
  <c r="AI37" i="2"/>
  <c r="M37" i="2"/>
  <c r="AE37" i="2"/>
  <c r="Q37" i="2"/>
  <c r="AU37" i="2"/>
  <c r="AA37" i="2"/>
  <c r="AC29" i="2"/>
  <c r="W29" i="2"/>
  <c r="G29" i="2"/>
  <c r="I29" i="2"/>
  <c r="AO29" i="2"/>
  <c r="AG29" i="2"/>
  <c r="AA29" i="2"/>
  <c r="O29" i="2"/>
  <c r="Q29" i="2"/>
  <c r="Y29" i="2"/>
  <c r="U29" i="2"/>
  <c r="AQ29" i="2"/>
  <c r="AM29" i="2"/>
  <c r="AS29" i="2"/>
  <c r="S29" i="2"/>
  <c r="AU29" i="2"/>
  <c r="AI29" i="2"/>
  <c r="K29" i="2"/>
  <c r="M29" i="2"/>
  <c r="AK29" i="2"/>
  <c r="AE29" i="2"/>
  <c r="M1171" i="1"/>
  <c r="AS30" i="2"/>
  <c r="U30" i="2"/>
  <c r="G30" i="2"/>
  <c r="AO30" i="2"/>
  <c r="I30" i="2"/>
  <c r="AQ30" i="2"/>
  <c r="AC30" i="2"/>
  <c r="W30" i="2"/>
  <c r="AU30" i="2"/>
  <c r="Y30" i="2"/>
  <c r="M30" i="2"/>
  <c r="O30" i="2"/>
  <c r="K30" i="2"/>
  <c r="AK30" i="2"/>
  <c r="S30" i="2"/>
  <c r="AM30" i="2"/>
  <c r="AE30" i="2"/>
  <c r="AA30" i="2"/>
  <c r="AI30" i="2"/>
  <c r="Q30" i="2"/>
  <c r="AG30" i="2"/>
  <c r="AS20" i="2"/>
  <c r="S20" i="2"/>
  <c r="I20" i="2"/>
  <c r="K20" i="2"/>
  <c r="O20" i="2"/>
  <c r="AM20" i="2"/>
  <c r="AK20" i="2"/>
  <c r="M20" i="2"/>
  <c r="AC20" i="2"/>
  <c r="U20" i="2"/>
  <c r="AO20" i="2"/>
  <c r="Q20" i="2"/>
  <c r="AG20" i="2"/>
  <c r="Y20" i="2"/>
  <c r="AQ20" i="2"/>
  <c r="AE20" i="2"/>
  <c r="G20" i="2"/>
  <c r="AA20" i="2"/>
  <c r="W20" i="2"/>
  <c r="AU20" i="2"/>
  <c r="AI20" i="2"/>
  <c r="AO10" i="2"/>
  <c r="U10" i="2"/>
  <c r="Q10" i="2"/>
  <c r="AA10" i="2"/>
  <c r="Y10" i="2"/>
  <c r="AU10" i="2"/>
  <c r="G10" i="2"/>
  <c r="AG10" i="2"/>
  <c r="AI10" i="2"/>
  <c r="K10" i="2"/>
  <c r="AK10" i="2"/>
  <c r="W10" i="2"/>
  <c r="S10" i="2"/>
  <c r="AC10" i="2"/>
  <c r="O10" i="2"/>
  <c r="M10" i="2"/>
  <c r="I10" i="2"/>
  <c r="AM10" i="2"/>
  <c r="AS10" i="2"/>
  <c r="AQ10" i="2"/>
  <c r="AE10" i="2"/>
  <c r="AA18" i="2"/>
  <c r="I18" i="2"/>
  <c r="AS18" i="2"/>
  <c r="W18" i="2"/>
  <c r="AC18" i="2"/>
  <c r="AM18" i="2"/>
  <c r="Q18" i="2"/>
  <c r="AG18" i="2"/>
  <c r="Y18" i="2"/>
  <c r="O18" i="2"/>
  <c r="G18" i="2"/>
  <c r="S18" i="2"/>
  <c r="M18" i="2"/>
  <c r="AE18" i="2"/>
  <c r="K18" i="2"/>
  <c r="U18" i="2"/>
  <c r="AQ18" i="2"/>
  <c r="AO18" i="2"/>
  <c r="AI18" i="2"/>
  <c r="AK18" i="2"/>
  <c r="AU18" i="2"/>
  <c r="AS35" i="2"/>
  <c r="AC35" i="2"/>
  <c r="AG35" i="2"/>
  <c r="O35" i="2"/>
  <c r="G35" i="2"/>
  <c r="Q35" i="2"/>
  <c r="I35" i="2"/>
  <c r="Y35" i="2"/>
  <c r="K35" i="2"/>
  <c r="W35" i="2"/>
  <c r="AO35" i="2"/>
  <c r="AA35" i="2"/>
  <c r="U35" i="2"/>
  <c r="AI35" i="2"/>
  <c r="M35" i="2"/>
  <c r="AE35" i="2"/>
  <c r="AU35" i="2"/>
  <c r="S35" i="2"/>
  <c r="AM35" i="2"/>
  <c r="AK35" i="2"/>
  <c r="AQ35" i="2"/>
  <c r="AC25" i="2"/>
  <c r="U25" i="2"/>
  <c r="AO25" i="2"/>
  <c r="O25" i="2"/>
  <c r="AU25" i="2"/>
  <c r="AE25" i="2"/>
  <c r="K25" i="2"/>
  <c r="S25" i="2"/>
  <c r="AG25" i="2"/>
  <c r="G25" i="2"/>
  <c r="AS25" i="2"/>
  <c r="AM25" i="2"/>
  <c r="AA25" i="2"/>
  <c r="M25" i="2"/>
  <c r="I25" i="2"/>
  <c r="Q25" i="2"/>
  <c r="W25" i="2"/>
  <c r="AI25" i="2"/>
  <c r="AQ25" i="2"/>
  <c r="AK25" i="2"/>
  <c r="Y25" i="2"/>
  <c r="AM33" i="2"/>
  <c r="AE33" i="2"/>
  <c r="Y33" i="2"/>
  <c r="K33" i="2"/>
  <c r="AK33" i="2"/>
  <c r="AI33" i="2"/>
  <c r="AU33" i="2"/>
  <c r="AA33" i="2"/>
  <c r="AQ33" i="2"/>
  <c r="O33" i="2"/>
  <c r="AC33" i="2"/>
  <c r="M33" i="2"/>
  <c r="U33" i="2"/>
  <c r="I33" i="2"/>
  <c r="Q33" i="2"/>
  <c r="W33" i="2"/>
  <c r="AG33" i="2"/>
  <c r="AO33" i="2"/>
  <c r="G33" i="2"/>
  <c r="S33" i="2"/>
  <c r="AS33" i="2"/>
  <c r="G26" i="2"/>
  <c r="AM26" i="2"/>
  <c r="O26" i="2"/>
  <c r="I26" i="2"/>
  <c r="U26" i="2"/>
  <c r="Y26" i="2"/>
  <c r="AC26" i="2"/>
  <c r="AE26" i="2"/>
  <c r="AO26" i="2"/>
  <c r="M26" i="2"/>
  <c r="AU26" i="2"/>
  <c r="W26" i="2"/>
  <c r="AQ26" i="2"/>
  <c r="S26" i="2"/>
  <c r="Q26" i="2"/>
  <c r="AI26" i="2"/>
  <c r="AS26" i="2"/>
  <c r="AG26" i="2"/>
  <c r="K26" i="2"/>
  <c r="AA26" i="2"/>
  <c r="AK26" i="2"/>
  <c r="AQ4" i="2"/>
  <c r="AA4" i="2"/>
  <c r="K4" i="2"/>
  <c r="AK4" i="2"/>
  <c r="Q4" i="2"/>
  <c r="AM4" i="2"/>
  <c r="AC4" i="2"/>
  <c r="U4" i="2"/>
  <c r="AG4" i="2"/>
  <c r="O4" i="2"/>
  <c r="M4" i="2"/>
  <c r="AI4" i="2"/>
  <c r="S4" i="2"/>
  <c r="AS4" i="2"/>
  <c r="AU4" i="2"/>
  <c r="W4" i="2"/>
  <c r="AE4" i="2"/>
  <c r="I4" i="2"/>
  <c r="AO4" i="2"/>
  <c r="G4" i="2"/>
  <c r="Y4" i="2"/>
  <c r="S23" i="2"/>
  <c r="W23" i="2"/>
  <c r="AC23" i="2"/>
  <c r="O23" i="2"/>
  <c r="I23" i="2"/>
  <c r="AG23" i="2"/>
  <c r="AO23" i="2"/>
  <c r="AI23" i="2"/>
  <c r="Q23" i="2"/>
  <c r="AM23" i="2"/>
  <c r="AU23" i="2"/>
  <c r="Y23" i="2"/>
  <c r="AQ23" i="2"/>
  <c r="AS23" i="2"/>
  <c r="M23" i="2"/>
  <c r="U23" i="2"/>
  <c r="K23" i="2"/>
  <c r="AA23" i="2"/>
  <c r="AE23" i="2"/>
  <c r="AK23" i="2"/>
  <c r="G23" i="2"/>
  <c r="M1672" i="1"/>
  <c r="K13" i="2"/>
  <c r="AG13" i="2"/>
  <c r="AM13" i="2"/>
  <c r="Y13" i="2"/>
  <c r="Q13" i="2"/>
  <c r="O13" i="2"/>
  <c r="U13" i="2"/>
  <c r="AC13" i="2"/>
  <c r="I13" i="2"/>
  <c r="AI13" i="2"/>
  <c r="AA13" i="2"/>
  <c r="AU13" i="2"/>
  <c r="M13" i="2"/>
  <c r="G13" i="2"/>
  <c r="W13" i="2"/>
  <c r="AS13" i="2"/>
  <c r="S13" i="2"/>
  <c r="AK13" i="2"/>
  <c r="AO13" i="2"/>
  <c r="AE13" i="2"/>
  <c r="AQ13" i="2"/>
  <c r="Q16" i="2"/>
  <c r="W16" i="2"/>
  <c r="AM16" i="2"/>
  <c r="AA16" i="2"/>
  <c r="O16" i="2"/>
  <c r="K16" i="2"/>
  <c r="U16" i="2"/>
  <c r="AE16" i="2"/>
  <c r="AK16" i="2"/>
  <c r="AC16" i="2"/>
  <c r="AO16" i="2"/>
  <c r="AG16" i="2"/>
  <c r="AS16" i="2"/>
  <c r="Y16" i="2"/>
  <c r="AI16" i="2"/>
  <c r="M16" i="2"/>
  <c r="AU16" i="2"/>
  <c r="AQ16" i="2"/>
  <c r="S16" i="2"/>
  <c r="I16" i="2"/>
  <c r="G16" i="2"/>
  <c r="AS12" i="2"/>
  <c r="Y12" i="2"/>
  <c r="AE12" i="2"/>
  <c r="AK12" i="2"/>
  <c r="AQ12" i="2"/>
  <c r="AU12" i="2"/>
  <c r="AA12" i="2"/>
  <c r="AG12" i="2"/>
  <c r="G12" i="2"/>
  <c r="Q12" i="2"/>
  <c r="O12" i="2"/>
  <c r="AI12" i="2"/>
  <c r="AC12" i="2"/>
  <c r="S12" i="2"/>
  <c r="W12" i="2"/>
  <c r="M12" i="2"/>
  <c r="AO12" i="2"/>
  <c r="K12" i="2"/>
  <c r="AM12" i="2"/>
  <c r="I12" i="2"/>
  <c r="U12" i="2"/>
  <c r="Q38" i="2"/>
  <c r="AS38" i="2"/>
  <c r="AK38" i="2"/>
  <c r="AQ38" i="2"/>
  <c r="U38" i="2"/>
  <c r="K38" i="2"/>
  <c r="AA38" i="2"/>
  <c r="G38" i="2"/>
  <c r="S38" i="2"/>
  <c r="W38" i="2"/>
  <c r="Y38" i="2"/>
  <c r="M38" i="2"/>
  <c r="AG38" i="2"/>
  <c r="AI38" i="2"/>
  <c r="O38" i="2"/>
  <c r="I38" i="2"/>
  <c r="AU38" i="2"/>
  <c r="AC38" i="2"/>
  <c r="AO38" i="2"/>
  <c r="AE38" i="2"/>
  <c r="AM38" i="2"/>
  <c r="M1486" i="1"/>
  <c r="K28" i="2"/>
  <c r="O28" i="2"/>
  <c r="AS28" i="2"/>
  <c r="AU28" i="2"/>
  <c r="AO28" i="2"/>
  <c r="AC28" i="2"/>
  <c r="AI28" i="2"/>
  <c r="Y28" i="2"/>
  <c r="AM28" i="2"/>
  <c r="AQ28" i="2"/>
  <c r="Q28" i="2"/>
  <c r="I28" i="2"/>
  <c r="U28" i="2"/>
  <c r="AE28" i="2"/>
  <c r="W28" i="2"/>
  <c r="AK28" i="2"/>
  <c r="G28" i="2"/>
  <c r="S28" i="2"/>
  <c r="M28" i="2"/>
  <c r="AA28" i="2"/>
  <c r="AG28" i="2"/>
  <c r="Y27" i="2"/>
  <c r="AS27" i="2"/>
  <c r="W27" i="2"/>
  <c r="AK27" i="2"/>
  <c r="AQ27" i="2"/>
  <c r="O27" i="2"/>
  <c r="AI27" i="2"/>
  <c r="I27" i="2"/>
  <c r="AO27" i="2"/>
  <c r="U27" i="2"/>
  <c r="K27" i="2"/>
  <c r="AE27" i="2"/>
  <c r="G27" i="2"/>
  <c r="Q27" i="2"/>
  <c r="AM27" i="2"/>
  <c r="M27" i="2"/>
  <c r="AG27" i="2"/>
  <c r="AA27" i="2"/>
  <c r="AU27" i="2"/>
  <c r="AC27" i="2"/>
  <c r="S27" i="2"/>
  <c r="AG14" i="2"/>
  <c r="AU14" i="2"/>
  <c r="AA14" i="2"/>
  <c r="I14" i="2"/>
  <c r="S14" i="2"/>
  <c r="AI14" i="2"/>
  <c r="G14" i="2"/>
  <c r="O14" i="2"/>
  <c r="M14" i="2"/>
  <c r="AC14" i="2"/>
  <c r="U14" i="2"/>
  <c r="K14" i="2"/>
  <c r="AQ14" i="2"/>
  <c r="W14" i="2"/>
  <c r="Y14" i="2"/>
  <c r="AK14" i="2"/>
  <c r="AE14" i="2"/>
  <c r="Q14" i="2"/>
  <c r="AM14" i="2"/>
  <c r="AS14" i="2"/>
  <c r="AO14" i="2"/>
  <c r="AE21" i="2"/>
  <c r="M21" i="2"/>
  <c r="AK21" i="2"/>
  <c r="K21" i="2"/>
  <c r="AG21" i="2"/>
  <c r="AO21" i="2"/>
  <c r="O21" i="2"/>
  <c r="AM21" i="2"/>
  <c r="G21" i="2"/>
  <c r="I21" i="2"/>
  <c r="Q21" i="2"/>
  <c r="AA21" i="2"/>
  <c r="S21" i="2"/>
  <c r="Y21" i="2"/>
  <c r="U21" i="2"/>
  <c r="AI21" i="2"/>
  <c r="AU21" i="2"/>
  <c r="W21" i="2"/>
  <c r="AC21" i="2"/>
  <c r="AQ21" i="2"/>
  <c r="AS21" i="2"/>
  <c r="U32" i="2"/>
  <c r="AC32" i="2"/>
  <c r="I32" i="2"/>
  <c r="AG32" i="2"/>
  <c r="AK32" i="2"/>
  <c r="O32" i="2"/>
  <c r="AU32" i="2"/>
  <c r="W32" i="2"/>
  <c r="K32" i="2"/>
  <c r="AQ32" i="2"/>
  <c r="S32" i="2"/>
  <c r="AO32" i="2"/>
  <c r="M32" i="2"/>
  <c r="AA32" i="2"/>
  <c r="AM32" i="2"/>
  <c r="Y32" i="2"/>
  <c r="G32" i="2"/>
  <c r="AE32" i="2"/>
  <c r="AS32" i="2"/>
  <c r="AI32" i="2"/>
  <c r="Q32" i="2"/>
  <c r="AA19" i="2"/>
  <c r="AU19" i="2"/>
  <c r="AE19" i="2"/>
  <c r="U19" i="2"/>
  <c r="S19" i="2"/>
  <c r="K19" i="2"/>
  <c r="W19" i="2"/>
  <c r="AI19" i="2"/>
  <c r="AG19" i="2"/>
  <c r="AC19" i="2"/>
  <c r="AM19" i="2"/>
  <c r="G19" i="2"/>
  <c r="AO19" i="2"/>
  <c r="M19" i="2"/>
  <c r="Y19" i="2"/>
  <c r="O19" i="2"/>
  <c r="AQ19" i="2"/>
  <c r="I19" i="2"/>
  <c r="AK19" i="2"/>
  <c r="AS19" i="2"/>
  <c r="Q19" i="2"/>
  <c r="I17" i="2"/>
  <c r="Q17" i="2"/>
  <c r="K17" i="2"/>
  <c r="AO17" i="2"/>
  <c r="AA17" i="2"/>
  <c r="M17" i="2"/>
  <c r="S17" i="2"/>
  <c r="AC17" i="2"/>
  <c r="U17" i="2"/>
  <c r="AQ17" i="2"/>
  <c r="AE17" i="2"/>
  <c r="AU17" i="2"/>
  <c r="AS17" i="2"/>
  <c r="W17" i="2"/>
  <c r="AK17" i="2"/>
  <c r="AM17" i="2"/>
  <c r="O17" i="2"/>
  <c r="G17" i="2"/>
  <c r="AG17" i="2"/>
  <c r="Y17" i="2"/>
  <c r="AI17" i="2"/>
  <c r="U31" i="2"/>
  <c r="W31" i="2"/>
  <c r="AI31" i="2"/>
  <c r="O31" i="2"/>
  <c r="AO31" i="2"/>
  <c r="Q31" i="2"/>
  <c r="AU31" i="2"/>
  <c r="Y31" i="2"/>
  <c r="AS31" i="2"/>
  <c r="G31" i="2"/>
  <c r="K31" i="2"/>
  <c r="AM31" i="2"/>
  <c r="I31" i="2"/>
  <c r="M31" i="2"/>
  <c r="AG31" i="2"/>
  <c r="S31" i="2"/>
  <c r="AA31" i="2"/>
  <c r="AQ31" i="2"/>
  <c r="AE31" i="2"/>
  <c r="AK31" i="2"/>
  <c r="AC31" i="2"/>
  <c r="Q9" i="2"/>
  <c r="AI9" i="2"/>
  <c r="AA9" i="2"/>
  <c r="M9" i="2"/>
  <c r="S9" i="2"/>
  <c r="AS9" i="2"/>
  <c r="AK9" i="2"/>
  <c r="K9" i="2"/>
  <c r="U9" i="2"/>
  <c r="AE9" i="2"/>
  <c r="AU9" i="2"/>
  <c r="AC9" i="2"/>
  <c r="W9" i="2"/>
  <c r="I9" i="2"/>
  <c r="Y9" i="2"/>
  <c r="G9" i="2"/>
  <c r="AO9" i="2"/>
  <c r="AM9" i="2"/>
  <c r="AG9" i="2"/>
  <c r="AQ9" i="2"/>
  <c r="O9" i="2"/>
  <c r="Q36" i="2"/>
  <c r="Y36" i="2"/>
  <c r="O36" i="2"/>
  <c r="I36" i="2"/>
  <c r="AK36" i="2"/>
  <c r="AQ36" i="2"/>
  <c r="AA36" i="2"/>
  <c r="S36" i="2"/>
  <c r="G36" i="2"/>
  <c r="AS36" i="2"/>
  <c r="U36" i="2"/>
  <c r="AI36" i="2"/>
  <c r="AM36" i="2"/>
  <c r="AG36" i="2"/>
  <c r="AO36" i="2"/>
  <c r="K36" i="2"/>
  <c r="W36" i="2"/>
  <c r="M36" i="2"/>
  <c r="AC36" i="2"/>
  <c r="AU36" i="2"/>
  <c r="AE36" i="2"/>
  <c r="H36" i="4" l="1"/>
  <c r="E37" i="2"/>
  <c r="C37" i="2"/>
  <c r="D37" i="2"/>
  <c r="D19" i="2"/>
  <c r="C19" i="2"/>
  <c r="E17" i="2"/>
  <c r="D17" i="2"/>
  <c r="C17" i="2"/>
  <c r="C14" i="2"/>
  <c r="D14" i="2"/>
  <c r="H2" i="4"/>
  <c r="C5" i="2"/>
  <c r="B4" i="4" s="1"/>
  <c r="F4" i="4"/>
  <c r="BE8" i="2"/>
  <c r="F2" i="4"/>
  <c r="G2" i="4"/>
  <c r="BB8" i="2"/>
  <c r="F14" i="4"/>
  <c r="H7" i="4"/>
  <c r="C8" i="2"/>
  <c r="H4" i="4"/>
  <c r="BC5" i="2"/>
  <c r="F7" i="4"/>
  <c r="G4" i="4"/>
  <c r="G7" i="4"/>
  <c r="BD8" i="2"/>
  <c r="D8" i="2"/>
  <c r="BC8" i="2"/>
  <c r="D5" i="2"/>
  <c r="BD5" i="2"/>
  <c r="BB5" i="2"/>
  <c r="D3" i="2"/>
  <c r="BE5" i="2"/>
  <c r="BD3" i="2"/>
  <c r="C3" i="2"/>
  <c r="B2" i="4" s="1"/>
  <c r="BE3" i="2"/>
  <c r="BC3" i="2"/>
  <c r="BB3" i="2"/>
  <c r="C4" i="2"/>
  <c r="C15" i="2"/>
  <c r="H14" i="4"/>
  <c r="C36" i="2"/>
  <c r="D36" i="2"/>
  <c r="E36" i="2"/>
  <c r="D9" i="2"/>
  <c r="C9" i="2"/>
  <c r="E9" i="2"/>
  <c r="E31" i="2"/>
  <c r="D31" i="2"/>
  <c r="C31" i="2"/>
  <c r="D15" i="2"/>
  <c r="D20" i="2"/>
  <c r="E20" i="2"/>
  <c r="C20" i="2"/>
  <c r="C26" i="2"/>
  <c r="E26" i="2"/>
  <c r="D26" i="2"/>
  <c r="BB15" i="2"/>
  <c r="C13" i="2"/>
  <c r="E13" i="2"/>
  <c r="D13" i="2"/>
  <c r="E23" i="2"/>
  <c r="D23" i="2"/>
  <c r="C23" i="2"/>
  <c r="BB4" i="2"/>
  <c r="BE4" i="2"/>
  <c r="D4" i="2"/>
  <c r="E4" i="2"/>
  <c r="E7" i="2"/>
  <c r="D7" i="2"/>
  <c r="C7" i="2"/>
  <c r="E15" i="2"/>
  <c r="D16" i="2"/>
  <c r="C16" i="2"/>
  <c r="E16" i="2"/>
  <c r="E25" i="2"/>
  <c r="D25" i="2"/>
  <c r="C25" i="2"/>
  <c r="E18" i="2"/>
  <c r="D18" i="2"/>
  <c r="C18" i="2"/>
  <c r="E34" i="2"/>
  <c r="D28" i="2"/>
  <c r="C28" i="2"/>
  <c r="E28" i="2"/>
  <c r="E22" i="2"/>
  <c r="D22" i="2"/>
  <c r="C22" i="2"/>
  <c r="G14" i="4"/>
  <c r="E32" i="2"/>
  <c r="D32" i="2"/>
  <c r="C32" i="2"/>
  <c r="C33" i="2"/>
  <c r="E33" i="2"/>
  <c r="D33" i="2"/>
  <c r="D35" i="2"/>
  <c r="C35" i="2"/>
  <c r="E35" i="2"/>
  <c r="D10" i="2"/>
  <c r="E10" i="2"/>
  <c r="C10" i="2"/>
  <c r="E29" i="2"/>
  <c r="D29" i="2"/>
  <c r="C29" i="2"/>
  <c r="E6" i="2"/>
  <c r="C6" i="2"/>
  <c r="D6" i="2"/>
  <c r="E11" i="2"/>
  <c r="C11" i="2"/>
  <c r="D11" i="2"/>
  <c r="C38" i="2"/>
  <c r="D38" i="2"/>
  <c r="E12" i="2"/>
  <c r="D12" i="2"/>
  <c r="C12" i="2"/>
  <c r="AP1892" i="1"/>
  <c r="BD15" i="2"/>
  <c r="BC15" i="2"/>
  <c r="BE15" i="2"/>
  <c r="E30" i="2"/>
  <c r="BB28" i="2"/>
  <c r="E27" i="2"/>
  <c r="BC27" i="2"/>
  <c r="F25" i="4"/>
  <c r="BE26" i="2"/>
  <c r="G25" i="4"/>
  <c r="H25" i="4"/>
  <c r="BC26" i="2"/>
  <c r="BB26" i="2"/>
  <c r="BD26" i="2"/>
  <c r="E21" i="2"/>
  <c r="BE21" i="2"/>
  <c r="H20" i="4"/>
  <c r="BB21" i="2"/>
  <c r="BC21" i="2"/>
  <c r="C21" i="2"/>
  <c r="G20" i="4"/>
  <c r="D21" i="2"/>
  <c r="F20" i="4"/>
  <c r="BD21" i="2"/>
  <c r="BD12" i="2"/>
  <c r="BD37" i="2"/>
  <c r="H21" i="4"/>
  <c r="BE22" i="2"/>
  <c r="BC22" i="2"/>
  <c r="G21" i="4"/>
  <c r="BD22" i="2"/>
  <c r="F21" i="4"/>
  <c r="BB22" i="2"/>
  <c r="H3" i="4"/>
  <c r="G3" i="4"/>
  <c r="F3" i="4"/>
  <c r="BC4" i="2"/>
  <c r="H15" i="4"/>
  <c r="BB16" i="2"/>
  <c r="F15" i="4"/>
  <c r="G15" i="4"/>
  <c r="BE16" i="2"/>
  <c r="BC16" i="2"/>
  <c r="BD16" i="2"/>
  <c r="BD4" i="2"/>
  <c r="BC37" i="2"/>
  <c r="BB37" i="2"/>
  <c r="G36" i="4"/>
  <c r="BE37" i="2"/>
  <c r="F36" i="4"/>
  <c r="BD28" i="2"/>
  <c r="BC28" i="2"/>
  <c r="BE28" i="2"/>
  <c r="H27" i="4"/>
  <c r="F27" i="4"/>
  <c r="G27" i="4"/>
  <c r="G12" i="4"/>
  <c r="BE13" i="2"/>
  <c r="BD13" i="2"/>
  <c r="H12" i="4"/>
  <c r="BB13" i="2"/>
  <c r="BC13" i="2"/>
  <c r="F12" i="4"/>
  <c r="F28" i="4"/>
  <c r="BE29" i="2"/>
  <c r="BC29" i="2"/>
  <c r="G28" i="4"/>
  <c r="H28" i="4"/>
  <c r="BB29" i="2"/>
  <c r="BD29" i="2"/>
  <c r="BE6" i="2"/>
  <c r="BB6" i="2"/>
  <c r="G5" i="4"/>
  <c r="H5" i="4"/>
  <c r="BD6" i="2"/>
  <c r="F5" i="4"/>
  <c r="BC6" i="2"/>
  <c r="BC11" i="2"/>
  <c r="BD11" i="2"/>
  <c r="H10" i="4"/>
  <c r="G10" i="4"/>
  <c r="F10" i="4"/>
  <c r="BE11" i="2"/>
  <c r="BB11" i="2"/>
  <c r="BE7" i="2"/>
  <c r="BB7" i="2"/>
  <c r="BC7" i="2"/>
  <c r="F6" i="4"/>
  <c r="G6" i="4"/>
  <c r="H6" i="4"/>
  <c r="BD7" i="2"/>
  <c r="F11" i="4"/>
  <c r="H11" i="4"/>
  <c r="BE12" i="2"/>
  <c r="BB12" i="2"/>
  <c r="BC12" i="2"/>
  <c r="G11" i="4"/>
  <c r="BD33" i="2"/>
  <c r="BB33" i="2"/>
  <c r="BE33" i="2"/>
  <c r="BC33" i="2"/>
  <c r="H32" i="4"/>
  <c r="F32" i="4"/>
  <c r="BC23" i="2"/>
  <c r="F22" i="4"/>
  <c r="G22" i="4"/>
  <c r="BB23" i="2"/>
  <c r="H22" i="4"/>
  <c r="BE23" i="2"/>
  <c r="BD23" i="2"/>
  <c r="BC35" i="2"/>
  <c r="BB35" i="2"/>
  <c r="H34" i="4"/>
  <c r="F34" i="4"/>
  <c r="G34" i="4"/>
  <c r="BD35" i="2"/>
  <c r="BE35" i="2"/>
  <c r="BE20" i="2"/>
  <c r="G19" i="4"/>
  <c r="BB20" i="2"/>
  <c r="H19" i="4"/>
  <c r="BD20" i="2"/>
  <c r="BC20" i="2"/>
  <c r="F19" i="4"/>
  <c r="F29" i="4"/>
  <c r="C30" i="2"/>
  <c r="BE30" i="2"/>
  <c r="BB30" i="2"/>
  <c r="BC30" i="2"/>
  <c r="BD30" i="2"/>
  <c r="G29" i="4"/>
  <c r="H29" i="4"/>
  <c r="D30" i="2"/>
  <c r="BD38" i="2"/>
  <c r="BB38" i="2"/>
  <c r="H37" i="4"/>
  <c r="F37" i="4"/>
  <c r="BC38" i="2"/>
  <c r="BE38" i="2"/>
  <c r="G37" i="4"/>
  <c r="BD14" i="2"/>
  <c r="BC14" i="2"/>
  <c r="G13" i="4"/>
  <c r="H13" i="4"/>
  <c r="F13" i="4"/>
  <c r="BE14" i="2"/>
  <c r="BB14" i="2"/>
  <c r="G32" i="4"/>
  <c r="BD25" i="2"/>
  <c r="BB25" i="2"/>
  <c r="H24" i="4"/>
  <c r="BE25" i="2"/>
  <c r="G24" i="4"/>
  <c r="BC25" i="2"/>
  <c r="F24" i="4"/>
  <c r="BE18" i="2"/>
  <c r="BB18" i="2"/>
  <c r="G17" i="4"/>
  <c r="BC18" i="2"/>
  <c r="H17" i="4"/>
  <c r="F17" i="4"/>
  <c r="BD18" i="2"/>
  <c r="H31" i="4"/>
  <c r="BC32" i="2"/>
  <c r="BE32" i="2"/>
  <c r="BB32" i="2"/>
  <c r="F31" i="4"/>
  <c r="G31" i="4"/>
  <c r="BD32" i="2"/>
  <c r="G26" i="4"/>
  <c r="H26" i="4"/>
  <c r="F26" i="4"/>
  <c r="BB27" i="2"/>
  <c r="D27" i="2"/>
  <c r="BE27" i="2"/>
  <c r="BD27" i="2"/>
  <c r="C27" i="2"/>
  <c r="F9" i="4"/>
  <c r="BD10" i="2"/>
  <c r="H9" i="4"/>
  <c r="BC10" i="2"/>
  <c r="BB10" i="2"/>
  <c r="G9" i="4"/>
  <c r="BE10" i="2"/>
  <c r="G35" i="4"/>
  <c r="BE36" i="2"/>
  <c r="BD36" i="2"/>
  <c r="BB36" i="2"/>
  <c r="H35" i="4"/>
  <c r="F35" i="4"/>
  <c r="BC36" i="2"/>
  <c r="BE31" i="2"/>
  <c r="G30" i="4"/>
  <c r="F30" i="4"/>
  <c r="BB31" i="2"/>
  <c r="BC31" i="2"/>
  <c r="H30" i="4"/>
  <c r="BD31" i="2"/>
  <c r="BB19" i="2"/>
  <c r="BD19" i="2"/>
  <c r="G18" i="4"/>
  <c r="BE19" i="2"/>
  <c r="BC19" i="2"/>
  <c r="H18" i="4"/>
  <c r="F18" i="4"/>
  <c r="BC9" i="2"/>
  <c r="BD9" i="2"/>
  <c r="G8" i="4"/>
  <c r="H8" i="4"/>
  <c r="BE9" i="2"/>
  <c r="F8" i="4"/>
  <c r="BB9" i="2"/>
  <c r="F16" i="4"/>
  <c r="BE17" i="2"/>
  <c r="BC17" i="2"/>
  <c r="G16" i="4"/>
  <c r="H16" i="4"/>
  <c r="BB17" i="2"/>
  <c r="BD17" i="2"/>
  <c r="A36" i="4" l="1"/>
  <c r="B36" i="4"/>
  <c r="C36" i="4"/>
  <c r="D36" i="4"/>
  <c r="A18" i="4"/>
  <c r="D18" i="4"/>
  <c r="B18" i="4"/>
  <c r="C18" i="4"/>
  <c r="B16" i="4"/>
  <c r="A16" i="4"/>
  <c r="D16" i="4"/>
  <c r="C16" i="4"/>
  <c r="D13" i="4"/>
  <c r="C13" i="4"/>
  <c r="A13" i="4"/>
  <c r="B13" i="4"/>
  <c r="I2" i="4"/>
  <c r="A4" i="4"/>
  <c r="B7" i="4"/>
  <c r="D7" i="4"/>
  <c r="C7" i="4"/>
  <c r="A7" i="4"/>
  <c r="I4" i="4"/>
  <c r="I7" i="4"/>
  <c r="D2" i="4"/>
  <c r="A2" i="4"/>
  <c r="C4" i="4"/>
  <c r="D4" i="4"/>
  <c r="C2" i="4"/>
  <c r="D14" i="4"/>
  <c r="C14" i="4"/>
  <c r="A14" i="4"/>
  <c r="I14" i="4"/>
  <c r="C8" i="4"/>
  <c r="A8" i="4"/>
  <c r="D8" i="4"/>
  <c r="B8" i="4"/>
  <c r="C9" i="4"/>
  <c r="A30" i="4"/>
  <c r="D30" i="4"/>
  <c r="C30" i="4"/>
  <c r="B30" i="4"/>
  <c r="B35" i="4"/>
  <c r="A35" i="4"/>
  <c r="D35" i="4"/>
  <c r="C35" i="4"/>
  <c r="B31" i="4"/>
  <c r="A31" i="4"/>
  <c r="D31" i="4"/>
  <c r="C31" i="4"/>
  <c r="D28" i="4"/>
  <c r="C28" i="4"/>
  <c r="A28" i="4"/>
  <c r="B28" i="4"/>
  <c r="B14" i="4"/>
  <c r="D25" i="4"/>
  <c r="B25" i="4"/>
  <c r="A25" i="4"/>
  <c r="C25" i="4"/>
  <c r="D10" i="4"/>
  <c r="D21" i="4"/>
  <c r="C21" i="4"/>
  <c r="A21" i="4"/>
  <c r="B21" i="4"/>
  <c r="C19" i="4"/>
  <c r="B19" i="4"/>
  <c r="A19" i="4"/>
  <c r="D19" i="4"/>
  <c r="B12" i="4"/>
  <c r="A12" i="4"/>
  <c r="D12" i="4"/>
  <c r="C12" i="4"/>
  <c r="C10" i="4"/>
  <c r="A10" i="4"/>
  <c r="B10" i="4"/>
  <c r="B9" i="4"/>
  <c r="A9" i="4"/>
  <c r="D9" i="4"/>
  <c r="D32" i="4"/>
  <c r="B32" i="4"/>
  <c r="C32" i="4"/>
  <c r="A32" i="4"/>
  <c r="D17" i="4"/>
  <c r="C17" i="4"/>
  <c r="B17" i="4"/>
  <c r="A17" i="4"/>
  <c r="C24" i="4"/>
  <c r="B24" i="4"/>
  <c r="D24" i="4"/>
  <c r="A24" i="4"/>
  <c r="C3" i="4"/>
  <c r="D3" i="4"/>
  <c r="A3" i="4"/>
  <c r="B3" i="4"/>
  <c r="D5" i="4"/>
  <c r="B5" i="4"/>
  <c r="A5" i="4"/>
  <c r="C5" i="4"/>
  <c r="C27" i="4"/>
  <c r="B27" i="4"/>
  <c r="A27" i="4"/>
  <c r="D27" i="4"/>
  <c r="I10" i="4"/>
  <c r="C34" i="4"/>
  <c r="A34" i="4"/>
  <c r="B34" i="4"/>
  <c r="D34" i="4"/>
  <c r="A15" i="4"/>
  <c r="C15" i="4"/>
  <c r="D15" i="4"/>
  <c r="B15" i="4"/>
  <c r="B6" i="4"/>
  <c r="C6" i="4"/>
  <c r="A6" i="4"/>
  <c r="D6" i="4"/>
  <c r="D22" i="4"/>
  <c r="C22" i="4"/>
  <c r="B22" i="4"/>
  <c r="A22" i="4"/>
  <c r="A37" i="4"/>
  <c r="C37" i="4"/>
  <c r="B37" i="4"/>
  <c r="D37" i="4"/>
  <c r="D11" i="4"/>
  <c r="A11" i="4"/>
  <c r="B11" i="4"/>
  <c r="C11" i="4"/>
  <c r="AQ1892" i="1"/>
  <c r="I11" i="4"/>
  <c r="I15" i="4"/>
  <c r="I36" i="4"/>
  <c r="I19" i="4"/>
  <c r="I17" i="4"/>
  <c r="I13" i="4"/>
  <c r="D29" i="4"/>
  <c r="B29" i="4"/>
  <c r="A29" i="4"/>
  <c r="C29" i="4"/>
  <c r="B20" i="4"/>
  <c r="A20" i="4"/>
  <c r="D20" i="4"/>
  <c r="C20" i="4"/>
  <c r="I37" i="4"/>
  <c r="I29" i="4"/>
  <c r="I5" i="4"/>
  <c r="I3" i="4"/>
  <c r="I9" i="4"/>
  <c r="I26" i="4"/>
  <c r="I24" i="4"/>
  <c r="I12" i="4"/>
  <c r="I34" i="4"/>
  <c r="I22" i="4"/>
  <c r="I27" i="4"/>
  <c r="B26" i="4"/>
  <c r="A26" i="4"/>
  <c r="D26" i="4"/>
  <c r="C26" i="4"/>
  <c r="I6" i="4"/>
  <c r="I20" i="4"/>
  <c r="D64" i="3"/>
  <c r="D69" i="3" s="1"/>
  <c r="D71" i="3"/>
  <c r="D63" i="3"/>
  <c r="D65" i="3"/>
  <c r="D70" i="3" s="1"/>
  <c r="I25" i="4"/>
  <c r="I31" i="4"/>
  <c r="I32" i="4"/>
  <c r="I28" i="4"/>
  <c r="I21" i="4"/>
  <c r="I35" i="4"/>
  <c r="I18" i="4"/>
  <c r="I30" i="4"/>
  <c r="I16" i="4"/>
  <c r="I8" i="4"/>
  <c r="AR1892" i="1" l="1"/>
  <c r="D68" i="3"/>
  <c r="F110" i="4" s="1"/>
  <c r="F86" i="4"/>
  <c r="AS1892" i="1" l="1"/>
  <c r="AT1892" i="1" l="1"/>
  <c r="AU1892" i="1" l="1"/>
  <c r="C1859" i="1" l="1"/>
  <c r="C1853" i="1"/>
  <c r="C1864" i="1"/>
  <c r="C57" i="1"/>
  <c r="C1881" i="1"/>
  <c r="C1850" i="1"/>
  <c r="C1861" i="1"/>
  <c r="C1803" i="1"/>
  <c r="C1806" i="1"/>
  <c r="C1822" i="1"/>
  <c r="C39" i="1"/>
  <c r="C64" i="1"/>
  <c r="C1804" i="1"/>
  <c r="C1852" i="1"/>
  <c r="C1860" i="1"/>
  <c r="C37" i="1"/>
  <c r="C1813" i="1"/>
  <c r="C11" i="1"/>
  <c r="C1845" i="1"/>
  <c r="C1800" i="1"/>
  <c r="C1816" i="1"/>
  <c r="C1872" i="1"/>
  <c r="C1889" i="1"/>
  <c r="C1842" i="1"/>
  <c r="C1869" i="1"/>
  <c r="C1885" i="1"/>
  <c r="C6" i="1"/>
  <c r="C1847" i="1"/>
  <c r="C20" i="1"/>
  <c r="C1830" i="1"/>
  <c r="C1870" i="1"/>
  <c r="C1886" i="1"/>
  <c r="C1855" i="1"/>
  <c r="C66" i="1"/>
  <c r="C1819" i="1"/>
  <c r="C1835" i="1"/>
  <c r="C1851" i="1"/>
  <c r="C1812" i="1"/>
  <c r="C1828" i="1"/>
  <c r="C1868" i="1"/>
  <c r="C1884" i="1"/>
  <c r="C101" i="1"/>
  <c r="C77" i="1"/>
  <c r="C93" i="1"/>
  <c r="C73" i="1"/>
  <c r="C72" i="1"/>
  <c r="C85" i="1"/>
  <c r="C109" i="1"/>
  <c r="C74" i="1"/>
  <c r="C102" i="1"/>
  <c r="C104" i="1"/>
  <c r="C78" i="1"/>
  <c r="C94" i="1"/>
  <c r="C103" i="1"/>
  <c r="C79" i="1"/>
  <c r="C95" i="1"/>
  <c r="C96" i="1"/>
  <c r="C75" i="1"/>
  <c r="C110" i="1"/>
  <c r="C111" i="1"/>
  <c r="C86" i="1"/>
  <c r="C87" i="1"/>
  <c r="C80" i="1"/>
  <c r="C91" i="1"/>
  <c r="C84" i="1"/>
  <c r="C88" i="1"/>
  <c r="C97" i="1"/>
  <c r="C98" i="1"/>
  <c r="C107" i="1"/>
  <c r="C83" i="1"/>
  <c r="C100" i="1"/>
  <c r="C108" i="1"/>
  <c r="C90" i="1"/>
  <c r="C99" i="1"/>
  <c r="C105" i="1"/>
  <c r="C81" i="1"/>
  <c r="C89" i="1"/>
  <c r="C82" i="1"/>
  <c r="C106" i="1"/>
  <c r="C76" i="1"/>
  <c r="C92" i="1"/>
  <c r="AV1892" i="1"/>
  <c r="C3" i="1"/>
  <c r="BG3" i="1" s="1"/>
  <c r="C1004" i="1"/>
  <c r="C1020" i="1"/>
  <c r="C1036" i="1"/>
  <c r="C1052" i="1"/>
  <c r="C1068" i="1"/>
  <c r="C1086" i="1"/>
  <c r="C1102" i="1"/>
  <c r="C1118" i="1"/>
  <c r="C1134" i="1"/>
  <c r="C1192" i="1"/>
  <c r="C1208" i="1"/>
  <c r="C1224" i="1"/>
  <c r="C1240" i="1"/>
  <c r="C1256" i="1"/>
  <c r="C1412" i="1"/>
  <c r="C1428" i="1"/>
  <c r="C1444" i="1"/>
  <c r="C1460" i="1"/>
  <c r="C1476" i="1"/>
  <c r="C1494" i="1"/>
  <c r="C1510" i="1"/>
  <c r="C1662" i="1"/>
  <c r="C1687" i="1"/>
  <c r="C826" i="1"/>
  <c r="C1304" i="1"/>
  <c r="C1320" i="1"/>
  <c r="C1338" i="1"/>
  <c r="C1354" i="1"/>
  <c r="C1370" i="1"/>
  <c r="C1386" i="1"/>
  <c r="C1526" i="1"/>
  <c r="C1542" i="1"/>
  <c r="C1558" i="1"/>
  <c r="C1606" i="1"/>
  <c r="C1622" i="1"/>
  <c r="C1638" i="1"/>
  <c r="C1012" i="1"/>
  <c r="C1028" i="1"/>
  <c r="C1044" i="1"/>
  <c r="C1060" i="1"/>
  <c r="C1076" i="1"/>
  <c r="C1094" i="1"/>
  <c r="C1110" i="1"/>
  <c r="C1126" i="1"/>
  <c r="C1142" i="1"/>
  <c r="C1200" i="1"/>
  <c r="C1216" i="1"/>
  <c r="C1232" i="1"/>
  <c r="C1248" i="1"/>
  <c r="C1404" i="1"/>
  <c r="C1420" i="1"/>
  <c r="C1436" i="1"/>
  <c r="C1452" i="1"/>
  <c r="C1468" i="1"/>
  <c r="C1484" i="1"/>
  <c r="C1502" i="1"/>
  <c r="C1654" i="1"/>
  <c r="C1670" i="1"/>
  <c r="C1695" i="1"/>
  <c r="C1711" i="1"/>
  <c r="C1719" i="1"/>
  <c r="C1737" i="1"/>
  <c r="C1753" i="1"/>
  <c r="C1769" i="1"/>
  <c r="C1777" i="1"/>
  <c r="C1793" i="1"/>
  <c r="C1811" i="1"/>
  <c r="C1827" i="1"/>
  <c r="C1843" i="1"/>
  <c r="C1875" i="1"/>
  <c r="C1909" i="1"/>
  <c r="C1925" i="1"/>
  <c r="C192" i="1"/>
  <c r="C1158" i="1"/>
  <c r="C1176" i="1"/>
  <c r="C1264" i="1"/>
  <c r="C1282" i="1"/>
  <c r="C1312" i="1"/>
  <c r="C1328" i="1"/>
  <c r="C1346" i="1"/>
  <c r="C1362" i="1"/>
  <c r="C1378" i="1"/>
  <c r="C1394" i="1"/>
  <c r="C1274" i="1"/>
  <c r="C1518" i="1"/>
  <c r="C1534" i="1"/>
  <c r="C1550" i="1"/>
  <c r="C1614" i="1"/>
  <c r="C1630" i="1"/>
  <c r="C1646" i="1"/>
  <c r="C1891" i="1"/>
  <c r="C1150" i="1"/>
  <c r="C1166" i="1"/>
  <c r="C1184" i="1"/>
  <c r="C1703" i="1"/>
  <c r="C1867" i="1"/>
  <c r="C1901" i="1"/>
  <c r="C1941" i="1"/>
  <c r="C1949" i="1"/>
  <c r="C2093" i="1"/>
  <c r="C2109" i="1"/>
  <c r="C2125" i="1"/>
  <c r="C2141" i="1"/>
  <c r="C2175" i="1"/>
  <c r="C2199" i="1"/>
  <c r="C2215" i="1"/>
  <c r="C1013" i="1"/>
  <c r="C1029" i="1"/>
  <c r="C1045" i="1"/>
  <c r="C1061" i="1"/>
  <c r="C1077" i="1"/>
  <c r="C1095" i="1"/>
  <c r="C1111" i="1"/>
  <c r="C1127" i="1"/>
  <c r="C1143" i="1"/>
  <c r="C1265" i="1"/>
  <c r="C1283" i="1"/>
  <c r="C1729" i="1"/>
  <c r="C1745" i="1"/>
  <c r="C1761" i="1"/>
  <c r="C1965" i="1"/>
  <c r="C1981" i="1"/>
  <c r="C1997" i="1"/>
  <c r="C2013" i="1"/>
  <c r="C1151" i="1"/>
  <c r="C1167" i="1"/>
  <c r="C1185" i="1"/>
  <c r="C1193" i="1"/>
  <c r="C1209" i="1"/>
  <c r="C1225" i="1"/>
  <c r="C1233" i="1"/>
  <c r="C1249" i="1"/>
  <c r="C1785" i="1"/>
  <c r="C2021" i="1"/>
  <c r="C2037" i="1"/>
  <c r="C2053" i="1"/>
  <c r="C2069" i="1"/>
  <c r="C2223" i="1"/>
  <c r="C2191" i="1"/>
  <c r="C1883" i="1"/>
  <c r="C1917" i="1"/>
  <c r="C2085" i="1"/>
  <c r="C2101" i="1"/>
  <c r="C2117" i="1"/>
  <c r="C2133" i="1"/>
  <c r="C2167" i="1"/>
  <c r="C2183" i="1"/>
  <c r="C2207" i="1"/>
  <c r="C408" i="1"/>
  <c r="C827" i="1"/>
  <c r="C1005" i="1"/>
  <c r="C1037" i="1"/>
  <c r="C1069" i="1"/>
  <c r="C1103" i="1"/>
  <c r="C1135" i="1"/>
  <c r="C1275" i="1"/>
  <c r="C1305" i="1"/>
  <c r="C1321" i="1"/>
  <c r="C1339" i="1"/>
  <c r="C1355" i="1"/>
  <c r="C1371" i="1"/>
  <c r="C1387" i="1"/>
  <c r="C1933" i="1"/>
  <c r="C1957" i="1"/>
  <c r="C1973" i="1"/>
  <c r="C1989" i="1"/>
  <c r="C2005" i="1"/>
  <c r="C1159" i="1"/>
  <c r="C1177" i="1"/>
  <c r="C1201" i="1"/>
  <c r="C1217" i="1"/>
  <c r="C1241" i="1"/>
  <c r="C1257" i="1"/>
  <c r="C2029" i="1"/>
  <c r="C2045" i="1"/>
  <c r="C2061" i="1"/>
  <c r="C2077" i="1"/>
  <c r="C2231" i="1"/>
  <c r="C1021" i="1"/>
  <c r="C1053" i="1"/>
  <c r="C1087" i="1"/>
  <c r="C1119" i="1"/>
  <c r="C1413" i="1"/>
  <c r="C1421" i="1"/>
  <c r="C1437" i="1"/>
  <c r="C1477" i="1"/>
  <c r="C1738" i="1"/>
  <c r="C1754" i="1"/>
  <c r="C1770" i="1"/>
  <c r="C2094" i="1"/>
  <c r="C2110" i="1"/>
  <c r="C2126" i="1"/>
  <c r="C2142" i="1"/>
  <c r="C2168" i="1"/>
  <c r="C2176" i="1"/>
  <c r="C1284" i="1"/>
  <c r="C1314" i="1"/>
  <c r="C1330" i="1"/>
  <c r="C1348" i="1"/>
  <c r="C1364" i="1"/>
  <c r="C1380" i="1"/>
  <c r="C1398" i="1"/>
  <c r="C1951" i="1"/>
  <c r="C1967" i="1"/>
  <c r="C1983" i="1"/>
  <c r="C1999" i="1"/>
  <c r="C2015" i="1"/>
  <c r="C1313" i="1"/>
  <c r="C1395" i="1"/>
  <c r="C1445" i="1"/>
  <c r="C1503" i="1"/>
  <c r="C2216" i="1"/>
  <c r="C2232" i="1"/>
  <c r="C1520" i="1"/>
  <c r="C1552" i="1"/>
  <c r="C1664" i="1"/>
  <c r="C1689" i="1"/>
  <c r="C1705" i="1"/>
  <c r="C1363" i="1"/>
  <c r="C1485" i="1"/>
  <c r="C2118" i="1"/>
  <c r="C1405" i="1"/>
  <c r="C1453" i="1"/>
  <c r="C1527" i="1"/>
  <c r="C1543" i="1"/>
  <c r="C1559" i="1"/>
  <c r="C1615" i="1"/>
  <c r="C1631" i="1"/>
  <c r="C1647" i="1"/>
  <c r="C1655" i="1"/>
  <c r="C1671" i="1"/>
  <c r="C1696" i="1"/>
  <c r="C1712" i="1"/>
  <c r="C1786" i="1"/>
  <c r="C1820" i="1"/>
  <c r="C1836" i="1"/>
  <c r="C1910" i="1"/>
  <c r="C1926" i="1"/>
  <c r="C1942" i="1"/>
  <c r="C1958" i="1"/>
  <c r="C1974" i="1"/>
  <c r="C1990" i="1"/>
  <c r="C2006" i="1"/>
  <c r="C2030" i="1"/>
  <c r="C2046" i="1"/>
  <c r="C2062" i="1"/>
  <c r="C2078" i="1"/>
  <c r="C2086" i="1"/>
  <c r="C2192" i="1"/>
  <c r="C2208" i="1"/>
  <c r="C2224" i="1"/>
  <c r="C409" i="1"/>
  <c r="C1006" i="1"/>
  <c r="C1022" i="1"/>
  <c r="C1038" i="1"/>
  <c r="C1054" i="1"/>
  <c r="C1070" i="1"/>
  <c r="C1088" i="1"/>
  <c r="C1104" i="1"/>
  <c r="C1120" i="1"/>
  <c r="C1136" i="1"/>
  <c r="C1152" i="1"/>
  <c r="C1168" i="1"/>
  <c r="C1186" i="1"/>
  <c r="C1194" i="1"/>
  <c r="C1210" i="1"/>
  <c r="C1226" i="1"/>
  <c r="C1242" i="1"/>
  <c r="C1258" i="1"/>
  <c r="C1414" i="1"/>
  <c r="C1430" i="1"/>
  <c r="C1446" i="1"/>
  <c r="C1462" i="1"/>
  <c r="C1478" i="1"/>
  <c r="C1496" i="1"/>
  <c r="C1512" i="1"/>
  <c r="C1528" i="1"/>
  <c r="C1544" i="1"/>
  <c r="C1560" i="1"/>
  <c r="C1608" i="1"/>
  <c r="C1624" i="1"/>
  <c r="C1640" i="1"/>
  <c r="C1731" i="1"/>
  <c r="C1747" i="1"/>
  <c r="C1763" i="1"/>
  <c r="C1787" i="1"/>
  <c r="C1805" i="1"/>
  <c r="C1821" i="1"/>
  <c r="C1837" i="1"/>
  <c r="C1903" i="1"/>
  <c r="C1919" i="1"/>
  <c r="C1935" i="1"/>
  <c r="C2055" i="1"/>
  <c r="C2087" i="1"/>
  <c r="C2103" i="1"/>
  <c r="C1329" i="1"/>
  <c r="C1461" i="1"/>
  <c r="C1720" i="1"/>
  <c r="C1730" i="1"/>
  <c r="C1746" i="1"/>
  <c r="C1762" i="1"/>
  <c r="C2102" i="1"/>
  <c r="C2134" i="1"/>
  <c r="C2184" i="1"/>
  <c r="C828" i="1"/>
  <c r="C1268" i="1"/>
  <c r="C1276" i="1"/>
  <c r="C1306" i="1"/>
  <c r="C1322" i="1"/>
  <c r="C1340" i="1"/>
  <c r="C1356" i="1"/>
  <c r="C1372" i="1"/>
  <c r="C1388" i="1"/>
  <c r="C1959" i="1"/>
  <c r="C1975" i="1"/>
  <c r="C1991" i="1"/>
  <c r="C2007" i="1"/>
  <c r="C1379" i="1"/>
  <c r="C1495" i="1"/>
  <c r="C1511" i="1"/>
  <c r="C1894" i="1"/>
  <c r="C1656" i="1"/>
  <c r="C1681" i="1"/>
  <c r="C1697" i="1"/>
  <c r="C1713" i="1"/>
  <c r="C1429" i="1"/>
  <c r="C1469" i="1"/>
  <c r="C1347" i="1"/>
  <c r="C1519" i="1"/>
  <c r="C1535" i="1"/>
  <c r="C1551" i="1"/>
  <c r="C1607" i="1"/>
  <c r="C1623" i="1"/>
  <c r="C1639" i="1"/>
  <c r="C1663" i="1"/>
  <c r="C1688" i="1"/>
  <c r="C1704" i="1"/>
  <c r="C1778" i="1"/>
  <c r="C1794" i="1"/>
  <c r="C1844" i="1"/>
  <c r="C1876" i="1"/>
  <c r="C1902" i="1"/>
  <c r="C1918" i="1"/>
  <c r="C1934" i="1"/>
  <c r="C1950" i="1"/>
  <c r="C1966" i="1"/>
  <c r="C1982" i="1"/>
  <c r="C1998" i="1"/>
  <c r="C2014" i="1"/>
  <c r="C2022" i="1"/>
  <c r="C2038" i="1"/>
  <c r="C2054" i="1"/>
  <c r="C2070" i="1"/>
  <c r="C2200" i="1"/>
  <c r="C1014" i="1"/>
  <c r="C1030" i="1"/>
  <c r="C1046" i="1"/>
  <c r="C1062" i="1"/>
  <c r="C1078" i="1"/>
  <c r="C1096" i="1"/>
  <c r="C1112" i="1"/>
  <c r="C1128" i="1"/>
  <c r="C1144" i="1"/>
  <c r="C1160" i="1"/>
  <c r="C1178" i="1"/>
  <c r="C1202" i="1"/>
  <c r="C1218" i="1"/>
  <c r="C1234" i="1"/>
  <c r="C1250" i="1"/>
  <c r="C1406" i="1"/>
  <c r="C1422" i="1"/>
  <c r="C1438" i="1"/>
  <c r="C1454" i="1"/>
  <c r="C1470" i="1"/>
  <c r="C1488" i="1"/>
  <c r="C1504" i="1"/>
  <c r="C1536" i="1"/>
  <c r="C1616" i="1"/>
  <c r="C1632" i="1"/>
  <c r="C1648" i="1"/>
  <c r="C1721" i="1"/>
  <c r="C1739" i="1"/>
  <c r="C1755" i="1"/>
  <c r="C1771" i="1"/>
  <c r="C1780" i="1"/>
  <c r="C1829" i="1"/>
  <c r="C1877" i="1"/>
  <c r="C1895" i="1"/>
  <c r="C1911" i="1"/>
  <c r="C1927" i="1"/>
  <c r="C1943" i="1"/>
  <c r="C1023" i="1"/>
  <c r="C1097" i="1"/>
  <c r="C2234" i="1"/>
  <c r="C1522" i="1"/>
  <c r="C1538" i="1"/>
  <c r="C1554" i="1"/>
  <c r="C1618" i="1"/>
  <c r="C1634" i="1"/>
  <c r="C1650" i="1"/>
  <c r="C2033" i="1"/>
  <c r="C2049" i="1"/>
  <c r="C2065" i="1"/>
  <c r="C2081" i="1"/>
  <c r="C2219" i="1"/>
  <c r="C2251" i="1"/>
  <c r="C840" i="1"/>
  <c r="C856" i="1"/>
  <c r="C575" i="1"/>
  <c r="C1001" i="1"/>
  <c r="C1017" i="1"/>
  <c r="C1033" i="1"/>
  <c r="C1049" i="1"/>
  <c r="C1065" i="1"/>
  <c r="C1081" i="1"/>
  <c r="C1099" i="1"/>
  <c r="C1115" i="1"/>
  <c r="C1131" i="1"/>
  <c r="C1147" i="1"/>
  <c r="C1261" i="1"/>
  <c r="C1279" i="1"/>
  <c r="C1309" i="1"/>
  <c r="C1325" i="1"/>
  <c r="C1343" i="1"/>
  <c r="C1359" i="1"/>
  <c r="C1375" i="1"/>
  <c r="C1391" i="1"/>
  <c r="C1531" i="1"/>
  <c r="C1547" i="1"/>
  <c r="C1563" i="1"/>
  <c r="C1619" i="1"/>
  <c r="C1635" i="1"/>
  <c r="C1659" i="1"/>
  <c r="C2169" i="1"/>
  <c r="C2217" i="1"/>
  <c r="C1007" i="1"/>
  <c r="C1079" i="1"/>
  <c r="C1137" i="1"/>
  <c r="C1259" i="1"/>
  <c r="C1277" i="1"/>
  <c r="C1307" i="1"/>
  <c r="C1323" i="1"/>
  <c r="C1341" i="1"/>
  <c r="C1357" i="1"/>
  <c r="C1373" i="1"/>
  <c r="C1389" i="1"/>
  <c r="C1431" i="1"/>
  <c r="C1463" i="1"/>
  <c r="C1497" i="1"/>
  <c r="C1529" i="1"/>
  <c r="C1545" i="1"/>
  <c r="C1561" i="1"/>
  <c r="C1617" i="1"/>
  <c r="C1633" i="1"/>
  <c r="C1649" i="1"/>
  <c r="C1657" i="1"/>
  <c r="C1682" i="1"/>
  <c r="C1698" i="1"/>
  <c r="C1714" i="1"/>
  <c r="C1788" i="1"/>
  <c r="C1960" i="1"/>
  <c r="C1976" i="1"/>
  <c r="C1992" i="1"/>
  <c r="C2008" i="1"/>
  <c r="C2032" i="1"/>
  <c r="C2048" i="1"/>
  <c r="C2064" i="1"/>
  <c r="C2080" i="1"/>
  <c r="C2120" i="1"/>
  <c r="C2194" i="1"/>
  <c r="C2226" i="1"/>
  <c r="C1154" i="1"/>
  <c r="C1162" i="1"/>
  <c r="C1170" i="1"/>
  <c r="C1180" i="1"/>
  <c r="C1188" i="1"/>
  <c r="C119" i="1"/>
  <c r="C202" i="1"/>
  <c r="C880" i="1"/>
  <c r="C1163" i="1"/>
  <c r="C1181" i="1"/>
  <c r="C1205" i="1"/>
  <c r="C1221" i="1"/>
  <c r="C1245" i="1"/>
  <c r="C1734" i="1"/>
  <c r="C1750" i="1"/>
  <c r="C1766" i="1"/>
  <c r="C2111" i="1"/>
  <c r="C2119" i="1"/>
  <c r="C2193" i="1"/>
  <c r="C2225" i="1"/>
  <c r="C2233" i="1"/>
  <c r="C1063" i="1"/>
  <c r="C1121" i="1"/>
  <c r="C1161" i="1"/>
  <c r="C1179" i="1"/>
  <c r="C1203" i="1"/>
  <c r="C1219" i="1"/>
  <c r="C1243" i="1"/>
  <c r="C1722" i="1"/>
  <c r="C1732" i="1"/>
  <c r="C1748" i="1"/>
  <c r="C1764" i="1"/>
  <c r="C2088" i="1"/>
  <c r="C2104" i="1"/>
  <c r="C2136" i="1"/>
  <c r="C2170" i="1"/>
  <c r="C2210" i="1"/>
  <c r="C1000" i="1"/>
  <c r="C1016" i="1"/>
  <c r="C1032" i="1"/>
  <c r="C1048" i="1"/>
  <c r="C1064" i="1"/>
  <c r="C1080" i="1"/>
  <c r="C1098" i="1"/>
  <c r="C1114" i="1"/>
  <c r="C1130" i="1"/>
  <c r="C1146" i="1"/>
  <c r="C1204" i="1"/>
  <c r="C1220" i="1"/>
  <c r="C1236" i="1"/>
  <c r="C1252" i="1"/>
  <c r="C1408" i="1"/>
  <c r="C1424" i="1"/>
  <c r="C1440" i="1"/>
  <c r="C1456" i="1"/>
  <c r="C1472" i="1"/>
  <c r="C1490" i="1"/>
  <c r="C1506" i="1"/>
  <c r="C1666" i="1"/>
  <c r="C1691" i="1"/>
  <c r="C1707" i="1"/>
  <c r="C1723" i="1"/>
  <c r="C1741" i="1"/>
  <c r="C1757" i="1"/>
  <c r="C1773" i="1"/>
  <c r="C1782" i="1"/>
  <c r="C1799" i="1"/>
  <c r="C1815" i="1"/>
  <c r="C1831" i="1"/>
  <c r="C1863" i="1"/>
  <c r="C1879" i="1"/>
  <c r="C1897" i="1"/>
  <c r="C1913" i="1"/>
  <c r="C1929" i="1"/>
  <c r="C1945" i="1"/>
  <c r="C2097" i="1"/>
  <c r="C2113" i="1"/>
  <c r="C2129" i="1"/>
  <c r="C2145" i="1"/>
  <c r="C2179" i="1"/>
  <c r="C2203" i="1"/>
  <c r="C2235" i="1"/>
  <c r="C964" i="1"/>
  <c r="C972" i="1"/>
  <c r="C1582" i="1"/>
  <c r="C1598" i="1"/>
  <c r="C2259" i="1"/>
  <c r="C2095" i="1"/>
  <c r="C2127" i="1"/>
  <c r="C2177" i="1"/>
  <c r="C1047" i="1"/>
  <c r="C1105" i="1"/>
  <c r="C1415" i="1"/>
  <c r="C1447" i="1"/>
  <c r="C1479" i="1"/>
  <c r="C1513" i="1"/>
  <c r="C1846" i="1"/>
  <c r="C1862" i="1"/>
  <c r="C1878" i="1"/>
  <c r="C1904" i="1"/>
  <c r="C1920" i="1"/>
  <c r="C1936" i="1"/>
  <c r="C1300" i="1"/>
  <c r="C1316" i="1"/>
  <c r="C1334" i="1"/>
  <c r="C1350" i="1"/>
  <c r="C1366" i="1"/>
  <c r="C1382" i="1"/>
  <c r="C1953" i="1"/>
  <c r="C1969" i="1"/>
  <c r="C1985" i="1"/>
  <c r="C2001" i="1"/>
  <c r="C2017" i="1"/>
  <c r="C2243" i="1"/>
  <c r="C127" i="1"/>
  <c r="C137" i="1"/>
  <c r="C177" i="1"/>
  <c r="C212" i="1"/>
  <c r="C228" i="1"/>
  <c r="C244" i="1"/>
  <c r="C260" i="1"/>
  <c r="C278" i="1"/>
  <c r="C294" i="1"/>
  <c r="C310" i="1"/>
  <c r="C326" i="1"/>
  <c r="C354" i="1"/>
  <c r="C370" i="1"/>
  <c r="C386" i="1"/>
  <c r="C402" i="1"/>
  <c r="C423" i="1"/>
  <c r="C439" i="1"/>
  <c r="C455" i="1"/>
  <c r="C471" i="1"/>
  <c r="C487" i="1"/>
  <c r="C503" i="1"/>
  <c r="C519" i="1"/>
  <c r="C535" i="1"/>
  <c r="C551" i="1"/>
  <c r="C567" i="1"/>
  <c r="C591" i="1"/>
  <c r="C607" i="1"/>
  <c r="C623" i="1"/>
  <c r="C649" i="1"/>
  <c r="C665" i="1"/>
  <c r="C681" i="1"/>
  <c r="C697" i="1"/>
  <c r="C713" i="1"/>
  <c r="C731" i="1"/>
  <c r="C747" i="1"/>
  <c r="C763" i="1"/>
  <c r="C779" i="1"/>
  <c r="C795" i="1"/>
  <c r="C811" i="1"/>
  <c r="C872" i="1"/>
  <c r="C888" i="1"/>
  <c r="C904" i="1"/>
  <c r="C920" i="1"/>
  <c r="C2201" i="1"/>
  <c r="C410" i="1"/>
  <c r="C1031" i="1"/>
  <c r="C1089" i="1"/>
  <c r="C1530" i="1"/>
  <c r="C1546" i="1"/>
  <c r="C1562" i="1"/>
  <c r="C1610" i="1"/>
  <c r="C1626" i="1"/>
  <c r="C1642" i="1"/>
  <c r="C2025" i="1"/>
  <c r="C2041" i="1"/>
  <c r="C2057" i="1"/>
  <c r="C2073" i="1"/>
  <c r="C145" i="1"/>
  <c r="C832" i="1"/>
  <c r="C848" i="1"/>
  <c r="C1009" i="1"/>
  <c r="C1025" i="1"/>
  <c r="C1041" i="1"/>
  <c r="C1057" i="1"/>
  <c r="C1073" i="1"/>
  <c r="C1091" i="1"/>
  <c r="C1107" i="1"/>
  <c r="C1123" i="1"/>
  <c r="C1139" i="1"/>
  <c r="C1271" i="1"/>
  <c r="C1301" i="1"/>
  <c r="C1317" i="1"/>
  <c r="C1335" i="1"/>
  <c r="C1351" i="1"/>
  <c r="C1367" i="1"/>
  <c r="C1383" i="1"/>
  <c r="C2023" i="1"/>
  <c r="C2031" i="1"/>
  <c r="C2135" i="1"/>
  <c r="C2185" i="1"/>
  <c r="C1015" i="1"/>
  <c r="C1071" i="1"/>
  <c r="C1145" i="1"/>
  <c r="C1269" i="1"/>
  <c r="C1299" i="1"/>
  <c r="C1315" i="1"/>
  <c r="C1331" i="1"/>
  <c r="C1349" i="1"/>
  <c r="C1365" i="1"/>
  <c r="C1381" i="1"/>
  <c r="C1407" i="1"/>
  <c r="C1423" i="1"/>
  <c r="C1439" i="1"/>
  <c r="C1455" i="1"/>
  <c r="C1471" i="1"/>
  <c r="C1489" i="1"/>
  <c r="C1505" i="1"/>
  <c r="C1521" i="1"/>
  <c r="C1537" i="1"/>
  <c r="C1553" i="1"/>
  <c r="C1609" i="1"/>
  <c r="C1625" i="1"/>
  <c r="C1641" i="1"/>
  <c r="C1665" i="1"/>
  <c r="C1690" i="1"/>
  <c r="C1706" i="1"/>
  <c r="C1781" i="1"/>
  <c r="C1798" i="1"/>
  <c r="C1814" i="1"/>
  <c r="C1952" i="1"/>
  <c r="C1968" i="1"/>
  <c r="C1984" i="1"/>
  <c r="C2000" i="1"/>
  <c r="C2016" i="1"/>
  <c r="C2024" i="1"/>
  <c r="C2040" i="1"/>
  <c r="C2056" i="1"/>
  <c r="C2072" i="1"/>
  <c r="C2186" i="1"/>
  <c r="C2202" i="1"/>
  <c r="C194" i="1"/>
  <c r="C1155" i="1"/>
  <c r="C1173" i="1"/>
  <c r="C1189" i="1"/>
  <c r="C1197" i="1"/>
  <c r="C1213" i="1"/>
  <c r="C1229" i="1"/>
  <c r="C1237" i="1"/>
  <c r="C1253" i="1"/>
  <c r="C2039" i="1"/>
  <c r="C2047" i="1"/>
  <c r="C2063" i="1"/>
  <c r="C2209" i="1"/>
  <c r="C999" i="1"/>
  <c r="C1055" i="1"/>
  <c r="C1129" i="1"/>
  <c r="C1169" i="1"/>
  <c r="C1187" i="1"/>
  <c r="C1195" i="1"/>
  <c r="C1211" i="1"/>
  <c r="C1227" i="1"/>
  <c r="C1235" i="1"/>
  <c r="C1251" i="1"/>
  <c r="C1740" i="1"/>
  <c r="C1756" i="1"/>
  <c r="C1772" i="1"/>
  <c r="C2096" i="1"/>
  <c r="C2112" i="1"/>
  <c r="C2128" i="1"/>
  <c r="C2144" i="1"/>
  <c r="C2178" i="1"/>
  <c r="C574" i="1"/>
  <c r="C1008" i="1"/>
  <c r="C1024" i="1"/>
  <c r="C1040" i="1"/>
  <c r="C1056" i="1"/>
  <c r="C1072" i="1"/>
  <c r="C1090" i="1"/>
  <c r="C1106" i="1"/>
  <c r="C1122" i="1"/>
  <c r="C1138" i="1"/>
  <c r="C1196" i="1"/>
  <c r="C1212" i="1"/>
  <c r="C1228" i="1"/>
  <c r="C1244" i="1"/>
  <c r="C1260" i="1"/>
  <c r="C1400" i="1"/>
  <c r="C1416" i="1"/>
  <c r="C1432" i="1"/>
  <c r="C1448" i="1"/>
  <c r="C1464" i="1"/>
  <c r="C1480" i="1"/>
  <c r="C1498" i="1"/>
  <c r="C1514" i="1"/>
  <c r="C1658" i="1"/>
  <c r="C1683" i="1"/>
  <c r="C1699" i="1"/>
  <c r="C1715" i="1"/>
  <c r="C1733" i="1"/>
  <c r="C1749" i="1"/>
  <c r="C1765" i="1"/>
  <c r="C1789" i="1"/>
  <c r="C1807" i="1"/>
  <c r="C1823" i="1"/>
  <c r="C1839" i="1"/>
  <c r="C1871" i="1"/>
  <c r="C1887" i="1"/>
  <c r="C1905" i="1"/>
  <c r="C1921" i="1"/>
  <c r="C1937" i="1"/>
  <c r="C2089" i="1"/>
  <c r="C2105" i="1"/>
  <c r="C2121" i="1"/>
  <c r="C2137" i="1"/>
  <c r="C2171" i="1"/>
  <c r="C2187" i="1"/>
  <c r="C2195" i="1"/>
  <c r="C2211" i="1"/>
  <c r="C2227" i="1"/>
  <c r="C980" i="1"/>
  <c r="C1574" i="1"/>
  <c r="C1590" i="1"/>
  <c r="C1401" i="1"/>
  <c r="C1417" i="1"/>
  <c r="C1433" i="1"/>
  <c r="C1449" i="1"/>
  <c r="C1465" i="1"/>
  <c r="C1481" i="1"/>
  <c r="C1499" i="1"/>
  <c r="C1515" i="1"/>
  <c r="C2071" i="1"/>
  <c r="C2079" i="1"/>
  <c r="C2143" i="1"/>
  <c r="C1039" i="1"/>
  <c r="C1113" i="1"/>
  <c r="C1153" i="1"/>
  <c r="C1399" i="1"/>
  <c r="C1838" i="1"/>
  <c r="C1854" i="1"/>
  <c r="C1896" i="1"/>
  <c r="C1912" i="1"/>
  <c r="C1928" i="1"/>
  <c r="C1944" i="1"/>
  <c r="C2218" i="1"/>
  <c r="C1270" i="1"/>
  <c r="C1278" i="1"/>
  <c r="C1308" i="1"/>
  <c r="C1324" i="1"/>
  <c r="C1342" i="1"/>
  <c r="C1358" i="1"/>
  <c r="C1374" i="1"/>
  <c r="C1390" i="1"/>
  <c r="C1961" i="1"/>
  <c r="C1977" i="1"/>
  <c r="C1993" i="1"/>
  <c r="C2009" i="1"/>
  <c r="C153" i="1"/>
  <c r="C161" i="1"/>
  <c r="C169" i="1"/>
  <c r="C185" i="1"/>
  <c r="C220" i="1"/>
  <c r="C236" i="1"/>
  <c r="C252" i="1"/>
  <c r="C270" i="1"/>
  <c r="C286" i="1"/>
  <c r="C302" i="1"/>
  <c r="C318" i="1"/>
  <c r="C346" i="1"/>
  <c r="C362" i="1"/>
  <c r="C378" i="1"/>
  <c r="C394" i="1"/>
  <c r="C415" i="1"/>
  <c r="C431" i="1"/>
  <c r="C447" i="1"/>
  <c r="C463" i="1"/>
  <c r="C479" i="1"/>
  <c r="C495" i="1"/>
  <c r="C511" i="1"/>
  <c r="C527" i="1"/>
  <c r="C543" i="1"/>
  <c r="C559" i="1"/>
  <c r="C583" i="1"/>
  <c r="C599" i="1"/>
  <c r="C615" i="1"/>
  <c r="C633" i="1"/>
  <c r="C641" i="1"/>
  <c r="C657" i="1"/>
  <c r="C673" i="1"/>
  <c r="C689" i="1"/>
  <c r="C705" i="1"/>
  <c r="C721" i="1"/>
  <c r="C739" i="1"/>
  <c r="C755" i="1"/>
  <c r="C771" i="1"/>
  <c r="C787" i="1"/>
  <c r="C803" i="1"/>
  <c r="C819" i="1"/>
  <c r="C864" i="1"/>
  <c r="C896" i="1"/>
  <c r="C1441" i="1"/>
  <c r="C1643" i="1"/>
  <c r="C1808" i="1"/>
  <c r="C1824" i="1"/>
  <c r="C1848" i="1"/>
  <c r="C1880" i="1"/>
  <c r="C1906" i="1"/>
  <c r="C1922" i="1"/>
  <c r="C1938" i="1"/>
  <c r="C1962" i="1"/>
  <c r="C1978" i="1"/>
  <c r="C1994" i="1"/>
  <c r="C2010" i="1"/>
  <c r="C2034" i="1"/>
  <c r="C2050" i="1"/>
  <c r="C2066" i="1"/>
  <c r="C2082" i="1"/>
  <c r="C2196" i="1"/>
  <c r="C2212" i="1"/>
  <c r="C2228" i="1"/>
  <c r="C1652" i="1"/>
  <c r="C1693" i="1"/>
  <c r="C1003" i="1"/>
  <c r="C1019" i="1"/>
  <c r="C1035" i="1"/>
  <c r="C1051" i="1"/>
  <c r="C1067" i="1"/>
  <c r="C1085" i="1"/>
  <c r="C1101" i="1"/>
  <c r="C1117" i="1"/>
  <c r="C1133" i="1"/>
  <c r="C1866" i="1"/>
  <c r="C1882" i="1"/>
  <c r="C1908" i="1"/>
  <c r="C1924" i="1"/>
  <c r="C1940" i="1"/>
  <c r="C2084" i="1"/>
  <c r="C965" i="1"/>
  <c r="C973" i="1"/>
  <c r="C674" i="1"/>
  <c r="C690" i="1"/>
  <c r="C706" i="1"/>
  <c r="C722" i="1"/>
  <c r="C740" i="1"/>
  <c r="C756" i="1"/>
  <c r="C772" i="1"/>
  <c r="C788" i="1"/>
  <c r="C804" i="1"/>
  <c r="C820" i="1"/>
  <c r="C163" i="1"/>
  <c r="C171" i="1"/>
  <c r="C187" i="1"/>
  <c r="C204" i="1"/>
  <c r="C222" i="1"/>
  <c r="C238" i="1"/>
  <c r="C254" i="1"/>
  <c r="C272" i="1"/>
  <c r="C288" i="1"/>
  <c r="C304" i="1"/>
  <c r="C320" i="1"/>
  <c r="C348" i="1"/>
  <c r="C364" i="1"/>
  <c r="C380" i="1"/>
  <c r="C396" i="1"/>
  <c r="C417" i="1"/>
  <c r="C433" i="1"/>
  <c r="C449" i="1"/>
  <c r="C465" i="1"/>
  <c r="C481" i="1"/>
  <c r="C497" i="1"/>
  <c r="C513" i="1"/>
  <c r="C529" i="1"/>
  <c r="C545" i="1"/>
  <c r="C561" i="1"/>
  <c r="C585" i="1"/>
  <c r="C601" i="1"/>
  <c r="C617" i="1"/>
  <c r="C635" i="1"/>
  <c r="C643" i="1"/>
  <c r="C659" i="1"/>
  <c r="C675" i="1"/>
  <c r="C691" i="1"/>
  <c r="C707" i="1"/>
  <c r="C723" i="1"/>
  <c r="C741" i="1"/>
  <c r="C757" i="1"/>
  <c r="C773" i="1"/>
  <c r="C789" i="1"/>
  <c r="C805" i="1"/>
  <c r="C821" i="1"/>
  <c r="C15" i="1"/>
  <c r="C975" i="1"/>
  <c r="C1569" i="1"/>
  <c r="C1585" i="1"/>
  <c r="C1601" i="1"/>
  <c r="C2254" i="1"/>
  <c r="C140" i="1"/>
  <c r="C156" i="1"/>
  <c r="C164" i="1"/>
  <c r="C172" i="1"/>
  <c r="C188" i="1"/>
  <c r="C215" i="1"/>
  <c r="C231" i="1"/>
  <c r="C247" i="1"/>
  <c r="C263" i="1"/>
  <c r="C273" i="1"/>
  <c r="C289" i="1"/>
  <c r="C305" i="1"/>
  <c r="C321" i="1"/>
  <c r="C349" i="1"/>
  <c r="C365" i="1"/>
  <c r="C381" i="1"/>
  <c r="C397" i="1"/>
  <c r="C418" i="1"/>
  <c r="C434" i="1"/>
  <c r="C450" i="1"/>
  <c r="C466" i="1"/>
  <c r="C482" i="1"/>
  <c r="C498" i="1"/>
  <c r="C514" i="1"/>
  <c r="C530" i="1"/>
  <c r="C546" i="1"/>
  <c r="C562" i="1"/>
  <c r="C586" i="1"/>
  <c r="C602" i="1"/>
  <c r="C618" i="1"/>
  <c r="C636" i="1"/>
  <c r="C843" i="1"/>
  <c r="C859" i="1"/>
  <c r="C875" i="1"/>
  <c r="C891" i="1"/>
  <c r="C907" i="1"/>
  <c r="C923" i="1"/>
  <c r="C8" i="1"/>
  <c r="C968" i="1"/>
  <c r="C149" i="1"/>
  <c r="C1507" i="1"/>
  <c r="C1708" i="1"/>
  <c r="C1742" i="1"/>
  <c r="C1790" i="1"/>
  <c r="C2090" i="1"/>
  <c r="C2106" i="1"/>
  <c r="C2122" i="1"/>
  <c r="C2138" i="1"/>
  <c r="C2172" i="1"/>
  <c r="C1002" i="1"/>
  <c r="C1018" i="1"/>
  <c r="C1034" i="1"/>
  <c r="C1050" i="1"/>
  <c r="C1066" i="1"/>
  <c r="C1084" i="1"/>
  <c r="C1100" i="1"/>
  <c r="C1116" i="1"/>
  <c r="C1132" i="1"/>
  <c r="C1164" i="1"/>
  <c r="C1182" i="1"/>
  <c r="C1190" i="1"/>
  <c r="C1206" i="1"/>
  <c r="C1222" i="1"/>
  <c r="C1238" i="1"/>
  <c r="C1254" i="1"/>
  <c r="C1410" i="1"/>
  <c r="C1426" i="1"/>
  <c r="C1442" i="1"/>
  <c r="C1458" i="1"/>
  <c r="C1474" i="1"/>
  <c r="C1492" i="1"/>
  <c r="C1508" i="1"/>
  <c r="C1516" i="1"/>
  <c r="C1532" i="1"/>
  <c r="C1548" i="1"/>
  <c r="C1564" i="1"/>
  <c r="C1612" i="1"/>
  <c r="C1628" i="1"/>
  <c r="C1644" i="1"/>
  <c r="C1725" i="1"/>
  <c r="C1743" i="1"/>
  <c r="C1759" i="1"/>
  <c r="C1784" i="1"/>
  <c r="C1801" i="1"/>
  <c r="C1817" i="1"/>
  <c r="C1833" i="1"/>
  <c r="C1849" i="1"/>
  <c r="C1865" i="1"/>
  <c r="C1899" i="1"/>
  <c r="C1915" i="1"/>
  <c r="C1931" i="1"/>
  <c r="C1947" i="1"/>
  <c r="C2099" i="1"/>
  <c r="C2131" i="1"/>
  <c r="C2181" i="1"/>
  <c r="C2205" i="1"/>
  <c r="C170" i="1"/>
  <c r="C1568" i="1"/>
  <c r="C1584" i="1"/>
  <c r="C1600" i="1"/>
  <c r="C121" i="1"/>
  <c r="C842" i="1"/>
  <c r="C31" i="1"/>
  <c r="C47" i="1"/>
  <c r="C63" i="1"/>
  <c r="C652" i="1"/>
  <c r="C676" i="1"/>
  <c r="C692" i="1"/>
  <c r="C708" i="1"/>
  <c r="C724" i="1"/>
  <c r="C742" i="1"/>
  <c r="C758" i="1"/>
  <c r="C774" i="1"/>
  <c r="C790" i="1"/>
  <c r="C806" i="1"/>
  <c r="C822" i="1"/>
  <c r="C960" i="1"/>
  <c r="C1570" i="1"/>
  <c r="C1602" i="1"/>
  <c r="C2247" i="1"/>
  <c r="C2255" i="1"/>
  <c r="C165" i="1"/>
  <c r="C181" i="1"/>
  <c r="C216" i="1"/>
  <c r="C232" i="1"/>
  <c r="C248" i="1"/>
  <c r="C264" i="1"/>
  <c r="C282" i="1"/>
  <c r="C298" i="1"/>
  <c r="C314" i="1"/>
  <c r="C330" i="1"/>
  <c r="C358" i="1"/>
  <c r="C374" i="1"/>
  <c r="C390" i="1"/>
  <c r="C406" i="1"/>
  <c r="C427" i="1"/>
  <c r="C443" i="1"/>
  <c r="C459" i="1"/>
  <c r="C475" i="1"/>
  <c r="C491" i="1"/>
  <c r="C507" i="1"/>
  <c r="C523" i="1"/>
  <c r="C539" i="1"/>
  <c r="C555" i="1"/>
  <c r="C571" i="1"/>
  <c r="C595" i="1"/>
  <c r="C611" i="1"/>
  <c r="C629" i="1"/>
  <c r="C653" i="1"/>
  <c r="C669" i="1"/>
  <c r="C685" i="1"/>
  <c r="C701" i="1"/>
  <c r="C717" i="1"/>
  <c r="C735" i="1"/>
  <c r="C751" i="1"/>
  <c r="C767" i="1"/>
  <c r="C783" i="1"/>
  <c r="C928" i="1"/>
  <c r="C1409" i="1"/>
  <c r="C1651" i="1"/>
  <c r="C1684" i="1"/>
  <c r="C1716" i="1"/>
  <c r="C1302" i="1"/>
  <c r="C1318" i="1"/>
  <c r="C1336" i="1"/>
  <c r="C1352" i="1"/>
  <c r="C1368" i="1"/>
  <c r="C1384" i="1"/>
  <c r="C1660" i="1"/>
  <c r="C1685" i="1"/>
  <c r="C1701" i="1"/>
  <c r="C1955" i="1"/>
  <c r="C1971" i="1"/>
  <c r="C1987" i="1"/>
  <c r="C2003" i="1"/>
  <c r="C2019" i="1"/>
  <c r="C2237" i="1"/>
  <c r="C577" i="1"/>
  <c r="C1263" i="1"/>
  <c r="C1281" i="1"/>
  <c r="C1311" i="1"/>
  <c r="C1327" i="1"/>
  <c r="C1345" i="1"/>
  <c r="C1361" i="1"/>
  <c r="C1377" i="1"/>
  <c r="C1393" i="1"/>
  <c r="C1411" i="1"/>
  <c r="C1427" i="1"/>
  <c r="C1443" i="1"/>
  <c r="C1459" i="1"/>
  <c r="C1475" i="1"/>
  <c r="C1493" i="1"/>
  <c r="C1509" i="1"/>
  <c r="C1517" i="1"/>
  <c r="C1533" i="1"/>
  <c r="C1549" i="1"/>
  <c r="C1605" i="1"/>
  <c r="C1621" i="1"/>
  <c r="C1637" i="1"/>
  <c r="C1661" i="1"/>
  <c r="C1686" i="1"/>
  <c r="C1702" i="1"/>
  <c r="C1776" i="1"/>
  <c r="C1792" i="1"/>
  <c r="C1810" i="1"/>
  <c r="C1826" i="1"/>
  <c r="C1964" i="1"/>
  <c r="C1980" i="1"/>
  <c r="C1996" i="1"/>
  <c r="C2012" i="1"/>
  <c r="C2020" i="1"/>
  <c r="C2036" i="1"/>
  <c r="C2068" i="1"/>
  <c r="C2198" i="1"/>
  <c r="C2230" i="1"/>
  <c r="C61" i="1"/>
  <c r="C957" i="1"/>
  <c r="C1575" i="1"/>
  <c r="C1591" i="1"/>
  <c r="C2244" i="1"/>
  <c r="C2260" i="1"/>
  <c r="C186" i="1"/>
  <c r="C203" i="1"/>
  <c r="C62" i="1"/>
  <c r="C866" i="1"/>
  <c r="C882" i="1"/>
  <c r="C898" i="1"/>
  <c r="C914" i="1"/>
  <c r="C930" i="1"/>
  <c r="C967" i="1"/>
  <c r="C114" i="1"/>
  <c r="C1457" i="1"/>
  <c r="C1491" i="1"/>
  <c r="C1148" i="1"/>
  <c r="C2027" i="1"/>
  <c r="C2043" i="1"/>
  <c r="C2059" i="1"/>
  <c r="C2075" i="1"/>
  <c r="C1165" i="1"/>
  <c r="C1183" i="1"/>
  <c r="C1191" i="1"/>
  <c r="C1207" i="1"/>
  <c r="C1223" i="1"/>
  <c r="C1247" i="1"/>
  <c r="C1736" i="1"/>
  <c r="C1752" i="1"/>
  <c r="C1768" i="1"/>
  <c r="C2092" i="1"/>
  <c r="C2108" i="1"/>
  <c r="C2124" i="1"/>
  <c r="C2140" i="1"/>
  <c r="C2174" i="1"/>
  <c r="C13" i="1"/>
  <c r="C29" i="1"/>
  <c r="C128" i="1"/>
  <c r="C146" i="1"/>
  <c r="C195" i="1"/>
  <c r="C221" i="1"/>
  <c r="C237" i="1"/>
  <c r="C253" i="1"/>
  <c r="C279" i="1"/>
  <c r="C295" i="1"/>
  <c r="C311" i="1"/>
  <c r="C327" i="1"/>
  <c r="C355" i="1"/>
  <c r="C371" i="1"/>
  <c r="C387" i="1"/>
  <c r="C403" i="1"/>
  <c r="C424" i="1"/>
  <c r="C440" i="1"/>
  <c r="C456" i="1"/>
  <c r="C472" i="1"/>
  <c r="C488" i="1"/>
  <c r="C504" i="1"/>
  <c r="C520" i="1"/>
  <c r="C536" i="1"/>
  <c r="C552" i="1"/>
  <c r="C568" i="1"/>
  <c r="C592" i="1"/>
  <c r="C608" i="1"/>
  <c r="C626" i="1"/>
  <c r="C658" i="1"/>
  <c r="C833" i="1"/>
  <c r="C849" i="1"/>
  <c r="C865" i="1"/>
  <c r="C881" i="1"/>
  <c r="C897" i="1"/>
  <c r="C913" i="1"/>
  <c r="C929" i="1"/>
  <c r="C14" i="1"/>
  <c r="C46" i="1"/>
  <c r="C966" i="1"/>
  <c r="C974" i="1"/>
  <c r="C2245" i="1"/>
  <c r="C2261" i="1"/>
  <c r="C139" i="1"/>
  <c r="C147" i="1"/>
  <c r="C40" i="1"/>
  <c r="C1586" i="1"/>
  <c r="C115" i="1"/>
  <c r="C41" i="1"/>
  <c r="C977" i="1"/>
  <c r="C116" i="1"/>
  <c r="C166" i="1"/>
  <c r="C174" i="1"/>
  <c r="C182" i="1"/>
  <c r="C1539" i="1"/>
  <c r="C1692" i="1"/>
  <c r="C1758" i="1"/>
  <c r="C1832" i="1"/>
  <c r="C1840" i="1"/>
  <c r="C1856" i="1"/>
  <c r="C1888" i="1"/>
  <c r="C1898" i="1"/>
  <c r="C1930" i="1"/>
  <c r="C1954" i="1"/>
  <c r="C1970" i="1"/>
  <c r="C1986" i="1"/>
  <c r="C2002" i="1"/>
  <c r="C2018" i="1"/>
  <c r="C2026" i="1"/>
  <c r="C2042" i="1"/>
  <c r="C2058" i="1"/>
  <c r="C2074" i="1"/>
  <c r="C2188" i="1"/>
  <c r="C2204" i="1"/>
  <c r="C2220" i="1"/>
  <c r="C1775" i="1"/>
  <c r="C1011" i="1"/>
  <c r="C1027" i="1"/>
  <c r="C1043" i="1"/>
  <c r="C1059" i="1"/>
  <c r="C1075" i="1"/>
  <c r="C1093" i="1"/>
  <c r="C1109" i="1"/>
  <c r="C1125" i="1"/>
  <c r="C1141" i="1"/>
  <c r="C1858" i="1"/>
  <c r="C1874" i="1"/>
  <c r="C1890" i="1"/>
  <c r="C1900" i="1"/>
  <c r="C1916" i="1"/>
  <c r="C1932" i="1"/>
  <c r="C1948" i="1"/>
  <c r="C2052" i="1"/>
  <c r="C2206" i="1"/>
  <c r="C2214" i="1"/>
  <c r="C2222" i="1"/>
  <c r="C45" i="1"/>
  <c r="C666" i="1"/>
  <c r="C682" i="1"/>
  <c r="C698" i="1"/>
  <c r="C714" i="1"/>
  <c r="C732" i="1"/>
  <c r="C748" i="1"/>
  <c r="C764" i="1"/>
  <c r="C780" i="1"/>
  <c r="C796" i="1"/>
  <c r="C812" i="1"/>
  <c r="C30" i="1"/>
  <c r="C155" i="1"/>
  <c r="C179" i="1"/>
  <c r="C214" i="1"/>
  <c r="C230" i="1"/>
  <c r="C246" i="1"/>
  <c r="C262" i="1"/>
  <c r="C280" i="1"/>
  <c r="C296" i="1"/>
  <c r="C312" i="1"/>
  <c r="C328" i="1"/>
  <c r="C356" i="1"/>
  <c r="C372" i="1"/>
  <c r="C388" i="1"/>
  <c r="C425" i="1"/>
  <c r="C441" i="1"/>
  <c r="C457" i="1"/>
  <c r="C473" i="1"/>
  <c r="C489" i="1"/>
  <c r="C505" i="1"/>
  <c r="C521" i="1"/>
  <c r="C537" i="1"/>
  <c r="C553" i="1"/>
  <c r="C569" i="1"/>
  <c r="C593" i="1"/>
  <c r="C609" i="1"/>
  <c r="C627" i="1"/>
  <c r="C651" i="1"/>
  <c r="C667" i="1"/>
  <c r="C683" i="1"/>
  <c r="C699" i="1"/>
  <c r="C715" i="1"/>
  <c r="C733" i="1"/>
  <c r="C749" i="1"/>
  <c r="C765" i="1"/>
  <c r="C781" i="1"/>
  <c r="C797" i="1"/>
  <c r="C813" i="1"/>
  <c r="C7" i="1"/>
  <c r="C1577" i="1"/>
  <c r="C1593" i="1"/>
  <c r="C2246" i="1"/>
  <c r="C2262" i="1"/>
  <c r="C132" i="1"/>
  <c r="C148" i="1"/>
  <c r="C180" i="1"/>
  <c r="C197" i="1"/>
  <c r="C205" i="1"/>
  <c r="C223" i="1"/>
  <c r="C239" i="1"/>
  <c r="C255" i="1"/>
  <c r="C281" i="1"/>
  <c r="C297" i="1"/>
  <c r="C313" i="1"/>
  <c r="C329" i="1"/>
  <c r="C357" i="1"/>
  <c r="C373" i="1"/>
  <c r="C389" i="1"/>
  <c r="C405" i="1"/>
  <c r="C426" i="1"/>
  <c r="C442" i="1"/>
  <c r="C458" i="1"/>
  <c r="C474" i="1"/>
  <c r="C490" i="1"/>
  <c r="C506" i="1"/>
  <c r="C522" i="1"/>
  <c r="C538" i="1"/>
  <c r="C554" i="1"/>
  <c r="C570" i="1"/>
  <c r="C594" i="1"/>
  <c r="C610" i="1"/>
  <c r="C628" i="1"/>
  <c r="C835" i="1"/>
  <c r="C851" i="1"/>
  <c r="C867" i="1"/>
  <c r="C883" i="1"/>
  <c r="C899" i="1"/>
  <c r="C915" i="1"/>
  <c r="C931" i="1"/>
  <c r="C16" i="1"/>
  <c r="C32" i="1"/>
  <c r="C48" i="1"/>
  <c r="C912" i="1"/>
  <c r="C1425" i="1"/>
  <c r="C1523" i="1"/>
  <c r="C1555" i="1"/>
  <c r="C2098" i="1"/>
  <c r="C2114" i="1"/>
  <c r="C2130" i="1"/>
  <c r="C2146" i="1"/>
  <c r="C2180" i="1"/>
  <c r="C2236" i="1"/>
  <c r="C576" i="1"/>
  <c r="C1010" i="1"/>
  <c r="C1026" i="1"/>
  <c r="C1042" i="1"/>
  <c r="C1058" i="1"/>
  <c r="C1074" i="1"/>
  <c r="C1092" i="1"/>
  <c r="C1108" i="1"/>
  <c r="C1124" i="1"/>
  <c r="C1140" i="1"/>
  <c r="C1156" i="1"/>
  <c r="C1174" i="1"/>
  <c r="C1198" i="1"/>
  <c r="C1214" i="1"/>
  <c r="C1230" i="1"/>
  <c r="C1246" i="1"/>
  <c r="C1402" i="1"/>
  <c r="C1418" i="1"/>
  <c r="C1434" i="1"/>
  <c r="C1450" i="1"/>
  <c r="C1466" i="1"/>
  <c r="C1482" i="1"/>
  <c r="C1500" i="1"/>
  <c r="C1524" i="1"/>
  <c r="C1540" i="1"/>
  <c r="C1556" i="1"/>
  <c r="C1636" i="1"/>
  <c r="C1717" i="1"/>
  <c r="C1735" i="1"/>
  <c r="C1751" i="1"/>
  <c r="C1767" i="1"/>
  <c r="C1791" i="1"/>
  <c r="C1809" i="1"/>
  <c r="C1825" i="1"/>
  <c r="C1841" i="1"/>
  <c r="C1857" i="1"/>
  <c r="C1873" i="1"/>
  <c r="C1907" i="1"/>
  <c r="C1923" i="1"/>
  <c r="C1939" i="1"/>
  <c r="C2091" i="1"/>
  <c r="C2107" i="1"/>
  <c r="C2123" i="1"/>
  <c r="C2139" i="1"/>
  <c r="C2173" i="1"/>
  <c r="C2189" i="1"/>
  <c r="C2197" i="1"/>
  <c r="C2213" i="1"/>
  <c r="C2221" i="1"/>
  <c r="C2116" i="1"/>
  <c r="C2166" i="1"/>
  <c r="C21" i="1"/>
  <c r="C120" i="1"/>
  <c r="C178" i="1"/>
  <c r="C642" i="1"/>
  <c r="C857" i="1"/>
  <c r="C22" i="1"/>
  <c r="C54" i="1"/>
  <c r="C1576" i="1"/>
  <c r="C1592" i="1"/>
  <c r="C196" i="1"/>
  <c r="C834" i="1"/>
  <c r="C850" i="1"/>
  <c r="C858" i="1"/>
  <c r="C874" i="1"/>
  <c r="C890" i="1"/>
  <c r="C922" i="1"/>
  <c r="C55" i="1"/>
  <c r="C959" i="1"/>
  <c r="C668" i="1"/>
  <c r="C684" i="1"/>
  <c r="C700" i="1"/>
  <c r="C716" i="1"/>
  <c r="C734" i="1"/>
  <c r="C750" i="1"/>
  <c r="C766" i="1"/>
  <c r="C782" i="1"/>
  <c r="C798" i="1"/>
  <c r="C814" i="1"/>
  <c r="C976" i="1"/>
  <c r="C1578" i="1"/>
  <c r="C1594" i="1"/>
  <c r="C133" i="1"/>
  <c r="C173" i="1"/>
  <c r="C189" i="1"/>
  <c r="C208" i="1"/>
  <c r="C224" i="1"/>
  <c r="C240" i="1"/>
  <c r="C256" i="1"/>
  <c r="C274" i="1"/>
  <c r="C290" i="1"/>
  <c r="C306" i="1"/>
  <c r="C322" i="1"/>
  <c r="C350" i="1"/>
  <c r="C366" i="1"/>
  <c r="C382" i="1"/>
  <c r="C398" i="1"/>
  <c r="C419" i="1"/>
  <c r="C435" i="1"/>
  <c r="C451" i="1"/>
  <c r="C467" i="1"/>
  <c r="C483" i="1"/>
  <c r="C499" i="1"/>
  <c r="C515" i="1"/>
  <c r="C1611" i="1"/>
  <c r="C1724" i="1"/>
  <c r="C1783" i="1"/>
  <c r="C1914" i="1"/>
  <c r="C1946" i="1"/>
  <c r="C1262" i="1"/>
  <c r="C1272" i="1"/>
  <c r="C1280" i="1"/>
  <c r="C1310" i="1"/>
  <c r="C1326" i="1"/>
  <c r="C1344" i="1"/>
  <c r="C1360" i="1"/>
  <c r="C1376" i="1"/>
  <c r="C1392" i="1"/>
  <c r="C1668" i="1"/>
  <c r="C1709" i="1"/>
  <c r="C1963" i="1"/>
  <c r="C1979" i="1"/>
  <c r="C1995" i="1"/>
  <c r="C2011" i="1"/>
  <c r="C2115" i="1"/>
  <c r="C2147" i="1"/>
  <c r="C1149" i="1"/>
  <c r="C1273" i="1"/>
  <c r="C1303" i="1"/>
  <c r="C1319" i="1"/>
  <c r="C1337" i="1"/>
  <c r="C1353" i="1"/>
  <c r="C1369" i="1"/>
  <c r="C1385" i="1"/>
  <c r="C1403" i="1"/>
  <c r="C1419" i="1"/>
  <c r="C1435" i="1"/>
  <c r="C1451" i="1"/>
  <c r="C1467" i="1"/>
  <c r="C1483" i="1"/>
  <c r="C1501" i="1"/>
  <c r="C1525" i="1"/>
  <c r="C1541" i="1"/>
  <c r="C1557" i="1"/>
  <c r="C1613" i="1"/>
  <c r="C1629" i="1"/>
  <c r="C1645" i="1"/>
  <c r="C1653" i="1"/>
  <c r="C1669" i="1"/>
  <c r="C1694" i="1"/>
  <c r="C1710" i="1"/>
  <c r="C1779" i="1"/>
  <c r="C1802" i="1"/>
  <c r="C1818" i="1"/>
  <c r="C1834" i="1"/>
  <c r="C1956" i="1"/>
  <c r="C1972" i="1"/>
  <c r="C1988" i="1"/>
  <c r="C2004" i="1"/>
  <c r="C2028" i="1"/>
  <c r="C2044" i="1"/>
  <c r="C2060" i="1"/>
  <c r="C2076" i="1"/>
  <c r="C2190" i="1"/>
  <c r="C53" i="1"/>
  <c r="C1567" i="1"/>
  <c r="C1583" i="1"/>
  <c r="C1599" i="1"/>
  <c r="C2252" i="1"/>
  <c r="C162" i="1"/>
  <c r="C38" i="1"/>
  <c r="C2253" i="1"/>
  <c r="C131" i="1"/>
  <c r="C404" i="1"/>
  <c r="C23" i="1"/>
  <c r="C644" i="1"/>
  <c r="C660" i="1"/>
  <c r="C56" i="1"/>
  <c r="C141" i="1"/>
  <c r="C157" i="1"/>
  <c r="C1473" i="1"/>
  <c r="C1627" i="1"/>
  <c r="C1667" i="1"/>
  <c r="C1700" i="1"/>
  <c r="C1774" i="1"/>
  <c r="C1620" i="1"/>
  <c r="C2035" i="1"/>
  <c r="C2051" i="1"/>
  <c r="C2067" i="1"/>
  <c r="C2083" i="1"/>
  <c r="C2229" i="1"/>
  <c r="C1157" i="1"/>
  <c r="C1175" i="1"/>
  <c r="C1199" i="1"/>
  <c r="C1215" i="1"/>
  <c r="C1231" i="1"/>
  <c r="C1239" i="1"/>
  <c r="C1255" i="1"/>
  <c r="C1718" i="1"/>
  <c r="C1726" i="1"/>
  <c r="C1744" i="1"/>
  <c r="C1760" i="1"/>
  <c r="C2100" i="1"/>
  <c r="C2132" i="1"/>
  <c r="C2182" i="1"/>
  <c r="C5" i="1"/>
  <c r="C69" i="1"/>
  <c r="C138" i="1"/>
  <c r="C154" i="1"/>
  <c r="C213" i="1"/>
  <c r="C229" i="1"/>
  <c r="C245" i="1"/>
  <c r="C261" i="1"/>
  <c r="C271" i="1"/>
  <c r="C287" i="1"/>
  <c r="C303" i="1"/>
  <c r="C319" i="1"/>
  <c r="C347" i="1"/>
  <c r="C363" i="1"/>
  <c r="C379" i="1"/>
  <c r="C395" i="1"/>
  <c r="C416" i="1"/>
  <c r="C432" i="1"/>
  <c r="C448" i="1"/>
  <c r="C464" i="1"/>
  <c r="C480" i="1"/>
  <c r="C496" i="1"/>
  <c r="C512" i="1"/>
  <c r="C528" i="1"/>
  <c r="C544" i="1"/>
  <c r="C560" i="1"/>
  <c r="C584" i="1"/>
  <c r="C600" i="1"/>
  <c r="C616" i="1"/>
  <c r="C634" i="1"/>
  <c r="C650" i="1"/>
  <c r="C841" i="1"/>
  <c r="C873" i="1"/>
  <c r="C889" i="1"/>
  <c r="C905" i="1"/>
  <c r="C921" i="1"/>
  <c r="C958" i="1"/>
  <c r="C906" i="1"/>
  <c r="C122" i="1"/>
  <c r="C24" i="1"/>
  <c r="C123" i="1"/>
  <c r="C198" i="1"/>
  <c r="C49" i="1"/>
  <c r="C65" i="1"/>
  <c r="C969" i="1"/>
  <c r="C190" i="1"/>
  <c r="C34" i="1"/>
  <c r="C50" i="1"/>
  <c r="C1572" i="1"/>
  <c r="C1588" i="1"/>
  <c r="C135" i="1"/>
  <c r="C619" i="1"/>
  <c r="C637" i="1"/>
  <c r="C868" i="1"/>
  <c r="C908" i="1"/>
  <c r="C217" i="1"/>
  <c r="C241" i="1"/>
  <c r="C265" i="1"/>
  <c r="C283" i="1"/>
  <c r="C307" i="1"/>
  <c r="C359" i="1"/>
  <c r="C420" i="1"/>
  <c r="C492" i="1"/>
  <c r="C564" i="1"/>
  <c r="C726" i="1"/>
  <c r="C792" i="1"/>
  <c r="C869" i="1"/>
  <c r="C909" i="1"/>
  <c r="C962" i="1"/>
  <c r="C159" i="1"/>
  <c r="C167" i="1"/>
  <c r="C183" i="1"/>
  <c r="C218" i="1"/>
  <c r="C234" i="1"/>
  <c r="C250" i="1"/>
  <c r="C268" i="1"/>
  <c r="C284" i="1"/>
  <c r="C300" i="1"/>
  <c r="C316" i="1"/>
  <c r="C344" i="1"/>
  <c r="C360" i="1"/>
  <c r="C376" i="1"/>
  <c r="C392" i="1"/>
  <c r="C413" i="1"/>
  <c r="C429" i="1"/>
  <c r="C445" i="1"/>
  <c r="C461" i="1"/>
  <c r="C477" i="1"/>
  <c r="C493" i="1"/>
  <c r="C509" i="1"/>
  <c r="C525" i="1"/>
  <c r="C541" i="1"/>
  <c r="C557" i="1"/>
  <c r="C581" i="1"/>
  <c r="C597" i="1"/>
  <c r="C613" i="1"/>
  <c r="C631" i="1"/>
  <c r="C639" i="1"/>
  <c r="C655" i="1"/>
  <c r="C671" i="1"/>
  <c r="C687" i="1"/>
  <c r="C703" i="1"/>
  <c r="C719" i="1"/>
  <c r="C737" i="1"/>
  <c r="C753" i="1"/>
  <c r="C769" i="1"/>
  <c r="C785" i="1"/>
  <c r="C801" i="1"/>
  <c r="C817" i="1"/>
  <c r="C118" i="1"/>
  <c r="C648" i="1"/>
  <c r="C36" i="1"/>
  <c r="C52" i="1"/>
  <c r="C68" i="1"/>
  <c r="C844" i="1"/>
  <c r="C9" i="1"/>
  <c r="C961" i="1"/>
  <c r="C2248" i="1"/>
  <c r="C315" i="1"/>
  <c r="C367" i="1"/>
  <c r="C460" i="1"/>
  <c r="C532" i="1"/>
  <c r="C580" i="1"/>
  <c r="C612" i="1"/>
  <c r="C670" i="1"/>
  <c r="C736" i="1"/>
  <c r="C800" i="1"/>
  <c r="C877" i="1"/>
  <c r="C978" i="1"/>
  <c r="C1580" i="1"/>
  <c r="C2241" i="1"/>
  <c r="C143" i="1"/>
  <c r="C838" i="1"/>
  <c r="C854" i="1"/>
  <c r="C59" i="1"/>
  <c r="C979" i="1"/>
  <c r="C1581" i="1"/>
  <c r="C1597" i="1"/>
  <c r="C2242" i="1"/>
  <c r="C2250" i="1"/>
  <c r="C531" i="1"/>
  <c r="C587" i="1"/>
  <c r="C693" i="1"/>
  <c r="C725" i="1"/>
  <c r="C791" i="1"/>
  <c r="C799" i="1"/>
  <c r="C892" i="1"/>
  <c r="C2256" i="1"/>
  <c r="C134" i="1"/>
  <c r="C150" i="1"/>
  <c r="C323" i="1"/>
  <c r="C375" i="1"/>
  <c r="C428" i="1"/>
  <c r="C500" i="1"/>
  <c r="C540" i="1"/>
  <c r="C654" i="1"/>
  <c r="C678" i="1"/>
  <c r="C744" i="1"/>
  <c r="C808" i="1"/>
  <c r="C885" i="1"/>
  <c r="C917" i="1"/>
  <c r="C18" i="1"/>
  <c r="C870" i="1"/>
  <c r="C886" i="1"/>
  <c r="C902" i="1"/>
  <c r="C918" i="1"/>
  <c r="C934" i="1"/>
  <c r="C27" i="1"/>
  <c r="C43" i="1"/>
  <c r="C136" i="1"/>
  <c r="C152" i="1"/>
  <c r="C176" i="1"/>
  <c r="C201" i="1"/>
  <c r="C211" i="1"/>
  <c r="C227" i="1"/>
  <c r="C243" i="1"/>
  <c r="C259" i="1"/>
  <c r="C269" i="1"/>
  <c r="C285" i="1"/>
  <c r="C301" i="1"/>
  <c r="C317" i="1"/>
  <c r="C345" i="1"/>
  <c r="C361" i="1"/>
  <c r="C377" i="1"/>
  <c r="C393" i="1"/>
  <c r="C414" i="1"/>
  <c r="C430" i="1"/>
  <c r="C446" i="1"/>
  <c r="C462" i="1"/>
  <c r="C478" i="1"/>
  <c r="C494" i="1"/>
  <c r="C510" i="1"/>
  <c r="C526" i="1"/>
  <c r="C542" i="1"/>
  <c r="C558" i="1"/>
  <c r="C582" i="1"/>
  <c r="C598" i="1"/>
  <c r="C614" i="1"/>
  <c r="C632" i="1"/>
  <c r="C839" i="1"/>
  <c r="C855" i="1"/>
  <c r="C871" i="1"/>
  <c r="C887" i="1"/>
  <c r="C903" i="1"/>
  <c r="C919" i="1"/>
  <c r="C935" i="1"/>
  <c r="C28" i="1"/>
  <c r="C44" i="1"/>
  <c r="C60" i="1"/>
  <c r="C661" i="1"/>
  <c r="C775" i="1"/>
  <c r="C807" i="1"/>
  <c r="C852" i="1"/>
  <c r="C876" i="1"/>
  <c r="C932" i="1"/>
  <c r="C225" i="1"/>
  <c r="C249" i="1"/>
  <c r="C291" i="1"/>
  <c r="C383" i="1"/>
  <c r="C468" i="1"/>
  <c r="C508" i="1"/>
  <c r="C588" i="1"/>
  <c r="C620" i="1"/>
  <c r="C638" i="1"/>
  <c r="C686" i="1"/>
  <c r="C752" i="1"/>
  <c r="C816" i="1"/>
  <c r="C58" i="1"/>
  <c r="C1596" i="1"/>
  <c r="C2257" i="1"/>
  <c r="C125" i="1"/>
  <c r="C672" i="1"/>
  <c r="C688" i="1"/>
  <c r="C704" i="1"/>
  <c r="C720" i="1"/>
  <c r="C738" i="1"/>
  <c r="C754" i="1"/>
  <c r="C770" i="1"/>
  <c r="C786" i="1"/>
  <c r="C802" i="1"/>
  <c r="C818" i="1"/>
  <c r="C547" i="1"/>
  <c r="C759" i="1"/>
  <c r="C815" i="1"/>
  <c r="C860" i="1"/>
  <c r="C916" i="1"/>
  <c r="C17" i="1"/>
  <c r="C1571" i="1"/>
  <c r="C2240" i="1"/>
  <c r="C124" i="1"/>
  <c r="C142" i="1"/>
  <c r="C209" i="1"/>
  <c r="C331" i="1"/>
  <c r="C391" i="1"/>
  <c r="C436" i="1"/>
  <c r="C476" i="1"/>
  <c r="C548" i="1"/>
  <c r="C694" i="1"/>
  <c r="C760" i="1"/>
  <c r="C824" i="1"/>
  <c r="C837" i="1"/>
  <c r="C893" i="1"/>
  <c r="C925" i="1"/>
  <c r="C175" i="1"/>
  <c r="C191" i="1"/>
  <c r="C210" i="1"/>
  <c r="C226" i="1"/>
  <c r="C242" i="1"/>
  <c r="C258" i="1"/>
  <c r="C276" i="1"/>
  <c r="C292" i="1"/>
  <c r="C308" i="1"/>
  <c r="C324" i="1"/>
  <c r="C352" i="1"/>
  <c r="C368" i="1"/>
  <c r="C384" i="1"/>
  <c r="C400" i="1"/>
  <c r="C421" i="1"/>
  <c r="C437" i="1"/>
  <c r="C453" i="1"/>
  <c r="C469" i="1"/>
  <c r="C485" i="1"/>
  <c r="C501" i="1"/>
  <c r="C517" i="1"/>
  <c r="C533" i="1"/>
  <c r="C549" i="1"/>
  <c r="C565" i="1"/>
  <c r="C589" i="1"/>
  <c r="C605" i="1"/>
  <c r="C621" i="1"/>
  <c r="C647" i="1"/>
  <c r="C663" i="1"/>
  <c r="C679" i="1"/>
  <c r="C695" i="1"/>
  <c r="C711" i="1"/>
  <c r="C727" i="1"/>
  <c r="C745" i="1"/>
  <c r="C761" i="1"/>
  <c r="C777" i="1"/>
  <c r="C793" i="1"/>
  <c r="C809" i="1"/>
  <c r="C825" i="1"/>
  <c r="C67" i="1"/>
  <c r="C640" i="1"/>
  <c r="C656" i="1"/>
  <c r="C603" i="1"/>
  <c r="C823" i="1"/>
  <c r="C900" i="1"/>
  <c r="C25" i="1"/>
  <c r="C1579" i="1"/>
  <c r="C158" i="1"/>
  <c r="C233" i="1"/>
  <c r="C299" i="1"/>
  <c r="C399" i="1"/>
  <c r="C444" i="1"/>
  <c r="C516" i="1"/>
  <c r="C596" i="1"/>
  <c r="C630" i="1"/>
  <c r="C662" i="1"/>
  <c r="C702" i="1"/>
  <c r="C768" i="1"/>
  <c r="C845" i="1"/>
  <c r="C26" i="1"/>
  <c r="C151" i="1"/>
  <c r="C200" i="1"/>
  <c r="C846" i="1"/>
  <c r="C19" i="1"/>
  <c r="C35" i="1"/>
  <c r="C51" i="1"/>
  <c r="C1573" i="1"/>
  <c r="C1589" i="1"/>
  <c r="C2258" i="1"/>
  <c r="C4" i="1"/>
  <c r="C730" i="1"/>
  <c r="C794" i="1"/>
  <c r="C645" i="1"/>
  <c r="C677" i="1"/>
  <c r="C709" i="1"/>
  <c r="C743" i="1"/>
  <c r="C1587" i="1"/>
  <c r="C199" i="1"/>
  <c r="C257" i="1"/>
  <c r="C351" i="1"/>
  <c r="C484" i="1"/>
  <c r="C556" i="1"/>
  <c r="C710" i="1"/>
  <c r="C776" i="1"/>
  <c r="C853" i="1"/>
  <c r="C901" i="1"/>
  <c r="C933" i="1"/>
  <c r="C42" i="1"/>
  <c r="C970" i="1"/>
  <c r="C117" i="1"/>
  <c r="C862" i="1"/>
  <c r="C878" i="1"/>
  <c r="C894" i="1"/>
  <c r="C910" i="1"/>
  <c r="C926" i="1"/>
  <c r="C126" i="1"/>
  <c r="C144" i="1"/>
  <c r="C193" i="1"/>
  <c r="C219" i="1"/>
  <c r="C235" i="1"/>
  <c r="C251" i="1"/>
  <c r="C277" i="1"/>
  <c r="C293" i="1"/>
  <c r="C309" i="1"/>
  <c r="C325" i="1"/>
  <c r="C353" i="1"/>
  <c r="C369" i="1"/>
  <c r="C385" i="1"/>
  <c r="C401" i="1"/>
  <c r="C422" i="1"/>
  <c r="C438" i="1"/>
  <c r="C454" i="1"/>
  <c r="C470" i="1"/>
  <c r="C486" i="1"/>
  <c r="C502" i="1"/>
  <c r="C518" i="1"/>
  <c r="C534" i="1"/>
  <c r="C550" i="1"/>
  <c r="C566" i="1"/>
  <c r="C590" i="1"/>
  <c r="C606" i="1"/>
  <c r="C622" i="1"/>
  <c r="C831" i="1"/>
  <c r="C847" i="1"/>
  <c r="C863" i="1"/>
  <c r="C879" i="1"/>
  <c r="C895" i="1"/>
  <c r="C911" i="1"/>
  <c r="C927" i="1"/>
  <c r="C12" i="1"/>
  <c r="C696" i="1"/>
  <c r="C712" i="1"/>
  <c r="C746" i="1"/>
  <c r="C762" i="1"/>
  <c r="C778" i="1"/>
  <c r="C810" i="1"/>
  <c r="C563" i="1"/>
  <c r="C836" i="1"/>
  <c r="C884" i="1"/>
  <c r="C924" i="1"/>
  <c r="C33" i="1"/>
  <c r="C1595" i="1"/>
  <c r="C275" i="1"/>
  <c r="C407" i="1"/>
  <c r="C452" i="1"/>
  <c r="C524" i="1"/>
  <c r="C604" i="1"/>
  <c r="C646" i="1"/>
  <c r="C718" i="1"/>
  <c r="C784" i="1"/>
  <c r="C861" i="1"/>
  <c r="C10" i="1"/>
  <c r="C2249" i="1"/>
  <c r="C963" i="1"/>
  <c r="C971" i="1"/>
  <c r="C160" i="1"/>
  <c r="C168" i="1"/>
  <c r="C184" i="1"/>
  <c r="C664" i="1"/>
  <c r="C680" i="1"/>
  <c r="L3" i="1"/>
  <c r="BH3" i="1"/>
  <c r="BI3" i="1"/>
  <c r="K3" i="1"/>
  <c r="BF3" i="1"/>
  <c r="G3" i="1" l="1"/>
  <c r="H3" i="1" s="1"/>
  <c r="J3" i="1"/>
  <c r="BH92" i="1"/>
  <c r="L92" i="1"/>
  <c r="J92" i="1"/>
  <c r="K92" i="1"/>
  <c r="G92" i="1"/>
  <c r="H92" i="1" s="1"/>
  <c r="BI92" i="1"/>
  <c r="BG92" i="1"/>
  <c r="BF92" i="1"/>
  <c r="G90" i="1"/>
  <c r="H90" i="1" s="1"/>
  <c r="J90" i="1"/>
  <c r="BI90" i="1"/>
  <c r="L90" i="1"/>
  <c r="BH90" i="1"/>
  <c r="BG90" i="1"/>
  <c r="BF90" i="1"/>
  <c r="K90" i="1"/>
  <c r="BF84" i="1"/>
  <c r="L84" i="1"/>
  <c r="J84" i="1"/>
  <c r="BI84" i="1"/>
  <c r="G84" i="1"/>
  <c r="H84" i="1" s="1"/>
  <c r="K84" i="1"/>
  <c r="BG84" i="1"/>
  <c r="BH84" i="1"/>
  <c r="J96" i="1"/>
  <c r="BG96" i="1"/>
  <c r="BH96" i="1"/>
  <c r="BI96" i="1"/>
  <c r="BF96" i="1"/>
  <c r="L96" i="1"/>
  <c r="G96" i="1"/>
  <c r="H96" i="1" s="1"/>
  <c r="K96" i="1"/>
  <c r="BI74" i="1"/>
  <c r="L74" i="1"/>
  <c r="K74" i="1"/>
  <c r="J74" i="1"/>
  <c r="BF74" i="1"/>
  <c r="G74" i="1"/>
  <c r="H74" i="1" s="1"/>
  <c r="BG74" i="1"/>
  <c r="BH74" i="1"/>
  <c r="BG76" i="1"/>
  <c r="BF76" i="1"/>
  <c r="L76" i="1"/>
  <c r="BI76" i="1"/>
  <c r="BH76" i="1"/>
  <c r="G76" i="1"/>
  <c r="H76" i="1" s="1"/>
  <c r="K76" i="1"/>
  <c r="J76" i="1"/>
  <c r="K108" i="1"/>
  <c r="BI108" i="1"/>
  <c r="BG108" i="1"/>
  <c r="L108" i="1"/>
  <c r="BF108" i="1"/>
  <c r="G108" i="1"/>
  <c r="H108" i="1" s="1"/>
  <c r="BH108" i="1"/>
  <c r="J108" i="1"/>
  <c r="BG91" i="1"/>
  <c r="G91" i="1"/>
  <c r="H91" i="1" s="1"/>
  <c r="K91" i="1"/>
  <c r="L91" i="1"/>
  <c r="J91" i="1"/>
  <c r="BI91" i="1"/>
  <c r="BH91" i="1"/>
  <c r="BF91" i="1"/>
  <c r="BH95" i="1"/>
  <c r="BI95" i="1"/>
  <c r="BG95" i="1"/>
  <c r="BF95" i="1"/>
  <c r="L95" i="1"/>
  <c r="K95" i="1"/>
  <c r="J95" i="1"/>
  <c r="G95" i="1"/>
  <c r="H95" i="1" s="1"/>
  <c r="BI109" i="1"/>
  <c r="K109" i="1"/>
  <c r="L109" i="1"/>
  <c r="BG109" i="1"/>
  <c r="G109" i="1"/>
  <c r="H109" i="1" s="1"/>
  <c r="BF109" i="1"/>
  <c r="BH109" i="1"/>
  <c r="J109" i="1"/>
  <c r="BF106" i="1"/>
  <c r="L106" i="1"/>
  <c r="BG106" i="1"/>
  <c r="BI106" i="1"/>
  <c r="BH106" i="1"/>
  <c r="J106" i="1"/>
  <c r="K106" i="1"/>
  <c r="G106" i="1"/>
  <c r="H106" i="1" s="1"/>
  <c r="BF100" i="1"/>
  <c r="BI100" i="1"/>
  <c r="K100" i="1"/>
  <c r="L100" i="1"/>
  <c r="J100" i="1"/>
  <c r="BH100" i="1"/>
  <c r="BG100" i="1"/>
  <c r="G100" i="1"/>
  <c r="H100" i="1" s="1"/>
  <c r="G80" i="1"/>
  <c r="H80" i="1" s="1"/>
  <c r="BG80" i="1"/>
  <c r="BF80" i="1"/>
  <c r="BH80" i="1"/>
  <c r="L80" i="1"/>
  <c r="J80" i="1"/>
  <c r="K80" i="1"/>
  <c r="BI80" i="1"/>
  <c r="BF79" i="1"/>
  <c r="G79" i="1"/>
  <c r="H79" i="1" s="1"/>
  <c r="BG79" i="1"/>
  <c r="BH79" i="1"/>
  <c r="BI79" i="1"/>
  <c r="L79" i="1"/>
  <c r="K79" i="1"/>
  <c r="J79" i="1"/>
  <c r="G85" i="1"/>
  <c r="H85" i="1" s="1"/>
  <c r="K85" i="1"/>
  <c r="J85" i="1"/>
  <c r="BH85" i="1"/>
  <c r="BI85" i="1"/>
  <c r="L85" i="1"/>
  <c r="BG85" i="1"/>
  <c r="BF85" i="1"/>
  <c r="BF82" i="1"/>
  <c r="BG82" i="1"/>
  <c r="G82" i="1"/>
  <c r="H82" i="1" s="1"/>
  <c r="L82" i="1"/>
  <c r="BI82" i="1"/>
  <c r="K82" i="1"/>
  <c r="J82" i="1"/>
  <c r="BH82" i="1"/>
  <c r="BF83" i="1"/>
  <c r="BH83" i="1"/>
  <c r="BI83" i="1"/>
  <c r="J83" i="1"/>
  <c r="BG83" i="1"/>
  <c r="K83" i="1"/>
  <c r="G83" i="1"/>
  <c r="H83" i="1" s="1"/>
  <c r="L83" i="1"/>
  <c r="BF87" i="1"/>
  <c r="BH87" i="1"/>
  <c r="J87" i="1"/>
  <c r="L87" i="1"/>
  <c r="G87" i="1"/>
  <c r="H87" i="1" s="1"/>
  <c r="K87" i="1"/>
  <c r="BG87" i="1"/>
  <c r="BI87" i="1"/>
  <c r="G103" i="1"/>
  <c r="H103" i="1" s="1"/>
  <c r="K103" i="1"/>
  <c r="BI103" i="1"/>
  <c r="BF103" i="1"/>
  <c r="BH103" i="1"/>
  <c r="BG103" i="1"/>
  <c r="J103" i="1"/>
  <c r="L103" i="1"/>
  <c r="BI72" i="1"/>
  <c r="K72" i="1"/>
  <c r="G72" i="1"/>
  <c r="H72" i="1" s="1"/>
  <c r="BG72" i="1"/>
  <c r="BF72" i="1"/>
  <c r="BH72" i="1"/>
  <c r="L72" i="1"/>
  <c r="J72" i="1"/>
  <c r="G89" i="1"/>
  <c r="H89" i="1" s="1"/>
  <c r="BG89" i="1"/>
  <c r="J89" i="1"/>
  <c r="K89" i="1"/>
  <c r="BH89" i="1"/>
  <c r="BF89" i="1"/>
  <c r="BI89" i="1"/>
  <c r="L89" i="1"/>
  <c r="BH107" i="1"/>
  <c r="L107" i="1"/>
  <c r="K107" i="1"/>
  <c r="J107" i="1"/>
  <c r="G107" i="1"/>
  <c r="H107" i="1" s="1"/>
  <c r="BF107" i="1"/>
  <c r="BG107" i="1"/>
  <c r="BI107" i="1"/>
  <c r="BF86" i="1"/>
  <c r="L86" i="1"/>
  <c r="BG86" i="1"/>
  <c r="K86" i="1"/>
  <c r="G86" i="1"/>
  <c r="H86" i="1" s="1"/>
  <c r="J86" i="1"/>
  <c r="BH86" i="1"/>
  <c r="BI86" i="1"/>
  <c r="K94" i="1"/>
  <c r="L94" i="1"/>
  <c r="BF94" i="1"/>
  <c r="BI94" i="1"/>
  <c r="BH94" i="1"/>
  <c r="J94" i="1"/>
  <c r="BG94" i="1"/>
  <c r="G94" i="1"/>
  <c r="H94" i="1" s="1"/>
  <c r="K73" i="1"/>
  <c r="BI73" i="1"/>
  <c r="BG73" i="1"/>
  <c r="BH73" i="1"/>
  <c r="J73" i="1"/>
  <c r="G73" i="1"/>
  <c r="H73" i="1" s="1"/>
  <c r="L73" i="1"/>
  <c r="BF73" i="1"/>
  <c r="BI81" i="1"/>
  <c r="G81" i="1"/>
  <c r="H81" i="1" s="1"/>
  <c r="BF81" i="1"/>
  <c r="J81" i="1"/>
  <c r="L81" i="1"/>
  <c r="BH81" i="1"/>
  <c r="K81" i="1"/>
  <c r="BG81" i="1"/>
  <c r="L98" i="1"/>
  <c r="BH98" i="1"/>
  <c r="BI98" i="1"/>
  <c r="G98" i="1"/>
  <c r="H98" i="1" s="1"/>
  <c r="J98" i="1"/>
  <c r="K98" i="1"/>
  <c r="BF98" i="1"/>
  <c r="BG98" i="1"/>
  <c r="K111" i="1"/>
  <c r="G111" i="1"/>
  <c r="H111" i="1" s="1"/>
  <c r="J111" i="1"/>
  <c r="BF111" i="1"/>
  <c r="BG111" i="1"/>
  <c r="L111" i="1"/>
  <c r="BI111" i="1"/>
  <c r="BH111" i="1"/>
  <c r="K78" i="1"/>
  <c r="BF78" i="1"/>
  <c r="J78" i="1"/>
  <c r="G78" i="1"/>
  <c r="H78" i="1" s="1"/>
  <c r="BG78" i="1"/>
  <c r="BI78" i="1"/>
  <c r="L78" i="1"/>
  <c r="BH78" i="1"/>
  <c r="BF93" i="1"/>
  <c r="L93" i="1"/>
  <c r="BI93" i="1"/>
  <c r="BG93" i="1"/>
  <c r="K93" i="1"/>
  <c r="G93" i="1"/>
  <c r="H93" i="1" s="1"/>
  <c r="BH93" i="1"/>
  <c r="J93" i="1"/>
  <c r="L105" i="1"/>
  <c r="J105" i="1"/>
  <c r="BF105" i="1"/>
  <c r="BI105" i="1"/>
  <c r="BH105" i="1"/>
  <c r="BG105" i="1"/>
  <c r="K105" i="1"/>
  <c r="G105" i="1"/>
  <c r="H105" i="1" s="1"/>
  <c r="BH97" i="1"/>
  <c r="K97" i="1"/>
  <c r="BI97" i="1"/>
  <c r="G97" i="1"/>
  <c r="H97" i="1" s="1"/>
  <c r="L97" i="1"/>
  <c r="J97" i="1"/>
  <c r="BF97" i="1"/>
  <c r="BG97" i="1"/>
  <c r="L110" i="1"/>
  <c r="BH110" i="1"/>
  <c r="G110" i="1"/>
  <c r="H110" i="1" s="1"/>
  <c r="BG110" i="1"/>
  <c r="BF110" i="1"/>
  <c r="J110" i="1"/>
  <c r="K110" i="1"/>
  <c r="BI110" i="1"/>
  <c r="K104" i="1"/>
  <c r="L104" i="1"/>
  <c r="G104" i="1"/>
  <c r="H104" i="1" s="1"/>
  <c r="J104" i="1"/>
  <c r="BH104" i="1"/>
  <c r="BF104" i="1"/>
  <c r="BG104" i="1"/>
  <c r="BI104" i="1"/>
  <c r="BF77" i="1"/>
  <c r="BG77" i="1"/>
  <c r="G77" i="1"/>
  <c r="H77" i="1" s="1"/>
  <c r="BH77" i="1"/>
  <c r="K77" i="1"/>
  <c r="BI77" i="1"/>
  <c r="J77" i="1"/>
  <c r="L77" i="1"/>
  <c r="BG99" i="1"/>
  <c r="L99" i="1"/>
  <c r="K99" i="1"/>
  <c r="BH99" i="1"/>
  <c r="G99" i="1"/>
  <c r="H99" i="1" s="1"/>
  <c r="BF99" i="1"/>
  <c r="BI99" i="1"/>
  <c r="J99" i="1"/>
  <c r="L88" i="1"/>
  <c r="G88" i="1"/>
  <c r="H88" i="1" s="1"/>
  <c r="K88" i="1"/>
  <c r="BF88" i="1"/>
  <c r="BG88" i="1"/>
  <c r="BH88" i="1"/>
  <c r="BI88" i="1"/>
  <c r="J88" i="1"/>
  <c r="BF75" i="1"/>
  <c r="BG75" i="1"/>
  <c r="BI75" i="1"/>
  <c r="J75" i="1"/>
  <c r="G75" i="1"/>
  <c r="H75" i="1" s="1"/>
  <c r="K75" i="1"/>
  <c r="L75" i="1"/>
  <c r="BH75" i="1"/>
  <c r="L102" i="1"/>
  <c r="BI102" i="1"/>
  <c r="K102" i="1"/>
  <c r="J102" i="1"/>
  <c r="BF102" i="1"/>
  <c r="G102" i="1"/>
  <c r="H102" i="1" s="1"/>
  <c r="BG102" i="1"/>
  <c r="BH102" i="1"/>
  <c r="L101" i="1"/>
  <c r="G101" i="1"/>
  <c r="H101" i="1" s="1"/>
  <c r="BH101" i="1"/>
  <c r="BF101" i="1"/>
  <c r="J101" i="1"/>
  <c r="BG101" i="1"/>
  <c r="BI101" i="1"/>
  <c r="K101" i="1"/>
  <c r="C1797" i="1"/>
  <c r="BF1797" i="1" s="1"/>
  <c r="AW1892" i="1"/>
  <c r="AV34" i="2" s="1"/>
  <c r="L878" i="1"/>
  <c r="G878" i="1"/>
  <c r="H878" i="1" s="1"/>
  <c r="J878" i="1"/>
  <c r="K878" i="1"/>
  <c r="BF878" i="1"/>
  <c r="BG878" i="1"/>
  <c r="BH878" i="1"/>
  <c r="BI878" i="1"/>
  <c r="L501" i="1"/>
  <c r="K501" i="1"/>
  <c r="BI501" i="1"/>
  <c r="BH501" i="1"/>
  <c r="BF501" i="1"/>
  <c r="J501" i="1"/>
  <c r="G501" i="1"/>
  <c r="H501" i="1" s="1"/>
  <c r="BG501" i="1"/>
  <c r="L919" i="1"/>
  <c r="G919" i="1"/>
  <c r="H919" i="1" s="1"/>
  <c r="J919" i="1"/>
  <c r="BF919" i="1"/>
  <c r="K919" i="1"/>
  <c r="BG919" i="1"/>
  <c r="BH919" i="1"/>
  <c r="BI919" i="1"/>
  <c r="L736" i="1"/>
  <c r="G736" i="1"/>
  <c r="H736" i="1" s="1"/>
  <c r="J736" i="1"/>
  <c r="K736" i="1"/>
  <c r="BG736" i="1"/>
  <c r="BH736" i="1"/>
  <c r="BI736" i="1"/>
  <c r="BF736" i="1"/>
  <c r="L445" i="1"/>
  <c r="G445" i="1"/>
  <c r="H445" i="1" s="1"/>
  <c r="J445" i="1"/>
  <c r="K445" i="1"/>
  <c r="BF445" i="1"/>
  <c r="BG445" i="1"/>
  <c r="BH445" i="1"/>
  <c r="BI445" i="1"/>
  <c r="L634" i="1"/>
  <c r="G634" i="1"/>
  <c r="H634" i="1" s="1"/>
  <c r="J634" i="1"/>
  <c r="K634" i="1"/>
  <c r="BH634" i="1"/>
  <c r="BI634" i="1"/>
  <c r="BF634" i="1"/>
  <c r="BG634" i="1"/>
  <c r="L229" i="1"/>
  <c r="G229" i="1"/>
  <c r="H229" i="1" s="1"/>
  <c r="J229" i="1"/>
  <c r="K229" i="1"/>
  <c r="BG229" i="1"/>
  <c r="BH229" i="1"/>
  <c r="BI229" i="1"/>
  <c r="BF229" i="1"/>
  <c r="L1501" i="1"/>
  <c r="G1501" i="1"/>
  <c r="H1501" i="1" s="1"/>
  <c r="J1501" i="1"/>
  <c r="K1501" i="1"/>
  <c r="BF1501" i="1"/>
  <c r="BG1501" i="1"/>
  <c r="BH1501" i="1"/>
  <c r="BI1501" i="1"/>
  <c r="L782" i="1"/>
  <c r="K782" i="1"/>
  <c r="G782" i="1"/>
  <c r="H782" i="1" s="1"/>
  <c r="BF782" i="1"/>
  <c r="BG782" i="1"/>
  <c r="BH782" i="1"/>
  <c r="BI782" i="1"/>
  <c r="J782" i="1"/>
  <c r="L1230" i="1"/>
  <c r="BH1230" i="1"/>
  <c r="BI1230" i="1"/>
  <c r="J1230" i="1"/>
  <c r="G1230" i="1"/>
  <c r="H1230" i="1" s="1"/>
  <c r="BF1230" i="1"/>
  <c r="K1230" i="1"/>
  <c r="BG1230" i="1"/>
  <c r="L505" i="1"/>
  <c r="G505" i="1"/>
  <c r="H505" i="1" s="1"/>
  <c r="J505" i="1"/>
  <c r="K505" i="1"/>
  <c r="BG505" i="1"/>
  <c r="BH505" i="1"/>
  <c r="BI505" i="1"/>
  <c r="BF505" i="1"/>
  <c r="G1954" i="1"/>
  <c r="H1954" i="1" s="1"/>
  <c r="BF1954" i="1"/>
  <c r="BI1954" i="1"/>
  <c r="L1954" i="1"/>
  <c r="K1954" i="1"/>
  <c r="BH1954" i="1"/>
  <c r="J1954" i="1"/>
  <c r="BG1954" i="1"/>
  <c r="J1637" i="1"/>
  <c r="BH1637" i="1"/>
  <c r="K1637" i="1"/>
  <c r="BI1637" i="1"/>
  <c r="BG1637" i="1"/>
  <c r="L1637" i="1"/>
  <c r="BF1637" i="1"/>
  <c r="G1637" i="1"/>
  <c r="H1637" i="1" s="1"/>
  <c r="K184" i="1"/>
  <c r="G184" i="1"/>
  <c r="H184" i="1" s="1"/>
  <c r="BG184" i="1"/>
  <c r="BH184" i="1"/>
  <c r="BI184" i="1"/>
  <c r="BF184" i="1"/>
  <c r="J184" i="1"/>
  <c r="L184" i="1"/>
  <c r="L784" i="1"/>
  <c r="J784" i="1"/>
  <c r="K784" i="1"/>
  <c r="G784" i="1"/>
  <c r="H784" i="1" s="1"/>
  <c r="BG784" i="1"/>
  <c r="BH784" i="1"/>
  <c r="BI784" i="1"/>
  <c r="BF784" i="1"/>
  <c r="L895" i="1"/>
  <c r="G895" i="1"/>
  <c r="H895" i="1" s="1"/>
  <c r="J895" i="1"/>
  <c r="K895" i="1"/>
  <c r="BF895" i="1"/>
  <c r="BG895" i="1"/>
  <c r="BH895" i="1"/>
  <c r="BI895" i="1"/>
  <c r="L438" i="1"/>
  <c r="J438" i="1"/>
  <c r="K438" i="1"/>
  <c r="G438" i="1"/>
  <c r="H438" i="1" s="1"/>
  <c r="BH438" i="1"/>
  <c r="BI438" i="1"/>
  <c r="BF438" i="1"/>
  <c r="BG438" i="1"/>
  <c r="L933" i="1"/>
  <c r="G933" i="1"/>
  <c r="H933" i="1" s="1"/>
  <c r="BF933" i="1"/>
  <c r="BG933" i="1"/>
  <c r="BH933" i="1"/>
  <c r="BI933" i="1"/>
  <c r="K933" i="1"/>
  <c r="J933" i="1"/>
  <c r="L730" i="1"/>
  <c r="G730" i="1"/>
  <c r="H730" i="1" s="1"/>
  <c r="J730" i="1"/>
  <c r="K730" i="1"/>
  <c r="BF730" i="1"/>
  <c r="BG730" i="1"/>
  <c r="BI730" i="1"/>
  <c r="BH730" i="1"/>
  <c r="L846" i="1"/>
  <c r="G846" i="1"/>
  <c r="H846" i="1" s="1"/>
  <c r="J846" i="1"/>
  <c r="K846" i="1"/>
  <c r="BF846" i="1"/>
  <c r="BG846" i="1"/>
  <c r="BH846" i="1"/>
  <c r="BI846" i="1"/>
  <c r="L630" i="1"/>
  <c r="BF630" i="1"/>
  <c r="BH630" i="1"/>
  <c r="BG630" i="1"/>
  <c r="G630" i="1"/>
  <c r="H630" i="1" s="1"/>
  <c r="K630" i="1"/>
  <c r="BI630" i="1"/>
  <c r="J630" i="1"/>
  <c r="BF825" i="1"/>
  <c r="BI825" i="1"/>
  <c r="G825" i="1"/>
  <c r="H825" i="1" s="1"/>
  <c r="L825" i="1"/>
  <c r="J825" i="1"/>
  <c r="K825" i="1"/>
  <c r="BH825" i="1"/>
  <c r="BG825" i="1"/>
  <c r="BG695" i="1"/>
  <c r="BH695" i="1"/>
  <c r="BI695" i="1"/>
  <c r="BF695" i="1"/>
  <c r="J695" i="1"/>
  <c r="G695" i="1"/>
  <c r="H695" i="1" s="1"/>
  <c r="K695" i="1"/>
  <c r="L695" i="1"/>
  <c r="J421" i="1"/>
  <c r="K421" i="1"/>
  <c r="L421" i="1"/>
  <c r="BF421" i="1"/>
  <c r="G421" i="1"/>
  <c r="H421" i="1" s="1"/>
  <c r="BG421" i="1"/>
  <c r="BH421" i="1"/>
  <c r="BI421" i="1"/>
  <c r="L893" i="1"/>
  <c r="G893" i="1"/>
  <c r="H893" i="1" s="1"/>
  <c r="BF893" i="1"/>
  <c r="BG893" i="1"/>
  <c r="BH893" i="1"/>
  <c r="BI893" i="1"/>
  <c r="J893" i="1"/>
  <c r="K893" i="1"/>
  <c r="L391" i="1"/>
  <c r="G391" i="1"/>
  <c r="H391" i="1" s="1"/>
  <c r="J391" i="1"/>
  <c r="BG391" i="1"/>
  <c r="BH391" i="1"/>
  <c r="BI391" i="1"/>
  <c r="K391" i="1"/>
  <c r="BF391" i="1"/>
  <c r="K17" i="1"/>
  <c r="G17" i="1"/>
  <c r="H17" i="1" s="1"/>
  <c r="J17" i="1"/>
  <c r="BI17" i="1"/>
  <c r="L17" i="1"/>
  <c r="BG17" i="1"/>
  <c r="BF17" i="1"/>
  <c r="BH17" i="1"/>
  <c r="L125" i="1"/>
  <c r="K125" i="1"/>
  <c r="J125" i="1"/>
  <c r="G125" i="1"/>
  <c r="H125" i="1" s="1"/>
  <c r="BF125" i="1"/>
  <c r="BG125" i="1"/>
  <c r="BH125" i="1"/>
  <c r="BI125" i="1"/>
  <c r="L638" i="1"/>
  <c r="G638" i="1"/>
  <c r="H638" i="1" s="1"/>
  <c r="J638" i="1"/>
  <c r="K638" i="1"/>
  <c r="BF638" i="1"/>
  <c r="BG638" i="1"/>
  <c r="BH638" i="1"/>
  <c r="BI638" i="1"/>
  <c r="L225" i="1"/>
  <c r="J225" i="1"/>
  <c r="K225" i="1"/>
  <c r="G225" i="1"/>
  <c r="H225" i="1" s="1"/>
  <c r="BF225" i="1"/>
  <c r="BG225" i="1"/>
  <c r="BH225" i="1"/>
  <c r="BI225" i="1"/>
  <c r="L44" i="1"/>
  <c r="K44" i="1"/>
  <c r="BI44" i="1"/>
  <c r="J44" i="1"/>
  <c r="G44" i="1"/>
  <c r="H44" i="1" s="1"/>
  <c r="BF44" i="1"/>
  <c r="BH44" i="1"/>
  <c r="BG44" i="1"/>
  <c r="L510" i="1"/>
  <c r="K510" i="1"/>
  <c r="G510" i="1"/>
  <c r="H510" i="1" s="1"/>
  <c r="BI510" i="1"/>
  <c r="J510" i="1"/>
  <c r="BF510" i="1"/>
  <c r="BG510" i="1"/>
  <c r="BH510" i="1"/>
  <c r="L377" i="1"/>
  <c r="G377" i="1"/>
  <c r="H377" i="1" s="1"/>
  <c r="J377" i="1"/>
  <c r="K377" i="1"/>
  <c r="BF377" i="1"/>
  <c r="BG377" i="1"/>
  <c r="BH377" i="1"/>
  <c r="BI377" i="1"/>
  <c r="BH243" i="1"/>
  <c r="L243" i="1"/>
  <c r="BI243" i="1"/>
  <c r="J243" i="1"/>
  <c r="K243" i="1"/>
  <c r="G243" i="1"/>
  <c r="H243" i="1" s="1"/>
  <c r="BF243" i="1"/>
  <c r="BG243" i="1"/>
  <c r="L27" i="1"/>
  <c r="BF27" i="1"/>
  <c r="BG27" i="1"/>
  <c r="BH27" i="1"/>
  <c r="BI27" i="1"/>
  <c r="K27" i="1"/>
  <c r="J27" i="1"/>
  <c r="G27" i="1"/>
  <c r="H27" i="1" s="1"/>
  <c r="L375" i="1"/>
  <c r="K375" i="1"/>
  <c r="BF375" i="1"/>
  <c r="BG375" i="1"/>
  <c r="BH375" i="1"/>
  <c r="BI375" i="1"/>
  <c r="J375" i="1"/>
  <c r="G375" i="1"/>
  <c r="H375" i="1" s="1"/>
  <c r="L725" i="1"/>
  <c r="J725" i="1"/>
  <c r="K725" i="1"/>
  <c r="G725" i="1"/>
  <c r="H725" i="1" s="1"/>
  <c r="BF725" i="1"/>
  <c r="BG725" i="1"/>
  <c r="BH725" i="1"/>
  <c r="BI725" i="1"/>
  <c r="G978" i="1"/>
  <c r="H978" i="1" s="1"/>
  <c r="L978" i="1"/>
  <c r="J978" i="1"/>
  <c r="K978" i="1"/>
  <c r="BF978" i="1"/>
  <c r="BG978" i="1"/>
  <c r="BH978" i="1"/>
  <c r="BI978" i="1"/>
  <c r="L460" i="1"/>
  <c r="G460" i="1"/>
  <c r="H460" i="1" s="1"/>
  <c r="J460" i="1"/>
  <c r="K460" i="1"/>
  <c r="BH460" i="1"/>
  <c r="BI460" i="1"/>
  <c r="BG460" i="1"/>
  <c r="BF460" i="1"/>
  <c r="J52" i="1"/>
  <c r="G52" i="1"/>
  <c r="H52" i="1" s="1"/>
  <c r="BF52" i="1"/>
  <c r="BG52" i="1"/>
  <c r="BI52" i="1"/>
  <c r="BH52" i="1"/>
  <c r="K52" i="1"/>
  <c r="L52" i="1"/>
  <c r="BF631" i="1"/>
  <c r="BG631" i="1"/>
  <c r="BH631" i="1"/>
  <c r="BI631" i="1"/>
  <c r="K631" i="1"/>
  <c r="G631" i="1"/>
  <c r="H631" i="1" s="1"/>
  <c r="J631" i="1"/>
  <c r="L631" i="1"/>
  <c r="L493" i="1"/>
  <c r="G493" i="1"/>
  <c r="H493" i="1" s="1"/>
  <c r="J493" i="1"/>
  <c r="K493" i="1"/>
  <c r="BF493" i="1"/>
  <c r="BG493" i="1"/>
  <c r="BH493" i="1"/>
  <c r="BI493" i="1"/>
  <c r="BF360" i="1"/>
  <c r="BG360" i="1"/>
  <c r="BI360" i="1"/>
  <c r="BH360" i="1"/>
  <c r="L360" i="1"/>
  <c r="G360" i="1"/>
  <c r="H360" i="1" s="1"/>
  <c r="J360" i="1"/>
  <c r="K360" i="1"/>
  <c r="L218" i="1"/>
  <c r="J218" i="1"/>
  <c r="K218" i="1"/>
  <c r="G218" i="1"/>
  <c r="H218" i="1" s="1"/>
  <c r="BF218" i="1"/>
  <c r="BG218" i="1"/>
  <c r="BH218" i="1"/>
  <c r="BI218" i="1"/>
  <c r="L726" i="1"/>
  <c r="G726" i="1"/>
  <c r="H726" i="1" s="1"/>
  <c r="J726" i="1"/>
  <c r="BF726" i="1"/>
  <c r="BG726" i="1"/>
  <c r="BH726" i="1"/>
  <c r="BI726" i="1"/>
  <c r="K726" i="1"/>
  <c r="K241" i="1"/>
  <c r="BH241" i="1"/>
  <c r="BI241" i="1"/>
  <c r="BF241" i="1"/>
  <c r="BG241" i="1"/>
  <c r="L241" i="1"/>
  <c r="G241" i="1"/>
  <c r="H241" i="1" s="1"/>
  <c r="J241" i="1"/>
  <c r="L123" i="1"/>
  <c r="K123" i="1"/>
  <c r="J123" i="1"/>
  <c r="G123" i="1"/>
  <c r="H123" i="1" s="1"/>
  <c r="BG123" i="1"/>
  <c r="BH123" i="1"/>
  <c r="BI123" i="1"/>
  <c r="BF123" i="1"/>
  <c r="L873" i="1"/>
  <c r="G873" i="1"/>
  <c r="H873" i="1" s="1"/>
  <c r="J873" i="1"/>
  <c r="K873" i="1"/>
  <c r="BF873" i="1"/>
  <c r="BG873" i="1"/>
  <c r="BH873" i="1"/>
  <c r="BI873" i="1"/>
  <c r="BH416" i="1"/>
  <c r="BI416" i="1"/>
  <c r="J416" i="1"/>
  <c r="K416" i="1"/>
  <c r="L416" i="1"/>
  <c r="BF416" i="1"/>
  <c r="G416" i="1"/>
  <c r="H416" i="1" s="1"/>
  <c r="BG416" i="1"/>
  <c r="L271" i="1"/>
  <c r="G271" i="1"/>
  <c r="H271" i="1" s="1"/>
  <c r="J271" i="1"/>
  <c r="K271" i="1"/>
  <c r="BF271" i="1"/>
  <c r="BG271" i="1"/>
  <c r="BH271" i="1"/>
  <c r="BI271" i="1"/>
  <c r="G5" i="1"/>
  <c r="H5" i="1" s="1"/>
  <c r="BH5" i="1"/>
  <c r="BF5" i="1"/>
  <c r="K5" i="1"/>
  <c r="L5" i="1"/>
  <c r="BG5" i="1"/>
  <c r="J5" i="1"/>
  <c r="BI5" i="1"/>
  <c r="L1255" i="1"/>
  <c r="J1255" i="1"/>
  <c r="K1255" i="1"/>
  <c r="G1255" i="1"/>
  <c r="H1255" i="1" s="1"/>
  <c r="BF1255" i="1"/>
  <c r="BG1255" i="1"/>
  <c r="BH1255" i="1"/>
  <c r="BI1255" i="1"/>
  <c r="J1627" i="1"/>
  <c r="G1627" i="1"/>
  <c r="H1627" i="1" s="1"/>
  <c r="BF1627" i="1"/>
  <c r="BG1627" i="1"/>
  <c r="BH1627" i="1"/>
  <c r="BI1627" i="1"/>
  <c r="L1627" i="1"/>
  <c r="K1627" i="1"/>
  <c r="L404" i="1"/>
  <c r="K404" i="1"/>
  <c r="G404" i="1"/>
  <c r="H404" i="1" s="1"/>
  <c r="BG404" i="1"/>
  <c r="J404" i="1"/>
  <c r="BH404" i="1"/>
  <c r="BI404" i="1"/>
  <c r="BF404" i="1"/>
  <c r="L2028" i="1"/>
  <c r="G2028" i="1"/>
  <c r="H2028" i="1" s="1"/>
  <c r="J2028" i="1"/>
  <c r="K2028" i="1"/>
  <c r="BF2028" i="1"/>
  <c r="BG2028" i="1"/>
  <c r="BH2028" i="1"/>
  <c r="BI2028" i="1"/>
  <c r="J1779" i="1"/>
  <c r="G1779" i="1"/>
  <c r="H1779" i="1" s="1"/>
  <c r="BF1779" i="1"/>
  <c r="BG1779" i="1"/>
  <c r="BH1779" i="1"/>
  <c r="BI1779" i="1"/>
  <c r="L1779" i="1"/>
  <c r="K1779" i="1"/>
  <c r="J1419" i="1"/>
  <c r="G1419" i="1"/>
  <c r="H1419" i="1" s="1"/>
  <c r="BH1419" i="1"/>
  <c r="BG1419" i="1"/>
  <c r="K1419" i="1"/>
  <c r="BF1419" i="1"/>
  <c r="L1419" i="1"/>
  <c r="BI1419" i="1"/>
  <c r="L1273" i="1"/>
  <c r="K1273" i="1"/>
  <c r="BF1273" i="1"/>
  <c r="BG1273" i="1"/>
  <c r="BI1273" i="1"/>
  <c r="G1273" i="1"/>
  <c r="H1273" i="1" s="1"/>
  <c r="BH1273" i="1"/>
  <c r="J1273" i="1"/>
  <c r="L1280" i="1"/>
  <c r="J1280" i="1"/>
  <c r="G1280" i="1"/>
  <c r="H1280" i="1" s="1"/>
  <c r="BH1280" i="1"/>
  <c r="BI1280" i="1"/>
  <c r="BG1280" i="1"/>
  <c r="BF1280" i="1"/>
  <c r="K1280" i="1"/>
  <c r="L382" i="1"/>
  <c r="G382" i="1"/>
  <c r="H382" i="1" s="1"/>
  <c r="J382" i="1"/>
  <c r="K382" i="1"/>
  <c r="BF382" i="1"/>
  <c r="BG382" i="1"/>
  <c r="BH382" i="1"/>
  <c r="BI382" i="1"/>
  <c r="L976" i="1"/>
  <c r="K976" i="1"/>
  <c r="G976" i="1"/>
  <c r="H976" i="1" s="1"/>
  <c r="J976" i="1"/>
  <c r="BF976" i="1"/>
  <c r="BG976" i="1"/>
  <c r="BH976" i="1"/>
  <c r="BI976" i="1"/>
  <c r="L874" i="1"/>
  <c r="G874" i="1"/>
  <c r="H874" i="1" s="1"/>
  <c r="J874" i="1"/>
  <c r="K874" i="1"/>
  <c r="BI874" i="1"/>
  <c r="BF874" i="1"/>
  <c r="BG874" i="1"/>
  <c r="BH874" i="1"/>
  <c r="G22" i="1"/>
  <c r="H22" i="1" s="1"/>
  <c r="BF22" i="1"/>
  <c r="BG22" i="1"/>
  <c r="BH22" i="1"/>
  <c r="BI22" i="1"/>
  <c r="L22" i="1"/>
  <c r="K22" i="1"/>
  <c r="J22" i="1"/>
  <c r="L2221" i="1"/>
  <c r="G2221" i="1"/>
  <c r="H2221" i="1" s="1"/>
  <c r="J2221" i="1"/>
  <c r="K2221" i="1"/>
  <c r="BG2221" i="1"/>
  <c r="BI2221" i="1"/>
  <c r="BH2221" i="1"/>
  <c r="BF2221" i="1"/>
  <c r="BG1825" i="1"/>
  <c r="J1825" i="1"/>
  <c r="BF1825" i="1"/>
  <c r="L1825" i="1"/>
  <c r="K1825" i="1"/>
  <c r="BI1825" i="1"/>
  <c r="G1825" i="1"/>
  <c r="H1825" i="1" s="1"/>
  <c r="BH1825" i="1"/>
  <c r="L1418" i="1"/>
  <c r="J1418" i="1"/>
  <c r="K1418" i="1"/>
  <c r="G1418" i="1"/>
  <c r="H1418" i="1" s="1"/>
  <c r="BI1418" i="1"/>
  <c r="BF1418" i="1"/>
  <c r="BG1418" i="1"/>
  <c r="BH1418" i="1"/>
  <c r="L1140" i="1"/>
  <c r="J1140" i="1"/>
  <c r="BG1140" i="1"/>
  <c r="BH1140" i="1"/>
  <c r="K1140" i="1"/>
  <c r="BF1140" i="1"/>
  <c r="BI1140" i="1"/>
  <c r="G1140" i="1"/>
  <c r="H1140" i="1" s="1"/>
  <c r="L1010" i="1"/>
  <c r="G1010" i="1"/>
  <c r="H1010" i="1" s="1"/>
  <c r="J1010" i="1"/>
  <c r="K1010" i="1"/>
  <c r="BF1010" i="1"/>
  <c r="BG1010" i="1"/>
  <c r="BH1010" i="1"/>
  <c r="BI1010" i="1"/>
  <c r="L931" i="1"/>
  <c r="G931" i="1"/>
  <c r="H931" i="1" s="1"/>
  <c r="J931" i="1"/>
  <c r="K931" i="1"/>
  <c r="BH931" i="1"/>
  <c r="BI931" i="1"/>
  <c r="BF931" i="1"/>
  <c r="BG931" i="1"/>
  <c r="L474" i="1"/>
  <c r="BI474" i="1"/>
  <c r="BF474" i="1"/>
  <c r="BG474" i="1"/>
  <c r="BH474" i="1"/>
  <c r="J474" i="1"/>
  <c r="K474" i="1"/>
  <c r="G474" i="1"/>
  <c r="H474" i="1" s="1"/>
  <c r="L329" i="1"/>
  <c r="G329" i="1"/>
  <c r="H329" i="1" s="1"/>
  <c r="J329" i="1"/>
  <c r="K329" i="1"/>
  <c r="BF329" i="1"/>
  <c r="BG329" i="1"/>
  <c r="BH329" i="1"/>
  <c r="BI329" i="1"/>
  <c r="L197" i="1"/>
  <c r="G197" i="1"/>
  <c r="H197" i="1" s="1"/>
  <c r="K197" i="1"/>
  <c r="BF197" i="1"/>
  <c r="BG197" i="1"/>
  <c r="BH197" i="1"/>
  <c r="BI197" i="1"/>
  <c r="J197" i="1"/>
  <c r="K7" i="1"/>
  <c r="J7" i="1"/>
  <c r="L7" i="1"/>
  <c r="BG7" i="1"/>
  <c r="BI7" i="1"/>
  <c r="G7" i="1"/>
  <c r="H7" i="1" s="1"/>
  <c r="BH7" i="1"/>
  <c r="BF7" i="1"/>
  <c r="L553" i="1"/>
  <c r="G553" i="1"/>
  <c r="H553" i="1" s="1"/>
  <c r="J553" i="1"/>
  <c r="K553" i="1"/>
  <c r="BF553" i="1"/>
  <c r="BG553" i="1"/>
  <c r="BI553" i="1"/>
  <c r="BH553" i="1"/>
  <c r="L796" i="1"/>
  <c r="G796" i="1"/>
  <c r="H796" i="1" s="1"/>
  <c r="J796" i="1"/>
  <c r="K796" i="1"/>
  <c r="BG796" i="1"/>
  <c r="BH796" i="1"/>
  <c r="BI796" i="1"/>
  <c r="BF796" i="1"/>
  <c r="K1916" i="1"/>
  <c r="BI1916" i="1"/>
  <c r="L1916" i="1"/>
  <c r="BF1916" i="1"/>
  <c r="J1916" i="1"/>
  <c r="BH1916" i="1"/>
  <c r="G1916" i="1"/>
  <c r="H1916" i="1" s="1"/>
  <c r="BG1916" i="1"/>
  <c r="L2220" i="1"/>
  <c r="G2220" i="1"/>
  <c r="H2220" i="1" s="1"/>
  <c r="BH2220" i="1"/>
  <c r="BI2220" i="1"/>
  <c r="BF2220" i="1"/>
  <c r="K2220" i="1"/>
  <c r="J2220" i="1"/>
  <c r="BG2220" i="1"/>
  <c r="G2002" i="1"/>
  <c r="H2002" i="1" s="1"/>
  <c r="BG2002" i="1"/>
  <c r="K2002" i="1"/>
  <c r="L2002" i="1"/>
  <c r="J2002" i="1"/>
  <c r="BF2002" i="1"/>
  <c r="BH2002" i="1"/>
  <c r="BI2002" i="1"/>
  <c r="J182" i="1"/>
  <c r="G182" i="1"/>
  <c r="H182" i="1" s="1"/>
  <c r="BI182" i="1"/>
  <c r="BF182" i="1"/>
  <c r="BH182" i="1"/>
  <c r="BG182" i="1"/>
  <c r="L182" i="1"/>
  <c r="K182" i="1"/>
  <c r="BG658" i="1"/>
  <c r="BF658" i="1"/>
  <c r="BH658" i="1"/>
  <c r="L658" i="1"/>
  <c r="G658" i="1"/>
  <c r="H658" i="1" s="1"/>
  <c r="BI658" i="1"/>
  <c r="J658" i="1"/>
  <c r="K658" i="1"/>
  <c r="L2124" i="1"/>
  <c r="K2124" i="1"/>
  <c r="G2124" i="1"/>
  <c r="H2124" i="1" s="1"/>
  <c r="BF2124" i="1"/>
  <c r="BG2124" i="1"/>
  <c r="J2124" i="1"/>
  <c r="BH2124" i="1"/>
  <c r="BI2124" i="1"/>
  <c r="L1207" i="1"/>
  <c r="BH1207" i="1"/>
  <c r="K1207" i="1"/>
  <c r="BF1207" i="1"/>
  <c r="J1207" i="1"/>
  <c r="G1207" i="1"/>
  <c r="H1207" i="1" s="1"/>
  <c r="BI1207" i="1"/>
  <c r="BG1207" i="1"/>
  <c r="L882" i="1"/>
  <c r="G882" i="1"/>
  <c r="H882" i="1" s="1"/>
  <c r="J882" i="1"/>
  <c r="K882" i="1"/>
  <c r="BI882" i="1"/>
  <c r="BF882" i="1"/>
  <c r="BH882" i="1"/>
  <c r="BG882" i="1"/>
  <c r="L1575" i="1"/>
  <c r="K1575" i="1"/>
  <c r="G1575" i="1"/>
  <c r="H1575" i="1" s="1"/>
  <c r="J1575" i="1"/>
  <c r="BF1575" i="1"/>
  <c r="BG1575" i="1"/>
  <c r="BH1575" i="1"/>
  <c r="BI1575" i="1"/>
  <c r="L1702" i="1"/>
  <c r="J1702" i="1"/>
  <c r="K1702" i="1"/>
  <c r="G1702" i="1"/>
  <c r="H1702" i="1" s="1"/>
  <c r="BF1702" i="1"/>
  <c r="BG1702" i="1"/>
  <c r="BH1702" i="1"/>
  <c r="BI1702" i="1"/>
  <c r="L1517" i="1"/>
  <c r="G1517" i="1"/>
  <c r="H1517" i="1" s="1"/>
  <c r="J1517" i="1"/>
  <c r="K1517" i="1"/>
  <c r="BF1517" i="1"/>
  <c r="BG1517" i="1"/>
  <c r="BH1517" i="1"/>
  <c r="BI1517" i="1"/>
  <c r="J577" i="1"/>
  <c r="K577" i="1"/>
  <c r="BI577" i="1"/>
  <c r="BF577" i="1"/>
  <c r="BG577" i="1"/>
  <c r="BH577" i="1"/>
  <c r="L577" i="1"/>
  <c r="G577" i="1"/>
  <c r="H577" i="1" s="1"/>
  <c r="L1685" i="1"/>
  <c r="BH1685" i="1"/>
  <c r="K1685" i="1"/>
  <c r="BF1685" i="1"/>
  <c r="G1685" i="1"/>
  <c r="H1685" i="1" s="1"/>
  <c r="BG1685" i="1"/>
  <c r="J1685" i="1"/>
  <c r="BI1685" i="1"/>
  <c r="L735" i="1"/>
  <c r="G735" i="1"/>
  <c r="H735" i="1" s="1"/>
  <c r="J735" i="1"/>
  <c r="K735" i="1"/>
  <c r="BH735" i="1"/>
  <c r="BI735" i="1"/>
  <c r="BF735" i="1"/>
  <c r="BG735" i="1"/>
  <c r="J165" i="1"/>
  <c r="K165" i="1"/>
  <c r="G165" i="1"/>
  <c r="H165" i="1" s="1"/>
  <c r="BF165" i="1"/>
  <c r="BG165" i="1"/>
  <c r="BH165" i="1"/>
  <c r="BI165" i="1"/>
  <c r="L165" i="1"/>
  <c r="L790" i="1"/>
  <c r="G790" i="1"/>
  <c r="H790" i="1" s="1"/>
  <c r="J790" i="1"/>
  <c r="K790" i="1"/>
  <c r="BH790" i="1"/>
  <c r="BI790" i="1"/>
  <c r="BF790" i="1"/>
  <c r="BG790" i="1"/>
  <c r="J652" i="1"/>
  <c r="BF652" i="1"/>
  <c r="BG652" i="1"/>
  <c r="BH652" i="1"/>
  <c r="BI652" i="1"/>
  <c r="L652" i="1"/>
  <c r="K652" i="1"/>
  <c r="G652" i="1"/>
  <c r="H652" i="1" s="1"/>
  <c r="L1568" i="1"/>
  <c r="K1568" i="1"/>
  <c r="BG1568" i="1"/>
  <c r="BH1568" i="1"/>
  <c r="BI1568" i="1"/>
  <c r="BF1568" i="1"/>
  <c r="G1568" i="1"/>
  <c r="H1568" i="1" s="1"/>
  <c r="J1568" i="1"/>
  <c r="L1915" i="1"/>
  <c r="K1915" i="1"/>
  <c r="G1915" i="1"/>
  <c r="H1915" i="1" s="1"/>
  <c r="J1915" i="1"/>
  <c r="BH1915" i="1"/>
  <c r="BI1915" i="1"/>
  <c r="BF1915" i="1"/>
  <c r="BG1915" i="1"/>
  <c r="L1784" i="1"/>
  <c r="G1784" i="1"/>
  <c r="H1784" i="1" s="1"/>
  <c r="J1784" i="1"/>
  <c r="K1784" i="1"/>
  <c r="BG1784" i="1"/>
  <c r="BH1784" i="1"/>
  <c r="BI1784" i="1"/>
  <c r="BF1784" i="1"/>
  <c r="BI1548" i="1"/>
  <c r="BF1548" i="1"/>
  <c r="BG1548" i="1"/>
  <c r="BH1548" i="1"/>
  <c r="L1548" i="1"/>
  <c r="G1548" i="1"/>
  <c r="H1548" i="1" s="1"/>
  <c r="J1548" i="1"/>
  <c r="K1548" i="1"/>
  <c r="L1426" i="1"/>
  <c r="BG1426" i="1"/>
  <c r="J1426" i="1"/>
  <c r="G1426" i="1"/>
  <c r="H1426" i="1" s="1"/>
  <c r="BI1426" i="1"/>
  <c r="K1426" i="1"/>
  <c r="BF1426" i="1"/>
  <c r="BH1426" i="1"/>
  <c r="K1164" i="1"/>
  <c r="BF1164" i="1"/>
  <c r="BG1164" i="1"/>
  <c r="BH1164" i="1"/>
  <c r="BI1164" i="1"/>
  <c r="L1164" i="1"/>
  <c r="G1164" i="1"/>
  <c r="H1164" i="1" s="1"/>
  <c r="J1164" i="1"/>
  <c r="L1018" i="1"/>
  <c r="K1018" i="1"/>
  <c r="G1018" i="1"/>
  <c r="H1018" i="1" s="1"/>
  <c r="BH1018" i="1"/>
  <c r="BI1018" i="1"/>
  <c r="J1018" i="1"/>
  <c r="BF1018" i="1"/>
  <c r="BG1018" i="1"/>
  <c r="L1742" i="1"/>
  <c r="K1742" i="1"/>
  <c r="G1742" i="1"/>
  <c r="H1742" i="1" s="1"/>
  <c r="J1742" i="1"/>
  <c r="BF1742" i="1"/>
  <c r="BG1742" i="1"/>
  <c r="BH1742" i="1"/>
  <c r="BI1742" i="1"/>
  <c r="L891" i="1"/>
  <c r="G891" i="1"/>
  <c r="H891" i="1" s="1"/>
  <c r="J891" i="1"/>
  <c r="BH891" i="1"/>
  <c r="BI891" i="1"/>
  <c r="BF891" i="1"/>
  <c r="BG891" i="1"/>
  <c r="K891" i="1"/>
  <c r="BF562" i="1"/>
  <c r="K562" i="1"/>
  <c r="G562" i="1"/>
  <c r="H562" i="1" s="1"/>
  <c r="BG562" i="1"/>
  <c r="BH562" i="1"/>
  <c r="J562" i="1"/>
  <c r="L562" i="1"/>
  <c r="BI562" i="1"/>
  <c r="L434" i="1"/>
  <c r="J434" i="1"/>
  <c r="BH434" i="1"/>
  <c r="BF434" i="1"/>
  <c r="BG434" i="1"/>
  <c r="K434" i="1"/>
  <c r="BI434" i="1"/>
  <c r="G434" i="1"/>
  <c r="H434" i="1" s="1"/>
  <c r="L289" i="1"/>
  <c r="J289" i="1"/>
  <c r="K289" i="1"/>
  <c r="G289" i="1"/>
  <c r="H289" i="1" s="1"/>
  <c r="BF289" i="1"/>
  <c r="BG289" i="1"/>
  <c r="BH289" i="1"/>
  <c r="BI289" i="1"/>
  <c r="J164" i="1"/>
  <c r="G164" i="1"/>
  <c r="H164" i="1" s="1"/>
  <c r="BF164" i="1"/>
  <c r="BG164" i="1"/>
  <c r="BH164" i="1"/>
  <c r="BI164" i="1"/>
  <c r="L164" i="1"/>
  <c r="K164" i="1"/>
  <c r="J15" i="1"/>
  <c r="K15" i="1"/>
  <c r="BF15" i="1"/>
  <c r="BH15" i="1"/>
  <c r="BI15" i="1"/>
  <c r="G15" i="1"/>
  <c r="H15" i="1" s="1"/>
  <c r="L15" i="1"/>
  <c r="BG15" i="1"/>
  <c r="L707" i="1"/>
  <c r="J707" i="1"/>
  <c r="K707" i="1"/>
  <c r="BH707" i="1"/>
  <c r="BI707" i="1"/>
  <c r="G707" i="1"/>
  <c r="H707" i="1" s="1"/>
  <c r="BG707" i="1"/>
  <c r="BF707" i="1"/>
  <c r="L585" i="1"/>
  <c r="G585" i="1"/>
  <c r="H585" i="1" s="1"/>
  <c r="J585" i="1"/>
  <c r="K585" i="1"/>
  <c r="BF585" i="1"/>
  <c r="BG585" i="1"/>
  <c r="BH585" i="1"/>
  <c r="BI585" i="1"/>
  <c r="L449" i="1"/>
  <c r="J449" i="1"/>
  <c r="K449" i="1"/>
  <c r="G449" i="1"/>
  <c r="H449" i="1" s="1"/>
  <c r="BF449" i="1"/>
  <c r="BG449" i="1"/>
  <c r="BH449" i="1"/>
  <c r="BI449" i="1"/>
  <c r="L304" i="1"/>
  <c r="G304" i="1"/>
  <c r="H304" i="1" s="1"/>
  <c r="J304" i="1"/>
  <c r="K304" i="1"/>
  <c r="BF304" i="1"/>
  <c r="BG304" i="1"/>
  <c r="BH304" i="1"/>
  <c r="BI304" i="1"/>
  <c r="K171" i="1"/>
  <c r="G171" i="1"/>
  <c r="H171" i="1" s="1"/>
  <c r="BF171" i="1"/>
  <c r="BG171" i="1"/>
  <c r="BH171" i="1"/>
  <c r="BI171" i="1"/>
  <c r="J171" i="1"/>
  <c r="L171" i="1"/>
  <c r="G722" i="1"/>
  <c r="H722" i="1" s="1"/>
  <c r="BG722" i="1"/>
  <c r="L722" i="1"/>
  <c r="BI722" i="1"/>
  <c r="BF722" i="1"/>
  <c r="J722" i="1"/>
  <c r="BH722" i="1"/>
  <c r="K722" i="1"/>
  <c r="L1924" i="1"/>
  <c r="BH1924" i="1"/>
  <c r="G1924" i="1"/>
  <c r="H1924" i="1" s="1"/>
  <c r="BI1924" i="1"/>
  <c r="J1924" i="1"/>
  <c r="BG1924" i="1"/>
  <c r="K1924" i="1"/>
  <c r="BF1924" i="1"/>
  <c r="G1085" i="1"/>
  <c r="H1085" i="1" s="1"/>
  <c r="BI1085" i="1"/>
  <c r="BF1085" i="1"/>
  <c r="BG1085" i="1"/>
  <c r="BH1085" i="1"/>
  <c r="L1085" i="1"/>
  <c r="K1085" i="1"/>
  <c r="J1085" i="1"/>
  <c r="L2228" i="1"/>
  <c r="G2228" i="1"/>
  <c r="H2228" i="1" s="1"/>
  <c r="J2228" i="1"/>
  <c r="BF2228" i="1"/>
  <c r="BG2228" i="1"/>
  <c r="BH2228" i="1"/>
  <c r="BI2228" i="1"/>
  <c r="K2228" i="1"/>
  <c r="J1994" i="1"/>
  <c r="BI1994" i="1"/>
  <c r="L1994" i="1"/>
  <c r="K1994" i="1"/>
  <c r="BG1994" i="1"/>
  <c r="BH1994" i="1"/>
  <c r="G1994" i="1"/>
  <c r="H1994" i="1" s="1"/>
  <c r="BF1994" i="1"/>
  <c r="J1848" i="1"/>
  <c r="K1848" i="1"/>
  <c r="L1848" i="1"/>
  <c r="G1848" i="1"/>
  <c r="H1848" i="1" s="1"/>
  <c r="BF1848" i="1"/>
  <c r="BG1848" i="1"/>
  <c r="BH1848" i="1"/>
  <c r="BI1848" i="1"/>
  <c r="L803" i="1"/>
  <c r="J803" i="1"/>
  <c r="K803" i="1"/>
  <c r="BG803" i="1"/>
  <c r="BH803" i="1"/>
  <c r="G803" i="1"/>
  <c r="H803" i="1" s="1"/>
  <c r="BI803" i="1"/>
  <c r="BF803" i="1"/>
  <c r="L673" i="1"/>
  <c r="J673" i="1"/>
  <c r="K673" i="1"/>
  <c r="G673" i="1"/>
  <c r="H673" i="1" s="1"/>
  <c r="BI673" i="1"/>
  <c r="BF673" i="1"/>
  <c r="BG673" i="1"/>
  <c r="BH673" i="1"/>
  <c r="K543" i="1"/>
  <c r="BI543" i="1"/>
  <c r="BF543" i="1"/>
  <c r="BG543" i="1"/>
  <c r="J543" i="1"/>
  <c r="BH543" i="1"/>
  <c r="L543" i="1"/>
  <c r="G543" i="1"/>
  <c r="H543" i="1" s="1"/>
  <c r="G415" i="1"/>
  <c r="H415" i="1" s="1"/>
  <c r="BI415" i="1"/>
  <c r="J415" i="1"/>
  <c r="K415" i="1"/>
  <c r="BG415" i="1"/>
  <c r="BF415" i="1"/>
  <c r="L415" i="1"/>
  <c r="BH415" i="1"/>
  <c r="L270" i="1"/>
  <c r="J270" i="1"/>
  <c r="K270" i="1"/>
  <c r="G270" i="1"/>
  <c r="H270" i="1" s="1"/>
  <c r="BG270" i="1"/>
  <c r="BH270" i="1"/>
  <c r="BI270" i="1"/>
  <c r="BF270" i="1"/>
  <c r="G2009" i="1"/>
  <c r="H2009" i="1" s="1"/>
  <c r="K2009" i="1"/>
  <c r="BH2009" i="1"/>
  <c r="J2009" i="1"/>
  <c r="BG2009" i="1"/>
  <c r="BI2009" i="1"/>
  <c r="L2009" i="1"/>
  <c r="BF2009" i="1"/>
  <c r="L1324" i="1"/>
  <c r="G1324" i="1"/>
  <c r="H1324" i="1" s="1"/>
  <c r="J1324" i="1"/>
  <c r="BH1324" i="1"/>
  <c r="K1324" i="1"/>
  <c r="BF1324" i="1"/>
  <c r="BG1324" i="1"/>
  <c r="BI1324" i="1"/>
  <c r="L1896" i="1"/>
  <c r="J1896" i="1"/>
  <c r="K1896" i="1"/>
  <c r="G1896" i="1"/>
  <c r="H1896" i="1" s="1"/>
  <c r="BH1896" i="1"/>
  <c r="BI1896" i="1"/>
  <c r="BF1896" i="1"/>
  <c r="BG1896" i="1"/>
  <c r="L1039" i="1"/>
  <c r="J1039" i="1"/>
  <c r="K1039" i="1"/>
  <c r="BF1039" i="1"/>
  <c r="BG1039" i="1"/>
  <c r="BH1039" i="1"/>
  <c r="G1039" i="1"/>
  <c r="H1039" i="1" s="1"/>
  <c r="BI1039" i="1"/>
  <c r="L1449" i="1"/>
  <c r="BH1449" i="1"/>
  <c r="BI1449" i="1"/>
  <c r="J1449" i="1"/>
  <c r="BG1449" i="1"/>
  <c r="G1449" i="1"/>
  <c r="H1449" i="1" s="1"/>
  <c r="BF1449" i="1"/>
  <c r="K1449" i="1"/>
  <c r="G2211" i="1"/>
  <c r="H2211" i="1" s="1"/>
  <c r="J2211" i="1"/>
  <c r="BI2211" i="1"/>
  <c r="BF2211" i="1"/>
  <c r="BG2211" i="1"/>
  <c r="BH2211" i="1"/>
  <c r="K2211" i="1"/>
  <c r="L2211" i="1"/>
  <c r="J1937" i="1"/>
  <c r="BH1937" i="1"/>
  <c r="L1937" i="1"/>
  <c r="BG1937" i="1"/>
  <c r="BI1937" i="1"/>
  <c r="G1937" i="1"/>
  <c r="H1937" i="1" s="1"/>
  <c r="K1937" i="1"/>
  <c r="BF1937" i="1"/>
  <c r="L1807" i="1"/>
  <c r="K1807" i="1"/>
  <c r="G1807" i="1"/>
  <c r="H1807" i="1" s="1"/>
  <c r="BH1807" i="1"/>
  <c r="BI1807" i="1"/>
  <c r="BF1807" i="1"/>
  <c r="BG1807" i="1"/>
  <c r="J1807" i="1"/>
  <c r="K1658" i="1"/>
  <c r="BF1658" i="1"/>
  <c r="BG1658" i="1"/>
  <c r="BH1658" i="1"/>
  <c r="BI1658" i="1"/>
  <c r="L1658" i="1"/>
  <c r="G1658" i="1"/>
  <c r="H1658" i="1" s="1"/>
  <c r="J1658" i="1"/>
  <c r="L1400" i="1"/>
  <c r="J1400" i="1"/>
  <c r="K1400" i="1"/>
  <c r="G1400" i="1"/>
  <c r="H1400" i="1" s="1"/>
  <c r="BF1400" i="1"/>
  <c r="BG1400" i="1"/>
  <c r="BH1400" i="1"/>
  <c r="BI1400" i="1"/>
  <c r="L1106" i="1"/>
  <c r="J1106" i="1"/>
  <c r="K1106" i="1"/>
  <c r="BG1106" i="1"/>
  <c r="BH1106" i="1"/>
  <c r="BI1106" i="1"/>
  <c r="BF1106" i="1"/>
  <c r="G1106" i="1"/>
  <c r="H1106" i="1" s="1"/>
  <c r="BF2178" i="1"/>
  <c r="BG2178" i="1"/>
  <c r="BH2178" i="1"/>
  <c r="BI2178" i="1"/>
  <c r="L2178" i="1"/>
  <c r="J2178" i="1"/>
  <c r="K2178" i="1"/>
  <c r="G2178" i="1"/>
  <c r="H2178" i="1" s="1"/>
  <c r="L1251" i="1"/>
  <c r="G1251" i="1"/>
  <c r="H1251" i="1" s="1"/>
  <c r="J1251" i="1"/>
  <c r="K1251" i="1"/>
  <c r="BI1251" i="1"/>
  <c r="BF1251" i="1"/>
  <c r="BG1251" i="1"/>
  <c r="BH1251" i="1"/>
  <c r="L1055" i="1"/>
  <c r="J1055" i="1"/>
  <c r="K1055" i="1"/>
  <c r="G1055" i="1"/>
  <c r="H1055" i="1" s="1"/>
  <c r="BG1055" i="1"/>
  <c r="BH1055" i="1"/>
  <c r="BI1055" i="1"/>
  <c r="BF1055" i="1"/>
  <c r="K1229" i="1"/>
  <c r="BF1229" i="1"/>
  <c r="BG1229" i="1"/>
  <c r="BH1229" i="1"/>
  <c r="BI1229" i="1"/>
  <c r="L1229" i="1"/>
  <c r="G1229" i="1"/>
  <c r="H1229" i="1" s="1"/>
  <c r="J1229" i="1"/>
  <c r="L2186" i="1"/>
  <c r="G2186" i="1"/>
  <c r="H2186" i="1" s="1"/>
  <c r="K2186" i="1"/>
  <c r="BG2186" i="1"/>
  <c r="BH2186" i="1"/>
  <c r="BI2186" i="1"/>
  <c r="J2186" i="1"/>
  <c r="BF2186" i="1"/>
  <c r="BG1968" i="1"/>
  <c r="J1968" i="1"/>
  <c r="L1968" i="1"/>
  <c r="BH1968" i="1"/>
  <c r="K1968" i="1"/>
  <c r="G1968" i="1"/>
  <c r="H1968" i="1" s="1"/>
  <c r="BF1968" i="1"/>
  <c r="BI1968" i="1"/>
  <c r="L1665" i="1"/>
  <c r="K1665" i="1"/>
  <c r="BF1665" i="1"/>
  <c r="BH1665" i="1"/>
  <c r="BI1665" i="1"/>
  <c r="BG1665" i="1"/>
  <c r="J1665" i="1"/>
  <c r="G1665" i="1"/>
  <c r="H1665" i="1" s="1"/>
  <c r="BH1489" i="1"/>
  <c r="BF1489" i="1"/>
  <c r="L1489" i="1"/>
  <c r="J1489" i="1"/>
  <c r="K1489" i="1"/>
  <c r="BI1489" i="1"/>
  <c r="G1489" i="1"/>
  <c r="H1489" i="1" s="1"/>
  <c r="BG1489" i="1"/>
  <c r="K1349" i="1"/>
  <c r="BI1349" i="1"/>
  <c r="G1349" i="1"/>
  <c r="H1349" i="1" s="1"/>
  <c r="BG1349" i="1"/>
  <c r="BF1349" i="1"/>
  <c r="BH1349" i="1"/>
  <c r="J1349" i="1"/>
  <c r="L1349" i="1"/>
  <c r="G2185" i="1"/>
  <c r="H2185" i="1" s="1"/>
  <c r="L2185" i="1"/>
  <c r="K2185" i="1"/>
  <c r="BF2185" i="1"/>
  <c r="BH2185" i="1"/>
  <c r="BI2185" i="1"/>
  <c r="J2185" i="1"/>
  <c r="BG2185" i="1"/>
  <c r="L1317" i="1"/>
  <c r="K1317" i="1"/>
  <c r="BF1317" i="1"/>
  <c r="BG1317" i="1"/>
  <c r="BH1317" i="1"/>
  <c r="BI1317" i="1"/>
  <c r="J1317" i="1"/>
  <c r="G1317" i="1"/>
  <c r="H1317" i="1" s="1"/>
  <c r="L1057" i="1"/>
  <c r="G1057" i="1"/>
  <c r="H1057" i="1" s="1"/>
  <c r="J1057" i="1"/>
  <c r="K1057" i="1"/>
  <c r="BF1057" i="1"/>
  <c r="BG1057" i="1"/>
  <c r="BH1057" i="1"/>
  <c r="BI1057" i="1"/>
  <c r="BF2057" i="1"/>
  <c r="BG2057" i="1"/>
  <c r="BH2057" i="1"/>
  <c r="BI2057" i="1"/>
  <c r="G2057" i="1"/>
  <c r="H2057" i="1" s="1"/>
  <c r="J2057" i="1"/>
  <c r="K2057" i="1"/>
  <c r="L2057" i="1"/>
  <c r="L1530" i="1"/>
  <c r="K1530" i="1"/>
  <c r="G1530" i="1"/>
  <c r="H1530" i="1" s="1"/>
  <c r="J1530" i="1"/>
  <c r="BF1530" i="1"/>
  <c r="BG1530" i="1"/>
  <c r="BH1530" i="1"/>
  <c r="BI1530" i="1"/>
  <c r="L872" i="1"/>
  <c r="J872" i="1"/>
  <c r="K872" i="1"/>
  <c r="G872" i="1"/>
  <c r="H872" i="1" s="1"/>
  <c r="BF872" i="1"/>
  <c r="BG872" i="1"/>
  <c r="BH872" i="1"/>
  <c r="BI872" i="1"/>
  <c r="L697" i="1"/>
  <c r="G697" i="1"/>
  <c r="H697" i="1" s="1"/>
  <c r="J697" i="1"/>
  <c r="K697" i="1"/>
  <c r="BF697" i="1"/>
  <c r="BG697" i="1"/>
  <c r="BH697" i="1"/>
  <c r="BI697" i="1"/>
  <c r="L551" i="1"/>
  <c r="J551" i="1"/>
  <c r="K551" i="1"/>
  <c r="G551" i="1"/>
  <c r="H551" i="1" s="1"/>
  <c r="BF551" i="1"/>
  <c r="BG551" i="1"/>
  <c r="BH551" i="1"/>
  <c r="BI551" i="1"/>
  <c r="L423" i="1"/>
  <c r="BI423" i="1"/>
  <c r="BH423" i="1"/>
  <c r="BF423" i="1"/>
  <c r="BG423" i="1"/>
  <c r="J423" i="1"/>
  <c r="K423" i="1"/>
  <c r="G423" i="1"/>
  <c r="H423" i="1" s="1"/>
  <c r="L278" i="1"/>
  <c r="G278" i="1"/>
  <c r="H278" i="1" s="1"/>
  <c r="J278" i="1"/>
  <c r="K278" i="1"/>
  <c r="BF278" i="1"/>
  <c r="BG278" i="1"/>
  <c r="BH278" i="1"/>
  <c r="BI278" i="1"/>
  <c r="K2243" i="1"/>
  <c r="BF2243" i="1"/>
  <c r="L2243" i="1"/>
  <c r="J2243" i="1"/>
  <c r="BH2243" i="1"/>
  <c r="G2243" i="1"/>
  <c r="H2243" i="1" s="1"/>
  <c r="BI2243" i="1"/>
  <c r="BG2243" i="1"/>
  <c r="L1350" i="1"/>
  <c r="G1350" i="1"/>
  <c r="H1350" i="1" s="1"/>
  <c r="J1350" i="1"/>
  <c r="K1350" i="1"/>
  <c r="BH1350" i="1"/>
  <c r="BI1350" i="1"/>
  <c r="BF1350" i="1"/>
  <c r="BG1350" i="1"/>
  <c r="L1862" i="1"/>
  <c r="G1862" i="1"/>
  <c r="H1862" i="1" s="1"/>
  <c r="J1862" i="1"/>
  <c r="K1862" i="1"/>
  <c r="BF1862" i="1"/>
  <c r="BG1862" i="1"/>
  <c r="BH1862" i="1"/>
  <c r="BI1862" i="1"/>
  <c r="J2177" i="1"/>
  <c r="L2177" i="1"/>
  <c r="G2177" i="1"/>
  <c r="H2177" i="1" s="1"/>
  <c r="K2177" i="1"/>
  <c r="BF2177" i="1"/>
  <c r="BG2177" i="1"/>
  <c r="BH2177" i="1"/>
  <c r="BI2177" i="1"/>
  <c r="G2235" i="1"/>
  <c r="H2235" i="1" s="1"/>
  <c r="J2235" i="1"/>
  <c r="BF2235" i="1"/>
  <c r="BG2235" i="1"/>
  <c r="BH2235" i="1"/>
  <c r="BI2235" i="1"/>
  <c r="L2235" i="1"/>
  <c r="K2235" i="1"/>
  <c r="L1929" i="1"/>
  <c r="J1929" i="1"/>
  <c r="K1929" i="1"/>
  <c r="BF1929" i="1"/>
  <c r="G1929" i="1"/>
  <c r="H1929" i="1" s="1"/>
  <c r="BG1929" i="1"/>
  <c r="BH1929" i="1"/>
  <c r="BI1929" i="1"/>
  <c r="L1799" i="1"/>
  <c r="J1799" i="1"/>
  <c r="K1799" i="1"/>
  <c r="G1799" i="1"/>
  <c r="H1799" i="1" s="1"/>
  <c r="BF1799" i="1"/>
  <c r="BG1799" i="1"/>
  <c r="BH1799" i="1"/>
  <c r="BI1799" i="1"/>
  <c r="L1666" i="1"/>
  <c r="G1666" i="1"/>
  <c r="H1666" i="1" s="1"/>
  <c r="J1666" i="1"/>
  <c r="K1666" i="1"/>
  <c r="BF1666" i="1"/>
  <c r="BG1666" i="1"/>
  <c r="BH1666" i="1"/>
  <c r="BI1666" i="1"/>
  <c r="J1252" i="1"/>
  <c r="K1252" i="1"/>
  <c r="L1252" i="1"/>
  <c r="BH1252" i="1"/>
  <c r="BI1252" i="1"/>
  <c r="G1252" i="1"/>
  <c r="H1252" i="1" s="1"/>
  <c r="BF1252" i="1"/>
  <c r="BG1252" i="1"/>
  <c r="G1080" i="1"/>
  <c r="H1080" i="1" s="1"/>
  <c r="J1080" i="1"/>
  <c r="BI1080" i="1"/>
  <c r="BF1080" i="1"/>
  <c r="BH1080" i="1"/>
  <c r="L1080" i="1"/>
  <c r="BG1080" i="1"/>
  <c r="K1080" i="1"/>
  <c r="L2136" i="1"/>
  <c r="G2136" i="1"/>
  <c r="H2136" i="1" s="1"/>
  <c r="J2136" i="1"/>
  <c r="K2136" i="1"/>
  <c r="BG2136" i="1"/>
  <c r="BH2136" i="1"/>
  <c r="BI2136" i="1"/>
  <c r="BF2136" i="1"/>
  <c r="L1219" i="1"/>
  <c r="K1219" i="1"/>
  <c r="G1219" i="1"/>
  <c r="H1219" i="1" s="1"/>
  <c r="J1219" i="1"/>
  <c r="BI1219" i="1"/>
  <c r="BF1219" i="1"/>
  <c r="BG1219" i="1"/>
  <c r="BH1219" i="1"/>
  <c r="L2193" i="1"/>
  <c r="G2193" i="1"/>
  <c r="H2193" i="1" s="1"/>
  <c r="K2193" i="1"/>
  <c r="BH2193" i="1"/>
  <c r="BI2193" i="1"/>
  <c r="BF2193" i="1"/>
  <c r="BG2193" i="1"/>
  <c r="J2193" i="1"/>
  <c r="L1205" i="1"/>
  <c r="J1205" i="1"/>
  <c r="K1205" i="1"/>
  <c r="G1205" i="1"/>
  <c r="H1205" i="1" s="1"/>
  <c r="BF1205" i="1"/>
  <c r="BG1205" i="1"/>
  <c r="BH1205" i="1"/>
  <c r="BI1205" i="1"/>
  <c r="L1170" i="1"/>
  <c r="J1170" i="1"/>
  <c r="K1170" i="1"/>
  <c r="BI1170" i="1"/>
  <c r="BF1170" i="1"/>
  <c r="BH1170" i="1"/>
  <c r="BG1170" i="1"/>
  <c r="G1170" i="1"/>
  <c r="H1170" i="1" s="1"/>
  <c r="L2048" i="1"/>
  <c r="J2048" i="1"/>
  <c r="K2048" i="1"/>
  <c r="G2048" i="1"/>
  <c r="H2048" i="1" s="1"/>
  <c r="BF2048" i="1"/>
  <c r="BG2048" i="1"/>
  <c r="BH2048" i="1"/>
  <c r="BI2048" i="1"/>
  <c r="BF1788" i="1"/>
  <c r="K1788" i="1"/>
  <c r="L1788" i="1"/>
  <c r="J1788" i="1"/>
  <c r="G1788" i="1"/>
  <c r="H1788" i="1" s="1"/>
  <c r="BI1788" i="1"/>
  <c r="BH1788" i="1"/>
  <c r="BG1788" i="1"/>
  <c r="L1561" i="1"/>
  <c r="K1561" i="1"/>
  <c r="J1561" i="1"/>
  <c r="BF1561" i="1"/>
  <c r="BG1561" i="1"/>
  <c r="BH1561" i="1"/>
  <c r="BI1561" i="1"/>
  <c r="G1561" i="1"/>
  <c r="H1561" i="1" s="1"/>
  <c r="BG1357" i="1"/>
  <c r="BH1357" i="1"/>
  <c r="G1357" i="1"/>
  <c r="H1357" i="1" s="1"/>
  <c r="BI1357" i="1"/>
  <c r="J1357" i="1"/>
  <c r="K1357" i="1"/>
  <c r="L1357" i="1"/>
  <c r="BF1357" i="1"/>
  <c r="L1007" i="1"/>
  <c r="G1007" i="1"/>
  <c r="H1007" i="1" s="1"/>
  <c r="J1007" i="1"/>
  <c r="K1007" i="1"/>
  <c r="BF1007" i="1"/>
  <c r="BG1007" i="1"/>
  <c r="BH1007" i="1"/>
  <c r="BI1007" i="1"/>
  <c r="L1531" i="1"/>
  <c r="G1531" i="1"/>
  <c r="H1531" i="1" s="1"/>
  <c r="J1531" i="1"/>
  <c r="K1531" i="1"/>
  <c r="BI1531" i="1"/>
  <c r="BF1531" i="1"/>
  <c r="BG1531" i="1"/>
  <c r="BH1531" i="1"/>
  <c r="K1261" i="1"/>
  <c r="BF1261" i="1"/>
  <c r="BG1261" i="1"/>
  <c r="BH1261" i="1"/>
  <c r="BI1261" i="1"/>
  <c r="L1261" i="1"/>
  <c r="G1261" i="1"/>
  <c r="H1261" i="1" s="1"/>
  <c r="J1261" i="1"/>
  <c r="L1033" i="1"/>
  <c r="G1033" i="1"/>
  <c r="H1033" i="1" s="1"/>
  <c r="J1033" i="1"/>
  <c r="BF1033" i="1"/>
  <c r="BG1033" i="1"/>
  <c r="BH1033" i="1"/>
  <c r="BI1033" i="1"/>
  <c r="K1033" i="1"/>
  <c r="L2081" i="1"/>
  <c r="J2081" i="1"/>
  <c r="K2081" i="1"/>
  <c r="G2081" i="1"/>
  <c r="H2081" i="1" s="1"/>
  <c r="BI2081" i="1"/>
  <c r="BF2081" i="1"/>
  <c r="BG2081" i="1"/>
  <c r="BH2081" i="1"/>
  <c r="L1538" i="1"/>
  <c r="J1538" i="1"/>
  <c r="K1538" i="1"/>
  <c r="G1538" i="1"/>
  <c r="H1538" i="1" s="1"/>
  <c r="BF1538" i="1"/>
  <c r="BG1538" i="1"/>
  <c r="BH1538" i="1"/>
  <c r="BI1538" i="1"/>
  <c r="J1895" i="1"/>
  <c r="BI1895" i="1"/>
  <c r="BF1895" i="1"/>
  <c r="BG1895" i="1"/>
  <c r="BH1895" i="1"/>
  <c r="K1895" i="1"/>
  <c r="L1895" i="1"/>
  <c r="G1895" i="1"/>
  <c r="H1895" i="1" s="1"/>
  <c r="L1771" i="1"/>
  <c r="J1771" i="1"/>
  <c r="K1771" i="1"/>
  <c r="G1771" i="1"/>
  <c r="H1771" i="1" s="1"/>
  <c r="BI1771" i="1"/>
  <c r="BF1771" i="1"/>
  <c r="BG1771" i="1"/>
  <c r="BH1771" i="1"/>
  <c r="G1504" i="1"/>
  <c r="H1504" i="1" s="1"/>
  <c r="BF1504" i="1"/>
  <c r="BG1504" i="1"/>
  <c r="BH1504" i="1"/>
  <c r="BI1504" i="1"/>
  <c r="L1504" i="1"/>
  <c r="J1504" i="1"/>
  <c r="K1504" i="1"/>
  <c r="L1234" i="1"/>
  <c r="J1234" i="1"/>
  <c r="K1234" i="1"/>
  <c r="G1234" i="1"/>
  <c r="H1234" i="1" s="1"/>
  <c r="BF1234" i="1"/>
  <c r="BG1234" i="1"/>
  <c r="BH1234" i="1"/>
  <c r="BI1234" i="1"/>
  <c r="G1096" i="1"/>
  <c r="H1096" i="1" s="1"/>
  <c r="BF1096" i="1"/>
  <c r="BG1096" i="1"/>
  <c r="BH1096" i="1"/>
  <c r="BI1096" i="1"/>
  <c r="K1096" i="1"/>
  <c r="L1096" i="1"/>
  <c r="J1096" i="1"/>
  <c r="J2054" i="1"/>
  <c r="BF2054" i="1"/>
  <c r="BG2054" i="1"/>
  <c r="BH2054" i="1"/>
  <c r="BI2054" i="1"/>
  <c r="L2054" i="1"/>
  <c r="K2054" i="1"/>
  <c r="G2054" i="1"/>
  <c r="H2054" i="1" s="1"/>
  <c r="BH1934" i="1"/>
  <c r="K1934" i="1"/>
  <c r="BI1934" i="1"/>
  <c r="BG1934" i="1"/>
  <c r="L1934" i="1"/>
  <c r="J1934" i="1"/>
  <c r="BF1934" i="1"/>
  <c r="G1934" i="1"/>
  <c r="H1934" i="1" s="1"/>
  <c r="L1794" i="1"/>
  <c r="J1794" i="1"/>
  <c r="K1794" i="1"/>
  <c r="BF1794" i="1"/>
  <c r="BG1794" i="1"/>
  <c r="BH1794" i="1"/>
  <c r="BI1794" i="1"/>
  <c r="G1794" i="1"/>
  <c r="H1794" i="1" s="1"/>
  <c r="L1551" i="1"/>
  <c r="G1551" i="1"/>
  <c r="H1551" i="1" s="1"/>
  <c r="J1551" i="1"/>
  <c r="K1551" i="1"/>
  <c r="BF1551" i="1"/>
  <c r="BG1551" i="1"/>
  <c r="BH1551" i="1"/>
  <c r="BI1551" i="1"/>
  <c r="L1681" i="1"/>
  <c r="K1681" i="1"/>
  <c r="BG1681" i="1"/>
  <c r="BH1681" i="1"/>
  <c r="BI1681" i="1"/>
  <c r="J1681" i="1"/>
  <c r="G1681" i="1"/>
  <c r="H1681" i="1" s="1"/>
  <c r="BF1681" i="1"/>
  <c r="L2007" i="1"/>
  <c r="K2007" i="1"/>
  <c r="G2007" i="1"/>
  <c r="H2007" i="1" s="1"/>
  <c r="J2007" i="1"/>
  <c r="BH2007" i="1"/>
  <c r="BI2007" i="1"/>
  <c r="BF2007" i="1"/>
  <c r="BG2007" i="1"/>
  <c r="L1322" i="1"/>
  <c r="K1322" i="1"/>
  <c r="BH1322" i="1"/>
  <c r="BG1322" i="1"/>
  <c r="G1322" i="1"/>
  <c r="H1322" i="1" s="1"/>
  <c r="BI1322" i="1"/>
  <c r="BF1322" i="1"/>
  <c r="J1322" i="1"/>
  <c r="L1762" i="1"/>
  <c r="G1762" i="1"/>
  <c r="H1762" i="1" s="1"/>
  <c r="J1762" i="1"/>
  <c r="K1762" i="1"/>
  <c r="BG1762" i="1"/>
  <c r="BH1762" i="1"/>
  <c r="BI1762" i="1"/>
  <c r="BF1762" i="1"/>
  <c r="L2055" i="1"/>
  <c r="J2055" i="1"/>
  <c r="K2055" i="1"/>
  <c r="BF2055" i="1"/>
  <c r="BG2055" i="1"/>
  <c r="G2055" i="1"/>
  <c r="H2055" i="1" s="1"/>
  <c r="BH2055" i="1"/>
  <c r="BI2055" i="1"/>
  <c r="BF1821" i="1"/>
  <c r="BG1821" i="1"/>
  <c r="BH1821" i="1"/>
  <c r="BI1821" i="1"/>
  <c r="K1821" i="1"/>
  <c r="L1821" i="1"/>
  <c r="G1821" i="1"/>
  <c r="H1821" i="1" s="1"/>
  <c r="J1821" i="1"/>
  <c r="L1608" i="1"/>
  <c r="G1608" i="1"/>
  <c r="H1608" i="1" s="1"/>
  <c r="J1608" i="1"/>
  <c r="K1608" i="1"/>
  <c r="BH1608" i="1"/>
  <c r="BI1608" i="1"/>
  <c r="BF1608" i="1"/>
  <c r="BG1608" i="1"/>
  <c r="L1446" i="1"/>
  <c r="G1446" i="1"/>
  <c r="H1446" i="1" s="1"/>
  <c r="J1446" i="1"/>
  <c r="K1446" i="1"/>
  <c r="BF1446" i="1"/>
  <c r="BG1446" i="1"/>
  <c r="BH1446" i="1"/>
  <c r="BI1446" i="1"/>
  <c r="L1186" i="1"/>
  <c r="BH1186" i="1"/>
  <c r="G1186" i="1"/>
  <c r="H1186" i="1" s="1"/>
  <c r="BF1186" i="1"/>
  <c r="K1186" i="1"/>
  <c r="BI1186" i="1"/>
  <c r="BG1186" i="1"/>
  <c r="J1186" i="1"/>
  <c r="BH1054" i="1"/>
  <c r="BG1054" i="1"/>
  <c r="BF1054" i="1"/>
  <c r="BI1054" i="1"/>
  <c r="G1054" i="1"/>
  <c r="H1054" i="1" s="1"/>
  <c r="L1054" i="1"/>
  <c r="K1054" i="1"/>
  <c r="J1054" i="1"/>
  <c r="J2086" i="1"/>
  <c r="G2086" i="1"/>
  <c r="H2086" i="1" s="1"/>
  <c r="BH2086" i="1"/>
  <c r="BI2086" i="1"/>
  <c r="BF2086" i="1"/>
  <c r="BG2086" i="1"/>
  <c r="L2086" i="1"/>
  <c r="K2086" i="1"/>
  <c r="J1958" i="1"/>
  <c r="BI1958" i="1"/>
  <c r="L1958" i="1"/>
  <c r="K1958" i="1"/>
  <c r="G1958" i="1"/>
  <c r="H1958" i="1" s="1"/>
  <c r="BH1958" i="1"/>
  <c r="BG1958" i="1"/>
  <c r="BF1958" i="1"/>
  <c r="L1786" i="1"/>
  <c r="J1786" i="1"/>
  <c r="K1786" i="1"/>
  <c r="G1786" i="1"/>
  <c r="H1786" i="1" s="1"/>
  <c r="BF1786" i="1"/>
  <c r="BG1786" i="1"/>
  <c r="BH1786" i="1"/>
  <c r="BI1786" i="1"/>
  <c r="G1559" i="1"/>
  <c r="H1559" i="1" s="1"/>
  <c r="J1559" i="1"/>
  <c r="K1559" i="1"/>
  <c r="BF1559" i="1"/>
  <c r="BG1559" i="1"/>
  <c r="BH1559" i="1"/>
  <c r="BI1559" i="1"/>
  <c r="L1559" i="1"/>
  <c r="L1705" i="1"/>
  <c r="G1705" i="1"/>
  <c r="H1705" i="1" s="1"/>
  <c r="J1705" i="1"/>
  <c r="K1705" i="1"/>
  <c r="BF1705" i="1"/>
  <c r="BG1705" i="1"/>
  <c r="BH1705" i="1"/>
  <c r="BI1705" i="1"/>
  <c r="L1445" i="1"/>
  <c r="BF1445" i="1"/>
  <c r="G1445" i="1"/>
  <c r="H1445" i="1" s="1"/>
  <c r="BH1445" i="1"/>
  <c r="K1445" i="1"/>
  <c r="BI1445" i="1"/>
  <c r="BG1445" i="1"/>
  <c r="J1445" i="1"/>
  <c r="L1398" i="1"/>
  <c r="J1398" i="1"/>
  <c r="G1398" i="1"/>
  <c r="H1398" i="1" s="1"/>
  <c r="K1398" i="1"/>
  <c r="BI1398" i="1"/>
  <c r="BH1398" i="1"/>
  <c r="BF1398" i="1"/>
  <c r="BG1398" i="1"/>
  <c r="L2168" i="1"/>
  <c r="G2168" i="1"/>
  <c r="H2168" i="1" s="1"/>
  <c r="J2168" i="1"/>
  <c r="K2168" i="1"/>
  <c r="BI2168" i="1"/>
  <c r="BF2168" i="1"/>
  <c r="BG2168" i="1"/>
  <c r="BH2168" i="1"/>
  <c r="L1477" i="1"/>
  <c r="G1477" i="1"/>
  <c r="H1477" i="1" s="1"/>
  <c r="J1477" i="1"/>
  <c r="BF1477" i="1"/>
  <c r="BG1477" i="1"/>
  <c r="BH1477" i="1"/>
  <c r="K1477" i="1"/>
  <c r="BI1477" i="1"/>
  <c r="G2231" i="1"/>
  <c r="H2231" i="1" s="1"/>
  <c r="BI2231" i="1"/>
  <c r="L2231" i="1"/>
  <c r="BG2231" i="1"/>
  <c r="BF2231" i="1"/>
  <c r="BH2231" i="1"/>
  <c r="J2231" i="1"/>
  <c r="K2231" i="1"/>
  <c r="L1201" i="1"/>
  <c r="J1201" i="1"/>
  <c r="K1201" i="1"/>
  <c r="G1201" i="1"/>
  <c r="H1201" i="1" s="1"/>
  <c r="BG1201" i="1"/>
  <c r="BH1201" i="1"/>
  <c r="BI1201" i="1"/>
  <c r="BF1201" i="1"/>
  <c r="L1835" i="1"/>
  <c r="G1835" i="1"/>
  <c r="H1835" i="1" s="1"/>
  <c r="J1835" i="1"/>
  <c r="K1835" i="1"/>
  <c r="BF1835" i="1"/>
  <c r="BG1835" i="1"/>
  <c r="BH1835" i="1"/>
  <c r="BI1835" i="1"/>
  <c r="BH1135" i="1"/>
  <c r="BI1135" i="1"/>
  <c r="BF1135" i="1"/>
  <c r="BG1135" i="1"/>
  <c r="J1135" i="1"/>
  <c r="K1135" i="1"/>
  <c r="L1135" i="1"/>
  <c r="G1135" i="1"/>
  <c r="H1135" i="1" s="1"/>
  <c r="J2183" i="1"/>
  <c r="G2183" i="1"/>
  <c r="H2183" i="1" s="1"/>
  <c r="BH2183" i="1"/>
  <c r="K2183" i="1"/>
  <c r="BF2183" i="1"/>
  <c r="BG2183" i="1"/>
  <c r="L2183" i="1"/>
  <c r="BI2183" i="1"/>
  <c r="BF2191" i="1"/>
  <c r="G2191" i="1"/>
  <c r="H2191" i="1" s="1"/>
  <c r="L2191" i="1"/>
  <c r="K2191" i="1"/>
  <c r="J2191" i="1"/>
  <c r="BG2191" i="1"/>
  <c r="BI2191" i="1"/>
  <c r="BH2191" i="1"/>
  <c r="L1803" i="1"/>
  <c r="K1803" i="1"/>
  <c r="BH1803" i="1"/>
  <c r="BG1803" i="1"/>
  <c r="BI1803" i="1"/>
  <c r="J1803" i="1"/>
  <c r="BF1803" i="1"/>
  <c r="G1803" i="1"/>
  <c r="H1803" i="1" s="1"/>
  <c r="L1167" i="1"/>
  <c r="G1167" i="1"/>
  <c r="H1167" i="1" s="1"/>
  <c r="J1167" i="1"/>
  <c r="K1167" i="1"/>
  <c r="BF1167" i="1"/>
  <c r="BG1167" i="1"/>
  <c r="BH1167" i="1"/>
  <c r="BI1167" i="1"/>
  <c r="L1729" i="1"/>
  <c r="G1729" i="1"/>
  <c r="H1729" i="1" s="1"/>
  <c r="J1729" i="1"/>
  <c r="K1729" i="1"/>
  <c r="BH1729" i="1"/>
  <c r="BI1729" i="1"/>
  <c r="BF1729" i="1"/>
  <c r="BG1729" i="1"/>
  <c r="L1061" i="1"/>
  <c r="K1061" i="1"/>
  <c r="G1061" i="1"/>
  <c r="H1061" i="1" s="1"/>
  <c r="J1061" i="1"/>
  <c r="BF1061" i="1"/>
  <c r="BG1061" i="1"/>
  <c r="BH1061" i="1"/>
  <c r="BI1061" i="1"/>
  <c r="G2125" i="1"/>
  <c r="H2125" i="1" s="1"/>
  <c r="BF2125" i="1"/>
  <c r="BG2125" i="1"/>
  <c r="BH2125" i="1"/>
  <c r="BI2125" i="1"/>
  <c r="K2125" i="1"/>
  <c r="L2125" i="1"/>
  <c r="J2125" i="1"/>
  <c r="L1184" i="1"/>
  <c r="G1184" i="1"/>
  <c r="H1184" i="1" s="1"/>
  <c r="J1184" i="1"/>
  <c r="K1184" i="1"/>
  <c r="BF1184" i="1"/>
  <c r="BG1184" i="1"/>
  <c r="BH1184" i="1"/>
  <c r="BI1184" i="1"/>
  <c r="L1534" i="1"/>
  <c r="G1534" i="1"/>
  <c r="H1534" i="1" s="1"/>
  <c r="J1534" i="1"/>
  <c r="K1534" i="1"/>
  <c r="BF1534" i="1"/>
  <c r="BG1534" i="1"/>
  <c r="BH1534" i="1"/>
  <c r="BI1534" i="1"/>
  <c r="L1312" i="1"/>
  <c r="K1312" i="1"/>
  <c r="G1312" i="1"/>
  <c r="H1312" i="1" s="1"/>
  <c r="J1312" i="1"/>
  <c r="BF1312" i="1"/>
  <c r="BG1312" i="1"/>
  <c r="BH1312" i="1"/>
  <c r="BI1312" i="1"/>
  <c r="L1875" i="1"/>
  <c r="G1875" i="1"/>
  <c r="H1875" i="1" s="1"/>
  <c r="J1875" i="1"/>
  <c r="K1875" i="1"/>
  <c r="BF1875" i="1"/>
  <c r="BG1875" i="1"/>
  <c r="BH1875" i="1"/>
  <c r="BI1875" i="1"/>
  <c r="L1753" i="1"/>
  <c r="BG1753" i="1"/>
  <c r="K1753" i="1"/>
  <c r="G1753" i="1"/>
  <c r="H1753" i="1" s="1"/>
  <c r="BI1753" i="1"/>
  <c r="J1753" i="1"/>
  <c r="BH1753" i="1"/>
  <c r="BF1753" i="1"/>
  <c r="L1484" i="1"/>
  <c r="K1484" i="1"/>
  <c r="G1484" i="1"/>
  <c r="H1484" i="1" s="1"/>
  <c r="BI1484" i="1"/>
  <c r="J1484" i="1"/>
  <c r="BG1484" i="1"/>
  <c r="BF1484" i="1"/>
  <c r="BH1484" i="1"/>
  <c r="L1216" i="1"/>
  <c r="J1216" i="1"/>
  <c r="K1216" i="1"/>
  <c r="BF1216" i="1"/>
  <c r="BG1216" i="1"/>
  <c r="BH1216" i="1"/>
  <c r="BI1216" i="1"/>
  <c r="G1216" i="1"/>
  <c r="H1216" i="1" s="1"/>
  <c r="BI1044" i="1"/>
  <c r="K1044" i="1"/>
  <c r="L1044" i="1"/>
  <c r="G1044" i="1"/>
  <c r="H1044" i="1" s="1"/>
  <c r="J1044" i="1"/>
  <c r="BF1044" i="1"/>
  <c r="BG1044" i="1"/>
  <c r="BH1044" i="1"/>
  <c r="L1526" i="1"/>
  <c r="G1526" i="1"/>
  <c r="H1526" i="1" s="1"/>
  <c r="J1526" i="1"/>
  <c r="K1526" i="1"/>
  <c r="BF1526" i="1"/>
  <c r="BG1526" i="1"/>
  <c r="BH1526" i="1"/>
  <c r="BI1526" i="1"/>
  <c r="G1687" i="1"/>
  <c r="H1687" i="1" s="1"/>
  <c r="J1687" i="1"/>
  <c r="BF1687" i="1"/>
  <c r="BG1687" i="1"/>
  <c r="BH1687" i="1"/>
  <c r="BI1687" i="1"/>
  <c r="L1687" i="1"/>
  <c r="K1687" i="1"/>
  <c r="L1412" i="1"/>
  <c r="J1412" i="1"/>
  <c r="G1412" i="1"/>
  <c r="H1412" i="1" s="1"/>
  <c r="K1412" i="1"/>
  <c r="BF1412" i="1"/>
  <c r="BG1412" i="1"/>
  <c r="BH1412" i="1"/>
  <c r="BI1412" i="1"/>
  <c r="L1102" i="1"/>
  <c r="K1102" i="1"/>
  <c r="BF1102" i="1"/>
  <c r="BG1102" i="1"/>
  <c r="BH1102" i="1"/>
  <c r="BI1102" i="1"/>
  <c r="G1102" i="1"/>
  <c r="H1102" i="1" s="1"/>
  <c r="J1102" i="1"/>
  <c r="G518" i="1"/>
  <c r="H518" i="1" s="1"/>
  <c r="L518" i="1"/>
  <c r="J518" i="1"/>
  <c r="K518" i="1"/>
  <c r="BF518" i="1"/>
  <c r="BG518" i="1"/>
  <c r="BH518" i="1"/>
  <c r="BI518" i="1"/>
  <c r="L777" i="1"/>
  <c r="G777" i="1"/>
  <c r="H777" i="1" s="1"/>
  <c r="J777" i="1"/>
  <c r="K777" i="1"/>
  <c r="BF777" i="1"/>
  <c r="BG777" i="1"/>
  <c r="BH777" i="1"/>
  <c r="BI777" i="1"/>
  <c r="L852" i="1"/>
  <c r="J852" i="1"/>
  <c r="K852" i="1"/>
  <c r="BG852" i="1"/>
  <c r="BH852" i="1"/>
  <c r="G852" i="1"/>
  <c r="H852" i="1" s="1"/>
  <c r="BI852" i="1"/>
  <c r="BF852" i="1"/>
  <c r="L854" i="1"/>
  <c r="G854" i="1"/>
  <c r="H854" i="1" s="1"/>
  <c r="J854" i="1"/>
  <c r="K854" i="1"/>
  <c r="BF854" i="1"/>
  <c r="BG854" i="1"/>
  <c r="BH854" i="1"/>
  <c r="BI854" i="1"/>
  <c r="L868" i="1"/>
  <c r="J868" i="1"/>
  <c r="K868" i="1"/>
  <c r="BG868" i="1"/>
  <c r="BH868" i="1"/>
  <c r="BI868" i="1"/>
  <c r="BF868" i="1"/>
  <c r="G868" i="1"/>
  <c r="H868" i="1" s="1"/>
  <c r="L1972" i="1"/>
  <c r="G1972" i="1"/>
  <c r="H1972" i="1" s="1"/>
  <c r="J1972" i="1"/>
  <c r="K1972" i="1"/>
  <c r="BG1972" i="1"/>
  <c r="BH1972" i="1"/>
  <c r="BI1972" i="1"/>
  <c r="BF1972" i="1"/>
  <c r="L467" i="1"/>
  <c r="G467" i="1"/>
  <c r="H467" i="1" s="1"/>
  <c r="J467" i="1"/>
  <c r="K467" i="1"/>
  <c r="BF467" i="1"/>
  <c r="BG467" i="1"/>
  <c r="BH467" i="1"/>
  <c r="BI467" i="1"/>
  <c r="BG834" i="1"/>
  <c r="BI834" i="1"/>
  <c r="G834" i="1"/>
  <c r="H834" i="1" s="1"/>
  <c r="L834" i="1"/>
  <c r="J834" i="1"/>
  <c r="BF834" i="1"/>
  <c r="K834" i="1"/>
  <c r="BH834" i="1"/>
  <c r="G178" i="1"/>
  <c r="H178" i="1" s="1"/>
  <c r="BH178" i="1"/>
  <c r="BI178" i="1"/>
  <c r="BG178" i="1"/>
  <c r="J178" i="1"/>
  <c r="BF178" i="1"/>
  <c r="K178" i="1"/>
  <c r="L178" i="1"/>
  <c r="L883" i="1"/>
  <c r="J883" i="1"/>
  <c r="K883" i="1"/>
  <c r="G883" i="1"/>
  <c r="H883" i="1" s="1"/>
  <c r="BH883" i="1"/>
  <c r="BI883" i="1"/>
  <c r="BF883" i="1"/>
  <c r="BG883" i="1"/>
  <c r="L2214" i="1"/>
  <c r="G2214" i="1"/>
  <c r="H2214" i="1" s="1"/>
  <c r="J2214" i="1"/>
  <c r="K2214" i="1"/>
  <c r="BF2214" i="1"/>
  <c r="BH2214" i="1"/>
  <c r="BI2214" i="1"/>
  <c r="BG2214" i="1"/>
  <c r="L897" i="1"/>
  <c r="J897" i="1"/>
  <c r="K897" i="1"/>
  <c r="G897" i="1"/>
  <c r="H897" i="1" s="1"/>
  <c r="BF897" i="1"/>
  <c r="BG897" i="1"/>
  <c r="BH897" i="1"/>
  <c r="BI897" i="1"/>
  <c r="BF1475" i="1"/>
  <c r="BH1475" i="1"/>
  <c r="BI1475" i="1"/>
  <c r="G1475" i="1"/>
  <c r="H1475" i="1" s="1"/>
  <c r="BG1475" i="1"/>
  <c r="K1475" i="1"/>
  <c r="L1475" i="1"/>
  <c r="J1475" i="1"/>
  <c r="G778" i="1"/>
  <c r="H778" i="1" s="1"/>
  <c r="BG778" i="1"/>
  <c r="J778" i="1"/>
  <c r="K778" i="1"/>
  <c r="BI778" i="1"/>
  <c r="L778" i="1"/>
  <c r="BH778" i="1"/>
  <c r="BF778" i="1"/>
  <c r="L566" i="1"/>
  <c r="G566" i="1"/>
  <c r="H566" i="1" s="1"/>
  <c r="J566" i="1"/>
  <c r="K566" i="1"/>
  <c r="BG566" i="1"/>
  <c r="BH566" i="1"/>
  <c r="BI566" i="1"/>
  <c r="BF566" i="1"/>
  <c r="L293" i="1"/>
  <c r="G293" i="1"/>
  <c r="H293" i="1" s="1"/>
  <c r="J293" i="1"/>
  <c r="K293" i="1"/>
  <c r="BH293" i="1"/>
  <c r="BI293" i="1"/>
  <c r="BF293" i="1"/>
  <c r="BG293" i="1"/>
  <c r="L257" i="1"/>
  <c r="G257" i="1"/>
  <c r="H257" i="1" s="1"/>
  <c r="J257" i="1"/>
  <c r="K257" i="1"/>
  <c r="BF257" i="1"/>
  <c r="BG257" i="1"/>
  <c r="BH257" i="1"/>
  <c r="BI257" i="1"/>
  <c r="G1579" i="1"/>
  <c r="H1579" i="1" s="1"/>
  <c r="L1579" i="1"/>
  <c r="K1579" i="1"/>
  <c r="BF1579" i="1"/>
  <c r="BG1579" i="1"/>
  <c r="BH1579" i="1"/>
  <c r="BI1579" i="1"/>
  <c r="J1579" i="1"/>
  <c r="J549" i="1"/>
  <c r="K549" i="1"/>
  <c r="BI549" i="1"/>
  <c r="BF549" i="1"/>
  <c r="L549" i="1"/>
  <c r="BG549" i="1"/>
  <c r="BH549" i="1"/>
  <c r="G549" i="1"/>
  <c r="H549" i="1" s="1"/>
  <c r="L276" i="1"/>
  <c r="J276" i="1"/>
  <c r="K276" i="1"/>
  <c r="G276" i="1"/>
  <c r="H276" i="1" s="1"/>
  <c r="BF276" i="1"/>
  <c r="BG276" i="1"/>
  <c r="BH276" i="1"/>
  <c r="BI276" i="1"/>
  <c r="L786" i="1"/>
  <c r="G786" i="1"/>
  <c r="H786" i="1" s="1"/>
  <c r="J786" i="1"/>
  <c r="K786" i="1"/>
  <c r="BF786" i="1"/>
  <c r="BG786" i="1"/>
  <c r="BH786" i="1"/>
  <c r="BI786" i="1"/>
  <c r="L839" i="1"/>
  <c r="K839" i="1"/>
  <c r="G839" i="1"/>
  <c r="H839" i="1" s="1"/>
  <c r="BG839" i="1"/>
  <c r="J839" i="1"/>
  <c r="BH839" i="1"/>
  <c r="BI839" i="1"/>
  <c r="BF839" i="1"/>
  <c r="L885" i="1"/>
  <c r="G885" i="1"/>
  <c r="H885" i="1" s="1"/>
  <c r="BF885" i="1"/>
  <c r="BG885" i="1"/>
  <c r="BH885" i="1"/>
  <c r="BI885" i="1"/>
  <c r="K885" i="1"/>
  <c r="J885" i="1"/>
  <c r="L979" i="1"/>
  <c r="J979" i="1"/>
  <c r="K979" i="1"/>
  <c r="G979" i="1"/>
  <c r="H979" i="1" s="1"/>
  <c r="BF979" i="1"/>
  <c r="BG979" i="1"/>
  <c r="BH979" i="1"/>
  <c r="BI979" i="1"/>
  <c r="L753" i="1"/>
  <c r="G753" i="1"/>
  <c r="H753" i="1" s="1"/>
  <c r="J753" i="1"/>
  <c r="K753" i="1"/>
  <c r="BF753" i="1"/>
  <c r="BG753" i="1"/>
  <c r="BH753" i="1"/>
  <c r="BI753" i="1"/>
  <c r="L1572" i="1"/>
  <c r="BG1572" i="1"/>
  <c r="K1572" i="1"/>
  <c r="J1572" i="1"/>
  <c r="G1572" i="1"/>
  <c r="H1572" i="1" s="1"/>
  <c r="BF1572" i="1"/>
  <c r="BH1572" i="1"/>
  <c r="BI1572" i="1"/>
  <c r="L544" i="1"/>
  <c r="BI544" i="1"/>
  <c r="BH544" i="1"/>
  <c r="K544" i="1"/>
  <c r="G544" i="1"/>
  <c r="H544" i="1" s="1"/>
  <c r="J544" i="1"/>
  <c r="BF544" i="1"/>
  <c r="BG544" i="1"/>
  <c r="L2083" i="1"/>
  <c r="G2083" i="1"/>
  <c r="H2083" i="1" s="1"/>
  <c r="J2083" i="1"/>
  <c r="K2083" i="1"/>
  <c r="BG2083" i="1"/>
  <c r="BH2083" i="1"/>
  <c r="BI2083" i="1"/>
  <c r="BF2083" i="1"/>
  <c r="L1583" i="1"/>
  <c r="K1583" i="1"/>
  <c r="BH1583" i="1"/>
  <c r="BI1583" i="1"/>
  <c r="BF1583" i="1"/>
  <c r="BG1583" i="1"/>
  <c r="J1583" i="1"/>
  <c r="G1583" i="1"/>
  <c r="H1583" i="1" s="1"/>
  <c r="L1557" i="1"/>
  <c r="G1557" i="1"/>
  <c r="H1557" i="1" s="1"/>
  <c r="K1557" i="1"/>
  <c r="BI1557" i="1"/>
  <c r="BH1557" i="1"/>
  <c r="BF1557" i="1"/>
  <c r="J1557" i="1"/>
  <c r="BG1557" i="1"/>
  <c r="L1709" i="1"/>
  <c r="G1709" i="1"/>
  <c r="H1709" i="1" s="1"/>
  <c r="J1709" i="1"/>
  <c r="K1709" i="1"/>
  <c r="BF1709" i="1"/>
  <c r="BG1709" i="1"/>
  <c r="BH1709" i="1"/>
  <c r="BI1709" i="1"/>
  <c r="L515" i="1"/>
  <c r="J515" i="1"/>
  <c r="K515" i="1"/>
  <c r="G515" i="1"/>
  <c r="H515" i="1" s="1"/>
  <c r="BG515" i="1"/>
  <c r="BH515" i="1"/>
  <c r="BI515" i="1"/>
  <c r="BF515" i="1"/>
  <c r="L240" i="1"/>
  <c r="K240" i="1"/>
  <c r="G240" i="1"/>
  <c r="H240" i="1" s="1"/>
  <c r="J240" i="1"/>
  <c r="BI240" i="1"/>
  <c r="BF240" i="1"/>
  <c r="BG240" i="1"/>
  <c r="BH240" i="1"/>
  <c r="L700" i="1"/>
  <c r="J700" i="1"/>
  <c r="K700" i="1"/>
  <c r="BH700" i="1"/>
  <c r="BG700" i="1"/>
  <c r="BI700" i="1"/>
  <c r="G700" i="1"/>
  <c r="H700" i="1" s="1"/>
  <c r="BF700" i="1"/>
  <c r="BG2091" i="1"/>
  <c r="BH2091" i="1"/>
  <c r="G2091" i="1"/>
  <c r="H2091" i="1" s="1"/>
  <c r="J2091" i="1"/>
  <c r="K2091" i="1"/>
  <c r="L2091" i="1"/>
  <c r="BI2091" i="1"/>
  <c r="BF2091" i="1"/>
  <c r="J1556" i="1"/>
  <c r="K1556" i="1"/>
  <c r="BF1556" i="1"/>
  <c r="BG1556" i="1"/>
  <c r="BH1556" i="1"/>
  <c r="L1556" i="1"/>
  <c r="G1556" i="1"/>
  <c r="H1556" i="1" s="1"/>
  <c r="BI1556" i="1"/>
  <c r="L1555" i="1"/>
  <c r="G1555" i="1"/>
  <c r="H1555" i="1" s="1"/>
  <c r="J1555" i="1"/>
  <c r="K1555" i="1"/>
  <c r="BF1555" i="1"/>
  <c r="BG1555" i="1"/>
  <c r="BH1555" i="1"/>
  <c r="BI1555" i="1"/>
  <c r="L610" i="1"/>
  <c r="G610" i="1"/>
  <c r="H610" i="1" s="1"/>
  <c r="J610" i="1"/>
  <c r="K610" i="1"/>
  <c r="BF610" i="1"/>
  <c r="BG610" i="1"/>
  <c r="BH610" i="1"/>
  <c r="BI610" i="1"/>
  <c r="L699" i="1"/>
  <c r="BF699" i="1"/>
  <c r="BI699" i="1"/>
  <c r="BH699" i="1"/>
  <c r="BG699" i="1"/>
  <c r="K699" i="1"/>
  <c r="J699" i="1"/>
  <c r="G699" i="1"/>
  <c r="H699" i="1" s="1"/>
  <c r="L425" i="1"/>
  <c r="G425" i="1"/>
  <c r="H425" i="1" s="1"/>
  <c r="J425" i="1"/>
  <c r="K425" i="1"/>
  <c r="BF425" i="1"/>
  <c r="BG425" i="1"/>
  <c r="BH425" i="1"/>
  <c r="BI425" i="1"/>
  <c r="K262" i="1"/>
  <c r="BH262" i="1"/>
  <c r="BI262" i="1"/>
  <c r="BF262" i="1"/>
  <c r="BG262" i="1"/>
  <c r="J262" i="1"/>
  <c r="L262" i="1"/>
  <c r="G262" i="1"/>
  <c r="H262" i="1" s="1"/>
  <c r="L666" i="1"/>
  <c r="G666" i="1"/>
  <c r="H666" i="1" s="1"/>
  <c r="J666" i="1"/>
  <c r="K666" i="1"/>
  <c r="BF666" i="1"/>
  <c r="BG666" i="1"/>
  <c r="BH666" i="1"/>
  <c r="BI666" i="1"/>
  <c r="L1109" i="1"/>
  <c r="J1109" i="1"/>
  <c r="K1109" i="1"/>
  <c r="G1109" i="1"/>
  <c r="H1109" i="1" s="1"/>
  <c r="BF1109" i="1"/>
  <c r="BG1109" i="1"/>
  <c r="BH1109" i="1"/>
  <c r="BI1109" i="1"/>
  <c r="L1856" i="1"/>
  <c r="BF1856" i="1"/>
  <c r="BG1856" i="1"/>
  <c r="BI1856" i="1"/>
  <c r="J1856" i="1"/>
  <c r="K1856" i="1"/>
  <c r="G1856" i="1"/>
  <c r="H1856" i="1" s="1"/>
  <c r="BH1856" i="1"/>
  <c r="BI40" i="1"/>
  <c r="L40" i="1"/>
  <c r="BG40" i="1"/>
  <c r="J40" i="1"/>
  <c r="BF40" i="1"/>
  <c r="K40" i="1"/>
  <c r="G40" i="1"/>
  <c r="H40" i="1" s="1"/>
  <c r="BH40" i="1"/>
  <c r="G14" i="1"/>
  <c r="H14" i="1" s="1"/>
  <c r="BF14" i="1"/>
  <c r="BG14" i="1"/>
  <c r="BI14" i="1"/>
  <c r="L14" i="1"/>
  <c r="J14" i="1"/>
  <c r="K14" i="1"/>
  <c r="BH14" i="1"/>
  <c r="L504" i="1"/>
  <c r="G504" i="1"/>
  <c r="H504" i="1" s="1"/>
  <c r="J504" i="1"/>
  <c r="K504" i="1"/>
  <c r="BH504" i="1"/>
  <c r="BI504" i="1"/>
  <c r="BG504" i="1"/>
  <c r="BF504" i="1"/>
  <c r="L371" i="1"/>
  <c r="K371" i="1"/>
  <c r="BG371" i="1"/>
  <c r="BH371" i="1"/>
  <c r="BI371" i="1"/>
  <c r="BF371" i="1"/>
  <c r="J371" i="1"/>
  <c r="G371" i="1"/>
  <c r="H371" i="1" s="1"/>
  <c r="G221" i="1"/>
  <c r="H221" i="1" s="1"/>
  <c r="L221" i="1"/>
  <c r="J221" i="1"/>
  <c r="K221" i="1"/>
  <c r="BF221" i="1"/>
  <c r="BG221" i="1"/>
  <c r="BH221" i="1"/>
  <c r="BI221" i="1"/>
  <c r="K1148" i="1"/>
  <c r="BF1148" i="1"/>
  <c r="BG1148" i="1"/>
  <c r="BH1148" i="1"/>
  <c r="BI1148" i="1"/>
  <c r="G1148" i="1"/>
  <c r="H1148" i="1" s="1"/>
  <c r="L1148" i="1"/>
  <c r="J1148" i="1"/>
  <c r="L2012" i="1"/>
  <c r="G2012" i="1"/>
  <c r="H2012" i="1" s="1"/>
  <c r="J2012" i="1"/>
  <c r="BF2012" i="1"/>
  <c r="BG2012" i="1"/>
  <c r="BH2012" i="1"/>
  <c r="K2012" i="1"/>
  <c r="BI2012" i="1"/>
  <c r="J1393" i="1"/>
  <c r="K1393" i="1"/>
  <c r="BF1393" i="1"/>
  <c r="BG1393" i="1"/>
  <c r="BH1393" i="1"/>
  <c r="BI1393" i="1"/>
  <c r="G1393" i="1"/>
  <c r="H1393" i="1" s="1"/>
  <c r="L1393" i="1"/>
  <c r="L1716" i="1"/>
  <c r="G1716" i="1"/>
  <c r="H1716" i="1" s="1"/>
  <c r="J1716" i="1"/>
  <c r="BI1716" i="1"/>
  <c r="BF1716" i="1"/>
  <c r="BG1716" i="1"/>
  <c r="BH1716" i="1"/>
  <c r="K1716" i="1"/>
  <c r="L595" i="1"/>
  <c r="G595" i="1"/>
  <c r="H595" i="1" s="1"/>
  <c r="J595" i="1"/>
  <c r="K595" i="1"/>
  <c r="BF595" i="1"/>
  <c r="BG595" i="1"/>
  <c r="BI595" i="1"/>
  <c r="BH595" i="1"/>
  <c r="BH459" i="1"/>
  <c r="BG459" i="1"/>
  <c r="BF459" i="1"/>
  <c r="J459" i="1"/>
  <c r="BI459" i="1"/>
  <c r="K459" i="1"/>
  <c r="L459" i="1"/>
  <c r="G459" i="1"/>
  <c r="H459" i="1" s="1"/>
  <c r="L314" i="1"/>
  <c r="BF314" i="1"/>
  <c r="BG314" i="1"/>
  <c r="BH314" i="1"/>
  <c r="BI314" i="1"/>
  <c r="G314" i="1"/>
  <c r="H314" i="1" s="1"/>
  <c r="J314" i="1"/>
  <c r="K314" i="1"/>
  <c r="G168" i="1"/>
  <c r="H168" i="1" s="1"/>
  <c r="BF168" i="1"/>
  <c r="BG168" i="1"/>
  <c r="BH168" i="1"/>
  <c r="BI168" i="1"/>
  <c r="K168" i="1"/>
  <c r="J168" i="1"/>
  <c r="L168" i="1"/>
  <c r="L718" i="1"/>
  <c r="G718" i="1"/>
  <c r="H718" i="1" s="1"/>
  <c r="J718" i="1"/>
  <c r="K718" i="1"/>
  <c r="BI718" i="1"/>
  <c r="BF718" i="1"/>
  <c r="BG718" i="1"/>
  <c r="BH718" i="1"/>
  <c r="K33" i="1"/>
  <c r="G33" i="1"/>
  <c r="H33" i="1" s="1"/>
  <c r="BF33" i="1"/>
  <c r="BG33" i="1"/>
  <c r="BH33" i="1"/>
  <c r="BI33" i="1"/>
  <c r="L33" i="1"/>
  <c r="J33" i="1"/>
  <c r="L762" i="1"/>
  <c r="G762" i="1"/>
  <c r="H762" i="1" s="1"/>
  <c r="J762" i="1"/>
  <c r="K762" i="1"/>
  <c r="BF762" i="1"/>
  <c r="BG762" i="1"/>
  <c r="BH762" i="1"/>
  <c r="BI762" i="1"/>
  <c r="L879" i="1"/>
  <c r="J879" i="1"/>
  <c r="K879" i="1"/>
  <c r="G879" i="1"/>
  <c r="H879" i="1" s="1"/>
  <c r="BF879" i="1"/>
  <c r="BG879" i="1"/>
  <c r="BH879" i="1"/>
  <c r="BI879" i="1"/>
  <c r="J550" i="1"/>
  <c r="BH550" i="1"/>
  <c r="K550" i="1"/>
  <c r="L550" i="1"/>
  <c r="G550" i="1"/>
  <c r="H550" i="1" s="1"/>
  <c r="BI550" i="1"/>
  <c r="BF550" i="1"/>
  <c r="BG550" i="1"/>
  <c r="L422" i="1"/>
  <c r="J422" i="1"/>
  <c r="K422" i="1"/>
  <c r="BF422" i="1"/>
  <c r="BG422" i="1"/>
  <c r="G422" i="1"/>
  <c r="H422" i="1" s="1"/>
  <c r="BH422" i="1"/>
  <c r="BI422" i="1"/>
  <c r="L277" i="1"/>
  <c r="G277" i="1"/>
  <c r="H277" i="1" s="1"/>
  <c r="J277" i="1"/>
  <c r="K277" i="1"/>
  <c r="BF277" i="1"/>
  <c r="BG277" i="1"/>
  <c r="BH277" i="1"/>
  <c r="BI277" i="1"/>
  <c r="L910" i="1"/>
  <c r="G910" i="1"/>
  <c r="H910" i="1" s="1"/>
  <c r="J910" i="1"/>
  <c r="K910" i="1"/>
  <c r="BF910" i="1"/>
  <c r="BG910" i="1"/>
  <c r="BH910" i="1"/>
  <c r="BI910" i="1"/>
  <c r="L901" i="1"/>
  <c r="G901" i="1"/>
  <c r="H901" i="1" s="1"/>
  <c r="BF901" i="1"/>
  <c r="BG901" i="1"/>
  <c r="BH901" i="1"/>
  <c r="BI901" i="1"/>
  <c r="J901" i="1"/>
  <c r="K901" i="1"/>
  <c r="G199" i="1"/>
  <c r="H199" i="1" s="1"/>
  <c r="BF199" i="1"/>
  <c r="BG199" i="1"/>
  <c r="BH199" i="1"/>
  <c r="BI199" i="1"/>
  <c r="J199" i="1"/>
  <c r="K199" i="1"/>
  <c r="L199" i="1"/>
  <c r="G4" i="1"/>
  <c r="H4" i="1" s="1"/>
  <c r="BH4" i="1"/>
  <c r="BI4" i="1"/>
  <c r="BF4" i="1"/>
  <c r="BG4" i="1"/>
  <c r="L4" i="1"/>
  <c r="J4" i="1"/>
  <c r="K4" i="1"/>
  <c r="J200" i="1"/>
  <c r="BF200" i="1"/>
  <c r="BG200" i="1"/>
  <c r="BH200" i="1"/>
  <c r="G200" i="1"/>
  <c r="H200" i="1" s="1"/>
  <c r="BI200" i="1"/>
  <c r="K200" i="1"/>
  <c r="L200" i="1"/>
  <c r="L596" i="1"/>
  <c r="G596" i="1"/>
  <c r="H596" i="1" s="1"/>
  <c r="J596" i="1"/>
  <c r="K596" i="1"/>
  <c r="BI596" i="1"/>
  <c r="BF596" i="1"/>
  <c r="BG596" i="1"/>
  <c r="BH596" i="1"/>
  <c r="BF25" i="1"/>
  <c r="BH25" i="1"/>
  <c r="BI25" i="1"/>
  <c r="J25" i="1"/>
  <c r="L25" i="1"/>
  <c r="BG25" i="1"/>
  <c r="K25" i="1"/>
  <c r="G25" i="1"/>
  <c r="H25" i="1" s="1"/>
  <c r="BF809" i="1"/>
  <c r="BI809" i="1"/>
  <c r="G809" i="1"/>
  <c r="H809" i="1" s="1"/>
  <c r="L809" i="1"/>
  <c r="J809" i="1"/>
  <c r="K809" i="1"/>
  <c r="BG809" i="1"/>
  <c r="BH809" i="1"/>
  <c r="L679" i="1"/>
  <c r="BG679" i="1"/>
  <c r="BH679" i="1"/>
  <c r="BI679" i="1"/>
  <c r="J679" i="1"/>
  <c r="G679" i="1"/>
  <c r="H679" i="1" s="1"/>
  <c r="K679" i="1"/>
  <c r="BF679" i="1"/>
  <c r="L533" i="1"/>
  <c r="G533" i="1"/>
  <c r="H533" i="1" s="1"/>
  <c r="J533" i="1"/>
  <c r="K533" i="1"/>
  <c r="BG533" i="1"/>
  <c r="BH533" i="1"/>
  <c r="BI533" i="1"/>
  <c r="BF533" i="1"/>
  <c r="L400" i="1"/>
  <c r="G400" i="1"/>
  <c r="H400" i="1" s="1"/>
  <c r="BF400" i="1"/>
  <c r="BG400" i="1"/>
  <c r="BH400" i="1"/>
  <c r="BI400" i="1"/>
  <c r="J400" i="1"/>
  <c r="K400" i="1"/>
  <c r="L258" i="1"/>
  <c r="G258" i="1"/>
  <c r="H258" i="1" s="1"/>
  <c r="J258" i="1"/>
  <c r="K258" i="1"/>
  <c r="BF258" i="1"/>
  <c r="BG258" i="1"/>
  <c r="BH258" i="1"/>
  <c r="BI258" i="1"/>
  <c r="L837" i="1"/>
  <c r="G837" i="1"/>
  <c r="H837" i="1" s="1"/>
  <c r="J837" i="1"/>
  <c r="K837" i="1"/>
  <c r="BI837" i="1"/>
  <c r="BF837" i="1"/>
  <c r="BG837" i="1"/>
  <c r="BH837" i="1"/>
  <c r="L331" i="1"/>
  <c r="G331" i="1"/>
  <c r="H331" i="1" s="1"/>
  <c r="J331" i="1"/>
  <c r="K331" i="1"/>
  <c r="BG331" i="1"/>
  <c r="BH331" i="1"/>
  <c r="BI331" i="1"/>
  <c r="BF331" i="1"/>
  <c r="L916" i="1"/>
  <c r="G916" i="1"/>
  <c r="H916" i="1" s="1"/>
  <c r="J916" i="1"/>
  <c r="BG916" i="1"/>
  <c r="K916" i="1"/>
  <c r="BH916" i="1"/>
  <c r="BI916" i="1"/>
  <c r="BF916" i="1"/>
  <c r="BI770" i="1"/>
  <c r="J770" i="1"/>
  <c r="BF770" i="1"/>
  <c r="BG770" i="1"/>
  <c r="BH770" i="1"/>
  <c r="L770" i="1"/>
  <c r="K770" i="1"/>
  <c r="G770" i="1"/>
  <c r="H770" i="1" s="1"/>
  <c r="K2257" i="1"/>
  <c r="BG2257" i="1"/>
  <c r="BF2257" i="1"/>
  <c r="L2257" i="1"/>
  <c r="BI2257" i="1"/>
  <c r="BH2257" i="1"/>
  <c r="G2257" i="1"/>
  <c r="H2257" i="1" s="1"/>
  <c r="J2257" i="1"/>
  <c r="BF620" i="1"/>
  <c r="BG620" i="1"/>
  <c r="BH620" i="1"/>
  <c r="BI620" i="1"/>
  <c r="K620" i="1"/>
  <c r="J620" i="1"/>
  <c r="G620" i="1"/>
  <c r="H620" i="1" s="1"/>
  <c r="L620" i="1"/>
  <c r="L932" i="1"/>
  <c r="G932" i="1"/>
  <c r="H932" i="1" s="1"/>
  <c r="J932" i="1"/>
  <c r="K932" i="1"/>
  <c r="BG932" i="1"/>
  <c r="BH932" i="1"/>
  <c r="BI932" i="1"/>
  <c r="BF932" i="1"/>
  <c r="J28" i="1"/>
  <c r="L28" i="1"/>
  <c r="K28" i="1"/>
  <c r="BI28" i="1"/>
  <c r="G28" i="1"/>
  <c r="H28" i="1" s="1"/>
  <c r="BF28" i="1"/>
  <c r="BH28" i="1"/>
  <c r="BG28" i="1"/>
  <c r="L632" i="1"/>
  <c r="J632" i="1"/>
  <c r="K632" i="1"/>
  <c r="G632" i="1"/>
  <c r="H632" i="1" s="1"/>
  <c r="BF632" i="1"/>
  <c r="BG632" i="1"/>
  <c r="BH632" i="1"/>
  <c r="BI632" i="1"/>
  <c r="L494" i="1"/>
  <c r="G494" i="1"/>
  <c r="H494" i="1" s="1"/>
  <c r="BF494" i="1"/>
  <c r="BG494" i="1"/>
  <c r="BH494" i="1"/>
  <c r="BI494" i="1"/>
  <c r="J494" i="1"/>
  <c r="K494" i="1"/>
  <c r="BI361" i="1"/>
  <c r="BF361" i="1"/>
  <c r="BG361" i="1"/>
  <c r="BH361" i="1"/>
  <c r="J361" i="1"/>
  <c r="K361" i="1"/>
  <c r="L361" i="1"/>
  <c r="G361" i="1"/>
  <c r="H361" i="1" s="1"/>
  <c r="L227" i="1"/>
  <c r="G227" i="1"/>
  <c r="H227" i="1" s="1"/>
  <c r="J227" i="1"/>
  <c r="K227" i="1"/>
  <c r="BF227" i="1"/>
  <c r="BG227" i="1"/>
  <c r="BH227" i="1"/>
  <c r="BI227" i="1"/>
  <c r="L934" i="1"/>
  <c r="G934" i="1"/>
  <c r="H934" i="1" s="1"/>
  <c r="J934" i="1"/>
  <c r="K934" i="1"/>
  <c r="BF934" i="1"/>
  <c r="BG934" i="1"/>
  <c r="BH934" i="1"/>
  <c r="BI934" i="1"/>
  <c r="L808" i="1"/>
  <c r="K808" i="1"/>
  <c r="G808" i="1"/>
  <c r="H808" i="1" s="1"/>
  <c r="BF808" i="1"/>
  <c r="BG808" i="1"/>
  <c r="BH808" i="1"/>
  <c r="BI808" i="1"/>
  <c r="J808" i="1"/>
  <c r="L323" i="1"/>
  <c r="K323" i="1"/>
  <c r="G323" i="1"/>
  <c r="H323" i="1" s="1"/>
  <c r="J323" i="1"/>
  <c r="BF323" i="1"/>
  <c r="BG323" i="1"/>
  <c r="BH323" i="1"/>
  <c r="BI323" i="1"/>
  <c r="L693" i="1"/>
  <c r="G693" i="1"/>
  <c r="H693" i="1" s="1"/>
  <c r="BI693" i="1"/>
  <c r="BF693" i="1"/>
  <c r="K693" i="1"/>
  <c r="BH693" i="1"/>
  <c r="BG693" i="1"/>
  <c r="J693" i="1"/>
  <c r="K59" i="1"/>
  <c r="BG59" i="1"/>
  <c r="BI59" i="1"/>
  <c r="BF59" i="1"/>
  <c r="G59" i="1"/>
  <c r="H59" i="1" s="1"/>
  <c r="L59" i="1"/>
  <c r="BH59" i="1"/>
  <c r="J59" i="1"/>
  <c r="L877" i="1"/>
  <c r="G877" i="1"/>
  <c r="H877" i="1" s="1"/>
  <c r="BF877" i="1"/>
  <c r="BG877" i="1"/>
  <c r="BH877" i="1"/>
  <c r="BI877" i="1"/>
  <c r="K877" i="1"/>
  <c r="J877" i="1"/>
  <c r="BF367" i="1"/>
  <c r="BG367" i="1"/>
  <c r="BH367" i="1"/>
  <c r="BI367" i="1"/>
  <c r="K367" i="1"/>
  <c r="L367" i="1"/>
  <c r="J367" i="1"/>
  <c r="G367" i="1"/>
  <c r="H367" i="1" s="1"/>
  <c r="BF36" i="1"/>
  <c r="K36" i="1"/>
  <c r="BG36" i="1"/>
  <c r="BH36" i="1"/>
  <c r="BI36" i="1"/>
  <c r="J36" i="1"/>
  <c r="L36" i="1"/>
  <c r="G36" i="1"/>
  <c r="H36" i="1" s="1"/>
  <c r="L737" i="1"/>
  <c r="J737" i="1"/>
  <c r="K737" i="1"/>
  <c r="G737" i="1"/>
  <c r="H737" i="1" s="1"/>
  <c r="BF737" i="1"/>
  <c r="BG737" i="1"/>
  <c r="BH737" i="1"/>
  <c r="BI737" i="1"/>
  <c r="L613" i="1"/>
  <c r="G613" i="1"/>
  <c r="H613" i="1" s="1"/>
  <c r="J613" i="1"/>
  <c r="K613" i="1"/>
  <c r="BF613" i="1"/>
  <c r="BG613" i="1"/>
  <c r="BH613" i="1"/>
  <c r="BI613" i="1"/>
  <c r="G477" i="1"/>
  <c r="H477" i="1" s="1"/>
  <c r="L477" i="1"/>
  <c r="K477" i="1"/>
  <c r="J477" i="1"/>
  <c r="BF477" i="1"/>
  <c r="BG477" i="1"/>
  <c r="BH477" i="1"/>
  <c r="BI477" i="1"/>
  <c r="L344" i="1"/>
  <c r="K344" i="1"/>
  <c r="BH344" i="1"/>
  <c r="BI344" i="1"/>
  <c r="BG344" i="1"/>
  <c r="BF344" i="1"/>
  <c r="J344" i="1"/>
  <c r="G344" i="1"/>
  <c r="H344" i="1" s="1"/>
  <c r="L183" i="1"/>
  <c r="K183" i="1"/>
  <c r="G183" i="1"/>
  <c r="H183" i="1" s="1"/>
  <c r="BH183" i="1"/>
  <c r="BI183" i="1"/>
  <c r="BF183" i="1"/>
  <c r="BG183" i="1"/>
  <c r="J183" i="1"/>
  <c r="L564" i="1"/>
  <c r="K564" i="1"/>
  <c r="G564" i="1"/>
  <c r="H564" i="1" s="1"/>
  <c r="BI564" i="1"/>
  <c r="J564" i="1"/>
  <c r="BF564" i="1"/>
  <c r="BG564" i="1"/>
  <c r="BH564" i="1"/>
  <c r="L217" i="1"/>
  <c r="G217" i="1"/>
  <c r="H217" i="1" s="1"/>
  <c r="J217" i="1"/>
  <c r="K217" i="1"/>
  <c r="BF217" i="1"/>
  <c r="BG217" i="1"/>
  <c r="BH217" i="1"/>
  <c r="BI217" i="1"/>
  <c r="G50" i="1"/>
  <c r="H50" i="1" s="1"/>
  <c r="J50" i="1"/>
  <c r="BI50" i="1"/>
  <c r="BF50" i="1"/>
  <c r="BG50" i="1"/>
  <c r="BH50" i="1"/>
  <c r="L50" i="1"/>
  <c r="K50" i="1"/>
  <c r="J24" i="1"/>
  <c r="BG24" i="1"/>
  <c r="BH24" i="1"/>
  <c r="K24" i="1"/>
  <c r="L24" i="1"/>
  <c r="BI24" i="1"/>
  <c r="BF24" i="1"/>
  <c r="G24" i="1"/>
  <c r="H24" i="1" s="1"/>
  <c r="L841" i="1"/>
  <c r="G841" i="1"/>
  <c r="H841" i="1" s="1"/>
  <c r="J841" i="1"/>
  <c r="K841" i="1"/>
  <c r="BF841" i="1"/>
  <c r="BG841" i="1"/>
  <c r="BH841" i="1"/>
  <c r="BI841" i="1"/>
  <c r="L528" i="1"/>
  <c r="G528" i="1"/>
  <c r="H528" i="1" s="1"/>
  <c r="J528" i="1"/>
  <c r="K528" i="1"/>
  <c r="BF528" i="1"/>
  <c r="BG528" i="1"/>
  <c r="BH528" i="1"/>
  <c r="BI528" i="1"/>
  <c r="L395" i="1"/>
  <c r="G395" i="1"/>
  <c r="H395" i="1" s="1"/>
  <c r="J395" i="1"/>
  <c r="K395" i="1"/>
  <c r="BF395" i="1"/>
  <c r="BG395" i="1"/>
  <c r="BH395" i="1"/>
  <c r="BI395" i="1"/>
  <c r="L261" i="1"/>
  <c r="G261" i="1"/>
  <c r="H261" i="1" s="1"/>
  <c r="J261" i="1"/>
  <c r="K261" i="1"/>
  <c r="BI261" i="1"/>
  <c r="BF261" i="1"/>
  <c r="BH261" i="1"/>
  <c r="BG261" i="1"/>
  <c r="L2182" i="1"/>
  <c r="J2182" i="1"/>
  <c r="K2182" i="1"/>
  <c r="BF2182" i="1"/>
  <c r="BG2182" i="1"/>
  <c r="BH2182" i="1"/>
  <c r="BI2182" i="1"/>
  <c r="G2182" i="1"/>
  <c r="H2182" i="1" s="1"/>
  <c r="L1239" i="1"/>
  <c r="K1239" i="1"/>
  <c r="BH1239" i="1"/>
  <c r="BG1239" i="1"/>
  <c r="BF1239" i="1"/>
  <c r="J1239" i="1"/>
  <c r="BI1239" i="1"/>
  <c r="G1239" i="1"/>
  <c r="H1239" i="1" s="1"/>
  <c r="J2067" i="1"/>
  <c r="BF2067" i="1"/>
  <c r="BG2067" i="1"/>
  <c r="BH2067" i="1"/>
  <c r="BI2067" i="1"/>
  <c r="L2067" i="1"/>
  <c r="K2067" i="1"/>
  <c r="G2067" i="1"/>
  <c r="H2067" i="1" s="1"/>
  <c r="L1473" i="1"/>
  <c r="G1473" i="1"/>
  <c r="H1473" i="1" s="1"/>
  <c r="J1473" i="1"/>
  <c r="BF1473" i="1"/>
  <c r="BH1473" i="1"/>
  <c r="BI1473" i="1"/>
  <c r="K1473" i="1"/>
  <c r="BG1473" i="1"/>
  <c r="G131" i="1"/>
  <c r="H131" i="1" s="1"/>
  <c r="BH131" i="1"/>
  <c r="BI131" i="1"/>
  <c r="BF131" i="1"/>
  <c r="BG131" i="1"/>
  <c r="L131" i="1"/>
  <c r="J131" i="1"/>
  <c r="K131" i="1"/>
  <c r="L1567" i="1"/>
  <c r="K1567" i="1"/>
  <c r="G1567" i="1"/>
  <c r="H1567" i="1" s="1"/>
  <c r="J1567" i="1"/>
  <c r="BH1567" i="1"/>
  <c r="BI1567" i="1"/>
  <c r="BF1567" i="1"/>
  <c r="BG1567" i="1"/>
  <c r="L2004" i="1"/>
  <c r="J2004" i="1"/>
  <c r="K2004" i="1"/>
  <c r="G2004" i="1"/>
  <c r="H2004" i="1" s="1"/>
  <c r="BI2004" i="1"/>
  <c r="BF2004" i="1"/>
  <c r="BG2004" i="1"/>
  <c r="BH2004" i="1"/>
  <c r="BF1710" i="1"/>
  <c r="BG1710" i="1"/>
  <c r="BH1710" i="1"/>
  <c r="BI1710" i="1"/>
  <c r="J1710" i="1"/>
  <c r="K1710" i="1"/>
  <c r="L1710" i="1"/>
  <c r="G1710" i="1"/>
  <c r="H1710" i="1" s="1"/>
  <c r="L1541" i="1"/>
  <c r="G1541" i="1"/>
  <c r="H1541" i="1" s="1"/>
  <c r="J1541" i="1"/>
  <c r="K1541" i="1"/>
  <c r="BH1541" i="1"/>
  <c r="BI1541" i="1"/>
  <c r="BF1541" i="1"/>
  <c r="BG1541" i="1"/>
  <c r="BF1403" i="1"/>
  <c r="BG1403" i="1"/>
  <c r="BH1403" i="1"/>
  <c r="BI1403" i="1"/>
  <c r="L1403" i="1"/>
  <c r="G1403" i="1"/>
  <c r="H1403" i="1" s="1"/>
  <c r="J1403" i="1"/>
  <c r="K1403" i="1"/>
  <c r="G1149" i="1"/>
  <c r="H1149" i="1" s="1"/>
  <c r="BF1149" i="1"/>
  <c r="BG1149" i="1"/>
  <c r="BH1149" i="1"/>
  <c r="BI1149" i="1"/>
  <c r="L1149" i="1"/>
  <c r="J1149" i="1"/>
  <c r="K1149" i="1"/>
  <c r="L1668" i="1"/>
  <c r="G1668" i="1"/>
  <c r="H1668" i="1" s="1"/>
  <c r="J1668" i="1"/>
  <c r="K1668" i="1"/>
  <c r="BI1668" i="1"/>
  <c r="BF1668" i="1"/>
  <c r="BG1668" i="1"/>
  <c r="BH1668" i="1"/>
  <c r="L1272" i="1"/>
  <c r="G1272" i="1"/>
  <c r="H1272" i="1" s="1"/>
  <c r="J1272" i="1"/>
  <c r="K1272" i="1"/>
  <c r="BF1272" i="1"/>
  <c r="BG1272" i="1"/>
  <c r="BH1272" i="1"/>
  <c r="BI1272" i="1"/>
  <c r="G499" i="1"/>
  <c r="H499" i="1" s="1"/>
  <c r="BF499" i="1"/>
  <c r="BG499" i="1"/>
  <c r="BH499" i="1"/>
  <c r="BI499" i="1"/>
  <c r="J499" i="1"/>
  <c r="L499" i="1"/>
  <c r="K499" i="1"/>
  <c r="L366" i="1"/>
  <c r="J366" i="1"/>
  <c r="K366" i="1"/>
  <c r="G366" i="1"/>
  <c r="H366" i="1" s="1"/>
  <c r="BF366" i="1"/>
  <c r="BG366" i="1"/>
  <c r="BH366" i="1"/>
  <c r="BI366" i="1"/>
  <c r="L224" i="1"/>
  <c r="G224" i="1"/>
  <c r="H224" i="1" s="1"/>
  <c r="J224" i="1"/>
  <c r="K224" i="1"/>
  <c r="BG224" i="1"/>
  <c r="BH224" i="1"/>
  <c r="BI224" i="1"/>
  <c r="BF224" i="1"/>
  <c r="L814" i="1"/>
  <c r="G814" i="1"/>
  <c r="H814" i="1" s="1"/>
  <c r="J814" i="1"/>
  <c r="K814" i="1"/>
  <c r="BF814" i="1"/>
  <c r="BG814" i="1"/>
  <c r="BH814" i="1"/>
  <c r="BI814" i="1"/>
  <c r="L684" i="1"/>
  <c r="G684" i="1"/>
  <c r="H684" i="1" s="1"/>
  <c r="J684" i="1"/>
  <c r="K684" i="1"/>
  <c r="BF684" i="1"/>
  <c r="BG684" i="1"/>
  <c r="BH684" i="1"/>
  <c r="BI684" i="1"/>
  <c r="L858" i="1"/>
  <c r="G858" i="1"/>
  <c r="H858" i="1" s="1"/>
  <c r="J858" i="1"/>
  <c r="K858" i="1"/>
  <c r="BI858" i="1"/>
  <c r="BF858" i="1"/>
  <c r="BG858" i="1"/>
  <c r="BH858" i="1"/>
  <c r="L857" i="1"/>
  <c r="K857" i="1"/>
  <c r="G857" i="1"/>
  <c r="H857" i="1" s="1"/>
  <c r="BF857" i="1"/>
  <c r="BG857" i="1"/>
  <c r="BI857" i="1"/>
  <c r="J857" i="1"/>
  <c r="BH857" i="1"/>
  <c r="L2213" i="1"/>
  <c r="G2213" i="1"/>
  <c r="H2213" i="1" s="1"/>
  <c r="BG2213" i="1"/>
  <c r="BI2213" i="1"/>
  <c r="BH2213" i="1"/>
  <c r="BF2213" i="1"/>
  <c r="K2213" i="1"/>
  <c r="J2213" i="1"/>
  <c r="K1939" i="1"/>
  <c r="BH1939" i="1"/>
  <c r="BI1939" i="1"/>
  <c r="BF1939" i="1"/>
  <c r="BG1939" i="1"/>
  <c r="L1939" i="1"/>
  <c r="G1939" i="1"/>
  <c r="H1939" i="1" s="1"/>
  <c r="J1939" i="1"/>
  <c r="BG1809" i="1"/>
  <c r="G1809" i="1"/>
  <c r="H1809" i="1" s="1"/>
  <c r="BF1809" i="1"/>
  <c r="L1809" i="1"/>
  <c r="K1809" i="1"/>
  <c r="BH1809" i="1"/>
  <c r="J1809" i="1"/>
  <c r="BI1809" i="1"/>
  <c r="BI1540" i="1"/>
  <c r="J1540" i="1"/>
  <c r="K1540" i="1"/>
  <c r="L1540" i="1"/>
  <c r="BF1540" i="1"/>
  <c r="BG1540" i="1"/>
  <c r="BH1540" i="1"/>
  <c r="G1540" i="1"/>
  <c r="H1540" i="1" s="1"/>
  <c r="L1402" i="1"/>
  <c r="G1402" i="1"/>
  <c r="H1402" i="1" s="1"/>
  <c r="J1402" i="1"/>
  <c r="K1402" i="1"/>
  <c r="BF1402" i="1"/>
  <c r="BG1402" i="1"/>
  <c r="BH1402" i="1"/>
  <c r="BI1402" i="1"/>
  <c r="L1124" i="1"/>
  <c r="J1124" i="1"/>
  <c r="K1124" i="1"/>
  <c r="BI1124" i="1"/>
  <c r="G1124" i="1"/>
  <c r="H1124" i="1" s="1"/>
  <c r="BF1124" i="1"/>
  <c r="BH1124" i="1"/>
  <c r="BG1124" i="1"/>
  <c r="L576" i="1"/>
  <c r="J576" i="1"/>
  <c r="K576" i="1"/>
  <c r="G576" i="1"/>
  <c r="H576" i="1" s="1"/>
  <c r="BF576" i="1"/>
  <c r="BG576" i="1"/>
  <c r="BH576" i="1"/>
  <c r="BI576" i="1"/>
  <c r="L1523" i="1"/>
  <c r="BH1523" i="1"/>
  <c r="BI1523" i="1"/>
  <c r="BG1523" i="1"/>
  <c r="J1523" i="1"/>
  <c r="K1523" i="1"/>
  <c r="G1523" i="1"/>
  <c r="H1523" i="1" s="1"/>
  <c r="BF1523" i="1"/>
  <c r="L915" i="1"/>
  <c r="J915" i="1"/>
  <c r="K915" i="1"/>
  <c r="G915" i="1"/>
  <c r="H915" i="1" s="1"/>
  <c r="BH915" i="1"/>
  <c r="BI915" i="1"/>
  <c r="BF915" i="1"/>
  <c r="BG915" i="1"/>
  <c r="L594" i="1"/>
  <c r="J594" i="1"/>
  <c r="K594" i="1"/>
  <c r="G594" i="1"/>
  <c r="H594" i="1" s="1"/>
  <c r="BF594" i="1"/>
  <c r="BG594" i="1"/>
  <c r="BH594" i="1"/>
  <c r="BI594" i="1"/>
  <c r="BF458" i="1"/>
  <c r="BG458" i="1"/>
  <c r="BH458" i="1"/>
  <c r="G458" i="1"/>
  <c r="H458" i="1" s="1"/>
  <c r="J458" i="1"/>
  <c r="K458" i="1"/>
  <c r="L458" i="1"/>
  <c r="BI458" i="1"/>
  <c r="BG313" i="1"/>
  <c r="BH313" i="1"/>
  <c r="BI313" i="1"/>
  <c r="BF313" i="1"/>
  <c r="L313" i="1"/>
  <c r="G313" i="1"/>
  <c r="H313" i="1" s="1"/>
  <c r="J313" i="1"/>
  <c r="K313" i="1"/>
  <c r="BI180" i="1"/>
  <c r="L180" i="1"/>
  <c r="J180" i="1"/>
  <c r="G180" i="1"/>
  <c r="H180" i="1" s="1"/>
  <c r="BF180" i="1"/>
  <c r="BG180" i="1"/>
  <c r="K180" i="1"/>
  <c r="BH180" i="1"/>
  <c r="L813" i="1"/>
  <c r="K813" i="1"/>
  <c r="G813" i="1"/>
  <c r="H813" i="1" s="1"/>
  <c r="BF813" i="1"/>
  <c r="J813" i="1"/>
  <c r="BG813" i="1"/>
  <c r="BH813" i="1"/>
  <c r="BI813" i="1"/>
  <c r="L683" i="1"/>
  <c r="G683" i="1"/>
  <c r="H683" i="1" s="1"/>
  <c r="J683" i="1"/>
  <c r="K683" i="1"/>
  <c r="BF683" i="1"/>
  <c r="BG683" i="1"/>
  <c r="BH683" i="1"/>
  <c r="BI683" i="1"/>
  <c r="K537" i="1"/>
  <c r="BG537" i="1"/>
  <c r="BH537" i="1"/>
  <c r="BI537" i="1"/>
  <c r="L537" i="1"/>
  <c r="G537" i="1"/>
  <c r="H537" i="1" s="1"/>
  <c r="BF537" i="1"/>
  <c r="J537" i="1"/>
  <c r="K388" i="1"/>
  <c r="G388" i="1"/>
  <c r="H388" i="1" s="1"/>
  <c r="L388" i="1"/>
  <c r="J388" i="1"/>
  <c r="BF388" i="1"/>
  <c r="BG388" i="1"/>
  <c r="BH388" i="1"/>
  <c r="BI388" i="1"/>
  <c r="L246" i="1"/>
  <c r="G246" i="1"/>
  <c r="H246" i="1" s="1"/>
  <c r="J246" i="1"/>
  <c r="K246" i="1"/>
  <c r="BH246" i="1"/>
  <c r="BI246" i="1"/>
  <c r="BF246" i="1"/>
  <c r="BG246" i="1"/>
  <c r="L780" i="1"/>
  <c r="G780" i="1"/>
  <c r="H780" i="1" s="1"/>
  <c r="J780" i="1"/>
  <c r="K780" i="1"/>
  <c r="BG780" i="1"/>
  <c r="BH780" i="1"/>
  <c r="BI780" i="1"/>
  <c r="BF780" i="1"/>
  <c r="L45" i="1"/>
  <c r="BF45" i="1"/>
  <c r="BG45" i="1"/>
  <c r="BH45" i="1"/>
  <c r="K45" i="1"/>
  <c r="BI45" i="1"/>
  <c r="J45" i="1"/>
  <c r="G45" i="1"/>
  <c r="H45" i="1" s="1"/>
  <c r="G1900" i="1"/>
  <c r="H1900" i="1" s="1"/>
  <c r="BF1900" i="1"/>
  <c r="BI1900" i="1"/>
  <c r="J1900" i="1"/>
  <c r="BG1900" i="1"/>
  <c r="L1900" i="1"/>
  <c r="K1900" i="1"/>
  <c r="BH1900" i="1"/>
  <c r="L1093" i="1"/>
  <c r="G1093" i="1"/>
  <c r="H1093" i="1" s="1"/>
  <c r="J1093" i="1"/>
  <c r="K1093" i="1"/>
  <c r="BF1093" i="1"/>
  <c r="BG1093" i="1"/>
  <c r="BH1093" i="1"/>
  <c r="BI1093" i="1"/>
  <c r="L2204" i="1"/>
  <c r="BG2204" i="1"/>
  <c r="BI2204" i="1"/>
  <c r="G2204" i="1"/>
  <c r="H2204" i="1" s="1"/>
  <c r="K2204" i="1"/>
  <c r="BH2204" i="1"/>
  <c r="BF2204" i="1"/>
  <c r="J2204" i="1"/>
  <c r="BF1986" i="1"/>
  <c r="BG1986" i="1"/>
  <c r="BH1986" i="1"/>
  <c r="BI1986" i="1"/>
  <c r="L1986" i="1"/>
  <c r="K1986" i="1"/>
  <c r="J1986" i="1"/>
  <c r="G1986" i="1"/>
  <c r="H1986" i="1" s="1"/>
  <c r="L1840" i="1"/>
  <c r="G1840" i="1"/>
  <c r="H1840" i="1" s="1"/>
  <c r="J1840" i="1"/>
  <c r="K1840" i="1"/>
  <c r="BF1840" i="1"/>
  <c r="BG1840" i="1"/>
  <c r="BH1840" i="1"/>
  <c r="BI1840" i="1"/>
  <c r="G174" i="1"/>
  <c r="H174" i="1" s="1"/>
  <c r="BG174" i="1"/>
  <c r="J174" i="1"/>
  <c r="L174" i="1"/>
  <c r="K174" i="1"/>
  <c r="BF174" i="1"/>
  <c r="BH174" i="1"/>
  <c r="BI174" i="1"/>
  <c r="G147" i="1"/>
  <c r="H147" i="1" s="1"/>
  <c r="BH147" i="1"/>
  <c r="BI147" i="1"/>
  <c r="BG147" i="1"/>
  <c r="L147" i="1"/>
  <c r="J147" i="1"/>
  <c r="BF147" i="1"/>
  <c r="K147" i="1"/>
  <c r="L929" i="1"/>
  <c r="J929" i="1"/>
  <c r="K929" i="1"/>
  <c r="G929" i="1"/>
  <c r="H929" i="1" s="1"/>
  <c r="BF929" i="1"/>
  <c r="BG929" i="1"/>
  <c r="BH929" i="1"/>
  <c r="BI929" i="1"/>
  <c r="L626" i="1"/>
  <c r="G626" i="1"/>
  <c r="H626" i="1" s="1"/>
  <c r="J626" i="1"/>
  <c r="K626" i="1"/>
  <c r="BF626" i="1"/>
  <c r="BG626" i="1"/>
  <c r="BH626" i="1"/>
  <c r="BI626" i="1"/>
  <c r="L488" i="1"/>
  <c r="G488" i="1"/>
  <c r="H488" i="1" s="1"/>
  <c r="J488" i="1"/>
  <c r="K488" i="1"/>
  <c r="BI488" i="1"/>
  <c r="BF488" i="1"/>
  <c r="BH488" i="1"/>
  <c r="BG488" i="1"/>
  <c r="L355" i="1"/>
  <c r="BF355" i="1"/>
  <c r="BI355" i="1"/>
  <c r="K355" i="1"/>
  <c r="BH355" i="1"/>
  <c r="BG355" i="1"/>
  <c r="J355" i="1"/>
  <c r="G355" i="1"/>
  <c r="H355" i="1" s="1"/>
  <c r="K195" i="1"/>
  <c r="G195" i="1"/>
  <c r="H195" i="1" s="1"/>
  <c r="BF195" i="1"/>
  <c r="BG195" i="1"/>
  <c r="BH195" i="1"/>
  <c r="BI195" i="1"/>
  <c r="L195" i="1"/>
  <c r="J195" i="1"/>
  <c r="L2108" i="1"/>
  <c r="G2108" i="1"/>
  <c r="H2108" i="1" s="1"/>
  <c r="J2108" i="1"/>
  <c r="K2108" i="1"/>
  <c r="BI2108" i="1"/>
  <c r="BF2108" i="1"/>
  <c r="BG2108" i="1"/>
  <c r="BH2108" i="1"/>
  <c r="L1191" i="1"/>
  <c r="G1191" i="1"/>
  <c r="H1191" i="1" s="1"/>
  <c r="J1191" i="1"/>
  <c r="K1191" i="1"/>
  <c r="BH1191" i="1"/>
  <c r="BI1191" i="1"/>
  <c r="BG1191" i="1"/>
  <c r="BF1191" i="1"/>
  <c r="L1491" i="1"/>
  <c r="G1491" i="1"/>
  <c r="H1491" i="1" s="1"/>
  <c r="J1491" i="1"/>
  <c r="K1491" i="1"/>
  <c r="BF1491" i="1"/>
  <c r="BG1491" i="1"/>
  <c r="BH1491" i="1"/>
  <c r="BI1491" i="1"/>
  <c r="L866" i="1"/>
  <c r="G866" i="1"/>
  <c r="H866" i="1" s="1"/>
  <c r="J866" i="1"/>
  <c r="K866" i="1"/>
  <c r="BI866" i="1"/>
  <c r="BF866" i="1"/>
  <c r="BG866" i="1"/>
  <c r="BH866" i="1"/>
  <c r="L957" i="1"/>
  <c r="K957" i="1"/>
  <c r="G957" i="1"/>
  <c r="H957" i="1" s="1"/>
  <c r="J957" i="1"/>
  <c r="BH957" i="1"/>
  <c r="BI957" i="1"/>
  <c r="BF957" i="1"/>
  <c r="BG957" i="1"/>
  <c r="L1996" i="1"/>
  <c r="G1996" i="1"/>
  <c r="H1996" i="1" s="1"/>
  <c r="J1996" i="1"/>
  <c r="K1996" i="1"/>
  <c r="BF1996" i="1"/>
  <c r="BG1996" i="1"/>
  <c r="BH1996" i="1"/>
  <c r="BI1996" i="1"/>
  <c r="L1686" i="1"/>
  <c r="J1686" i="1"/>
  <c r="K1686" i="1"/>
  <c r="BF1686" i="1"/>
  <c r="BG1686" i="1"/>
  <c r="BH1686" i="1"/>
  <c r="BI1686" i="1"/>
  <c r="G1686" i="1"/>
  <c r="H1686" i="1" s="1"/>
  <c r="L1509" i="1"/>
  <c r="G1509" i="1"/>
  <c r="H1509" i="1" s="1"/>
  <c r="J1509" i="1"/>
  <c r="K1509" i="1"/>
  <c r="BF1509" i="1"/>
  <c r="BG1509" i="1"/>
  <c r="BH1509" i="1"/>
  <c r="BI1509" i="1"/>
  <c r="J1377" i="1"/>
  <c r="BF1377" i="1"/>
  <c r="BG1377" i="1"/>
  <c r="L1377" i="1"/>
  <c r="BH1377" i="1"/>
  <c r="K1377" i="1"/>
  <c r="BI1377" i="1"/>
  <c r="G1377" i="1"/>
  <c r="H1377" i="1" s="1"/>
  <c r="L2237" i="1"/>
  <c r="K2237" i="1"/>
  <c r="BF2237" i="1"/>
  <c r="BI2237" i="1"/>
  <c r="BH2237" i="1"/>
  <c r="BG2237" i="1"/>
  <c r="G2237" i="1"/>
  <c r="H2237" i="1" s="1"/>
  <c r="J2237" i="1"/>
  <c r="L1660" i="1"/>
  <c r="G1660" i="1"/>
  <c r="H1660" i="1" s="1"/>
  <c r="J1660" i="1"/>
  <c r="K1660" i="1"/>
  <c r="BF1660" i="1"/>
  <c r="BG1660" i="1"/>
  <c r="BH1660" i="1"/>
  <c r="BI1660" i="1"/>
  <c r="L1684" i="1"/>
  <c r="J1684" i="1"/>
  <c r="K1684" i="1"/>
  <c r="G1684" i="1"/>
  <c r="H1684" i="1" s="1"/>
  <c r="BF1684" i="1"/>
  <c r="BG1684" i="1"/>
  <c r="BH1684" i="1"/>
  <c r="BI1684" i="1"/>
  <c r="L717" i="1"/>
  <c r="G717" i="1"/>
  <c r="H717" i="1" s="1"/>
  <c r="J717" i="1"/>
  <c r="BF717" i="1"/>
  <c r="BG717" i="1"/>
  <c r="BH717" i="1"/>
  <c r="BI717" i="1"/>
  <c r="K717" i="1"/>
  <c r="L571" i="1"/>
  <c r="G571" i="1"/>
  <c r="H571" i="1" s="1"/>
  <c r="J571" i="1"/>
  <c r="K571" i="1"/>
  <c r="BH571" i="1"/>
  <c r="BI571" i="1"/>
  <c r="BG571" i="1"/>
  <c r="BF571" i="1"/>
  <c r="L443" i="1"/>
  <c r="G443" i="1"/>
  <c r="H443" i="1" s="1"/>
  <c r="J443" i="1"/>
  <c r="BH443" i="1"/>
  <c r="BI443" i="1"/>
  <c r="K443" i="1"/>
  <c r="BG443" i="1"/>
  <c r="BF443" i="1"/>
  <c r="L298" i="1"/>
  <c r="K298" i="1"/>
  <c r="G298" i="1"/>
  <c r="H298" i="1" s="1"/>
  <c r="J298" i="1"/>
  <c r="BG298" i="1"/>
  <c r="BH298" i="1"/>
  <c r="BI298" i="1"/>
  <c r="BF298" i="1"/>
  <c r="G2255" i="1"/>
  <c r="H2255" i="1" s="1"/>
  <c r="J2255" i="1"/>
  <c r="K2255" i="1"/>
  <c r="BI2255" i="1"/>
  <c r="BF2255" i="1"/>
  <c r="BG2255" i="1"/>
  <c r="BH2255" i="1"/>
  <c r="L2255" i="1"/>
  <c r="L774" i="1"/>
  <c r="G774" i="1"/>
  <c r="H774" i="1" s="1"/>
  <c r="J774" i="1"/>
  <c r="K774" i="1"/>
  <c r="BH774" i="1"/>
  <c r="BI774" i="1"/>
  <c r="BF774" i="1"/>
  <c r="BG774" i="1"/>
  <c r="L63" i="1"/>
  <c r="BH63" i="1"/>
  <c r="BG63" i="1"/>
  <c r="G63" i="1"/>
  <c r="H63" i="1" s="1"/>
  <c r="BF63" i="1"/>
  <c r="K63" i="1"/>
  <c r="J63" i="1"/>
  <c r="BI63" i="1"/>
  <c r="J170" i="1"/>
  <c r="K170" i="1"/>
  <c r="L170" i="1"/>
  <c r="G170" i="1"/>
  <c r="H170" i="1" s="1"/>
  <c r="BF170" i="1"/>
  <c r="BG170" i="1"/>
  <c r="BH170" i="1"/>
  <c r="BI170" i="1"/>
  <c r="BF1899" i="1"/>
  <c r="BG1899" i="1"/>
  <c r="BH1899" i="1"/>
  <c r="BI1899" i="1"/>
  <c r="L1899" i="1"/>
  <c r="G1899" i="1"/>
  <c r="H1899" i="1" s="1"/>
  <c r="J1899" i="1"/>
  <c r="K1899" i="1"/>
  <c r="L1759" i="1"/>
  <c r="J1759" i="1"/>
  <c r="BI1759" i="1"/>
  <c r="G1759" i="1"/>
  <c r="H1759" i="1" s="1"/>
  <c r="BF1759" i="1"/>
  <c r="K1759" i="1"/>
  <c r="BH1759" i="1"/>
  <c r="BG1759" i="1"/>
  <c r="G1532" i="1"/>
  <c r="H1532" i="1" s="1"/>
  <c r="BH1532" i="1"/>
  <c r="BI1532" i="1"/>
  <c r="BF1532" i="1"/>
  <c r="J1532" i="1"/>
  <c r="K1532" i="1"/>
  <c r="BG1532" i="1"/>
  <c r="L1532" i="1"/>
  <c r="L1410" i="1"/>
  <c r="BH1410" i="1"/>
  <c r="BG1410" i="1"/>
  <c r="BF1410" i="1"/>
  <c r="J1410" i="1"/>
  <c r="G1410" i="1"/>
  <c r="H1410" i="1" s="1"/>
  <c r="BI1410" i="1"/>
  <c r="K1410" i="1"/>
  <c r="K1132" i="1"/>
  <c r="BG1132" i="1"/>
  <c r="BH1132" i="1"/>
  <c r="BI1132" i="1"/>
  <c r="BF1132" i="1"/>
  <c r="L1132" i="1"/>
  <c r="G1132" i="1"/>
  <c r="H1132" i="1" s="1"/>
  <c r="J1132" i="1"/>
  <c r="L1002" i="1"/>
  <c r="G1002" i="1"/>
  <c r="H1002" i="1" s="1"/>
  <c r="J1002" i="1"/>
  <c r="K1002" i="1"/>
  <c r="BH1002" i="1"/>
  <c r="BI1002" i="1"/>
  <c r="BF1002" i="1"/>
  <c r="BG1002" i="1"/>
  <c r="L1708" i="1"/>
  <c r="K1708" i="1"/>
  <c r="BI1708" i="1"/>
  <c r="G1708" i="1"/>
  <c r="H1708" i="1" s="1"/>
  <c r="BH1708" i="1"/>
  <c r="J1708" i="1"/>
  <c r="BF1708" i="1"/>
  <c r="BG1708" i="1"/>
  <c r="L875" i="1"/>
  <c r="G875" i="1"/>
  <c r="H875" i="1" s="1"/>
  <c r="J875" i="1"/>
  <c r="K875" i="1"/>
  <c r="BH875" i="1"/>
  <c r="BI875" i="1"/>
  <c r="BG875" i="1"/>
  <c r="BF875" i="1"/>
  <c r="G546" i="1"/>
  <c r="H546" i="1" s="1"/>
  <c r="BG546" i="1"/>
  <c r="BH546" i="1"/>
  <c r="BI546" i="1"/>
  <c r="BF546" i="1"/>
  <c r="L546" i="1"/>
  <c r="J546" i="1"/>
  <c r="K546" i="1"/>
  <c r="G418" i="1"/>
  <c r="H418" i="1" s="1"/>
  <c r="BI418" i="1"/>
  <c r="BF418" i="1"/>
  <c r="BH418" i="1"/>
  <c r="BG418" i="1"/>
  <c r="J418" i="1"/>
  <c r="K418" i="1"/>
  <c r="L418" i="1"/>
  <c r="L273" i="1"/>
  <c r="BH273" i="1"/>
  <c r="K273" i="1"/>
  <c r="BI273" i="1"/>
  <c r="BG273" i="1"/>
  <c r="J273" i="1"/>
  <c r="G273" i="1"/>
  <c r="H273" i="1" s="1"/>
  <c r="BF273" i="1"/>
  <c r="G156" i="1"/>
  <c r="H156" i="1" s="1"/>
  <c r="BF156" i="1"/>
  <c r="BG156" i="1"/>
  <c r="BH156" i="1"/>
  <c r="BI156" i="1"/>
  <c r="J156" i="1"/>
  <c r="K156" i="1"/>
  <c r="L156" i="1"/>
  <c r="L821" i="1"/>
  <c r="J821" i="1"/>
  <c r="K821" i="1"/>
  <c r="G821" i="1"/>
  <c r="H821" i="1" s="1"/>
  <c r="BF821" i="1"/>
  <c r="BG821" i="1"/>
  <c r="BH821" i="1"/>
  <c r="BI821" i="1"/>
  <c r="L691" i="1"/>
  <c r="G691" i="1"/>
  <c r="H691" i="1" s="1"/>
  <c r="J691" i="1"/>
  <c r="K691" i="1"/>
  <c r="BF691" i="1"/>
  <c r="BG691" i="1"/>
  <c r="BH691" i="1"/>
  <c r="BI691" i="1"/>
  <c r="L561" i="1"/>
  <c r="G561" i="1"/>
  <c r="H561" i="1" s="1"/>
  <c r="J561" i="1"/>
  <c r="K561" i="1"/>
  <c r="BF561" i="1"/>
  <c r="BG561" i="1"/>
  <c r="BH561" i="1"/>
  <c r="BI561" i="1"/>
  <c r="L433" i="1"/>
  <c r="J433" i="1"/>
  <c r="K433" i="1"/>
  <c r="G433" i="1"/>
  <c r="H433" i="1" s="1"/>
  <c r="BH433" i="1"/>
  <c r="BI433" i="1"/>
  <c r="BF433" i="1"/>
  <c r="BG433" i="1"/>
  <c r="L288" i="1"/>
  <c r="G288" i="1"/>
  <c r="H288" i="1" s="1"/>
  <c r="J288" i="1"/>
  <c r="K288" i="1"/>
  <c r="BF288" i="1"/>
  <c r="BG288" i="1"/>
  <c r="BH288" i="1"/>
  <c r="BI288" i="1"/>
  <c r="K163" i="1"/>
  <c r="BF163" i="1"/>
  <c r="BI163" i="1"/>
  <c r="G163" i="1"/>
  <c r="H163" i="1" s="1"/>
  <c r="L163" i="1"/>
  <c r="BH163" i="1"/>
  <c r="BG163" i="1"/>
  <c r="J163" i="1"/>
  <c r="G706" i="1"/>
  <c r="H706" i="1" s="1"/>
  <c r="BI706" i="1"/>
  <c r="BH706" i="1"/>
  <c r="L706" i="1"/>
  <c r="J706" i="1"/>
  <c r="BG706" i="1"/>
  <c r="BF706" i="1"/>
  <c r="K706" i="1"/>
  <c r="L1908" i="1"/>
  <c r="G1908" i="1"/>
  <c r="H1908" i="1" s="1"/>
  <c r="J1908" i="1"/>
  <c r="K1908" i="1"/>
  <c r="BI1908" i="1"/>
  <c r="BF1908" i="1"/>
  <c r="BG1908" i="1"/>
  <c r="BH1908" i="1"/>
  <c r="L1067" i="1"/>
  <c r="G1067" i="1"/>
  <c r="H1067" i="1" s="1"/>
  <c r="J1067" i="1"/>
  <c r="K1067" i="1"/>
  <c r="BG1067" i="1"/>
  <c r="BH1067" i="1"/>
  <c r="BI1067" i="1"/>
  <c r="BF1067" i="1"/>
  <c r="BF2212" i="1"/>
  <c r="BG2212" i="1"/>
  <c r="BH2212" i="1"/>
  <c r="L2212" i="1"/>
  <c r="G2212" i="1"/>
  <c r="H2212" i="1" s="1"/>
  <c r="BI2212" i="1"/>
  <c r="J2212" i="1"/>
  <c r="K2212" i="1"/>
  <c r="J1978" i="1"/>
  <c r="G1978" i="1"/>
  <c r="H1978" i="1" s="1"/>
  <c r="BH1978" i="1"/>
  <c r="BI1978" i="1"/>
  <c r="BF1978" i="1"/>
  <c r="L1978" i="1"/>
  <c r="K1978" i="1"/>
  <c r="BG1978" i="1"/>
  <c r="L1824" i="1"/>
  <c r="G1824" i="1"/>
  <c r="H1824" i="1" s="1"/>
  <c r="J1824" i="1"/>
  <c r="K1824" i="1"/>
  <c r="BI1824" i="1"/>
  <c r="BF1824" i="1"/>
  <c r="BG1824" i="1"/>
  <c r="BH1824" i="1"/>
  <c r="L787" i="1"/>
  <c r="G787" i="1"/>
  <c r="H787" i="1" s="1"/>
  <c r="J787" i="1"/>
  <c r="K787" i="1"/>
  <c r="BF787" i="1"/>
  <c r="BG787" i="1"/>
  <c r="BH787" i="1"/>
  <c r="BI787" i="1"/>
  <c r="L657" i="1"/>
  <c r="J657" i="1"/>
  <c r="K657" i="1"/>
  <c r="BF657" i="1"/>
  <c r="BG657" i="1"/>
  <c r="BI657" i="1"/>
  <c r="G657" i="1"/>
  <c r="H657" i="1" s="1"/>
  <c r="BH657" i="1"/>
  <c r="L527" i="1"/>
  <c r="G527" i="1"/>
  <c r="H527" i="1" s="1"/>
  <c r="J527" i="1"/>
  <c r="K527" i="1"/>
  <c r="BF527" i="1"/>
  <c r="BG527" i="1"/>
  <c r="BH527" i="1"/>
  <c r="BI527" i="1"/>
  <c r="L394" i="1"/>
  <c r="BG394" i="1"/>
  <c r="BI394" i="1"/>
  <c r="J394" i="1"/>
  <c r="K394" i="1"/>
  <c r="BH394" i="1"/>
  <c r="G394" i="1"/>
  <c r="H394" i="1" s="1"/>
  <c r="BF394" i="1"/>
  <c r="L252" i="1"/>
  <c r="G252" i="1"/>
  <c r="H252" i="1" s="1"/>
  <c r="J252" i="1"/>
  <c r="K252" i="1"/>
  <c r="BF252" i="1"/>
  <c r="BG252" i="1"/>
  <c r="BH252" i="1"/>
  <c r="BI252" i="1"/>
  <c r="L1993" i="1"/>
  <c r="G1993" i="1"/>
  <c r="H1993" i="1" s="1"/>
  <c r="J1993" i="1"/>
  <c r="K1993" i="1"/>
  <c r="BF1993" i="1"/>
  <c r="BG1993" i="1"/>
  <c r="BH1993" i="1"/>
  <c r="BI1993" i="1"/>
  <c r="L1308" i="1"/>
  <c r="BH1308" i="1"/>
  <c r="G1308" i="1"/>
  <c r="H1308" i="1" s="1"/>
  <c r="K1308" i="1"/>
  <c r="J1308" i="1"/>
  <c r="BI1308" i="1"/>
  <c r="BG1308" i="1"/>
  <c r="BF1308" i="1"/>
  <c r="L1886" i="1"/>
  <c r="J1886" i="1"/>
  <c r="K1886" i="1"/>
  <c r="BI1886" i="1"/>
  <c r="G1886" i="1"/>
  <c r="H1886" i="1" s="1"/>
  <c r="BF1886" i="1"/>
  <c r="BG1886" i="1"/>
  <c r="BH1886" i="1"/>
  <c r="G2143" i="1"/>
  <c r="H2143" i="1" s="1"/>
  <c r="BF2143" i="1"/>
  <c r="BG2143" i="1"/>
  <c r="BH2143" i="1"/>
  <c r="BI2143" i="1"/>
  <c r="L2143" i="1"/>
  <c r="J2143" i="1"/>
  <c r="K2143" i="1"/>
  <c r="L1433" i="1"/>
  <c r="J1433" i="1"/>
  <c r="K1433" i="1"/>
  <c r="G1433" i="1"/>
  <c r="H1433" i="1" s="1"/>
  <c r="BF1433" i="1"/>
  <c r="BG1433" i="1"/>
  <c r="BH1433" i="1"/>
  <c r="BI1433" i="1"/>
  <c r="G2195" i="1"/>
  <c r="H2195" i="1" s="1"/>
  <c r="J2195" i="1"/>
  <c r="BG2195" i="1"/>
  <c r="BH2195" i="1"/>
  <c r="BI2195" i="1"/>
  <c r="L2195" i="1"/>
  <c r="K2195" i="1"/>
  <c r="BF2195" i="1"/>
  <c r="J1921" i="1"/>
  <c r="K1921" i="1"/>
  <c r="BH1921" i="1"/>
  <c r="BI1921" i="1"/>
  <c r="L1921" i="1"/>
  <c r="G1921" i="1"/>
  <c r="H1921" i="1" s="1"/>
  <c r="BF1921" i="1"/>
  <c r="BG1921" i="1"/>
  <c r="L1789" i="1"/>
  <c r="K1789" i="1"/>
  <c r="G1789" i="1"/>
  <c r="H1789" i="1" s="1"/>
  <c r="J1789" i="1"/>
  <c r="BH1789" i="1"/>
  <c r="BI1789" i="1"/>
  <c r="BF1789" i="1"/>
  <c r="BG1789" i="1"/>
  <c r="L1514" i="1"/>
  <c r="G1514" i="1"/>
  <c r="H1514" i="1" s="1"/>
  <c r="J1514" i="1"/>
  <c r="K1514" i="1"/>
  <c r="BI1514" i="1"/>
  <c r="BF1514" i="1"/>
  <c r="BG1514" i="1"/>
  <c r="BH1514" i="1"/>
  <c r="L1260" i="1"/>
  <c r="G1260" i="1"/>
  <c r="H1260" i="1" s="1"/>
  <c r="J1260" i="1"/>
  <c r="BG1260" i="1"/>
  <c r="K1260" i="1"/>
  <c r="BH1260" i="1"/>
  <c r="BI1260" i="1"/>
  <c r="BF1260" i="1"/>
  <c r="L1090" i="1"/>
  <c r="G1090" i="1"/>
  <c r="H1090" i="1" s="1"/>
  <c r="J1090" i="1"/>
  <c r="BH1090" i="1"/>
  <c r="BI1090" i="1"/>
  <c r="BG1090" i="1"/>
  <c r="K1090" i="1"/>
  <c r="BF1090" i="1"/>
  <c r="L2144" i="1"/>
  <c r="K2144" i="1"/>
  <c r="G2144" i="1"/>
  <c r="H2144" i="1" s="1"/>
  <c r="J2144" i="1"/>
  <c r="BF2144" i="1"/>
  <c r="BG2144" i="1"/>
  <c r="BH2144" i="1"/>
  <c r="BI2144" i="1"/>
  <c r="L1235" i="1"/>
  <c r="G1235" i="1"/>
  <c r="H1235" i="1" s="1"/>
  <c r="J1235" i="1"/>
  <c r="BF1235" i="1"/>
  <c r="K1235" i="1"/>
  <c r="BG1235" i="1"/>
  <c r="BH1235" i="1"/>
  <c r="BI1235" i="1"/>
  <c r="L999" i="1"/>
  <c r="G999" i="1"/>
  <c r="H999" i="1" s="1"/>
  <c r="J999" i="1"/>
  <c r="BG999" i="1"/>
  <c r="K999" i="1"/>
  <c r="BH999" i="1"/>
  <c r="BI999" i="1"/>
  <c r="BF999" i="1"/>
  <c r="K1213" i="1"/>
  <c r="BI1213" i="1"/>
  <c r="BF1213" i="1"/>
  <c r="BG1213" i="1"/>
  <c r="BH1213" i="1"/>
  <c r="G1213" i="1"/>
  <c r="H1213" i="1" s="1"/>
  <c r="L1213" i="1"/>
  <c r="J1213" i="1"/>
  <c r="G2072" i="1"/>
  <c r="H2072" i="1" s="1"/>
  <c r="BF2072" i="1"/>
  <c r="BG2072" i="1"/>
  <c r="BH2072" i="1"/>
  <c r="BI2072" i="1"/>
  <c r="J2072" i="1"/>
  <c r="K2072" i="1"/>
  <c r="L2072" i="1"/>
  <c r="K1952" i="1"/>
  <c r="BF1952" i="1"/>
  <c r="BG1952" i="1"/>
  <c r="BH1952" i="1"/>
  <c r="BI1952" i="1"/>
  <c r="J1952" i="1"/>
  <c r="G1952" i="1"/>
  <c r="H1952" i="1" s="1"/>
  <c r="L1952" i="1"/>
  <c r="L1641" i="1"/>
  <c r="K1641" i="1"/>
  <c r="G1641" i="1"/>
  <c r="H1641" i="1" s="1"/>
  <c r="J1641" i="1"/>
  <c r="BG1641" i="1"/>
  <c r="BH1641" i="1"/>
  <c r="BI1641" i="1"/>
  <c r="BF1641" i="1"/>
  <c r="G1471" i="1"/>
  <c r="H1471" i="1" s="1"/>
  <c r="J1471" i="1"/>
  <c r="BF1471" i="1"/>
  <c r="L1471" i="1"/>
  <c r="BH1471" i="1"/>
  <c r="K1471" i="1"/>
  <c r="BI1471" i="1"/>
  <c r="BG1471" i="1"/>
  <c r="L1331" i="1"/>
  <c r="K1331" i="1"/>
  <c r="G1331" i="1"/>
  <c r="H1331" i="1" s="1"/>
  <c r="BI1331" i="1"/>
  <c r="J1331" i="1"/>
  <c r="BF1331" i="1"/>
  <c r="BG1331" i="1"/>
  <c r="BH1331" i="1"/>
  <c r="L2135" i="1"/>
  <c r="K2135" i="1"/>
  <c r="G2135" i="1"/>
  <c r="H2135" i="1" s="1"/>
  <c r="J2135" i="1"/>
  <c r="BH2135" i="1"/>
  <c r="BI2135" i="1"/>
  <c r="BF2135" i="1"/>
  <c r="BG2135" i="1"/>
  <c r="L1301" i="1"/>
  <c r="G1301" i="1"/>
  <c r="H1301" i="1" s="1"/>
  <c r="BG1301" i="1"/>
  <c r="BI1301" i="1"/>
  <c r="J1301" i="1"/>
  <c r="BH1301" i="1"/>
  <c r="BF1301" i="1"/>
  <c r="K1301" i="1"/>
  <c r="L1041" i="1"/>
  <c r="J1041" i="1"/>
  <c r="K1041" i="1"/>
  <c r="BI1041" i="1"/>
  <c r="G1041" i="1"/>
  <c r="H1041" i="1" s="1"/>
  <c r="BF1041" i="1"/>
  <c r="BG1041" i="1"/>
  <c r="BH1041" i="1"/>
  <c r="L2041" i="1"/>
  <c r="J2041" i="1"/>
  <c r="K2041" i="1"/>
  <c r="G2041" i="1"/>
  <c r="H2041" i="1" s="1"/>
  <c r="BF2041" i="1"/>
  <c r="BG2041" i="1"/>
  <c r="BH2041" i="1"/>
  <c r="BI2041" i="1"/>
  <c r="L1089" i="1"/>
  <c r="J1089" i="1"/>
  <c r="K1089" i="1"/>
  <c r="G1089" i="1"/>
  <c r="H1089" i="1" s="1"/>
  <c r="BI1089" i="1"/>
  <c r="BF1089" i="1"/>
  <c r="BG1089" i="1"/>
  <c r="BH1089" i="1"/>
  <c r="L811" i="1"/>
  <c r="G811" i="1"/>
  <c r="H811" i="1" s="1"/>
  <c r="J811" i="1"/>
  <c r="K811" i="1"/>
  <c r="BH811" i="1"/>
  <c r="BI811" i="1"/>
  <c r="BG811" i="1"/>
  <c r="BF811" i="1"/>
  <c r="L681" i="1"/>
  <c r="G681" i="1"/>
  <c r="H681" i="1" s="1"/>
  <c r="J681" i="1"/>
  <c r="K681" i="1"/>
  <c r="BH681" i="1"/>
  <c r="BI681" i="1"/>
  <c r="BF681" i="1"/>
  <c r="BG681" i="1"/>
  <c r="L535" i="1"/>
  <c r="G535" i="1"/>
  <c r="H535" i="1" s="1"/>
  <c r="BF535" i="1"/>
  <c r="BG535" i="1"/>
  <c r="BH535" i="1"/>
  <c r="BI535" i="1"/>
  <c r="K535" i="1"/>
  <c r="J535" i="1"/>
  <c r="L402" i="1"/>
  <c r="G402" i="1"/>
  <c r="H402" i="1" s="1"/>
  <c r="J402" i="1"/>
  <c r="BI402" i="1"/>
  <c r="BF402" i="1"/>
  <c r="BG402" i="1"/>
  <c r="BH402" i="1"/>
  <c r="K402" i="1"/>
  <c r="L260" i="1"/>
  <c r="J260" i="1"/>
  <c r="BF260" i="1"/>
  <c r="BG260" i="1"/>
  <c r="BH260" i="1"/>
  <c r="BI260" i="1"/>
  <c r="G260" i="1"/>
  <c r="H260" i="1" s="1"/>
  <c r="K260" i="1"/>
  <c r="L2017" i="1"/>
  <c r="G2017" i="1"/>
  <c r="H2017" i="1" s="1"/>
  <c r="J2017" i="1"/>
  <c r="K2017" i="1"/>
  <c r="BH2017" i="1"/>
  <c r="BI2017" i="1"/>
  <c r="BF2017" i="1"/>
  <c r="BG2017" i="1"/>
  <c r="L1334" i="1"/>
  <c r="J1334" i="1"/>
  <c r="K1334" i="1"/>
  <c r="G1334" i="1"/>
  <c r="H1334" i="1" s="1"/>
  <c r="BF1334" i="1"/>
  <c r="BG1334" i="1"/>
  <c r="BH1334" i="1"/>
  <c r="BI1334" i="1"/>
  <c r="L1846" i="1"/>
  <c r="G1846" i="1"/>
  <c r="H1846" i="1" s="1"/>
  <c r="J1846" i="1"/>
  <c r="K1846" i="1"/>
  <c r="BF1846" i="1"/>
  <c r="BG1846" i="1"/>
  <c r="BH1846" i="1"/>
  <c r="BI1846" i="1"/>
  <c r="BH2127" i="1"/>
  <c r="BI2127" i="1"/>
  <c r="BF2127" i="1"/>
  <c r="BG2127" i="1"/>
  <c r="G2127" i="1"/>
  <c r="H2127" i="1" s="1"/>
  <c r="J2127" i="1"/>
  <c r="K2127" i="1"/>
  <c r="L2127" i="1"/>
  <c r="G2203" i="1"/>
  <c r="H2203" i="1" s="1"/>
  <c r="J2203" i="1"/>
  <c r="BF2203" i="1"/>
  <c r="BG2203" i="1"/>
  <c r="BH2203" i="1"/>
  <c r="L2203" i="1"/>
  <c r="K2203" i="1"/>
  <c r="BI2203" i="1"/>
  <c r="G1913" i="1"/>
  <c r="H1913" i="1" s="1"/>
  <c r="BH1913" i="1"/>
  <c r="BI1913" i="1"/>
  <c r="BG1913" i="1"/>
  <c r="J1913" i="1"/>
  <c r="L1913" i="1"/>
  <c r="K1913" i="1"/>
  <c r="BF1913" i="1"/>
  <c r="L1782" i="1"/>
  <c r="G1782" i="1"/>
  <c r="H1782" i="1" s="1"/>
  <c r="J1782" i="1"/>
  <c r="BI1782" i="1"/>
  <c r="K1782" i="1"/>
  <c r="BF1782" i="1"/>
  <c r="BG1782" i="1"/>
  <c r="BH1782" i="1"/>
  <c r="L1506" i="1"/>
  <c r="G1506" i="1"/>
  <c r="H1506" i="1" s="1"/>
  <c r="J1506" i="1"/>
  <c r="K1506" i="1"/>
  <c r="BF1506" i="1"/>
  <c r="BG1506" i="1"/>
  <c r="BH1506" i="1"/>
  <c r="BI1506" i="1"/>
  <c r="L1236" i="1"/>
  <c r="G1236" i="1"/>
  <c r="H1236" i="1" s="1"/>
  <c r="J1236" i="1"/>
  <c r="K1236" i="1"/>
  <c r="BF1236" i="1"/>
  <c r="BG1236" i="1"/>
  <c r="BH1236" i="1"/>
  <c r="BI1236" i="1"/>
  <c r="J1064" i="1"/>
  <c r="G1064" i="1"/>
  <c r="H1064" i="1" s="1"/>
  <c r="BF1064" i="1"/>
  <c r="BG1064" i="1"/>
  <c r="BH1064" i="1"/>
  <c r="BI1064" i="1"/>
  <c r="L1064" i="1"/>
  <c r="K1064" i="1"/>
  <c r="L2104" i="1"/>
  <c r="J2104" i="1"/>
  <c r="K2104" i="1"/>
  <c r="G2104" i="1"/>
  <c r="H2104" i="1" s="1"/>
  <c r="BH2104" i="1"/>
  <c r="BI2104" i="1"/>
  <c r="BF2104" i="1"/>
  <c r="BG2104" i="1"/>
  <c r="L1203" i="1"/>
  <c r="G1203" i="1"/>
  <c r="H1203" i="1" s="1"/>
  <c r="J1203" i="1"/>
  <c r="K1203" i="1"/>
  <c r="BF1203" i="1"/>
  <c r="BG1203" i="1"/>
  <c r="BH1203" i="1"/>
  <c r="BI1203" i="1"/>
  <c r="J2119" i="1"/>
  <c r="K2119" i="1"/>
  <c r="L2119" i="1"/>
  <c r="G2119" i="1"/>
  <c r="H2119" i="1" s="1"/>
  <c r="BF2119" i="1"/>
  <c r="BG2119" i="1"/>
  <c r="BH2119" i="1"/>
  <c r="BI2119" i="1"/>
  <c r="K1181" i="1"/>
  <c r="BH1181" i="1"/>
  <c r="BI1181" i="1"/>
  <c r="BF1181" i="1"/>
  <c r="BG1181" i="1"/>
  <c r="G1181" i="1"/>
  <c r="H1181" i="1" s="1"/>
  <c r="J1181" i="1"/>
  <c r="L1181" i="1"/>
  <c r="L1162" i="1"/>
  <c r="G1162" i="1"/>
  <c r="H1162" i="1" s="1"/>
  <c r="J1162" i="1"/>
  <c r="K1162" i="1"/>
  <c r="BF1162" i="1"/>
  <c r="BG1162" i="1"/>
  <c r="BH1162" i="1"/>
  <c r="BI1162" i="1"/>
  <c r="L2032" i="1"/>
  <c r="G2032" i="1"/>
  <c r="H2032" i="1" s="1"/>
  <c r="J2032" i="1"/>
  <c r="K2032" i="1"/>
  <c r="BF2032" i="1"/>
  <c r="BG2032" i="1"/>
  <c r="BH2032" i="1"/>
  <c r="BI2032" i="1"/>
  <c r="L1714" i="1"/>
  <c r="G1714" i="1"/>
  <c r="H1714" i="1" s="1"/>
  <c r="J1714" i="1"/>
  <c r="K1714" i="1"/>
  <c r="BF1714" i="1"/>
  <c r="BG1714" i="1"/>
  <c r="BH1714" i="1"/>
  <c r="BI1714" i="1"/>
  <c r="J1545" i="1"/>
  <c r="K1545" i="1"/>
  <c r="BF1545" i="1"/>
  <c r="BG1545" i="1"/>
  <c r="BH1545" i="1"/>
  <c r="BI1545" i="1"/>
  <c r="L1545" i="1"/>
  <c r="G1545" i="1"/>
  <c r="H1545" i="1" s="1"/>
  <c r="G1341" i="1"/>
  <c r="H1341" i="1" s="1"/>
  <c r="J1341" i="1"/>
  <c r="L1341" i="1"/>
  <c r="K1341" i="1"/>
  <c r="BF1341" i="1"/>
  <c r="BG1341" i="1"/>
  <c r="BH1341" i="1"/>
  <c r="BI1341" i="1"/>
  <c r="K2217" i="1"/>
  <c r="L2217" i="1"/>
  <c r="G2217" i="1"/>
  <c r="H2217" i="1" s="1"/>
  <c r="J2217" i="1"/>
  <c r="BF2217" i="1"/>
  <c r="BG2217" i="1"/>
  <c r="BH2217" i="1"/>
  <c r="BI2217" i="1"/>
  <c r="L1391" i="1"/>
  <c r="G1391" i="1"/>
  <c r="H1391" i="1" s="1"/>
  <c r="J1391" i="1"/>
  <c r="K1391" i="1"/>
  <c r="BH1391" i="1"/>
  <c r="BI1391" i="1"/>
  <c r="BF1391" i="1"/>
  <c r="BG1391" i="1"/>
  <c r="BF1147" i="1"/>
  <c r="K1147" i="1"/>
  <c r="BG1147" i="1"/>
  <c r="L1147" i="1"/>
  <c r="BI1147" i="1"/>
  <c r="G1147" i="1"/>
  <c r="H1147" i="1" s="1"/>
  <c r="BH1147" i="1"/>
  <c r="J1147" i="1"/>
  <c r="L1017" i="1"/>
  <c r="J1017" i="1"/>
  <c r="K1017" i="1"/>
  <c r="BI1017" i="1"/>
  <c r="G1017" i="1"/>
  <c r="H1017" i="1" s="1"/>
  <c r="BF1017" i="1"/>
  <c r="BG1017" i="1"/>
  <c r="BH1017" i="1"/>
  <c r="L2065" i="1"/>
  <c r="K2065" i="1"/>
  <c r="G2065" i="1"/>
  <c r="H2065" i="1" s="1"/>
  <c r="J2065" i="1"/>
  <c r="BF2065" i="1"/>
  <c r="BG2065" i="1"/>
  <c r="BH2065" i="1"/>
  <c r="BI2065" i="1"/>
  <c r="L1522" i="1"/>
  <c r="G1522" i="1"/>
  <c r="H1522" i="1" s="1"/>
  <c r="J1522" i="1"/>
  <c r="K1522" i="1"/>
  <c r="BF1522" i="1"/>
  <c r="BG1522" i="1"/>
  <c r="BH1522" i="1"/>
  <c r="BI1522" i="1"/>
  <c r="G1877" i="1"/>
  <c r="H1877" i="1" s="1"/>
  <c r="BF1877" i="1"/>
  <c r="BG1877" i="1"/>
  <c r="L1877" i="1"/>
  <c r="K1877" i="1"/>
  <c r="J1877" i="1"/>
  <c r="BH1877" i="1"/>
  <c r="BI1877" i="1"/>
  <c r="L1755" i="1"/>
  <c r="G1755" i="1"/>
  <c r="H1755" i="1" s="1"/>
  <c r="J1755" i="1"/>
  <c r="K1755" i="1"/>
  <c r="BF1755" i="1"/>
  <c r="BG1755" i="1"/>
  <c r="BH1755" i="1"/>
  <c r="BI1755" i="1"/>
  <c r="G1488" i="1"/>
  <c r="H1488" i="1" s="1"/>
  <c r="BF1488" i="1"/>
  <c r="BG1488" i="1"/>
  <c r="BH1488" i="1"/>
  <c r="BI1488" i="1"/>
  <c r="L1488" i="1"/>
  <c r="K1488" i="1"/>
  <c r="J1488" i="1"/>
  <c r="L1218" i="1"/>
  <c r="J1218" i="1"/>
  <c r="K1218" i="1"/>
  <c r="BF1218" i="1"/>
  <c r="BG1218" i="1"/>
  <c r="BI1218" i="1"/>
  <c r="G1218" i="1"/>
  <c r="H1218" i="1" s="1"/>
  <c r="BH1218" i="1"/>
  <c r="L1078" i="1"/>
  <c r="K1078" i="1"/>
  <c r="G1078" i="1"/>
  <c r="H1078" i="1" s="1"/>
  <c r="BF1078" i="1"/>
  <c r="J1078" i="1"/>
  <c r="BG1078" i="1"/>
  <c r="BH1078" i="1"/>
  <c r="BI1078" i="1"/>
  <c r="G2038" i="1"/>
  <c r="H2038" i="1" s="1"/>
  <c r="J2038" i="1"/>
  <c r="BF2038" i="1"/>
  <c r="BG2038" i="1"/>
  <c r="BH2038" i="1"/>
  <c r="BI2038" i="1"/>
  <c r="L2038" i="1"/>
  <c r="K2038" i="1"/>
  <c r="G1918" i="1"/>
  <c r="H1918" i="1" s="1"/>
  <c r="J1918" i="1"/>
  <c r="BF1918" i="1"/>
  <c r="BG1918" i="1"/>
  <c r="BH1918" i="1"/>
  <c r="L1918" i="1"/>
  <c r="BI1918" i="1"/>
  <c r="K1918" i="1"/>
  <c r="L1778" i="1"/>
  <c r="J1778" i="1"/>
  <c r="K1778" i="1"/>
  <c r="G1778" i="1"/>
  <c r="H1778" i="1" s="1"/>
  <c r="BG1778" i="1"/>
  <c r="BH1778" i="1"/>
  <c r="BI1778" i="1"/>
  <c r="BF1778" i="1"/>
  <c r="L1535" i="1"/>
  <c r="G1535" i="1"/>
  <c r="H1535" i="1" s="1"/>
  <c r="J1535" i="1"/>
  <c r="K1535" i="1"/>
  <c r="BF1535" i="1"/>
  <c r="BG1535" i="1"/>
  <c r="BH1535" i="1"/>
  <c r="BI1535" i="1"/>
  <c r="L1656" i="1"/>
  <c r="G1656" i="1"/>
  <c r="H1656" i="1" s="1"/>
  <c r="J1656" i="1"/>
  <c r="K1656" i="1"/>
  <c r="BF1656" i="1"/>
  <c r="BG1656" i="1"/>
  <c r="BH1656" i="1"/>
  <c r="BI1656" i="1"/>
  <c r="L1991" i="1"/>
  <c r="K1991" i="1"/>
  <c r="G1991" i="1"/>
  <c r="H1991" i="1" s="1"/>
  <c r="J1991" i="1"/>
  <c r="BF1991" i="1"/>
  <c r="BG1991" i="1"/>
  <c r="BH1991" i="1"/>
  <c r="BI1991" i="1"/>
  <c r="L1306" i="1"/>
  <c r="G1306" i="1"/>
  <c r="H1306" i="1" s="1"/>
  <c r="BH1306" i="1"/>
  <c r="BF1306" i="1"/>
  <c r="K1306" i="1"/>
  <c r="J1306" i="1"/>
  <c r="BI1306" i="1"/>
  <c r="BG1306" i="1"/>
  <c r="L1746" i="1"/>
  <c r="J1746" i="1"/>
  <c r="BG1746" i="1"/>
  <c r="G1746" i="1"/>
  <c r="H1746" i="1" s="1"/>
  <c r="K1746" i="1"/>
  <c r="BF1746" i="1"/>
  <c r="BI1746" i="1"/>
  <c r="BH1746" i="1"/>
  <c r="L1935" i="1"/>
  <c r="G1935" i="1"/>
  <c r="H1935" i="1" s="1"/>
  <c r="J1935" i="1"/>
  <c r="K1935" i="1"/>
  <c r="BH1935" i="1"/>
  <c r="BI1935" i="1"/>
  <c r="BF1935" i="1"/>
  <c r="BG1935" i="1"/>
  <c r="J1805" i="1"/>
  <c r="G1805" i="1"/>
  <c r="H1805" i="1" s="1"/>
  <c r="BH1805" i="1"/>
  <c r="BI1805" i="1"/>
  <c r="BF1805" i="1"/>
  <c r="L1805" i="1"/>
  <c r="K1805" i="1"/>
  <c r="BG1805" i="1"/>
  <c r="BF1560" i="1"/>
  <c r="BG1560" i="1"/>
  <c r="BH1560" i="1"/>
  <c r="BI1560" i="1"/>
  <c r="J1560" i="1"/>
  <c r="K1560" i="1"/>
  <c r="L1560" i="1"/>
  <c r="G1560" i="1"/>
  <c r="H1560" i="1" s="1"/>
  <c r="L1430" i="1"/>
  <c r="G1430" i="1"/>
  <c r="H1430" i="1" s="1"/>
  <c r="J1430" i="1"/>
  <c r="K1430" i="1"/>
  <c r="BH1430" i="1"/>
  <c r="BI1430" i="1"/>
  <c r="BF1430" i="1"/>
  <c r="BG1430" i="1"/>
  <c r="L1168" i="1"/>
  <c r="G1168" i="1"/>
  <c r="H1168" i="1" s="1"/>
  <c r="J1168" i="1"/>
  <c r="K1168" i="1"/>
  <c r="BF1168" i="1"/>
  <c r="BG1168" i="1"/>
  <c r="BH1168" i="1"/>
  <c r="BI1168" i="1"/>
  <c r="L1038" i="1"/>
  <c r="G1038" i="1"/>
  <c r="H1038" i="1" s="1"/>
  <c r="J1038" i="1"/>
  <c r="K1038" i="1"/>
  <c r="BG1038" i="1"/>
  <c r="BH1038" i="1"/>
  <c r="BI1038" i="1"/>
  <c r="BF1038" i="1"/>
  <c r="G2078" i="1"/>
  <c r="H2078" i="1" s="1"/>
  <c r="J2078" i="1"/>
  <c r="BF2078" i="1"/>
  <c r="BG2078" i="1"/>
  <c r="BH2078" i="1"/>
  <c r="BI2078" i="1"/>
  <c r="L2078" i="1"/>
  <c r="K2078" i="1"/>
  <c r="G1942" i="1"/>
  <c r="H1942" i="1" s="1"/>
  <c r="K1942" i="1"/>
  <c r="BI1942" i="1"/>
  <c r="BH1942" i="1"/>
  <c r="J1942" i="1"/>
  <c r="BF1942" i="1"/>
  <c r="BG1942" i="1"/>
  <c r="L1942" i="1"/>
  <c r="L1712" i="1"/>
  <c r="K1712" i="1"/>
  <c r="G1712" i="1"/>
  <c r="H1712" i="1" s="1"/>
  <c r="BH1712" i="1"/>
  <c r="BI1712" i="1"/>
  <c r="BF1712" i="1"/>
  <c r="BG1712" i="1"/>
  <c r="J1712" i="1"/>
  <c r="L1543" i="1"/>
  <c r="G1543" i="1"/>
  <c r="H1543" i="1" s="1"/>
  <c r="J1543" i="1"/>
  <c r="K1543" i="1"/>
  <c r="BF1543" i="1"/>
  <c r="BG1543" i="1"/>
  <c r="BH1543" i="1"/>
  <c r="BI1543" i="1"/>
  <c r="BF1689" i="1"/>
  <c r="BG1689" i="1"/>
  <c r="BH1689" i="1"/>
  <c r="BI1689" i="1"/>
  <c r="J1689" i="1"/>
  <c r="K1689" i="1"/>
  <c r="L1689" i="1"/>
  <c r="G1689" i="1"/>
  <c r="H1689" i="1" s="1"/>
  <c r="L1395" i="1"/>
  <c r="J1395" i="1"/>
  <c r="K1395" i="1"/>
  <c r="BI1395" i="1"/>
  <c r="BF1395" i="1"/>
  <c r="BG1395" i="1"/>
  <c r="G1395" i="1"/>
  <c r="H1395" i="1" s="1"/>
  <c r="BH1395" i="1"/>
  <c r="L1380" i="1"/>
  <c r="K1380" i="1"/>
  <c r="G1380" i="1"/>
  <c r="H1380" i="1" s="1"/>
  <c r="BH1380" i="1"/>
  <c r="BI1380" i="1"/>
  <c r="BF1380" i="1"/>
  <c r="BG1380" i="1"/>
  <c r="J1380" i="1"/>
  <c r="G2142" i="1"/>
  <c r="H2142" i="1" s="1"/>
  <c r="J2142" i="1"/>
  <c r="BF2142" i="1"/>
  <c r="BG2142" i="1"/>
  <c r="BH2142" i="1"/>
  <c r="BI2142" i="1"/>
  <c r="L2142" i="1"/>
  <c r="K2142" i="1"/>
  <c r="L1437" i="1"/>
  <c r="G1437" i="1"/>
  <c r="H1437" i="1" s="1"/>
  <c r="J1437" i="1"/>
  <c r="K1437" i="1"/>
  <c r="BF1437" i="1"/>
  <c r="BG1437" i="1"/>
  <c r="BH1437" i="1"/>
  <c r="BI1437" i="1"/>
  <c r="BG2077" i="1"/>
  <c r="BF2077" i="1"/>
  <c r="K2077" i="1"/>
  <c r="L2077" i="1"/>
  <c r="BI2077" i="1"/>
  <c r="J2077" i="1"/>
  <c r="G2077" i="1"/>
  <c r="H2077" i="1" s="1"/>
  <c r="BH2077" i="1"/>
  <c r="L1177" i="1"/>
  <c r="G1177" i="1"/>
  <c r="H1177" i="1" s="1"/>
  <c r="J1177" i="1"/>
  <c r="K1177" i="1"/>
  <c r="BF1177" i="1"/>
  <c r="BG1177" i="1"/>
  <c r="BH1177" i="1"/>
  <c r="BI1177" i="1"/>
  <c r="J1387" i="1"/>
  <c r="BF1387" i="1"/>
  <c r="BG1387" i="1"/>
  <c r="BH1387" i="1"/>
  <c r="L1387" i="1"/>
  <c r="K1387" i="1"/>
  <c r="BI1387" i="1"/>
  <c r="G1387" i="1"/>
  <c r="H1387" i="1" s="1"/>
  <c r="L1103" i="1"/>
  <c r="K1103" i="1"/>
  <c r="G1103" i="1"/>
  <c r="H1103" i="1" s="1"/>
  <c r="BF1103" i="1"/>
  <c r="J1103" i="1"/>
  <c r="BG1103" i="1"/>
  <c r="BH1103" i="1"/>
  <c r="BI1103" i="1"/>
  <c r="G2167" i="1"/>
  <c r="H2167" i="1" s="1"/>
  <c r="J2167" i="1"/>
  <c r="BG2167" i="1"/>
  <c r="BH2167" i="1"/>
  <c r="BI2167" i="1"/>
  <c r="K2167" i="1"/>
  <c r="BF2167" i="1"/>
  <c r="L2167" i="1"/>
  <c r="BH2223" i="1"/>
  <c r="BG2223" i="1"/>
  <c r="L2223" i="1"/>
  <c r="K2223" i="1"/>
  <c r="BI2223" i="1"/>
  <c r="G2223" i="1"/>
  <c r="H2223" i="1" s="1"/>
  <c r="J2223" i="1"/>
  <c r="BF2223" i="1"/>
  <c r="L1785" i="1"/>
  <c r="G1785" i="1"/>
  <c r="H1785" i="1" s="1"/>
  <c r="BF1785" i="1"/>
  <c r="BI1785" i="1"/>
  <c r="BH1785" i="1"/>
  <c r="K1785" i="1"/>
  <c r="BG1785" i="1"/>
  <c r="J1785" i="1"/>
  <c r="L1151" i="1"/>
  <c r="J1151" i="1"/>
  <c r="K1151" i="1"/>
  <c r="G1151" i="1"/>
  <c r="H1151" i="1" s="1"/>
  <c r="BF1151" i="1"/>
  <c r="BG1151" i="1"/>
  <c r="BH1151" i="1"/>
  <c r="BI1151" i="1"/>
  <c r="L1283" i="1"/>
  <c r="G1283" i="1"/>
  <c r="H1283" i="1" s="1"/>
  <c r="J1283" i="1"/>
  <c r="K1283" i="1"/>
  <c r="BF1283" i="1"/>
  <c r="BG1283" i="1"/>
  <c r="BH1283" i="1"/>
  <c r="BI1283" i="1"/>
  <c r="L1045" i="1"/>
  <c r="G1045" i="1"/>
  <c r="H1045" i="1" s="1"/>
  <c r="J1045" i="1"/>
  <c r="K1045" i="1"/>
  <c r="BH1045" i="1"/>
  <c r="BI1045" i="1"/>
  <c r="BF1045" i="1"/>
  <c r="BG1045" i="1"/>
  <c r="J2109" i="1"/>
  <c r="K2109" i="1"/>
  <c r="BH2109" i="1"/>
  <c r="BI2109" i="1"/>
  <c r="BF2109" i="1"/>
  <c r="BG2109" i="1"/>
  <c r="L2109" i="1"/>
  <c r="G2109" i="1"/>
  <c r="H2109" i="1" s="1"/>
  <c r="BH1166" i="1"/>
  <c r="BI1166" i="1"/>
  <c r="BG1166" i="1"/>
  <c r="G1166" i="1"/>
  <c r="H1166" i="1" s="1"/>
  <c r="L1166" i="1"/>
  <c r="BF1166" i="1"/>
  <c r="J1166" i="1"/>
  <c r="K1166" i="1"/>
  <c r="L1518" i="1"/>
  <c r="J1518" i="1"/>
  <c r="K1518" i="1"/>
  <c r="BI1518" i="1"/>
  <c r="G1518" i="1"/>
  <c r="H1518" i="1" s="1"/>
  <c r="BF1518" i="1"/>
  <c r="BG1518" i="1"/>
  <c r="BH1518" i="1"/>
  <c r="L1282" i="1"/>
  <c r="K1282" i="1"/>
  <c r="G1282" i="1"/>
  <c r="H1282" i="1" s="1"/>
  <c r="BF1282" i="1"/>
  <c r="BG1282" i="1"/>
  <c r="BH1282" i="1"/>
  <c r="BI1282" i="1"/>
  <c r="J1282" i="1"/>
  <c r="L1859" i="1"/>
  <c r="BH1859" i="1"/>
  <c r="BI1859" i="1"/>
  <c r="BF1859" i="1"/>
  <c r="J1859" i="1"/>
  <c r="K1859" i="1"/>
  <c r="BG1859" i="1"/>
  <c r="G1859" i="1"/>
  <c r="H1859" i="1" s="1"/>
  <c r="L1737" i="1"/>
  <c r="J1737" i="1"/>
  <c r="K1737" i="1"/>
  <c r="G1737" i="1"/>
  <c r="H1737" i="1" s="1"/>
  <c r="BH1737" i="1"/>
  <c r="BI1737" i="1"/>
  <c r="BF1737" i="1"/>
  <c r="BG1737" i="1"/>
  <c r="L1468" i="1"/>
  <c r="G1468" i="1"/>
  <c r="H1468" i="1" s="1"/>
  <c r="J1468" i="1"/>
  <c r="K1468" i="1"/>
  <c r="BI1468" i="1"/>
  <c r="BH1468" i="1"/>
  <c r="BF1468" i="1"/>
  <c r="BG1468" i="1"/>
  <c r="L1200" i="1"/>
  <c r="G1200" i="1"/>
  <c r="H1200" i="1" s="1"/>
  <c r="J1200" i="1"/>
  <c r="K1200" i="1"/>
  <c r="BH1200" i="1"/>
  <c r="BI1200" i="1"/>
  <c r="BF1200" i="1"/>
  <c r="BG1200" i="1"/>
  <c r="BI1028" i="1"/>
  <c r="K1028" i="1"/>
  <c r="G1028" i="1"/>
  <c r="H1028" i="1" s="1"/>
  <c r="J1028" i="1"/>
  <c r="L1028" i="1"/>
  <c r="BF1028" i="1"/>
  <c r="BG1028" i="1"/>
  <c r="BH1028" i="1"/>
  <c r="L1386" i="1"/>
  <c r="K1386" i="1"/>
  <c r="G1386" i="1"/>
  <c r="H1386" i="1" s="1"/>
  <c r="BI1386" i="1"/>
  <c r="J1386" i="1"/>
  <c r="BG1386" i="1"/>
  <c r="BH1386" i="1"/>
  <c r="BF1386" i="1"/>
  <c r="L1662" i="1"/>
  <c r="G1662" i="1"/>
  <c r="H1662" i="1" s="1"/>
  <c r="J1662" i="1"/>
  <c r="BI1662" i="1"/>
  <c r="K1662" i="1"/>
  <c r="BF1662" i="1"/>
  <c r="BG1662" i="1"/>
  <c r="BH1662" i="1"/>
  <c r="L1256" i="1"/>
  <c r="G1256" i="1"/>
  <c r="H1256" i="1" s="1"/>
  <c r="J1256" i="1"/>
  <c r="BI1256" i="1"/>
  <c r="BF1256" i="1"/>
  <c r="K1256" i="1"/>
  <c r="BG1256" i="1"/>
  <c r="BH1256" i="1"/>
  <c r="K1086" i="1"/>
  <c r="BH1086" i="1"/>
  <c r="BI1086" i="1"/>
  <c r="BG1086" i="1"/>
  <c r="J1086" i="1"/>
  <c r="G1086" i="1"/>
  <c r="H1086" i="1" s="1"/>
  <c r="BF1086" i="1"/>
  <c r="L1086" i="1"/>
  <c r="L971" i="1"/>
  <c r="G971" i="1"/>
  <c r="H971" i="1" s="1"/>
  <c r="J971" i="1"/>
  <c r="K971" i="1"/>
  <c r="BI971" i="1"/>
  <c r="BF971" i="1"/>
  <c r="BG971" i="1"/>
  <c r="BH971" i="1"/>
  <c r="L776" i="1"/>
  <c r="K776" i="1"/>
  <c r="G776" i="1"/>
  <c r="H776" i="1" s="1"/>
  <c r="BF776" i="1"/>
  <c r="J776" i="1"/>
  <c r="BG776" i="1"/>
  <c r="BH776" i="1"/>
  <c r="BI776" i="1"/>
  <c r="G26" i="1"/>
  <c r="H26" i="1" s="1"/>
  <c r="BF26" i="1"/>
  <c r="BG26" i="1"/>
  <c r="BH26" i="1"/>
  <c r="BI26" i="1"/>
  <c r="J26" i="1"/>
  <c r="L26" i="1"/>
  <c r="K26" i="1"/>
  <c r="L815" i="1"/>
  <c r="G815" i="1"/>
  <c r="H815" i="1" s="1"/>
  <c r="J815" i="1"/>
  <c r="K815" i="1"/>
  <c r="BF815" i="1"/>
  <c r="BG815" i="1"/>
  <c r="BH815" i="1"/>
  <c r="BI815" i="1"/>
  <c r="L462" i="1"/>
  <c r="J462" i="1"/>
  <c r="K462" i="1"/>
  <c r="G462" i="1"/>
  <c r="H462" i="1" s="1"/>
  <c r="BF462" i="1"/>
  <c r="BG462" i="1"/>
  <c r="BH462" i="1"/>
  <c r="BI462" i="1"/>
  <c r="J531" i="1"/>
  <c r="K531" i="1"/>
  <c r="BF531" i="1"/>
  <c r="BG531" i="1"/>
  <c r="L531" i="1"/>
  <c r="BH531" i="1"/>
  <c r="BI531" i="1"/>
  <c r="G531" i="1"/>
  <c r="H531" i="1" s="1"/>
  <c r="J118" i="1"/>
  <c r="G118" i="1"/>
  <c r="H118" i="1" s="1"/>
  <c r="BF118" i="1"/>
  <c r="BG118" i="1"/>
  <c r="BH118" i="1"/>
  <c r="BI118" i="1"/>
  <c r="L118" i="1"/>
  <c r="K118" i="1"/>
  <c r="BF300" i="1"/>
  <c r="BG300" i="1"/>
  <c r="BH300" i="1"/>
  <c r="BI300" i="1"/>
  <c r="G300" i="1"/>
  <c r="H300" i="1" s="1"/>
  <c r="L300" i="1"/>
  <c r="J300" i="1"/>
  <c r="K300" i="1"/>
  <c r="L1215" i="1"/>
  <c r="J1215" i="1"/>
  <c r="BH1215" i="1"/>
  <c r="BF1215" i="1"/>
  <c r="K1215" i="1"/>
  <c r="BI1215" i="1"/>
  <c r="BG1215" i="1"/>
  <c r="G1215" i="1"/>
  <c r="H1215" i="1" s="1"/>
  <c r="G1369" i="1"/>
  <c r="H1369" i="1" s="1"/>
  <c r="J1369" i="1"/>
  <c r="K1369" i="1"/>
  <c r="BF1369" i="1"/>
  <c r="BG1369" i="1"/>
  <c r="BH1369" i="1"/>
  <c r="BI1369" i="1"/>
  <c r="L1369" i="1"/>
  <c r="L959" i="1"/>
  <c r="J959" i="1"/>
  <c r="K959" i="1"/>
  <c r="G959" i="1"/>
  <c r="H959" i="1" s="1"/>
  <c r="BF959" i="1"/>
  <c r="BG959" i="1"/>
  <c r="BH959" i="1"/>
  <c r="BI959" i="1"/>
  <c r="G1092" i="1"/>
  <c r="H1092" i="1" s="1"/>
  <c r="BF1092" i="1"/>
  <c r="BG1092" i="1"/>
  <c r="BH1092" i="1"/>
  <c r="BI1092" i="1"/>
  <c r="L1092" i="1"/>
  <c r="J1092" i="1"/>
  <c r="K1092" i="1"/>
  <c r="L426" i="1"/>
  <c r="J426" i="1"/>
  <c r="K426" i="1"/>
  <c r="BI426" i="1"/>
  <c r="G426" i="1"/>
  <c r="H426" i="1" s="1"/>
  <c r="BF426" i="1"/>
  <c r="BH426" i="1"/>
  <c r="BG426" i="1"/>
  <c r="L356" i="1"/>
  <c r="G356" i="1"/>
  <c r="H356" i="1" s="1"/>
  <c r="J356" i="1"/>
  <c r="BI356" i="1"/>
  <c r="BF356" i="1"/>
  <c r="BH356" i="1"/>
  <c r="BG356" i="1"/>
  <c r="K356" i="1"/>
  <c r="L1816" i="1"/>
  <c r="K1816" i="1"/>
  <c r="G1816" i="1"/>
  <c r="H1816" i="1" s="1"/>
  <c r="J1816" i="1"/>
  <c r="BH1816" i="1"/>
  <c r="BI1816" i="1"/>
  <c r="BF1816" i="1"/>
  <c r="BG1816" i="1"/>
  <c r="L456" i="1"/>
  <c r="G456" i="1"/>
  <c r="H456" i="1" s="1"/>
  <c r="J456" i="1"/>
  <c r="K456" i="1"/>
  <c r="BG456" i="1"/>
  <c r="BH456" i="1"/>
  <c r="BI456" i="1"/>
  <c r="BF456" i="1"/>
  <c r="L311" i="1"/>
  <c r="K311" i="1"/>
  <c r="G311" i="1"/>
  <c r="H311" i="1" s="1"/>
  <c r="J311" i="1"/>
  <c r="BI311" i="1"/>
  <c r="BF311" i="1"/>
  <c r="BG311" i="1"/>
  <c r="BH311" i="1"/>
  <c r="J128" i="1"/>
  <c r="G128" i="1"/>
  <c r="H128" i="1" s="1"/>
  <c r="BF128" i="1"/>
  <c r="BG128" i="1"/>
  <c r="BH128" i="1"/>
  <c r="BI128" i="1"/>
  <c r="K128" i="1"/>
  <c r="L128" i="1"/>
  <c r="L114" i="1"/>
  <c r="K114" i="1"/>
  <c r="G114" i="1"/>
  <c r="H114" i="1" s="1"/>
  <c r="BH114" i="1"/>
  <c r="BI114" i="1"/>
  <c r="BF114" i="1"/>
  <c r="BG114" i="1"/>
  <c r="J114" i="1"/>
  <c r="L1595" i="1"/>
  <c r="K1595" i="1"/>
  <c r="BI1595" i="1"/>
  <c r="BH1595" i="1"/>
  <c r="BG1595" i="1"/>
  <c r="G1595" i="1"/>
  <c r="H1595" i="1" s="1"/>
  <c r="BF1595" i="1"/>
  <c r="J1595" i="1"/>
  <c r="L926" i="1"/>
  <c r="G926" i="1"/>
  <c r="H926" i="1" s="1"/>
  <c r="J926" i="1"/>
  <c r="K926" i="1"/>
  <c r="BF926" i="1"/>
  <c r="BG926" i="1"/>
  <c r="BH926" i="1"/>
  <c r="BI926" i="1"/>
  <c r="J160" i="1"/>
  <c r="BH160" i="1"/>
  <c r="BG160" i="1"/>
  <c r="K160" i="1"/>
  <c r="BI160" i="1"/>
  <c r="BF160" i="1"/>
  <c r="G160" i="1"/>
  <c r="H160" i="1" s="1"/>
  <c r="L160" i="1"/>
  <c r="L646" i="1"/>
  <c r="J646" i="1"/>
  <c r="K646" i="1"/>
  <c r="G646" i="1"/>
  <c r="H646" i="1" s="1"/>
  <c r="BH646" i="1"/>
  <c r="BI646" i="1"/>
  <c r="BF646" i="1"/>
  <c r="BG646" i="1"/>
  <c r="L924" i="1"/>
  <c r="G924" i="1"/>
  <c r="H924" i="1" s="1"/>
  <c r="J924" i="1"/>
  <c r="K924" i="1"/>
  <c r="BG924" i="1"/>
  <c r="BH924" i="1"/>
  <c r="BI924" i="1"/>
  <c r="BF924" i="1"/>
  <c r="L746" i="1"/>
  <c r="J746" i="1"/>
  <c r="K746" i="1"/>
  <c r="BH746" i="1"/>
  <c r="BI746" i="1"/>
  <c r="G746" i="1"/>
  <c r="H746" i="1" s="1"/>
  <c r="BF746" i="1"/>
  <c r="BG746" i="1"/>
  <c r="L863" i="1"/>
  <c r="G863" i="1"/>
  <c r="H863" i="1" s="1"/>
  <c r="J863" i="1"/>
  <c r="K863" i="1"/>
  <c r="BF863" i="1"/>
  <c r="BG863" i="1"/>
  <c r="BH863" i="1"/>
  <c r="BI863" i="1"/>
  <c r="L534" i="1"/>
  <c r="J534" i="1"/>
  <c r="K534" i="1"/>
  <c r="G534" i="1"/>
  <c r="H534" i="1" s="1"/>
  <c r="BF534" i="1"/>
  <c r="BG534" i="1"/>
  <c r="BH534" i="1"/>
  <c r="BI534" i="1"/>
  <c r="L401" i="1"/>
  <c r="K401" i="1"/>
  <c r="G401" i="1"/>
  <c r="H401" i="1" s="1"/>
  <c r="J401" i="1"/>
  <c r="BF401" i="1"/>
  <c r="BG401" i="1"/>
  <c r="BI401" i="1"/>
  <c r="BH401" i="1"/>
  <c r="L251" i="1"/>
  <c r="G251" i="1"/>
  <c r="H251" i="1" s="1"/>
  <c r="J251" i="1"/>
  <c r="K251" i="1"/>
  <c r="BF251" i="1"/>
  <c r="BG251" i="1"/>
  <c r="BH251" i="1"/>
  <c r="BI251" i="1"/>
  <c r="L894" i="1"/>
  <c r="G894" i="1"/>
  <c r="H894" i="1" s="1"/>
  <c r="J894" i="1"/>
  <c r="K894" i="1"/>
  <c r="BF894" i="1"/>
  <c r="BG894" i="1"/>
  <c r="BH894" i="1"/>
  <c r="BI894" i="1"/>
  <c r="L853" i="1"/>
  <c r="K853" i="1"/>
  <c r="G853" i="1"/>
  <c r="H853" i="1" s="1"/>
  <c r="BF853" i="1"/>
  <c r="BG853" i="1"/>
  <c r="BH853" i="1"/>
  <c r="J853" i="1"/>
  <c r="BI853" i="1"/>
  <c r="L1587" i="1"/>
  <c r="K1587" i="1"/>
  <c r="BI1587" i="1"/>
  <c r="BH1587" i="1"/>
  <c r="BF1587" i="1"/>
  <c r="BG1587" i="1"/>
  <c r="G1587" i="1"/>
  <c r="H1587" i="1" s="1"/>
  <c r="J1587" i="1"/>
  <c r="L2258" i="1"/>
  <c r="G2258" i="1"/>
  <c r="H2258" i="1" s="1"/>
  <c r="J2258" i="1"/>
  <c r="K2258" i="1"/>
  <c r="BF2258" i="1"/>
  <c r="BG2258" i="1"/>
  <c r="BH2258" i="1"/>
  <c r="BI2258" i="1"/>
  <c r="K151" i="1"/>
  <c r="L151" i="1"/>
  <c r="G151" i="1"/>
  <c r="H151" i="1" s="1"/>
  <c r="BF151" i="1"/>
  <c r="BG151" i="1"/>
  <c r="BH151" i="1"/>
  <c r="BI151" i="1"/>
  <c r="J151" i="1"/>
  <c r="L516" i="1"/>
  <c r="G516" i="1"/>
  <c r="H516" i="1" s="1"/>
  <c r="J516" i="1"/>
  <c r="K516" i="1"/>
  <c r="BF516" i="1"/>
  <c r="BG516" i="1"/>
  <c r="BH516" i="1"/>
  <c r="BI516" i="1"/>
  <c r="L900" i="1"/>
  <c r="G900" i="1"/>
  <c r="H900" i="1" s="1"/>
  <c r="J900" i="1"/>
  <c r="K900" i="1"/>
  <c r="BG900" i="1"/>
  <c r="BH900" i="1"/>
  <c r="BI900" i="1"/>
  <c r="BF900" i="1"/>
  <c r="L793" i="1"/>
  <c r="K793" i="1"/>
  <c r="G793" i="1"/>
  <c r="H793" i="1" s="1"/>
  <c r="BF793" i="1"/>
  <c r="BG793" i="1"/>
  <c r="BH793" i="1"/>
  <c r="J793" i="1"/>
  <c r="BI793" i="1"/>
  <c r="L663" i="1"/>
  <c r="J663" i="1"/>
  <c r="K663" i="1"/>
  <c r="G663" i="1"/>
  <c r="H663" i="1" s="1"/>
  <c r="BF663" i="1"/>
  <c r="BG663" i="1"/>
  <c r="BH663" i="1"/>
  <c r="BI663" i="1"/>
  <c r="L517" i="1"/>
  <c r="G517" i="1"/>
  <c r="H517" i="1" s="1"/>
  <c r="J517" i="1"/>
  <c r="K517" i="1"/>
  <c r="BF517" i="1"/>
  <c r="BG517" i="1"/>
  <c r="BH517" i="1"/>
  <c r="BI517" i="1"/>
  <c r="L384" i="1"/>
  <c r="G384" i="1"/>
  <c r="H384" i="1" s="1"/>
  <c r="J384" i="1"/>
  <c r="K384" i="1"/>
  <c r="BI384" i="1"/>
  <c r="BF384" i="1"/>
  <c r="BG384" i="1"/>
  <c r="BH384" i="1"/>
  <c r="L242" i="1"/>
  <c r="J242" i="1"/>
  <c r="K242" i="1"/>
  <c r="G242" i="1"/>
  <c r="H242" i="1" s="1"/>
  <c r="BG242" i="1"/>
  <c r="BH242" i="1"/>
  <c r="BI242" i="1"/>
  <c r="BF242" i="1"/>
  <c r="L824" i="1"/>
  <c r="G824" i="1"/>
  <c r="H824" i="1" s="1"/>
  <c r="J824" i="1"/>
  <c r="K824" i="1"/>
  <c r="BF824" i="1"/>
  <c r="BG824" i="1"/>
  <c r="BH824" i="1"/>
  <c r="BI824" i="1"/>
  <c r="L209" i="1"/>
  <c r="G209" i="1"/>
  <c r="H209" i="1" s="1"/>
  <c r="J209" i="1"/>
  <c r="K209" i="1"/>
  <c r="BF209" i="1"/>
  <c r="BG209" i="1"/>
  <c r="BH209" i="1"/>
  <c r="BI209" i="1"/>
  <c r="L860" i="1"/>
  <c r="J860" i="1"/>
  <c r="K860" i="1"/>
  <c r="G860" i="1"/>
  <c r="H860" i="1" s="1"/>
  <c r="BG860" i="1"/>
  <c r="BH860" i="1"/>
  <c r="BI860" i="1"/>
  <c r="BF860" i="1"/>
  <c r="L754" i="1"/>
  <c r="G754" i="1"/>
  <c r="H754" i="1" s="1"/>
  <c r="J754" i="1"/>
  <c r="K754" i="1"/>
  <c r="BF754" i="1"/>
  <c r="BG754" i="1"/>
  <c r="BH754" i="1"/>
  <c r="BI754" i="1"/>
  <c r="L1596" i="1"/>
  <c r="BG1596" i="1"/>
  <c r="BI1596" i="1"/>
  <c r="BH1596" i="1"/>
  <c r="G1596" i="1"/>
  <c r="H1596" i="1" s="1"/>
  <c r="BF1596" i="1"/>
  <c r="J1596" i="1"/>
  <c r="K1596" i="1"/>
  <c r="L588" i="1"/>
  <c r="BH588" i="1"/>
  <c r="BI588" i="1"/>
  <c r="BF588" i="1"/>
  <c r="BG588" i="1"/>
  <c r="K588" i="1"/>
  <c r="J588" i="1"/>
  <c r="G588" i="1"/>
  <c r="H588" i="1" s="1"/>
  <c r="L876" i="1"/>
  <c r="J876" i="1"/>
  <c r="K876" i="1"/>
  <c r="G876" i="1"/>
  <c r="H876" i="1" s="1"/>
  <c r="BG876" i="1"/>
  <c r="BH876" i="1"/>
  <c r="BI876" i="1"/>
  <c r="BF876" i="1"/>
  <c r="L935" i="1"/>
  <c r="G935" i="1"/>
  <c r="H935" i="1" s="1"/>
  <c r="J935" i="1"/>
  <c r="K935" i="1"/>
  <c r="BF935" i="1"/>
  <c r="BG935" i="1"/>
  <c r="BH935" i="1"/>
  <c r="BI935" i="1"/>
  <c r="L614" i="1"/>
  <c r="J614" i="1"/>
  <c r="K614" i="1"/>
  <c r="G614" i="1"/>
  <c r="H614" i="1" s="1"/>
  <c r="BF614" i="1"/>
  <c r="BG614" i="1"/>
  <c r="BH614" i="1"/>
  <c r="BI614" i="1"/>
  <c r="L478" i="1"/>
  <c r="G478" i="1"/>
  <c r="H478" i="1" s="1"/>
  <c r="J478" i="1"/>
  <c r="K478" i="1"/>
  <c r="BF478" i="1"/>
  <c r="BG478" i="1"/>
  <c r="BH478" i="1"/>
  <c r="BI478" i="1"/>
  <c r="L345" i="1"/>
  <c r="K345" i="1"/>
  <c r="J345" i="1"/>
  <c r="G345" i="1"/>
  <c r="H345" i="1" s="1"/>
  <c r="BG345" i="1"/>
  <c r="BH345" i="1"/>
  <c r="BI345" i="1"/>
  <c r="BF345" i="1"/>
  <c r="L211" i="1"/>
  <c r="K211" i="1"/>
  <c r="G211" i="1"/>
  <c r="H211" i="1" s="1"/>
  <c r="J211" i="1"/>
  <c r="BF211" i="1"/>
  <c r="BG211" i="1"/>
  <c r="BH211" i="1"/>
  <c r="BI211" i="1"/>
  <c r="L918" i="1"/>
  <c r="J918" i="1"/>
  <c r="K918" i="1"/>
  <c r="G918" i="1"/>
  <c r="H918" i="1" s="1"/>
  <c r="BF918" i="1"/>
  <c r="BG918" i="1"/>
  <c r="BH918" i="1"/>
  <c r="BI918" i="1"/>
  <c r="L744" i="1"/>
  <c r="G744" i="1"/>
  <c r="H744" i="1" s="1"/>
  <c r="J744" i="1"/>
  <c r="K744" i="1"/>
  <c r="BF744" i="1"/>
  <c r="BG744" i="1"/>
  <c r="BH744" i="1"/>
  <c r="BI744" i="1"/>
  <c r="K150" i="1"/>
  <c r="G150" i="1"/>
  <c r="H150" i="1" s="1"/>
  <c r="BF150" i="1"/>
  <c r="BG150" i="1"/>
  <c r="BH150" i="1"/>
  <c r="BI150" i="1"/>
  <c r="L150" i="1"/>
  <c r="J150" i="1"/>
  <c r="L587" i="1"/>
  <c r="J587" i="1"/>
  <c r="K587" i="1"/>
  <c r="G587" i="1"/>
  <c r="H587" i="1" s="1"/>
  <c r="BI587" i="1"/>
  <c r="BF587" i="1"/>
  <c r="BH587" i="1"/>
  <c r="BG587" i="1"/>
  <c r="BH11" i="1"/>
  <c r="BI11" i="1"/>
  <c r="BF11" i="1"/>
  <c r="BG11" i="1"/>
  <c r="J11" i="1"/>
  <c r="G11" i="1"/>
  <c r="H11" i="1" s="1"/>
  <c r="K11" i="1"/>
  <c r="L11" i="1"/>
  <c r="L800" i="1"/>
  <c r="G800" i="1"/>
  <c r="H800" i="1" s="1"/>
  <c r="J800" i="1"/>
  <c r="K800" i="1"/>
  <c r="BF800" i="1"/>
  <c r="BG800" i="1"/>
  <c r="BH800" i="1"/>
  <c r="BI800" i="1"/>
  <c r="K315" i="1"/>
  <c r="L315" i="1"/>
  <c r="G315" i="1"/>
  <c r="H315" i="1" s="1"/>
  <c r="J315" i="1"/>
  <c r="BF315" i="1"/>
  <c r="BG315" i="1"/>
  <c r="BH315" i="1"/>
  <c r="BI315" i="1"/>
  <c r="L648" i="1"/>
  <c r="G648" i="1"/>
  <c r="H648" i="1" s="1"/>
  <c r="J648" i="1"/>
  <c r="K648" i="1"/>
  <c r="BF648" i="1"/>
  <c r="BG648" i="1"/>
  <c r="BH648" i="1"/>
  <c r="BI648" i="1"/>
  <c r="L719" i="1"/>
  <c r="G719" i="1"/>
  <c r="H719" i="1" s="1"/>
  <c r="J719" i="1"/>
  <c r="K719" i="1"/>
  <c r="BH719" i="1"/>
  <c r="BI719" i="1"/>
  <c r="BF719" i="1"/>
  <c r="BG719" i="1"/>
  <c r="L597" i="1"/>
  <c r="G597" i="1"/>
  <c r="H597" i="1" s="1"/>
  <c r="J597" i="1"/>
  <c r="K597" i="1"/>
  <c r="BH597" i="1"/>
  <c r="BI597" i="1"/>
  <c r="BF597" i="1"/>
  <c r="BG597" i="1"/>
  <c r="L461" i="1"/>
  <c r="G461" i="1"/>
  <c r="H461" i="1" s="1"/>
  <c r="J461" i="1"/>
  <c r="K461" i="1"/>
  <c r="BG461" i="1"/>
  <c r="BH461" i="1"/>
  <c r="BI461" i="1"/>
  <c r="BF461" i="1"/>
  <c r="L316" i="1"/>
  <c r="G316" i="1"/>
  <c r="H316" i="1" s="1"/>
  <c r="J316" i="1"/>
  <c r="BF316" i="1"/>
  <c r="BG316" i="1"/>
  <c r="BH316" i="1"/>
  <c r="BI316" i="1"/>
  <c r="K316" i="1"/>
  <c r="BG167" i="1"/>
  <c r="BF167" i="1"/>
  <c r="BI167" i="1"/>
  <c r="BH167" i="1"/>
  <c r="J167" i="1"/>
  <c r="G167" i="1"/>
  <c r="H167" i="1" s="1"/>
  <c r="L167" i="1"/>
  <c r="K167" i="1"/>
  <c r="L492" i="1"/>
  <c r="K492" i="1"/>
  <c r="G492" i="1"/>
  <c r="H492" i="1" s="1"/>
  <c r="BF492" i="1"/>
  <c r="BG492" i="1"/>
  <c r="J492" i="1"/>
  <c r="BH492" i="1"/>
  <c r="BI492" i="1"/>
  <c r="L908" i="1"/>
  <c r="J908" i="1"/>
  <c r="K908" i="1"/>
  <c r="G908" i="1"/>
  <c r="H908" i="1" s="1"/>
  <c r="BG908" i="1"/>
  <c r="BH908" i="1"/>
  <c r="BI908" i="1"/>
  <c r="BF908" i="1"/>
  <c r="K34" i="1"/>
  <c r="L34" i="1"/>
  <c r="BF34" i="1"/>
  <c r="BG34" i="1"/>
  <c r="BH34" i="1"/>
  <c r="BI34" i="1"/>
  <c r="J34" i="1"/>
  <c r="G34" i="1"/>
  <c r="H34" i="1" s="1"/>
  <c r="G122" i="1"/>
  <c r="H122" i="1" s="1"/>
  <c r="BH122" i="1"/>
  <c r="BI122" i="1"/>
  <c r="BF122" i="1"/>
  <c r="BG122" i="1"/>
  <c r="L122" i="1"/>
  <c r="J122" i="1"/>
  <c r="K122" i="1"/>
  <c r="L650" i="1"/>
  <c r="J650" i="1"/>
  <c r="K650" i="1"/>
  <c r="BF650" i="1"/>
  <c r="BI650" i="1"/>
  <c r="BG650" i="1"/>
  <c r="BH650" i="1"/>
  <c r="G650" i="1"/>
  <c r="H650" i="1" s="1"/>
  <c r="L512" i="1"/>
  <c r="G512" i="1"/>
  <c r="H512" i="1" s="1"/>
  <c r="J512" i="1"/>
  <c r="K512" i="1"/>
  <c r="BG512" i="1"/>
  <c r="BH512" i="1"/>
  <c r="BI512" i="1"/>
  <c r="BF512" i="1"/>
  <c r="L379" i="1"/>
  <c r="K379" i="1"/>
  <c r="G379" i="1"/>
  <c r="H379" i="1" s="1"/>
  <c r="J379" i="1"/>
  <c r="BF379" i="1"/>
  <c r="BG379" i="1"/>
  <c r="BH379" i="1"/>
  <c r="BI379" i="1"/>
  <c r="L245" i="1"/>
  <c r="G245" i="1"/>
  <c r="H245" i="1" s="1"/>
  <c r="J245" i="1"/>
  <c r="K245" i="1"/>
  <c r="BI245" i="1"/>
  <c r="BF245" i="1"/>
  <c r="BG245" i="1"/>
  <c r="BH245" i="1"/>
  <c r="L2132" i="1"/>
  <c r="G2132" i="1"/>
  <c r="H2132" i="1" s="1"/>
  <c r="J2132" i="1"/>
  <c r="K2132" i="1"/>
  <c r="BF2132" i="1"/>
  <c r="BG2132" i="1"/>
  <c r="BH2132" i="1"/>
  <c r="BI2132" i="1"/>
  <c r="L1231" i="1"/>
  <c r="BH1231" i="1"/>
  <c r="J1231" i="1"/>
  <c r="K1231" i="1"/>
  <c r="BG1231" i="1"/>
  <c r="G1231" i="1"/>
  <c r="H1231" i="1" s="1"/>
  <c r="BI1231" i="1"/>
  <c r="BF1231" i="1"/>
  <c r="BH2051" i="1"/>
  <c r="BF2051" i="1"/>
  <c r="L2051" i="1"/>
  <c r="K2051" i="1"/>
  <c r="BG2051" i="1"/>
  <c r="J2051" i="1"/>
  <c r="BI2051" i="1"/>
  <c r="G2051" i="1"/>
  <c r="H2051" i="1" s="1"/>
  <c r="G157" i="1"/>
  <c r="H157" i="1" s="1"/>
  <c r="BF157" i="1"/>
  <c r="BG157" i="1"/>
  <c r="BH157" i="1"/>
  <c r="BI157" i="1"/>
  <c r="K157" i="1"/>
  <c r="L157" i="1"/>
  <c r="J157" i="1"/>
  <c r="K2253" i="1"/>
  <c r="BG2253" i="1"/>
  <c r="G2253" i="1"/>
  <c r="H2253" i="1" s="1"/>
  <c r="BH2253" i="1"/>
  <c r="L2253" i="1"/>
  <c r="J2253" i="1"/>
  <c r="BF2253" i="1"/>
  <c r="BI2253" i="1"/>
  <c r="K53" i="1"/>
  <c r="BF53" i="1"/>
  <c r="J53" i="1"/>
  <c r="BI53" i="1"/>
  <c r="BG53" i="1"/>
  <c r="L53" i="1"/>
  <c r="G53" i="1"/>
  <c r="H53" i="1" s="1"/>
  <c r="BH53" i="1"/>
  <c r="J1988" i="1"/>
  <c r="BG1988" i="1"/>
  <c r="BH1988" i="1"/>
  <c r="BI1988" i="1"/>
  <c r="L1988" i="1"/>
  <c r="G1988" i="1"/>
  <c r="H1988" i="1" s="1"/>
  <c r="BF1988" i="1"/>
  <c r="K1988" i="1"/>
  <c r="L1694" i="1"/>
  <c r="G1694" i="1"/>
  <c r="H1694" i="1" s="1"/>
  <c r="J1694" i="1"/>
  <c r="BI1694" i="1"/>
  <c r="BF1694" i="1"/>
  <c r="BG1694" i="1"/>
  <c r="K1694" i="1"/>
  <c r="BH1694" i="1"/>
  <c r="L1525" i="1"/>
  <c r="J1525" i="1"/>
  <c r="K1525" i="1"/>
  <c r="G1525" i="1"/>
  <c r="H1525" i="1" s="1"/>
  <c r="BF1525" i="1"/>
  <c r="BG1525" i="1"/>
  <c r="BH1525" i="1"/>
  <c r="BI1525" i="1"/>
  <c r="L1385" i="1"/>
  <c r="G1385" i="1"/>
  <c r="H1385" i="1" s="1"/>
  <c r="J1385" i="1"/>
  <c r="K1385" i="1"/>
  <c r="BF1385" i="1"/>
  <c r="BG1385" i="1"/>
  <c r="BH1385" i="1"/>
  <c r="BI1385" i="1"/>
  <c r="BI2147" i="1"/>
  <c r="BF2147" i="1"/>
  <c r="BG2147" i="1"/>
  <c r="BH2147" i="1"/>
  <c r="L2147" i="1"/>
  <c r="G2147" i="1"/>
  <c r="H2147" i="1" s="1"/>
  <c r="J2147" i="1"/>
  <c r="K2147" i="1"/>
  <c r="L1392" i="1"/>
  <c r="G1392" i="1"/>
  <c r="H1392" i="1" s="1"/>
  <c r="J1392" i="1"/>
  <c r="K1392" i="1"/>
  <c r="BG1392" i="1"/>
  <c r="BH1392" i="1"/>
  <c r="BI1392" i="1"/>
  <c r="BF1392" i="1"/>
  <c r="L1262" i="1"/>
  <c r="J1262" i="1"/>
  <c r="K1262" i="1"/>
  <c r="BF1262" i="1"/>
  <c r="BG1262" i="1"/>
  <c r="BH1262" i="1"/>
  <c r="BI1262" i="1"/>
  <c r="G1262" i="1"/>
  <c r="H1262" i="1" s="1"/>
  <c r="BF483" i="1"/>
  <c r="BG483" i="1"/>
  <c r="G483" i="1"/>
  <c r="H483" i="1" s="1"/>
  <c r="BH483" i="1"/>
  <c r="J483" i="1"/>
  <c r="BI483" i="1"/>
  <c r="L483" i="1"/>
  <c r="K483" i="1"/>
  <c r="L350" i="1"/>
  <c r="J350" i="1"/>
  <c r="BI350" i="1"/>
  <c r="BG350" i="1"/>
  <c r="G350" i="1"/>
  <c r="H350" i="1" s="1"/>
  <c r="BH350" i="1"/>
  <c r="BF350" i="1"/>
  <c r="K350" i="1"/>
  <c r="BG208" i="1"/>
  <c r="BH208" i="1"/>
  <c r="BI208" i="1"/>
  <c r="BF208" i="1"/>
  <c r="L208" i="1"/>
  <c r="G208" i="1"/>
  <c r="H208" i="1" s="1"/>
  <c r="K208" i="1"/>
  <c r="J208" i="1"/>
  <c r="L798" i="1"/>
  <c r="J798" i="1"/>
  <c r="K798" i="1"/>
  <c r="BF798" i="1"/>
  <c r="BG798" i="1"/>
  <c r="BH798" i="1"/>
  <c r="BI798" i="1"/>
  <c r="G798" i="1"/>
  <c r="H798" i="1" s="1"/>
  <c r="L668" i="1"/>
  <c r="K668" i="1"/>
  <c r="G668" i="1"/>
  <c r="H668" i="1" s="1"/>
  <c r="J668" i="1"/>
  <c r="BF668" i="1"/>
  <c r="BG668" i="1"/>
  <c r="BH668" i="1"/>
  <c r="BI668" i="1"/>
  <c r="L850" i="1"/>
  <c r="G850" i="1"/>
  <c r="H850" i="1" s="1"/>
  <c r="J850" i="1"/>
  <c r="K850" i="1"/>
  <c r="BI850" i="1"/>
  <c r="BF850" i="1"/>
  <c r="BH850" i="1"/>
  <c r="BG850" i="1"/>
  <c r="BG642" i="1"/>
  <c r="BF642" i="1"/>
  <c r="BH642" i="1"/>
  <c r="L642" i="1"/>
  <c r="G642" i="1"/>
  <c r="H642" i="1" s="1"/>
  <c r="J642" i="1"/>
  <c r="K642" i="1"/>
  <c r="BI642" i="1"/>
  <c r="L2197" i="1"/>
  <c r="BF2197" i="1"/>
  <c r="BG2197" i="1"/>
  <c r="G2197" i="1"/>
  <c r="H2197" i="1" s="1"/>
  <c r="J2197" i="1"/>
  <c r="BH2197" i="1"/>
  <c r="K2197" i="1"/>
  <c r="BI2197" i="1"/>
  <c r="L1923" i="1"/>
  <c r="G1923" i="1"/>
  <c r="H1923" i="1" s="1"/>
  <c r="J1923" i="1"/>
  <c r="K1923" i="1"/>
  <c r="BF1923" i="1"/>
  <c r="BG1923" i="1"/>
  <c r="BH1923" i="1"/>
  <c r="BI1923" i="1"/>
  <c r="L1791" i="1"/>
  <c r="G1791" i="1"/>
  <c r="H1791" i="1" s="1"/>
  <c r="J1791" i="1"/>
  <c r="K1791" i="1"/>
  <c r="BF1791" i="1"/>
  <c r="BG1791" i="1"/>
  <c r="BH1791" i="1"/>
  <c r="BI1791" i="1"/>
  <c r="BH1524" i="1"/>
  <c r="L1524" i="1"/>
  <c r="BI1524" i="1"/>
  <c r="J1524" i="1"/>
  <c r="BG1524" i="1"/>
  <c r="K1524" i="1"/>
  <c r="G1524" i="1"/>
  <c r="H1524" i="1" s="1"/>
  <c r="BF1524" i="1"/>
  <c r="L1246" i="1"/>
  <c r="BH1246" i="1"/>
  <c r="BI1246" i="1"/>
  <c r="G1246" i="1"/>
  <c r="H1246" i="1" s="1"/>
  <c r="BF1246" i="1"/>
  <c r="BG1246" i="1"/>
  <c r="K1246" i="1"/>
  <c r="J1246" i="1"/>
  <c r="G1108" i="1"/>
  <c r="H1108" i="1" s="1"/>
  <c r="K1108" i="1"/>
  <c r="BF1108" i="1"/>
  <c r="BG1108" i="1"/>
  <c r="BH1108" i="1"/>
  <c r="BI1108" i="1"/>
  <c r="L1108" i="1"/>
  <c r="J1108" i="1"/>
  <c r="L2236" i="1"/>
  <c r="G2236" i="1"/>
  <c r="H2236" i="1" s="1"/>
  <c r="J2236" i="1"/>
  <c r="K2236" i="1"/>
  <c r="BF2236" i="1"/>
  <c r="BG2236" i="1"/>
  <c r="BH2236" i="1"/>
  <c r="BI2236" i="1"/>
  <c r="L1425" i="1"/>
  <c r="G1425" i="1"/>
  <c r="H1425" i="1" s="1"/>
  <c r="J1425" i="1"/>
  <c r="BF1425" i="1"/>
  <c r="BG1425" i="1"/>
  <c r="BH1425" i="1"/>
  <c r="BI1425" i="1"/>
  <c r="K1425" i="1"/>
  <c r="L899" i="1"/>
  <c r="G899" i="1"/>
  <c r="H899" i="1" s="1"/>
  <c r="J899" i="1"/>
  <c r="K899" i="1"/>
  <c r="BH899" i="1"/>
  <c r="BI899" i="1"/>
  <c r="BF899" i="1"/>
  <c r="BG899" i="1"/>
  <c r="L570" i="1"/>
  <c r="BI570" i="1"/>
  <c r="BF570" i="1"/>
  <c r="BG570" i="1"/>
  <c r="BH570" i="1"/>
  <c r="G570" i="1"/>
  <c r="H570" i="1" s="1"/>
  <c r="J570" i="1"/>
  <c r="K570" i="1"/>
  <c r="L442" i="1"/>
  <c r="BH442" i="1"/>
  <c r="BF442" i="1"/>
  <c r="BG442" i="1"/>
  <c r="G442" i="1"/>
  <c r="H442" i="1" s="1"/>
  <c r="J442" i="1"/>
  <c r="K442" i="1"/>
  <c r="BI442" i="1"/>
  <c r="L297" i="1"/>
  <c r="J297" i="1"/>
  <c r="K297" i="1"/>
  <c r="G297" i="1"/>
  <c r="H297" i="1" s="1"/>
  <c r="BH297" i="1"/>
  <c r="BI297" i="1"/>
  <c r="BF297" i="1"/>
  <c r="BG297" i="1"/>
  <c r="J148" i="1"/>
  <c r="G148" i="1"/>
  <c r="H148" i="1" s="1"/>
  <c r="BG148" i="1"/>
  <c r="BH148" i="1"/>
  <c r="BI148" i="1"/>
  <c r="BF148" i="1"/>
  <c r="K148" i="1"/>
  <c r="L148" i="1"/>
  <c r="L797" i="1"/>
  <c r="G797" i="1"/>
  <c r="H797" i="1" s="1"/>
  <c r="J797" i="1"/>
  <c r="K797" i="1"/>
  <c r="BF797" i="1"/>
  <c r="BG797" i="1"/>
  <c r="BH797" i="1"/>
  <c r="BI797" i="1"/>
  <c r="L667" i="1"/>
  <c r="J667" i="1"/>
  <c r="K667" i="1"/>
  <c r="G667" i="1"/>
  <c r="H667" i="1" s="1"/>
  <c r="BF667" i="1"/>
  <c r="BG667" i="1"/>
  <c r="BH667" i="1"/>
  <c r="BI667" i="1"/>
  <c r="L521" i="1"/>
  <c r="G521" i="1"/>
  <c r="H521" i="1" s="1"/>
  <c r="J521" i="1"/>
  <c r="BF521" i="1"/>
  <c r="BG521" i="1"/>
  <c r="BH521" i="1"/>
  <c r="K521" i="1"/>
  <c r="BI521" i="1"/>
  <c r="L372" i="1"/>
  <c r="K372" i="1"/>
  <c r="G372" i="1"/>
  <c r="H372" i="1" s="1"/>
  <c r="J372" i="1"/>
  <c r="BF372" i="1"/>
  <c r="BG372" i="1"/>
  <c r="BH372" i="1"/>
  <c r="BI372" i="1"/>
  <c r="L230" i="1"/>
  <c r="G230" i="1"/>
  <c r="H230" i="1" s="1"/>
  <c r="J230" i="1"/>
  <c r="K230" i="1"/>
  <c r="BF230" i="1"/>
  <c r="BG230" i="1"/>
  <c r="BH230" i="1"/>
  <c r="BI230" i="1"/>
  <c r="L764" i="1"/>
  <c r="BI764" i="1"/>
  <c r="BF764" i="1"/>
  <c r="G764" i="1"/>
  <c r="H764" i="1" s="1"/>
  <c r="K764" i="1"/>
  <c r="J764" i="1"/>
  <c r="BH764" i="1"/>
  <c r="BG764" i="1"/>
  <c r="L2222" i="1"/>
  <c r="G2222" i="1"/>
  <c r="H2222" i="1" s="1"/>
  <c r="J2222" i="1"/>
  <c r="K2222" i="1"/>
  <c r="BG2222" i="1"/>
  <c r="BH2222" i="1"/>
  <c r="BI2222" i="1"/>
  <c r="BF2222" i="1"/>
  <c r="L1890" i="1"/>
  <c r="G1890" i="1"/>
  <c r="H1890" i="1" s="1"/>
  <c r="J1890" i="1"/>
  <c r="K1890" i="1"/>
  <c r="BH1890" i="1"/>
  <c r="BI1890" i="1"/>
  <c r="BF1890" i="1"/>
  <c r="BG1890" i="1"/>
  <c r="L1075" i="1"/>
  <c r="G1075" i="1"/>
  <c r="H1075" i="1" s="1"/>
  <c r="J1075" i="1"/>
  <c r="K1075" i="1"/>
  <c r="BF1075" i="1"/>
  <c r="BG1075" i="1"/>
  <c r="BH1075" i="1"/>
  <c r="BI1075" i="1"/>
  <c r="L2188" i="1"/>
  <c r="J2188" i="1"/>
  <c r="K2188" i="1"/>
  <c r="G2188" i="1"/>
  <c r="H2188" i="1" s="1"/>
  <c r="BF2188" i="1"/>
  <c r="BG2188" i="1"/>
  <c r="BH2188" i="1"/>
  <c r="BI2188" i="1"/>
  <c r="G1970" i="1"/>
  <c r="H1970" i="1" s="1"/>
  <c r="J1970" i="1"/>
  <c r="BF1970" i="1"/>
  <c r="BG1970" i="1"/>
  <c r="BH1970" i="1"/>
  <c r="BI1970" i="1"/>
  <c r="L1970" i="1"/>
  <c r="K1970" i="1"/>
  <c r="L1832" i="1"/>
  <c r="G1832" i="1"/>
  <c r="H1832" i="1" s="1"/>
  <c r="J1832" i="1"/>
  <c r="K1832" i="1"/>
  <c r="BF1832" i="1"/>
  <c r="BG1832" i="1"/>
  <c r="BH1832" i="1"/>
  <c r="BI1832" i="1"/>
  <c r="L166" i="1"/>
  <c r="BF166" i="1"/>
  <c r="BG166" i="1"/>
  <c r="G166" i="1"/>
  <c r="H166" i="1" s="1"/>
  <c r="BH166" i="1"/>
  <c r="BI166" i="1"/>
  <c r="K166" i="1"/>
  <c r="J166" i="1"/>
  <c r="G139" i="1"/>
  <c r="H139" i="1" s="1"/>
  <c r="BH139" i="1"/>
  <c r="BI139" i="1"/>
  <c r="BF139" i="1"/>
  <c r="BG139" i="1"/>
  <c r="L139" i="1"/>
  <c r="J139" i="1"/>
  <c r="K139" i="1"/>
  <c r="L913" i="1"/>
  <c r="G913" i="1"/>
  <c r="H913" i="1" s="1"/>
  <c r="J913" i="1"/>
  <c r="K913" i="1"/>
  <c r="BF913" i="1"/>
  <c r="BG913" i="1"/>
  <c r="BH913" i="1"/>
  <c r="BI913" i="1"/>
  <c r="J608" i="1"/>
  <c r="K608" i="1"/>
  <c r="BF608" i="1"/>
  <c r="BG608" i="1"/>
  <c r="BH608" i="1"/>
  <c r="BI608" i="1"/>
  <c r="L608" i="1"/>
  <c r="G608" i="1"/>
  <c r="H608" i="1" s="1"/>
  <c r="G472" i="1"/>
  <c r="H472" i="1" s="1"/>
  <c r="BH472" i="1"/>
  <c r="J472" i="1"/>
  <c r="BI472" i="1"/>
  <c r="BG472" i="1"/>
  <c r="L472" i="1"/>
  <c r="BF472" i="1"/>
  <c r="K472" i="1"/>
  <c r="L327" i="1"/>
  <c r="K327" i="1"/>
  <c r="G327" i="1"/>
  <c r="H327" i="1" s="1"/>
  <c r="J327" i="1"/>
  <c r="BF327" i="1"/>
  <c r="BG327" i="1"/>
  <c r="BH327" i="1"/>
  <c r="BI327" i="1"/>
  <c r="G146" i="1"/>
  <c r="H146" i="1" s="1"/>
  <c r="BI146" i="1"/>
  <c r="BF146" i="1"/>
  <c r="BG146" i="1"/>
  <c r="BH146" i="1"/>
  <c r="J146" i="1"/>
  <c r="K146" i="1"/>
  <c r="L146" i="1"/>
  <c r="L2092" i="1"/>
  <c r="G2092" i="1"/>
  <c r="H2092" i="1" s="1"/>
  <c r="J2092" i="1"/>
  <c r="K2092" i="1"/>
  <c r="BF2092" i="1"/>
  <c r="BG2092" i="1"/>
  <c r="BH2092" i="1"/>
  <c r="BI2092" i="1"/>
  <c r="BF1183" i="1"/>
  <c r="BG1183" i="1"/>
  <c r="BH1183" i="1"/>
  <c r="BI1183" i="1"/>
  <c r="J1183" i="1"/>
  <c r="K1183" i="1"/>
  <c r="G1183" i="1"/>
  <c r="H1183" i="1" s="1"/>
  <c r="L1183" i="1"/>
  <c r="L1457" i="1"/>
  <c r="G1457" i="1"/>
  <c r="H1457" i="1" s="1"/>
  <c r="J1457" i="1"/>
  <c r="K1457" i="1"/>
  <c r="BF1457" i="1"/>
  <c r="BG1457" i="1"/>
  <c r="BH1457" i="1"/>
  <c r="BI1457" i="1"/>
  <c r="K62" i="1"/>
  <c r="G62" i="1"/>
  <c r="H62" i="1" s="1"/>
  <c r="J62" i="1"/>
  <c r="BF62" i="1"/>
  <c r="BG62" i="1"/>
  <c r="BH62" i="1"/>
  <c r="BI62" i="1"/>
  <c r="L62" i="1"/>
  <c r="L61" i="1"/>
  <c r="G61" i="1"/>
  <c r="H61" i="1" s="1"/>
  <c r="J61" i="1"/>
  <c r="K61" i="1"/>
  <c r="BG61" i="1"/>
  <c r="BH61" i="1"/>
  <c r="BI61" i="1"/>
  <c r="BF61" i="1"/>
  <c r="L1980" i="1"/>
  <c r="J1980" i="1"/>
  <c r="K1980" i="1"/>
  <c r="G1980" i="1"/>
  <c r="H1980" i="1" s="1"/>
  <c r="BF1980" i="1"/>
  <c r="BG1980" i="1"/>
  <c r="BH1980" i="1"/>
  <c r="BI1980" i="1"/>
  <c r="L1661" i="1"/>
  <c r="J1661" i="1"/>
  <c r="K1661" i="1"/>
  <c r="G1661" i="1"/>
  <c r="H1661" i="1" s="1"/>
  <c r="BF1661" i="1"/>
  <c r="BG1661" i="1"/>
  <c r="BH1661" i="1"/>
  <c r="BI1661" i="1"/>
  <c r="L1493" i="1"/>
  <c r="G1493" i="1"/>
  <c r="H1493" i="1" s="1"/>
  <c r="J1493" i="1"/>
  <c r="K1493" i="1"/>
  <c r="BF1493" i="1"/>
  <c r="BG1493" i="1"/>
  <c r="BH1493" i="1"/>
  <c r="BI1493" i="1"/>
  <c r="BI1361" i="1"/>
  <c r="L1361" i="1"/>
  <c r="G1361" i="1"/>
  <c r="H1361" i="1" s="1"/>
  <c r="J1361" i="1"/>
  <c r="BF1361" i="1"/>
  <c r="BH1361" i="1"/>
  <c r="BG1361" i="1"/>
  <c r="K1361" i="1"/>
  <c r="BH2019" i="1"/>
  <c r="L2019" i="1"/>
  <c r="BG2019" i="1"/>
  <c r="J2019" i="1"/>
  <c r="BI2019" i="1"/>
  <c r="G2019" i="1"/>
  <c r="H2019" i="1" s="1"/>
  <c r="K2019" i="1"/>
  <c r="BF2019" i="1"/>
  <c r="L1384" i="1"/>
  <c r="K1384" i="1"/>
  <c r="G1384" i="1"/>
  <c r="H1384" i="1" s="1"/>
  <c r="BF1384" i="1"/>
  <c r="J1384" i="1"/>
  <c r="BG1384" i="1"/>
  <c r="BH1384" i="1"/>
  <c r="BI1384" i="1"/>
  <c r="BF1651" i="1"/>
  <c r="BG1651" i="1"/>
  <c r="BH1651" i="1"/>
  <c r="BI1651" i="1"/>
  <c r="K1651" i="1"/>
  <c r="L1651" i="1"/>
  <c r="J1651" i="1"/>
  <c r="G1651" i="1"/>
  <c r="H1651" i="1" s="1"/>
  <c r="BG701" i="1"/>
  <c r="BF701" i="1"/>
  <c r="J701" i="1"/>
  <c r="BH701" i="1"/>
  <c r="K701" i="1"/>
  <c r="BI701" i="1"/>
  <c r="L701" i="1"/>
  <c r="G701" i="1"/>
  <c r="H701" i="1" s="1"/>
  <c r="K555" i="1"/>
  <c r="BF555" i="1"/>
  <c r="L555" i="1"/>
  <c r="BH555" i="1"/>
  <c r="J555" i="1"/>
  <c r="G555" i="1"/>
  <c r="H555" i="1" s="1"/>
  <c r="BI555" i="1"/>
  <c r="BG555" i="1"/>
  <c r="L427" i="1"/>
  <c r="K427" i="1"/>
  <c r="G427" i="1"/>
  <c r="H427" i="1" s="1"/>
  <c r="BH427" i="1"/>
  <c r="BI427" i="1"/>
  <c r="J427" i="1"/>
  <c r="BF427" i="1"/>
  <c r="BG427" i="1"/>
  <c r="L282" i="1"/>
  <c r="J282" i="1"/>
  <c r="K282" i="1"/>
  <c r="G282" i="1"/>
  <c r="H282" i="1" s="1"/>
  <c r="BF282" i="1"/>
  <c r="BG282" i="1"/>
  <c r="BH282" i="1"/>
  <c r="BI282" i="1"/>
  <c r="G2247" i="1"/>
  <c r="H2247" i="1" s="1"/>
  <c r="J2247" i="1"/>
  <c r="K2247" i="1"/>
  <c r="L2247" i="1"/>
  <c r="BG2247" i="1"/>
  <c r="BH2247" i="1"/>
  <c r="BI2247" i="1"/>
  <c r="BF2247" i="1"/>
  <c r="L758" i="1"/>
  <c r="J758" i="1"/>
  <c r="BF758" i="1"/>
  <c r="K758" i="1"/>
  <c r="BG758" i="1"/>
  <c r="BH758" i="1"/>
  <c r="BI758" i="1"/>
  <c r="G758" i="1"/>
  <c r="H758" i="1" s="1"/>
  <c r="G47" i="1"/>
  <c r="H47" i="1" s="1"/>
  <c r="BH47" i="1"/>
  <c r="BI47" i="1"/>
  <c r="BF47" i="1"/>
  <c r="BG47" i="1"/>
  <c r="J47" i="1"/>
  <c r="K47" i="1"/>
  <c r="L47" i="1"/>
  <c r="L2205" i="1"/>
  <c r="G2205" i="1"/>
  <c r="H2205" i="1" s="1"/>
  <c r="J2205" i="1"/>
  <c r="K2205" i="1"/>
  <c r="BF2205" i="1"/>
  <c r="BG2205" i="1"/>
  <c r="BI2205" i="1"/>
  <c r="BH2205" i="1"/>
  <c r="BH1881" i="1"/>
  <c r="L1881" i="1"/>
  <c r="K1881" i="1"/>
  <c r="BI1881" i="1"/>
  <c r="G1881" i="1"/>
  <c r="H1881" i="1" s="1"/>
  <c r="J1881" i="1"/>
  <c r="BF1881" i="1"/>
  <c r="BG1881" i="1"/>
  <c r="L1743" i="1"/>
  <c r="G1743" i="1"/>
  <c r="H1743" i="1" s="1"/>
  <c r="J1743" i="1"/>
  <c r="K1743" i="1"/>
  <c r="BF1743" i="1"/>
  <c r="BG1743" i="1"/>
  <c r="BH1743" i="1"/>
  <c r="BI1743" i="1"/>
  <c r="BH1516" i="1"/>
  <c r="BG1516" i="1"/>
  <c r="G1516" i="1"/>
  <c r="H1516" i="1" s="1"/>
  <c r="BI1516" i="1"/>
  <c r="BF1516" i="1"/>
  <c r="J1516" i="1"/>
  <c r="K1516" i="1"/>
  <c r="L1516" i="1"/>
  <c r="L1254" i="1"/>
  <c r="G1254" i="1"/>
  <c r="H1254" i="1" s="1"/>
  <c r="J1254" i="1"/>
  <c r="K1254" i="1"/>
  <c r="BF1254" i="1"/>
  <c r="BG1254" i="1"/>
  <c r="BH1254" i="1"/>
  <c r="BI1254" i="1"/>
  <c r="K1116" i="1"/>
  <c r="BF1116" i="1"/>
  <c r="BG1116" i="1"/>
  <c r="BH1116" i="1"/>
  <c r="BI1116" i="1"/>
  <c r="J1116" i="1"/>
  <c r="G1116" i="1"/>
  <c r="H1116" i="1" s="1"/>
  <c r="L1116" i="1"/>
  <c r="L2172" i="1"/>
  <c r="K2172" i="1"/>
  <c r="BF2172" i="1"/>
  <c r="BG2172" i="1"/>
  <c r="BH2172" i="1"/>
  <c r="BI2172" i="1"/>
  <c r="J2172" i="1"/>
  <c r="G2172" i="1"/>
  <c r="H2172" i="1" s="1"/>
  <c r="L1507" i="1"/>
  <c r="G1507" i="1"/>
  <c r="H1507" i="1" s="1"/>
  <c r="J1507" i="1"/>
  <c r="K1507" i="1"/>
  <c r="BF1507" i="1"/>
  <c r="BG1507" i="1"/>
  <c r="BH1507" i="1"/>
  <c r="BI1507" i="1"/>
  <c r="L859" i="1"/>
  <c r="G859" i="1"/>
  <c r="H859" i="1" s="1"/>
  <c r="J859" i="1"/>
  <c r="K859" i="1"/>
  <c r="BH859" i="1"/>
  <c r="BI859" i="1"/>
  <c r="BF859" i="1"/>
  <c r="BG859" i="1"/>
  <c r="L530" i="1"/>
  <c r="G530" i="1"/>
  <c r="H530" i="1" s="1"/>
  <c r="J530" i="1"/>
  <c r="K530" i="1"/>
  <c r="BF530" i="1"/>
  <c r="BG530" i="1"/>
  <c r="BH530" i="1"/>
  <c r="BI530" i="1"/>
  <c r="L397" i="1"/>
  <c r="G397" i="1"/>
  <c r="H397" i="1" s="1"/>
  <c r="J397" i="1"/>
  <c r="K397" i="1"/>
  <c r="BI397" i="1"/>
  <c r="BF397" i="1"/>
  <c r="BH397" i="1"/>
  <c r="BG397" i="1"/>
  <c r="L263" i="1"/>
  <c r="G263" i="1"/>
  <c r="H263" i="1" s="1"/>
  <c r="J263" i="1"/>
  <c r="K263" i="1"/>
  <c r="BG263" i="1"/>
  <c r="BH263" i="1"/>
  <c r="BI263" i="1"/>
  <c r="BF263" i="1"/>
  <c r="K140" i="1"/>
  <c r="G140" i="1"/>
  <c r="H140" i="1" s="1"/>
  <c r="BG140" i="1"/>
  <c r="BH140" i="1"/>
  <c r="BI140" i="1"/>
  <c r="BF140" i="1"/>
  <c r="L140" i="1"/>
  <c r="J140" i="1"/>
  <c r="L805" i="1"/>
  <c r="G805" i="1"/>
  <c r="H805" i="1" s="1"/>
  <c r="J805" i="1"/>
  <c r="K805" i="1"/>
  <c r="BF805" i="1"/>
  <c r="BG805" i="1"/>
  <c r="BH805" i="1"/>
  <c r="BI805" i="1"/>
  <c r="L675" i="1"/>
  <c r="J675" i="1"/>
  <c r="K675" i="1"/>
  <c r="G675" i="1"/>
  <c r="H675" i="1" s="1"/>
  <c r="BG675" i="1"/>
  <c r="BH675" i="1"/>
  <c r="BI675" i="1"/>
  <c r="BF675" i="1"/>
  <c r="L545" i="1"/>
  <c r="G545" i="1"/>
  <c r="H545" i="1" s="1"/>
  <c r="J545" i="1"/>
  <c r="K545" i="1"/>
  <c r="BH545" i="1"/>
  <c r="BI545" i="1"/>
  <c r="BG545" i="1"/>
  <c r="BF545" i="1"/>
  <c r="J417" i="1"/>
  <c r="BG417" i="1"/>
  <c r="BH417" i="1"/>
  <c r="BI417" i="1"/>
  <c r="BF417" i="1"/>
  <c r="L417" i="1"/>
  <c r="K417" i="1"/>
  <c r="G417" i="1"/>
  <c r="H417" i="1" s="1"/>
  <c r="L272" i="1"/>
  <c r="G272" i="1"/>
  <c r="H272" i="1" s="1"/>
  <c r="J272" i="1"/>
  <c r="K272" i="1"/>
  <c r="BF272" i="1"/>
  <c r="BG272" i="1"/>
  <c r="BH272" i="1"/>
  <c r="BI272" i="1"/>
  <c r="L820" i="1"/>
  <c r="G820" i="1"/>
  <c r="H820" i="1" s="1"/>
  <c r="J820" i="1"/>
  <c r="K820" i="1"/>
  <c r="BF820" i="1"/>
  <c r="BG820" i="1"/>
  <c r="BH820" i="1"/>
  <c r="BI820" i="1"/>
  <c r="L690" i="1"/>
  <c r="K690" i="1"/>
  <c r="G690" i="1"/>
  <c r="H690" i="1" s="1"/>
  <c r="J690" i="1"/>
  <c r="BG690" i="1"/>
  <c r="BH690" i="1"/>
  <c r="BI690" i="1"/>
  <c r="BF690" i="1"/>
  <c r="L1882" i="1"/>
  <c r="G1882" i="1"/>
  <c r="H1882" i="1" s="1"/>
  <c r="J1882" i="1"/>
  <c r="K1882" i="1"/>
  <c r="BF1882" i="1"/>
  <c r="BG1882" i="1"/>
  <c r="BH1882" i="1"/>
  <c r="BI1882" i="1"/>
  <c r="L1051" i="1"/>
  <c r="G1051" i="1"/>
  <c r="H1051" i="1" s="1"/>
  <c r="J1051" i="1"/>
  <c r="K1051" i="1"/>
  <c r="BG1051" i="1"/>
  <c r="BH1051" i="1"/>
  <c r="BI1051" i="1"/>
  <c r="BF1051" i="1"/>
  <c r="L2196" i="1"/>
  <c r="J2196" i="1"/>
  <c r="K2196" i="1"/>
  <c r="BF2196" i="1"/>
  <c r="BG2196" i="1"/>
  <c r="BH2196" i="1"/>
  <c r="BI2196" i="1"/>
  <c r="G2196" i="1"/>
  <c r="H2196" i="1" s="1"/>
  <c r="G1962" i="1"/>
  <c r="H1962" i="1" s="1"/>
  <c r="J1962" i="1"/>
  <c r="BI1962" i="1"/>
  <c r="BF1962" i="1"/>
  <c r="BG1962" i="1"/>
  <c r="L1962" i="1"/>
  <c r="BH1962" i="1"/>
  <c r="K1962" i="1"/>
  <c r="L1808" i="1"/>
  <c r="G1808" i="1"/>
  <c r="H1808" i="1" s="1"/>
  <c r="J1808" i="1"/>
  <c r="K1808" i="1"/>
  <c r="BG1808" i="1"/>
  <c r="BH1808" i="1"/>
  <c r="BI1808" i="1"/>
  <c r="BF1808" i="1"/>
  <c r="L771" i="1"/>
  <c r="G771" i="1"/>
  <c r="H771" i="1" s="1"/>
  <c r="J771" i="1"/>
  <c r="K771" i="1"/>
  <c r="BH771" i="1"/>
  <c r="BI771" i="1"/>
  <c r="BG771" i="1"/>
  <c r="BF771" i="1"/>
  <c r="L641" i="1"/>
  <c r="J641" i="1"/>
  <c r="K641" i="1"/>
  <c r="G641" i="1"/>
  <c r="H641" i="1" s="1"/>
  <c r="BG641" i="1"/>
  <c r="BH641" i="1"/>
  <c r="BI641" i="1"/>
  <c r="BF641" i="1"/>
  <c r="L511" i="1"/>
  <c r="G511" i="1"/>
  <c r="H511" i="1" s="1"/>
  <c r="J511" i="1"/>
  <c r="K511" i="1"/>
  <c r="BH511" i="1"/>
  <c r="BI511" i="1"/>
  <c r="BF511" i="1"/>
  <c r="BG511" i="1"/>
  <c r="L378" i="1"/>
  <c r="J378" i="1"/>
  <c r="K378" i="1"/>
  <c r="G378" i="1"/>
  <c r="H378" i="1" s="1"/>
  <c r="BF378" i="1"/>
  <c r="BG378" i="1"/>
  <c r="BH378" i="1"/>
  <c r="BI378" i="1"/>
  <c r="BF236" i="1"/>
  <c r="J236" i="1"/>
  <c r="BG236" i="1"/>
  <c r="K236" i="1"/>
  <c r="BH236" i="1"/>
  <c r="L236" i="1"/>
  <c r="G236" i="1"/>
  <c r="H236" i="1" s="1"/>
  <c r="BI236" i="1"/>
  <c r="G1977" i="1"/>
  <c r="H1977" i="1" s="1"/>
  <c r="K1977" i="1"/>
  <c r="BI1977" i="1"/>
  <c r="BH1977" i="1"/>
  <c r="J1977" i="1"/>
  <c r="BF1977" i="1"/>
  <c r="BG1977" i="1"/>
  <c r="L1977" i="1"/>
  <c r="BG1278" i="1"/>
  <c r="BF1278" i="1"/>
  <c r="J1278" i="1"/>
  <c r="K1278" i="1"/>
  <c r="G1278" i="1"/>
  <c r="H1278" i="1" s="1"/>
  <c r="L1278" i="1"/>
  <c r="BH1278" i="1"/>
  <c r="BI1278" i="1"/>
  <c r="L1870" i="1"/>
  <c r="G1870" i="1"/>
  <c r="H1870" i="1" s="1"/>
  <c r="BF1870" i="1"/>
  <c r="BH1870" i="1"/>
  <c r="J1870" i="1"/>
  <c r="K1870" i="1"/>
  <c r="BI1870" i="1"/>
  <c r="BG1870" i="1"/>
  <c r="L2079" i="1"/>
  <c r="J2079" i="1"/>
  <c r="K2079" i="1"/>
  <c r="G2079" i="1"/>
  <c r="H2079" i="1" s="1"/>
  <c r="BF2079" i="1"/>
  <c r="BG2079" i="1"/>
  <c r="BH2079" i="1"/>
  <c r="BI2079" i="1"/>
  <c r="L1417" i="1"/>
  <c r="G1417" i="1"/>
  <c r="H1417" i="1" s="1"/>
  <c r="J1417" i="1"/>
  <c r="K1417" i="1"/>
  <c r="BI1417" i="1"/>
  <c r="BF1417" i="1"/>
  <c r="BG1417" i="1"/>
  <c r="BH1417" i="1"/>
  <c r="G2187" i="1"/>
  <c r="H2187" i="1" s="1"/>
  <c r="J2187" i="1"/>
  <c r="BF2187" i="1"/>
  <c r="BG2187" i="1"/>
  <c r="BH2187" i="1"/>
  <c r="BI2187" i="1"/>
  <c r="L2187" i="1"/>
  <c r="K2187" i="1"/>
  <c r="K1905" i="1"/>
  <c r="BF1905" i="1"/>
  <c r="BG1905" i="1"/>
  <c r="BH1905" i="1"/>
  <c r="BI1905" i="1"/>
  <c r="J1905" i="1"/>
  <c r="G1905" i="1"/>
  <c r="H1905" i="1" s="1"/>
  <c r="L1905" i="1"/>
  <c r="L1765" i="1"/>
  <c r="G1765" i="1"/>
  <c r="H1765" i="1" s="1"/>
  <c r="J1765" i="1"/>
  <c r="K1765" i="1"/>
  <c r="BG1765" i="1"/>
  <c r="BH1765" i="1"/>
  <c r="BI1765" i="1"/>
  <c r="BF1765" i="1"/>
  <c r="L1498" i="1"/>
  <c r="G1498" i="1"/>
  <c r="H1498" i="1" s="1"/>
  <c r="J1498" i="1"/>
  <c r="K1498" i="1"/>
  <c r="BH1498" i="1"/>
  <c r="BI1498" i="1"/>
  <c r="BF1498" i="1"/>
  <c r="BG1498" i="1"/>
  <c r="L1244" i="1"/>
  <c r="G1244" i="1"/>
  <c r="H1244" i="1" s="1"/>
  <c r="J1244" i="1"/>
  <c r="K1244" i="1"/>
  <c r="BF1244" i="1"/>
  <c r="BG1244" i="1"/>
  <c r="BH1244" i="1"/>
  <c r="BI1244" i="1"/>
  <c r="G1072" i="1"/>
  <c r="H1072" i="1" s="1"/>
  <c r="J1072" i="1"/>
  <c r="BF1072" i="1"/>
  <c r="BG1072" i="1"/>
  <c r="BI1072" i="1"/>
  <c r="BH1072" i="1"/>
  <c r="L1072" i="1"/>
  <c r="K1072" i="1"/>
  <c r="L2128" i="1"/>
  <c r="G2128" i="1"/>
  <c r="H2128" i="1" s="1"/>
  <c r="J2128" i="1"/>
  <c r="K2128" i="1"/>
  <c r="BG2128" i="1"/>
  <c r="BH2128" i="1"/>
  <c r="BI2128" i="1"/>
  <c r="BF2128" i="1"/>
  <c r="L1227" i="1"/>
  <c r="J1227" i="1"/>
  <c r="K1227" i="1"/>
  <c r="G1227" i="1"/>
  <c r="H1227" i="1" s="1"/>
  <c r="BG1227" i="1"/>
  <c r="BH1227" i="1"/>
  <c r="BI1227" i="1"/>
  <c r="BF1227" i="1"/>
  <c r="L2209" i="1"/>
  <c r="J2209" i="1"/>
  <c r="K2209" i="1"/>
  <c r="G2209" i="1"/>
  <c r="H2209" i="1" s="1"/>
  <c r="BF2209" i="1"/>
  <c r="BG2209" i="1"/>
  <c r="BH2209" i="1"/>
  <c r="BI2209" i="1"/>
  <c r="K1197" i="1"/>
  <c r="BF1197" i="1"/>
  <c r="BG1197" i="1"/>
  <c r="BH1197" i="1"/>
  <c r="BI1197" i="1"/>
  <c r="L1197" i="1"/>
  <c r="G1197" i="1"/>
  <c r="H1197" i="1" s="1"/>
  <c r="J1197" i="1"/>
  <c r="L2056" i="1"/>
  <c r="K2056" i="1"/>
  <c r="G2056" i="1"/>
  <c r="H2056" i="1" s="1"/>
  <c r="BF2056" i="1"/>
  <c r="BG2056" i="1"/>
  <c r="J2056" i="1"/>
  <c r="BH2056" i="1"/>
  <c r="BI2056" i="1"/>
  <c r="L1830" i="1"/>
  <c r="J1830" i="1"/>
  <c r="K1830" i="1"/>
  <c r="G1830" i="1"/>
  <c r="H1830" i="1" s="1"/>
  <c r="BF1830" i="1"/>
  <c r="BG1830" i="1"/>
  <c r="BH1830" i="1"/>
  <c r="BI1830" i="1"/>
  <c r="L1625" i="1"/>
  <c r="G1625" i="1"/>
  <c r="H1625" i="1" s="1"/>
  <c r="J1625" i="1"/>
  <c r="K1625" i="1"/>
  <c r="BF1625" i="1"/>
  <c r="BG1625" i="1"/>
  <c r="BH1625" i="1"/>
  <c r="BI1625" i="1"/>
  <c r="BG1455" i="1"/>
  <c r="K1455" i="1"/>
  <c r="L1455" i="1"/>
  <c r="BI1455" i="1"/>
  <c r="J1455" i="1"/>
  <c r="BH1455" i="1"/>
  <c r="G1455" i="1"/>
  <c r="H1455" i="1" s="1"/>
  <c r="BF1455" i="1"/>
  <c r="L1315" i="1"/>
  <c r="G1315" i="1"/>
  <c r="H1315" i="1" s="1"/>
  <c r="J1315" i="1"/>
  <c r="K1315" i="1"/>
  <c r="BF1315" i="1"/>
  <c r="BG1315" i="1"/>
  <c r="BH1315" i="1"/>
  <c r="BI1315" i="1"/>
  <c r="L2031" i="1"/>
  <c r="K2031" i="1"/>
  <c r="G2031" i="1"/>
  <c r="H2031" i="1" s="1"/>
  <c r="J2031" i="1"/>
  <c r="BF2031" i="1"/>
  <c r="BG2031" i="1"/>
  <c r="BH2031" i="1"/>
  <c r="BI2031" i="1"/>
  <c r="L1271" i="1"/>
  <c r="J1271" i="1"/>
  <c r="K1271" i="1"/>
  <c r="G1271" i="1"/>
  <c r="H1271" i="1" s="1"/>
  <c r="BF1271" i="1"/>
  <c r="BG1271" i="1"/>
  <c r="BH1271" i="1"/>
  <c r="BI1271" i="1"/>
  <c r="L1025" i="1"/>
  <c r="K1025" i="1"/>
  <c r="G1025" i="1"/>
  <c r="H1025" i="1" s="1"/>
  <c r="BI1025" i="1"/>
  <c r="J1025" i="1"/>
  <c r="BF1025" i="1"/>
  <c r="BG1025" i="1"/>
  <c r="BH1025" i="1"/>
  <c r="L2025" i="1"/>
  <c r="K2025" i="1"/>
  <c r="G2025" i="1"/>
  <c r="H2025" i="1" s="1"/>
  <c r="J2025" i="1"/>
  <c r="BI2025" i="1"/>
  <c r="BF2025" i="1"/>
  <c r="BG2025" i="1"/>
  <c r="BH2025" i="1"/>
  <c r="L1031" i="1"/>
  <c r="G1031" i="1"/>
  <c r="H1031" i="1" s="1"/>
  <c r="J1031" i="1"/>
  <c r="K1031" i="1"/>
  <c r="BF1031" i="1"/>
  <c r="BG1031" i="1"/>
  <c r="BH1031" i="1"/>
  <c r="BI1031" i="1"/>
  <c r="L795" i="1"/>
  <c r="K795" i="1"/>
  <c r="G795" i="1"/>
  <c r="H795" i="1" s="1"/>
  <c r="BH795" i="1"/>
  <c r="BI795" i="1"/>
  <c r="J795" i="1"/>
  <c r="BG795" i="1"/>
  <c r="BF795" i="1"/>
  <c r="L665" i="1"/>
  <c r="BG665" i="1"/>
  <c r="K665" i="1"/>
  <c r="G665" i="1"/>
  <c r="H665" i="1" s="1"/>
  <c r="J665" i="1"/>
  <c r="BF665" i="1"/>
  <c r="BH665" i="1"/>
  <c r="BI665" i="1"/>
  <c r="BI519" i="1"/>
  <c r="K519" i="1"/>
  <c r="BG519" i="1"/>
  <c r="BH519" i="1"/>
  <c r="G519" i="1"/>
  <c r="H519" i="1" s="1"/>
  <c r="L519" i="1"/>
  <c r="BF519" i="1"/>
  <c r="J519" i="1"/>
  <c r="L386" i="1"/>
  <c r="G386" i="1"/>
  <c r="H386" i="1" s="1"/>
  <c r="J386" i="1"/>
  <c r="K386" i="1"/>
  <c r="BG386" i="1"/>
  <c r="BH386" i="1"/>
  <c r="BI386" i="1"/>
  <c r="BF386" i="1"/>
  <c r="L244" i="1"/>
  <c r="J244" i="1"/>
  <c r="K244" i="1"/>
  <c r="G244" i="1"/>
  <c r="H244" i="1" s="1"/>
  <c r="BF244" i="1"/>
  <c r="BG244" i="1"/>
  <c r="BH244" i="1"/>
  <c r="BI244" i="1"/>
  <c r="BH2001" i="1"/>
  <c r="BG2001" i="1"/>
  <c r="J2001" i="1"/>
  <c r="BI2001" i="1"/>
  <c r="K2001" i="1"/>
  <c r="BF2001" i="1"/>
  <c r="L2001" i="1"/>
  <c r="G2001" i="1"/>
  <c r="H2001" i="1" s="1"/>
  <c r="L1316" i="1"/>
  <c r="J1316" i="1"/>
  <c r="BH1316" i="1"/>
  <c r="K1316" i="1"/>
  <c r="BG1316" i="1"/>
  <c r="BI1316" i="1"/>
  <c r="G1316" i="1"/>
  <c r="H1316" i="1" s="1"/>
  <c r="BF1316" i="1"/>
  <c r="L1513" i="1"/>
  <c r="K1513" i="1"/>
  <c r="G1513" i="1"/>
  <c r="H1513" i="1" s="1"/>
  <c r="J1513" i="1"/>
  <c r="BF1513" i="1"/>
  <c r="BG1513" i="1"/>
  <c r="BH1513" i="1"/>
  <c r="BI1513" i="1"/>
  <c r="L2095" i="1"/>
  <c r="G2095" i="1"/>
  <c r="H2095" i="1" s="1"/>
  <c r="J2095" i="1"/>
  <c r="K2095" i="1"/>
  <c r="BF2095" i="1"/>
  <c r="BG2095" i="1"/>
  <c r="BH2095" i="1"/>
  <c r="BI2095" i="1"/>
  <c r="G2179" i="1"/>
  <c r="H2179" i="1" s="1"/>
  <c r="BF2179" i="1"/>
  <c r="BG2179" i="1"/>
  <c r="BH2179" i="1"/>
  <c r="BI2179" i="1"/>
  <c r="K2179" i="1"/>
  <c r="J2179" i="1"/>
  <c r="L2179" i="1"/>
  <c r="J1897" i="1"/>
  <c r="K1897" i="1"/>
  <c r="BG1897" i="1"/>
  <c r="BF1897" i="1"/>
  <c r="L1897" i="1"/>
  <c r="BH1897" i="1"/>
  <c r="G1897" i="1"/>
  <c r="H1897" i="1" s="1"/>
  <c r="BI1897" i="1"/>
  <c r="L1773" i="1"/>
  <c r="J1773" i="1"/>
  <c r="BH1773" i="1"/>
  <c r="G1773" i="1"/>
  <c r="H1773" i="1" s="1"/>
  <c r="K1773" i="1"/>
  <c r="BI1773" i="1"/>
  <c r="BF1773" i="1"/>
  <c r="BG1773" i="1"/>
  <c r="L1490" i="1"/>
  <c r="G1490" i="1"/>
  <c r="H1490" i="1" s="1"/>
  <c r="J1490" i="1"/>
  <c r="K1490" i="1"/>
  <c r="BF1490" i="1"/>
  <c r="BG1490" i="1"/>
  <c r="BH1490" i="1"/>
  <c r="BI1490" i="1"/>
  <c r="L1220" i="1"/>
  <c r="G1220" i="1"/>
  <c r="H1220" i="1" s="1"/>
  <c r="J1220" i="1"/>
  <c r="K1220" i="1"/>
  <c r="BH1220" i="1"/>
  <c r="BI1220" i="1"/>
  <c r="BF1220" i="1"/>
  <c r="BG1220" i="1"/>
  <c r="BF1048" i="1"/>
  <c r="BH1048" i="1"/>
  <c r="J1048" i="1"/>
  <c r="G1048" i="1"/>
  <c r="H1048" i="1" s="1"/>
  <c r="K1048" i="1"/>
  <c r="L1048" i="1"/>
  <c r="BG1048" i="1"/>
  <c r="BI1048" i="1"/>
  <c r="L2088" i="1"/>
  <c r="G2088" i="1"/>
  <c r="H2088" i="1" s="1"/>
  <c r="J2088" i="1"/>
  <c r="K2088" i="1"/>
  <c r="BF2088" i="1"/>
  <c r="BG2088" i="1"/>
  <c r="BH2088" i="1"/>
  <c r="BI2088" i="1"/>
  <c r="L1179" i="1"/>
  <c r="G1179" i="1"/>
  <c r="H1179" i="1" s="1"/>
  <c r="BI1179" i="1"/>
  <c r="BG1179" i="1"/>
  <c r="BF1179" i="1"/>
  <c r="K1179" i="1"/>
  <c r="BH1179" i="1"/>
  <c r="J1179" i="1"/>
  <c r="L2111" i="1"/>
  <c r="G2111" i="1"/>
  <c r="H2111" i="1" s="1"/>
  <c r="J2111" i="1"/>
  <c r="K2111" i="1"/>
  <c r="BF2111" i="1"/>
  <c r="BG2111" i="1"/>
  <c r="BH2111" i="1"/>
  <c r="BI2111" i="1"/>
  <c r="L1163" i="1"/>
  <c r="G1163" i="1"/>
  <c r="H1163" i="1" s="1"/>
  <c r="J1163" i="1"/>
  <c r="K1163" i="1"/>
  <c r="BF1163" i="1"/>
  <c r="BG1163" i="1"/>
  <c r="BH1163" i="1"/>
  <c r="BI1163" i="1"/>
  <c r="L1154" i="1"/>
  <c r="G1154" i="1"/>
  <c r="H1154" i="1" s="1"/>
  <c r="J1154" i="1"/>
  <c r="K1154" i="1"/>
  <c r="BH1154" i="1"/>
  <c r="BI1154" i="1"/>
  <c r="BF1154" i="1"/>
  <c r="BG1154" i="1"/>
  <c r="L2008" i="1"/>
  <c r="G2008" i="1"/>
  <c r="H2008" i="1" s="1"/>
  <c r="J2008" i="1"/>
  <c r="K2008" i="1"/>
  <c r="BG2008" i="1"/>
  <c r="BH2008" i="1"/>
  <c r="BI2008" i="1"/>
  <c r="BF2008" i="1"/>
  <c r="L1698" i="1"/>
  <c r="G1698" i="1"/>
  <c r="H1698" i="1" s="1"/>
  <c r="J1698" i="1"/>
  <c r="BF1698" i="1"/>
  <c r="BG1698" i="1"/>
  <c r="BH1698" i="1"/>
  <c r="BI1698" i="1"/>
  <c r="K1698" i="1"/>
  <c r="BH1529" i="1"/>
  <c r="BG1529" i="1"/>
  <c r="BI1529" i="1"/>
  <c r="K1529" i="1"/>
  <c r="BF1529" i="1"/>
  <c r="G1529" i="1"/>
  <c r="H1529" i="1" s="1"/>
  <c r="J1529" i="1"/>
  <c r="L1529" i="1"/>
  <c r="K1323" i="1"/>
  <c r="BF1323" i="1"/>
  <c r="BG1323" i="1"/>
  <c r="BH1323" i="1"/>
  <c r="BI1323" i="1"/>
  <c r="J1323" i="1"/>
  <c r="G1323" i="1"/>
  <c r="H1323" i="1" s="1"/>
  <c r="L1323" i="1"/>
  <c r="L2169" i="1"/>
  <c r="J2169" i="1"/>
  <c r="K2169" i="1"/>
  <c r="BF2169" i="1"/>
  <c r="BG2169" i="1"/>
  <c r="BH2169" i="1"/>
  <c r="BI2169" i="1"/>
  <c r="G2169" i="1"/>
  <c r="H2169" i="1" s="1"/>
  <c r="BH1375" i="1"/>
  <c r="L1375" i="1"/>
  <c r="G1375" i="1"/>
  <c r="H1375" i="1" s="1"/>
  <c r="BI1375" i="1"/>
  <c r="K1375" i="1"/>
  <c r="BF1375" i="1"/>
  <c r="J1375" i="1"/>
  <c r="BG1375" i="1"/>
  <c r="L1131" i="1"/>
  <c r="K1131" i="1"/>
  <c r="G1131" i="1"/>
  <c r="H1131" i="1" s="1"/>
  <c r="BG1131" i="1"/>
  <c r="BH1131" i="1"/>
  <c r="BI1131" i="1"/>
  <c r="J1131" i="1"/>
  <c r="BF1131" i="1"/>
  <c r="L1001" i="1"/>
  <c r="G1001" i="1"/>
  <c r="H1001" i="1" s="1"/>
  <c r="J1001" i="1"/>
  <c r="BI1001" i="1"/>
  <c r="K1001" i="1"/>
  <c r="BF1001" i="1"/>
  <c r="BH1001" i="1"/>
  <c r="BG1001" i="1"/>
  <c r="L2049" i="1"/>
  <c r="G2049" i="1"/>
  <c r="H2049" i="1" s="1"/>
  <c r="J2049" i="1"/>
  <c r="K2049" i="1"/>
  <c r="BF2049" i="1"/>
  <c r="BG2049" i="1"/>
  <c r="BH2049" i="1"/>
  <c r="BI2049" i="1"/>
  <c r="G2234" i="1"/>
  <c r="H2234" i="1" s="1"/>
  <c r="J2234" i="1"/>
  <c r="BG2234" i="1"/>
  <c r="BH2234" i="1"/>
  <c r="BI2234" i="1"/>
  <c r="BF2234" i="1"/>
  <c r="L2234" i="1"/>
  <c r="K2234" i="1"/>
  <c r="G1861" i="1"/>
  <c r="H1861" i="1" s="1"/>
  <c r="J1861" i="1"/>
  <c r="BF1861" i="1"/>
  <c r="BG1861" i="1"/>
  <c r="BH1861" i="1"/>
  <c r="BI1861" i="1"/>
  <c r="K1861" i="1"/>
  <c r="L1861" i="1"/>
  <c r="L1739" i="1"/>
  <c r="J1739" i="1"/>
  <c r="K1739" i="1"/>
  <c r="BF1739" i="1"/>
  <c r="BG1739" i="1"/>
  <c r="G1739" i="1"/>
  <c r="H1739" i="1" s="1"/>
  <c r="BH1739" i="1"/>
  <c r="BI1739" i="1"/>
  <c r="L1470" i="1"/>
  <c r="J1470" i="1"/>
  <c r="K1470" i="1"/>
  <c r="G1470" i="1"/>
  <c r="H1470" i="1" s="1"/>
  <c r="BF1470" i="1"/>
  <c r="BG1470" i="1"/>
  <c r="BH1470" i="1"/>
  <c r="BI1470" i="1"/>
  <c r="L1202" i="1"/>
  <c r="G1202" i="1"/>
  <c r="H1202" i="1" s="1"/>
  <c r="J1202" i="1"/>
  <c r="BF1202" i="1"/>
  <c r="BG1202" i="1"/>
  <c r="BH1202" i="1"/>
  <c r="BI1202" i="1"/>
  <c r="K1202" i="1"/>
  <c r="L1062" i="1"/>
  <c r="G1062" i="1"/>
  <c r="H1062" i="1" s="1"/>
  <c r="J1062" i="1"/>
  <c r="K1062" i="1"/>
  <c r="BF1062" i="1"/>
  <c r="BG1062" i="1"/>
  <c r="BH1062" i="1"/>
  <c r="BI1062" i="1"/>
  <c r="J2022" i="1"/>
  <c r="G2022" i="1"/>
  <c r="H2022" i="1" s="1"/>
  <c r="BH2022" i="1"/>
  <c r="BI2022" i="1"/>
  <c r="BF2022" i="1"/>
  <c r="L2022" i="1"/>
  <c r="K2022" i="1"/>
  <c r="BG2022" i="1"/>
  <c r="G1902" i="1"/>
  <c r="H1902" i="1" s="1"/>
  <c r="BI1902" i="1"/>
  <c r="BF1902" i="1"/>
  <c r="J1902" i="1"/>
  <c r="BG1902" i="1"/>
  <c r="BH1902" i="1"/>
  <c r="L1902" i="1"/>
  <c r="K1902" i="1"/>
  <c r="L1704" i="1"/>
  <c r="J1704" i="1"/>
  <c r="BF1704" i="1"/>
  <c r="BH1704" i="1"/>
  <c r="BI1704" i="1"/>
  <c r="K1704" i="1"/>
  <c r="BG1704" i="1"/>
  <c r="G1704" i="1"/>
  <c r="H1704" i="1" s="1"/>
  <c r="L1519" i="1"/>
  <c r="K1519" i="1"/>
  <c r="G1519" i="1"/>
  <c r="H1519" i="1" s="1"/>
  <c r="BH1519" i="1"/>
  <c r="BI1519" i="1"/>
  <c r="J1519" i="1"/>
  <c r="BF1519" i="1"/>
  <c r="BG1519" i="1"/>
  <c r="L1894" i="1"/>
  <c r="G1894" i="1"/>
  <c r="H1894" i="1" s="1"/>
  <c r="BF1894" i="1"/>
  <c r="J1894" i="1"/>
  <c r="BH1894" i="1"/>
  <c r="K1894" i="1"/>
  <c r="BG1894" i="1"/>
  <c r="BI1894" i="1"/>
  <c r="L1975" i="1"/>
  <c r="BG1975" i="1"/>
  <c r="K1975" i="1"/>
  <c r="BH1975" i="1"/>
  <c r="J1975" i="1"/>
  <c r="BI1975" i="1"/>
  <c r="BF1975" i="1"/>
  <c r="G1975" i="1"/>
  <c r="H1975" i="1" s="1"/>
  <c r="L1276" i="1"/>
  <c r="J1276" i="1"/>
  <c r="K1276" i="1"/>
  <c r="G1276" i="1"/>
  <c r="H1276" i="1" s="1"/>
  <c r="BF1276" i="1"/>
  <c r="BG1276" i="1"/>
  <c r="BH1276" i="1"/>
  <c r="BI1276" i="1"/>
  <c r="L1730" i="1"/>
  <c r="K1730" i="1"/>
  <c r="BG1730" i="1"/>
  <c r="BF1730" i="1"/>
  <c r="BH1730" i="1"/>
  <c r="BI1730" i="1"/>
  <c r="G1730" i="1"/>
  <c r="H1730" i="1" s="1"/>
  <c r="J1730" i="1"/>
  <c r="L1919" i="1"/>
  <c r="G1919" i="1"/>
  <c r="H1919" i="1" s="1"/>
  <c r="J1919" i="1"/>
  <c r="K1919" i="1"/>
  <c r="BI1919" i="1"/>
  <c r="BF1919" i="1"/>
  <c r="BG1919" i="1"/>
  <c r="BH1919" i="1"/>
  <c r="L1787" i="1"/>
  <c r="K1787" i="1"/>
  <c r="G1787" i="1"/>
  <c r="H1787" i="1" s="1"/>
  <c r="J1787" i="1"/>
  <c r="BF1787" i="1"/>
  <c r="BG1787" i="1"/>
  <c r="BH1787" i="1"/>
  <c r="BI1787" i="1"/>
  <c r="BF1544" i="1"/>
  <c r="BG1544" i="1"/>
  <c r="BH1544" i="1"/>
  <c r="BI1544" i="1"/>
  <c r="L1544" i="1"/>
  <c r="G1544" i="1"/>
  <c r="H1544" i="1" s="1"/>
  <c r="J1544" i="1"/>
  <c r="K1544" i="1"/>
  <c r="L1414" i="1"/>
  <c r="K1414" i="1"/>
  <c r="G1414" i="1"/>
  <c r="H1414" i="1" s="1"/>
  <c r="BF1414" i="1"/>
  <c r="BG1414" i="1"/>
  <c r="BH1414" i="1"/>
  <c r="BI1414" i="1"/>
  <c r="J1414" i="1"/>
  <c r="L1152" i="1"/>
  <c r="G1152" i="1"/>
  <c r="H1152" i="1" s="1"/>
  <c r="J1152" i="1"/>
  <c r="K1152" i="1"/>
  <c r="BF1152" i="1"/>
  <c r="BG1152" i="1"/>
  <c r="BH1152" i="1"/>
  <c r="BI1152" i="1"/>
  <c r="L1022" i="1"/>
  <c r="G1022" i="1"/>
  <c r="H1022" i="1" s="1"/>
  <c r="J1022" i="1"/>
  <c r="K1022" i="1"/>
  <c r="BF1022" i="1"/>
  <c r="BG1022" i="1"/>
  <c r="BH1022" i="1"/>
  <c r="BI1022" i="1"/>
  <c r="G2062" i="1"/>
  <c r="H2062" i="1" s="1"/>
  <c r="BH2062" i="1"/>
  <c r="BI2062" i="1"/>
  <c r="BG2062" i="1"/>
  <c r="BF2062" i="1"/>
  <c r="L2062" i="1"/>
  <c r="K2062" i="1"/>
  <c r="J2062" i="1"/>
  <c r="G1926" i="1"/>
  <c r="H1926" i="1" s="1"/>
  <c r="J1926" i="1"/>
  <c r="BF1926" i="1"/>
  <c r="BG1926" i="1"/>
  <c r="BH1926" i="1"/>
  <c r="BI1926" i="1"/>
  <c r="K1926" i="1"/>
  <c r="L1926" i="1"/>
  <c r="BG1696" i="1"/>
  <c r="BH1696" i="1"/>
  <c r="BI1696" i="1"/>
  <c r="BF1696" i="1"/>
  <c r="J1696" i="1"/>
  <c r="K1696" i="1"/>
  <c r="G1696" i="1"/>
  <c r="H1696" i="1" s="1"/>
  <c r="L1696" i="1"/>
  <c r="L1527" i="1"/>
  <c r="G1527" i="1"/>
  <c r="H1527" i="1" s="1"/>
  <c r="J1527" i="1"/>
  <c r="K1527" i="1"/>
  <c r="BI1527" i="1"/>
  <c r="BF1527" i="1"/>
  <c r="BG1527" i="1"/>
  <c r="BH1527" i="1"/>
  <c r="L1664" i="1"/>
  <c r="J1664" i="1"/>
  <c r="K1664" i="1"/>
  <c r="G1664" i="1"/>
  <c r="H1664" i="1" s="1"/>
  <c r="BH1664" i="1"/>
  <c r="BI1664" i="1"/>
  <c r="BF1664" i="1"/>
  <c r="BG1664" i="1"/>
  <c r="L1313" i="1"/>
  <c r="G1313" i="1"/>
  <c r="H1313" i="1" s="1"/>
  <c r="J1313" i="1"/>
  <c r="K1313" i="1"/>
  <c r="BI1313" i="1"/>
  <c r="BG1313" i="1"/>
  <c r="BH1313" i="1"/>
  <c r="BF1313" i="1"/>
  <c r="K1364" i="1"/>
  <c r="BH1364" i="1"/>
  <c r="G1364" i="1"/>
  <c r="H1364" i="1" s="1"/>
  <c r="L1364" i="1"/>
  <c r="BF1364" i="1"/>
  <c r="BI1364" i="1"/>
  <c r="BG1364" i="1"/>
  <c r="J1364" i="1"/>
  <c r="J2126" i="1"/>
  <c r="BI2126" i="1"/>
  <c r="BF2126" i="1"/>
  <c r="BG2126" i="1"/>
  <c r="BH2126" i="1"/>
  <c r="L2126" i="1"/>
  <c r="K2126" i="1"/>
  <c r="G2126" i="1"/>
  <c r="H2126" i="1" s="1"/>
  <c r="L1421" i="1"/>
  <c r="G1421" i="1"/>
  <c r="H1421" i="1" s="1"/>
  <c r="J1421" i="1"/>
  <c r="K1421" i="1"/>
  <c r="BF1421" i="1"/>
  <c r="BG1421" i="1"/>
  <c r="BH1421" i="1"/>
  <c r="BI1421" i="1"/>
  <c r="L2061" i="1"/>
  <c r="K2061" i="1"/>
  <c r="G2061" i="1"/>
  <c r="H2061" i="1" s="1"/>
  <c r="J2061" i="1"/>
  <c r="BG2061" i="1"/>
  <c r="BH2061" i="1"/>
  <c r="BI2061" i="1"/>
  <c r="BF2061" i="1"/>
  <c r="BH1159" i="1"/>
  <c r="BG1159" i="1"/>
  <c r="L1159" i="1"/>
  <c r="G1159" i="1"/>
  <c r="H1159" i="1" s="1"/>
  <c r="BF1159" i="1"/>
  <c r="J1159" i="1"/>
  <c r="K1159" i="1"/>
  <c r="BI1159" i="1"/>
  <c r="L1371" i="1"/>
  <c r="G1371" i="1"/>
  <c r="H1371" i="1" s="1"/>
  <c r="J1371" i="1"/>
  <c r="K1371" i="1"/>
  <c r="BH1371" i="1"/>
  <c r="BI1371" i="1"/>
  <c r="BF1371" i="1"/>
  <c r="BG1371" i="1"/>
  <c r="L1069" i="1"/>
  <c r="G1069" i="1"/>
  <c r="H1069" i="1" s="1"/>
  <c r="J1069" i="1"/>
  <c r="K1069" i="1"/>
  <c r="BF1069" i="1"/>
  <c r="BG1069" i="1"/>
  <c r="BH1069" i="1"/>
  <c r="BI1069" i="1"/>
  <c r="J2133" i="1"/>
  <c r="K2133" i="1"/>
  <c r="BF2133" i="1"/>
  <c r="BG2133" i="1"/>
  <c r="BH2133" i="1"/>
  <c r="BI2133" i="1"/>
  <c r="L2133" i="1"/>
  <c r="G2133" i="1"/>
  <c r="H2133" i="1" s="1"/>
  <c r="L2069" i="1"/>
  <c r="G2069" i="1"/>
  <c r="H2069" i="1" s="1"/>
  <c r="J2069" i="1"/>
  <c r="K2069" i="1"/>
  <c r="BI2069" i="1"/>
  <c r="BF2069" i="1"/>
  <c r="BG2069" i="1"/>
  <c r="BH2069" i="1"/>
  <c r="L1249" i="1"/>
  <c r="K1249" i="1"/>
  <c r="G1249" i="1"/>
  <c r="H1249" i="1" s="1"/>
  <c r="J1249" i="1"/>
  <c r="BF1249" i="1"/>
  <c r="BG1249" i="1"/>
  <c r="BH1249" i="1"/>
  <c r="BI1249" i="1"/>
  <c r="L2013" i="1"/>
  <c r="G2013" i="1"/>
  <c r="H2013" i="1" s="1"/>
  <c r="J2013" i="1"/>
  <c r="K2013" i="1"/>
  <c r="BF2013" i="1"/>
  <c r="BG2013" i="1"/>
  <c r="BH2013" i="1"/>
  <c r="BI2013" i="1"/>
  <c r="L1265" i="1"/>
  <c r="G1265" i="1"/>
  <c r="H1265" i="1" s="1"/>
  <c r="BF1265" i="1"/>
  <c r="BG1265" i="1"/>
  <c r="BI1265" i="1"/>
  <c r="K1265" i="1"/>
  <c r="BH1265" i="1"/>
  <c r="J1265" i="1"/>
  <c r="L1029" i="1"/>
  <c r="K1029" i="1"/>
  <c r="G1029" i="1"/>
  <c r="H1029" i="1" s="1"/>
  <c r="BH1029" i="1"/>
  <c r="BI1029" i="1"/>
  <c r="J1029" i="1"/>
  <c r="BF1029" i="1"/>
  <c r="BG1029" i="1"/>
  <c r="L2093" i="1"/>
  <c r="G2093" i="1"/>
  <c r="H2093" i="1" s="1"/>
  <c r="J2093" i="1"/>
  <c r="K2093" i="1"/>
  <c r="BF2093" i="1"/>
  <c r="BG2093" i="1"/>
  <c r="BH2093" i="1"/>
  <c r="BI2093" i="1"/>
  <c r="L1150" i="1"/>
  <c r="G1150" i="1"/>
  <c r="H1150" i="1" s="1"/>
  <c r="J1150" i="1"/>
  <c r="K1150" i="1"/>
  <c r="BF1150" i="1"/>
  <c r="BG1150" i="1"/>
  <c r="BH1150" i="1"/>
  <c r="BI1150" i="1"/>
  <c r="L1274" i="1"/>
  <c r="G1274" i="1"/>
  <c r="H1274" i="1" s="1"/>
  <c r="J1274" i="1"/>
  <c r="K1274" i="1"/>
  <c r="BF1274" i="1"/>
  <c r="BG1274" i="1"/>
  <c r="BH1274" i="1"/>
  <c r="BI1274" i="1"/>
  <c r="L1264" i="1"/>
  <c r="J1264" i="1"/>
  <c r="K1264" i="1"/>
  <c r="G1264" i="1"/>
  <c r="H1264" i="1" s="1"/>
  <c r="BF1264" i="1"/>
  <c r="BG1264" i="1"/>
  <c r="BH1264" i="1"/>
  <c r="BI1264" i="1"/>
  <c r="L1843" i="1"/>
  <c r="G1843" i="1"/>
  <c r="H1843" i="1" s="1"/>
  <c r="J1843" i="1"/>
  <c r="K1843" i="1"/>
  <c r="BF1843" i="1"/>
  <c r="BG1843" i="1"/>
  <c r="BH1843" i="1"/>
  <c r="BI1843" i="1"/>
  <c r="G1719" i="1"/>
  <c r="H1719" i="1" s="1"/>
  <c r="J1719" i="1"/>
  <c r="BF1719" i="1"/>
  <c r="BG1719" i="1"/>
  <c r="BH1719" i="1"/>
  <c r="BI1719" i="1"/>
  <c r="K1719" i="1"/>
  <c r="L1719" i="1"/>
  <c r="K1452" i="1"/>
  <c r="G1452" i="1"/>
  <c r="H1452" i="1" s="1"/>
  <c r="J1452" i="1"/>
  <c r="BH1452" i="1"/>
  <c r="BF1452" i="1"/>
  <c r="L1452" i="1"/>
  <c r="BG1452" i="1"/>
  <c r="BI1452" i="1"/>
  <c r="L1142" i="1"/>
  <c r="K1142" i="1"/>
  <c r="BF1142" i="1"/>
  <c r="BG1142" i="1"/>
  <c r="BH1142" i="1"/>
  <c r="BI1142" i="1"/>
  <c r="G1142" i="1"/>
  <c r="H1142" i="1" s="1"/>
  <c r="J1142" i="1"/>
  <c r="J1012" i="1"/>
  <c r="BI1012" i="1"/>
  <c r="G1012" i="1"/>
  <c r="H1012" i="1" s="1"/>
  <c r="BF1012" i="1"/>
  <c r="BH1012" i="1"/>
  <c r="K1012" i="1"/>
  <c r="BG1012" i="1"/>
  <c r="L1012" i="1"/>
  <c r="BI1370" i="1"/>
  <c r="L1370" i="1"/>
  <c r="J1370" i="1"/>
  <c r="K1370" i="1"/>
  <c r="BF1370" i="1"/>
  <c r="BG1370" i="1"/>
  <c r="BH1370" i="1"/>
  <c r="G1370" i="1"/>
  <c r="H1370" i="1" s="1"/>
  <c r="L1510" i="1"/>
  <c r="J1510" i="1"/>
  <c r="K1510" i="1"/>
  <c r="G1510" i="1"/>
  <c r="H1510" i="1" s="1"/>
  <c r="BF1510" i="1"/>
  <c r="BG1510" i="1"/>
  <c r="BH1510" i="1"/>
  <c r="BI1510" i="1"/>
  <c r="L1240" i="1"/>
  <c r="G1240" i="1"/>
  <c r="H1240" i="1" s="1"/>
  <c r="J1240" i="1"/>
  <c r="K1240" i="1"/>
  <c r="BF1240" i="1"/>
  <c r="BG1240" i="1"/>
  <c r="BH1240" i="1"/>
  <c r="BI1240" i="1"/>
  <c r="J1068" i="1"/>
  <c r="G1068" i="1"/>
  <c r="H1068" i="1" s="1"/>
  <c r="BF1068" i="1"/>
  <c r="BG1068" i="1"/>
  <c r="BH1068" i="1"/>
  <c r="BI1068" i="1"/>
  <c r="L1068" i="1"/>
  <c r="K1068" i="1"/>
  <c r="L847" i="1"/>
  <c r="G847" i="1"/>
  <c r="H847" i="1" s="1"/>
  <c r="J847" i="1"/>
  <c r="K847" i="1"/>
  <c r="BF847" i="1"/>
  <c r="BG847" i="1"/>
  <c r="BH847" i="1"/>
  <c r="BI847" i="1"/>
  <c r="BI235" i="1"/>
  <c r="BF235" i="1"/>
  <c r="BH235" i="1"/>
  <c r="BG235" i="1"/>
  <c r="K235" i="1"/>
  <c r="G235" i="1"/>
  <c r="H235" i="1" s="1"/>
  <c r="L235" i="1"/>
  <c r="J235" i="1"/>
  <c r="L647" i="1"/>
  <c r="K647" i="1"/>
  <c r="G647" i="1"/>
  <c r="H647" i="1" s="1"/>
  <c r="BG647" i="1"/>
  <c r="J647" i="1"/>
  <c r="BH647" i="1"/>
  <c r="BI647" i="1"/>
  <c r="BF647" i="1"/>
  <c r="L226" i="1"/>
  <c r="G226" i="1"/>
  <c r="H226" i="1" s="1"/>
  <c r="J226" i="1"/>
  <c r="K226" i="1"/>
  <c r="BF226" i="1"/>
  <c r="BG226" i="1"/>
  <c r="BH226" i="1"/>
  <c r="BI226" i="1"/>
  <c r="L508" i="1"/>
  <c r="G508" i="1"/>
  <c r="H508" i="1" s="1"/>
  <c r="BF508" i="1"/>
  <c r="BI508" i="1"/>
  <c r="K508" i="1"/>
  <c r="BG508" i="1"/>
  <c r="BH508" i="1"/>
  <c r="J508" i="1"/>
  <c r="BF317" i="1"/>
  <c r="BG317" i="1"/>
  <c r="BH317" i="1"/>
  <c r="BI317" i="1"/>
  <c r="J317" i="1"/>
  <c r="K317" i="1"/>
  <c r="L317" i="1"/>
  <c r="G317" i="1"/>
  <c r="H317" i="1" s="1"/>
  <c r="BH703" i="1"/>
  <c r="L703" i="1"/>
  <c r="K703" i="1"/>
  <c r="BI703" i="1"/>
  <c r="J703" i="1"/>
  <c r="BF703" i="1"/>
  <c r="G703" i="1"/>
  <c r="H703" i="1" s="1"/>
  <c r="BG703" i="1"/>
  <c r="L420" i="1"/>
  <c r="G420" i="1"/>
  <c r="H420" i="1" s="1"/>
  <c r="J420" i="1"/>
  <c r="K420" i="1"/>
  <c r="BG420" i="1"/>
  <c r="BH420" i="1"/>
  <c r="BI420" i="1"/>
  <c r="BF420" i="1"/>
  <c r="L190" i="1"/>
  <c r="BI190" i="1"/>
  <c r="BF190" i="1"/>
  <c r="BH190" i="1"/>
  <c r="BG190" i="1"/>
  <c r="J190" i="1"/>
  <c r="K190" i="1"/>
  <c r="G190" i="1"/>
  <c r="H190" i="1" s="1"/>
  <c r="L363" i="1"/>
  <c r="BF363" i="1"/>
  <c r="J363" i="1"/>
  <c r="BH363" i="1"/>
  <c r="BG363" i="1"/>
  <c r="G363" i="1"/>
  <c r="H363" i="1" s="1"/>
  <c r="BI363" i="1"/>
  <c r="K363" i="1"/>
  <c r="L1669" i="1"/>
  <c r="J1669" i="1"/>
  <c r="K1669" i="1"/>
  <c r="G1669" i="1"/>
  <c r="H1669" i="1" s="1"/>
  <c r="BI1669" i="1"/>
  <c r="BF1669" i="1"/>
  <c r="BG1669" i="1"/>
  <c r="BH1669" i="1"/>
  <c r="L322" i="1"/>
  <c r="BI322" i="1"/>
  <c r="BG322" i="1"/>
  <c r="BH322" i="1"/>
  <c r="BF322" i="1"/>
  <c r="J322" i="1"/>
  <c r="K322" i="1"/>
  <c r="G322" i="1"/>
  <c r="H322" i="1" s="1"/>
  <c r="L189" i="1"/>
  <c r="J189" i="1"/>
  <c r="BI189" i="1"/>
  <c r="G189" i="1"/>
  <c r="H189" i="1" s="1"/>
  <c r="K189" i="1"/>
  <c r="BF189" i="1"/>
  <c r="BH189" i="1"/>
  <c r="BG189" i="1"/>
  <c r="G1500" i="1"/>
  <c r="H1500" i="1" s="1"/>
  <c r="BF1500" i="1"/>
  <c r="BG1500" i="1"/>
  <c r="BH1500" i="1"/>
  <c r="BI1500" i="1"/>
  <c r="L1500" i="1"/>
  <c r="J1500" i="1"/>
  <c r="K1500" i="1"/>
  <c r="L132" i="1"/>
  <c r="K132" i="1"/>
  <c r="J132" i="1"/>
  <c r="G132" i="1"/>
  <c r="H132" i="1" s="1"/>
  <c r="BG132" i="1"/>
  <c r="BH132" i="1"/>
  <c r="BI132" i="1"/>
  <c r="BF132" i="1"/>
  <c r="L1401" i="1"/>
  <c r="J1401" i="1"/>
  <c r="K1401" i="1"/>
  <c r="G1401" i="1"/>
  <c r="H1401" i="1" s="1"/>
  <c r="BF1401" i="1"/>
  <c r="BG1401" i="1"/>
  <c r="BI1401" i="1"/>
  <c r="BH1401" i="1"/>
  <c r="K2171" i="1"/>
  <c r="BG2171" i="1"/>
  <c r="BH2171" i="1"/>
  <c r="L2171" i="1"/>
  <c r="BI2171" i="1"/>
  <c r="BF2171" i="1"/>
  <c r="J2171" i="1"/>
  <c r="G2171" i="1"/>
  <c r="H2171" i="1" s="1"/>
  <c r="L1887" i="1"/>
  <c r="G1887" i="1"/>
  <c r="H1887" i="1" s="1"/>
  <c r="BI1887" i="1"/>
  <c r="BH1887" i="1"/>
  <c r="BG1887" i="1"/>
  <c r="J1887" i="1"/>
  <c r="K1887" i="1"/>
  <c r="BF1887" i="1"/>
  <c r="L1749" i="1"/>
  <c r="G1749" i="1"/>
  <c r="H1749" i="1" s="1"/>
  <c r="BH1749" i="1"/>
  <c r="BG1749" i="1"/>
  <c r="BI1749" i="1"/>
  <c r="K1749" i="1"/>
  <c r="BF1749" i="1"/>
  <c r="J1749" i="1"/>
  <c r="L1480" i="1"/>
  <c r="G1480" i="1"/>
  <c r="H1480" i="1" s="1"/>
  <c r="J1480" i="1"/>
  <c r="K1480" i="1"/>
  <c r="BF1480" i="1"/>
  <c r="BG1480" i="1"/>
  <c r="BH1480" i="1"/>
  <c r="BI1480" i="1"/>
  <c r="L1228" i="1"/>
  <c r="G1228" i="1"/>
  <c r="H1228" i="1" s="1"/>
  <c r="J1228" i="1"/>
  <c r="BF1228" i="1"/>
  <c r="BG1228" i="1"/>
  <c r="BH1228" i="1"/>
  <c r="BI1228" i="1"/>
  <c r="K1228" i="1"/>
  <c r="G1056" i="1"/>
  <c r="H1056" i="1" s="1"/>
  <c r="J1056" i="1"/>
  <c r="BF1056" i="1"/>
  <c r="BG1056" i="1"/>
  <c r="BH1056" i="1"/>
  <c r="BI1056" i="1"/>
  <c r="K1056" i="1"/>
  <c r="L1056" i="1"/>
  <c r="L2112" i="1"/>
  <c r="G2112" i="1"/>
  <c r="H2112" i="1" s="1"/>
  <c r="J2112" i="1"/>
  <c r="K2112" i="1"/>
  <c r="BF2112" i="1"/>
  <c r="BG2112" i="1"/>
  <c r="BH2112" i="1"/>
  <c r="BI2112" i="1"/>
  <c r="L1211" i="1"/>
  <c r="G1211" i="1"/>
  <c r="H1211" i="1" s="1"/>
  <c r="J1211" i="1"/>
  <c r="K1211" i="1"/>
  <c r="BF1211" i="1"/>
  <c r="BG1211" i="1"/>
  <c r="BH1211" i="1"/>
  <c r="BI1211" i="1"/>
  <c r="BG2063" i="1"/>
  <c r="BH2063" i="1"/>
  <c r="BI2063" i="1"/>
  <c r="BF2063" i="1"/>
  <c r="L2063" i="1"/>
  <c r="G2063" i="1"/>
  <c r="H2063" i="1" s="1"/>
  <c r="J2063" i="1"/>
  <c r="K2063" i="1"/>
  <c r="G1189" i="1"/>
  <c r="H1189" i="1" s="1"/>
  <c r="BF1189" i="1"/>
  <c r="BG1189" i="1"/>
  <c r="BH1189" i="1"/>
  <c r="BI1189" i="1"/>
  <c r="L1189" i="1"/>
  <c r="J1189" i="1"/>
  <c r="K1189" i="1"/>
  <c r="L2040" i="1"/>
  <c r="G2040" i="1"/>
  <c r="H2040" i="1" s="1"/>
  <c r="J2040" i="1"/>
  <c r="K2040" i="1"/>
  <c r="BF2040" i="1"/>
  <c r="BG2040" i="1"/>
  <c r="BH2040" i="1"/>
  <c r="BI2040" i="1"/>
  <c r="L1814" i="1"/>
  <c r="G1814" i="1"/>
  <c r="H1814" i="1" s="1"/>
  <c r="J1814" i="1"/>
  <c r="K1814" i="1"/>
  <c r="BF1814" i="1"/>
  <c r="BG1814" i="1"/>
  <c r="BH1814" i="1"/>
  <c r="BI1814" i="1"/>
  <c r="L1609" i="1"/>
  <c r="G1609" i="1"/>
  <c r="H1609" i="1" s="1"/>
  <c r="J1609" i="1"/>
  <c r="K1609" i="1"/>
  <c r="BG1609" i="1"/>
  <c r="BH1609" i="1"/>
  <c r="BI1609" i="1"/>
  <c r="BF1609" i="1"/>
  <c r="G1439" i="1"/>
  <c r="H1439" i="1" s="1"/>
  <c r="BI1439" i="1"/>
  <c r="BF1439" i="1"/>
  <c r="BG1439" i="1"/>
  <c r="J1439" i="1"/>
  <c r="K1439" i="1"/>
  <c r="BH1439" i="1"/>
  <c r="L1439" i="1"/>
  <c r="L1299" i="1"/>
  <c r="G1299" i="1"/>
  <c r="H1299" i="1" s="1"/>
  <c r="J1299" i="1"/>
  <c r="K1299" i="1"/>
  <c r="BF1299" i="1"/>
  <c r="BG1299" i="1"/>
  <c r="BH1299" i="1"/>
  <c r="BI1299" i="1"/>
  <c r="BH2023" i="1"/>
  <c r="G2023" i="1"/>
  <c r="H2023" i="1" s="1"/>
  <c r="J2023" i="1"/>
  <c r="K2023" i="1"/>
  <c r="BI2023" i="1"/>
  <c r="BF2023" i="1"/>
  <c r="BG2023" i="1"/>
  <c r="L2023" i="1"/>
  <c r="L1139" i="1"/>
  <c r="G1139" i="1"/>
  <c r="H1139" i="1" s="1"/>
  <c r="J1139" i="1"/>
  <c r="K1139" i="1"/>
  <c r="BF1139" i="1"/>
  <c r="BG1139" i="1"/>
  <c r="BH1139" i="1"/>
  <c r="BI1139" i="1"/>
  <c r="L1009" i="1"/>
  <c r="K1009" i="1"/>
  <c r="G1009" i="1"/>
  <c r="H1009" i="1" s="1"/>
  <c r="BF1009" i="1"/>
  <c r="BG1009" i="1"/>
  <c r="BH1009" i="1"/>
  <c r="BI1009" i="1"/>
  <c r="J1009" i="1"/>
  <c r="L1642" i="1"/>
  <c r="G1642" i="1"/>
  <c r="H1642" i="1" s="1"/>
  <c r="J1642" i="1"/>
  <c r="K1642" i="1"/>
  <c r="BF1642" i="1"/>
  <c r="BG1642" i="1"/>
  <c r="BH1642" i="1"/>
  <c r="BI1642" i="1"/>
  <c r="L410" i="1"/>
  <c r="G410" i="1"/>
  <c r="H410" i="1" s="1"/>
  <c r="J410" i="1"/>
  <c r="BI410" i="1"/>
  <c r="K410" i="1"/>
  <c r="BF410" i="1"/>
  <c r="BG410" i="1"/>
  <c r="BH410" i="1"/>
  <c r="L779" i="1"/>
  <c r="G779" i="1"/>
  <c r="H779" i="1" s="1"/>
  <c r="J779" i="1"/>
  <c r="K779" i="1"/>
  <c r="BH779" i="1"/>
  <c r="BI779" i="1"/>
  <c r="BG779" i="1"/>
  <c r="BF779" i="1"/>
  <c r="L649" i="1"/>
  <c r="BF649" i="1"/>
  <c r="BG649" i="1"/>
  <c r="K649" i="1"/>
  <c r="G649" i="1"/>
  <c r="H649" i="1" s="1"/>
  <c r="BH649" i="1"/>
  <c r="J649" i="1"/>
  <c r="BI649" i="1"/>
  <c r="L503" i="1"/>
  <c r="G503" i="1"/>
  <c r="H503" i="1" s="1"/>
  <c r="BI503" i="1"/>
  <c r="BF503" i="1"/>
  <c r="BG503" i="1"/>
  <c r="BH503" i="1"/>
  <c r="J503" i="1"/>
  <c r="K503" i="1"/>
  <c r="L370" i="1"/>
  <c r="G370" i="1"/>
  <c r="H370" i="1" s="1"/>
  <c r="K370" i="1"/>
  <c r="BH370" i="1"/>
  <c r="BI370" i="1"/>
  <c r="J370" i="1"/>
  <c r="BF370" i="1"/>
  <c r="BG370" i="1"/>
  <c r="L228" i="1"/>
  <c r="J228" i="1"/>
  <c r="K228" i="1"/>
  <c r="G228" i="1"/>
  <c r="H228" i="1" s="1"/>
  <c r="BF228" i="1"/>
  <c r="BH228" i="1"/>
  <c r="BG228" i="1"/>
  <c r="BI228" i="1"/>
  <c r="G1985" i="1"/>
  <c r="H1985" i="1" s="1"/>
  <c r="K1985" i="1"/>
  <c r="BF1985" i="1"/>
  <c r="J1985" i="1"/>
  <c r="L1985" i="1"/>
  <c r="BG1985" i="1"/>
  <c r="BH1985" i="1"/>
  <c r="BI1985" i="1"/>
  <c r="L1300" i="1"/>
  <c r="G1300" i="1"/>
  <c r="H1300" i="1" s="1"/>
  <c r="K1300" i="1"/>
  <c r="J1300" i="1"/>
  <c r="BF1300" i="1"/>
  <c r="BG1300" i="1"/>
  <c r="BH1300" i="1"/>
  <c r="BI1300" i="1"/>
  <c r="G1479" i="1"/>
  <c r="H1479" i="1" s="1"/>
  <c r="BF1479" i="1"/>
  <c r="BG1479" i="1"/>
  <c r="BH1479" i="1"/>
  <c r="J1479" i="1"/>
  <c r="K1479" i="1"/>
  <c r="BI1479" i="1"/>
  <c r="L1479" i="1"/>
  <c r="K2259" i="1"/>
  <c r="L2259" i="1"/>
  <c r="BG2259" i="1"/>
  <c r="BI2259" i="1"/>
  <c r="G2259" i="1"/>
  <c r="H2259" i="1" s="1"/>
  <c r="BF2259" i="1"/>
  <c r="BH2259" i="1"/>
  <c r="J2259" i="1"/>
  <c r="L2145" i="1"/>
  <c r="G2145" i="1"/>
  <c r="H2145" i="1" s="1"/>
  <c r="J2145" i="1"/>
  <c r="K2145" i="1"/>
  <c r="BF2145" i="1"/>
  <c r="BG2145" i="1"/>
  <c r="BH2145" i="1"/>
  <c r="BI2145" i="1"/>
  <c r="L1879" i="1"/>
  <c r="G1879" i="1"/>
  <c r="H1879" i="1" s="1"/>
  <c r="J1879" i="1"/>
  <c r="K1879" i="1"/>
  <c r="BF1879" i="1"/>
  <c r="BG1879" i="1"/>
  <c r="BH1879" i="1"/>
  <c r="BI1879" i="1"/>
  <c r="L1757" i="1"/>
  <c r="G1757" i="1"/>
  <c r="H1757" i="1" s="1"/>
  <c r="J1757" i="1"/>
  <c r="K1757" i="1"/>
  <c r="BF1757" i="1"/>
  <c r="BG1757" i="1"/>
  <c r="BH1757" i="1"/>
  <c r="BI1757" i="1"/>
  <c r="L1472" i="1"/>
  <c r="J1472" i="1"/>
  <c r="K1472" i="1"/>
  <c r="G1472" i="1"/>
  <c r="H1472" i="1" s="1"/>
  <c r="BG1472" i="1"/>
  <c r="BI1472" i="1"/>
  <c r="BF1472" i="1"/>
  <c r="BH1472" i="1"/>
  <c r="L1204" i="1"/>
  <c r="G1204" i="1"/>
  <c r="H1204" i="1" s="1"/>
  <c r="J1204" i="1"/>
  <c r="K1204" i="1"/>
  <c r="BF1204" i="1"/>
  <c r="BG1204" i="1"/>
  <c r="BH1204" i="1"/>
  <c r="BI1204" i="1"/>
  <c r="J1032" i="1"/>
  <c r="BF1032" i="1"/>
  <c r="BG1032" i="1"/>
  <c r="BH1032" i="1"/>
  <c r="BI1032" i="1"/>
  <c r="G1032" i="1"/>
  <c r="H1032" i="1" s="1"/>
  <c r="L1032" i="1"/>
  <c r="K1032" i="1"/>
  <c r="J1764" i="1"/>
  <c r="G1764" i="1"/>
  <c r="H1764" i="1" s="1"/>
  <c r="BG1764" i="1"/>
  <c r="BH1764" i="1"/>
  <c r="L1764" i="1"/>
  <c r="K1764" i="1"/>
  <c r="BF1764" i="1"/>
  <c r="BI1764" i="1"/>
  <c r="L1161" i="1"/>
  <c r="J1161" i="1"/>
  <c r="K1161" i="1"/>
  <c r="G1161" i="1"/>
  <c r="H1161" i="1" s="1"/>
  <c r="BF1161" i="1"/>
  <c r="BG1161" i="1"/>
  <c r="BH1161" i="1"/>
  <c r="BI1161" i="1"/>
  <c r="L1766" i="1"/>
  <c r="J1766" i="1"/>
  <c r="BF1766" i="1"/>
  <c r="G1766" i="1"/>
  <c r="H1766" i="1" s="1"/>
  <c r="BG1766" i="1"/>
  <c r="K1766" i="1"/>
  <c r="BI1766" i="1"/>
  <c r="BH1766" i="1"/>
  <c r="L880" i="1"/>
  <c r="G880" i="1"/>
  <c r="H880" i="1" s="1"/>
  <c r="J880" i="1"/>
  <c r="BF880" i="1"/>
  <c r="BG880" i="1"/>
  <c r="BH880" i="1"/>
  <c r="BI880" i="1"/>
  <c r="K880" i="1"/>
  <c r="L2226" i="1"/>
  <c r="G2226" i="1"/>
  <c r="H2226" i="1" s="1"/>
  <c r="J2226" i="1"/>
  <c r="K2226" i="1"/>
  <c r="BG2226" i="1"/>
  <c r="BH2226" i="1"/>
  <c r="BI2226" i="1"/>
  <c r="BF2226" i="1"/>
  <c r="L1992" i="1"/>
  <c r="G1992" i="1"/>
  <c r="H1992" i="1" s="1"/>
  <c r="J1992" i="1"/>
  <c r="K1992" i="1"/>
  <c r="BF1992" i="1"/>
  <c r="BG1992" i="1"/>
  <c r="BH1992" i="1"/>
  <c r="BI1992" i="1"/>
  <c r="L1682" i="1"/>
  <c r="K1682" i="1"/>
  <c r="G1682" i="1"/>
  <c r="H1682" i="1" s="1"/>
  <c r="BF1682" i="1"/>
  <c r="BG1682" i="1"/>
  <c r="BH1682" i="1"/>
  <c r="BI1682" i="1"/>
  <c r="J1682" i="1"/>
  <c r="L1497" i="1"/>
  <c r="J1497" i="1"/>
  <c r="K1497" i="1"/>
  <c r="G1497" i="1"/>
  <c r="H1497" i="1" s="1"/>
  <c r="BI1497" i="1"/>
  <c r="BF1497" i="1"/>
  <c r="BG1497" i="1"/>
  <c r="BH1497" i="1"/>
  <c r="K1307" i="1"/>
  <c r="BF1307" i="1"/>
  <c r="BG1307" i="1"/>
  <c r="BH1307" i="1"/>
  <c r="BI1307" i="1"/>
  <c r="L1307" i="1"/>
  <c r="G1307" i="1"/>
  <c r="H1307" i="1" s="1"/>
  <c r="J1307" i="1"/>
  <c r="G1659" i="1"/>
  <c r="H1659" i="1" s="1"/>
  <c r="J1659" i="1"/>
  <c r="BF1659" i="1"/>
  <c r="BG1659" i="1"/>
  <c r="BH1659" i="1"/>
  <c r="BI1659" i="1"/>
  <c r="K1659" i="1"/>
  <c r="L1659" i="1"/>
  <c r="L1359" i="1"/>
  <c r="J1359" i="1"/>
  <c r="K1359" i="1"/>
  <c r="BF1359" i="1"/>
  <c r="G1359" i="1"/>
  <c r="H1359" i="1" s="1"/>
  <c r="BG1359" i="1"/>
  <c r="BH1359" i="1"/>
  <c r="BI1359" i="1"/>
  <c r="BF1115" i="1"/>
  <c r="BG1115" i="1"/>
  <c r="BH1115" i="1"/>
  <c r="BI1115" i="1"/>
  <c r="G1115" i="1"/>
  <c r="H1115" i="1" s="1"/>
  <c r="L1115" i="1"/>
  <c r="J1115" i="1"/>
  <c r="K1115" i="1"/>
  <c r="K575" i="1"/>
  <c r="G575" i="1"/>
  <c r="H575" i="1" s="1"/>
  <c r="J575" i="1"/>
  <c r="BF575" i="1"/>
  <c r="BG575" i="1"/>
  <c r="BH575" i="1"/>
  <c r="L575" i="1"/>
  <c r="BI575" i="1"/>
  <c r="G2033" i="1"/>
  <c r="H2033" i="1" s="1"/>
  <c r="BF2033" i="1"/>
  <c r="BG2033" i="1"/>
  <c r="BH2033" i="1"/>
  <c r="BI2033" i="1"/>
  <c r="L2033" i="1"/>
  <c r="K2033" i="1"/>
  <c r="J2033" i="1"/>
  <c r="BF1097" i="1"/>
  <c r="J1097" i="1"/>
  <c r="BH1097" i="1"/>
  <c r="L1097" i="1"/>
  <c r="G1097" i="1"/>
  <c r="H1097" i="1" s="1"/>
  <c r="K1097" i="1"/>
  <c r="BI1097" i="1"/>
  <c r="BG1097" i="1"/>
  <c r="G1845" i="1"/>
  <c r="H1845" i="1" s="1"/>
  <c r="BG1845" i="1"/>
  <c r="BH1845" i="1"/>
  <c r="BI1845" i="1"/>
  <c r="J1845" i="1"/>
  <c r="L1845" i="1"/>
  <c r="K1845" i="1"/>
  <c r="BF1845" i="1"/>
  <c r="L1721" i="1"/>
  <c r="G1721" i="1"/>
  <c r="H1721" i="1" s="1"/>
  <c r="J1721" i="1"/>
  <c r="K1721" i="1"/>
  <c r="BF1721" i="1"/>
  <c r="BG1721" i="1"/>
  <c r="BH1721" i="1"/>
  <c r="BI1721" i="1"/>
  <c r="J1454" i="1"/>
  <c r="BF1454" i="1"/>
  <c r="BG1454" i="1"/>
  <c r="BH1454" i="1"/>
  <c r="BI1454" i="1"/>
  <c r="L1454" i="1"/>
  <c r="K1454" i="1"/>
  <c r="G1454" i="1"/>
  <c r="H1454" i="1" s="1"/>
  <c r="L1178" i="1"/>
  <c r="K1178" i="1"/>
  <c r="G1178" i="1"/>
  <c r="H1178" i="1" s="1"/>
  <c r="BF1178" i="1"/>
  <c r="BH1178" i="1"/>
  <c r="J1178" i="1"/>
  <c r="BG1178" i="1"/>
  <c r="BI1178" i="1"/>
  <c r="L1046" i="1"/>
  <c r="G1046" i="1"/>
  <c r="H1046" i="1" s="1"/>
  <c r="J1046" i="1"/>
  <c r="K1046" i="1"/>
  <c r="BG1046" i="1"/>
  <c r="BH1046" i="1"/>
  <c r="BI1046" i="1"/>
  <c r="BF1046" i="1"/>
  <c r="BH2014" i="1"/>
  <c r="BI2014" i="1"/>
  <c r="K2014" i="1"/>
  <c r="G2014" i="1"/>
  <c r="H2014" i="1" s="1"/>
  <c r="J2014" i="1"/>
  <c r="BF2014" i="1"/>
  <c r="BG2014" i="1"/>
  <c r="L2014" i="1"/>
  <c r="L1876" i="1"/>
  <c r="G1876" i="1"/>
  <c r="H1876" i="1" s="1"/>
  <c r="J1876" i="1"/>
  <c r="K1876" i="1"/>
  <c r="BF1876" i="1"/>
  <c r="BG1876" i="1"/>
  <c r="BH1876" i="1"/>
  <c r="BI1876" i="1"/>
  <c r="L1688" i="1"/>
  <c r="G1688" i="1"/>
  <c r="H1688" i="1" s="1"/>
  <c r="J1688" i="1"/>
  <c r="K1688" i="1"/>
  <c r="BF1688" i="1"/>
  <c r="BG1688" i="1"/>
  <c r="BH1688" i="1"/>
  <c r="BI1688" i="1"/>
  <c r="G1347" i="1"/>
  <c r="H1347" i="1" s="1"/>
  <c r="BI1347" i="1"/>
  <c r="J1347" i="1"/>
  <c r="L1347" i="1"/>
  <c r="BF1347" i="1"/>
  <c r="BG1347" i="1"/>
  <c r="BH1347" i="1"/>
  <c r="K1347" i="1"/>
  <c r="L1884" i="1"/>
  <c r="J1884" i="1"/>
  <c r="BI1884" i="1"/>
  <c r="G1884" i="1"/>
  <c r="H1884" i="1" s="1"/>
  <c r="BH1884" i="1"/>
  <c r="BF1884" i="1"/>
  <c r="BG1884" i="1"/>
  <c r="K1884" i="1"/>
  <c r="L1959" i="1"/>
  <c r="J1959" i="1"/>
  <c r="K1959" i="1"/>
  <c r="G1959" i="1"/>
  <c r="H1959" i="1" s="1"/>
  <c r="BG1959" i="1"/>
  <c r="BH1959" i="1"/>
  <c r="BI1959" i="1"/>
  <c r="BF1959" i="1"/>
  <c r="L1268" i="1"/>
  <c r="G1268" i="1"/>
  <c r="H1268" i="1" s="1"/>
  <c r="J1268" i="1"/>
  <c r="K1268" i="1"/>
  <c r="BF1268" i="1"/>
  <c r="BG1268" i="1"/>
  <c r="BH1268" i="1"/>
  <c r="BI1268" i="1"/>
  <c r="L1720" i="1"/>
  <c r="J1720" i="1"/>
  <c r="K1720" i="1"/>
  <c r="G1720" i="1"/>
  <c r="H1720" i="1" s="1"/>
  <c r="BF1720" i="1"/>
  <c r="BG1720" i="1"/>
  <c r="BH1720" i="1"/>
  <c r="BI1720" i="1"/>
  <c r="L1903" i="1"/>
  <c r="G1903" i="1"/>
  <c r="H1903" i="1" s="1"/>
  <c r="J1903" i="1"/>
  <c r="K1903" i="1"/>
  <c r="BH1903" i="1"/>
  <c r="BI1903" i="1"/>
  <c r="BF1903" i="1"/>
  <c r="BG1903" i="1"/>
  <c r="L1763" i="1"/>
  <c r="G1763" i="1"/>
  <c r="H1763" i="1" s="1"/>
  <c r="J1763" i="1"/>
  <c r="K1763" i="1"/>
  <c r="BF1763" i="1"/>
  <c r="BG1763" i="1"/>
  <c r="BH1763" i="1"/>
  <c r="BI1763" i="1"/>
  <c r="G1528" i="1"/>
  <c r="H1528" i="1" s="1"/>
  <c r="BH1528" i="1"/>
  <c r="BI1528" i="1"/>
  <c r="BF1528" i="1"/>
  <c r="J1528" i="1"/>
  <c r="K1528" i="1"/>
  <c r="L1528" i="1"/>
  <c r="BG1528" i="1"/>
  <c r="L1258" i="1"/>
  <c r="BI1258" i="1"/>
  <c r="K1258" i="1"/>
  <c r="BF1258" i="1"/>
  <c r="J1258" i="1"/>
  <c r="BH1258" i="1"/>
  <c r="G1258" i="1"/>
  <c r="H1258" i="1" s="1"/>
  <c r="BG1258" i="1"/>
  <c r="G1136" i="1"/>
  <c r="H1136" i="1" s="1"/>
  <c r="K1136" i="1"/>
  <c r="BG1136" i="1"/>
  <c r="BH1136" i="1"/>
  <c r="BI1136" i="1"/>
  <c r="BF1136" i="1"/>
  <c r="L1136" i="1"/>
  <c r="J1136" i="1"/>
  <c r="L1006" i="1"/>
  <c r="BI1006" i="1"/>
  <c r="BH1006" i="1"/>
  <c r="BG1006" i="1"/>
  <c r="K1006" i="1"/>
  <c r="G1006" i="1"/>
  <c r="H1006" i="1" s="1"/>
  <c r="BF1006" i="1"/>
  <c r="J1006" i="1"/>
  <c r="BI2046" i="1"/>
  <c r="L2046" i="1"/>
  <c r="K2046" i="1"/>
  <c r="G2046" i="1"/>
  <c r="H2046" i="1" s="1"/>
  <c r="BG2046" i="1"/>
  <c r="J2046" i="1"/>
  <c r="BF2046" i="1"/>
  <c r="BH2046" i="1"/>
  <c r="J1910" i="1"/>
  <c r="BG1910" i="1"/>
  <c r="L1910" i="1"/>
  <c r="K1910" i="1"/>
  <c r="BI1910" i="1"/>
  <c r="G1910" i="1"/>
  <c r="H1910" i="1" s="1"/>
  <c r="BH1910" i="1"/>
  <c r="BF1910" i="1"/>
  <c r="G1671" i="1"/>
  <c r="H1671" i="1" s="1"/>
  <c r="J1671" i="1"/>
  <c r="BH1671" i="1"/>
  <c r="BI1671" i="1"/>
  <c r="BF1671" i="1"/>
  <c r="L1671" i="1"/>
  <c r="K1671" i="1"/>
  <c r="BG1671" i="1"/>
  <c r="L1453" i="1"/>
  <c r="G1453" i="1"/>
  <c r="H1453" i="1" s="1"/>
  <c r="J1453" i="1"/>
  <c r="K1453" i="1"/>
  <c r="BF1453" i="1"/>
  <c r="BG1453" i="1"/>
  <c r="BH1453" i="1"/>
  <c r="BI1453" i="1"/>
  <c r="BI1552" i="1"/>
  <c r="BF1552" i="1"/>
  <c r="BG1552" i="1"/>
  <c r="J1552" i="1"/>
  <c r="G1552" i="1"/>
  <c r="H1552" i="1" s="1"/>
  <c r="K1552" i="1"/>
  <c r="BH1552" i="1"/>
  <c r="L1552" i="1"/>
  <c r="G2015" i="1"/>
  <c r="H2015" i="1" s="1"/>
  <c r="BI2015" i="1"/>
  <c r="L2015" i="1"/>
  <c r="K2015" i="1"/>
  <c r="BH2015" i="1"/>
  <c r="BF2015" i="1"/>
  <c r="BG2015" i="1"/>
  <c r="J2015" i="1"/>
  <c r="L1348" i="1"/>
  <c r="G1348" i="1"/>
  <c r="H1348" i="1" s="1"/>
  <c r="J1348" i="1"/>
  <c r="K1348" i="1"/>
  <c r="BF1348" i="1"/>
  <c r="BG1348" i="1"/>
  <c r="BH1348" i="1"/>
  <c r="BI1348" i="1"/>
  <c r="G2110" i="1"/>
  <c r="H2110" i="1" s="1"/>
  <c r="BG2110" i="1"/>
  <c r="BH2110" i="1"/>
  <c r="BI2110" i="1"/>
  <c r="J2110" i="1"/>
  <c r="BF2110" i="1"/>
  <c r="L2110" i="1"/>
  <c r="K2110" i="1"/>
  <c r="L1413" i="1"/>
  <c r="G1413" i="1"/>
  <c r="H1413" i="1" s="1"/>
  <c r="J1413" i="1"/>
  <c r="K1413" i="1"/>
  <c r="BF1413" i="1"/>
  <c r="BG1413" i="1"/>
  <c r="BH1413" i="1"/>
  <c r="BI1413" i="1"/>
  <c r="L2045" i="1"/>
  <c r="G2045" i="1"/>
  <c r="H2045" i="1" s="1"/>
  <c r="J2045" i="1"/>
  <c r="K2045" i="1"/>
  <c r="BF2045" i="1"/>
  <c r="BG2045" i="1"/>
  <c r="BH2045" i="1"/>
  <c r="BI2045" i="1"/>
  <c r="J2005" i="1"/>
  <c r="BH2005" i="1"/>
  <c r="BI2005" i="1"/>
  <c r="BF2005" i="1"/>
  <c r="BG2005" i="1"/>
  <c r="G2005" i="1"/>
  <c r="H2005" i="1" s="1"/>
  <c r="L2005" i="1"/>
  <c r="K2005" i="1"/>
  <c r="L1355" i="1"/>
  <c r="J1355" i="1"/>
  <c r="K1355" i="1"/>
  <c r="BF1355" i="1"/>
  <c r="G1355" i="1"/>
  <c r="H1355" i="1" s="1"/>
  <c r="BG1355" i="1"/>
  <c r="BH1355" i="1"/>
  <c r="BI1355" i="1"/>
  <c r="L1037" i="1"/>
  <c r="G1037" i="1"/>
  <c r="H1037" i="1" s="1"/>
  <c r="J1037" i="1"/>
  <c r="K1037" i="1"/>
  <c r="BH1037" i="1"/>
  <c r="BI1037" i="1"/>
  <c r="BF1037" i="1"/>
  <c r="BG1037" i="1"/>
  <c r="L2117" i="1"/>
  <c r="G2117" i="1"/>
  <c r="H2117" i="1" s="1"/>
  <c r="J2117" i="1"/>
  <c r="K2117" i="1"/>
  <c r="BH2117" i="1"/>
  <c r="BI2117" i="1"/>
  <c r="BF2117" i="1"/>
  <c r="BG2117" i="1"/>
  <c r="L2053" i="1"/>
  <c r="J2053" i="1"/>
  <c r="K2053" i="1"/>
  <c r="G2053" i="1"/>
  <c r="H2053" i="1" s="1"/>
  <c r="BG2053" i="1"/>
  <c r="BH2053" i="1"/>
  <c r="BI2053" i="1"/>
  <c r="BF2053" i="1"/>
  <c r="L1233" i="1"/>
  <c r="G1233" i="1"/>
  <c r="H1233" i="1" s="1"/>
  <c r="J1233" i="1"/>
  <c r="K1233" i="1"/>
  <c r="BG1233" i="1"/>
  <c r="BH1233" i="1"/>
  <c r="BI1233" i="1"/>
  <c r="BF1233" i="1"/>
  <c r="BF1997" i="1"/>
  <c r="BG1997" i="1"/>
  <c r="K1997" i="1"/>
  <c r="BH1997" i="1"/>
  <c r="L1997" i="1"/>
  <c r="G1997" i="1"/>
  <c r="H1997" i="1" s="1"/>
  <c r="BI1997" i="1"/>
  <c r="J1997" i="1"/>
  <c r="L1143" i="1"/>
  <c r="G1143" i="1"/>
  <c r="H1143" i="1" s="1"/>
  <c r="J1143" i="1"/>
  <c r="K1143" i="1"/>
  <c r="BF1143" i="1"/>
  <c r="BG1143" i="1"/>
  <c r="BH1143" i="1"/>
  <c r="BI1143" i="1"/>
  <c r="L1013" i="1"/>
  <c r="BH1013" i="1"/>
  <c r="BF1013" i="1"/>
  <c r="K1013" i="1"/>
  <c r="G1013" i="1"/>
  <c r="H1013" i="1" s="1"/>
  <c r="J1013" i="1"/>
  <c r="BG1013" i="1"/>
  <c r="BI1013" i="1"/>
  <c r="L1949" i="1"/>
  <c r="G1949" i="1"/>
  <c r="H1949" i="1" s="1"/>
  <c r="J1949" i="1"/>
  <c r="K1949" i="1"/>
  <c r="BF1949" i="1"/>
  <c r="BG1949" i="1"/>
  <c r="BH1949" i="1"/>
  <c r="BI1949" i="1"/>
  <c r="L1891" i="1"/>
  <c r="G1891" i="1"/>
  <c r="H1891" i="1" s="1"/>
  <c r="J1891" i="1"/>
  <c r="K1891" i="1"/>
  <c r="BG1891" i="1"/>
  <c r="BH1891" i="1"/>
  <c r="BI1891" i="1"/>
  <c r="BF1891" i="1"/>
  <c r="BG1394" i="1"/>
  <c r="BH1394" i="1"/>
  <c r="BI1394" i="1"/>
  <c r="L1394" i="1"/>
  <c r="G1394" i="1"/>
  <c r="H1394" i="1" s="1"/>
  <c r="K1394" i="1"/>
  <c r="J1394" i="1"/>
  <c r="BF1394" i="1"/>
  <c r="L1176" i="1"/>
  <c r="G1176" i="1"/>
  <c r="H1176" i="1" s="1"/>
  <c r="J1176" i="1"/>
  <c r="K1176" i="1"/>
  <c r="BF1176" i="1"/>
  <c r="BG1176" i="1"/>
  <c r="BH1176" i="1"/>
  <c r="BI1176" i="1"/>
  <c r="L1827" i="1"/>
  <c r="G1827" i="1"/>
  <c r="H1827" i="1" s="1"/>
  <c r="J1827" i="1"/>
  <c r="K1827" i="1"/>
  <c r="BF1827" i="1"/>
  <c r="BG1827" i="1"/>
  <c r="BH1827" i="1"/>
  <c r="BI1827" i="1"/>
  <c r="G1711" i="1"/>
  <c r="H1711" i="1" s="1"/>
  <c r="BI1711" i="1"/>
  <c r="BF1711" i="1"/>
  <c r="BG1711" i="1"/>
  <c r="BH1711" i="1"/>
  <c r="K1711" i="1"/>
  <c r="L1711" i="1"/>
  <c r="J1711" i="1"/>
  <c r="K1436" i="1"/>
  <c r="L1436" i="1"/>
  <c r="BG1436" i="1"/>
  <c r="G1436" i="1"/>
  <c r="H1436" i="1" s="1"/>
  <c r="BI1436" i="1"/>
  <c r="J1436" i="1"/>
  <c r="BF1436" i="1"/>
  <c r="BH1436" i="1"/>
  <c r="L1126" i="1"/>
  <c r="BH1126" i="1"/>
  <c r="J1126" i="1"/>
  <c r="BF1126" i="1"/>
  <c r="BI1126" i="1"/>
  <c r="G1126" i="1"/>
  <c r="H1126" i="1" s="1"/>
  <c r="BG1126" i="1"/>
  <c r="K1126" i="1"/>
  <c r="BH1638" i="1"/>
  <c r="BI1638" i="1"/>
  <c r="BF1638" i="1"/>
  <c r="BG1638" i="1"/>
  <c r="K1638" i="1"/>
  <c r="L1638" i="1"/>
  <c r="G1638" i="1"/>
  <c r="H1638" i="1" s="1"/>
  <c r="J1638" i="1"/>
  <c r="G1354" i="1"/>
  <c r="H1354" i="1" s="1"/>
  <c r="L1354" i="1"/>
  <c r="BH1354" i="1"/>
  <c r="BI1354" i="1"/>
  <c r="K1354" i="1"/>
  <c r="BF1354" i="1"/>
  <c r="BG1354" i="1"/>
  <c r="J1354" i="1"/>
  <c r="L1494" i="1"/>
  <c r="J1494" i="1"/>
  <c r="K1494" i="1"/>
  <c r="G1494" i="1"/>
  <c r="H1494" i="1" s="1"/>
  <c r="BF1494" i="1"/>
  <c r="BG1494" i="1"/>
  <c r="BH1494" i="1"/>
  <c r="BI1494" i="1"/>
  <c r="L1224" i="1"/>
  <c r="G1224" i="1"/>
  <c r="H1224" i="1" s="1"/>
  <c r="J1224" i="1"/>
  <c r="K1224" i="1"/>
  <c r="BF1224" i="1"/>
  <c r="BG1224" i="1"/>
  <c r="BH1224" i="1"/>
  <c r="BI1224" i="1"/>
  <c r="G1052" i="1"/>
  <c r="H1052" i="1" s="1"/>
  <c r="J1052" i="1"/>
  <c r="BF1052" i="1"/>
  <c r="BG1052" i="1"/>
  <c r="BH1052" i="1"/>
  <c r="BI1052" i="1"/>
  <c r="L1052" i="1"/>
  <c r="K1052" i="1"/>
  <c r="L1589" i="1"/>
  <c r="G1589" i="1"/>
  <c r="H1589" i="1" s="1"/>
  <c r="J1589" i="1"/>
  <c r="BG1589" i="1"/>
  <c r="BI1589" i="1"/>
  <c r="K1589" i="1"/>
  <c r="BF1589" i="1"/>
  <c r="BH1589" i="1"/>
  <c r="K2248" i="1"/>
  <c r="J2248" i="1"/>
  <c r="BF2248" i="1"/>
  <c r="BG2248" i="1"/>
  <c r="BH2248" i="1"/>
  <c r="BI2248" i="1"/>
  <c r="L2248" i="1"/>
  <c r="G2248" i="1"/>
  <c r="H2248" i="1" s="1"/>
  <c r="L906" i="1"/>
  <c r="G906" i="1"/>
  <c r="H906" i="1" s="1"/>
  <c r="J906" i="1"/>
  <c r="K906" i="1"/>
  <c r="BI906" i="1"/>
  <c r="BF906" i="1"/>
  <c r="BG906" i="1"/>
  <c r="BH906" i="1"/>
  <c r="L2115" i="1"/>
  <c r="G2115" i="1"/>
  <c r="H2115" i="1" s="1"/>
  <c r="J2115" i="1"/>
  <c r="K2115" i="1"/>
  <c r="BF2115" i="1"/>
  <c r="BG2115" i="1"/>
  <c r="BH2115" i="1"/>
  <c r="BI2115" i="1"/>
  <c r="L2180" i="1"/>
  <c r="J2180" i="1"/>
  <c r="K2180" i="1"/>
  <c r="G2180" i="1"/>
  <c r="H2180" i="1" s="1"/>
  <c r="BF2180" i="1"/>
  <c r="BG2180" i="1"/>
  <c r="BH2180" i="1"/>
  <c r="BI2180" i="1"/>
  <c r="L651" i="1"/>
  <c r="BH651" i="1"/>
  <c r="BF651" i="1"/>
  <c r="BI651" i="1"/>
  <c r="G651" i="1"/>
  <c r="H651" i="1" s="1"/>
  <c r="BG651" i="1"/>
  <c r="K651" i="1"/>
  <c r="J651" i="1"/>
  <c r="L214" i="1"/>
  <c r="J214" i="1"/>
  <c r="K214" i="1"/>
  <c r="G214" i="1"/>
  <c r="H214" i="1" s="1"/>
  <c r="BI214" i="1"/>
  <c r="BF214" i="1"/>
  <c r="BG214" i="1"/>
  <c r="BH214" i="1"/>
  <c r="K2261" i="1"/>
  <c r="BG2261" i="1"/>
  <c r="BH2261" i="1"/>
  <c r="L2261" i="1"/>
  <c r="BF2261" i="1"/>
  <c r="BI2261" i="1"/>
  <c r="J2261" i="1"/>
  <c r="G2261" i="1"/>
  <c r="H2261" i="1" s="1"/>
  <c r="L1165" i="1"/>
  <c r="G1165" i="1"/>
  <c r="H1165" i="1" s="1"/>
  <c r="J1165" i="1"/>
  <c r="K1165" i="1"/>
  <c r="BF1165" i="1"/>
  <c r="BG1165" i="1"/>
  <c r="BH1165" i="1"/>
  <c r="BI1165" i="1"/>
  <c r="G203" i="1"/>
  <c r="H203" i="1" s="1"/>
  <c r="BH203" i="1"/>
  <c r="BI203" i="1"/>
  <c r="BF203" i="1"/>
  <c r="BG203" i="1"/>
  <c r="J203" i="1"/>
  <c r="L203" i="1"/>
  <c r="K203" i="1"/>
  <c r="G1345" i="1"/>
  <c r="H1345" i="1" s="1"/>
  <c r="J1345" i="1"/>
  <c r="K1345" i="1"/>
  <c r="BF1345" i="1"/>
  <c r="BG1345" i="1"/>
  <c r="BH1345" i="1"/>
  <c r="BI1345" i="1"/>
  <c r="L1345" i="1"/>
  <c r="L685" i="1"/>
  <c r="BI685" i="1"/>
  <c r="J685" i="1"/>
  <c r="BG685" i="1"/>
  <c r="BH685" i="1"/>
  <c r="K685" i="1"/>
  <c r="G685" i="1"/>
  <c r="H685" i="1" s="1"/>
  <c r="BF685" i="1"/>
  <c r="L406" i="1"/>
  <c r="G406" i="1"/>
  <c r="H406" i="1" s="1"/>
  <c r="BI406" i="1"/>
  <c r="BF406" i="1"/>
  <c r="BG406" i="1"/>
  <c r="BH406" i="1"/>
  <c r="J406" i="1"/>
  <c r="K406" i="1"/>
  <c r="L742" i="1"/>
  <c r="J742" i="1"/>
  <c r="K742" i="1"/>
  <c r="BF742" i="1"/>
  <c r="BG742" i="1"/>
  <c r="BH742" i="1"/>
  <c r="BI742" i="1"/>
  <c r="G742" i="1"/>
  <c r="H742" i="1" s="1"/>
  <c r="L31" i="1"/>
  <c r="G31" i="1"/>
  <c r="H31" i="1" s="1"/>
  <c r="K31" i="1"/>
  <c r="BH31" i="1"/>
  <c r="BI31" i="1"/>
  <c r="BG31" i="1"/>
  <c r="J31" i="1"/>
  <c r="BF31" i="1"/>
  <c r="BG1508" i="1"/>
  <c r="BH1508" i="1"/>
  <c r="L1508" i="1"/>
  <c r="BI1508" i="1"/>
  <c r="G1508" i="1"/>
  <c r="H1508" i="1" s="1"/>
  <c r="J1508" i="1"/>
  <c r="K1508" i="1"/>
  <c r="BF1508" i="1"/>
  <c r="L2254" i="1"/>
  <c r="J2254" i="1"/>
  <c r="G2254" i="1"/>
  <c r="H2254" i="1" s="1"/>
  <c r="BF2254" i="1"/>
  <c r="BG2254" i="1"/>
  <c r="BH2254" i="1"/>
  <c r="BI2254" i="1"/>
  <c r="K2254" i="1"/>
  <c r="L529" i="1"/>
  <c r="J529" i="1"/>
  <c r="K529" i="1"/>
  <c r="G529" i="1"/>
  <c r="H529" i="1" s="1"/>
  <c r="BF529" i="1"/>
  <c r="BG529" i="1"/>
  <c r="BH529" i="1"/>
  <c r="BI529" i="1"/>
  <c r="L254" i="1"/>
  <c r="G254" i="1"/>
  <c r="H254" i="1" s="1"/>
  <c r="J254" i="1"/>
  <c r="K254" i="1"/>
  <c r="BH254" i="1"/>
  <c r="BI254" i="1"/>
  <c r="BG254" i="1"/>
  <c r="BF254" i="1"/>
  <c r="G2082" i="1"/>
  <c r="H2082" i="1" s="1"/>
  <c r="BH2082" i="1"/>
  <c r="BI2082" i="1"/>
  <c r="BF2082" i="1"/>
  <c r="J2082" i="1"/>
  <c r="L2082" i="1"/>
  <c r="BG2082" i="1"/>
  <c r="K2082" i="1"/>
  <c r="L633" i="1"/>
  <c r="K633" i="1"/>
  <c r="G633" i="1"/>
  <c r="H633" i="1" s="1"/>
  <c r="J633" i="1"/>
  <c r="BI633" i="1"/>
  <c r="BF633" i="1"/>
  <c r="BG633" i="1"/>
  <c r="BH633" i="1"/>
  <c r="L220" i="1"/>
  <c r="G220" i="1"/>
  <c r="H220" i="1" s="1"/>
  <c r="J220" i="1"/>
  <c r="K220" i="1"/>
  <c r="BF220" i="1"/>
  <c r="BG220" i="1"/>
  <c r="BH220" i="1"/>
  <c r="BI220" i="1"/>
  <c r="L1854" i="1"/>
  <c r="J1854" i="1"/>
  <c r="K1854" i="1"/>
  <c r="G1854" i="1"/>
  <c r="H1854" i="1" s="1"/>
  <c r="BF1854" i="1"/>
  <c r="BG1854" i="1"/>
  <c r="BH1854" i="1"/>
  <c r="BI1854" i="1"/>
  <c r="L836" i="1"/>
  <c r="G836" i="1"/>
  <c r="H836" i="1" s="1"/>
  <c r="J836" i="1"/>
  <c r="K836" i="1"/>
  <c r="BF836" i="1"/>
  <c r="BG836" i="1"/>
  <c r="BH836" i="1"/>
  <c r="BI836" i="1"/>
  <c r="L862" i="1"/>
  <c r="G862" i="1"/>
  <c r="H862" i="1" s="1"/>
  <c r="J862" i="1"/>
  <c r="K862" i="1"/>
  <c r="BF862" i="1"/>
  <c r="BG862" i="1"/>
  <c r="BH862" i="1"/>
  <c r="BI862" i="1"/>
  <c r="G709" i="1"/>
  <c r="H709" i="1" s="1"/>
  <c r="BF709" i="1"/>
  <c r="BG709" i="1"/>
  <c r="BH709" i="1"/>
  <c r="BI709" i="1"/>
  <c r="L709" i="1"/>
  <c r="J709" i="1"/>
  <c r="K709" i="1"/>
  <c r="BI399" i="1"/>
  <c r="L399" i="1"/>
  <c r="K399" i="1"/>
  <c r="G399" i="1"/>
  <c r="H399" i="1" s="1"/>
  <c r="J399" i="1"/>
  <c r="BF399" i="1"/>
  <c r="BG399" i="1"/>
  <c r="BH399" i="1"/>
  <c r="L485" i="1"/>
  <c r="G485" i="1"/>
  <c r="H485" i="1" s="1"/>
  <c r="J485" i="1"/>
  <c r="K485" i="1"/>
  <c r="BF485" i="1"/>
  <c r="BG485" i="1"/>
  <c r="BH485" i="1"/>
  <c r="BI485" i="1"/>
  <c r="L210" i="1"/>
  <c r="K210" i="1"/>
  <c r="G210" i="1"/>
  <c r="H210" i="1" s="1"/>
  <c r="J210" i="1"/>
  <c r="BF210" i="1"/>
  <c r="BG210" i="1"/>
  <c r="BH210" i="1"/>
  <c r="BI210" i="1"/>
  <c r="J720" i="1"/>
  <c r="K720" i="1"/>
  <c r="L720" i="1"/>
  <c r="G720" i="1"/>
  <c r="H720" i="1" s="1"/>
  <c r="BG720" i="1"/>
  <c r="BH720" i="1"/>
  <c r="BI720" i="1"/>
  <c r="BF720" i="1"/>
  <c r="BF58" i="1"/>
  <c r="BG58" i="1"/>
  <c r="BH58" i="1"/>
  <c r="BI58" i="1"/>
  <c r="J58" i="1"/>
  <c r="L58" i="1"/>
  <c r="K58" i="1"/>
  <c r="G58" i="1"/>
  <c r="H58" i="1" s="1"/>
  <c r="L903" i="1"/>
  <c r="G903" i="1"/>
  <c r="H903" i="1" s="1"/>
  <c r="J903" i="1"/>
  <c r="K903" i="1"/>
  <c r="BF903" i="1"/>
  <c r="BG903" i="1"/>
  <c r="BH903" i="1"/>
  <c r="BI903" i="1"/>
  <c r="L582" i="1"/>
  <c r="G582" i="1"/>
  <c r="H582" i="1" s="1"/>
  <c r="J582" i="1"/>
  <c r="K582" i="1"/>
  <c r="BF582" i="1"/>
  <c r="BG582" i="1"/>
  <c r="BH582" i="1"/>
  <c r="BI582" i="1"/>
  <c r="K446" i="1"/>
  <c r="L446" i="1"/>
  <c r="G446" i="1"/>
  <c r="H446" i="1" s="1"/>
  <c r="BI446" i="1"/>
  <c r="BF446" i="1"/>
  <c r="BG446" i="1"/>
  <c r="J446" i="1"/>
  <c r="BH446" i="1"/>
  <c r="L301" i="1"/>
  <c r="J301" i="1"/>
  <c r="K301" i="1"/>
  <c r="G301" i="1"/>
  <c r="H301" i="1" s="1"/>
  <c r="BF301" i="1"/>
  <c r="BG301" i="1"/>
  <c r="BH301" i="1"/>
  <c r="BI301" i="1"/>
  <c r="L176" i="1"/>
  <c r="G176" i="1"/>
  <c r="H176" i="1" s="1"/>
  <c r="BF176" i="1"/>
  <c r="BG176" i="1"/>
  <c r="BH176" i="1"/>
  <c r="BI176" i="1"/>
  <c r="K176" i="1"/>
  <c r="J176" i="1"/>
  <c r="L886" i="1"/>
  <c r="J886" i="1"/>
  <c r="K886" i="1"/>
  <c r="G886" i="1"/>
  <c r="H886" i="1" s="1"/>
  <c r="BF886" i="1"/>
  <c r="BG886" i="1"/>
  <c r="BH886" i="1"/>
  <c r="BI886" i="1"/>
  <c r="L654" i="1"/>
  <c r="K654" i="1"/>
  <c r="G654" i="1"/>
  <c r="H654" i="1" s="1"/>
  <c r="J654" i="1"/>
  <c r="BF654" i="1"/>
  <c r="BG654" i="1"/>
  <c r="BH654" i="1"/>
  <c r="BI654" i="1"/>
  <c r="L2256" i="1"/>
  <c r="G2256" i="1"/>
  <c r="H2256" i="1" s="1"/>
  <c r="J2256" i="1"/>
  <c r="K2256" i="1"/>
  <c r="BH2256" i="1"/>
  <c r="BI2256" i="1"/>
  <c r="BF2256" i="1"/>
  <c r="BG2256" i="1"/>
  <c r="K2250" i="1"/>
  <c r="BF2250" i="1"/>
  <c r="BI2250" i="1"/>
  <c r="J2250" i="1"/>
  <c r="L2250" i="1"/>
  <c r="BH2250" i="1"/>
  <c r="G2250" i="1"/>
  <c r="H2250" i="1" s="1"/>
  <c r="BG2250" i="1"/>
  <c r="L838" i="1"/>
  <c r="J838" i="1"/>
  <c r="K838" i="1"/>
  <c r="G838" i="1"/>
  <c r="H838" i="1" s="1"/>
  <c r="BH838" i="1"/>
  <c r="BI838" i="1"/>
  <c r="BF838" i="1"/>
  <c r="BG838" i="1"/>
  <c r="L670" i="1"/>
  <c r="G670" i="1"/>
  <c r="H670" i="1" s="1"/>
  <c r="J670" i="1"/>
  <c r="K670" i="1"/>
  <c r="BI670" i="1"/>
  <c r="BF670" i="1"/>
  <c r="BG670" i="1"/>
  <c r="BH670" i="1"/>
  <c r="BG961" i="1"/>
  <c r="BF961" i="1"/>
  <c r="G961" i="1"/>
  <c r="H961" i="1" s="1"/>
  <c r="BH961" i="1"/>
  <c r="BI961" i="1"/>
  <c r="K961" i="1"/>
  <c r="J961" i="1"/>
  <c r="L961" i="1"/>
  <c r="BF817" i="1"/>
  <c r="BI817" i="1"/>
  <c r="G817" i="1"/>
  <c r="H817" i="1" s="1"/>
  <c r="L817" i="1"/>
  <c r="J817" i="1"/>
  <c r="K817" i="1"/>
  <c r="BG817" i="1"/>
  <c r="BH817" i="1"/>
  <c r="L687" i="1"/>
  <c r="BI687" i="1"/>
  <c r="BF687" i="1"/>
  <c r="K687" i="1"/>
  <c r="BH687" i="1"/>
  <c r="BG687" i="1"/>
  <c r="J687" i="1"/>
  <c r="G687" i="1"/>
  <c r="H687" i="1" s="1"/>
  <c r="L557" i="1"/>
  <c r="J557" i="1"/>
  <c r="K557" i="1"/>
  <c r="BF557" i="1"/>
  <c r="BG557" i="1"/>
  <c r="BH557" i="1"/>
  <c r="G557" i="1"/>
  <c r="H557" i="1" s="1"/>
  <c r="BI557" i="1"/>
  <c r="BH429" i="1"/>
  <c r="L429" i="1"/>
  <c r="BI429" i="1"/>
  <c r="J429" i="1"/>
  <c r="K429" i="1"/>
  <c r="BF429" i="1"/>
  <c r="G429" i="1"/>
  <c r="H429" i="1" s="1"/>
  <c r="BG429" i="1"/>
  <c r="L284" i="1"/>
  <c r="G284" i="1"/>
  <c r="H284" i="1" s="1"/>
  <c r="J284" i="1"/>
  <c r="K284" i="1"/>
  <c r="BH284" i="1"/>
  <c r="BI284" i="1"/>
  <c r="BF284" i="1"/>
  <c r="BG284" i="1"/>
  <c r="L962" i="1"/>
  <c r="G962" i="1"/>
  <c r="H962" i="1" s="1"/>
  <c r="BI962" i="1"/>
  <c r="BH962" i="1"/>
  <c r="BG962" i="1"/>
  <c r="BF962" i="1"/>
  <c r="J962" i="1"/>
  <c r="K962" i="1"/>
  <c r="L359" i="1"/>
  <c r="J359" i="1"/>
  <c r="K359" i="1"/>
  <c r="G359" i="1"/>
  <c r="H359" i="1" s="1"/>
  <c r="BF359" i="1"/>
  <c r="BG359" i="1"/>
  <c r="BH359" i="1"/>
  <c r="BI359" i="1"/>
  <c r="L637" i="1"/>
  <c r="BF637" i="1"/>
  <c r="J637" i="1"/>
  <c r="K637" i="1"/>
  <c r="BH637" i="1"/>
  <c r="G637" i="1"/>
  <c r="H637" i="1" s="1"/>
  <c r="BG637" i="1"/>
  <c r="BI637" i="1"/>
  <c r="L969" i="1"/>
  <c r="J969" i="1"/>
  <c r="K969" i="1"/>
  <c r="G969" i="1"/>
  <c r="H969" i="1" s="1"/>
  <c r="BF969" i="1"/>
  <c r="BG969" i="1"/>
  <c r="BH969" i="1"/>
  <c r="BI969" i="1"/>
  <c r="L958" i="1"/>
  <c r="G958" i="1"/>
  <c r="H958" i="1" s="1"/>
  <c r="K958" i="1"/>
  <c r="J958" i="1"/>
  <c r="BG958" i="1"/>
  <c r="BH958" i="1"/>
  <c r="BI958" i="1"/>
  <c r="BF958" i="1"/>
  <c r="L616" i="1"/>
  <c r="G616" i="1"/>
  <c r="H616" i="1" s="1"/>
  <c r="J616" i="1"/>
  <c r="K616" i="1"/>
  <c r="BF616" i="1"/>
  <c r="BG616" i="1"/>
  <c r="BH616" i="1"/>
  <c r="BI616" i="1"/>
  <c r="L480" i="1"/>
  <c r="G480" i="1"/>
  <c r="H480" i="1" s="1"/>
  <c r="J480" i="1"/>
  <c r="BH480" i="1"/>
  <c r="BI480" i="1"/>
  <c r="K480" i="1"/>
  <c r="BG480" i="1"/>
  <c r="BF480" i="1"/>
  <c r="L347" i="1"/>
  <c r="G347" i="1"/>
  <c r="H347" i="1" s="1"/>
  <c r="J347" i="1"/>
  <c r="K347" i="1"/>
  <c r="BF347" i="1"/>
  <c r="BG347" i="1"/>
  <c r="BH347" i="1"/>
  <c r="BI347" i="1"/>
  <c r="L213" i="1"/>
  <c r="G213" i="1"/>
  <c r="H213" i="1" s="1"/>
  <c r="J213" i="1"/>
  <c r="K213" i="1"/>
  <c r="BF213" i="1"/>
  <c r="BG213" i="1"/>
  <c r="BI213" i="1"/>
  <c r="BH213" i="1"/>
  <c r="G1760" i="1"/>
  <c r="H1760" i="1" s="1"/>
  <c r="J1760" i="1"/>
  <c r="BF1760" i="1"/>
  <c r="BG1760" i="1"/>
  <c r="BH1760" i="1"/>
  <c r="BI1760" i="1"/>
  <c r="L1760" i="1"/>
  <c r="K1760" i="1"/>
  <c r="L1199" i="1"/>
  <c r="BH1199" i="1"/>
  <c r="BG1199" i="1"/>
  <c r="K1199" i="1"/>
  <c r="G1199" i="1"/>
  <c r="H1199" i="1" s="1"/>
  <c r="BF1199" i="1"/>
  <c r="J1199" i="1"/>
  <c r="BI1199" i="1"/>
  <c r="L1620" i="1"/>
  <c r="K1620" i="1"/>
  <c r="G1620" i="1"/>
  <c r="H1620" i="1" s="1"/>
  <c r="BF1620" i="1"/>
  <c r="BG1620" i="1"/>
  <c r="BH1620" i="1"/>
  <c r="BI1620" i="1"/>
  <c r="J1620" i="1"/>
  <c r="L56" i="1"/>
  <c r="G56" i="1"/>
  <c r="H56" i="1" s="1"/>
  <c r="BG56" i="1"/>
  <c r="BH56" i="1"/>
  <c r="BI56" i="1"/>
  <c r="BF56" i="1"/>
  <c r="K56" i="1"/>
  <c r="J56" i="1"/>
  <c r="K6" i="1"/>
  <c r="G6" i="1"/>
  <c r="H6" i="1" s="1"/>
  <c r="BF6" i="1"/>
  <c r="BG6" i="1"/>
  <c r="BH6" i="1"/>
  <c r="BI6" i="1"/>
  <c r="J6" i="1"/>
  <c r="L6" i="1"/>
  <c r="L2190" i="1"/>
  <c r="G2190" i="1"/>
  <c r="H2190" i="1" s="1"/>
  <c r="K2190" i="1"/>
  <c r="BF2190" i="1"/>
  <c r="BG2190" i="1"/>
  <c r="BH2190" i="1"/>
  <c r="BI2190" i="1"/>
  <c r="J2190" i="1"/>
  <c r="L1956" i="1"/>
  <c r="J1956" i="1"/>
  <c r="K1956" i="1"/>
  <c r="BG1956" i="1"/>
  <c r="BH1956" i="1"/>
  <c r="BI1956" i="1"/>
  <c r="G1956" i="1"/>
  <c r="H1956" i="1" s="1"/>
  <c r="BF1956" i="1"/>
  <c r="L1653" i="1"/>
  <c r="G1653" i="1"/>
  <c r="H1653" i="1" s="1"/>
  <c r="J1653" i="1"/>
  <c r="K1653" i="1"/>
  <c r="BF1653" i="1"/>
  <c r="BG1653" i="1"/>
  <c r="BH1653" i="1"/>
  <c r="BI1653" i="1"/>
  <c r="G1483" i="1"/>
  <c r="H1483" i="1" s="1"/>
  <c r="BF1483" i="1"/>
  <c r="BG1483" i="1"/>
  <c r="BH1483" i="1"/>
  <c r="BI1483" i="1"/>
  <c r="J1483" i="1"/>
  <c r="K1483" i="1"/>
  <c r="L1483" i="1"/>
  <c r="L1353" i="1"/>
  <c r="J1353" i="1"/>
  <c r="K1353" i="1"/>
  <c r="G1353" i="1"/>
  <c r="H1353" i="1" s="1"/>
  <c r="BF1353" i="1"/>
  <c r="BI1353" i="1"/>
  <c r="BG1353" i="1"/>
  <c r="BH1353" i="1"/>
  <c r="BF2011" i="1"/>
  <c r="BH2011" i="1"/>
  <c r="K2011" i="1"/>
  <c r="BI2011" i="1"/>
  <c r="L2011" i="1"/>
  <c r="G2011" i="1"/>
  <c r="H2011" i="1" s="1"/>
  <c r="J2011" i="1"/>
  <c r="BG2011" i="1"/>
  <c r="K1360" i="1"/>
  <c r="G1360" i="1"/>
  <c r="H1360" i="1" s="1"/>
  <c r="BF1360" i="1"/>
  <c r="J1360" i="1"/>
  <c r="BG1360" i="1"/>
  <c r="BH1360" i="1"/>
  <c r="BI1360" i="1"/>
  <c r="L1360" i="1"/>
  <c r="G1914" i="1"/>
  <c r="H1914" i="1" s="1"/>
  <c r="J1914" i="1"/>
  <c r="BI1914" i="1"/>
  <c r="BF1914" i="1"/>
  <c r="BG1914" i="1"/>
  <c r="BH1914" i="1"/>
  <c r="L1914" i="1"/>
  <c r="K1914" i="1"/>
  <c r="L451" i="1"/>
  <c r="G451" i="1"/>
  <c r="H451" i="1" s="1"/>
  <c r="J451" i="1"/>
  <c r="K451" i="1"/>
  <c r="BF451" i="1"/>
  <c r="BG451" i="1"/>
  <c r="BI451" i="1"/>
  <c r="BH451" i="1"/>
  <c r="L306" i="1"/>
  <c r="J306" i="1"/>
  <c r="K306" i="1"/>
  <c r="G306" i="1"/>
  <c r="H306" i="1" s="1"/>
  <c r="BF306" i="1"/>
  <c r="BG306" i="1"/>
  <c r="BH306" i="1"/>
  <c r="BI306" i="1"/>
  <c r="J173" i="1"/>
  <c r="G173" i="1"/>
  <c r="H173" i="1" s="1"/>
  <c r="K173" i="1"/>
  <c r="L173" i="1"/>
  <c r="BI173" i="1"/>
  <c r="BF173" i="1"/>
  <c r="BG173" i="1"/>
  <c r="BH173" i="1"/>
  <c r="L766" i="1"/>
  <c r="J766" i="1"/>
  <c r="K766" i="1"/>
  <c r="BF766" i="1"/>
  <c r="BG766" i="1"/>
  <c r="BH766" i="1"/>
  <c r="BI766" i="1"/>
  <c r="G766" i="1"/>
  <c r="H766" i="1" s="1"/>
  <c r="G55" i="1"/>
  <c r="H55" i="1" s="1"/>
  <c r="K55" i="1"/>
  <c r="BF55" i="1"/>
  <c r="BG55" i="1"/>
  <c r="J55" i="1"/>
  <c r="BH55" i="1"/>
  <c r="BI55" i="1"/>
  <c r="L55" i="1"/>
  <c r="J196" i="1"/>
  <c r="BF196" i="1"/>
  <c r="K196" i="1"/>
  <c r="BG196" i="1"/>
  <c r="L196" i="1"/>
  <c r="BI196" i="1"/>
  <c r="BH196" i="1"/>
  <c r="G196" i="1"/>
  <c r="H196" i="1" s="1"/>
  <c r="J120" i="1"/>
  <c r="G120" i="1"/>
  <c r="H120" i="1" s="1"/>
  <c r="BF120" i="1"/>
  <c r="BG120" i="1"/>
  <c r="BH120" i="1"/>
  <c r="BI120" i="1"/>
  <c r="K120" i="1"/>
  <c r="L120" i="1"/>
  <c r="L2173" i="1"/>
  <c r="G2173" i="1"/>
  <c r="H2173" i="1" s="1"/>
  <c r="K2173" i="1"/>
  <c r="BF2173" i="1"/>
  <c r="BG2173" i="1"/>
  <c r="J2173" i="1"/>
  <c r="BI2173" i="1"/>
  <c r="BH2173" i="1"/>
  <c r="J1889" i="1"/>
  <c r="G1889" i="1"/>
  <c r="H1889" i="1" s="1"/>
  <c r="BI1889" i="1"/>
  <c r="BF1889" i="1"/>
  <c r="BG1889" i="1"/>
  <c r="K1889" i="1"/>
  <c r="BH1889" i="1"/>
  <c r="L1889" i="1"/>
  <c r="L1751" i="1"/>
  <c r="G1751" i="1"/>
  <c r="H1751" i="1" s="1"/>
  <c r="J1751" i="1"/>
  <c r="K1751" i="1"/>
  <c r="BG1751" i="1"/>
  <c r="BH1751" i="1"/>
  <c r="BI1751" i="1"/>
  <c r="BF1751" i="1"/>
  <c r="L1482" i="1"/>
  <c r="G1482" i="1"/>
  <c r="H1482" i="1" s="1"/>
  <c r="J1482" i="1"/>
  <c r="K1482" i="1"/>
  <c r="BF1482" i="1"/>
  <c r="BG1482" i="1"/>
  <c r="BH1482" i="1"/>
  <c r="BI1482" i="1"/>
  <c r="L1214" i="1"/>
  <c r="G1214" i="1"/>
  <c r="H1214" i="1" s="1"/>
  <c r="BI1214" i="1"/>
  <c r="BH1214" i="1"/>
  <c r="BG1214" i="1"/>
  <c r="K1214" i="1"/>
  <c r="BF1214" i="1"/>
  <c r="J1214" i="1"/>
  <c r="L1074" i="1"/>
  <c r="G1074" i="1"/>
  <c r="H1074" i="1" s="1"/>
  <c r="J1074" i="1"/>
  <c r="K1074" i="1"/>
  <c r="BF1074" i="1"/>
  <c r="BG1074" i="1"/>
  <c r="BH1074" i="1"/>
  <c r="BI1074" i="1"/>
  <c r="G2146" i="1"/>
  <c r="H2146" i="1" s="1"/>
  <c r="J2146" i="1"/>
  <c r="BF2146" i="1"/>
  <c r="BG2146" i="1"/>
  <c r="BH2146" i="1"/>
  <c r="K2146" i="1"/>
  <c r="BI2146" i="1"/>
  <c r="L2146" i="1"/>
  <c r="K64" i="1"/>
  <c r="G64" i="1"/>
  <c r="H64" i="1" s="1"/>
  <c r="BI64" i="1"/>
  <c r="BF64" i="1"/>
  <c r="BG64" i="1"/>
  <c r="BH64" i="1"/>
  <c r="J64" i="1"/>
  <c r="L64" i="1"/>
  <c r="L867" i="1"/>
  <c r="G867" i="1"/>
  <c r="H867" i="1" s="1"/>
  <c r="J867" i="1"/>
  <c r="K867" i="1"/>
  <c r="BH867" i="1"/>
  <c r="BI867" i="1"/>
  <c r="BF867" i="1"/>
  <c r="BG867" i="1"/>
  <c r="BF538" i="1"/>
  <c r="BG538" i="1"/>
  <c r="BH538" i="1"/>
  <c r="G538" i="1"/>
  <c r="H538" i="1" s="1"/>
  <c r="J538" i="1"/>
  <c r="K538" i="1"/>
  <c r="L538" i="1"/>
  <c r="BI538" i="1"/>
  <c r="L405" i="1"/>
  <c r="BG405" i="1"/>
  <c r="BI405" i="1"/>
  <c r="BF405" i="1"/>
  <c r="J405" i="1"/>
  <c r="G405" i="1"/>
  <c r="H405" i="1" s="1"/>
  <c r="K405" i="1"/>
  <c r="BH405" i="1"/>
  <c r="L255" i="1"/>
  <c r="G255" i="1"/>
  <c r="H255" i="1" s="1"/>
  <c r="J255" i="1"/>
  <c r="K255" i="1"/>
  <c r="BG255" i="1"/>
  <c r="BH255" i="1"/>
  <c r="BI255" i="1"/>
  <c r="BF255" i="1"/>
  <c r="G2262" i="1"/>
  <c r="H2262" i="1" s="1"/>
  <c r="J2262" i="1"/>
  <c r="BF2262" i="1"/>
  <c r="BG2262" i="1"/>
  <c r="BH2262" i="1"/>
  <c r="BI2262" i="1"/>
  <c r="K2262" i="1"/>
  <c r="L2262" i="1"/>
  <c r="L765" i="1"/>
  <c r="G765" i="1"/>
  <c r="H765" i="1" s="1"/>
  <c r="J765" i="1"/>
  <c r="K765" i="1"/>
  <c r="BF765" i="1"/>
  <c r="BG765" i="1"/>
  <c r="BH765" i="1"/>
  <c r="BI765" i="1"/>
  <c r="L627" i="1"/>
  <c r="G627" i="1"/>
  <c r="H627" i="1" s="1"/>
  <c r="J627" i="1"/>
  <c r="K627" i="1"/>
  <c r="BF627" i="1"/>
  <c r="BG627" i="1"/>
  <c r="BH627" i="1"/>
  <c r="BI627" i="1"/>
  <c r="J489" i="1"/>
  <c r="K489" i="1"/>
  <c r="BI489" i="1"/>
  <c r="BG489" i="1"/>
  <c r="BH489" i="1"/>
  <c r="L489" i="1"/>
  <c r="G489" i="1"/>
  <c r="H489" i="1" s="1"/>
  <c r="BF489" i="1"/>
  <c r="L328" i="1"/>
  <c r="G328" i="1"/>
  <c r="H328" i="1" s="1"/>
  <c r="J328" i="1"/>
  <c r="K328" i="1"/>
  <c r="BF328" i="1"/>
  <c r="BG328" i="1"/>
  <c r="BH328" i="1"/>
  <c r="BI328" i="1"/>
  <c r="K179" i="1"/>
  <c r="G179" i="1"/>
  <c r="H179" i="1" s="1"/>
  <c r="BG179" i="1"/>
  <c r="BH179" i="1"/>
  <c r="BI179" i="1"/>
  <c r="BF179" i="1"/>
  <c r="L179" i="1"/>
  <c r="J179" i="1"/>
  <c r="L732" i="1"/>
  <c r="BI732" i="1"/>
  <c r="BH732" i="1"/>
  <c r="BG732" i="1"/>
  <c r="G732" i="1"/>
  <c r="H732" i="1" s="1"/>
  <c r="BF732" i="1"/>
  <c r="J732" i="1"/>
  <c r="K732" i="1"/>
  <c r="L2206" i="1"/>
  <c r="G2206" i="1"/>
  <c r="H2206" i="1" s="1"/>
  <c r="J2206" i="1"/>
  <c r="K2206" i="1"/>
  <c r="BI2206" i="1"/>
  <c r="BF2206" i="1"/>
  <c r="BH2206" i="1"/>
  <c r="BG2206" i="1"/>
  <c r="L1858" i="1"/>
  <c r="J1858" i="1"/>
  <c r="K1858" i="1"/>
  <c r="BG1858" i="1"/>
  <c r="BH1858" i="1"/>
  <c r="BI1858" i="1"/>
  <c r="BF1858" i="1"/>
  <c r="G1858" i="1"/>
  <c r="H1858" i="1" s="1"/>
  <c r="L1043" i="1"/>
  <c r="G1043" i="1"/>
  <c r="H1043" i="1" s="1"/>
  <c r="J1043" i="1"/>
  <c r="K1043" i="1"/>
  <c r="BG1043" i="1"/>
  <c r="BH1043" i="1"/>
  <c r="BI1043" i="1"/>
  <c r="BF1043" i="1"/>
  <c r="J2058" i="1"/>
  <c r="G2058" i="1"/>
  <c r="H2058" i="1" s="1"/>
  <c r="BF2058" i="1"/>
  <c r="BG2058" i="1"/>
  <c r="BH2058" i="1"/>
  <c r="L2058" i="1"/>
  <c r="K2058" i="1"/>
  <c r="BI2058" i="1"/>
  <c r="G1930" i="1"/>
  <c r="H1930" i="1" s="1"/>
  <c r="J1930" i="1"/>
  <c r="BF1930" i="1"/>
  <c r="BG1930" i="1"/>
  <c r="BH1930" i="1"/>
  <c r="BI1930" i="1"/>
  <c r="K1930" i="1"/>
  <c r="L1930" i="1"/>
  <c r="L1800" i="1"/>
  <c r="G1800" i="1"/>
  <c r="H1800" i="1" s="1"/>
  <c r="J1800" i="1"/>
  <c r="K1800" i="1"/>
  <c r="BI1800" i="1"/>
  <c r="BF1800" i="1"/>
  <c r="BG1800" i="1"/>
  <c r="BH1800" i="1"/>
  <c r="L977" i="1"/>
  <c r="G977" i="1"/>
  <c r="H977" i="1" s="1"/>
  <c r="J977" i="1"/>
  <c r="K977" i="1"/>
  <c r="BF977" i="1"/>
  <c r="BG977" i="1"/>
  <c r="BH977" i="1"/>
  <c r="BI977" i="1"/>
  <c r="G2245" i="1"/>
  <c r="H2245" i="1" s="1"/>
  <c r="BF2245" i="1"/>
  <c r="BG2245" i="1"/>
  <c r="BH2245" i="1"/>
  <c r="BI2245" i="1"/>
  <c r="J2245" i="1"/>
  <c r="L2245" i="1"/>
  <c r="K2245" i="1"/>
  <c r="L881" i="1"/>
  <c r="G881" i="1"/>
  <c r="H881" i="1" s="1"/>
  <c r="J881" i="1"/>
  <c r="K881" i="1"/>
  <c r="BF881" i="1"/>
  <c r="BG881" i="1"/>
  <c r="BH881" i="1"/>
  <c r="BI881" i="1"/>
  <c r="BH568" i="1"/>
  <c r="BI568" i="1"/>
  <c r="L568" i="1"/>
  <c r="G568" i="1"/>
  <c r="H568" i="1" s="1"/>
  <c r="J568" i="1"/>
  <c r="K568" i="1"/>
  <c r="BG568" i="1"/>
  <c r="BF568" i="1"/>
  <c r="BH440" i="1"/>
  <c r="BI440" i="1"/>
  <c r="G440" i="1"/>
  <c r="H440" i="1" s="1"/>
  <c r="J440" i="1"/>
  <c r="K440" i="1"/>
  <c r="BF440" i="1"/>
  <c r="BG440" i="1"/>
  <c r="L440" i="1"/>
  <c r="L295" i="1"/>
  <c r="G295" i="1"/>
  <c r="H295" i="1" s="1"/>
  <c r="J295" i="1"/>
  <c r="K295" i="1"/>
  <c r="BF295" i="1"/>
  <c r="BG295" i="1"/>
  <c r="BH295" i="1"/>
  <c r="BI295" i="1"/>
  <c r="G29" i="1"/>
  <c r="H29" i="1" s="1"/>
  <c r="BF29" i="1"/>
  <c r="BG29" i="1"/>
  <c r="BH29" i="1"/>
  <c r="BI29" i="1"/>
  <c r="J29" i="1"/>
  <c r="K29" i="1"/>
  <c r="L29" i="1"/>
  <c r="G1752" i="1"/>
  <c r="H1752" i="1" s="1"/>
  <c r="J1752" i="1"/>
  <c r="BF1752" i="1"/>
  <c r="BG1752" i="1"/>
  <c r="BH1752" i="1"/>
  <c r="BI1752" i="1"/>
  <c r="L1752" i="1"/>
  <c r="K1752" i="1"/>
  <c r="L2075" i="1"/>
  <c r="K2075" i="1"/>
  <c r="G2075" i="1"/>
  <c r="H2075" i="1" s="1"/>
  <c r="J2075" i="1"/>
  <c r="BF2075" i="1"/>
  <c r="BG2075" i="1"/>
  <c r="BH2075" i="1"/>
  <c r="BI2075" i="1"/>
  <c r="L967" i="1"/>
  <c r="J967" i="1"/>
  <c r="BG967" i="1"/>
  <c r="BH967" i="1"/>
  <c r="BF967" i="1"/>
  <c r="BI967" i="1"/>
  <c r="G967" i="1"/>
  <c r="H967" i="1" s="1"/>
  <c r="K967" i="1"/>
  <c r="J186" i="1"/>
  <c r="BH186" i="1"/>
  <c r="BI186" i="1"/>
  <c r="G186" i="1"/>
  <c r="H186" i="1" s="1"/>
  <c r="BG186" i="1"/>
  <c r="L186" i="1"/>
  <c r="BF186" i="1"/>
  <c r="K186" i="1"/>
  <c r="L2198" i="1"/>
  <c r="G2198" i="1"/>
  <c r="H2198" i="1" s="1"/>
  <c r="J2198" i="1"/>
  <c r="K2198" i="1"/>
  <c r="BG2198" i="1"/>
  <c r="BH2198" i="1"/>
  <c r="BI2198" i="1"/>
  <c r="BF2198" i="1"/>
  <c r="L1826" i="1"/>
  <c r="G1826" i="1"/>
  <c r="H1826" i="1" s="1"/>
  <c r="J1826" i="1"/>
  <c r="K1826" i="1"/>
  <c r="BF1826" i="1"/>
  <c r="BG1826" i="1"/>
  <c r="BH1826" i="1"/>
  <c r="BI1826" i="1"/>
  <c r="L1621" i="1"/>
  <c r="K1621" i="1"/>
  <c r="G1621" i="1"/>
  <c r="H1621" i="1" s="1"/>
  <c r="BH1621" i="1"/>
  <c r="J1621" i="1"/>
  <c r="BI1621" i="1"/>
  <c r="BG1621" i="1"/>
  <c r="BF1621" i="1"/>
  <c r="G1459" i="1"/>
  <c r="H1459" i="1" s="1"/>
  <c r="BH1459" i="1"/>
  <c r="BI1459" i="1"/>
  <c r="BF1459" i="1"/>
  <c r="BG1459" i="1"/>
  <c r="L1459" i="1"/>
  <c r="J1459" i="1"/>
  <c r="K1459" i="1"/>
  <c r="L1327" i="1"/>
  <c r="K1327" i="1"/>
  <c r="G1327" i="1"/>
  <c r="H1327" i="1" s="1"/>
  <c r="BF1327" i="1"/>
  <c r="J1327" i="1"/>
  <c r="BG1327" i="1"/>
  <c r="BH1327" i="1"/>
  <c r="BI1327" i="1"/>
  <c r="L1987" i="1"/>
  <c r="G1987" i="1"/>
  <c r="H1987" i="1" s="1"/>
  <c r="J1987" i="1"/>
  <c r="K1987" i="1"/>
  <c r="BF1987" i="1"/>
  <c r="BG1987" i="1"/>
  <c r="BH1987" i="1"/>
  <c r="BI1987" i="1"/>
  <c r="BI1352" i="1"/>
  <c r="G1352" i="1"/>
  <c r="H1352" i="1" s="1"/>
  <c r="L1352" i="1"/>
  <c r="BF1352" i="1"/>
  <c r="BG1352" i="1"/>
  <c r="BH1352" i="1"/>
  <c r="J1352" i="1"/>
  <c r="K1352" i="1"/>
  <c r="L928" i="1"/>
  <c r="G928" i="1"/>
  <c r="H928" i="1" s="1"/>
  <c r="J928" i="1"/>
  <c r="K928" i="1"/>
  <c r="BF928" i="1"/>
  <c r="BG928" i="1"/>
  <c r="BH928" i="1"/>
  <c r="BI928" i="1"/>
  <c r="L669" i="1"/>
  <c r="G669" i="1"/>
  <c r="H669" i="1" s="1"/>
  <c r="J669" i="1"/>
  <c r="K669" i="1"/>
  <c r="BF669" i="1"/>
  <c r="BG669" i="1"/>
  <c r="BH669" i="1"/>
  <c r="BI669" i="1"/>
  <c r="G523" i="1"/>
  <c r="H523" i="1" s="1"/>
  <c r="J523" i="1"/>
  <c r="BF523" i="1"/>
  <c r="BG523" i="1"/>
  <c r="BH523" i="1"/>
  <c r="BI523" i="1"/>
  <c r="L523" i="1"/>
  <c r="K523" i="1"/>
  <c r="L390" i="1"/>
  <c r="K390" i="1"/>
  <c r="G390" i="1"/>
  <c r="H390" i="1" s="1"/>
  <c r="J390" i="1"/>
  <c r="BH390" i="1"/>
  <c r="BI390" i="1"/>
  <c r="BF390" i="1"/>
  <c r="BG390" i="1"/>
  <c r="L248" i="1"/>
  <c r="J248" i="1"/>
  <c r="K248" i="1"/>
  <c r="G248" i="1"/>
  <c r="H248" i="1" s="1"/>
  <c r="BF248" i="1"/>
  <c r="BG248" i="1"/>
  <c r="BH248" i="1"/>
  <c r="BI248" i="1"/>
  <c r="L1570" i="1"/>
  <c r="J1570" i="1"/>
  <c r="K1570" i="1"/>
  <c r="G1570" i="1"/>
  <c r="H1570" i="1" s="1"/>
  <c r="BF1570" i="1"/>
  <c r="BG1570" i="1"/>
  <c r="BH1570" i="1"/>
  <c r="BI1570" i="1"/>
  <c r="L724" i="1"/>
  <c r="G724" i="1"/>
  <c r="H724" i="1" s="1"/>
  <c r="J724" i="1"/>
  <c r="K724" i="1"/>
  <c r="BF724" i="1"/>
  <c r="BG724" i="1"/>
  <c r="BH724" i="1"/>
  <c r="BI724" i="1"/>
  <c r="L842" i="1"/>
  <c r="J842" i="1"/>
  <c r="K842" i="1"/>
  <c r="BF842" i="1"/>
  <c r="G842" i="1"/>
  <c r="H842" i="1" s="1"/>
  <c r="BG842" i="1"/>
  <c r="BH842" i="1"/>
  <c r="BI842" i="1"/>
  <c r="L2131" i="1"/>
  <c r="G2131" i="1"/>
  <c r="H2131" i="1" s="1"/>
  <c r="J2131" i="1"/>
  <c r="K2131" i="1"/>
  <c r="BF2131" i="1"/>
  <c r="BG2131" i="1"/>
  <c r="BH2131" i="1"/>
  <c r="BI2131" i="1"/>
  <c r="G1849" i="1"/>
  <c r="H1849" i="1" s="1"/>
  <c r="J1849" i="1"/>
  <c r="BF1849" i="1"/>
  <c r="BG1849" i="1"/>
  <c r="BH1849" i="1"/>
  <c r="BI1849" i="1"/>
  <c r="L1849" i="1"/>
  <c r="K1849" i="1"/>
  <c r="L1644" i="1"/>
  <c r="J1644" i="1"/>
  <c r="K1644" i="1"/>
  <c r="BH1644" i="1"/>
  <c r="BF1644" i="1"/>
  <c r="BG1644" i="1"/>
  <c r="G1644" i="1"/>
  <c r="H1644" i="1" s="1"/>
  <c r="BI1644" i="1"/>
  <c r="K1492" i="1"/>
  <c r="G1492" i="1"/>
  <c r="H1492" i="1" s="1"/>
  <c r="BF1492" i="1"/>
  <c r="BG1492" i="1"/>
  <c r="BH1492" i="1"/>
  <c r="L1492" i="1"/>
  <c r="J1492" i="1"/>
  <c r="BI1492" i="1"/>
  <c r="L1222" i="1"/>
  <c r="BH1222" i="1"/>
  <c r="BI1222" i="1"/>
  <c r="K1222" i="1"/>
  <c r="BG1222" i="1"/>
  <c r="BF1222" i="1"/>
  <c r="J1222" i="1"/>
  <c r="G1222" i="1"/>
  <c r="H1222" i="1" s="1"/>
  <c r="G1084" i="1"/>
  <c r="H1084" i="1" s="1"/>
  <c r="BF1084" i="1"/>
  <c r="BG1084" i="1"/>
  <c r="BH1084" i="1"/>
  <c r="BI1084" i="1"/>
  <c r="L1084" i="1"/>
  <c r="J1084" i="1"/>
  <c r="K1084" i="1"/>
  <c r="BG2122" i="1"/>
  <c r="BH2122" i="1"/>
  <c r="L2122" i="1"/>
  <c r="K2122" i="1"/>
  <c r="BI2122" i="1"/>
  <c r="G2122" i="1"/>
  <c r="H2122" i="1" s="1"/>
  <c r="BF2122" i="1"/>
  <c r="J2122" i="1"/>
  <c r="L968" i="1"/>
  <c r="K968" i="1"/>
  <c r="BF968" i="1"/>
  <c r="BG968" i="1"/>
  <c r="BI968" i="1"/>
  <c r="BH968" i="1"/>
  <c r="J968" i="1"/>
  <c r="G968" i="1"/>
  <c r="H968" i="1" s="1"/>
  <c r="L636" i="1"/>
  <c r="BF636" i="1"/>
  <c r="BG636" i="1"/>
  <c r="BI636" i="1"/>
  <c r="K636" i="1"/>
  <c r="G636" i="1"/>
  <c r="H636" i="1" s="1"/>
  <c r="J636" i="1"/>
  <c r="BH636" i="1"/>
  <c r="L498" i="1"/>
  <c r="G498" i="1"/>
  <c r="H498" i="1" s="1"/>
  <c r="J498" i="1"/>
  <c r="K498" i="1"/>
  <c r="BF498" i="1"/>
  <c r="BG498" i="1"/>
  <c r="BH498" i="1"/>
  <c r="BI498" i="1"/>
  <c r="L365" i="1"/>
  <c r="K365" i="1"/>
  <c r="BF365" i="1"/>
  <c r="BG365" i="1"/>
  <c r="BH365" i="1"/>
  <c r="BI365" i="1"/>
  <c r="J365" i="1"/>
  <c r="G365" i="1"/>
  <c r="H365" i="1" s="1"/>
  <c r="L231" i="1"/>
  <c r="J231" i="1"/>
  <c r="K231" i="1"/>
  <c r="G231" i="1"/>
  <c r="H231" i="1" s="1"/>
  <c r="BF231" i="1"/>
  <c r="BG231" i="1"/>
  <c r="BH231" i="1"/>
  <c r="BI231" i="1"/>
  <c r="L1601" i="1"/>
  <c r="K1601" i="1"/>
  <c r="BI1601" i="1"/>
  <c r="BF1601" i="1"/>
  <c r="BG1601" i="1"/>
  <c r="BH1601" i="1"/>
  <c r="J1601" i="1"/>
  <c r="G1601" i="1"/>
  <c r="H1601" i="1" s="1"/>
  <c r="L773" i="1"/>
  <c r="G773" i="1"/>
  <c r="H773" i="1" s="1"/>
  <c r="J773" i="1"/>
  <c r="K773" i="1"/>
  <c r="BI773" i="1"/>
  <c r="BF773" i="1"/>
  <c r="BG773" i="1"/>
  <c r="BH773" i="1"/>
  <c r="L643" i="1"/>
  <c r="G643" i="1"/>
  <c r="H643" i="1" s="1"/>
  <c r="K643" i="1"/>
  <c r="BF643" i="1"/>
  <c r="J643" i="1"/>
  <c r="BH643" i="1"/>
  <c r="BI643" i="1"/>
  <c r="BG643" i="1"/>
  <c r="J513" i="1"/>
  <c r="BG513" i="1"/>
  <c r="BH513" i="1"/>
  <c r="BI513" i="1"/>
  <c r="BF513" i="1"/>
  <c r="L513" i="1"/>
  <c r="G513" i="1"/>
  <c r="H513" i="1" s="1"/>
  <c r="K513" i="1"/>
  <c r="L380" i="1"/>
  <c r="K380" i="1"/>
  <c r="BG380" i="1"/>
  <c r="BF380" i="1"/>
  <c r="J380" i="1"/>
  <c r="BI380" i="1"/>
  <c r="BH380" i="1"/>
  <c r="G380" i="1"/>
  <c r="H380" i="1" s="1"/>
  <c r="L238" i="1"/>
  <c r="G238" i="1"/>
  <c r="H238" i="1" s="1"/>
  <c r="J238" i="1"/>
  <c r="K238" i="1"/>
  <c r="BF238" i="1"/>
  <c r="BG238" i="1"/>
  <c r="BH238" i="1"/>
  <c r="BI238" i="1"/>
  <c r="BH788" i="1"/>
  <c r="BI788" i="1"/>
  <c r="K788" i="1"/>
  <c r="BG788" i="1"/>
  <c r="L788" i="1"/>
  <c r="G788" i="1"/>
  <c r="H788" i="1" s="1"/>
  <c r="J788" i="1"/>
  <c r="BF788" i="1"/>
  <c r="L973" i="1"/>
  <c r="J973" i="1"/>
  <c r="K973" i="1"/>
  <c r="BG973" i="1"/>
  <c r="BH973" i="1"/>
  <c r="BI973" i="1"/>
  <c r="G973" i="1"/>
  <c r="H973" i="1" s="1"/>
  <c r="BF973" i="1"/>
  <c r="L1850" i="1"/>
  <c r="G1850" i="1"/>
  <c r="H1850" i="1" s="1"/>
  <c r="J1850" i="1"/>
  <c r="K1850" i="1"/>
  <c r="BF1850" i="1"/>
  <c r="BG1850" i="1"/>
  <c r="BH1850" i="1"/>
  <c r="BI1850" i="1"/>
  <c r="L1019" i="1"/>
  <c r="G1019" i="1"/>
  <c r="H1019" i="1" s="1"/>
  <c r="J1019" i="1"/>
  <c r="K1019" i="1"/>
  <c r="BG1019" i="1"/>
  <c r="BH1019" i="1"/>
  <c r="BI1019" i="1"/>
  <c r="BF1019" i="1"/>
  <c r="G2066" i="1"/>
  <c r="H2066" i="1" s="1"/>
  <c r="J2066" i="1"/>
  <c r="BF2066" i="1"/>
  <c r="BG2066" i="1"/>
  <c r="BH2066" i="1"/>
  <c r="BI2066" i="1"/>
  <c r="K2066" i="1"/>
  <c r="L2066" i="1"/>
  <c r="G1922" i="1"/>
  <c r="H1922" i="1" s="1"/>
  <c r="J1922" i="1"/>
  <c r="BF1922" i="1"/>
  <c r="BG1922" i="1"/>
  <c r="BH1922" i="1"/>
  <c r="BI1922" i="1"/>
  <c r="L1922" i="1"/>
  <c r="K1922" i="1"/>
  <c r="L1441" i="1"/>
  <c r="G1441" i="1"/>
  <c r="H1441" i="1" s="1"/>
  <c r="J1441" i="1"/>
  <c r="K1441" i="1"/>
  <c r="BH1441" i="1"/>
  <c r="BI1441" i="1"/>
  <c r="BF1441" i="1"/>
  <c r="BG1441" i="1"/>
  <c r="L739" i="1"/>
  <c r="G739" i="1"/>
  <c r="H739" i="1" s="1"/>
  <c r="J739" i="1"/>
  <c r="K739" i="1"/>
  <c r="BF739" i="1"/>
  <c r="BG739" i="1"/>
  <c r="BH739" i="1"/>
  <c r="BI739" i="1"/>
  <c r="L615" i="1"/>
  <c r="G615" i="1"/>
  <c r="H615" i="1" s="1"/>
  <c r="J615" i="1"/>
  <c r="BF615" i="1"/>
  <c r="BG615" i="1"/>
  <c r="BH615" i="1"/>
  <c r="K615" i="1"/>
  <c r="BI615" i="1"/>
  <c r="L479" i="1"/>
  <c r="J479" i="1"/>
  <c r="K479" i="1"/>
  <c r="G479" i="1"/>
  <c r="H479" i="1" s="1"/>
  <c r="BI479" i="1"/>
  <c r="BF479" i="1"/>
  <c r="BG479" i="1"/>
  <c r="BH479" i="1"/>
  <c r="L346" i="1"/>
  <c r="G346" i="1"/>
  <c r="H346" i="1" s="1"/>
  <c r="J346" i="1"/>
  <c r="BF346" i="1"/>
  <c r="K346" i="1"/>
  <c r="BG346" i="1"/>
  <c r="BH346" i="1"/>
  <c r="BI346" i="1"/>
  <c r="J185" i="1"/>
  <c r="BI185" i="1"/>
  <c r="G185" i="1"/>
  <c r="H185" i="1" s="1"/>
  <c r="BH185" i="1"/>
  <c r="L185" i="1"/>
  <c r="K185" i="1"/>
  <c r="BG185" i="1"/>
  <c r="BF185" i="1"/>
  <c r="BH1390" i="1"/>
  <c r="L1390" i="1"/>
  <c r="BI1390" i="1"/>
  <c r="K1390" i="1"/>
  <c r="BF1390" i="1"/>
  <c r="BG1390" i="1"/>
  <c r="J1390" i="1"/>
  <c r="G1390" i="1"/>
  <c r="H1390" i="1" s="1"/>
  <c r="L2218" i="1"/>
  <c r="J2218" i="1"/>
  <c r="K2218" i="1"/>
  <c r="G2218" i="1"/>
  <c r="H2218" i="1" s="1"/>
  <c r="BF2218" i="1"/>
  <c r="BG2218" i="1"/>
  <c r="BH2218" i="1"/>
  <c r="BI2218" i="1"/>
  <c r="L1838" i="1"/>
  <c r="G1838" i="1"/>
  <c r="H1838" i="1" s="1"/>
  <c r="J1838" i="1"/>
  <c r="K1838" i="1"/>
  <c r="BF1838" i="1"/>
  <c r="BG1838" i="1"/>
  <c r="BH1838" i="1"/>
  <c r="BI1838" i="1"/>
  <c r="L1515" i="1"/>
  <c r="G1515" i="1"/>
  <c r="H1515" i="1" s="1"/>
  <c r="J1515" i="1"/>
  <c r="K1515" i="1"/>
  <c r="BH1515" i="1"/>
  <c r="BI1515" i="1"/>
  <c r="BF1515" i="1"/>
  <c r="BG1515" i="1"/>
  <c r="J1590" i="1"/>
  <c r="K1590" i="1"/>
  <c r="BH1590" i="1"/>
  <c r="BI1590" i="1"/>
  <c r="L1590" i="1"/>
  <c r="BF1590" i="1"/>
  <c r="G1590" i="1"/>
  <c r="H1590" i="1" s="1"/>
  <c r="BG1590" i="1"/>
  <c r="L2137" i="1"/>
  <c r="G2137" i="1"/>
  <c r="H2137" i="1" s="1"/>
  <c r="J2137" i="1"/>
  <c r="K2137" i="1"/>
  <c r="BF2137" i="1"/>
  <c r="BG2137" i="1"/>
  <c r="BH2137" i="1"/>
  <c r="BI2137" i="1"/>
  <c r="L1871" i="1"/>
  <c r="K1871" i="1"/>
  <c r="G1871" i="1"/>
  <c r="H1871" i="1" s="1"/>
  <c r="BH1871" i="1"/>
  <c r="J1871" i="1"/>
  <c r="BI1871" i="1"/>
  <c r="BF1871" i="1"/>
  <c r="BG1871" i="1"/>
  <c r="G1733" i="1"/>
  <c r="H1733" i="1" s="1"/>
  <c r="BG1733" i="1"/>
  <c r="BH1733" i="1"/>
  <c r="BF1733" i="1"/>
  <c r="BI1733" i="1"/>
  <c r="J1733" i="1"/>
  <c r="L1733" i="1"/>
  <c r="K1733" i="1"/>
  <c r="L1464" i="1"/>
  <c r="BI1464" i="1"/>
  <c r="BH1464" i="1"/>
  <c r="BF1464" i="1"/>
  <c r="J1464" i="1"/>
  <c r="BG1464" i="1"/>
  <c r="G1464" i="1"/>
  <c r="H1464" i="1" s="1"/>
  <c r="K1464" i="1"/>
  <c r="L1212" i="1"/>
  <c r="G1212" i="1"/>
  <c r="H1212" i="1" s="1"/>
  <c r="J1212" i="1"/>
  <c r="K1212" i="1"/>
  <c r="BF1212" i="1"/>
  <c r="BG1212" i="1"/>
  <c r="BH1212" i="1"/>
  <c r="BI1212" i="1"/>
  <c r="BF1040" i="1"/>
  <c r="K1040" i="1"/>
  <c r="L1040" i="1"/>
  <c r="G1040" i="1"/>
  <c r="H1040" i="1" s="1"/>
  <c r="BI1040" i="1"/>
  <c r="BG1040" i="1"/>
  <c r="J1040" i="1"/>
  <c r="BH1040" i="1"/>
  <c r="L2096" i="1"/>
  <c r="G2096" i="1"/>
  <c r="H2096" i="1" s="1"/>
  <c r="J2096" i="1"/>
  <c r="K2096" i="1"/>
  <c r="BF2096" i="1"/>
  <c r="BG2096" i="1"/>
  <c r="BH2096" i="1"/>
  <c r="BI2096" i="1"/>
  <c r="L1195" i="1"/>
  <c r="K1195" i="1"/>
  <c r="G1195" i="1"/>
  <c r="H1195" i="1" s="1"/>
  <c r="BG1195" i="1"/>
  <c r="BH1195" i="1"/>
  <c r="J1195" i="1"/>
  <c r="BI1195" i="1"/>
  <c r="BF1195" i="1"/>
  <c r="L2047" i="1"/>
  <c r="G2047" i="1"/>
  <c r="H2047" i="1" s="1"/>
  <c r="J2047" i="1"/>
  <c r="K2047" i="1"/>
  <c r="BG2047" i="1"/>
  <c r="BH2047" i="1"/>
  <c r="BI2047" i="1"/>
  <c r="BF2047" i="1"/>
  <c r="L1173" i="1"/>
  <c r="K1173" i="1"/>
  <c r="G1173" i="1"/>
  <c r="H1173" i="1" s="1"/>
  <c r="J1173" i="1"/>
  <c r="BF1173" i="1"/>
  <c r="BG1173" i="1"/>
  <c r="BH1173" i="1"/>
  <c r="BI1173" i="1"/>
  <c r="L2024" i="1"/>
  <c r="J2024" i="1"/>
  <c r="K2024" i="1"/>
  <c r="G2024" i="1"/>
  <c r="H2024" i="1" s="1"/>
  <c r="BF2024" i="1"/>
  <c r="BG2024" i="1"/>
  <c r="BH2024" i="1"/>
  <c r="BI2024" i="1"/>
  <c r="L1798" i="1"/>
  <c r="K1798" i="1"/>
  <c r="BH1798" i="1"/>
  <c r="BI1798" i="1"/>
  <c r="BF1798" i="1"/>
  <c r="J1798" i="1"/>
  <c r="G1798" i="1"/>
  <c r="H1798" i="1" s="1"/>
  <c r="BG1798" i="1"/>
  <c r="J1553" i="1"/>
  <c r="K1553" i="1"/>
  <c r="BH1553" i="1"/>
  <c r="BI1553" i="1"/>
  <c r="BF1553" i="1"/>
  <c r="BG1553" i="1"/>
  <c r="L1553" i="1"/>
  <c r="G1553" i="1"/>
  <c r="H1553" i="1" s="1"/>
  <c r="G1423" i="1"/>
  <c r="H1423" i="1" s="1"/>
  <c r="J1423" i="1"/>
  <c r="BF1423" i="1"/>
  <c r="L1423" i="1"/>
  <c r="K1423" i="1"/>
  <c r="BH1423" i="1"/>
  <c r="BG1423" i="1"/>
  <c r="BI1423" i="1"/>
  <c r="L1269" i="1"/>
  <c r="G1269" i="1"/>
  <c r="H1269" i="1" s="1"/>
  <c r="J1269" i="1"/>
  <c r="K1269" i="1"/>
  <c r="BI1269" i="1"/>
  <c r="BG1269" i="1"/>
  <c r="BH1269" i="1"/>
  <c r="BF1269" i="1"/>
  <c r="L1383" i="1"/>
  <c r="J1383" i="1"/>
  <c r="K1383" i="1"/>
  <c r="G1383" i="1"/>
  <c r="H1383" i="1" s="1"/>
  <c r="BG1383" i="1"/>
  <c r="BH1383" i="1"/>
  <c r="BI1383" i="1"/>
  <c r="BF1383" i="1"/>
  <c r="G1123" i="1"/>
  <c r="H1123" i="1" s="1"/>
  <c r="J1123" i="1"/>
  <c r="K1123" i="1"/>
  <c r="BF1123" i="1"/>
  <c r="BG1123" i="1"/>
  <c r="BH1123" i="1"/>
  <c r="BI1123" i="1"/>
  <c r="L1123" i="1"/>
  <c r="L848" i="1"/>
  <c r="J848" i="1"/>
  <c r="K848" i="1"/>
  <c r="BF848" i="1"/>
  <c r="BG848" i="1"/>
  <c r="BH848" i="1"/>
  <c r="BI848" i="1"/>
  <c r="G848" i="1"/>
  <c r="H848" i="1" s="1"/>
  <c r="L1626" i="1"/>
  <c r="G1626" i="1"/>
  <c r="H1626" i="1" s="1"/>
  <c r="J1626" i="1"/>
  <c r="K1626" i="1"/>
  <c r="BF1626" i="1"/>
  <c r="BG1626" i="1"/>
  <c r="BH1626" i="1"/>
  <c r="BI1626" i="1"/>
  <c r="L2201" i="1"/>
  <c r="G2201" i="1"/>
  <c r="H2201" i="1" s="1"/>
  <c r="J2201" i="1"/>
  <c r="BF2201" i="1"/>
  <c r="BH2201" i="1"/>
  <c r="BI2201" i="1"/>
  <c r="K2201" i="1"/>
  <c r="BG2201" i="1"/>
  <c r="L763" i="1"/>
  <c r="G763" i="1"/>
  <c r="H763" i="1" s="1"/>
  <c r="J763" i="1"/>
  <c r="K763" i="1"/>
  <c r="BF763" i="1"/>
  <c r="BG763" i="1"/>
  <c r="BH763" i="1"/>
  <c r="BI763" i="1"/>
  <c r="L623" i="1"/>
  <c r="G623" i="1"/>
  <c r="H623" i="1" s="1"/>
  <c r="J623" i="1"/>
  <c r="K623" i="1"/>
  <c r="BI623" i="1"/>
  <c r="BF623" i="1"/>
  <c r="BG623" i="1"/>
  <c r="BH623" i="1"/>
  <c r="L487" i="1"/>
  <c r="K487" i="1"/>
  <c r="G487" i="1"/>
  <c r="H487" i="1" s="1"/>
  <c r="BF487" i="1"/>
  <c r="BG487" i="1"/>
  <c r="BH487" i="1"/>
  <c r="BI487" i="1"/>
  <c r="J487" i="1"/>
  <c r="L354" i="1"/>
  <c r="G354" i="1"/>
  <c r="H354" i="1" s="1"/>
  <c r="J354" i="1"/>
  <c r="K354" i="1"/>
  <c r="BF354" i="1"/>
  <c r="BG354" i="1"/>
  <c r="BH354" i="1"/>
  <c r="BI354" i="1"/>
  <c r="L212" i="1"/>
  <c r="G212" i="1"/>
  <c r="H212" i="1" s="1"/>
  <c r="J212" i="1"/>
  <c r="K212" i="1"/>
  <c r="BF212" i="1"/>
  <c r="BG212" i="1"/>
  <c r="BH212" i="1"/>
  <c r="BI212" i="1"/>
  <c r="L1969" i="1"/>
  <c r="G1969" i="1"/>
  <c r="H1969" i="1" s="1"/>
  <c r="J1969" i="1"/>
  <c r="K1969" i="1"/>
  <c r="BF1969" i="1"/>
  <c r="BG1969" i="1"/>
  <c r="BH1969" i="1"/>
  <c r="BI1969" i="1"/>
  <c r="L1936" i="1"/>
  <c r="G1936" i="1"/>
  <c r="H1936" i="1" s="1"/>
  <c r="J1936" i="1"/>
  <c r="K1936" i="1"/>
  <c r="BG1936" i="1"/>
  <c r="BH1936" i="1"/>
  <c r="BI1936" i="1"/>
  <c r="BF1936" i="1"/>
  <c r="G1447" i="1"/>
  <c r="H1447" i="1" s="1"/>
  <c r="BF1447" i="1"/>
  <c r="BG1447" i="1"/>
  <c r="BH1447" i="1"/>
  <c r="BI1447" i="1"/>
  <c r="J1447" i="1"/>
  <c r="K1447" i="1"/>
  <c r="L1447" i="1"/>
  <c r="L1598" i="1"/>
  <c r="G1598" i="1"/>
  <c r="H1598" i="1" s="1"/>
  <c r="K1598" i="1"/>
  <c r="BF1598" i="1"/>
  <c r="BG1598" i="1"/>
  <c r="BH1598" i="1"/>
  <c r="BI1598" i="1"/>
  <c r="J1598" i="1"/>
  <c r="J2129" i="1"/>
  <c r="BF2129" i="1"/>
  <c r="BG2129" i="1"/>
  <c r="BH2129" i="1"/>
  <c r="BI2129" i="1"/>
  <c r="L2129" i="1"/>
  <c r="K2129" i="1"/>
  <c r="G2129" i="1"/>
  <c r="H2129" i="1" s="1"/>
  <c r="G1863" i="1"/>
  <c r="H1863" i="1" s="1"/>
  <c r="BI1863" i="1"/>
  <c r="BG1863" i="1"/>
  <c r="L1863" i="1"/>
  <c r="J1863" i="1"/>
  <c r="K1863" i="1"/>
  <c r="BH1863" i="1"/>
  <c r="BF1863" i="1"/>
  <c r="L1741" i="1"/>
  <c r="K1741" i="1"/>
  <c r="J1741" i="1"/>
  <c r="G1741" i="1"/>
  <c r="H1741" i="1" s="1"/>
  <c r="BF1741" i="1"/>
  <c r="BI1741" i="1"/>
  <c r="BG1741" i="1"/>
  <c r="BH1741" i="1"/>
  <c r="L1456" i="1"/>
  <c r="G1456" i="1"/>
  <c r="H1456" i="1" s="1"/>
  <c r="J1456" i="1"/>
  <c r="BF1456" i="1"/>
  <c r="BG1456" i="1"/>
  <c r="BH1456" i="1"/>
  <c r="K1456" i="1"/>
  <c r="BI1456" i="1"/>
  <c r="L1146" i="1"/>
  <c r="G1146" i="1"/>
  <c r="H1146" i="1" s="1"/>
  <c r="J1146" i="1"/>
  <c r="K1146" i="1"/>
  <c r="BF1146" i="1"/>
  <c r="BG1146" i="1"/>
  <c r="BH1146" i="1"/>
  <c r="BI1146" i="1"/>
  <c r="G1016" i="1"/>
  <c r="H1016" i="1" s="1"/>
  <c r="J1016" i="1"/>
  <c r="BF1016" i="1"/>
  <c r="BG1016" i="1"/>
  <c r="BI1016" i="1"/>
  <c r="L1016" i="1"/>
  <c r="K1016" i="1"/>
  <c r="BH1016" i="1"/>
  <c r="G1748" i="1"/>
  <c r="H1748" i="1" s="1"/>
  <c r="J1748" i="1"/>
  <c r="BG1748" i="1"/>
  <c r="BH1748" i="1"/>
  <c r="BI1748" i="1"/>
  <c r="L1748" i="1"/>
  <c r="BF1748" i="1"/>
  <c r="K1748" i="1"/>
  <c r="L1121" i="1"/>
  <c r="J1121" i="1"/>
  <c r="K1121" i="1"/>
  <c r="G1121" i="1"/>
  <c r="H1121" i="1" s="1"/>
  <c r="BF1121" i="1"/>
  <c r="BG1121" i="1"/>
  <c r="BH1121" i="1"/>
  <c r="BI1121" i="1"/>
  <c r="L1750" i="1"/>
  <c r="G1750" i="1"/>
  <c r="H1750" i="1" s="1"/>
  <c r="J1750" i="1"/>
  <c r="K1750" i="1"/>
  <c r="BH1750" i="1"/>
  <c r="BI1750" i="1"/>
  <c r="BF1750" i="1"/>
  <c r="BG1750" i="1"/>
  <c r="J202" i="1"/>
  <c r="K202" i="1"/>
  <c r="G202" i="1"/>
  <c r="H202" i="1" s="1"/>
  <c r="L202" i="1"/>
  <c r="BI202" i="1"/>
  <c r="BF202" i="1"/>
  <c r="BG202" i="1"/>
  <c r="BH202" i="1"/>
  <c r="L2194" i="1"/>
  <c r="G2194" i="1"/>
  <c r="H2194" i="1" s="1"/>
  <c r="J2194" i="1"/>
  <c r="BH2194" i="1"/>
  <c r="BI2194" i="1"/>
  <c r="BG2194" i="1"/>
  <c r="BF2194" i="1"/>
  <c r="K2194" i="1"/>
  <c r="L1976" i="1"/>
  <c r="G1976" i="1"/>
  <c r="H1976" i="1" s="1"/>
  <c r="J1976" i="1"/>
  <c r="K1976" i="1"/>
  <c r="BH1976" i="1"/>
  <c r="BI1976" i="1"/>
  <c r="BF1976" i="1"/>
  <c r="BG1976" i="1"/>
  <c r="L1657" i="1"/>
  <c r="BF1657" i="1"/>
  <c r="K1657" i="1"/>
  <c r="J1657" i="1"/>
  <c r="BI1657" i="1"/>
  <c r="BH1657" i="1"/>
  <c r="G1657" i="1"/>
  <c r="H1657" i="1" s="1"/>
  <c r="BG1657" i="1"/>
  <c r="G1463" i="1"/>
  <c r="H1463" i="1" s="1"/>
  <c r="BH1463" i="1"/>
  <c r="BI1463" i="1"/>
  <c r="BF1463" i="1"/>
  <c r="BG1463" i="1"/>
  <c r="L1463" i="1"/>
  <c r="J1463" i="1"/>
  <c r="K1463" i="1"/>
  <c r="L1277" i="1"/>
  <c r="G1277" i="1"/>
  <c r="H1277" i="1" s="1"/>
  <c r="J1277" i="1"/>
  <c r="K1277" i="1"/>
  <c r="BF1277" i="1"/>
  <c r="BH1277" i="1"/>
  <c r="BI1277" i="1"/>
  <c r="BG1277" i="1"/>
  <c r="G1635" i="1"/>
  <c r="H1635" i="1" s="1"/>
  <c r="J1635" i="1"/>
  <c r="BF1635" i="1"/>
  <c r="BG1635" i="1"/>
  <c r="BH1635" i="1"/>
  <c r="BI1635" i="1"/>
  <c r="L1635" i="1"/>
  <c r="K1635" i="1"/>
  <c r="K1343" i="1"/>
  <c r="BF1343" i="1"/>
  <c r="BG1343" i="1"/>
  <c r="BH1343" i="1"/>
  <c r="G1343" i="1"/>
  <c r="H1343" i="1" s="1"/>
  <c r="BI1343" i="1"/>
  <c r="L1343" i="1"/>
  <c r="J1343" i="1"/>
  <c r="L1099" i="1"/>
  <c r="G1099" i="1"/>
  <c r="H1099" i="1" s="1"/>
  <c r="J1099" i="1"/>
  <c r="K1099" i="1"/>
  <c r="BF1099" i="1"/>
  <c r="BG1099" i="1"/>
  <c r="BH1099" i="1"/>
  <c r="BI1099" i="1"/>
  <c r="L856" i="1"/>
  <c r="J856" i="1"/>
  <c r="K856" i="1"/>
  <c r="BF856" i="1"/>
  <c r="BG856" i="1"/>
  <c r="G856" i="1"/>
  <c r="H856" i="1" s="1"/>
  <c r="BH856" i="1"/>
  <c r="BI856" i="1"/>
  <c r="L1650" i="1"/>
  <c r="K1650" i="1"/>
  <c r="G1650" i="1"/>
  <c r="H1650" i="1" s="1"/>
  <c r="J1650" i="1"/>
  <c r="BG1650" i="1"/>
  <c r="BH1650" i="1"/>
  <c r="BI1650" i="1"/>
  <c r="BF1650" i="1"/>
  <c r="L1023" i="1"/>
  <c r="G1023" i="1"/>
  <c r="H1023" i="1" s="1"/>
  <c r="J1023" i="1"/>
  <c r="K1023" i="1"/>
  <c r="BF1023" i="1"/>
  <c r="BG1023" i="1"/>
  <c r="BH1023" i="1"/>
  <c r="BI1023" i="1"/>
  <c r="G1829" i="1"/>
  <c r="H1829" i="1" s="1"/>
  <c r="J1829" i="1"/>
  <c r="BF1829" i="1"/>
  <c r="BG1829" i="1"/>
  <c r="BH1829" i="1"/>
  <c r="BI1829" i="1"/>
  <c r="L1829" i="1"/>
  <c r="K1829" i="1"/>
  <c r="L1648" i="1"/>
  <c r="G1648" i="1"/>
  <c r="H1648" i="1" s="1"/>
  <c r="J1648" i="1"/>
  <c r="K1648" i="1"/>
  <c r="BH1648" i="1"/>
  <c r="BI1648" i="1"/>
  <c r="BF1648" i="1"/>
  <c r="BG1648" i="1"/>
  <c r="L1438" i="1"/>
  <c r="J1438" i="1"/>
  <c r="K1438" i="1"/>
  <c r="BH1438" i="1"/>
  <c r="BG1438" i="1"/>
  <c r="G1438" i="1"/>
  <c r="H1438" i="1" s="1"/>
  <c r="BF1438" i="1"/>
  <c r="BI1438" i="1"/>
  <c r="L1160" i="1"/>
  <c r="G1160" i="1"/>
  <c r="H1160" i="1" s="1"/>
  <c r="J1160" i="1"/>
  <c r="K1160" i="1"/>
  <c r="BG1160" i="1"/>
  <c r="BH1160" i="1"/>
  <c r="BI1160" i="1"/>
  <c r="BF1160" i="1"/>
  <c r="L1030" i="1"/>
  <c r="G1030" i="1"/>
  <c r="H1030" i="1" s="1"/>
  <c r="J1030" i="1"/>
  <c r="K1030" i="1"/>
  <c r="BG1030" i="1"/>
  <c r="BH1030" i="1"/>
  <c r="BI1030" i="1"/>
  <c r="BF1030" i="1"/>
  <c r="BH1998" i="1"/>
  <c r="BI1998" i="1"/>
  <c r="J1998" i="1"/>
  <c r="G1998" i="1"/>
  <c r="H1998" i="1" s="1"/>
  <c r="BF1998" i="1"/>
  <c r="BG1998" i="1"/>
  <c r="K1998" i="1"/>
  <c r="L1998" i="1"/>
  <c r="L1860" i="1"/>
  <c r="J1860" i="1"/>
  <c r="K1860" i="1"/>
  <c r="G1860" i="1"/>
  <c r="H1860" i="1" s="1"/>
  <c r="BG1860" i="1"/>
  <c r="BH1860" i="1"/>
  <c r="BI1860" i="1"/>
  <c r="BF1860" i="1"/>
  <c r="G1663" i="1"/>
  <c r="H1663" i="1" s="1"/>
  <c r="J1663" i="1"/>
  <c r="BI1663" i="1"/>
  <c r="BF1663" i="1"/>
  <c r="BG1663" i="1"/>
  <c r="L1663" i="1"/>
  <c r="K1663" i="1"/>
  <c r="BH1663" i="1"/>
  <c r="L1469" i="1"/>
  <c r="BI1469" i="1"/>
  <c r="BG1469" i="1"/>
  <c r="J1469" i="1"/>
  <c r="BF1469" i="1"/>
  <c r="G1469" i="1"/>
  <c r="H1469" i="1" s="1"/>
  <c r="BH1469" i="1"/>
  <c r="K1469" i="1"/>
  <c r="L1852" i="1"/>
  <c r="G1852" i="1"/>
  <c r="H1852" i="1" s="1"/>
  <c r="J1852" i="1"/>
  <c r="K1852" i="1"/>
  <c r="BF1852" i="1"/>
  <c r="BG1852" i="1"/>
  <c r="BH1852" i="1"/>
  <c r="BI1852" i="1"/>
  <c r="K1388" i="1"/>
  <c r="BF1388" i="1"/>
  <c r="BG1388" i="1"/>
  <c r="BH1388" i="1"/>
  <c r="G1388" i="1"/>
  <c r="H1388" i="1" s="1"/>
  <c r="BI1388" i="1"/>
  <c r="L1388" i="1"/>
  <c r="J1388" i="1"/>
  <c r="L828" i="1"/>
  <c r="G828" i="1"/>
  <c r="H828" i="1" s="1"/>
  <c r="J828" i="1"/>
  <c r="K828" i="1"/>
  <c r="BG828" i="1"/>
  <c r="BH828" i="1"/>
  <c r="BI828" i="1"/>
  <c r="BF828" i="1"/>
  <c r="G1461" i="1"/>
  <c r="H1461" i="1" s="1"/>
  <c r="J1461" i="1"/>
  <c r="K1461" i="1"/>
  <c r="BH1461" i="1"/>
  <c r="BI1461" i="1"/>
  <c r="L1461" i="1"/>
  <c r="BF1461" i="1"/>
  <c r="BG1461" i="1"/>
  <c r="G1885" i="1"/>
  <c r="H1885" i="1" s="1"/>
  <c r="J1885" i="1"/>
  <c r="BF1885" i="1"/>
  <c r="BG1885" i="1"/>
  <c r="BH1885" i="1"/>
  <c r="L1885" i="1"/>
  <c r="K1885" i="1"/>
  <c r="BI1885" i="1"/>
  <c r="L1747" i="1"/>
  <c r="K1747" i="1"/>
  <c r="G1747" i="1"/>
  <c r="H1747" i="1" s="1"/>
  <c r="J1747" i="1"/>
  <c r="BH1747" i="1"/>
  <c r="BI1747" i="1"/>
  <c r="BF1747" i="1"/>
  <c r="BG1747" i="1"/>
  <c r="G1512" i="1"/>
  <c r="H1512" i="1" s="1"/>
  <c r="BF1512" i="1"/>
  <c r="BG1512" i="1"/>
  <c r="BH1512" i="1"/>
  <c r="BI1512" i="1"/>
  <c r="L1512" i="1"/>
  <c r="J1512" i="1"/>
  <c r="K1512" i="1"/>
  <c r="L1242" i="1"/>
  <c r="J1242" i="1"/>
  <c r="K1242" i="1"/>
  <c r="BF1242" i="1"/>
  <c r="BG1242" i="1"/>
  <c r="BH1242" i="1"/>
  <c r="BI1242" i="1"/>
  <c r="G1242" i="1"/>
  <c r="H1242" i="1" s="1"/>
  <c r="L1120" i="1"/>
  <c r="G1120" i="1"/>
  <c r="H1120" i="1" s="1"/>
  <c r="J1120" i="1"/>
  <c r="K1120" i="1"/>
  <c r="BF1120" i="1"/>
  <c r="BG1120" i="1"/>
  <c r="BH1120" i="1"/>
  <c r="BI1120" i="1"/>
  <c r="K409" i="1"/>
  <c r="J409" i="1"/>
  <c r="BF409" i="1"/>
  <c r="BG409" i="1"/>
  <c r="BI409" i="1"/>
  <c r="BH409" i="1"/>
  <c r="G409" i="1"/>
  <c r="H409" i="1" s="1"/>
  <c r="L409" i="1"/>
  <c r="L2030" i="1"/>
  <c r="K2030" i="1"/>
  <c r="J2030" i="1"/>
  <c r="G2030" i="1"/>
  <c r="H2030" i="1" s="1"/>
  <c r="BF2030" i="1"/>
  <c r="BG2030" i="1"/>
  <c r="BH2030" i="1"/>
  <c r="BI2030" i="1"/>
  <c r="L1868" i="1"/>
  <c r="J1868" i="1"/>
  <c r="K1868" i="1"/>
  <c r="G1868" i="1"/>
  <c r="H1868" i="1" s="1"/>
  <c r="BG1868" i="1"/>
  <c r="BH1868" i="1"/>
  <c r="BI1868" i="1"/>
  <c r="BF1868" i="1"/>
  <c r="G1655" i="1"/>
  <c r="H1655" i="1" s="1"/>
  <c r="J1655" i="1"/>
  <c r="BF1655" i="1"/>
  <c r="BG1655" i="1"/>
  <c r="BH1655" i="1"/>
  <c r="BI1655" i="1"/>
  <c r="L1655" i="1"/>
  <c r="K1655" i="1"/>
  <c r="L1405" i="1"/>
  <c r="J1405" i="1"/>
  <c r="G1405" i="1"/>
  <c r="H1405" i="1" s="1"/>
  <c r="K1405" i="1"/>
  <c r="BG1405" i="1"/>
  <c r="BH1405" i="1"/>
  <c r="BI1405" i="1"/>
  <c r="BF1405" i="1"/>
  <c r="G1520" i="1"/>
  <c r="H1520" i="1" s="1"/>
  <c r="BG1520" i="1"/>
  <c r="BH1520" i="1"/>
  <c r="BI1520" i="1"/>
  <c r="BF1520" i="1"/>
  <c r="L1520" i="1"/>
  <c r="J1520" i="1"/>
  <c r="K1520" i="1"/>
  <c r="BF1999" i="1"/>
  <c r="BG1999" i="1"/>
  <c r="BH1999" i="1"/>
  <c r="BI1999" i="1"/>
  <c r="L1999" i="1"/>
  <c r="G1999" i="1"/>
  <c r="H1999" i="1" s="1"/>
  <c r="J1999" i="1"/>
  <c r="K1999" i="1"/>
  <c r="L1330" i="1"/>
  <c r="J1330" i="1"/>
  <c r="K1330" i="1"/>
  <c r="G1330" i="1"/>
  <c r="H1330" i="1" s="1"/>
  <c r="BF1330" i="1"/>
  <c r="BG1330" i="1"/>
  <c r="BH1330" i="1"/>
  <c r="BI1330" i="1"/>
  <c r="G2094" i="1"/>
  <c r="H2094" i="1" s="1"/>
  <c r="J2094" i="1"/>
  <c r="BF2094" i="1"/>
  <c r="BG2094" i="1"/>
  <c r="BH2094" i="1"/>
  <c r="BI2094" i="1"/>
  <c r="L2094" i="1"/>
  <c r="K2094" i="1"/>
  <c r="L1119" i="1"/>
  <c r="G1119" i="1"/>
  <c r="H1119" i="1" s="1"/>
  <c r="J1119" i="1"/>
  <c r="K1119" i="1"/>
  <c r="BF1119" i="1"/>
  <c r="BG1119" i="1"/>
  <c r="BH1119" i="1"/>
  <c r="BI1119" i="1"/>
  <c r="BI2029" i="1"/>
  <c r="L2029" i="1"/>
  <c r="G2029" i="1"/>
  <c r="H2029" i="1" s="1"/>
  <c r="J2029" i="1"/>
  <c r="BG2029" i="1"/>
  <c r="BH2029" i="1"/>
  <c r="K2029" i="1"/>
  <c r="BF2029" i="1"/>
  <c r="K1989" i="1"/>
  <c r="BF1989" i="1"/>
  <c r="BG1989" i="1"/>
  <c r="BH1989" i="1"/>
  <c r="L1989" i="1"/>
  <c r="BI1989" i="1"/>
  <c r="G1989" i="1"/>
  <c r="H1989" i="1" s="1"/>
  <c r="J1989" i="1"/>
  <c r="G1339" i="1"/>
  <c r="H1339" i="1" s="1"/>
  <c r="BF1339" i="1"/>
  <c r="J1339" i="1"/>
  <c r="K1339" i="1"/>
  <c r="BH1339" i="1"/>
  <c r="BG1339" i="1"/>
  <c r="L1339" i="1"/>
  <c r="BI1339" i="1"/>
  <c r="L1005" i="1"/>
  <c r="G1005" i="1"/>
  <c r="H1005" i="1" s="1"/>
  <c r="J1005" i="1"/>
  <c r="K1005" i="1"/>
  <c r="BF1005" i="1"/>
  <c r="BG1005" i="1"/>
  <c r="BH1005" i="1"/>
  <c r="BI1005" i="1"/>
  <c r="L2101" i="1"/>
  <c r="G2101" i="1"/>
  <c r="H2101" i="1" s="1"/>
  <c r="J2101" i="1"/>
  <c r="K2101" i="1"/>
  <c r="BI2101" i="1"/>
  <c r="BF2101" i="1"/>
  <c r="BG2101" i="1"/>
  <c r="BH2101" i="1"/>
  <c r="BH2037" i="1"/>
  <c r="J2037" i="1"/>
  <c r="BI2037" i="1"/>
  <c r="K2037" i="1"/>
  <c r="BF2037" i="1"/>
  <c r="L2037" i="1"/>
  <c r="BG2037" i="1"/>
  <c r="G2037" i="1"/>
  <c r="H2037" i="1" s="1"/>
  <c r="L1225" i="1"/>
  <c r="G1225" i="1"/>
  <c r="H1225" i="1" s="1"/>
  <c r="J1225" i="1"/>
  <c r="K1225" i="1"/>
  <c r="BI1225" i="1"/>
  <c r="BF1225" i="1"/>
  <c r="BG1225" i="1"/>
  <c r="BH1225" i="1"/>
  <c r="K1981" i="1"/>
  <c r="BH1981" i="1"/>
  <c r="BF1981" i="1"/>
  <c r="L1981" i="1"/>
  <c r="BG1981" i="1"/>
  <c r="G1981" i="1"/>
  <c r="H1981" i="1" s="1"/>
  <c r="BI1981" i="1"/>
  <c r="J1981" i="1"/>
  <c r="L1127" i="1"/>
  <c r="K1127" i="1"/>
  <c r="G1127" i="1"/>
  <c r="H1127" i="1" s="1"/>
  <c r="J1127" i="1"/>
  <c r="BF1127" i="1"/>
  <c r="BG1127" i="1"/>
  <c r="BH1127" i="1"/>
  <c r="BI1127" i="1"/>
  <c r="G2215" i="1"/>
  <c r="H2215" i="1" s="1"/>
  <c r="J2215" i="1"/>
  <c r="BG2215" i="1"/>
  <c r="BH2215" i="1"/>
  <c r="BI2215" i="1"/>
  <c r="L2215" i="1"/>
  <c r="BF2215" i="1"/>
  <c r="K2215" i="1"/>
  <c r="BH1941" i="1"/>
  <c r="BI1941" i="1"/>
  <c r="BG1941" i="1"/>
  <c r="L1941" i="1"/>
  <c r="G1941" i="1"/>
  <c r="H1941" i="1" s="1"/>
  <c r="J1941" i="1"/>
  <c r="BF1941" i="1"/>
  <c r="K1941" i="1"/>
  <c r="L1646" i="1"/>
  <c r="G1646" i="1"/>
  <c r="H1646" i="1" s="1"/>
  <c r="J1646" i="1"/>
  <c r="K1646" i="1"/>
  <c r="BI1646" i="1"/>
  <c r="BF1646" i="1"/>
  <c r="BG1646" i="1"/>
  <c r="BH1646" i="1"/>
  <c r="J1378" i="1"/>
  <c r="K1378" i="1"/>
  <c r="BF1378" i="1"/>
  <c r="BG1378" i="1"/>
  <c r="BH1378" i="1"/>
  <c r="L1378" i="1"/>
  <c r="BI1378" i="1"/>
  <c r="G1378" i="1"/>
  <c r="H1378" i="1" s="1"/>
  <c r="L1158" i="1"/>
  <c r="G1158" i="1"/>
  <c r="H1158" i="1" s="1"/>
  <c r="J1158" i="1"/>
  <c r="K1158" i="1"/>
  <c r="BF1158" i="1"/>
  <c r="BG1158" i="1"/>
  <c r="BH1158" i="1"/>
  <c r="BI1158" i="1"/>
  <c r="L1811" i="1"/>
  <c r="G1811" i="1"/>
  <c r="H1811" i="1" s="1"/>
  <c r="J1811" i="1"/>
  <c r="K1811" i="1"/>
  <c r="BH1811" i="1"/>
  <c r="BI1811" i="1"/>
  <c r="BF1811" i="1"/>
  <c r="BG1811" i="1"/>
  <c r="G1695" i="1"/>
  <c r="H1695" i="1" s="1"/>
  <c r="J1695" i="1"/>
  <c r="BH1695" i="1"/>
  <c r="BI1695" i="1"/>
  <c r="BF1695" i="1"/>
  <c r="BG1695" i="1"/>
  <c r="L1695" i="1"/>
  <c r="K1695" i="1"/>
  <c r="L1420" i="1"/>
  <c r="J1420" i="1"/>
  <c r="K1420" i="1"/>
  <c r="G1420" i="1"/>
  <c r="H1420" i="1" s="1"/>
  <c r="BF1420" i="1"/>
  <c r="BG1420" i="1"/>
  <c r="BH1420" i="1"/>
  <c r="BI1420" i="1"/>
  <c r="BH1110" i="1"/>
  <c r="BG1110" i="1"/>
  <c r="J1110" i="1"/>
  <c r="K1110" i="1"/>
  <c r="BF1110" i="1"/>
  <c r="L1110" i="1"/>
  <c r="G1110" i="1"/>
  <c r="H1110" i="1" s="1"/>
  <c r="BI1110" i="1"/>
  <c r="L1622" i="1"/>
  <c r="K1622" i="1"/>
  <c r="G1622" i="1"/>
  <c r="H1622" i="1" s="1"/>
  <c r="J1622" i="1"/>
  <c r="BH1622" i="1"/>
  <c r="BI1622" i="1"/>
  <c r="BF1622" i="1"/>
  <c r="BG1622" i="1"/>
  <c r="L1338" i="1"/>
  <c r="G1338" i="1"/>
  <c r="H1338" i="1" s="1"/>
  <c r="J1338" i="1"/>
  <c r="K1338" i="1"/>
  <c r="BF1338" i="1"/>
  <c r="BG1338" i="1"/>
  <c r="BH1338" i="1"/>
  <c r="BI1338" i="1"/>
  <c r="G1476" i="1"/>
  <c r="H1476" i="1" s="1"/>
  <c r="J1476" i="1"/>
  <c r="BH1476" i="1"/>
  <c r="BF1476" i="1"/>
  <c r="K1476" i="1"/>
  <c r="BI1476" i="1"/>
  <c r="BG1476" i="1"/>
  <c r="L1476" i="1"/>
  <c r="L1208" i="1"/>
  <c r="G1208" i="1"/>
  <c r="H1208" i="1" s="1"/>
  <c r="J1208" i="1"/>
  <c r="K1208" i="1"/>
  <c r="BF1208" i="1"/>
  <c r="BG1208" i="1"/>
  <c r="BH1208" i="1"/>
  <c r="BI1208" i="1"/>
  <c r="J1036" i="1"/>
  <c r="G1036" i="1"/>
  <c r="H1036" i="1" s="1"/>
  <c r="BI1036" i="1"/>
  <c r="BF1036" i="1"/>
  <c r="BG1036" i="1"/>
  <c r="BH1036" i="1"/>
  <c r="K1036" i="1"/>
  <c r="L1036" i="1"/>
  <c r="G712" i="1"/>
  <c r="H712" i="1" s="1"/>
  <c r="L712" i="1"/>
  <c r="J712" i="1"/>
  <c r="K712" i="1"/>
  <c r="BF712" i="1"/>
  <c r="BG712" i="1"/>
  <c r="BH712" i="1"/>
  <c r="BI712" i="1"/>
  <c r="L823" i="1"/>
  <c r="G823" i="1"/>
  <c r="H823" i="1" s="1"/>
  <c r="J823" i="1"/>
  <c r="K823" i="1"/>
  <c r="BF823" i="1"/>
  <c r="BG823" i="1"/>
  <c r="BH823" i="1"/>
  <c r="BI823" i="1"/>
  <c r="L738" i="1"/>
  <c r="G738" i="1"/>
  <c r="H738" i="1" s="1"/>
  <c r="J738" i="1"/>
  <c r="K738" i="1"/>
  <c r="BF738" i="1"/>
  <c r="BG738" i="1"/>
  <c r="BH738" i="1"/>
  <c r="BI738" i="1"/>
  <c r="L66" i="1"/>
  <c r="BG66" i="1"/>
  <c r="BH66" i="1"/>
  <c r="BI66" i="1"/>
  <c r="BF66" i="1"/>
  <c r="J66" i="1"/>
  <c r="K66" i="1"/>
  <c r="G66" i="1"/>
  <c r="H66" i="1" s="1"/>
  <c r="L678" i="1"/>
  <c r="K678" i="1"/>
  <c r="BH678" i="1"/>
  <c r="BI678" i="1"/>
  <c r="G678" i="1"/>
  <c r="H678" i="1" s="1"/>
  <c r="J678" i="1"/>
  <c r="BF678" i="1"/>
  <c r="BG678" i="1"/>
  <c r="L581" i="1"/>
  <c r="K581" i="1"/>
  <c r="G581" i="1"/>
  <c r="H581" i="1" s="1"/>
  <c r="J581" i="1"/>
  <c r="BF581" i="1"/>
  <c r="BG581" i="1"/>
  <c r="BH581" i="1"/>
  <c r="BI581" i="1"/>
  <c r="K159" i="1"/>
  <c r="G159" i="1"/>
  <c r="H159" i="1" s="1"/>
  <c r="BI159" i="1"/>
  <c r="BF159" i="1"/>
  <c r="BG159" i="1"/>
  <c r="BH159" i="1"/>
  <c r="L159" i="1"/>
  <c r="J159" i="1"/>
  <c r="L496" i="1"/>
  <c r="G496" i="1"/>
  <c r="H496" i="1" s="1"/>
  <c r="BH496" i="1"/>
  <c r="BI496" i="1"/>
  <c r="BG496" i="1"/>
  <c r="K496" i="1"/>
  <c r="BF496" i="1"/>
  <c r="J496" i="1"/>
  <c r="G1946" i="1"/>
  <c r="H1946" i="1" s="1"/>
  <c r="J1946" i="1"/>
  <c r="BH1946" i="1"/>
  <c r="BI1946" i="1"/>
  <c r="BF1946" i="1"/>
  <c r="K1946" i="1"/>
  <c r="BG1946" i="1"/>
  <c r="L1946" i="1"/>
  <c r="L1767" i="1"/>
  <c r="G1767" i="1"/>
  <c r="H1767" i="1" s="1"/>
  <c r="J1767" i="1"/>
  <c r="K1767" i="1"/>
  <c r="BF1767" i="1"/>
  <c r="BG1767" i="1"/>
  <c r="BH1767" i="1"/>
  <c r="BI1767" i="1"/>
  <c r="J554" i="1"/>
  <c r="BG554" i="1"/>
  <c r="L554" i="1"/>
  <c r="BH554" i="1"/>
  <c r="G554" i="1"/>
  <c r="H554" i="1" s="1"/>
  <c r="K554" i="1"/>
  <c r="BF554" i="1"/>
  <c r="BI554" i="1"/>
  <c r="G2074" i="1"/>
  <c r="H2074" i="1" s="1"/>
  <c r="J2074" i="1"/>
  <c r="BF2074" i="1"/>
  <c r="BG2074" i="1"/>
  <c r="BH2074" i="1"/>
  <c r="BI2074" i="1"/>
  <c r="K2074" i="1"/>
  <c r="L2074" i="1"/>
  <c r="G1768" i="1"/>
  <c r="H1768" i="1" s="1"/>
  <c r="J1768" i="1"/>
  <c r="BI1768" i="1"/>
  <c r="BF1768" i="1"/>
  <c r="BG1768" i="1"/>
  <c r="BH1768" i="1"/>
  <c r="L1768" i="1"/>
  <c r="K1768" i="1"/>
  <c r="L2003" i="1"/>
  <c r="G2003" i="1"/>
  <c r="H2003" i="1" s="1"/>
  <c r="J2003" i="1"/>
  <c r="K2003" i="1"/>
  <c r="BF2003" i="1"/>
  <c r="BG2003" i="1"/>
  <c r="BH2003" i="1"/>
  <c r="BI2003" i="1"/>
  <c r="L1602" i="1"/>
  <c r="K1602" i="1"/>
  <c r="BG1602" i="1"/>
  <c r="BI1602" i="1"/>
  <c r="J1602" i="1"/>
  <c r="BH1602" i="1"/>
  <c r="G1602" i="1"/>
  <c r="H1602" i="1" s="1"/>
  <c r="BF1602" i="1"/>
  <c r="L1725" i="1"/>
  <c r="J1725" i="1"/>
  <c r="K1725" i="1"/>
  <c r="G1725" i="1"/>
  <c r="H1725" i="1" s="1"/>
  <c r="BF1725" i="1"/>
  <c r="BG1725" i="1"/>
  <c r="BH1725" i="1"/>
  <c r="BI1725" i="1"/>
  <c r="K1100" i="1"/>
  <c r="BF1100" i="1"/>
  <c r="BG1100" i="1"/>
  <c r="BH1100" i="1"/>
  <c r="BI1100" i="1"/>
  <c r="L1100" i="1"/>
  <c r="G1100" i="1"/>
  <c r="H1100" i="1" s="1"/>
  <c r="J1100" i="1"/>
  <c r="L514" i="1"/>
  <c r="K514" i="1"/>
  <c r="BG514" i="1"/>
  <c r="BH514" i="1"/>
  <c r="BF514" i="1"/>
  <c r="BI514" i="1"/>
  <c r="J514" i="1"/>
  <c r="G514" i="1"/>
  <c r="H514" i="1" s="1"/>
  <c r="BH789" i="1"/>
  <c r="BF789" i="1"/>
  <c r="BI789" i="1"/>
  <c r="G789" i="1"/>
  <c r="H789" i="1" s="1"/>
  <c r="L789" i="1"/>
  <c r="BG789" i="1"/>
  <c r="K789" i="1"/>
  <c r="J789" i="1"/>
  <c r="L396" i="1"/>
  <c r="G396" i="1"/>
  <c r="H396" i="1" s="1"/>
  <c r="J396" i="1"/>
  <c r="BF396" i="1"/>
  <c r="BG396" i="1"/>
  <c r="BH396" i="1"/>
  <c r="BI396" i="1"/>
  <c r="K396" i="1"/>
  <c r="L674" i="1"/>
  <c r="BH674" i="1"/>
  <c r="BI674" i="1"/>
  <c r="BF674" i="1"/>
  <c r="BG674" i="1"/>
  <c r="K674" i="1"/>
  <c r="J674" i="1"/>
  <c r="G674" i="1"/>
  <c r="H674" i="1" s="1"/>
  <c r="L1035" i="1"/>
  <c r="G1035" i="1"/>
  <c r="H1035" i="1" s="1"/>
  <c r="J1035" i="1"/>
  <c r="K1035" i="1"/>
  <c r="BF1035" i="1"/>
  <c r="BG1035" i="1"/>
  <c r="BH1035" i="1"/>
  <c r="BI1035" i="1"/>
  <c r="L755" i="1"/>
  <c r="G755" i="1"/>
  <c r="H755" i="1" s="1"/>
  <c r="J755" i="1"/>
  <c r="K755" i="1"/>
  <c r="BF755" i="1"/>
  <c r="BG755" i="1"/>
  <c r="BH755" i="1"/>
  <c r="BI755" i="1"/>
  <c r="L362" i="1"/>
  <c r="J362" i="1"/>
  <c r="BI362" i="1"/>
  <c r="BH362" i="1"/>
  <c r="K362" i="1"/>
  <c r="BF362" i="1"/>
  <c r="BG362" i="1"/>
  <c r="G362" i="1"/>
  <c r="H362" i="1" s="1"/>
  <c r="L1270" i="1"/>
  <c r="BF1270" i="1"/>
  <c r="BI1270" i="1"/>
  <c r="BH1270" i="1"/>
  <c r="G1270" i="1"/>
  <c r="H1270" i="1" s="1"/>
  <c r="J1270" i="1"/>
  <c r="K1270" i="1"/>
  <c r="BG1270" i="1"/>
  <c r="L963" i="1"/>
  <c r="J963" i="1"/>
  <c r="K963" i="1"/>
  <c r="G963" i="1"/>
  <c r="H963" i="1" s="1"/>
  <c r="BF963" i="1"/>
  <c r="BG963" i="1"/>
  <c r="BH963" i="1"/>
  <c r="BI963" i="1"/>
  <c r="L831" i="1"/>
  <c r="G831" i="1"/>
  <c r="H831" i="1" s="1"/>
  <c r="J831" i="1"/>
  <c r="K831" i="1"/>
  <c r="BF831" i="1"/>
  <c r="BG831" i="1"/>
  <c r="BH831" i="1"/>
  <c r="BI831" i="1"/>
  <c r="L369" i="1"/>
  <c r="BH369" i="1"/>
  <c r="BF369" i="1"/>
  <c r="BI369" i="1"/>
  <c r="BG369" i="1"/>
  <c r="G369" i="1"/>
  <c r="H369" i="1" s="1"/>
  <c r="K369" i="1"/>
  <c r="J369" i="1"/>
  <c r="L845" i="1"/>
  <c r="K845" i="1"/>
  <c r="G845" i="1"/>
  <c r="H845" i="1" s="1"/>
  <c r="BF845" i="1"/>
  <c r="BG845" i="1"/>
  <c r="BH845" i="1"/>
  <c r="BI845" i="1"/>
  <c r="J845" i="1"/>
  <c r="BF621" i="1"/>
  <c r="BG621" i="1"/>
  <c r="BH621" i="1"/>
  <c r="BI621" i="1"/>
  <c r="L621" i="1"/>
  <c r="J621" i="1"/>
  <c r="G621" i="1"/>
  <c r="H621" i="1" s="1"/>
  <c r="K621" i="1"/>
  <c r="G2249" i="1"/>
  <c r="H2249" i="1" s="1"/>
  <c r="J2249" i="1"/>
  <c r="K2249" i="1"/>
  <c r="BF2249" i="1"/>
  <c r="BG2249" i="1"/>
  <c r="BH2249" i="1"/>
  <c r="BI2249" i="1"/>
  <c r="L2249" i="1"/>
  <c r="L622" i="1"/>
  <c r="G622" i="1"/>
  <c r="H622" i="1" s="1"/>
  <c r="J622" i="1"/>
  <c r="K622" i="1"/>
  <c r="BF622" i="1"/>
  <c r="BG622" i="1"/>
  <c r="BI622" i="1"/>
  <c r="BH622" i="1"/>
  <c r="K193" i="1"/>
  <c r="G193" i="1"/>
  <c r="H193" i="1" s="1"/>
  <c r="BF193" i="1"/>
  <c r="BG193" i="1"/>
  <c r="BH193" i="1"/>
  <c r="BI193" i="1"/>
  <c r="L193" i="1"/>
  <c r="J193" i="1"/>
  <c r="G117" i="1"/>
  <c r="H117" i="1" s="1"/>
  <c r="BF117" i="1"/>
  <c r="BG117" i="1"/>
  <c r="BH117" i="1"/>
  <c r="BI117" i="1"/>
  <c r="J117" i="1"/>
  <c r="L117" i="1"/>
  <c r="K117" i="1"/>
  <c r="L768" i="1"/>
  <c r="G768" i="1"/>
  <c r="H768" i="1" s="1"/>
  <c r="J768" i="1"/>
  <c r="K768" i="1"/>
  <c r="BF768" i="1"/>
  <c r="BG768" i="1"/>
  <c r="BH768" i="1"/>
  <c r="BI768" i="1"/>
  <c r="L656" i="1"/>
  <c r="G656" i="1"/>
  <c r="H656" i="1" s="1"/>
  <c r="J656" i="1"/>
  <c r="K656" i="1"/>
  <c r="BF656" i="1"/>
  <c r="BG656" i="1"/>
  <c r="BH656" i="1"/>
  <c r="BI656" i="1"/>
  <c r="L745" i="1"/>
  <c r="G745" i="1"/>
  <c r="H745" i="1" s="1"/>
  <c r="J745" i="1"/>
  <c r="K745" i="1"/>
  <c r="BI745" i="1"/>
  <c r="BF745" i="1"/>
  <c r="BH745" i="1"/>
  <c r="BG745" i="1"/>
  <c r="L605" i="1"/>
  <c r="G605" i="1"/>
  <c r="H605" i="1" s="1"/>
  <c r="J605" i="1"/>
  <c r="K605" i="1"/>
  <c r="BI605" i="1"/>
  <c r="BF605" i="1"/>
  <c r="BG605" i="1"/>
  <c r="BH605" i="1"/>
  <c r="L469" i="1"/>
  <c r="K469" i="1"/>
  <c r="G469" i="1"/>
  <c r="H469" i="1" s="1"/>
  <c r="BF469" i="1"/>
  <c r="J469" i="1"/>
  <c r="BG469" i="1"/>
  <c r="BH469" i="1"/>
  <c r="BI469" i="1"/>
  <c r="L324" i="1"/>
  <c r="G324" i="1"/>
  <c r="H324" i="1" s="1"/>
  <c r="J324" i="1"/>
  <c r="K324" i="1"/>
  <c r="BI324" i="1"/>
  <c r="BF324" i="1"/>
  <c r="BG324" i="1"/>
  <c r="BH324" i="1"/>
  <c r="L191" i="1"/>
  <c r="K191" i="1"/>
  <c r="G191" i="1"/>
  <c r="H191" i="1" s="1"/>
  <c r="BH191" i="1"/>
  <c r="BI191" i="1"/>
  <c r="BF191" i="1"/>
  <c r="BG191" i="1"/>
  <c r="J191" i="1"/>
  <c r="L548" i="1"/>
  <c r="G548" i="1"/>
  <c r="H548" i="1" s="1"/>
  <c r="J548" i="1"/>
  <c r="K548" i="1"/>
  <c r="BF548" i="1"/>
  <c r="BG548" i="1"/>
  <c r="BH548" i="1"/>
  <c r="BI548" i="1"/>
  <c r="J2240" i="1"/>
  <c r="K2240" i="1"/>
  <c r="BF2240" i="1"/>
  <c r="BG2240" i="1"/>
  <c r="BH2240" i="1"/>
  <c r="BI2240" i="1"/>
  <c r="L2240" i="1"/>
  <c r="G2240" i="1"/>
  <c r="H2240" i="1" s="1"/>
  <c r="L547" i="1"/>
  <c r="G547" i="1"/>
  <c r="H547" i="1" s="1"/>
  <c r="J547" i="1"/>
  <c r="BF547" i="1"/>
  <c r="K547" i="1"/>
  <c r="BG547" i="1"/>
  <c r="BH547" i="1"/>
  <c r="BI547" i="1"/>
  <c r="G704" i="1"/>
  <c r="H704" i="1" s="1"/>
  <c r="J704" i="1"/>
  <c r="L704" i="1"/>
  <c r="K704" i="1"/>
  <c r="BF704" i="1"/>
  <c r="BG704" i="1"/>
  <c r="BH704" i="1"/>
  <c r="BI704" i="1"/>
  <c r="L816" i="1"/>
  <c r="J816" i="1"/>
  <c r="K816" i="1"/>
  <c r="G816" i="1"/>
  <c r="H816" i="1" s="1"/>
  <c r="BF816" i="1"/>
  <c r="BG816" i="1"/>
  <c r="BH816" i="1"/>
  <c r="BI816" i="1"/>
  <c r="L383" i="1"/>
  <c r="K383" i="1"/>
  <c r="BF383" i="1"/>
  <c r="BG383" i="1"/>
  <c r="BH383" i="1"/>
  <c r="BI383" i="1"/>
  <c r="J383" i="1"/>
  <c r="G383" i="1"/>
  <c r="H383" i="1" s="1"/>
  <c r="L775" i="1"/>
  <c r="J775" i="1"/>
  <c r="K775" i="1"/>
  <c r="G775" i="1"/>
  <c r="H775" i="1" s="1"/>
  <c r="BG775" i="1"/>
  <c r="BH775" i="1"/>
  <c r="BI775" i="1"/>
  <c r="BF775" i="1"/>
  <c r="L887" i="1"/>
  <c r="G887" i="1"/>
  <c r="H887" i="1" s="1"/>
  <c r="J887" i="1"/>
  <c r="BF887" i="1"/>
  <c r="BG887" i="1"/>
  <c r="K887" i="1"/>
  <c r="BH887" i="1"/>
  <c r="BI887" i="1"/>
  <c r="K558" i="1"/>
  <c r="BF558" i="1"/>
  <c r="L558" i="1"/>
  <c r="BG558" i="1"/>
  <c r="J558" i="1"/>
  <c r="BH558" i="1"/>
  <c r="BI558" i="1"/>
  <c r="G558" i="1"/>
  <c r="H558" i="1" s="1"/>
  <c r="L430" i="1"/>
  <c r="K430" i="1"/>
  <c r="J430" i="1"/>
  <c r="BH430" i="1"/>
  <c r="BG430" i="1"/>
  <c r="G430" i="1"/>
  <c r="H430" i="1" s="1"/>
  <c r="BF430" i="1"/>
  <c r="BI430" i="1"/>
  <c r="BG285" i="1"/>
  <c r="BH285" i="1"/>
  <c r="BI285" i="1"/>
  <c r="BF285" i="1"/>
  <c r="L285" i="1"/>
  <c r="G285" i="1"/>
  <c r="H285" i="1" s="1"/>
  <c r="J285" i="1"/>
  <c r="K285" i="1"/>
  <c r="J152" i="1"/>
  <c r="G152" i="1"/>
  <c r="H152" i="1" s="1"/>
  <c r="BF152" i="1"/>
  <c r="BG152" i="1"/>
  <c r="BH152" i="1"/>
  <c r="BI152" i="1"/>
  <c r="K152" i="1"/>
  <c r="L152" i="1"/>
  <c r="L870" i="1"/>
  <c r="G870" i="1"/>
  <c r="H870" i="1" s="1"/>
  <c r="J870" i="1"/>
  <c r="K870" i="1"/>
  <c r="BF870" i="1"/>
  <c r="BG870" i="1"/>
  <c r="BH870" i="1"/>
  <c r="BI870" i="1"/>
  <c r="L540" i="1"/>
  <c r="J540" i="1"/>
  <c r="K540" i="1"/>
  <c r="G540" i="1"/>
  <c r="H540" i="1" s="1"/>
  <c r="BF540" i="1"/>
  <c r="BG540" i="1"/>
  <c r="BH540" i="1"/>
  <c r="BI540" i="1"/>
  <c r="L892" i="1"/>
  <c r="G892" i="1"/>
  <c r="H892" i="1" s="1"/>
  <c r="J892" i="1"/>
  <c r="K892" i="1"/>
  <c r="BG892" i="1"/>
  <c r="BH892" i="1"/>
  <c r="BI892" i="1"/>
  <c r="BF892" i="1"/>
  <c r="J2242" i="1"/>
  <c r="K2242" i="1"/>
  <c r="L2242" i="1"/>
  <c r="G2242" i="1"/>
  <c r="H2242" i="1" s="1"/>
  <c r="BH2242" i="1"/>
  <c r="BI2242" i="1"/>
  <c r="BF2242" i="1"/>
  <c r="BG2242" i="1"/>
  <c r="G143" i="1"/>
  <c r="H143" i="1" s="1"/>
  <c r="BF143" i="1"/>
  <c r="BG143" i="1"/>
  <c r="BH143" i="1"/>
  <c r="BI143" i="1"/>
  <c r="L143" i="1"/>
  <c r="J143" i="1"/>
  <c r="K143" i="1"/>
  <c r="L612" i="1"/>
  <c r="G612" i="1"/>
  <c r="H612" i="1" s="1"/>
  <c r="J612" i="1"/>
  <c r="K612" i="1"/>
  <c r="BG612" i="1"/>
  <c r="BH612" i="1"/>
  <c r="BI612" i="1"/>
  <c r="BF612" i="1"/>
  <c r="BG9" i="1"/>
  <c r="BF9" i="1"/>
  <c r="K9" i="1"/>
  <c r="L9" i="1"/>
  <c r="G9" i="1"/>
  <c r="H9" i="1" s="1"/>
  <c r="BH9" i="1"/>
  <c r="BI9" i="1"/>
  <c r="J9" i="1"/>
  <c r="BF801" i="1"/>
  <c r="BI801" i="1"/>
  <c r="G801" i="1"/>
  <c r="H801" i="1" s="1"/>
  <c r="L801" i="1"/>
  <c r="J801" i="1"/>
  <c r="K801" i="1"/>
  <c r="BH801" i="1"/>
  <c r="BG801" i="1"/>
  <c r="L671" i="1"/>
  <c r="K671" i="1"/>
  <c r="BI671" i="1"/>
  <c r="BG671" i="1"/>
  <c r="BH671" i="1"/>
  <c r="J671" i="1"/>
  <c r="G671" i="1"/>
  <c r="H671" i="1" s="1"/>
  <c r="BF671" i="1"/>
  <c r="L541" i="1"/>
  <c r="G541" i="1"/>
  <c r="H541" i="1" s="1"/>
  <c r="J541" i="1"/>
  <c r="BF541" i="1"/>
  <c r="BG541" i="1"/>
  <c r="BH541" i="1"/>
  <c r="BI541" i="1"/>
  <c r="K541" i="1"/>
  <c r="L413" i="1"/>
  <c r="J413" i="1"/>
  <c r="K413" i="1"/>
  <c r="BF413" i="1"/>
  <c r="BG413" i="1"/>
  <c r="BH413" i="1"/>
  <c r="BI413" i="1"/>
  <c r="G413" i="1"/>
  <c r="H413" i="1" s="1"/>
  <c r="L268" i="1"/>
  <c r="K268" i="1"/>
  <c r="G268" i="1"/>
  <c r="H268" i="1" s="1"/>
  <c r="J268" i="1"/>
  <c r="BI268" i="1"/>
  <c r="BF268" i="1"/>
  <c r="BG268" i="1"/>
  <c r="BH268" i="1"/>
  <c r="L909" i="1"/>
  <c r="G909" i="1"/>
  <c r="H909" i="1" s="1"/>
  <c r="BF909" i="1"/>
  <c r="BG909" i="1"/>
  <c r="BH909" i="1"/>
  <c r="BI909" i="1"/>
  <c r="K909" i="1"/>
  <c r="J909" i="1"/>
  <c r="BF307" i="1"/>
  <c r="BG307" i="1"/>
  <c r="BH307" i="1"/>
  <c r="BI307" i="1"/>
  <c r="G307" i="1"/>
  <c r="H307" i="1" s="1"/>
  <c r="L307" i="1"/>
  <c r="K307" i="1"/>
  <c r="J307" i="1"/>
  <c r="L619" i="1"/>
  <c r="G619" i="1"/>
  <c r="H619" i="1" s="1"/>
  <c r="J619" i="1"/>
  <c r="K619" i="1"/>
  <c r="BF619" i="1"/>
  <c r="BG619" i="1"/>
  <c r="BH619" i="1"/>
  <c r="BI619" i="1"/>
  <c r="K65" i="1"/>
  <c r="G65" i="1"/>
  <c r="H65" i="1" s="1"/>
  <c r="J65" i="1"/>
  <c r="BH65" i="1"/>
  <c r="BI65" i="1"/>
  <c r="BG65" i="1"/>
  <c r="BF65" i="1"/>
  <c r="L65" i="1"/>
  <c r="L921" i="1"/>
  <c r="G921" i="1"/>
  <c r="H921" i="1" s="1"/>
  <c r="J921" i="1"/>
  <c r="K921" i="1"/>
  <c r="BF921" i="1"/>
  <c r="BG921" i="1"/>
  <c r="BI921" i="1"/>
  <c r="BH921" i="1"/>
  <c r="L600" i="1"/>
  <c r="J600" i="1"/>
  <c r="K600" i="1"/>
  <c r="G600" i="1"/>
  <c r="H600" i="1" s="1"/>
  <c r="BI600" i="1"/>
  <c r="BF600" i="1"/>
  <c r="BG600" i="1"/>
  <c r="BH600" i="1"/>
  <c r="L464" i="1"/>
  <c r="G464" i="1"/>
  <c r="H464" i="1" s="1"/>
  <c r="J464" i="1"/>
  <c r="K464" i="1"/>
  <c r="BF464" i="1"/>
  <c r="BG464" i="1"/>
  <c r="BH464" i="1"/>
  <c r="BI464" i="1"/>
  <c r="L319" i="1"/>
  <c r="G319" i="1"/>
  <c r="H319" i="1" s="1"/>
  <c r="J319" i="1"/>
  <c r="K319" i="1"/>
  <c r="BI319" i="1"/>
  <c r="BF319" i="1"/>
  <c r="BG319" i="1"/>
  <c r="BH319" i="1"/>
  <c r="K154" i="1"/>
  <c r="L154" i="1"/>
  <c r="G154" i="1"/>
  <c r="H154" i="1" s="1"/>
  <c r="BF154" i="1"/>
  <c r="BG154" i="1"/>
  <c r="BH154" i="1"/>
  <c r="BI154" i="1"/>
  <c r="J154" i="1"/>
  <c r="G1744" i="1"/>
  <c r="H1744" i="1" s="1"/>
  <c r="J1744" i="1"/>
  <c r="BF1744" i="1"/>
  <c r="BG1744" i="1"/>
  <c r="BH1744" i="1"/>
  <c r="BI1744" i="1"/>
  <c r="L1744" i="1"/>
  <c r="K1744" i="1"/>
  <c r="L1175" i="1"/>
  <c r="K1175" i="1"/>
  <c r="G1175" i="1"/>
  <c r="H1175" i="1" s="1"/>
  <c r="BF1175" i="1"/>
  <c r="BG1175" i="1"/>
  <c r="BH1175" i="1"/>
  <c r="BI1175" i="1"/>
  <c r="J1175" i="1"/>
  <c r="L1774" i="1"/>
  <c r="G1774" i="1"/>
  <c r="H1774" i="1" s="1"/>
  <c r="J1774" i="1"/>
  <c r="K1774" i="1"/>
  <c r="BH1774" i="1"/>
  <c r="BI1774" i="1"/>
  <c r="BF1774" i="1"/>
  <c r="BG1774" i="1"/>
  <c r="L660" i="1"/>
  <c r="G660" i="1"/>
  <c r="H660" i="1" s="1"/>
  <c r="J660" i="1"/>
  <c r="BF660" i="1"/>
  <c r="K660" i="1"/>
  <c r="BG660" i="1"/>
  <c r="BH660" i="1"/>
  <c r="BI660" i="1"/>
  <c r="K162" i="1"/>
  <c r="L162" i="1"/>
  <c r="G162" i="1"/>
  <c r="H162" i="1" s="1"/>
  <c r="BF162" i="1"/>
  <c r="BG162" i="1"/>
  <c r="BH162" i="1"/>
  <c r="BI162" i="1"/>
  <c r="J162" i="1"/>
  <c r="L2076" i="1"/>
  <c r="G2076" i="1"/>
  <c r="H2076" i="1" s="1"/>
  <c r="J2076" i="1"/>
  <c r="K2076" i="1"/>
  <c r="BF2076" i="1"/>
  <c r="BG2076" i="1"/>
  <c r="BH2076" i="1"/>
  <c r="BI2076" i="1"/>
  <c r="L1834" i="1"/>
  <c r="G1834" i="1"/>
  <c r="H1834" i="1" s="1"/>
  <c r="J1834" i="1"/>
  <c r="BF1834" i="1"/>
  <c r="BG1834" i="1"/>
  <c r="K1834" i="1"/>
  <c r="BH1834" i="1"/>
  <c r="BI1834" i="1"/>
  <c r="BI1645" i="1"/>
  <c r="BF1645" i="1"/>
  <c r="BG1645" i="1"/>
  <c r="BH1645" i="1"/>
  <c r="L1645" i="1"/>
  <c r="G1645" i="1"/>
  <c r="H1645" i="1" s="1"/>
  <c r="J1645" i="1"/>
  <c r="K1645" i="1"/>
  <c r="G1467" i="1"/>
  <c r="H1467" i="1" s="1"/>
  <c r="BF1467" i="1"/>
  <c r="BG1467" i="1"/>
  <c r="BH1467" i="1"/>
  <c r="BI1467" i="1"/>
  <c r="L1467" i="1"/>
  <c r="J1467" i="1"/>
  <c r="K1467" i="1"/>
  <c r="J1337" i="1"/>
  <c r="K1337" i="1"/>
  <c r="BG1337" i="1"/>
  <c r="BH1337" i="1"/>
  <c r="BI1337" i="1"/>
  <c r="BF1337" i="1"/>
  <c r="G1337" i="1"/>
  <c r="H1337" i="1" s="1"/>
  <c r="L1337" i="1"/>
  <c r="L1995" i="1"/>
  <c r="G1995" i="1"/>
  <c r="H1995" i="1" s="1"/>
  <c r="J1995" i="1"/>
  <c r="K1995" i="1"/>
  <c r="BF1995" i="1"/>
  <c r="BG1995" i="1"/>
  <c r="BH1995" i="1"/>
  <c r="BI1995" i="1"/>
  <c r="L1344" i="1"/>
  <c r="K1344" i="1"/>
  <c r="G1344" i="1"/>
  <c r="H1344" i="1" s="1"/>
  <c r="BG1344" i="1"/>
  <c r="BH1344" i="1"/>
  <c r="BI1344" i="1"/>
  <c r="J1344" i="1"/>
  <c r="BF1344" i="1"/>
  <c r="L1783" i="1"/>
  <c r="G1783" i="1"/>
  <c r="H1783" i="1" s="1"/>
  <c r="J1783" i="1"/>
  <c r="K1783" i="1"/>
  <c r="BH1783" i="1"/>
  <c r="BI1783" i="1"/>
  <c r="BF1783" i="1"/>
  <c r="BG1783" i="1"/>
  <c r="BH435" i="1"/>
  <c r="BF435" i="1"/>
  <c r="BG435" i="1"/>
  <c r="J435" i="1"/>
  <c r="L435" i="1"/>
  <c r="K435" i="1"/>
  <c r="BI435" i="1"/>
  <c r="G435" i="1"/>
  <c r="H435" i="1" s="1"/>
  <c r="L290" i="1"/>
  <c r="G290" i="1"/>
  <c r="H290" i="1" s="1"/>
  <c r="J290" i="1"/>
  <c r="K290" i="1"/>
  <c r="BF290" i="1"/>
  <c r="BG290" i="1"/>
  <c r="BH290" i="1"/>
  <c r="BI290" i="1"/>
  <c r="K133" i="1"/>
  <c r="G133" i="1"/>
  <c r="H133" i="1" s="1"/>
  <c r="BF133" i="1"/>
  <c r="BG133" i="1"/>
  <c r="BH133" i="1"/>
  <c r="BI133" i="1"/>
  <c r="L133" i="1"/>
  <c r="J133" i="1"/>
  <c r="L750" i="1"/>
  <c r="J750" i="1"/>
  <c r="K750" i="1"/>
  <c r="BG750" i="1"/>
  <c r="BH750" i="1"/>
  <c r="BI750" i="1"/>
  <c r="BF750" i="1"/>
  <c r="G750" i="1"/>
  <c r="H750" i="1" s="1"/>
  <c r="J39" i="1"/>
  <c r="BF39" i="1"/>
  <c r="BG39" i="1"/>
  <c r="BH39" i="1"/>
  <c r="K39" i="1"/>
  <c r="BI39" i="1"/>
  <c r="L39" i="1"/>
  <c r="G39" i="1"/>
  <c r="H39" i="1" s="1"/>
  <c r="L1592" i="1"/>
  <c r="K1592" i="1"/>
  <c r="G1592" i="1"/>
  <c r="H1592" i="1" s="1"/>
  <c r="J1592" i="1"/>
  <c r="BF1592" i="1"/>
  <c r="BG1592" i="1"/>
  <c r="BH1592" i="1"/>
  <c r="BI1592" i="1"/>
  <c r="L21" i="1"/>
  <c r="G21" i="1"/>
  <c r="H21" i="1" s="1"/>
  <c r="BF21" i="1"/>
  <c r="BG21" i="1"/>
  <c r="BH21" i="1"/>
  <c r="J21" i="1"/>
  <c r="BI21" i="1"/>
  <c r="K21" i="1"/>
  <c r="K2139" i="1"/>
  <c r="BI2139" i="1"/>
  <c r="BF2139" i="1"/>
  <c r="BG2139" i="1"/>
  <c r="BH2139" i="1"/>
  <c r="J2139" i="1"/>
  <c r="L2139" i="1"/>
  <c r="G2139" i="1"/>
  <c r="H2139" i="1" s="1"/>
  <c r="G1873" i="1"/>
  <c r="H1873" i="1" s="1"/>
  <c r="J1873" i="1"/>
  <c r="BF1873" i="1"/>
  <c r="BG1873" i="1"/>
  <c r="BH1873" i="1"/>
  <c r="BI1873" i="1"/>
  <c r="L1873" i="1"/>
  <c r="K1873" i="1"/>
  <c r="L1735" i="1"/>
  <c r="G1735" i="1"/>
  <c r="H1735" i="1" s="1"/>
  <c r="J1735" i="1"/>
  <c r="K1735" i="1"/>
  <c r="BF1735" i="1"/>
  <c r="BG1735" i="1"/>
  <c r="BH1735" i="1"/>
  <c r="BI1735" i="1"/>
  <c r="L1466" i="1"/>
  <c r="G1466" i="1"/>
  <c r="H1466" i="1" s="1"/>
  <c r="J1466" i="1"/>
  <c r="K1466" i="1"/>
  <c r="BF1466" i="1"/>
  <c r="BG1466" i="1"/>
  <c r="BH1466" i="1"/>
  <c r="BI1466" i="1"/>
  <c r="L1198" i="1"/>
  <c r="BH1198" i="1"/>
  <c r="BI1198" i="1"/>
  <c r="K1198" i="1"/>
  <c r="J1198" i="1"/>
  <c r="BG1198" i="1"/>
  <c r="G1198" i="1"/>
  <c r="H1198" i="1" s="1"/>
  <c r="BF1198" i="1"/>
  <c r="L1058" i="1"/>
  <c r="J1058" i="1"/>
  <c r="K1058" i="1"/>
  <c r="BF1058" i="1"/>
  <c r="BG1058" i="1"/>
  <c r="BH1058" i="1"/>
  <c r="BI1058" i="1"/>
  <c r="G1058" i="1"/>
  <c r="H1058" i="1" s="1"/>
  <c r="G2130" i="1"/>
  <c r="H2130" i="1" s="1"/>
  <c r="J2130" i="1"/>
  <c r="BF2130" i="1"/>
  <c r="BG2130" i="1"/>
  <c r="BH2130" i="1"/>
  <c r="BI2130" i="1"/>
  <c r="L2130" i="1"/>
  <c r="K2130" i="1"/>
  <c r="J48" i="1"/>
  <c r="BI48" i="1"/>
  <c r="K48" i="1"/>
  <c r="L48" i="1"/>
  <c r="BF48" i="1"/>
  <c r="BG48" i="1"/>
  <c r="G48" i="1"/>
  <c r="H48" i="1" s="1"/>
  <c r="BH48" i="1"/>
  <c r="L851" i="1"/>
  <c r="G851" i="1"/>
  <c r="H851" i="1" s="1"/>
  <c r="J851" i="1"/>
  <c r="K851" i="1"/>
  <c r="BH851" i="1"/>
  <c r="BI851" i="1"/>
  <c r="BF851" i="1"/>
  <c r="BG851" i="1"/>
  <c r="L522" i="1"/>
  <c r="BF522" i="1"/>
  <c r="BG522" i="1"/>
  <c r="BH522" i="1"/>
  <c r="BI522" i="1"/>
  <c r="K522" i="1"/>
  <c r="G522" i="1"/>
  <c r="H522" i="1" s="1"/>
  <c r="J522" i="1"/>
  <c r="J389" i="1"/>
  <c r="K389" i="1"/>
  <c r="L389" i="1"/>
  <c r="G389" i="1"/>
  <c r="H389" i="1" s="1"/>
  <c r="BI389" i="1"/>
  <c r="BF389" i="1"/>
  <c r="BH389" i="1"/>
  <c r="BG389" i="1"/>
  <c r="J239" i="1"/>
  <c r="K239" i="1"/>
  <c r="L239" i="1"/>
  <c r="G239" i="1"/>
  <c r="H239" i="1" s="1"/>
  <c r="BF239" i="1"/>
  <c r="BG239" i="1"/>
  <c r="BI239" i="1"/>
  <c r="BH239" i="1"/>
  <c r="J2246" i="1"/>
  <c r="G2246" i="1"/>
  <c r="H2246" i="1" s="1"/>
  <c r="BF2246" i="1"/>
  <c r="K2246" i="1"/>
  <c r="BH2246" i="1"/>
  <c r="BG2246" i="1"/>
  <c r="BI2246" i="1"/>
  <c r="L2246" i="1"/>
  <c r="L749" i="1"/>
  <c r="J749" i="1"/>
  <c r="K749" i="1"/>
  <c r="G749" i="1"/>
  <c r="H749" i="1" s="1"/>
  <c r="BH749" i="1"/>
  <c r="BI749" i="1"/>
  <c r="BG749" i="1"/>
  <c r="BF749" i="1"/>
  <c r="L609" i="1"/>
  <c r="K609" i="1"/>
  <c r="BF609" i="1"/>
  <c r="BG609" i="1"/>
  <c r="BH609" i="1"/>
  <c r="BI609" i="1"/>
  <c r="J609" i="1"/>
  <c r="G609" i="1"/>
  <c r="H609" i="1" s="1"/>
  <c r="L473" i="1"/>
  <c r="G473" i="1"/>
  <c r="H473" i="1" s="1"/>
  <c r="J473" i="1"/>
  <c r="K473" i="1"/>
  <c r="BF473" i="1"/>
  <c r="BG473" i="1"/>
  <c r="BH473" i="1"/>
  <c r="BI473" i="1"/>
  <c r="L312" i="1"/>
  <c r="G312" i="1"/>
  <c r="H312" i="1" s="1"/>
  <c r="J312" i="1"/>
  <c r="K312" i="1"/>
  <c r="BH312" i="1"/>
  <c r="BI312" i="1"/>
  <c r="BF312" i="1"/>
  <c r="BG312" i="1"/>
  <c r="K155" i="1"/>
  <c r="G155" i="1"/>
  <c r="H155" i="1" s="1"/>
  <c r="BF155" i="1"/>
  <c r="BG155" i="1"/>
  <c r="BH155" i="1"/>
  <c r="BI155" i="1"/>
  <c r="J155" i="1"/>
  <c r="L155" i="1"/>
  <c r="L714" i="1"/>
  <c r="G714" i="1"/>
  <c r="H714" i="1" s="1"/>
  <c r="BI714" i="1"/>
  <c r="K714" i="1"/>
  <c r="BG714" i="1"/>
  <c r="BH714" i="1"/>
  <c r="J714" i="1"/>
  <c r="BF714" i="1"/>
  <c r="L2052" i="1"/>
  <c r="G2052" i="1"/>
  <c r="H2052" i="1" s="1"/>
  <c r="J2052" i="1"/>
  <c r="K2052" i="1"/>
  <c r="BH2052" i="1"/>
  <c r="BI2052" i="1"/>
  <c r="BF2052" i="1"/>
  <c r="BG2052" i="1"/>
  <c r="L1842" i="1"/>
  <c r="K1842" i="1"/>
  <c r="G1842" i="1"/>
  <c r="H1842" i="1" s="1"/>
  <c r="J1842" i="1"/>
  <c r="BF1842" i="1"/>
  <c r="BG1842" i="1"/>
  <c r="BH1842" i="1"/>
  <c r="BI1842" i="1"/>
  <c r="BG1027" i="1"/>
  <c r="BH1027" i="1"/>
  <c r="BI1027" i="1"/>
  <c r="BF1027" i="1"/>
  <c r="K1027" i="1"/>
  <c r="L1027" i="1"/>
  <c r="G1027" i="1"/>
  <c r="H1027" i="1" s="1"/>
  <c r="J1027" i="1"/>
  <c r="G2042" i="1"/>
  <c r="H2042" i="1" s="1"/>
  <c r="BG2042" i="1"/>
  <c r="BH2042" i="1"/>
  <c r="L2042" i="1"/>
  <c r="K2042" i="1"/>
  <c r="BF2042" i="1"/>
  <c r="J2042" i="1"/>
  <c r="BI2042" i="1"/>
  <c r="K1898" i="1"/>
  <c r="BI1898" i="1"/>
  <c r="L1898" i="1"/>
  <c r="G1898" i="1"/>
  <c r="H1898" i="1" s="1"/>
  <c r="J1898" i="1"/>
  <c r="BF1898" i="1"/>
  <c r="BG1898" i="1"/>
  <c r="BH1898" i="1"/>
  <c r="L1758" i="1"/>
  <c r="G1758" i="1"/>
  <c r="H1758" i="1" s="1"/>
  <c r="J1758" i="1"/>
  <c r="K1758" i="1"/>
  <c r="BF1758" i="1"/>
  <c r="BG1758" i="1"/>
  <c r="BH1758" i="1"/>
  <c r="BI1758" i="1"/>
  <c r="G41" i="1"/>
  <c r="H41" i="1" s="1"/>
  <c r="BF41" i="1"/>
  <c r="BG41" i="1"/>
  <c r="BH41" i="1"/>
  <c r="BI41" i="1"/>
  <c r="J41" i="1"/>
  <c r="L41" i="1"/>
  <c r="K41" i="1"/>
  <c r="G974" i="1"/>
  <c r="H974" i="1" s="1"/>
  <c r="L974" i="1"/>
  <c r="BH974" i="1"/>
  <c r="BI974" i="1"/>
  <c r="BF974" i="1"/>
  <c r="J974" i="1"/>
  <c r="K974" i="1"/>
  <c r="BG974" i="1"/>
  <c r="L865" i="1"/>
  <c r="K865" i="1"/>
  <c r="G865" i="1"/>
  <c r="H865" i="1" s="1"/>
  <c r="J865" i="1"/>
  <c r="BF865" i="1"/>
  <c r="BG865" i="1"/>
  <c r="BH865" i="1"/>
  <c r="BI865" i="1"/>
  <c r="L552" i="1"/>
  <c r="G552" i="1"/>
  <c r="H552" i="1" s="1"/>
  <c r="J552" i="1"/>
  <c r="BF552" i="1"/>
  <c r="K552" i="1"/>
  <c r="BG552" i="1"/>
  <c r="BH552" i="1"/>
  <c r="BI552" i="1"/>
  <c r="L424" i="1"/>
  <c r="G424" i="1"/>
  <c r="H424" i="1" s="1"/>
  <c r="J424" i="1"/>
  <c r="K424" i="1"/>
  <c r="BF424" i="1"/>
  <c r="BG424" i="1"/>
  <c r="BH424" i="1"/>
  <c r="BI424" i="1"/>
  <c r="G279" i="1"/>
  <c r="H279" i="1" s="1"/>
  <c r="J279" i="1"/>
  <c r="K279" i="1"/>
  <c r="L279" i="1"/>
  <c r="BF279" i="1"/>
  <c r="BG279" i="1"/>
  <c r="BH279" i="1"/>
  <c r="BI279" i="1"/>
  <c r="L13" i="1"/>
  <c r="BF13" i="1"/>
  <c r="G13" i="1"/>
  <c r="H13" i="1" s="1"/>
  <c r="J13" i="1"/>
  <c r="BH13" i="1"/>
  <c r="K13" i="1"/>
  <c r="BG13" i="1"/>
  <c r="BI13" i="1"/>
  <c r="G1736" i="1"/>
  <c r="H1736" i="1" s="1"/>
  <c r="J1736" i="1"/>
  <c r="BI1736" i="1"/>
  <c r="BF1736" i="1"/>
  <c r="BG1736" i="1"/>
  <c r="BH1736" i="1"/>
  <c r="L1736" i="1"/>
  <c r="K1736" i="1"/>
  <c r="J2059" i="1"/>
  <c r="K2059" i="1"/>
  <c r="BI2059" i="1"/>
  <c r="BF2059" i="1"/>
  <c r="BG2059" i="1"/>
  <c r="BH2059" i="1"/>
  <c r="L2059" i="1"/>
  <c r="G2059" i="1"/>
  <c r="H2059" i="1" s="1"/>
  <c r="L930" i="1"/>
  <c r="G930" i="1"/>
  <c r="H930" i="1" s="1"/>
  <c r="J930" i="1"/>
  <c r="BI930" i="1"/>
  <c r="K930" i="1"/>
  <c r="BF930" i="1"/>
  <c r="BG930" i="1"/>
  <c r="BH930" i="1"/>
  <c r="G2260" i="1"/>
  <c r="H2260" i="1" s="1"/>
  <c r="K2260" i="1"/>
  <c r="BF2260" i="1"/>
  <c r="BG2260" i="1"/>
  <c r="BH2260" i="1"/>
  <c r="BI2260" i="1"/>
  <c r="J2260" i="1"/>
  <c r="L2260" i="1"/>
  <c r="L2068" i="1"/>
  <c r="G2068" i="1"/>
  <c r="H2068" i="1" s="1"/>
  <c r="J2068" i="1"/>
  <c r="K2068" i="1"/>
  <c r="BF2068" i="1"/>
  <c r="BG2068" i="1"/>
  <c r="BH2068" i="1"/>
  <c r="BI2068" i="1"/>
  <c r="L1810" i="1"/>
  <c r="G1810" i="1"/>
  <c r="H1810" i="1" s="1"/>
  <c r="J1810" i="1"/>
  <c r="K1810" i="1"/>
  <c r="BI1810" i="1"/>
  <c r="BF1810" i="1"/>
  <c r="BG1810" i="1"/>
  <c r="BH1810" i="1"/>
  <c r="L1605" i="1"/>
  <c r="K1605" i="1"/>
  <c r="G1605" i="1"/>
  <c r="H1605" i="1" s="1"/>
  <c r="BI1605" i="1"/>
  <c r="J1605" i="1"/>
  <c r="BF1605" i="1"/>
  <c r="BG1605" i="1"/>
  <c r="BH1605" i="1"/>
  <c r="BF1443" i="1"/>
  <c r="L1443" i="1"/>
  <c r="K1443" i="1"/>
  <c r="J1443" i="1"/>
  <c r="BH1443" i="1"/>
  <c r="BI1443" i="1"/>
  <c r="G1443" i="1"/>
  <c r="H1443" i="1" s="1"/>
  <c r="BG1443" i="1"/>
  <c r="L1311" i="1"/>
  <c r="J1311" i="1"/>
  <c r="K1311" i="1"/>
  <c r="G1311" i="1"/>
  <c r="H1311" i="1" s="1"/>
  <c r="BF1311" i="1"/>
  <c r="BG1311" i="1"/>
  <c r="BH1311" i="1"/>
  <c r="BI1311" i="1"/>
  <c r="K1971" i="1"/>
  <c r="J1971" i="1"/>
  <c r="BG1971" i="1"/>
  <c r="BF1971" i="1"/>
  <c r="BI1971" i="1"/>
  <c r="G1971" i="1"/>
  <c r="H1971" i="1" s="1"/>
  <c r="BH1971" i="1"/>
  <c r="L1971" i="1"/>
  <c r="L1336" i="1"/>
  <c r="G1336" i="1"/>
  <c r="H1336" i="1" s="1"/>
  <c r="J1336" i="1"/>
  <c r="K1336" i="1"/>
  <c r="BH1336" i="1"/>
  <c r="BI1336" i="1"/>
  <c r="BF1336" i="1"/>
  <c r="BG1336" i="1"/>
  <c r="L783" i="1"/>
  <c r="BF783" i="1"/>
  <c r="BH783" i="1"/>
  <c r="BG783" i="1"/>
  <c r="BI783" i="1"/>
  <c r="G783" i="1"/>
  <c r="H783" i="1" s="1"/>
  <c r="K783" i="1"/>
  <c r="J783" i="1"/>
  <c r="L653" i="1"/>
  <c r="J653" i="1"/>
  <c r="K653" i="1"/>
  <c r="G653" i="1"/>
  <c r="H653" i="1" s="1"/>
  <c r="BF653" i="1"/>
  <c r="BG653" i="1"/>
  <c r="BH653" i="1"/>
  <c r="BI653" i="1"/>
  <c r="BF507" i="1"/>
  <c r="BG507" i="1"/>
  <c r="K507" i="1"/>
  <c r="L507" i="1"/>
  <c r="G507" i="1"/>
  <c r="H507" i="1" s="1"/>
  <c r="BH507" i="1"/>
  <c r="BI507" i="1"/>
  <c r="J507" i="1"/>
  <c r="L374" i="1"/>
  <c r="BI374" i="1"/>
  <c r="J374" i="1"/>
  <c r="G374" i="1"/>
  <c r="H374" i="1" s="1"/>
  <c r="K374" i="1"/>
  <c r="BF374" i="1"/>
  <c r="BH374" i="1"/>
  <c r="BG374" i="1"/>
  <c r="L232" i="1"/>
  <c r="G232" i="1"/>
  <c r="H232" i="1" s="1"/>
  <c r="J232" i="1"/>
  <c r="K232" i="1"/>
  <c r="BF232" i="1"/>
  <c r="BG232" i="1"/>
  <c r="BH232" i="1"/>
  <c r="BI232" i="1"/>
  <c r="L960" i="1"/>
  <c r="G960" i="1"/>
  <c r="H960" i="1" s="1"/>
  <c r="K960" i="1"/>
  <c r="BF960" i="1"/>
  <c r="BG960" i="1"/>
  <c r="BH960" i="1"/>
  <c r="J960" i="1"/>
  <c r="BI960" i="1"/>
  <c r="BG708" i="1"/>
  <c r="BI708" i="1"/>
  <c r="L708" i="1"/>
  <c r="G708" i="1"/>
  <c r="H708" i="1" s="1"/>
  <c r="J708" i="1"/>
  <c r="K708" i="1"/>
  <c r="BH708" i="1"/>
  <c r="BF708" i="1"/>
  <c r="G121" i="1"/>
  <c r="H121" i="1" s="1"/>
  <c r="BI121" i="1"/>
  <c r="BF121" i="1"/>
  <c r="BG121" i="1"/>
  <c r="BH121" i="1"/>
  <c r="J121" i="1"/>
  <c r="L121" i="1"/>
  <c r="K121" i="1"/>
  <c r="BH2099" i="1"/>
  <c r="K2099" i="1"/>
  <c r="BG2099" i="1"/>
  <c r="BI2099" i="1"/>
  <c r="L2099" i="1"/>
  <c r="BF2099" i="1"/>
  <c r="G2099" i="1"/>
  <c r="H2099" i="1" s="1"/>
  <c r="J2099" i="1"/>
  <c r="J1833" i="1"/>
  <c r="G1833" i="1"/>
  <c r="H1833" i="1" s="1"/>
  <c r="BF1833" i="1"/>
  <c r="L1833" i="1"/>
  <c r="K1833" i="1"/>
  <c r="BG1833" i="1"/>
  <c r="BI1833" i="1"/>
  <c r="BH1833" i="1"/>
  <c r="L1628" i="1"/>
  <c r="G1628" i="1"/>
  <c r="H1628" i="1" s="1"/>
  <c r="J1628" i="1"/>
  <c r="K1628" i="1"/>
  <c r="BF1628" i="1"/>
  <c r="BG1628" i="1"/>
  <c r="BH1628" i="1"/>
  <c r="BI1628" i="1"/>
  <c r="L1474" i="1"/>
  <c r="G1474" i="1"/>
  <c r="H1474" i="1" s="1"/>
  <c r="J1474" i="1"/>
  <c r="K1474" i="1"/>
  <c r="BF1474" i="1"/>
  <c r="BH1474" i="1"/>
  <c r="BI1474" i="1"/>
  <c r="BG1474" i="1"/>
  <c r="L1206" i="1"/>
  <c r="BH1206" i="1"/>
  <c r="BI1206" i="1"/>
  <c r="J1206" i="1"/>
  <c r="BG1206" i="1"/>
  <c r="G1206" i="1"/>
  <c r="H1206" i="1" s="1"/>
  <c r="BF1206" i="1"/>
  <c r="K1206" i="1"/>
  <c r="L1066" i="1"/>
  <c r="G1066" i="1"/>
  <c r="H1066" i="1" s="1"/>
  <c r="J1066" i="1"/>
  <c r="K1066" i="1"/>
  <c r="BH1066" i="1"/>
  <c r="BI1066" i="1"/>
  <c r="BF1066" i="1"/>
  <c r="BG1066" i="1"/>
  <c r="G2106" i="1"/>
  <c r="H2106" i="1" s="1"/>
  <c r="J2106" i="1"/>
  <c r="K2106" i="1"/>
  <c r="BI2106" i="1"/>
  <c r="BH2106" i="1"/>
  <c r="BG2106" i="1"/>
  <c r="L2106" i="1"/>
  <c r="BF2106" i="1"/>
  <c r="BG8" i="1"/>
  <c r="BH8" i="1"/>
  <c r="BI8" i="1"/>
  <c r="L8" i="1"/>
  <c r="BF8" i="1"/>
  <c r="K8" i="1"/>
  <c r="G8" i="1"/>
  <c r="H8" i="1" s="1"/>
  <c r="J8" i="1"/>
  <c r="L618" i="1"/>
  <c r="G618" i="1"/>
  <c r="H618" i="1" s="1"/>
  <c r="J618" i="1"/>
  <c r="K618" i="1"/>
  <c r="BF618" i="1"/>
  <c r="BG618" i="1"/>
  <c r="BH618" i="1"/>
  <c r="BI618" i="1"/>
  <c r="BG482" i="1"/>
  <c r="BH482" i="1"/>
  <c r="BF482" i="1"/>
  <c r="J482" i="1"/>
  <c r="K482" i="1"/>
  <c r="BI482" i="1"/>
  <c r="L482" i="1"/>
  <c r="G482" i="1"/>
  <c r="H482" i="1" s="1"/>
  <c r="L349" i="1"/>
  <c r="G349" i="1"/>
  <c r="H349" i="1" s="1"/>
  <c r="J349" i="1"/>
  <c r="BH349" i="1"/>
  <c r="BI349" i="1"/>
  <c r="BF349" i="1"/>
  <c r="BG349" i="1"/>
  <c r="K349" i="1"/>
  <c r="K215" i="1"/>
  <c r="L215" i="1"/>
  <c r="G215" i="1"/>
  <c r="H215" i="1" s="1"/>
  <c r="J215" i="1"/>
  <c r="BH215" i="1"/>
  <c r="BI215" i="1"/>
  <c r="BF215" i="1"/>
  <c r="BG215" i="1"/>
  <c r="L1585" i="1"/>
  <c r="G1585" i="1"/>
  <c r="H1585" i="1" s="1"/>
  <c r="J1585" i="1"/>
  <c r="K1585" i="1"/>
  <c r="BF1585" i="1"/>
  <c r="BG1585" i="1"/>
  <c r="BH1585" i="1"/>
  <c r="BI1585" i="1"/>
  <c r="L757" i="1"/>
  <c r="G757" i="1"/>
  <c r="H757" i="1" s="1"/>
  <c r="J757" i="1"/>
  <c r="K757" i="1"/>
  <c r="BF757" i="1"/>
  <c r="BG757" i="1"/>
  <c r="BH757" i="1"/>
  <c r="BI757" i="1"/>
  <c r="L635" i="1"/>
  <c r="K635" i="1"/>
  <c r="BH635" i="1"/>
  <c r="BF635" i="1"/>
  <c r="BG635" i="1"/>
  <c r="J635" i="1"/>
  <c r="G635" i="1"/>
  <c r="H635" i="1" s="1"/>
  <c r="BI635" i="1"/>
  <c r="L497" i="1"/>
  <c r="G497" i="1"/>
  <c r="H497" i="1" s="1"/>
  <c r="J497" i="1"/>
  <c r="K497" i="1"/>
  <c r="BF497" i="1"/>
  <c r="BG497" i="1"/>
  <c r="BH497" i="1"/>
  <c r="BI497" i="1"/>
  <c r="L364" i="1"/>
  <c r="J364" i="1"/>
  <c r="K364" i="1"/>
  <c r="G364" i="1"/>
  <c r="H364" i="1" s="1"/>
  <c r="BG364" i="1"/>
  <c r="BH364" i="1"/>
  <c r="BI364" i="1"/>
  <c r="BF364" i="1"/>
  <c r="L222" i="1"/>
  <c r="J222" i="1"/>
  <c r="K222" i="1"/>
  <c r="G222" i="1"/>
  <c r="H222" i="1" s="1"/>
  <c r="BI222" i="1"/>
  <c r="BF222" i="1"/>
  <c r="BG222" i="1"/>
  <c r="BH222" i="1"/>
  <c r="L772" i="1"/>
  <c r="K772" i="1"/>
  <c r="BI772" i="1"/>
  <c r="G772" i="1"/>
  <c r="H772" i="1" s="1"/>
  <c r="BH772" i="1"/>
  <c r="BG772" i="1"/>
  <c r="J772" i="1"/>
  <c r="BF772" i="1"/>
  <c r="L965" i="1"/>
  <c r="G965" i="1"/>
  <c r="H965" i="1" s="1"/>
  <c r="J965" i="1"/>
  <c r="K965" i="1"/>
  <c r="BI965" i="1"/>
  <c r="BF965" i="1"/>
  <c r="BG965" i="1"/>
  <c r="BH965" i="1"/>
  <c r="L1133" i="1"/>
  <c r="K1133" i="1"/>
  <c r="BF1133" i="1"/>
  <c r="BG1133" i="1"/>
  <c r="BH1133" i="1"/>
  <c r="BI1133" i="1"/>
  <c r="J1133" i="1"/>
  <c r="G1133" i="1"/>
  <c r="H1133" i="1" s="1"/>
  <c r="L1003" i="1"/>
  <c r="G1003" i="1"/>
  <c r="H1003" i="1" s="1"/>
  <c r="J1003" i="1"/>
  <c r="K1003" i="1"/>
  <c r="BG1003" i="1"/>
  <c r="BH1003" i="1"/>
  <c r="BI1003" i="1"/>
  <c r="BF1003" i="1"/>
  <c r="BH2050" i="1"/>
  <c r="BI2050" i="1"/>
  <c r="L2050" i="1"/>
  <c r="K2050" i="1"/>
  <c r="G2050" i="1"/>
  <c r="H2050" i="1" s="1"/>
  <c r="J2050" i="1"/>
  <c r="BF2050" i="1"/>
  <c r="BG2050" i="1"/>
  <c r="G1906" i="1"/>
  <c r="H1906" i="1" s="1"/>
  <c r="BG1906" i="1"/>
  <c r="BH1906" i="1"/>
  <c r="L1906" i="1"/>
  <c r="K1906" i="1"/>
  <c r="BF1906" i="1"/>
  <c r="J1906" i="1"/>
  <c r="BI1906" i="1"/>
  <c r="L896" i="1"/>
  <c r="G896" i="1"/>
  <c r="H896" i="1" s="1"/>
  <c r="J896" i="1"/>
  <c r="K896" i="1"/>
  <c r="BF896" i="1"/>
  <c r="BG896" i="1"/>
  <c r="BH896" i="1"/>
  <c r="BI896" i="1"/>
  <c r="L721" i="1"/>
  <c r="J721" i="1"/>
  <c r="K721" i="1"/>
  <c r="BI721" i="1"/>
  <c r="G721" i="1"/>
  <c r="H721" i="1" s="1"/>
  <c r="BF721" i="1"/>
  <c r="BH721" i="1"/>
  <c r="BG721" i="1"/>
  <c r="L599" i="1"/>
  <c r="G599" i="1"/>
  <c r="H599" i="1" s="1"/>
  <c r="J599" i="1"/>
  <c r="K599" i="1"/>
  <c r="BF599" i="1"/>
  <c r="BG599" i="1"/>
  <c r="BI599" i="1"/>
  <c r="BH599" i="1"/>
  <c r="L463" i="1"/>
  <c r="K463" i="1"/>
  <c r="G463" i="1"/>
  <c r="H463" i="1" s="1"/>
  <c r="J463" i="1"/>
  <c r="BF463" i="1"/>
  <c r="BG463" i="1"/>
  <c r="BH463" i="1"/>
  <c r="BI463" i="1"/>
  <c r="L318" i="1"/>
  <c r="G318" i="1"/>
  <c r="H318" i="1" s="1"/>
  <c r="J318" i="1"/>
  <c r="K318" i="1"/>
  <c r="BF318" i="1"/>
  <c r="BG318" i="1"/>
  <c r="BH318" i="1"/>
  <c r="BI318" i="1"/>
  <c r="J169" i="1"/>
  <c r="G169" i="1"/>
  <c r="H169" i="1" s="1"/>
  <c r="BF169" i="1"/>
  <c r="BG169" i="1"/>
  <c r="BH169" i="1"/>
  <c r="BI169" i="1"/>
  <c r="L169" i="1"/>
  <c r="K169" i="1"/>
  <c r="L1374" i="1"/>
  <c r="K1374" i="1"/>
  <c r="G1374" i="1"/>
  <c r="H1374" i="1" s="1"/>
  <c r="BF1374" i="1"/>
  <c r="BG1374" i="1"/>
  <c r="BH1374" i="1"/>
  <c r="BI1374" i="1"/>
  <c r="J1374" i="1"/>
  <c r="L1944" i="1"/>
  <c r="G1944" i="1"/>
  <c r="H1944" i="1" s="1"/>
  <c r="J1944" i="1"/>
  <c r="K1944" i="1"/>
  <c r="BF1944" i="1"/>
  <c r="BG1944" i="1"/>
  <c r="BH1944" i="1"/>
  <c r="BI1944" i="1"/>
  <c r="L1399" i="1"/>
  <c r="J1399" i="1"/>
  <c r="BI1399" i="1"/>
  <c r="BG1399" i="1"/>
  <c r="BF1399" i="1"/>
  <c r="G1399" i="1"/>
  <c r="H1399" i="1" s="1"/>
  <c r="K1399" i="1"/>
  <c r="BH1399" i="1"/>
  <c r="L1499" i="1"/>
  <c r="G1499" i="1"/>
  <c r="H1499" i="1" s="1"/>
  <c r="J1499" i="1"/>
  <c r="K1499" i="1"/>
  <c r="BG1499" i="1"/>
  <c r="BH1499" i="1"/>
  <c r="BI1499" i="1"/>
  <c r="BF1499" i="1"/>
  <c r="BH1574" i="1"/>
  <c r="BG1574" i="1"/>
  <c r="BI1574" i="1"/>
  <c r="L1574" i="1"/>
  <c r="K1574" i="1"/>
  <c r="BF1574" i="1"/>
  <c r="G1574" i="1"/>
  <c r="H1574" i="1" s="1"/>
  <c r="J1574" i="1"/>
  <c r="L2121" i="1"/>
  <c r="J2121" i="1"/>
  <c r="K2121" i="1"/>
  <c r="G2121" i="1"/>
  <c r="H2121" i="1" s="1"/>
  <c r="BI2121" i="1"/>
  <c r="BF2121" i="1"/>
  <c r="BG2121" i="1"/>
  <c r="BH2121" i="1"/>
  <c r="L1855" i="1"/>
  <c r="G1855" i="1"/>
  <c r="H1855" i="1" s="1"/>
  <c r="J1855" i="1"/>
  <c r="K1855" i="1"/>
  <c r="BF1855" i="1"/>
  <c r="BG1855" i="1"/>
  <c r="BH1855" i="1"/>
  <c r="BI1855" i="1"/>
  <c r="G1715" i="1"/>
  <c r="H1715" i="1" s="1"/>
  <c r="L1715" i="1"/>
  <c r="K1715" i="1"/>
  <c r="J1715" i="1"/>
  <c r="BG1715" i="1"/>
  <c r="BI1715" i="1"/>
  <c r="BF1715" i="1"/>
  <c r="BH1715" i="1"/>
  <c r="K1448" i="1"/>
  <c r="BF1448" i="1"/>
  <c r="BG1448" i="1"/>
  <c r="BH1448" i="1"/>
  <c r="BI1448" i="1"/>
  <c r="L1448" i="1"/>
  <c r="G1448" i="1"/>
  <c r="H1448" i="1" s="1"/>
  <c r="J1448" i="1"/>
  <c r="L1196" i="1"/>
  <c r="G1196" i="1"/>
  <c r="H1196" i="1" s="1"/>
  <c r="J1196" i="1"/>
  <c r="K1196" i="1"/>
  <c r="BF1196" i="1"/>
  <c r="BG1196" i="1"/>
  <c r="BH1196" i="1"/>
  <c r="BI1196" i="1"/>
  <c r="G1024" i="1"/>
  <c r="H1024" i="1" s="1"/>
  <c r="J1024" i="1"/>
  <c r="BF1024" i="1"/>
  <c r="BG1024" i="1"/>
  <c r="BH1024" i="1"/>
  <c r="BI1024" i="1"/>
  <c r="L1024" i="1"/>
  <c r="K1024" i="1"/>
  <c r="BF1772" i="1"/>
  <c r="J1772" i="1"/>
  <c r="BI1772" i="1"/>
  <c r="G1772" i="1"/>
  <c r="H1772" i="1" s="1"/>
  <c r="BH1772" i="1"/>
  <c r="K1772" i="1"/>
  <c r="L1772" i="1"/>
  <c r="BG1772" i="1"/>
  <c r="L1187" i="1"/>
  <c r="BI1187" i="1"/>
  <c r="BG1187" i="1"/>
  <c r="J1187" i="1"/>
  <c r="BF1187" i="1"/>
  <c r="BH1187" i="1"/>
  <c r="K1187" i="1"/>
  <c r="G1187" i="1"/>
  <c r="H1187" i="1" s="1"/>
  <c r="L2039" i="1"/>
  <c r="G2039" i="1"/>
  <c r="H2039" i="1" s="1"/>
  <c r="J2039" i="1"/>
  <c r="K2039" i="1"/>
  <c r="BF2039" i="1"/>
  <c r="BG2039" i="1"/>
  <c r="BH2039" i="1"/>
  <c r="BI2039" i="1"/>
  <c r="L1155" i="1"/>
  <c r="J1155" i="1"/>
  <c r="K1155" i="1"/>
  <c r="G1155" i="1"/>
  <c r="H1155" i="1" s="1"/>
  <c r="BG1155" i="1"/>
  <c r="BH1155" i="1"/>
  <c r="BI1155" i="1"/>
  <c r="BF1155" i="1"/>
  <c r="J2016" i="1"/>
  <c r="K2016" i="1"/>
  <c r="BH2016" i="1"/>
  <c r="BG2016" i="1"/>
  <c r="L2016" i="1"/>
  <c r="G2016" i="1"/>
  <c r="H2016" i="1" s="1"/>
  <c r="BF2016" i="1"/>
  <c r="BI2016" i="1"/>
  <c r="J1781" i="1"/>
  <c r="L1781" i="1"/>
  <c r="G1781" i="1"/>
  <c r="H1781" i="1" s="1"/>
  <c r="BF1781" i="1"/>
  <c r="BH1781" i="1"/>
  <c r="BI1781" i="1"/>
  <c r="BG1781" i="1"/>
  <c r="K1781" i="1"/>
  <c r="L1537" i="1"/>
  <c r="G1537" i="1"/>
  <c r="H1537" i="1" s="1"/>
  <c r="J1537" i="1"/>
  <c r="K1537" i="1"/>
  <c r="BG1537" i="1"/>
  <c r="BH1537" i="1"/>
  <c r="BI1537" i="1"/>
  <c r="BF1537" i="1"/>
  <c r="BG1407" i="1"/>
  <c r="G1407" i="1"/>
  <c r="H1407" i="1" s="1"/>
  <c r="J1407" i="1"/>
  <c r="K1407" i="1"/>
  <c r="L1407" i="1"/>
  <c r="BH1407" i="1"/>
  <c r="BI1407" i="1"/>
  <c r="BF1407" i="1"/>
  <c r="L1145" i="1"/>
  <c r="G1145" i="1"/>
  <c r="H1145" i="1" s="1"/>
  <c r="J1145" i="1"/>
  <c r="BF1145" i="1"/>
  <c r="BG1145" i="1"/>
  <c r="BH1145" i="1"/>
  <c r="K1145" i="1"/>
  <c r="BI1145" i="1"/>
  <c r="J1367" i="1"/>
  <c r="L1367" i="1"/>
  <c r="K1367" i="1"/>
  <c r="BF1367" i="1"/>
  <c r="BH1367" i="1"/>
  <c r="G1367" i="1"/>
  <c r="H1367" i="1" s="1"/>
  <c r="BI1367" i="1"/>
  <c r="BG1367" i="1"/>
  <c r="L1107" i="1"/>
  <c r="G1107" i="1"/>
  <c r="H1107" i="1" s="1"/>
  <c r="J1107" i="1"/>
  <c r="K1107" i="1"/>
  <c r="BG1107" i="1"/>
  <c r="BH1107" i="1"/>
  <c r="BI1107" i="1"/>
  <c r="BF1107" i="1"/>
  <c r="L832" i="1"/>
  <c r="G832" i="1"/>
  <c r="H832" i="1" s="1"/>
  <c r="J832" i="1"/>
  <c r="K832" i="1"/>
  <c r="BF832" i="1"/>
  <c r="BG832" i="1"/>
  <c r="BH832" i="1"/>
  <c r="BI832" i="1"/>
  <c r="L1610" i="1"/>
  <c r="J1610" i="1"/>
  <c r="K1610" i="1"/>
  <c r="G1610" i="1"/>
  <c r="H1610" i="1" s="1"/>
  <c r="BF1610" i="1"/>
  <c r="BG1610" i="1"/>
  <c r="BH1610" i="1"/>
  <c r="BI1610" i="1"/>
  <c r="L920" i="1"/>
  <c r="G920" i="1"/>
  <c r="H920" i="1" s="1"/>
  <c r="J920" i="1"/>
  <c r="K920" i="1"/>
  <c r="BF920" i="1"/>
  <c r="BG920" i="1"/>
  <c r="BH920" i="1"/>
  <c r="BI920" i="1"/>
  <c r="L747" i="1"/>
  <c r="K747" i="1"/>
  <c r="G747" i="1"/>
  <c r="H747" i="1" s="1"/>
  <c r="BG747" i="1"/>
  <c r="BH747" i="1"/>
  <c r="BI747" i="1"/>
  <c r="J747" i="1"/>
  <c r="BF747" i="1"/>
  <c r="L607" i="1"/>
  <c r="K607" i="1"/>
  <c r="G607" i="1"/>
  <c r="H607" i="1" s="1"/>
  <c r="J607" i="1"/>
  <c r="BG607" i="1"/>
  <c r="BH607" i="1"/>
  <c r="BI607" i="1"/>
  <c r="BF607" i="1"/>
  <c r="BI471" i="1"/>
  <c r="L471" i="1"/>
  <c r="J471" i="1"/>
  <c r="BF471" i="1"/>
  <c r="K471" i="1"/>
  <c r="BG471" i="1"/>
  <c r="G471" i="1"/>
  <c r="H471" i="1" s="1"/>
  <c r="BH471" i="1"/>
  <c r="L326" i="1"/>
  <c r="J326" i="1"/>
  <c r="K326" i="1"/>
  <c r="G326" i="1"/>
  <c r="H326" i="1" s="1"/>
  <c r="BG326" i="1"/>
  <c r="BH326" i="1"/>
  <c r="BI326" i="1"/>
  <c r="BF326" i="1"/>
  <c r="J177" i="1"/>
  <c r="G177" i="1"/>
  <c r="H177" i="1" s="1"/>
  <c r="K177" i="1"/>
  <c r="L177" i="1"/>
  <c r="BI177" i="1"/>
  <c r="BF177" i="1"/>
  <c r="BG177" i="1"/>
  <c r="BH177" i="1"/>
  <c r="L1953" i="1"/>
  <c r="G1953" i="1"/>
  <c r="H1953" i="1" s="1"/>
  <c r="J1953" i="1"/>
  <c r="K1953" i="1"/>
  <c r="BF1953" i="1"/>
  <c r="BG1953" i="1"/>
  <c r="BH1953" i="1"/>
  <c r="BI1953" i="1"/>
  <c r="BI1920" i="1"/>
  <c r="G1920" i="1"/>
  <c r="H1920" i="1" s="1"/>
  <c r="L1920" i="1"/>
  <c r="K1920" i="1"/>
  <c r="BF1920" i="1"/>
  <c r="BG1920" i="1"/>
  <c r="BH1920" i="1"/>
  <c r="J1920" i="1"/>
  <c r="G1415" i="1"/>
  <c r="H1415" i="1" s="1"/>
  <c r="BF1415" i="1"/>
  <c r="BG1415" i="1"/>
  <c r="BH1415" i="1"/>
  <c r="BI1415" i="1"/>
  <c r="J1415" i="1"/>
  <c r="K1415" i="1"/>
  <c r="L1415" i="1"/>
  <c r="BI1582" i="1"/>
  <c r="G1582" i="1"/>
  <c r="H1582" i="1" s="1"/>
  <c r="L1582" i="1"/>
  <c r="J1582" i="1"/>
  <c r="K1582" i="1"/>
  <c r="BF1582" i="1"/>
  <c r="BG1582" i="1"/>
  <c r="BH1582" i="1"/>
  <c r="L2113" i="1"/>
  <c r="K2113" i="1"/>
  <c r="BF2113" i="1"/>
  <c r="BG2113" i="1"/>
  <c r="BH2113" i="1"/>
  <c r="BI2113" i="1"/>
  <c r="G2113" i="1"/>
  <c r="H2113" i="1" s="1"/>
  <c r="J2113" i="1"/>
  <c r="L1847" i="1"/>
  <c r="G1847" i="1"/>
  <c r="H1847" i="1" s="1"/>
  <c r="J1847" i="1"/>
  <c r="K1847" i="1"/>
  <c r="BF1847" i="1"/>
  <c r="BG1847" i="1"/>
  <c r="BH1847" i="1"/>
  <c r="BI1847" i="1"/>
  <c r="J1723" i="1"/>
  <c r="G1723" i="1"/>
  <c r="H1723" i="1" s="1"/>
  <c r="BG1723" i="1"/>
  <c r="BH1723" i="1"/>
  <c r="BI1723" i="1"/>
  <c r="K1723" i="1"/>
  <c r="L1723" i="1"/>
  <c r="BF1723" i="1"/>
  <c r="L1440" i="1"/>
  <c r="G1440" i="1"/>
  <c r="H1440" i="1" s="1"/>
  <c r="J1440" i="1"/>
  <c r="K1440" i="1"/>
  <c r="BH1440" i="1"/>
  <c r="BI1440" i="1"/>
  <c r="BF1440" i="1"/>
  <c r="BG1440" i="1"/>
  <c r="L1130" i="1"/>
  <c r="J1130" i="1"/>
  <c r="K1130" i="1"/>
  <c r="BH1130" i="1"/>
  <c r="BI1130" i="1"/>
  <c r="G1130" i="1"/>
  <c r="H1130" i="1" s="1"/>
  <c r="BF1130" i="1"/>
  <c r="BG1130" i="1"/>
  <c r="G1000" i="1"/>
  <c r="H1000" i="1" s="1"/>
  <c r="BG1000" i="1"/>
  <c r="K1000" i="1"/>
  <c r="BH1000" i="1"/>
  <c r="L1000" i="1"/>
  <c r="BF1000" i="1"/>
  <c r="J1000" i="1"/>
  <c r="BI1000" i="1"/>
  <c r="J1732" i="1"/>
  <c r="G1732" i="1"/>
  <c r="H1732" i="1" s="1"/>
  <c r="BF1732" i="1"/>
  <c r="BG1732" i="1"/>
  <c r="BH1732" i="1"/>
  <c r="K1732" i="1"/>
  <c r="BI1732" i="1"/>
  <c r="L1732" i="1"/>
  <c r="L1063" i="1"/>
  <c r="G1063" i="1"/>
  <c r="H1063" i="1" s="1"/>
  <c r="J1063" i="1"/>
  <c r="K1063" i="1"/>
  <c r="BF1063" i="1"/>
  <c r="BG1063" i="1"/>
  <c r="BH1063" i="1"/>
  <c r="BI1063" i="1"/>
  <c r="L1734" i="1"/>
  <c r="J1734" i="1"/>
  <c r="K1734" i="1"/>
  <c r="G1734" i="1"/>
  <c r="H1734" i="1" s="1"/>
  <c r="BF1734" i="1"/>
  <c r="BG1734" i="1"/>
  <c r="BH1734" i="1"/>
  <c r="BI1734" i="1"/>
  <c r="L119" i="1"/>
  <c r="K119" i="1"/>
  <c r="G119" i="1"/>
  <c r="H119" i="1" s="1"/>
  <c r="J119" i="1"/>
  <c r="BF119" i="1"/>
  <c r="BG119" i="1"/>
  <c r="BH119" i="1"/>
  <c r="BI119" i="1"/>
  <c r="BF2120" i="1"/>
  <c r="K2120" i="1"/>
  <c r="BI2120" i="1"/>
  <c r="L2120" i="1"/>
  <c r="G2120" i="1"/>
  <c r="H2120" i="1" s="1"/>
  <c r="BG2120" i="1"/>
  <c r="BH2120" i="1"/>
  <c r="J2120" i="1"/>
  <c r="L1960" i="1"/>
  <c r="K1960" i="1"/>
  <c r="G1960" i="1"/>
  <c r="H1960" i="1" s="1"/>
  <c r="J1960" i="1"/>
  <c r="BF1960" i="1"/>
  <c r="BG1960" i="1"/>
  <c r="BH1960" i="1"/>
  <c r="BI1960" i="1"/>
  <c r="L1649" i="1"/>
  <c r="G1649" i="1"/>
  <c r="H1649" i="1" s="1"/>
  <c r="J1649" i="1"/>
  <c r="K1649" i="1"/>
  <c r="BG1649" i="1"/>
  <c r="BH1649" i="1"/>
  <c r="BI1649" i="1"/>
  <c r="BF1649" i="1"/>
  <c r="L1431" i="1"/>
  <c r="BH1431" i="1"/>
  <c r="BG1431" i="1"/>
  <c r="G1431" i="1"/>
  <c r="H1431" i="1" s="1"/>
  <c r="BI1431" i="1"/>
  <c r="J1431" i="1"/>
  <c r="BF1431" i="1"/>
  <c r="K1431" i="1"/>
  <c r="L1259" i="1"/>
  <c r="K1259" i="1"/>
  <c r="J1259" i="1"/>
  <c r="G1259" i="1"/>
  <c r="H1259" i="1" s="1"/>
  <c r="BI1259" i="1"/>
  <c r="BG1259" i="1"/>
  <c r="BF1259" i="1"/>
  <c r="BH1259" i="1"/>
  <c r="G1619" i="1"/>
  <c r="H1619" i="1" s="1"/>
  <c r="J1619" i="1"/>
  <c r="BF1619" i="1"/>
  <c r="BG1619" i="1"/>
  <c r="BH1619" i="1"/>
  <c r="BI1619" i="1"/>
  <c r="L1619" i="1"/>
  <c r="K1619" i="1"/>
  <c r="L1325" i="1"/>
  <c r="G1325" i="1"/>
  <c r="H1325" i="1" s="1"/>
  <c r="J1325" i="1"/>
  <c r="K1325" i="1"/>
  <c r="BG1325" i="1"/>
  <c r="BH1325" i="1"/>
  <c r="BI1325" i="1"/>
  <c r="BF1325" i="1"/>
  <c r="L1081" i="1"/>
  <c r="BI1081" i="1"/>
  <c r="BG1081" i="1"/>
  <c r="J1081" i="1"/>
  <c r="K1081" i="1"/>
  <c r="G1081" i="1"/>
  <c r="H1081" i="1" s="1"/>
  <c r="BH1081" i="1"/>
  <c r="BF1081" i="1"/>
  <c r="L840" i="1"/>
  <c r="G840" i="1"/>
  <c r="H840" i="1" s="1"/>
  <c r="J840" i="1"/>
  <c r="K840" i="1"/>
  <c r="BF840" i="1"/>
  <c r="BG840" i="1"/>
  <c r="BH840" i="1"/>
  <c r="BI840" i="1"/>
  <c r="L1634" i="1"/>
  <c r="G1634" i="1"/>
  <c r="H1634" i="1" s="1"/>
  <c r="J1634" i="1"/>
  <c r="K1634" i="1"/>
  <c r="BF1634" i="1"/>
  <c r="BG1634" i="1"/>
  <c r="BH1634" i="1"/>
  <c r="BI1634" i="1"/>
  <c r="L1943" i="1"/>
  <c r="J1943" i="1"/>
  <c r="K1943" i="1"/>
  <c r="G1943" i="1"/>
  <c r="H1943" i="1" s="1"/>
  <c r="BF1943" i="1"/>
  <c r="BG1943" i="1"/>
  <c r="BH1943" i="1"/>
  <c r="BI1943" i="1"/>
  <c r="G1813" i="1"/>
  <c r="H1813" i="1" s="1"/>
  <c r="J1813" i="1"/>
  <c r="BF1813" i="1"/>
  <c r="BG1813" i="1"/>
  <c r="BH1813" i="1"/>
  <c r="BI1813" i="1"/>
  <c r="K1813" i="1"/>
  <c r="L1813" i="1"/>
  <c r="L1632" i="1"/>
  <c r="G1632" i="1"/>
  <c r="H1632" i="1" s="1"/>
  <c r="J1632" i="1"/>
  <c r="BH1632" i="1"/>
  <c r="BI1632" i="1"/>
  <c r="K1632" i="1"/>
  <c r="BF1632" i="1"/>
  <c r="BG1632" i="1"/>
  <c r="L1422" i="1"/>
  <c r="G1422" i="1"/>
  <c r="H1422" i="1" s="1"/>
  <c r="J1422" i="1"/>
  <c r="K1422" i="1"/>
  <c r="BF1422" i="1"/>
  <c r="BG1422" i="1"/>
  <c r="BH1422" i="1"/>
  <c r="BI1422" i="1"/>
  <c r="L1144" i="1"/>
  <c r="J1144" i="1"/>
  <c r="K1144" i="1"/>
  <c r="G1144" i="1"/>
  <c r="H1144" i="1" s="1"/>
  <c r="BF1144" i="1"/>
  <c r="BG1144" i="1"/>
  <c r="BH1144" i="1"/>
  <c r="BI1144" i="1"/>
  <c r="L1014" i="1"/>
  <c r="J1014" i="1"/>
  <c r="K1014" i="1"/>
  <c r="G1014" i="1"/>
  <c r="H1014" i="1" s="1"/>
  <c r="BF1014" i="1"/>
  <c r="BG1014" i="1"/>
  <c r="BH1014" i="1"/>
  <c r="BI1014" i="1"/>
  <c r="K1982" i="1"/>
  <c r="G1982" i="1"/>
  <c r="H1982" i="1" s="1"/>
  <c r="BG1982" i="1"/>
  <c r="BF1982" i="1"/>
  <c r="BH1982" i="1"/>
  <c r="L1982" i="1"/>
  <c r="J1982" i="1"/>
  <c r="BI1982" i="1"/>
  <c r="L1844" i="1"/>
  <c r="J1844" i="1"/>
  <c r="BF1844" i="1"/>
  <c r="BG1844" i="1"/>
  <c r="K1844" i="1"/>
  <c r="BH1844" i="1"/>
  <c r="BI1844" i="1"/>
  <c r="G1844" i="1"/>
  <c r="H1844" i="1" s="1"/>
  <c r="G1639" i="1"/>
  <c r="H1639" i="1" s="1"/>
  <c r="J1639" i="1"/>
  <c r="BH1639" i="1"/>
  <c r="BI1639" i="1"/>
  <c r="BF1639" i="1"/>
  <c r="K1639" i="1"/>
  <c r="BG1639" i="1"/>
  <c r="L1639" i="1"/>
  <c r="L1429" i="1"/>
  <c r="G1429" i="1"/>
  <c r="H1429" i="1" s="1"/>
  <c r="J1429" i="1"/>
  <c r="BI1429" i="1"/>
  <c r="BF1429" i="1"/>
  <c r="BG1429" i="1"/>
  <c r="BH1429" i="1"/>
  <c r="K1429" i="1"/>
  <c r="L1511" i="1"/>
  <c r="G1511" i="1"/>
  <c r="H1511" i="1" s="1"/>
  <c r="J1511" i="1"/>
  <c r="K1511" i="1"/>
  <c r="BF1511" i="1"/>
  <c r="BG1511" i="1"/>
  <c r="BH1511" i="1"/>
  <c r="BI1511" i="1"/>
  <c r="L1372" i="1"/>
  <c r="G1372" i="1"/>
  <c r="H1372" i="1" s="1"/>
  <c r="J1372" i="1"/>
  <c r="K1372" i="1"/>
  <c r="BG1372" i="1"/>
  <c r="BH1372" i="1"/>
  <c r="BI1372" i="1"/>
  <c r="BF1372" i="1"/>
  <c r="L2184" i="1"/>
  <c r="G2184" i="1"/>
  <c r="H2184" i="1" s="1"/>
  <c r="J2184" i="1"/>
  <c r="BF2184" i="1"/>
  <c r="BG2184" i="1"/>
  <c r="BH2184" i="1"/>
  <c r="K2184" i="1"/>
  <c r="BI2184" i="1"/>
  <c r="L1329" i="1"/>
  <c r="G1329" i="1"/>
  <c r="H1329" i="1" s="1"/>
  <c r="J1329" i="1"/>
  <c r="K1329" i="1"/>
  <c r="BF1329" i="1"/>
  <c r="BG1329" i="1"/>
  <c r="BI1329" i="1"/>
  <c r="BH1329" i="1"/>
  <c r="G1869" i="1"/>
  <c r="H1869" i="1" s="1"/>
  <c r="J1869" i="1"/>
  <c r="BF1869" i="1"/>
  <c r="BG1869" i="1"/>
  <c r="BH1869" i="1"/>
  <c r="BI1869" i="1"/>
  <c r="L1869" i="1"/>
  <c r="K1869" i="1"/>
  <c r="L1731" i="1"/>
  <c r="G1731" i="1"/>
  <c r="H1731" i="1" s="1"/>
  <c r="J1731" i="1"/>
  <c r="K1731" i="1"/>
  <c r="BF1731" i="1"/>
  <c r="BG1731" i="1"/>
  <c r="BH1731" i="1"/>
  <c r="BI1731" i="1"/>
  <c r="G1496" i="1"/>
  <c r="H1496" i="1" s="1"/>
  <c r="BF1496" i="1"/>
  <c r="BG1496" i="1"/>
  <c r="BH1496" i="1"/>
  <c r="J1496" i="1"/>
  <c r="L1496" i="1"/>
  <c r="BI1496" i="1"/>
  <c r="K1496" i="1"/>
  <c r="L1226" i="1"/>
  <c r="G1226" i="1"/>
  <c r="H1226" i="1" s="1"/>
  <c r="J1226" i="1"/>
  <c r="K1226" i="1"/>
  <c r="BH1226" i="1"/>
  <c r="BI1226" i="1"/>
  <c r="BG1226" i="1"/>
  <c r="BF1226" i="1"/>
  <c r="L1104" i="1"/>
  <c r="G1104" i="1"/>
  <c r="H1104" i="1" s="1"/>
  <c r="J1104" i="1"/>
  <c r="K1104" i="1"/>
  <c r="BI1104" i="1"/>
  <c r="BF1104" i="1"/>
  <c r="BG1104" i="1"/>
  <c r="BH1104" i="1"/>
  <c r="BG2224" i="1"/>
  <c r="G2224" i="1"/>
  <c r="H2224" i="1" s="1"/>
  <c r="J2224" i="1"/>
  <c r="K2224" i="1"/>
  <c r="BF2224" i="1"/>
  <c r="BI2224" i="1"/>
  <c r="BH2224" i="1"/>
  <c r="L2224" i="1"/>
  <c r="G2006" i="1"/>
  <c r="H2006" i="1" s="1"/>
  <c r="J2006" i="1"/>
  <c r="BI2006" i="1"/>
  <c r="BF2006" i="1"/>
  <c r="BG2006" i="1"/>
  <c r="BH2006" i="1"/>
  <c r="K2006" i="1"/>
  <c r="L2006" i="1"/>
  <c r="L1836" i="1"/>
  <c r="G1836" i="1"/>
  <c r="H1836" i="1" s="1"/>
  <c r="BG1836" i="1"/>
  <c r="J1836" i="1"/>
  <c r="BH1836" i="1"/>
  <c r="BF1836" i="1"/>
  <c r="K1836" i="1"/>
  <c r="BI1836" i="1"/>
  <c r="J1647" i="1"/>
  <c r="G1647" i="1"/>
  <c r="H1647" i="1" s="1"/>
  <c r="BI1647" i="1"/>
  <c r="BF1647" i="1"/>
  <c r="BG1647" i="1"/>
  <c r="K1647" i="1"/>
  <c r="BH1647" i="1"/>
  <c r="L1647" i="1"/>
  <c r="G2118" i="1"/>
  <c r="H2118" i="1" s="1"/>
  <c r="J2118" i="1"/>
  <c r="BG2118" i="1"/>
  <c r="BH2118" i="1"/>
  <c r="BI2118" i="1"/>
  <c r="BF2118" i="1"/>
  <c r="L2118" i="1"/>
  <c r="K2118" i="1"/>
  <c r="L2232" i="1"/>
  <c r="K2232" i="1"/>
  <c r="G2232" i="1"/>
  <c r="H2232" i="1" s="1"/>
  <c r="J2232" i="1"/>
  <c r="BH2232" i="1"/>
  <c r="BI2232" i="1"/>
  <c r="BF2232" i="1"/>
  <c r="BG2232" i="1"/>
  <c r="L1983" i="1"/>
  <c r="G1983" i="1"/>
  <c r="H1983" i="1" s="1"/>
  <c r="J1983" i="1"/>
  <c r="K1983" i="1"/>
  <c r="BF1983" i="1"/>
  <c r="BG1983" i="1"/>
  <c r="BH1983" i="1"/>
  <c r="BI1983" i="1"/>
  <c r="L1314" i="1"/>
  <c r="BI1314" i="1"/>
  <c r="J1314" i="1"/>
  <c r="G1314" i="1"/>
  <c r="H1314" i="1" s="1"/>
  <c r="BG1314" i="1"/>
  <c r="BH1314" i="1"/>
  <c r="K1314" i="1"/>
  <c r="BF1314" i="1"/>
  <c r="L1770" i="1"/>
  <c r="G1770" i="1"/>
  <c r="H1770" i="1" s="1"/>
  <c r="J1770" i="1"/>
  <c r="K1770" i="1"/>
  <c r="BF1770" i="1"/>
  <c r="BG1770" i="1"/>
  <c r="BH1770" i="1"/>
  <c r="BI1770" i="1"/>
  <c r="L1087" i="1"/>
  <c r="G1087" i="1"/>
  <c r="H1087" i="1" s="1"/>
  <c r="J1087" i="1"/>
  <c r="K1087" i="1"/>
  <c r="BF1087" i="1"/>
  <c r="BG1087" i="1"/>
  <c r="BH1087" i="1"/>
  <c r="BI1087" i="1"/>
  <c r="L1257" i="1"/>
  <c r="G1257" i="1"/>
  <c r="H1257" i="1" s="1"/>
  <c r="J1257" i="1"/>
  <c r="K1257" i="1"/>
  <c r="BH1257" i="1"/>
  <c r="BI1257" i="1"/>
  <c r="BG1257" i="1"/>
  <c r="BF1257" i="1"/>
  <c r="L1973" i="1"/>
  <c r="J1973" i="1"/>
  <c r="K1973" i="1"/>
  <c r="G1973" i="1"/>
  <c r="H1973" i="1" s="1"/>
  <c r="BF1973" i="1"/>
  <c r="BG1973" i="1"/>
  <c r="BH1973" i="1"/>
  <c r="BI1973" i="1"/>
  <c r="L1321" i="1"/>
  <c r="G1321" i="1"/>
  <c r="H1321" i="1" s="1"/>
  <c r="J1321" i="1"/>
  <c r="K1321" i="1"/>
  <c r="BF1321" i="1"/>
  <c r="BH1321" i="1"/>
  <c r="BI1321" i="1"/>
  <c r="BG1321" i="1"/>
  <c r="L827" i="1"/>
  <c r="G827" i="1"/>
  <c r="H827" i="1" s="1"/>
  <c r="J827" i="1"/>
  <c r="BH827" i="1"/>
  <c r="BI827" i="1"/>
  <c r="K827" i="1"/>
  <c r="BG827" i="1"/>
  <c r="BF827" i="1"/>
  <c r="BF2085" i="1"/>
  <c r="BG2085" i="1"/>
  <c r="L2085" i="1"/>
  <c r="G2085" i="1"/>
  <c r="H2085" i="1" s="1"/>
  <c r="BI2085" i="1"/>
  <c r="BH2085" i="1"/>
  <c r="J2085" i="1"/>
  <c r="K2085" i="1"/>
  <c r="L2021" i="1"/>
  <c r="G2021" i="1"/>
  <c r="H2021" i="1" s="1"/>
  <c r="J2021" i="1"/>
  <c r="K2021" i="1"/>
  <c r="BI2021" i="1"/>
  <c r="BF2021" i="1"/>
  <c r="BG2021" i="1"/>
  <c r="BH2021" i="1"/>
  <c r="L1209" i="1"/>
  <c r="J1209" i="1"/>
  <c r="K1209" i="1"/>
  <c r="G1209" i="1"/>
  <c r="H1209" i="1" s="1"/>
  <c r="BF1209" i="1"/>
  <c r="BG1209" i="1"/>
  <c r="BH1209" i="1"/>
  <c r="BI1209" i="1"/>
  <c r="L1965" i="1"/>
  <c r="G1965" i="1"/>
  <c r="H1965" i="1" s="1"/>
  <c r="J1965" i="1"/>
  <c r="K1965" i="1"/>
  <c r="BF1965" i="1"/>
  <c r="BG1965" i="1"/>
  <c r="BH1965" i="1"/>
  <c r="BI1965" i="1"/>
  <c r="L1111" i="1"/>
  <c r="K1111" i="1"/>
  <c r="G1111" i="1"/>
  <c r="H1111" i="1" s="1"/>
  <c r="BG1111" i="1"/>
  <c r="BH1111" i="1"/>
  <c r="J1111" i="1"/>
  <c r="BI1111" i="1"/>
  <c r="BF1111" i="1"/>
  <c r="BF2199" i="1"/>
  <c r="J2199" i="1"/>
  <c r="K2199" i="1"/>
  <c r="BH2199" i="1"/>
  <c r="G2199" i="1"/>
  <c r="H2199" i="1" s="1"/>
  <c r="BI2199" i="1"/>
  <c r="L2199" i="1"/>
  <c r="BG2199" i="1"/>
  <c r="J1901" i="1"/>
  <c r="K1901" i="1"/>
  <c r="BH1901" i="1"/>
  <c r="L1901" i="1"/>
  <c r="BG1901" i="1"/>
  <c r="BI1901" i="1"/>
  <c r="G1901" i="1"/>
  <c r="H1901" i="1" s="1"/>
  <c r="BF1901" i="1"/>
  <c r="L1630" i="1"/>
  <c r="G1630" i="1"/>
  <c r="H1630" i="1" s="1"/>
  <c r="J1630" i="1"/>
  <c r="K1630" i="1"/>
  <c r="BH1630" i="1"/>
  <c r="BI1630" i="1"/>
  <c r="BF1630" i="1"/>
  <c r="BG1630" i="1"/>
  <c r="L1362" i="1"/>
  <c r="K1362" i="1"/>
  <c r="G1362" i="1"/>
  <c r="H1362" i="1" s="1"/>
  <c r="BF1362" i="1"/>
  <c r="BG1362" i="1"/>
  <c r="BH1362" i="1"/>
  <c r="BI1362" i="1"/>
  <c r="J1362" i="1"/>
  <c r="G192" i="1"/>
  <c r="H192" i="1" s="1"/>
  <c r="BG192" i="1"/>
  <c r="BH192" i="1"/>
  <c r="BI192" i="1"/>
  <c r="BF192" i="1"/>
  <c r="K192" i="1"/>
  <c r="J192" i="1"/>
  <c r="L192" i="1"/>
  <c r="L1793" i="1"/>
  <c r="J1793" i="1"/>
  <c r="BF1793" i="1"/>
  <c r="BG1793" i="1"/>
  <c r="BH1793" i="1"/>
  <c r="K1793" i="1"/>
  <c r="BI1793" i="1"/>
  <c r="G1793" i="1"/>
  <c r="H1793" i="1" s="1"/>
  <c r="L1670" i="1"/>
  <c r="K1670" i="1"/>
  <c r="G1670" i="1"/>
  <c r="H1670" i="1" s="1"/>
  <c r="J1670" i="1"/>
  <c r="BH1670" i="1"/>
  <c r="BI1670" i="1"/>
  <c r="BF1670" i="1"/>
  <c r="BG1670" i="1"/>
  <c r="L1404" i="1"/>
  <c r="G1404" i="1"/>
  <c r="H1404" i="1" s="1"/>
  <c r="BF1404" i="1"/>
  <c r="BI1404" i="1"/>
  <c r="BH1404" i="1"/>
  <c r="K1404" i="1"/>
  <c r="BG1404" i="1"/>
  <c r="J1404" i="1"/>
  <c r="L1094" i="1"/>
  <c r="J1094" i="1"/>
  <c r="K1094" i="1"/>
  <c r="G1094" i="1"/>
  <c r="H1094" i="1" s="1"/>
  <c r="BF1094" i="1"/>
  <c r="BG1094" i="1"/>
  <c r="BH1094" i="1"/>
  <c r="BI1094" i="1"/>
  <c r="L1606" i="1"/>
  <c r="G1606" i="1"/>
  <c r="H1606" i="1" s="1"/>
  <c r="J1606" i="1"/>
  <c r="K1606" i="1"/>
  <c r="BH1606" i="1"/>
  <c r="BI1606" i="1"/>
  <c r="BF1606" i="1"/>
  <c r="BG1606" i="1"/>
  <c r="L1320" i="1"/>
  <c r="G1320" i="1"/>
  <c r="H1320" i="1" s="1"/>
  <c r="J1320" i="1"/>
  <c r="K1320" i="1"/>
  <c r="BF1320" i="1"/>
  <c r="BG1320" i="1"/>
  <c r="BH1320" i="1"/>
  <c r="BI1320" i="1"/>
  <c r="L1460" i="1"/>
  <c r="K1460" i="1"/>
  <c r="G1460" i="1"/>
  <c r="H1460" i="1" s="1"/>
  <c r="BH1460" i="1"/>
  <c r="BI1460" i="1"/>
  <c r="J1460" i="1"/>
  <c r="BG1460" i="1"/>
  <c r="BF1460" i="1"/>
  <c r="BH1192" i="1"/>
  <c r="L1192" i="1"/>
  <c r="K1192" i="1"/>
  <c r="BF1192" i="1"/>
  <c r="BG1192" i="1"/>
  <c r="BI1192" i="1"/>
  <c r="J1192" i="1"/>
  <c r="G1192" i="1"/>
  <c r="H1192" i="1" s="1"/>
  <c r="G1020" i="1"/>
  <c r="H1020" i="1" s="1"/>
  <c r="J1020" i="1"/>
  <c r="BF1020" i="1"/>
  <c r="BG1020" i="1"/>
  <c r="BH1020" i="1"/>
  <c r="BI1020" i="1"/>
  <c r="L1020" i="1"/>
  <c r="K1020" i="1"/>
  <c r="L884" i="1"/>
  <c r="G884" i="1"/>
  <c r="H884" i="1" s="1"/>
  <c r="J884" i="1"/>
  <c r="BG884" i="1"/>
  <c r="BH884" i="1"/>
  <c r="K884" i="1"/>
  <c r="BI884" i="1"/>
  <c r="BF884" i="1"/>
  <c r="G385" i="1"/>
  <c r="H385" i="1" s="1"/>
  <c r="BH385" i="1"/>
  <c r="BI385" i="1"/>
  <c r="BG385" i="1"/>
  <c r="BF385" i="1"/>
  <c r="J385" i="1"/>
  <c r="K385" i="1"/>
  <c r="L385" i="1"/>
  <c r="L444" i="1"/>
  <c r="G444" i="1"/>
  <c r="H444" i="1" s="1"/>
  <c r="J444" i="1"/>
  <c r="K444" i="1"/>
  <c r="BG444" i="1"/>
  <c r="BH444" i="1"/>
  <c r="BI444" i="1"/>
  <c r="BF444" i="1"/>
  <c r="L368" i="1"/>
  <c r="BG368" i="1"/>
  <c r="BH368" i="1"/>
  <c r="K368" i="1"/>
  <c r="J368" i="1"/>
  <c r="BI368" i="1"/>
  <c r="BF368" i="1"/>
  <c r="G368" i="1"/>
  <c r="H368" i="1" s="1"/>
  <c r="J142" i="1"/>
  <c r="G142" i="1"/>
  <c r="H142" i="1" s="1"/>
  <c r="K142" i="1"/>
  <c r="BF142" i="1"/>
  <c r="BG142" i="1"/>
  <c r="BH142" i="1"/>
  <c r="BI142" i="1"/>
  <c r="L142" i="1"/>
  <c r="BH598" i="1"/>
  <c r="L598" i="1"/>
  <c r="G598" i="1"/>
  <c r="H598" i="1" s="1"/>
  <c r="J598" i="1"/>
  <c r="BI598" i="1"/>
  <c r="K598" i="1"/>
  <c r="BG598" i="1"/>
  <c r="BF598" i="1"/>
  <c r="J201" i="1"/>
  <c r="G201" i="1"/>
  <c r="H201" i="1" s="1"/>
  <c r="BF201" i="1"/>
  <c r="BG201" i="1"/>
  <c r="BI201" i="1"/>
  <c r="L201" i="1"/>
  <c r="BH201" i="1"/>
  <c r="K201" i="1"/>
  <c r="L134" i="1"/>
  <c r="K134" i="1"/>
  <c r="J134" i="1"/>
  <c r="G134" i="1"/>
  <c r="H134" i="1" s="1"/>
  <c r="BF134" i="1"/>
  <c r="BG134" i="1"/>
  <c r="BH134" i="1"/>
  <c r="BI134" i="1"/>
  <c r="L2035" i="1"/>
  <c r="G2035" i="1"/>
  <c r="H2035" i="1" s="1"/>
  <c r="J2035" i="1"/>
  <c r="K2035" i="1"/>
  <c r="BH2035" i="1"/>
  <c r="BI2035" i="1"/>
  <c r="BF2035" i="1"/>
  <c r="BG2035" i="1"/>
  <c r="BG1376" i="1"/>
  <c r="BH1376" i="1"/>
  <c r="L1376" i="1"/>
  <c r="BI1376" i="1"/>
  <c r="J1376" i="1"/>
  <c r="G1376" i="1"/>
  <c r="H1376" i="1" s="1"/>
  <c r="K1376" i="1"/>
  <c r="BF1376" i="1"/>
  <c r="K1907" i="1"/>
  <c r="BF1907" i="1"/>
  <c r="BG1907" i="1"/>
  <c r="BI1907" i="1"/>
  <c r="G1907" i="1"/>
  <c r="H1907" i="1" s="1"/>
  <c r="J1907" i="1"/>
  <c r="BH1907" i="1"/>
  <c r="L1907" i="1"/>
  <c r="L781" i="1"/>
  <c r="J781" i="1"/>
  <c r="K781" i="1"/>
  <c r="BF781" i="1"/>
  <c r="BG781" i="1"/>
  <c r="BH781" i="1"/>
  <c r="BI781" i="1"/>
  <c r="G781" i="1"/>
  <c r="H781" i="1" s="1"/>
  <c r="L1874" i="1"/>
  <c r="J1874" i="1"/>
  <c r="K1874" i="1"/>
  <c r="G1874" i="1"/>
  <c r="H1874" i="1" s="1"/>
  <c r="BF1874" i="1"/>
  <c r="BG1874" i="1"/>
  <c r="BH1874" i="1"/>
  <c r="BI1874" i="1"/>
  <c r="L116" i="1"/>
  <c r="J116" i="1"/>
  <c r="K116" i="1"/>
  <c r="G116" i="1"/>
  <c r="H116" i="1" s="1"/>
  <c r="BF116" i="1"/>
  <c r="BG116" i="1"/>
  <c r="BH116" i="1"/>
  <c r="BI116" i="1"/>
  <c r="L2230" i="1"/>
  <c r="G2230" i="1"/>
  <c r="H2230" i="1" s="1"/>
  <c r="J2230" i="1"/>
  <c r="K2230" i="1"/>
  <c r="BH2230" i="1"/>
  <c r="BI2230" i="1"/>
  <c r="BF2230" i="1"/>
  <c r="BG2230" i="1"/>
  <c r="K1368" i="1"/>
  <c r="G1368" i="1"/>
  <c r="H1368" i="1" s="1"/>
  <c r="BF1368" i="1"/>
  <c r="J1368" i="1"/>
  <c r="BG1368" i="1"/>
  <c r="BH1368" i="1"/>
  <c r="BI1368" i="1"/>
  <c r="L1368" i="1"/>
  <c r="L539" i="1"/>
  <c r="G539" i="1"/>
  <c r="H539" i="1" s="1"/>
  <c r="J539" i="1"/>
  <c r="K539" i="1"/>
  <c r="BF539" i="1"/>
  <c r="BG539" i="1"/>
  <c r="BH539" i="1"/>
  <c r="BI539" i="1"/>
  <c r="L264" i="1"/>
  <c r="G264" i="1"/>
  <c r="H264" i="1" s="1"/>
  <c r="J264" i="1"/>
  <c r="K264" i="1"/>
  <c r="BF264" i="1"/>
  <c r="BG264" i="1"/>
  <c r="BH264" i="1"/>
  <c r="BI264" i="1"/>
  <c r="L1865" i="1"/>
  <c r="BG1865" i="1"/>
  <c r="BI1865" i="1"/>
  <c r="J1865" i="1"/>
  <c r="G1865" i="1"/>
  <c r="H1865" i="1" s="1"/>
  <c r="K1865" i="1"/>
  <c r="BF1865" i="1"/>
  <c r="BH1865" i="1"/>
  <c r="L1238" i="1"/>
  <c r="G1238" i="1"/>
  <c r="H1238" i="1" s="1"/>
  <c r="BH1238" i="1"/>
  <c r="BI1238" i="1"/>
  <c r="K1238" i="1"/>
  <c r="BF1238" i="1"/>
  <c r="BG1238" i="1"/>
  <c r="J1238" i="1"/>
  <c r="L843" i="1"/>
  <c r="K843" i="1"/>
  <c r="G843" i="1"/>
  <c r="H843" i="1" s="1"/>
  <c r="BF843" i="1"/>
  <c r="J843" i="1"/>
  <c r="BG843" i="1"/>
  <c r="BH843" i="1"/>
  <c r="BI843" i="1"/>
  <c r="G247" i="1"/>
  <c r="H247" i="1" s="1"/>
  <c r="J247" i="1"/>
  <c r="K247" i="1"/>
  <c r="BG247" i="1"/>
  <c r="BH247" i="1"/>
  <c r="BI247" i="1"/>
  <c r="L247" i="1"/>
  <c r="BF247" i="1"/>
  <c r="L1866" i="1"/>
  <c r="G1866" i="1"/>
  <c r="H1866" i="1" s="1"/>
  <c r="J1866" i="1"/>
  <c r="K1866" i="1"/>
  <c r="BI1866" i="1"/>
  <c r="BF1866" i="1"/>
  <c r="BG1866" i="1"/>
  <c r="BH1866" i="1"/>
  <c r="G1643" i="1"/>
  <c r="H1643" i="1" s="1"/>
  <c r="J1643" i="1"/>
  <c r="BF1643" i="1"/>
  <c r="BG1643" i="1"/>
  <c r="BH1643" i="1"/>
  <c r="BI1643" i="1"/>
  <c r="L1643" i="1"/>
  <c r="K1643" i="1"/>
  <c r="L1961" i="1"/>
  <c r="G1961" i="1"/>
  <c r="H1961" i="1" s="1"/>
  <c r="BH1961" i="1"/>
  <c r="BG1961" i="1"/>
  <c r="K1961" i="1"/>
  <c r="BF1961" i="1"/>
  <c r="BI1961" i="1"/>
  <c r="J1961" i="1"/>
  <c r="BF524" i="1"/>
  <c r="G524" i="1"/>
  <c r="H524" i="1" s="1"/>
  <c r="BH524" i="1"/>
  <c r="BI524" i="1"/>
  <c r="J524" i="1"/>
  <c r="L524" i="1"/>
  <c r="K524" i="1"/>
  <c r="BG524" i="1"/>
  <c r="L502" i="1"/>
  <c r="G502" i="1"/>
  <c r="H502" i="1" s="1"/>
  <c r="J502" i="1"/>
  <c r="K502" i="1"/>
  <c r="BF502" i="1"/>
  <c r="BG502" i="1"/>
  <c r="BH502" i="1"/>
  <c r="BI502" i="1"/>
  <c r="L219" i="1"/>
  <c r="K219" i="1"/>
  <c r="G219" i="1"/>
  <c r="H219" i="1" s="1"/>
  <c r="J219" i="1"/>
  <c r="BF219" i="1"/>
  <c r="BG219" i="1"/>
  <c r="BH219" i="1"/>
  <c r="BI219" i="1"/>
  <c r="L710" i="1"/>
  <c r="J710" i="1"/>
  <c r="K710" i="1"/>
  <c r="G710" i="1"/>
  <c r="H710" i="1" s="1"/>
  <c r="BF710" i="1"/>
  <c r="BG710" i="1"/>
  <c r="BH710" i="1"/>
  <c r="BI710" i="1"/>
  <c r="L603" i="1"/>
  <c r="G603" i="1"/>
  <c r="H603" i="1" s="1"/>
  <c r="J603" i="1"/>
  <c r="K603" i="1"/>
  <c r="BF603" i="1"/>
  <c r="BG603" i="1"/>
  <c r="BH603" i="1"/>
  <c r="BI603" i="1"/>
  <c r="L352" i="1"/>
  <c r="J352" i="1"/>
  <c r="G352" i="1"/>
  <c r="H352" i="1" s="1"/>
  <c r="BH352" i="1"/>
  <c r="BI352" i="1"/>
  <c r="BG352" i="1"/>
  <c r="BF352" i="1"/>
  <c r="K352" i="1"/>
  <c r="L759" i="1"/>
  <c r="G759" i="1"/>
  <c r="H759" i="1" s="1"/>
  <c r="J759" i="1"/>
  <c r="K759" i="1"/>
  <c r="BI759" i="1"/>
  <c r="BF759" i="1"/>
  <c r="BG759" i="1"/>
  <c r="BH759" i="1"/>
  <c r="L468" i="1"/>
  <c r="J468" i="1"/>
  <c r="K468" i="1"/>
  <c r="BF468" i="1"/>
  <c r="G468" i="1"/>
  <c r="H468" i="1" s="1"/>
  <c r="BG468" i="1"/>
  <c r="BH468" i="1"/>
  <c r="BI468" i="1"/>
  <c r="BI563" i="1"/>
  <c r="BG563" i="1"/>
  <c r="BH563" i="1"/>
  <c r="L563" i="1"/>
  <c r="G563" i="1"/>
  <c r="H563" i="1" s="1"/>
  <c r="J563" i="1"/>
  <c r="BF563" i="1"/>
  <c r="K563" i="1"/>
  <c r="L486" i="1"/>
  <c r="J486" i="1"/>
  <c r="K486" i="1"/>
  <c r="BF486" i="1"/>
  <c r="BG486" i="1"/>
  <c r="BH486" i="1"/>
  <c r="BI486" i="1"/>
  <c r="G486" i="1"/>
  <c r="H486" i="1" s="1"/>
  <c r="L677" i="1"/>
  <c r="G677" i="1"/>
  <c r="H677" i="1" s="1"/>
  <c r="J677" i="1"/>
  <c r="K677" i="1"/>
  <c r="BF677" i="1"/>
  <c r="BG677" i="1"/>
  <c r="BH677" i="1"/>
  <c r="BI677" i="1"/>
  <c r="L680" i="1"/>
  <c r="K680" i="1"/>
  <c r="BH680" i="1"/>
  <c r="J680" i="1"/>
  <c r="G680" i="1"/>
  <c r="H680" i="1" s="1"/>
  <c r="BG680" i="1"/>
  <c r="BI680" i="1"/>
  <c r="BF680" i="1"/>
  <c r="L927" i="1"/>
  <c r="G927" i="1"/>
  <c r="H927" i="1" s="1"/>
  <c r="J927" i="1"/>
  <c r="K927" i="1"/>
  <c r="BF927" i="1"/>
  <c r="BG927" i="1"/>
  <c r="BH927" i="1"/>
  <c r="BI927" i="1"/>
  <c r="L470" i="1"/>
  <c r="BI470" i="1"/>
  <c r="J470" i="1"/>
  <c r="BF470" i="1"/>
  <c r="BG470" i="1"/>
  <c r="G470" i="1"/>
  <c r="H470" i="1" s="1"/>
  <c r="K470" i="1"/>
  <c r="BH470" i="1"/>
  <c r="L970" i="1"/>
  <c r="G970" i="1"/>
  <c r="H970" i="1" s="1"/>
  <c r="J970" i="1"/>
  <c r="K970" i="1"/>
  <c r="BF970" i="1"/>
  <c r="BG970" i="1"/>
  <c r="BH970" i="1"/>
  <c r="BI970" i="1"/>
  <c r="K645" i="1"/>
  <c r="BI645" i="1"/>
  <c r="BF645" i="1"/>
  <c r="BG645" i="1"/>
  <c r="BH645" i="1"/>
  <c r="L645" i="1"/>
  <c r="G645" i="1"/>
  <c r="H645" i="1" s="1"/>
  <c r="J645" i="1"/>
  <c r="G35" i="1"/>
  <c r="H35" i="1" s="1"/>
  <c r="K35" i="1"/>
  <c r="L35" i="1"/>
  <c r="BI35" i="1"/>
  <c r="BF35" i="1"/>
  <c r="BH35" i="1"/>
  <c r="BG35" i="1"/>
  <c r="J35" i="1"/>
  <c r="G640" i="1"/>
  <c r="H640" i="1" s="1"/>
  <c r="J640" i="1"/>
  <c r="K640" i="1"/>
  <c r="L640" i="1"/>
  <c r="BH640" i="1"/>
  <c r="BI640" i="1"/>
  <c r="BF640" i="1"/>
  <c r="BG640" i="1"/>
  <c r="BG589" i="1"/>
  <c r="BH589" i="1"/>
  <c r="BI589" i="1"/>
  <c r="BF589" i="1"/>
  <c r="J589" i="1"/>
  <c r="G589" i="1"/>
  <c r="H589" i="1" s="1"/>
  <c r="L589" i="1"/>
  <c r="K589" i="1"/>
  <c r="L308" i="1"/>
  <c r="J308" i="1"/>
  <c r="G308" i="1"/>
  <c r="H308" i="1" s="1"/>
  <c r="BI308" i="1"/>
  <c r="BF308" i="1"/>
  <c r="BG308" i="1"/>
  <c r="BH308" i="1"/>
  <c r="K308" i="1"/>
  <c r="L1571" i="1"/>
  <c r="BF1571" i="1"/>
  <c r="BG1571" i="1"/>
  <c r="BH1571" i="1"/>
  <c r="BI1571" i="1"/>
  <c r="G1571" i="1"/>
  <c r="H1571" i="1" s="1"/>
  <c r="J1571" i="1"/>
  <c r="K1571" i="1"/>
  <c r="L688" i="1"/>
  <c r="G688" i="1"/>
  <c r="H688" i="1" s="1"/>
  <c r="J688" i="1"/>
  <c r="K688" i="1"/>
  <c r="BI688" i="1"/>
  <c r="BF688" i="1"/>
  <c r="BG688" i="1"/>
  <c r="BH688" i="1"/>
  <c r="L291" i="1"/>
  <c r="G291" i="1"/>
  <c r="H291" i="1" s="1"/>
  <c r="J291" i="1"/>
  <c r="K291" i="1"/>
  <c r="BF291" i="1"/>
  <c r="BG291" i="1"/>
  <c r="BH291" i="1"/>
  <c r="BI291" i="1"/>
  <c r="G871" i="1"/>
  <c r="H871" i="1" s="1"/>
  <c r="J871" i="1"/>
  <c r="BF871" i="1"/>
  <c r="BG871" i="1"/>
  <c r="BH871" i="1"/>
  <c r="BI871" i="1"/>
  <c r="L871" i="1"/>
  <c r="K871" i="1"/>
  <c r="L414" i="1"/>
  <c r="G414" i="1"/>
  <c r="H414" i="1" s="1"/>
  <c r="K414" i="1"/>
  <c r="J414" i="1"/>
  <c r="BF414" i="1"/>
  <c r="BG414" i="1"/>
  <c r="BH414" i="1"/>
  <c r="BI414" i="1"/>
  <c r="J136" i="1"/>
  <c r="G136" i="1"/>
  <c r="H136" i="1" s="1"/>
  <c r="BF136" i="1"/>
  <c r="BG136" i="1"/>
  <c r="BH136" i="1"/>
  <c r="BI136" i="1"/>
  <c r="L136" i="1"/>
  <c r="K136" i="1"/>
  <c r="L799" i="1"/>
  <c r="K799" i="1"/>
  <c r="G799" i="1"/>
  <c r="H799" i="1" s="1"/>
  <c r="J799" i="1"/>
  <c r="BF799" i="1"/>
  <c r="BG799" i="1"/>
  <c r="BH799" i="1"/>
  <c r="BI799" i="1"/>
  <c r="BF1597" i="1"/>
  <c r="BG1597" i="1"/>
  <c r="BH1597" i="1"/>
  <c r="L1597" i="1"/>
  <c r="BI1597" i="1"/>
  <c r="G1597" i="1"/>
  <c r="H1597" i="1" s="1"/>
  <c r="K1597" i="1"/>
  <c r="J1597" i="1"/>
  <c r="L580" i="1"/>
  <c r="G580" i="1"/>
  <c r="H580" i="1" s="1"/>
  <c r="J580" i="1"/>
  <c r="K580" i="1"/>
  <c r="BF580" i="1"/>
  <c r="BG580" i="1"/>
  <c r="BH580" i="1"/>
  <c r="BI580" i="1"/>
  <c r="L785" i="1"/>
  <c r="G785" i="1"/>
  <c r="H785" i="1" s="1"/>
  <c r="J785" i="1"/>
  <c r="BF785" i="1"/>
  <c r="BG785" i="1"/>
  <c r="BH785" i="1"/>
  <c r="BI785" i="1"/>
  <c r="K785" i="1"/>
  <c r="G525" i="1"/>
  <c r="H525" i="1" s="1"/>
  <c r="BI525" i="1"/>
  <c r="BF525" i="1"/>
  <c r="J525" i="1"/>
  <c r="BG525" i="1"/>
  <c r="K525" i="1"/>
  <c r="BH525" i="1"/>
  <c r="L525" i="1"/>
  <c r="L869" i="1"/>
  <c r="K869" i="1"/>
  <c r="G869" i="1"/>
  <c r="H869" i="1" s="1"/>
  <c r="BF869" i="1"/>
  <c r="BG869" i="1"/>
  <c r="BH869" i="1"/>
  <c r="BI869" i="1"/>
  <c r="J869" i="1"/>
  <c r="J135" i="1"/>
  <c r="K135" i="1"/>
  <c r="L135" i="1"/>
  <c r="G135" i="1"/>
  <c r="H135" i="1" s="1"/>
  <c r="BF135" i="1"/>
  <c r="BG135" i="1"/>
  <c r="BH135" i="1"/>
  <c r="BI135" i="1"/>
  <c r="BG49" i="1"/>
  <c r="BF49" i="1"/>
  <c r="BH49" i="1"/>
  <c r="BI49" i="1"/>
  <c r="K49" i="1"/>
  <c r="J49" i="1"/>
  <c r="L49" i="1"/>
  <c r="G49" i="1"/>
  <c r="H49" i="1" s="1"/>
  <c r="L584" i="1"/>
  <c r="BI584" i="1"/>
  <c r="BH584" i="1"/>
  <c r="K584" i="1"/>
  <c r="J584" i="1"/>
  <c r="BF584" i="1"/>
  <c r="G584" i="1"/>
  <c r="H584" i="1" s="1"/>
  <c r="BG584" i="1"/>
  <c r="L1726" i="1"/>
  <c r="K1726" i="1"/>
  <c r="BF1726" i="1"/>
  <c r="BG1726" i="1"/>
  <c r="BH1726" i="1"/>
  <c r="BI1726" i="1"/>
  <c r="G1726" i="1"/>
  <c r="H1726" i="1" s="1"/>
  <c r="J1726" i="1"/>
  <c r="L1157" i="1"/>
  <c r="G1157" i="1"/>
  <c r="H1157" i="1" s="1"/>
  <c r="J1157" i="1"/>
  <c r="K1157" i="1"/>
  <c r="BF1157" i="1"/>
  <c r="BG1157" i="1"/>
  <c r="BH1157" i="1"/>
  <c r="BI1157" i="1"/>
  <c r="G2252" i="1"/>
  <c r="H2252" i="1" s="1"/>
  <c r="K2252" i="1"/>
  <c r="BH2252" i="1"/>
  <c r="BI2252" i="1"/>
  <c r="BF2252" i="1"/>
  <c r="BG2252" i="1"/>
  <c r="J2252" i="1"/>
  <c r="L2252" i="1"/>
  <c r="L1818" i="1"/>
  <c r="J1818" i="1"/>
  <c r="K1818" i="1"/>
  <c r="G1818" i="1"/>
  <c r="H1818" i="1" s="1"/>
  <c r="BF1818" i="1"/>
  <c r="BG1818" i="1"/>
  <c r="BH1818" i="1"/>
  <c r="BI1818" i="1"/>
  <c r="L1629" i="1"/>
  <c r="G1629" i="1"/>
  <c r="H1629" i="1" s="1"/>
  <c r="J1629" i="1"/>
  <c r="BH1629" i="1"/>
  <c r="BI1629" i="1"/>
  <c r="BG1629" i="1"/>
  <c r="K1629" i="1"/>
  <c r="BF1629" i="1"/>
  <c r="G1451" i="1"/>
  <c r="H1451" i="1" s="1"/>
  <c r="BH1451" i="1"/>
  <c r="BI1451" i="1"/>
  <c r="BG1451" i="1"/>
  <c r="K1451" i="1"/>
  <c r="BF1451" i="1"/>
  <c r="J1451" i="1"/>
  <c r="L1451" i="1"/>
  <c r="L1319" i="1"/>
  <c r="K1319" i="1"/>
  <c r="G1319" i="1"/>
  <c r="H1319" i="1" s="1"/>
  <c r="BF1319" i="1"/>
  <c r="BG1319" i="1"/>
  <c r="BH1319" i="1"/>
  <c r="J1319" i="1"/>
  <c r="BI1319" i="1"/>
  <c r="K1979" i="1"/>
  <c r="BG1979" i="1"/>
  <c r="BH1979" i="1"/>
  <c r="BI1979" i="1"/>
  <c r="BF1979" i="1"/>
  <c r="L1979" i="1"/>
  <c r="G1979" i="1"/>
  <c r="H1979" i="1" s="1"/>
  <c r="J1979" i="1"/>
  <c r="L1326" i="1"/>
  <c r="J1326" i="1"/>
  <c r="K1326" i="1"/>
  <c r="BF1326" i="1"/>
  <c r="G1326" i="1"/>
  <c r="H1326" i="1" s="1"/>
  <c r="BG1326" i="1"/>
  <c r="BH1326" i="1"/>
  <c r="BI1326" i="1"/>
  <c r="L1724" i="1"/>
  <c r="G1724" i="1"/>
  <c r="H1724" i="1" s="1"/>
  <c r="J1724" i="1"/>
  <c r="K1724" i="1"/>
  <c r="BF1724" i="1"/>
  <c r="BG1724" i="1"/>
  <c r="BH1724" i="1"/>
  <c r="BI1724" i="1"/>
  <c r="L419" i="1"/>
  <c r="G419" i="1"/>
  <c r="H419" i="1" s="1"/>
  <c r="J419" i="1"/>
  <c r="K419" i="1"/>
  <c r="BH419" i="1"/>
  <c r="BI419" i="1"/>
  <c r="BF419" i="1"/>
  <c r="BG419" i="1"/>
  <c r="L274" i="1"/>
  <c r="G274" i="1"/>
  <c r="H274" i="1" s="1"/>
  <c r="J274" i="1"/>
  <c r="K274" i="1"/>
  <c r="BG274" i="1"/>
  <c r="BH274" i="1"/>
  <c r="BI274" i="1"/>
  <c r="BF274" i="1"/>
  <c r="L1594" i="1"/>
  <c r="G1594" i="1"/>
  <c r="H1594" i="1" s="1"/>
  <c r="K1594" i="1"/>
  <c r="BI1594" i="1"/>
  <c r="BF1594" i="1"/>
  <c r="BG1594" i="1"/>
  <c r="BH1594" i="1"/>
  <c r="J1594" i="1"/>
  <c r="L734" i="1"/>
  <c r="J734" i="1"/>
  <c r="BI734" i="1"/>
  <c r="K734" i="1"/>
  <c r="BF734" i="1"/>
  <c r="BH734" i="1"/>
  <c r="BG734" i="1"/>
  <c r="G734" i="1"/>
  <c r="H734" i="1" s="1"/>
  <c r="L922" i="1"/>
  <c r="J922" i="1"/>
  <c r="K922" i="1"/>
  <c r="G922" i="1"/>
  <c r="H922" i="1" s="1"/>
  <c r="BI922" i="1"/>
  <c r="BF922" i="1"/>
  <c r="BG922" i="1"/>
  <c r="BH922" i="1"/>
  <c r="L1576" i="1"/>
  <c r="BI1576" i="1"/>
  <c r="BF1576" i="1"/>
  <c r="BG1576" i="1"/>
  <c r="BH1576" i="1"/>
  <c r="K1576" i="1"/>
  <c r="J1576" i="1"/>
  <c r="G1576" i="1"/>
  <c r="H1576" i="1" s="1"/>
  <c r="L2166" i="1"/>
  <c r="G2166" i="1"/>
  <c r="H2166" i="1" s="1"/>
  <c r="J2166" i="1"/>
  <c r="K2166" i="1"/>
  <c r="BF2166" i="1"/>
  <c r="BH2166" i="1"/>
  <c r="BI2166" i="1"/>
  <c r="BG2166" i="1"/>
  <c r="L2123" i="1"/>
  <c r="J2123" i="1"/>
  <c r="K2123" i="1"/>
  <c r="G2123" i="1"/>
  <c r="H2123" i="1" s="1"/>
  <c r="BF2123" i="1"/>
  <c r="BG2123" i="1"/>
  <c r="BH2123" i="1"/>
  <c r="BI2123" i="1"/>
  <c r="BF1857" i="1"/>
  <c r="BG1857" i="1"/>
  <c r="BH1857" i="1"/>
  <c r="L1857" i="1"/>
  <c r="K1857" i="1"/>
  <c r="BI1857" i="1"/>
  <c r="G1857" i="1"/>
  <c r="H1857" i="1" s="1"/>
  <c r="J1857" i="1"/>
  <c r="L1717" i="1"/>
  <c r="J1717" i="1"/>
  <c r="K1717" i="1"/>
  <c r="G1717" i="1"/>
  <c r="H1717" i="1" s="1"/>
  <c r="BH1717" i="1"/>
  <c r="BI1717" i="1"/>
  <c r="BF1717" i="1"/>
  <c r="BG1717" i="1"/>
  <c r="L1450" i="1"/>
  <c r="J1450" i="1"/>
  <c r="K1450" i="1"/>
  <c r="G1450" i="1"/>
  <c r="H1450" i="1" s="1"/>
  <c r="BH1450" i="1"/>
  <c r="BI1450" i="1"/>
  <c r="BF1450" i="1"/>
  <c r="BG1450" i="1"/>
  <c r="L1174" i="1"/>
  <c r="G1174" i="1"/>
  <c r="H1174" i="1" s="1"/>
  <c r="K1174" i="1"/>
  <c r="J1174" i="1"/>
  <c r="BF1174" i="1"/>
  <c r="BG1174" i="1"/>
  <c r="BH1174" i="1"/>
  <c r="BI1174" i="1"/>
  <c r="L1042" i="1"/>
  <c r="K1042" i="1"/>
  <c r="G1042" i="1"/>
  <c r="H1042" i="1" s="1"/>
  <c r="BH1042" i="1"/>
  <c r="BI1042" i="1"/>
  <c r="J1042" i="1"/>
  <c r="BG1042" i="1"/>
  <c r="BF1042" i="1"/>
  <c r="BF2114" i="1"/>
  <c r="BG2114" i="1"/>
  <c r="BH2114" i="1"/>
  <c r="BI2114" i="1"/>
  <c r="L2114" i="1"/>
  <c r="K2114" i="1"/>
  <c r="G2114" i="1"/>
  <c r="H2114" i="1" s="1"/>
  <c r="J2114" i="1"/>
  <c r="BH32" i="1"/>
  <c r="L32" i="1"/>
  <c r="K32" i="1"/>
  <c r="G32" i="1"/>
  <c r="H32" i="1" s="1"/>
  <c r="J32" i="1"/>
  <c r="BG32" i="1"/>
  <c r="BI32" i="1"/>
  <c r="BF32" i="1"/>
  <c r="J835" i="1"/>
  <c r="BF835" i="1"/>
  <c r="BG835" i="1"/>
  <c r="BH835" i="1"/>
  <c r="BI835" i="1"/>
  <c r="L835" i="1"/>
  <c r="K835" i="1"/>
  <c r="G835" i="1"/>
  <c r="H835" i="1" s="1"/>
  <c r="L506" i="1"/>
  <c r="BF506" i="1"/>
  <c r="BG506" i="1"/>
  <c r="BH506" i="1"/>
  <c r="BI506" i="1"/>
  <c r="K506" i="1"/>
  <c r="J506" i="1"/>
  <c r="G506" i="1"/>
  <c r="H506" i="1" s="1"/>
  <c r="L373" i="1"/>
  <c r="G373" i="1"/>
  <c r="H373" i="1" s="1"/>
  <c r="J373" i="1"/>
  <c r="K373" i="1"/>
  <c r="BF373" i="1"/>
  <c r="BG373" i="1"/>
  <c r="BH373" i="1"/>
  <c r="BI373" i="1"/>
  <c r="G223" i="1"/>
  <c r="H223" i="1" s="1"/>
  <c r="BH223" i="1"/>
  <c r="BI223" i="1"/>
  <c r="BF223" i="1"/>
  <c r="BG223" i="1"/>
  <c r="K223" i="1"/>
  <c r="J223" i="1"/>
  <c r="L223" i="1"/>
  <c r="L1593" i="1"/>
  <c r="G1593" i="1"/>
  <c r="H1593" i="1" s="1"/>
  <c r="J1593" i="1"/>
  <c r="K1593" i="1"/>
  <c r="BF1593" i="1"/>
  <c r="BG1593" i="1"/>
  <c r="BH1593" i="1"/>
  <c r="BI1593" i="1"/>
  <c r="L733" i="1"/>
  <c r="G733" i="1"/>
  <c r="H733" i="1" s="1"/>
  <c r="J733" i="1"/>
  <c r="K733" i="1"/>
  <c r="BF733" i="1"/>
  <c r="BG733" i="1"/>
  <c r="BH733" i="1"/>
  <c r="BI733" i="1"/>
  <c r="L593" i="1"/>
  <c r="K593" i="1"/>
  <c r="BF593" i="1"/>
  <c r="BG593" i="1"/>
  <c r="BH593" i="1"/>
  <c r="BI593" i="1"/>
  <c r="J593" i="1"/>
  <c r="G593" i="1"/>
  <c r="H593" i="1" s="1"/>
  <c r="L457" i="1"/>
  <c r="G457" i="1"/>
  <c r="H457" i="1" s="1"/>
  <c r="J457" i="1"/>
  <c r="K457" i="1"/>
  <c r="BF457" i="1"/>
  <c r="BG457" i="1"/>
  <c r="BH457" i="1"/>
  <c r="BI457" i="1"/>
  <c r="L296" i="1"/>
  <c r="G296" i="1"/>
  <c r="H296" i="1" s="1"/>
  <c r="J296" i="1"/>
  <c r="K296" i="1"/>
  <c r="BI296" i="1"/>
  <c r="BF296" i="1"/>
  <c r="BG296" i="1"/>
  <c r="BH296" i="1"/>
  <c r="L30" i="1"/>
  <c r="G30" i="1"/>
  <c r="H30" i="1" s="1"/>
  <c r="BI30" i="1"/>
  <c r="BF30" i="1"/>
  <c r="BG30" i="1"/>
  <c r="BH30" i="1"/>
  <c r="K30" i="1"/>
  <c r="J30" i="1"/>
  <c r="L698" i="1"/>
  <c r="G698" i="1"/>
  <c r="H698" i="1" s="1"/>
  <c r="J698" i="1"/>
  <c r="K698" i="1"/>
  <c r="BF698" i="1"/>
  <c r="BG698" i="1"/>
  <c r="BH698" i="1"/>
  <c r="BI698" i="1"/>
  <c r="BI1948" i="1"/>
  <c r="K1948" i="1"/>
  <c r="BG1948" i="1"/>
  <c r="BH1948" i="1"/>
  <c r="L1948" i="1"/>
  <c r="G1948" i="1"/>
  <c r="H1948" i="1" s="1"/>
  <c r="J1948" i="1"/>
  <c r="BF1948" i="1"/>
  <c r="BG1141" i="1"/>
  <c r="BH1141" i="1"/>
  <c r="BI1141" i="1"/>
  <c r="BF1141" i="1"/>
  <c r="L1141" i="1"/>
  <c r="G1141" i="1"/>
  <c r="H1141" i="1" s="1"/>
  <c r="J1141" i="1"/>
  <c r="K1141" i="1"/>
  <c r="L1011" i="1"/>
  <c r="G1011" i="1"/>
  <c r="H1011" i="1" s="1"/>
  <c r="J1011" i="1"/>
  <c r="K1011" i="1"/>
  <c r="BF1011" i="1"/>
  <c r="BG1011" i="1"/>
  <c r="BH1011" i="1"/>
  <c r="BI1011" i="1"/>
  <c r="BH2026" i="1"/>
  <c r="BI2026" i="1"/>
  <c r="BF2026" i="1"/>
  <c r="BG2026" i="1"/>
  <c r="L2026" i="1"/>
  <c r="K2026" i="1"/>
  <c r="G2026" i="1"/>
  <c r="H2026" i="1" s="1"/>
  <c r="J2026" i="1"/>
  <c r="L1888" i="1"/>
  <c r="G1888" i="1"/>
  <c r="H1888" i="1" s="1"/>
  <c r="J1888" i="1"/>
  <c r="K1888" i="1"/>
  <c r="BF1888" i="1"/>
  <c r="BG1888" i="1"/>
  <c r="BH1888" i="1"/>
  <c r="BI1888" i="1"/>
  <c r="L1692" i="1"/>
  <c r="G1692" i="1"/>
  <c r="H1692" i="1" s="1"/>
  <c r="K1692" i="1"/>
  <c r="BG1692" i="1"/>
  <c r="BH1692" i="1"/>
  <c r="BI1692" i="1"/>
  <c r="BF1692" i="1"/>
  <c r="J1692" i="1"/>
  <c r="G115" i="1"/>
  <c r="H115" i="1" s="1"/>
  <c r="BG115" i="1"/>
  <c r="BH115" i="1"/>
  <c r="BI115" i="1"/>
  <c r="BF115" i="1"/>
  <c r="K115" i="1"/>
  <c r="L115" i="1"/>
  <c r="J115" i="1"/>
  <c r="L966" i="1"/>
  <c r="G966" i="1"/>
  <c r="H966" i="1" s="1"/>
  <c r="J966" i="1"/>
  <c r="K966" i="1"/>
  <c r="BH966" i="1"/>
  <c r="BI966" i="1"/>
  <c r="BF966" i="1"/>
  <c r="BG966" i="1"/>
  <c r="L849" i="1"/>
  <c r="K849" i="1"/>
  <c r="G849" i="1"/>
  <c r="H849" i="1" s="1"/>
  <c r="J849" i="1"/>
  <c r="BF849" i="1"/>
  <c r="BG849" i="1"/>
  <c r="BH849" i="1"/>
  <c r="BI849" i="1"/>
  <c r="G536" i="1"/>
  <c r="H536" i="1" s="1"/>
  <c r="BF536" i="1"/>
  <c r="BG536" i="1"/>
  <c r="BH536" i="1"/>
  <c r="BI536" i="1"/>
  <c r="L536" i="1"/>
  <c r="J536" i="1"/>
  <c r="K536" i="1"/>
  <c r="L403" i="1"/>
  <c r="J403" i="1"/>
  <c r="K403" i="1"/>
  <c r="G403" i="1"/>
  <c r="H403" i="1" s="1"/>
  <c r="BH403" i="1"/>
  <c r="BI403" i="1"/>
  <c r="BF403" i="1"/>
  <c r="BG403" i="1"/>
  <c r="BI253" i="1"/>
  <c r="BF253" i="1"/>
  <c r="BG253" i="1"/>
  <c r="BH253" i="1"/>
  <c r="G253" i="1"/>
  <c r="H253" i="1" s="1"/>
  <c r="J253" i="1"/>
  <c r="K253" i="1"/>
  <c r="L253" i="1"/>
  <c r="L2174" i="1"/>
  <c r="J2174" i="1"/>
  <c r="K2174" i="1"/>
  <c r="G2174" i="1"/>
  <c r="H2174" i="1" s="1"/>
  <c r="BF2174" i="1"/>
  <c r="BG2174" i="1"/>
  <c r="BH2174" i="1"/>
  <c r="BI2174" i="1"/>
  <c r="L1247" i="1"/>
  <c r="BH1247" i="1"/>
  <c r="BG1247" i="1"/>
  <c r="BF1247" i="1"/>
  <c r="BI1247" i="1"/>
  <c r="K1247" i="1"/>
  <c r="G1247" i="1"/>
  <c r="H1247" i="1" s="1"/>
  <c r="J1247" i="1"/>
  <c r="K2043" i="1"/>
  <c r="BF2043" i="1"/>
  <c r="J2043" i="1"/>
  <c r="BH2043" i="1"/>
  <c r="BG2043" i="1"/>
  <c r="L2043" i="1"/>
  <c r="BI2043" i="1"/>
  <c r="G2043" i="1"/>
  <c r="H2043" i="1" s="1"/>
  <c r="L914" i="1"/>
  <c r="G914" i="1"/>
  <c r="H914" i="1" s="1"/>
  <c r="J914" i="1"/>
  <c r="K914" i="1"/>
  <c r="BI914" i="1"/>
  <c r="BF914" i="1"/>
  <c r="BH914" i="1"/>
  <c r="BG914" i="1"/>
  <c r="BF2244" i="1"/>
  <c r="BH2244" i="1"/>
  <c r="G2244" i="1"/>
  <c r="H2244" i="1" s="1"/>
  <c r="BG2244" i="1"/>
  <c r="BI2244" i="1"/>
  <c r="J2244" i="1"/>
  <c r="K2244" i="1"/>
  <c r="L2244" i="1"/>
  <c r="K2036" i="1"/>
  <c r="BI2036" i="1"/>
  <c r="BG2036" i="1"/>
  <c r="L2036" i="1"/>
  <c r="BH2036" i="1"/>
  <c r="G2036" i="1"/>
  <c r="H2036" i="1" s="1"/>
  <c r="BF2036" i="1"/>
  <c r="J2036" i="1"/>
  <c r="J1792" i="1"/>
  <c r="BF1792" i="1"/>
  <c r="BG1792" i="1"/>
  <c r="BH1792" i="1"/>
  <c r="BI1792" i="1"/>
  <c r="G1792" i="1"/>
  <c r="H1792" i="1" s="1"/>
  <c r="K1792" i="1"/>
  <c r="L1792" i="1"/>
  <c r="BH1549" i="1"/>
  <c r="J1549" i="1"/>
  <c r="BF1549" i="1"/>
  <c r="K1549" i="1"/>
  <c r="L1549" i="1"/>
  <c r="G1549" i="1"/>
  <c r="H1549" i="1" s="1"/>
  <c r="BG1549" i="1"/>
  <c r="BI1549" i="1"/>
  <c r="G1427" i="1"/>
  <c r="H1427" i="1" s="1"/>
  <c r="BI1427" i="1"/>
  <c r="BF1427" i="1"/>
  <c r="BG1427" i="1"/>
  <c r="BH1427" i="1"/>
  <c r="L1427" i="1"/>
  <c r="J1427" i="1"/>
  <c r="K1427" i="1"/>
  <c r="L1281" i="1"/>
  <c r="J1281" i="1"/>
  <c r="G1281" i="1"/>
  <c r="H1281" i="1" s="1"/>
  <c r="K1281" i="1"/>
  <c r="BG1281" i="1"/>
  <c r="BH1281" i="1"/>
  <c r="BI1281" i="1"/>
  <c r="BF1281" i="1"/>
  <c r="K1955" i="1"/>
  <c r="BH1955" i="1"/>
  <c r="BG1955" i="1"/>
  <c r="G1955" i="1"/>
  <c r="H1955" i="1" s="1"/>
  <c r="BI1955" i="1"/>
  <c r="J1955" i="1"/>
  <c r="BF1955" i="1"/>
  <c r="L1955" i="1"/>
  <c r="L1318" i="1"/>
  <c r="J1318" i="1"/>
  <c r="K1318" i="1"/>
  <c r="BF1318" i="1"/>
  <c r="BG1318" i="1"/>
  <c r="BH1318" i="1"/>
  <c r="G1318" i="1"/>
  <c r="H1318" i="1" s="1"/>
  <c r="BI1318" i="1"/>
  <c r="L767" i="1"/>
  <c r="G767" i="1"/>
  <c r="H767" i="1" s="1"/>
  <c r="J767" i="1"/>
  <c r="BF767" i="1"/>
  <c r="K767" i="1"/>
  <c r="BG767" i="1"/>
  <c r="BH767" i="1"/>
  <c r="BI767" i="1"/>
  <c r="L629" i="1"/>
  <c r="K629" i="1"/>
  <c r="BF629" i="1"/>
  <c r="G629" i="1"/>
  <c r="H629" i="1" s="1"/>
  <c r="BG629" i="1"/>
  <c r="J629" i="1"/>
  <c r="BI629" i="1"/>
  <c r="BH629" i="1"/>
  <c r="L491" i="1"/>
  <c r="J491" i="1"/>
  <c r="K491" i="1"/>
  <c r="BG491" i="1"/>
  <c r="G491" i="1"/>
  <c r="H491" i="1" s="1"/>
  <c r="BH491" i="1"/>
  <c r="BI491" i="1"/>
  <c r="BF491" i="1"/>
  <c r="G358" i="1"/>
  <c r="H358" i="1" s="1"/>
  <c r="J358" i="1"/>
  <c r="L358" i="1"/>
  <c r="K358" i="1"/>
  <c r="BF358" i="1"/>
  <c r="BG358" i="1"/>
  <c r="BH358" i="1"/>
  <c r="BI358" i="1"/>
  <c r="L216" i="1"/>
  <c r="G216" i="1"/>
  <c r="H216" i="1" s="1"/>
  <c r="J216" i="1"/>
  <c r="K216" i="1"/>
  <c r="BG216" i="1"/>
  <c r="BH216" i="1"/>
  <c r="BI216" i="1"/>
  <c r="BF216" i="1"/>
  <c r="L822" i="1"/>
  <c r="G822" i="1"/>
  <c r="H822" i="1" s="1"/>
  <c r="J822" i="1"/>
  <c r="BF822" i="1"/>
  <c r="BG822" i="1"/>
  <c r="BH822" i="1"/>
  <c r="BI822" i="1"/>
  <c r="K822" i="1"/>
  <c r="L692" i="1"/>
  <c r="BG692" i="1"/>
  <c r="K692" i="1"/>
  <c r="BF692" i="1"/>
  <c r="G692" i="1"/>
  <c r="H692" i="1" s="1"/>
  <c r="BI692" i="1"/>
  <c r="BH692" i="1"/>
  <c r="J692" i="1"/>
  <c r="L1600" i="1"/>
  <c r="G1600" i="1"/>
  <c r="H1600" i="1" s="1"/>
  <c r="J1600" i="1"/>
  <c r="K1600" i="1"/>
  <c r="BF1600" i="1"/>
  <c r="BG1600" i="1"/>
  <c r="BH1600" i="1"/>
  <c r="BI1600" i="1"/>
  <c r="K1947" i="1"/>
  <c r="BF1947" i="1"/>
  <c r="G1947" i="1"/>
  <c r="H1947" i="1" s="1"/>
  <c r="BG1947" i="1"/>
  <c r="BH1947" i="1"/>
  <c r="J1947" i="1"/>
  <c r="BI1947" i="1"/>
  <c r="L1947" i="1"/>
  <c r="BG1817" i="1"/>
  <c r="J1817" i="1"/>
  <c r="BF1817" i="1"/>
  <c r="K1817" i="1"/>
  <c r="L1817" i="1"/>
  <c r="BH1817" i="1"/>
  <c r="BI1817" i="1"/>
  <c r="G1817" i="1"/>
  <c r="H1817" i="1" s="1"/>
  <c r="L1612" i="1"/>
  <c r="G1612" i="1"/>
  <c r="H1612" i="1" s="1"/>
  <c r="J1612" i="1"/>
  <c r="K1612" i="1"/>
  <c r="BF1612" i="1"/>
  <c r="BG1612" i="1"/>
  <c r="BH1612" i="1"/>
  <c r="BI1612" i="1"/>
  <c r="L1458" i="1"/>
  <c r="BG1458" i="1"/>
  <c r="J1458" i="1"/>
  <c r="BF1458" i="1"/>
  <c r="BH1458" i="1"/>
  <c r="G1458" i="1"/>
  <c r="H1458" i="1" s="1"/>
  <c r="K1458" i="1"/>
  <c r="BI1458" i="1"/>
  <c r="L1190" i="1"/>
  <c r="G1190" i="1"/>
  <c r="H1190" i="1" s="1"/>
  <c r="J1190" i="1"/>
  <c r="BI1190" i="1"/>
  <c r="BF1190" i="1"/>
  <c r="K1190" i="1"/>
  <c r="BG1190" i="1"/>
  <c r="BH1190" i="1"/>
  <c r="L1050" i="1"/>
  <c r="K1050" i="1"/>
  <c r="G1050" i="1"/>
  <c r="H1050" i="1" s="1"/>
  <c r="BH1050" i="1"/>
  <c r="BI1050" i="1"/>
  <c r="J1050" i="1"/>
  <c r="BG1050" i="1"/>
  <c r="BF1050" i="1"/>
  <c r="J2090" i="1"/>
  <c r="G2090" i="1"/>
  <c r="H2090" i="1" s="1"/>
  <c r="BF2090" i="1"/>
  <c r="BG2090" i="1"/>
  <c r="BH2090" i="1"/>
  <c r="BI2090" i="1"/>
  <c r="L2090" i="1"/>
  <c r="K2090" i="1"/>
  <c r="L923" i="1"/>
  <c r="G923" i="1"/>
  <c r="H923" i="1" s="1"/>
  <c r="J923" i="1"/>
  <c r="BH923" i="1"/>
  <c r="BI923" i="1"/>
  <c r="K923" i="1"/>
  <c r="BF923" i="1"/>
  <c r="BG923" i="1"/>
  <c r="L602" i="1"/>
  <c r="G602" i="1"/>
  <c r="H602" i="1" s="1"/>
  <c r="J602" i="1"/>
  <c r="K602" i="1"/>
  <c r="BG602" i="1"/>
  <c r="BH602" i="1"/>
  <c r="BI602" i="1"/>
  <c r="BF602" i="1"/>
  <c r="L466" i="1"/>
  <c r="J466" i="1"/>
  <c r="K466" i="1"/>
  <c r="BF466" i="1"/>
  <c r="BG466" i="1"/>
  <c r="BH466" i="1"/>
  <c r="G466" i="1"/>
  <c r="H466" i="1" s="1"/>
  <c r="BI466" i="1"/>
  <c r="L321" i="1"/>
  <c r="K321" i="1"/>
  <c r="G321" i="1"/>
  <c r="H321" i="1" s="1"/>
  <c r="J321" i="1"/>
  <c r="BG321" i="1"/>
  <c r="BH321" i="1"/>
  <c r="BI321" i="1"/>
  <c r="BF321" i="1"/>
  <c r="K188" i="1"/>
  <c r="G188" i="1"/>
  <c r="H188" i="1" s="1"/>
  <c r="BF188" i="1"/>
  <c r="BG188" i="1"/>
  <c r="BH188" i="1"/>
  <c r="BI188" i="1"/>
  <c r="J188" i="1"/>
  <c r="L188" i="1"/>
  <c r="L1569" i="1"/>
  <c r="G1569" i="1"/>
  <c r="H1569" i="1" s="1"/>
  <c r="J1569" i="1"/>
  <c r="K1569" i="1"/>
  <c r="BF1569" i="1"/>
  <c r="BG1569" i="1"/>
  <c r="BH1569" i="1"/>
  <c r="BI1569" i="1"/>
  <c r="L741" i="1"/>
  <c r="G741" i="1"/>
  <c r="H741" i="1" s="1"/>
  <c r="J741" i="1"/>
  <c r="K741" i="1"/>
  <c r="BF741" i="1"/>
  <c r="BG741" i="1"/>
  <c r="BH741" i="1"/>
  <c r="BI741" i="1"/>
  <c r="L617" i="1"/>
  <c r="J617" i="1"/>
  <c r="K617" i="1"/>
  <c r="G617" i="1"/>
  <c r="H617" i="1" s="1"/>
  <c r="BF617" i="1"/>
  <c r="BH617" i="1"/>
  <c r="BI617" i="1"/>
  <c r="BG617" i="1"/>
  <c r="L481" i="1"/>
  <c r="G481" i="1"/>
  <c r="H481" i="1" s="1"/>
  <c r="J481" i="1"/>
  <c r="K481" i="1"/>
  <c r="BG481" i="1"/>
  <c r="BH481" i="1"/>
  <c r="BI481" i="1"/>
  <c r="BF481" i="1"/>
  <c r="K348" i="1"/>
  <c r="BH348" i="1"/>
  <c r="BI348" i="1"/>
  <c r="L348" i="1"/>
  <c r="BF348" i="1"/>
  <c r="G348" i="1"/>
  <c r="H348" i="1" s="1"/>
  <c r="BG348" i="1"/>
  <c r="J348" i="1"/>
  <c r="L204" i="1"/>
  <c r="G204" i="1"/>
  <c r="H204" i="1" s="1"/>
  <c r="BG204" i="1"/>
  <c r="BH204" i="1"/>
  <c r="BI204" i="1"/>
  <c r="BF204" i="1"/>
  <c r="K204" i="1"/>
  <c r="J204" i="1"/>
  <c r="L756" i="1"/>
  <c r="BI756" i="1"/>
  <c r="J756" i="1"/>
  <c r="BF756" i="1"/>
  <c r="G756" i="1"/>
  <c r="H756" i="1" s="1"/>
  <c r="K756" i="1"/>
  <c r="BG756" i="1"/>
  <c r="BH756" i="1"/>
  <c r="K2084" i="1"/>
  <c r="BF2084" i="1"/>
  <c r="BG2084" i="1"/>
  <c r="BH2084" i="1"/>
  <c r="BI2084" i="1"/>
  <c r="L2084" i="1"/>
  <c r="G2084" i="1"/>
  <c r="H2084" i="1" s="1"/>
  <c r="J2084" i="1"/>
  <c r="BF1117" i="1"/>
  <c r="BG1117" i="1"/>
  <c r="BH1117" i="1"/>
  <c r="BI1117" i="1"/>
  <c r="J1117" i="1"/>
  <c r="K1117" i="1"/>
  <c r="L1117" i="1"/>
  <c r="G1117" i="1"/>
  <c r="H1117" i="1" s="1"/>
  <c r="L1693" i="1"/>
  <c r="J1693" i="1"/>
  <c r="BH1693" i="1"/>
  <c r="BF1693" i="1"/>
  <c r="BG1693" i="1"/>
  <c r="G1693" i="1"/>
  <c r="H1693" i="1" s="1"/>
  <c r="BI1693" i="1"/>
  <c r="K1693" i="1"/>
  <c r="G2034" i="1"/>
  <c r="H2034" i="1" s="1"/>
  <c r="J2034" i="1"/>
  <c r="BI2034" i="1"/>
  <c r="BF2034" i="1"/>
  <c r="BG2034" i="1"/>
  <c r="BH2034" i="1"/>
  <c r="L2034" i="1"/>
  <c r="K2034" i="1"/>
  <c r="BH1880" i="1"/>
  <c r="K1880" i="1"/>
  <c r="L1880" i="1"/>
  <c r="J1880" i="1"/>
  <c r="BG1880" i="1"/>
  <c r="BI1880" i="1"/>
  <c r="BF1880" i="1"/>
  <c r="G1880" i="1"/>
  <c r="H1880" i="1" s="1"/>
  <c r="L864" i="1"/>
  <c r="J864" i="1"/>
  <c r="K864" i="1"/>
  <c r="G864" i="1"/>
  <c r="H864" i="1" s="1"/>
  <c r="BF864" i="1"/>
  <c r="BG864" i="1"/>
  <c r="BH864" i="1"/>
  <c r="BI864" i="1"/>
  <c r="L705" i="1"/>
  <c r="J705" i="1"/>
  <c r="K705" i="1"/>
  <c r="G705" i="1"/>
  <c r="H705" i="1" s="1"/>
  <c r="BI705" i="1"/>
  <c r="BF705" i="1"/>
  <c r="BG705" i="1"/>
  <c r="BH705" i="1"/>
  <c r="L583" i="1"/>
  <c r="G583" i="1"/>
  <c r="H583" i="1" s="1"/>
  <c r="J583" i="1"/>
  <c r="K583" i="1"/>
  <c r="BF583" i="1"/>
  <c r="BG583" i="1"/>
  <c r="BI583" i="1"/>
  <c r="BH583" i="1"/>
  <c r="BI447" i="1"/>
  <c r="G447" i="1"/>
  <c r="H447" i="1" s="1"/>
  <c r="J447" i="1"/>
  <c r="K447" i="1"/>
  <c r="BF447" i="1"/>
  <c r="BG447" i="1"/>
  <c r="BH447" i="1"/>
  <c r="L447" i="1"/>
  <c r="L302" i="1"/>
  <c r="J302" i="1"/>
  <c r="BH302" i="1"/>
  <c r="BG302" i="1"/>
  <c r="G302" i="1"/>
  <c r="H302" i="1" s="1"/>
  <c r="BF302" i="1"/>
  <c r="BI302" i="1"/>
  <c r="K302" i="1"/>
  <c r="K161" i="1"/>
  <c r="G161" i="1"/>
  <c r="H161" i="1" s="1"/>
  <c r="BF161" i="1"/>
  <c r="BG161" i="1"/>
  <c r="BH161" i="1"/>
  <c r="BI161" i="1"/>
  <c r="J161" i="1"/>
  <c r="L161" i="1"/>
  <c r="L1358" i="1"/>
  <c r="BG1358" i="1"/>
  <c r="J1358" i="1"/>
  <c r="BH1358" i="1"/>
  <c r="K1358" i="1"/>
  <c r="BI1358" i="1"/>
  <c r="G1358" i="1"/>
  <c r="H1358" i="1" s="1"/>
  <c r="BF1358" i="1"/>
  <c r="J1928" i="1"/>
  <c r="K1928" i="1"/>
  <c r="BI1928" i="1"/>
  <c r="BF1928" i="1"/>
  <c r="G1928" i="1"/>
  <c r="H1928" i="1" s="1"/>
  <c r="BG1928" i="1"/>
  <c r="BH1928" i="1"/>
  <c r="L1928" i="1"/>
  <c r="L1153" i="1"/>
  <c r="G1153" i="1"/>
  <c r="H1153" i="1" s="1"/>
  <c r="J1153" i="1"/>
  <c r="K1153" i="1"/>
  <c r="BI1153" i="1"/>
  <c r="BF1153" i="1"/>
  <c r="BG1153" i="1"/>
  <c r="BH1153" i="1"/>
  <c r="L1481" i="1"/>
  <c r="J1481" i="1"/>
  <c r="BH1481" i="1"/>
  <c r="BI1481" i="1"/>
  <c r="G1481" i="1"/>
  <c r="H1481" i="1" s="1"/>
  <c r="K1481" i="1"/>
  <c r="BF1481" i="1"/>
  <c r="BG1481" i="1"/>
  <c r="L980" i="1"/>
  <c r="K980" i="1"/>
  <c r="BH980" i="1"/>
  <c r="BG980" i="1"/>
  <c r="BF980" i="1"/>
  <c r="J980" i="1"/>
  <c r="G980" i="1"/>
  <c r="H980" i="1" s="1"/>
  <c r="BI980" i="1"/>
  <c r="BG2105" i="1"/>
  <c r="BH2105" i="1"/>
  <c r="BI2105" i="1"/>
  <c r="BF2105" i="1"/>
  <c r="L2105" i="1"/>
  <c r="G2105" i="1"/>
  <c r="H2105" i="1" s="1"/>
  <c r="J2105" i="1"/>
  <c r="K2105" i="1"/>
  <c r="L1839" i="1"/>
  <c r="J1839" i="1"/>
  <c r="K1839" i="1"/>
  <c r="G1839" i="1"/>
  <c r="H1839" i="1" s="1"/>
  <c r="BF1839" i="1"/>
  <c r="BG1839" i="1"/>
  <c r="BH1839" i="1"/>
  <c r="BI1839" i="1"/>
  <c r="G1699" i="1"/>
  <c r="H1699" i="1" s="1"/>
  <c r="J1699" i="1"/>
  <c r="BF1699" i="1"/>
  <c r="BG1699" i="1"/>
  <c r="BH1699" i="1"/>
  <c r="BI1699" i="1"/>
  <c r="L1699" i="1"/>
  <c r="K1699" i="1"/>
  <c r="L1432" i="1"/>
  <c r="G1432" i="1"/>
  <c r="H1432" i="1" s="1"/>
  <c r="J1432" i="1"/>
  <c r="K1432" i="1"/>
  <c r="BF1432" i="1"/>
  <c r="BG1432" i="1"/>
  <c r="BH1432" i="1"/>
  <c r="BI1432" i="1"/>
  <c r="L1138" i="1"/>
  <c r="G1138" i="1"/>
  <c r="H1138" i="1" s="1"/>
  <c r="J1138" i="1"/>
  <c r="K1138" i="1"/>
  <c r="BF1138" i="1"/>
  <c r="BG1138" i="1"/>
  <c r="BH1138" i="1"/>
  <c r="BI1138" i="1"/>
  <c r="G1008" i="1"/>
  <c r="H1008" i="1" s="1"/>
  <c r="J1008" i="1"/>
  <c r="BF1008" i="1"/>
  <c r="BG1008" i="1"/>
  <c r="BH1008" i="1"/>
  <c r="BI1008" i="1"/>
  <c r="L1008" i="1"/>
  <c r="K1008" i="1"/>
  <c r="BF1756" i="1"/>
  <c r="L1756" i="1"/>
  <c r="K1756" i="1"/>
  <c r="G1756" i="1"/>
  <c r="H1756" i="1" s="1"/>
  <c r="BH1756" i="1"/>
  <c r="BI1756" i="1"/>
  <c r="J1756" i="1"/>
  <c r="BG1756" i="1"/>
  <c r="L1169" i="1"/>
  <c r="J1169" i="1"/>
  <c r="K1169" i="1"/>
  <c r="G1169" i="1"/>
  <c r="H1169" i="1" s="1"/>
  <c r="BF1169" i="1"/>
  <c r="BG1169" i="1"/>
  <c r="BH1169" i="1"/>
  <c r="BI1169" i="1"/>
  <c r="L1253" i="1"/>
  <c r="K1253" i="1"/>
  <c r="BI1253" i="1"/>
  <c r="BG1253" i="1"/>
  <c r="BH1253" i="1"/>
  <c r="J1253" i="1"/>
  <c r="BF1253" i="1"/>
  <c r="G1253" i="1"/>
  <c r="H1253" i="1" s="1"/>
  <c r="K194" i="1"/>
  <c r="G194" i="1"/>
  <c r="H194" i="1" s="1"/>
  <c r="L194" i="1"/>
  <c r="BF194" i="1"/>
  <c r="BG194" i="1"/>
  <c r="BH194" i="1"/>
  <c r="BI194" i="1"/>
  <c r="J194" i="1"/>
  <c r="L2000" i="1"/>
  <c r="K2000" i="1"/>
  <c r="G2000" i="1"/>
  <c r="H2000" i="1" s="1"/>
  <c r="BF2000" i="1"/>
  <c r="BG2000" i="1"/>
  <c r="BH2000" i="1"/>
  <c r="J2000" i="1"/>
  <c r="BI2000" i="1"/>
  <c r="L1706" i="1"/>
  <c r="J1706" i="1"/>
  <c r="K1706" i="1"/>
  <c r="BF1706" i="1"/>
  <c r="BG1706" i="1"/>
  <c r="BH1706" i="1"/>
  <c r="BI1706" i="1"/>
  <c r="G1706" i="1"/>
  <c r="H1706" i="1" s="1"/>
  <c r="L1521" i="1"/>
  <c r="J1521" i="1"/>
  <c r="K1521" i="1"/>
  <c r="G1521" i="1"/>
  <c r="H1521" i="1" s="1"/>
  <c r="BF1521" i="1"/>
  <c r="BG1521" i="1"/>
  <c r="BH1521" i="1"/>
  <c r="BI1521" i="1"/>
  <c r="K1381" i="1"/>
  <c r="BF1381" i="1"/>
  <c r="L1381" i="1"/>
  <c r="J1381" i="1"/>
  <c r="G1381" i="1"/>
  <c r="H1381" i="1" s="1"/>
  <c r="BH1381" i="1"/>
  <c r="BG1381" i="1"/>
  <c r="BI1381" i="1"/>
  <c r="L1071" i="1"/>
  <c r="J1071" i="1"/>
  <c r="K1071" i="1"/>
  <c r="G1071" i="1"/>
  <c r="H1071" i="1" s="1"/>
  <c r="BF1071" i="1"/>
  <c r="BG1071" i="1"/>
  <c r="BH1071" i="1"/>
  <c r="BI1071" i="1"/>
  <c r="L1351" i="1"/>
  <c r="J1351" i="1"/>
  <c r="K1351" i="1"/>
  <c r="G1351" i="1"/>
  <c r="H1351" i="1" s="1"/>
  <c r="BG1351" i="1"/>
  <c r="BH1351" i="1"/>
  <c r="BI1351" i="1"/>
  <c r="BF1351" i="1"/>
  <c r="L1091" i="1"/>
  <c r="J1091" i="1"/>
  <c r="K1091" i="1"/>
  <c r="BG1091" i="1"/>
  <c r="BH1091" i="1"/>
  <c r="BI1091" i="1"/>
  <c r="BF1091" i="1"/>
  <c r="G1091" i="1"/>
  <c r="H1091" i="1" s="1"/>
  <c r="L145" i="1"/>
  <c r="K145" i="1"/>
  <c r="G145" i="1"/>
  <c r="H145" i="1" s="1"/>
  <c r="J145" i="1"/>
  <c r="BF145" i="1"/>
  <c r="BG145" i="1"/>
  <c r="BH145" i="1"/>
  <c r="BI145" i="1"/>
  <c r="L1562" i="1"/>
  <c r="J1562" i="1"/>
  <c r="K1562" i="1"/>
  <c r="G1562" i="1"/>
  <c r="H1562" i="1" s="1"/>
  <c r="BI1562" i="1"/>
  <c r="BF1562" i="1"/>
  <c r="BG1562" i="1"/>
  <c r="BH1562" i="1"/>
  <c r="L904" i="1"/>
  <c r="J904" i="1"/>
  <c r="K904" i="1"/>
  <c r="G904" i="1"/>
  <c r="H904" i="1" s="1"/>
  <c r="BF904" i="1"/>
  <c r="BG904" i="1"/>
  <c r="BH904" i="1"/>
  <c r="BI904" i="1"/>
  <c r="L731" i="1"/>
  <c r="G731" i="1"/>
  <c r="H731" i="1" s="1"/>
  <c r="J731" i="1"/>
  <c r="K731" i="1"/>
  <c r="BI731" i="1"/>
  <c r="BF731" i="1"/>
  <c r="BG731" i="1"/>
  <c r="BH731" i="1"/>
  <c r="L591" i="1"/>
  <c r="G591" i="1"/>
  <c r="H591" i="1" s="1"/>
  <c r="J591" i="1"/>
  <c r="K591" i="1"/>
  <c r="BF591" i="1"/>
  <c r="BG591" i="1"/>
  <c r="BI591" i="1"/>
  <c r="BH591" i="1"/>
  <c r="L455" i="1"/>
  <c r="K455" i="1"/>
  <c r="G455" i="1"/>
  <c r="H455" i="1" s="1"/>
  <c r="BH455" i="1"/>
  <c r="BI455" i="1"/>
  <c r="J455" i="1"/>
  <c r="BF455" i="1"/>
  <c r="BG455" i="1"/>
  <c r="L310" i="1"/>
  <c r="J310" i="1"/>
  <c r="K310" i="1"/>
  <c r="G310" i="1"/>
  <c r="H310" i="1" s="1"/>
  <c r="BF310" i="1"/>
  <c r="BG310" i="1"/>
  <c r="BH310" i="1"/>
  <c r="BI310" i="1"/>
  <c r="K137" i="1"/>
  <c r="G137" i="1"/>
  <c r="H137" i="1" s="1"/>
  <c r="BF137" i="1"/>
  <c r="BG137" i="1"/>
  <c r="BH137" i="1"/>
  <c r="BI137" i="1"/>
  <c r="J137" i="1"/>
  <c r="L137" i="1"/>
  <c r="BG1382" i="1"/>
  <c r="BH1382" i="1"/>
  <c r="G1382" i="1"/>
  <c r="H1382" i="1" s="1"/>
  <c r="L1382" i="1"/>
  <c r="BI1382" i="1"/>
  <c r="J1382" i="1"/>
  <c r="K1382" i="1"/>
  <c r="BF1382" i="1"/>
  <c r="L1904" i="1"/>
  <c r="G1904" i="1"/>
  <c r="H1904" i="1" s="1"/>
  <c r="J1904" i="1"/>
  <c r="K1904" i="1"/>
  <c r="BG1904" i="1"/>
  <c r="BH1904" i="1"/>
  <c r="BI1904" i="1"/>
  <c r="BF1904" i="1"/>
  <c r="L1105" i="1"/>
  <c r="G1105" i="1"/>
  <c r="H1105" i="1" s="1"/>
  <c r="J1105" i="1"/>
  <c r="K1105" i="1"/>
  <c r="BH1105" i="1"/>
  <c r="BI1105" i="1"/>
  <c r="BG1105" i="1"/>
  <c r="BF1105" i="1"/>
  <c r="L972" i="1"/>
  <c r="G972" i="1"/>
  <c r="H972" i="1" s="1"/>
  <c r="J972" i="1"/>
  <c r="K972" i="1"/>
  <c r="BH972" i="1"/>
  <c r="BI972" i="1"/>
  <c r="BF972" i="1"/>
  <c r="BG972" i="1"/>
  <c r="L2097" i="1"/>
  <c r="J2097" i="1"/>
  <c r="K2097" i="1"/>
  <c r="BI2097" i="1"/>
  <c r="G2097" i="1"/>
  <c r="H2097" i="1" s="1"/>
  <c r="BF2097" i="1"/>
  <c r="BG2097" i="1"/>
  <c r="BH2097" i="1"/>
  <c r="L1831" i="1"/>
  <c r="G1831" i="1"/>
  <c r="H1831" i="1" s="1"/>
  <c r="J1831" i="1"/>
  <c r="K1831" i="1"/>
  <c r="BF1831" i="1"/>
  <c r="BG1831" i="1"/>
  <c r="BH1831" i="1"/>
  <c r="BI1831" i="1"/>
  <c r="J1707" i="1"/>
  <c r="G1707" i="1"/>
  <c r="H1707" i="1" s="1"/>
  <c r="BF1707" i="1"/>
  <c r="BG1707" i="1"/>
  <c r="BH1707" i="1"/>
  <c r="L1707" i="1"/>
  <c r="K1707" i="1"/>
  <c r="BI1707" i="1"/>
  <c r="L1424" i="1"/>
  <c r="G1424" i="1"/>
  <c r="H1424" i="1" s="1"/>
  <c r="J1424" i="1"/>
  <c r="K1424" i="1"/>
  <c r="BG1424" i="1"/>
  <c r="BH1424" i="1"/>
  <c r="BI1424" i="1"/>
  <c r="BF1424" i="1"/>
  <c r="L1114" i="1"/>
  <c r="K1114" i="1"/>
  <c r="G1114" i="1"/>
  <c r="H1114" i="1" s="1"/>
  <c r="BF1114" i="1"/>
  <c r="BG1114" i="1"/>
  <c r="J1114" i="1"/>
  <c r="BH1114" i="1"/>
  <c r="BI1114" i="1"/>
  <c r="L2210" i="1"/>
  <c r="K2210" i="1"/>
  <c r="BG2210" i="1"/>
  <c r="BH2210" i="1"/>
  <c r="BI2210" i="1"/>
  <c r="G2210" i="1"/>
  <c r="H2210" i="1" s="1"/>
  <c r="BF2210" i="1"/>
  <c r="J2210" i="1"/>
  <c r="L1722" i="1"/>
  <c r="J1722" i="1"/>
  <c r="BI1722" i="1"/>
  <c r="BH1722" i="1"/>
  <c r="BF1722" i="1"/>
  <c r="BG1722" i="1"/>
  <c r="K1722" i="1"/>
  <c r="G1722" i="1"/>
  <c r="H1722" i="1" s="1"/>
  <c r="L2233" i="1"/>
  <c r="G2233" i="1"/>
  <c r="H2233" i="1" s="1"/>
  <c r="J2233" i="1"/>
  <c r="K2233" i="1"/>
  <c r="BH2233" i="1"/>
  <c r="BI2233" i="1"/>
  <c r="BG2233" i="1"/>
  <c r="BF2233" i="1"/>
  <c r="K1245" i="1"/>
  <c r="BI1245" i="1"/>
  <c r="BF1245" i="1"/>
  <c r="BH1245" i="1"/>
  <c r="G1245" i="1"/>
  <c r="H1245" i="1" s="1"/>
  <c r="BG1245" i="1"/>
  <c r="J1245" i="1"/>
  <c r="L1245" i="1"/>
  <c r="L1188" i="1"/>
  <c r="G1188" i="1"/>
  <c r="H1188" i="1" s="1"/>
  <c r="J1188" i="1"/>
  <c r="K1188" i="1"/>
  <c r="BF1188" i="1"/>
  <c r="BG1188" i="1"/>
  <c r="BH1188" i="1"/>
  <c r="BI1188" i="1"/>
  <c r="BF2080" i="1"/>
  <c r="BG2080" i="1"/>
  <c r="BH2080" i="1"/>
  <c r="BI2080" i="1"/>
  <c r="K2080" i="1"/>
  <c r="L2080" i="1"/>
  <c r="G2080" i="1"/>
  <c r="H2080" i="1" s="1"/>
  <c r="J2080" i="1"/>
  <c r="L1822" i="1"/>
  <c r="J1822" i="1"/>
  <c r="K1822" i="1"/>
  <c r="G1822" i="1"/>
  <c r="H1822" i="1" s="1"/>
  <c r="BF1822" i="1"/>
  <c r="BG1822" i="1"/>
  <c r="BH1822" i="1"/>
  <c r="BI1822" i="1"/>
  <c r="L1633" i="1"/>
  <c r="G1633" i="1"/>
  <c r="H1633" i="1" s="1"/>
  <c r="J1633" i="1"/>
  <c r="K1633" i="1"/>
  <c r="BG1633" i="1"/>
  <c r="BH1633" i="1"/>
  <c r="BI1633" i="1"/>
  <c r="BF1633" i="1"/>
  <c r="BH1389" i="1"/>
  <c r="J1389" i="1"/>
  <c r="L1389" i="1"/>
  <c r="G1389" i="1"/>
  <c r="H1389" i="1" s="1"/>
  <c r="BI1389" i="1"/>
  <c r="K1389" i="1"/>
  <c r="BF1389" i="1"/>
  <c r="BG1389" i="1"/>
  <c r="L1137" i="1"/>
  <c r="J1137" i="1"/>
  <c r="K1137" i="1"/>
  <c r="G1137" i="1"/>
  <c r="H1137" i="1" s="1"/>
  <c r="BF1137" i="1"/>
  <c r="BG1137" i="1"/>
  <c r="BH1137" i="1"/>
  <c r="BI1137" i="1"/>
  <c r="BH1563" i="1"/>
  <c r="BG1563" i="1"/>
  <c r="K1563" i="1"/>
  <c r="J1563" i="1"/>
  <c r="BI1563" i="1"/>
  <c r="L1563" i="1"/>
  <c r="G1563" i="1"/>
  <c r="H1563" i="1" s="1"/>
  <c r="BF1563" i="1"/>
  <c r="L1309" i="1"/>
  <c r="K1309" i="1"/>
  <c r="BF1309" i="1"/>
  <c r="BG1309" i="1"/>
  <c r="BH1309" i="1"/>
  <c r="BI1309" i="1"/>
  <c r="G1309" i="1"/>
  <c r="H1309" i="1" s="1"/>
  <c r="J1309" i="1"/>
  <c r="L1065" i="1"/>
  <c r="G1065" i="1"/>
  <c r="H1065" i="1" s="1"/>
  <c r="J1065" i="1"/>
  <c r="BI1065" i="1"/>
  <c r="K1065" i="1"/>
  <c r="BF1065" i="1"/>
  <c r="BH1065" i="1"/>
  <c r="BG1065" i="1"/>
  <c r="K2251" i="1"/>
  <c r="L2251" i="1"/>
  <c r="BI2251" i="1"/>
  <c r="BG2251" i="1"/>
  <c r="G2251" i="1"/>
  <c r="H2251" i="1" s="1"/>
  <c r="BH2251" i="1"/>
  <c r="J2251" i="1"/>
  <c r="BF2251" i="1"/>
  <c r="L1618" i="1"/>
  <c r="G1618" i="1"/>
  <c r="H1618" i="1" s="1"/>
  <c r="J1618" i="1"/>
  <c r="K1618" i="1"/>
  <c r="BF1618" i="1"/>
  <c r="BG1618" i="1"/>
  <c r="BH1618" i="1"/>
  <c r="BI1618" i="1"/>
  <c r="L1927" i="1"/>
  <c r="K1927" i="1"/>
  <c r="G1927" i="1"/>
  <c r="H1927" i="1" s="1"/>
  <c r="J1927" i="1"/>
  <c r="BF1927" i="1"/>
  <c r="BG1927" i="1"/>
  <c r="BH1927" i="1"/>
  <c r="BI1927" i="1"/>
  <c r="G1797" i="1"/>
  <c r="H1797" i="1" s="1"/>
  <c r="BG1797" i="1"/>
  <c r="K1797" i="1"/>
  <c r="L1616" i="1"/>
  <c r="G1616" i="1"/>
  <c r="H1616" i="1" s="1"/>
  <c r="J1616" i="1"/>
  <c r="K1616" i="1"/>
  <c r="BG1616" i="1"/>
  <c r="BH1616" i="1"/>
  <c r="BI1616" i="1"/>
  <c r="BF1616" i="1"/>
  <c r="J1406" i="1"/>
  <c r="BG1406" i="1"/>
  <c r="BF1406" i="1"/>
  <c r="K1406" i="1"/>
  <c r="BH1406" i="1"/>
  <c r="G1406" i="1"/>
  <c r="H1406" i="1" s="1"/>
  <c r="L1406" i="1"/>
  <c r="BI1406" i="1"/>
  <c r="BI1128" i="1"/>
  <c r="BF1128" i="1"/>
  <c r="BH1128" i="1"/>
  <c r="BG1128" i="1"/>
  <c r="L1128" i="1"/>
  <c r="K1128" i="1"/>
  <c r="G1128" i="1"/>
  <c r="H1128" i="1" s="1"/>
  <c r="J1128" i="1"/>
  <c r="L2200" i="1"/>
  <c r="G2200" i="1"/>
  <c r="H2200" i="1" s="1"/>
  <c r="K2200" i="1"/>
  <c r="BG2200" i="1"/>
  <c r="BI2200" i="1"/>
  <c r="J2200" i="1"/>
  <c r="BH2200" i="1"/>
  <c r="BF2200" i="1"/>
  <c r="BH1966" i="1"/>
  <c r="BI1966" i="1"/>
  <c r="K1966" i="1"/>
  <c r="L1966" i="1"/>
  <c r="J1966" i="1"/>
  <c r="BF1966" i="1"/>
  <c r="G1966" i="1"/>
  <c r="H1966" i="1" s="1"/>
  <c r="BG1966" i="1"/>
  <c r="BI1828" i="1"/>
  <c r="K1828" i="1"/>
  <c r="BG1828" i="1"/>
  <c r="L1828" i="1"/>
  <c r="BH1828" i="1"/>
  <c r="G1828" i="1"/>
  <c r="H1828" i="1" s="1"/>
  <c r="BF1828" i="1"/>
  <c r="J1828" i="1"/>
  <c r="G1623" i="1"/>
  <c r="H1623" i="1" s="1"/>
  <c r="J1623" i="1"/>
  <c r="BH1623" i="1"/>
  <c r="BI1623" i="1"/>
  <c r="BF1623" i="1"/>
  <c r="L1623" i="1"/>
  <c r="K1623" i="1"/>
  <c r="BG1623" i="1"/>
  <c r="L1713" i="1"/>
  <c r="G1713" i="1"/>
  <c r="H1713" i="1" s="1"/>
  <c r="J1713" i="1"/>
  <c r="K1713" i="1"/>
  <c r="BG1713" i="1"/>
  <c r="BH1713" i="1"/>
  <c r="BI1713" i="1"/>
  <c r="BF1713" i="1"/>
  <c r="L1495" i="1"/>
  <c r="K1495" i="1"/>
  <c r="G1495" i="1"/>
  <c r="H1495" i="1" s="1"/>
  <c r="J1495" i="1"/>
  <c r="BF1495" i="1"/>
  <c r="BG1495" i="1"/>
  <c r="BH1495" i="1"/>
  <c r="BI1495" i="1"/>
  <c r="K1356" i="1"/>
  <c r="G1356" i="1"/>
  <c r="H1356" i="1" s="1"/>
  <c r="BF1356" i="1"/>
  <c r="J1356" i="1"/>
  <c r="BG1356" i="1"/>
  <c r="BH1356" i="1"/>
  <c r="L1356" i="1"/>
  <c r="BI1356" i="1"/>
  <c r="G2134" i="1"/>
  <c r="H2134" i="1" s="1"/>
  <c r="BI2134" i="1"/>
  <c r="BF2134" i="1"/>
  <c r="BG2134" i="1"/>
  <c r="L2134" i="1"/>
  <c r="BH2134" i="1"/>
  <c r="K2134" i="1"/>
  <c r="J2134" i="1"/>
  <c r="L2103" i="1"/>
  <c r="G2103" i="1"/>
  <c r="H2103" i="1" s="1"/>
  <c r="J2103" i="1"/>
  <c r="K2103" i="1"/>
  <c r="BI2103" i="1"/>
  <c r="BF2103" i="1"/>
  <c r="BG2103" i="1"/>
  <c r="BH2103" i="1"/>
  <c r="G1853" i="1"/>
  <c r="H1853" i="1" s="1"/>
  <c r="J1853" i="1"/>
  <c r="BF1853" i="1"/>
  <c r="BG1853" i="1"/>
  <c r="BH1853" i="1"/>
  <c r="BI1853" i="1"/>
  <c r="L1853" i="1"/>
  <c r="K1853" i="1"/>
  <c r="L1640" i="1"/>
  <c r="G1640" i="1"/>
  <c r="H1640" i="1" s="1"/>
  <c r="J1640" i="1"/>
  <c r="K1640" i="1"/>
  <c r="BG1640" i="1"/>
  <c r="BH1640" i="1"/>
  <c r="BI1640" i="1"/>
  <c r="BF1640" i="1"/>
  <c r="L1478" i="1"/>
  <c r="G1478" i="1"/>
  <c r="H1478" i="1" s="1"/>
  <c r="J1478" i="1"/>
  <c r="K1478" i="1"/>
  <c r="BF1478" i="1"/>
  <c r="BG1478" i="1"/>
  <c r="BH1478" i="1"/>
  <c r="BI1478" i="1"/>
  <c r="L1210" i="1"/>
  <c r="G1210" i="1"/>
  <c r="H1210" i="1" s="1"/>
  <c r="J1210" i="1"/>
  <c r="BF1210" i="1"/>
  <c r="K1210" i="1"/>
  <c r="BG1210" i="1"/>
  <c r="BH1210" i="1"/>
  <c r="BI1210" i="1"/>
  <c r="L1088" i="1"/>
  <c r="G1088" i="1"/>
  <c r="H1088" i="1" s="1"/>
  <c r="J1088" i="1"/>
  <c r="K1088" i="1"/>
  <c r="BF1088" i="1"/>
  <c r="BG1088" i="1"/>
  <c r="BH1088" i="1"/>
  <c r="BI1088" i="1"/>
  <c r="L2208" i="1"/>
  <c r="G2208" i="1"/>
  <c r="H2208" i="1" s="1"/>
  <c r="J2208" i="1"/>
  <c r="K2208" i="1"/>
  <c r="BF2208" i="1"/>
  <c r="BG2208" i="1"/>
  <c r="BH2208" i="1"/>
  <c r="BI2208" i="1"/>
  <c r="G1990" i="1"/>
  <c r="H1990" i="1" s="1"/>
  <c r="J1990" i="1"/>
  <c r="BG1990" i="1"/>
  <c r="BH1990" i="1"/>
  <c r="BI1990" i="1"/>
  <c r="BF1990" i="1"/>
  <c r="L1990" i="1"/>
  <c r="K1990" i="1"/>
  <c r="L1820" i="1"/>
  <c r="K1820" i="1"/>
  <c r="BI1820" i="1"/>
  <c r="BF1820" i="1"/>
  <c r="BH1820" i="1"/>
  <c r="J1820" i="1"/>
  <c r="G1820" i="1"/>
  <c r="H1820" i="1" s="1"/>
  <c r="BG1820" i="1"/>
  <c r="BH1631" i="1"/>
  <c r="BI1631" i="1"/>
  <c r="BF1631" i="1"/>
  <c r="L1631" i="1"/>
  <c r="K1631" i="1"/>
  <c r="BG1631" i="1"/>
  <c r="G1631" i="1"/>
  <c r="H1631" i="1" s="1"/>
  <c r="J1631" i="1"/>
  <c r="L1485" i="1"/>
  <c r="J1485" i="1"/>
  <c r="K1485" i="1"/>
  <c r="G1485" i="1"/>
  <c r="H1485" i="1" s="1"/>
  <c r="BH1485" i="1"/>
  <c r="BI1485" i="1"/>
  <c r="BF1485" i="1"/>
  <c r="BG1485" i="1"/>
  <c r="L2216" i="1"/>
  <c r="G2216" i="1"/>
  <c r="H2216" i="1" s="1"/>
  <c r="J2216" i="1"/>
  <c r="K2216" i="1"/>
  <c r="BF2216" i="1"/>
  <c r="BG2216" i="1"/>
  <c r="BH2216" i="1"/>
  <c r="BI2216" i="1"/>
  <c r="L1967" i="1"/>
  <c r="G1967" i="1"/>
  <c r="H1967" i="1" s="1"/>
  <c r="J1967" i="1"/>
  <c r="K1967" i="1"/>
  <c r="BF1967" i="1"/>
  <c r="BG1967" i="1"/>
  <c r="BH1967" i="1"/>
  <c r="BI1967" i="1"/>
  <c r="L1284" i="1"/>
  <c r="K1284" i="1"/>
  <c r="G1284" i="1"/>
  <c r="H1284" i="1" s="1"/>
  <c r="BF1284" i="1"/>
  <c r="BG1284" i="1"/>
  <c r="BH1284" i="1"/>
  <c r="J1284" i="1"/>
  <c r="BI1284" i="1"/>
  <c r="L1754" i="1"/>
  <c r="G1754" i="1"/>
  <c r="H1754" i="1" s="1"/>
  <c r="BF1754" i="1"/>
  <c r="BG1754" i="1"/>
  <c r="BI1754" i="1"/>
  <c r="J1754" i="1"/>
  <c r="BH1754" i="1"/>
  <c r="K1754" i="1"/>
  <c r="L1053" i="1"/>
  <c r="J1053" i="1"/>
  <c r="K1053" i="1"/>
  <c r="G1053" i="1"/>
  <c r="H1053" i="1" s="1"/>
  <c r="BF1053" i="1"/>
  <c r="BG1053" i="1"/>
  <c r="BH1053" i="1"/>
  <c r="BI1053" i="1"/>
  <c r="L1241" i="1"/>
  <c r="G1241" i="1"/>
  <c r="H1241" i="1" s="1"/>
  <c r="J1241" i="1"/>
  <c r="K1241" i="1"/>
  <c r="BF1241" i="1"/>
  <c r="BG1241" i="1"/>
  <c r="BH1241" i="1"/>
  <c r="BI1241" i="1"/>
  <c r="L1957" i="1"/>
  <c r="K1957" i="1"/>
  <c r="G1957" i="1"/>
  <c r="H1957" i="1" s="1"/>
  <c r="BF1957" i="1"/>
  <c r="BG1957" i="1"/>
  <c r="BH1957" i="1"/>
  <c r="BI1957" i="1"/>
  <c r="J1957" i="1"/>
  <c r="L1305" i="1"/>
  <c r="J1305" i="1"/>
  <c r="K1305" i="1"/>
  <c r="BH1305" i="1"/>
  <c r="BI1305" i="1"/>
  <c r="G1305" i="1"/>
  <c r="H1305" i="1" s="1"/>
  <c r="BF1305" i="1"/>
  <c r="BG1305" i="1"/>
  <c r="L408" i="1"/>
  <c r="G408" i="1"/>
  <c r="H408" i="1" s="1"/>
  <c r="J408" i="1"/>
  <c r="K408" i="1"/>
  <c r="BF408" i="1"/>
  <c r="BG408" i="1"/>
  <c r="BH408" i="1"/>
  <c r="BI408" i="1"/>
  <c r="L1917" i="1"/>
  <c r="K1917" i="1"/>
  <c r="G1917" i="1"/>
  <c r="H1917" i="1" s="1"/>
  <c r="J1917" i="1"/>
  <c r="BF1917" i="1"/>
  <c r="BG1917" i="1"/>
  <c r="BH1917" i="1"/>
  <c r="BI1917" i="1"/>
  <c r="L1851" i="1"/>
  <c r="J1851" i="1"/>
  <c r="BG1851" i="1"/>
  <c r="BH1851" i="1"/>
  <c r="K1851" i="1"/>
  <c r="BI1851" i="1"/>
  <c r="BF1851" i="1"/>
  <c r="G1851" i="1"/>
  <c r="H1851" i="1" s="1"/>
  <c r="L1193" i="1"/>
  <c r="G1193" i="1"/>
  <c r="H1193" i="1" s="1"/>
  <c r="J1193" i="1"/>
  <c r="K1193" i="1"/>
  <c r="BI1193" i="1"/>
  <c r="BF1193" i="1"/>
  <c r="BG1193" i="1"/>
  <c r="BH1193" i="1"/>
  <c r="L1761" i="1"/>
  <c r="J1761" i="1"/>
  <c r="K1761" i="1"/>
  <c r="BG1761" i="1"/>
  <c r="BI1761" i="1"/>
  <c r="BF1761" i="1"/>
  <c r="BH1761" i="1"/>
  <c r="G1761" i="1"/>
  <c r="H1761" i="1" s="1"/>
  <c r="L1095" i="1"/>
  <c r="G1095" i="1"/>
  <c r="H1095" i="1" s="1"/>
  <c r="J1095" i="1"/>
  <c r="K1095" i="1"/>
  <c r="BF1095" i="1"/>
  <c r="BG1095" i="1"/>
  <c r="BH1095" i="1"/>
  <c r="BI1095" i="1"/>
  <c r="G2175" i="1"/>
  <c r="H2175" i="1" s="1"/>
  <c r="J2175" i="1"/>
  <c r="BF2175" i="1"/>
  <c r="BG2175" i="1"/>
  <c r="BH2175" i="1"/>
  <c r="BI2175" i="1"/>
  <c r="L2175" i="1"/>
  <c r="K2175" i="1"/>
  <c r="L1867" i="1"/>
  <c r="G1867" i="1"/>
  <c r="H1867" i="1" s="1"/>
  <c r="J1867" i="1"/>
  <c r="K1867" i="1"/>
  <c r="BH1867" i="1"/>
  <c r="BI1867" i="1"/>
  <c r="BF1867" i="1"/>
  <c r="BG1867" i="1"/>
  <c r="L1614" i="1"/>
  <c r="BI1614" i="1"/>
  <c r="BG1614" i="1"/>
  <c r="BH1614" i="1"/>
  <c r="K1614" i="1"/>
  <c r="G1614" i="1"/>
  <c r="H1614" i="1" s="1"/>
  <c r="BF1614" i="1"/>
  <c r="J1614" i="1"/>
  <c r="L1346" i="1"/>
  <c r="BF1346" i="1"/>
  <c r="J1346" i="1"/>
  <c r="BG1346" i="1"/>
  <c r="K1346" i="1"/>
  <c r="G1346" i="1"/>
  <c r="H1346" i="1" s="1"/>
  <c r="BH1346" i="1"/>
  <c r="BI1346" i="1"/>
  <c r="L1925" i="1"/>
  <c r="G1925" i="1"/>
  <c r="H1925" i="1" s="1"/>
  <c r="J1925" i="1"/>
  <c r="K1925" i="1"/>
  <c r="BF1925" i="1"/>
  <c r="BG1925" i="1"/>
  <c r="BH1925" i="1"/>
  <c r="BI1925" i="1"/>
  <c r="L1777" i="1"/>
  <c r="BI1777" i="1"/>
  <c r="BH1777" i="1"/>
  <c r="BF1777" i="1"/>
  <c r="G1777" i="1"/>
  <c r="H1777" i="1" s="1"/>
  <c r="K1777" i="1"/>
  <c r="J1777" i="1"/>
  <c r="BG1777" i="1"/>
  <c r="L1654" i="1"/>
  <c r="G1654" i="1"/>
  <c r="H1654" i="1" s="1"/>
  <c r="J1654" i="1"/>
  <c r="K1654" i="1"/>
  <c r="BF1654" i="1"/>
  <c r="BG1654" i="1"/>
  <c r="BH1654" i="1"/>
  <c r="BI1654" i="1"/>
  <c r="L1248" i="1"/>
  <c r="J1248" i="1"/>
  <c r="K1248" i="1"/>
  <c r="G1248" i="1"/>
  <c r="H1248" i="1" s="1"/>
  <c r="BF1248" i="1"/>
  <c r="BG1248" i="1"/>
  <c r="BH1248" i="1"/>
  <c r="BI1248" i="1"/>
  <c r="BI1076" i="1"/>
  <c r="G1076" i="1"/>
  <c r="H1076" i="1" s="1"/>
  <c r="K1076" i="1"/>
  <c r="J1076" i="1"/>
  <c r="BF1076" i="1"/>
  <c r="BG1076" i="1"/>
  <c r="BH1076" i="1"/>
  <c r="L1076" i="1"/>
  <c r="L1558" i="1"/>
  <c r="G1558" i="1"/>
  <c r="H1558" i="1" s="1"/>
  <c r="J1558" i="1"/>
  <c r="K1558" i="1"/>
  <c r="BF1558" i="1"/>
  <c r="BG1558" i="1"/>
  <c r="BH1558" i="1"/>
  <c r="BI1558" i="1"/>
  <c r="L1304" i="1"/>
  <c r="G1304" i="1"/>
  <c r="H1304" i="1" s="1"/>
  <c r="J1304" i="1"/>
  <c r="K1304" i="1"/>
  <c r="BI1304" i="1"/>
  <c r="BF1304" i="1"/>
  <c r="BG1304" i="1"/>
  <c r="BH1304" i="1"/>
  <c r="L1444" i="1"/>
  <c r="G1444" i="1"/>
  <c r="H1444" i="1" s="1"/>
  <c r="J1444" i="1"/>
  <c r="K1444" i="1"/>
  <c r="BF1444" i="1"/>
  <c r="BG1444" i="1"/>
  <c r="BH1444" i="1"/>
  <c r="BI1444" i="1"/>
  <c r="L1134" i="1"/>
  <c r="J1134" i="1"/>
  <c r="BH1134" i="1"/>
  <c r="G1134" i="1"/>
  <c r="H1134" i="1" s="1"/>
  <c r="BI1134" i="1"/>
  <c r="BF1134" i="1"/>
  <c r="K1134" i="1"/>
  <c r="BG1134" i="1"/>
  <c r="J1004" i="1"/>
  <c r="G1004" i="1"/>
  <c r="H1004" i="1" s="1"/>
  <c r="BF1004" i="1"/>
  <c r="BG1004" i="1"/>
  <c r="BH1004" i="1"/>
  <c r="BI1004" i="1"/>
  <c r="K1004" i="1"/>
  <c r="L1004" i="1"/>
  <c r="L604" i="1"/>
  <c r="J604" i="1"/>
  <c r="BG604" i="1"/>
  <c r="BF604" i="1"/>
  <c r="G604" i="1"/>
  <c r="H604" i="1" s="1"/>
  <c r="K604" i="1"/>
  <c r="BH604" i="1"/>
  <c r="BI604" i="1"/>
  <c r="L743" i="1"/>
  <c r="K743" i="1"/>
  <c r="G743" i="1"/>
  <c r="H743" i="1" s="1"/>
  <c r="J743" i="1"/>
  <c r="BF743" i="1"/>
  <c r="BG743" i="1"/>
  <c r="BH743" i="1"/>
  <c r="BI743" i="1"/>
  <c r="L760" i="1"/>
  <c r="G760" i="1"/>
  <c r="H760" i="1" s="1"/>
  <c r="J760" i="1"/>
  <c r="K760" i="1"/>
  <c r="BH760" i="1"/>
  <c r="BI760" i="1"/>
  <c r="BG760" i="1"/>
  <c r="BF760" i="1"/>
  <c r="L902" i="1"/>
  <c r="G902" i="1"/>
  <c r="H902" i="1" s="1"/>
  <c r="J902" i="1"/>
  <c r="K902" i="1"/>
  <c r="BF902" i="1"/>
  <c r="BG902" i="1"/>
  <c r="BH902" i="1"/>
  <c r="BI902" i="1"/>
  <c r="L2100" i="1"/>
  <c r="G2100" i="1"/>
  <c r="H2100" i="1" s="1"/>
  <c r="J2100" i="1"/>
  <c r="K2100" i="1"/>
  <c r="BF2100" i="1"/>
  <c r="BG2100" i="1"/>
  <c r="BH2100" i="1"/>
  <c r="BI2100" i="1"/>
  <c r="L141" i="1"/>
  <c r="J141" i="1"/>
  <c r="G141" i="1"/>
  <c r="H141" i="1" s="1"/>
  <c r="K141" i="1"/>
  <c r="BF141" i="1"/>
  <c r="BG141" i="1"/>
  <c r="BH141" i="1"/>
  <c r="BI141" i="1"/>
  <c r="G38" i="1"/>
  <c r="H38" i="1" s="1"/>
  <c r="BF38" i="1"/>
  <c r="BG38" i="1"/>
  <c r="BI38" i="1"/>
  <c r="J38" i="1"/>
  <c r="L38" i="1"/>
  <c r="K38" i="1"/>
  <c r="BH38" i="1"/>
  <c r="L37" i="1"/>
  <c r="K37" i="1"/>
  <c r="G37" i="1"/>
  <c r="H37" i="1" s="1"/>
  <c r="BF37" i="1"/>
  <c r="BG37" i="1"/>
  <c r="BH37" i="1"/>
  <c r="BI37" i="1"/>
  <c r="J37" i="1"/>
  <c r="L2189" i="1"/>
  <c r="J2189" i="1"/>
  <c r="BF2189" i="1"/>
  <c r="BG2189" i="1"/>
  <c r="K2189" i="1"/>
  <c r="BI2189" i="1"/>
  <c r="BH2189" i="1"/>
  <c r="G2189" i="1"/>
  <c r="H2189" i="1" s="1"/>
  <c r="L912" i="1"/>
  <c r="G912" i="1"/>
  <c r="H912" i="1" s="1"/>
  <c r="J912" i="1"/>
  <c r="BF912" i="1"/>
  <c r="BG912" i="1"/>
  <c r="BH912" i="1"/>
  <c r="K912" i="1"/>
  <c r="BI912" i="1"/>
  <c r="L281" i="1"/>
  <c r="G281" i="1"/>
  <c r="H281" i="1" s="1"/>
  <c r="J281" i="1"/>
  <c r="K281" i="1"/>
  <c r="BF281" i="1"/>
  <c r="BG281" i="1"/>
  <c r="BH281" i="1"/>
  <c r="BI281" i="1"/>
  <c r="L748" i="1"/>
  <c r="K748" i="1"/>
  <c r="BI748" i="1"/>
  <c r="BG748" i="1"/>
  <c r="BF748" i="1"/>
  <c r="G748" i="1"/>
  <c r="H748" i="1" s="1"/>
  <c r="BH748" i="1"/>
  <c r="J748" i="1"/>
  <c r="L1059" i="1"/>
  <c r="K1059" i="1"/>
  <c r="G1059" i="1"/>
  <c r="H1059" i="1" s="1"/>
  <c r="J1059" i="1"/>
  <c r="BF1059" i="1"/>
  <c r="BG1059" i="1"/>
  <c r="BH1059" i="1"/>
  <c r="BI1059" i="1"/>
  <c r="L592" i="1"/>
  <c r="BF592" i="1"/>
  <c r="BH592" i="1"/>
  <c r="G592" i="1"/>
  <c r="H592" i="1" s="1"/>
  <c r="J592" i="1"/>
  <c r="K592" i="1"/>
  <c r="BI592" i="1"/>
  <c r="BG592" i="1"/>
  <c r="BG1964" i="1"/>
  <c r="G1964" i="1"/>
  <c r="H1964" i="1" s="1"/>
  <c r="BH1964" i="1"/>
  <c r="BI1964" i="1"/>
  <c r="L1964" i="1"/>
  <c r="J1964" i="1"/>
  <c r="K1964" i="1"/>
  <c r="BF1964" i="1"/>
  <c r="L1409" i="1"/>
  <c r="G1409" i="1"/>
  <c r="H1409" i="1" s="1"/>
  <c r="J1409" i="1"/>
  <c r="K1409" i="1"/>
  <c r="BF1409" i="1"/>
  <c r="BG1409" i="1"/>
  <c r="BH1409" i="1"/>
  <c r="BI1409" i="1"/>
  <c r="L2181" i="1"/>
  <c r="K2181" i="1"/>
  <c r="G2181" i="1"/>
  <c r="H2181" i="1" s="1"/>
  <c r="J2181" i="1"/>
  <c r="BF2181" i="1"/>
  <c r="BG2181" i="1"/>
  <c r="BH2181" i="1"/>
  <c r="BI2181" i="1"/>
  <c r="L2138" i="1"/>
  <c r="K2138" i="1"/>
  <c r="BI2138" i="1"/>
  <c r="G2138" i="1"/>
  <c r="H2138" i="1" s="1"/>
  <c r="BH2138" i="1"/>
  <c r="J2138" i="1"/>
  <c r="BF2138" i="1"/>
  <c r="BG2138" i="1"/>
  <c r="L149" i="1"/>
  <c r="G149" i="1"/>
  <c r="H149" i="1" s="1"/>
  <c r="J149" i="1"/>
  <c r="K149" i="1"/>
  <c r="BF149" i="1"/>
  <c r="BG149" i="1"/>
  <c r="BH149" i="1"/>
  <c r="BI149" i="1"/>
  <c r="L381" i="1"/>
  <c r="G381" i="1"/>
  <c r="H381" i="1" s="1"/>
  <c r="K381" i="1"/>
  <c r="BI381" i="1"/>
  <c r="J381" i="1"/>
  <c r="BH381" i="1"/>
  <c r="BG381" i="1"/>
  <c r="BF381" i="1"/>
  <c r="L659" i="1"/>
  <c r="J659" i="1"/>
  <c r="K659" i="1"/>
  <c r="G659" i="1"/>
  <c r="H659" i="1" s="1"/>
  <c r="BF659" i="1"/>
  <c r="BG659" i="1"/>
  <c r="BH659" i="1"/>
  <c r="BI659" i="1"/>
  <c r="L804" i="1"/>
  <c r="K804" i="1"/>
  <c r="G804" i="1"/>
  <c r="H804" i="1" s="1"/>
  <c r="BF804" i="1"/>
  <c r="BG804" i="1"/>
  <c r="BH804" i="1"/>
  <c r="J804" i="1"/>
  <c r="BI804" i="1"/>
  <c r="G1938" i="1"/>
  <c r="H1938" i="1" s="1"/>
  <c r="J1938" i="1"/>
  <c r="BI1938" i="1"/>
  <c r="BF1938" i="1"/>
  <c r="BG1938" i="1"/>
  <c r="K1938" i="1"/>
  <c r="L1938" i="1"/>
  <c r="BH1938" i="1"/>
  <c r="BI495" i="1"/>
  <c r="J495" i="1"/>
  <c r="BF495" i="1"/>
  <c r="K495" i="1"/>
  <c r="BG495" i="1"/>
  <c r="BH495" i="1"/>
  <c r="L495" i="1"/>
  <c r="G495" i="1"/>
  <c r="H495" i="1" s="1"/>
  <c r="J2071" i="1"/>
  <c r="K2071" i="1"/>
  <c r="BG2071" i="1"/>
  <c r="BH2071" i="1"/>
  <c r="BI2071" i="1"/>
  <c r="BF2071" i="1"/>
  <c r="G2071" i="1"/>
  <c r="H2071" i="1" s="1"/>
  <c r="L2071" i="1"/>
  <c r="L696" i="1"/>
  <c r="G696" i="1"/>
  <c r="H696" i="1" s="1"/>
  <c r="J696" i="1"/>
  <c r="K696" i="1"/>
  <c r="BF696" i="1"/>
  <c r="BG696" i="1"/>
  <c r="BH696" i="1"/>
  <c r="BI696" i="1"/>
  <c r="L1573" i="1"/>
  <c r="BG1573" i="1"/>
  <c r="G1573" i="1"/>
  <c r="H1573" i="1" s="1"/>
  <c r="J1573" i="1"/>
  <c r="K1573" i="1"/>
  <c r="BF1573" i="1"/>
  <c r="BH1573" i="1"/>
  <c r="BI1573" i="1"/>
  <c r="L761" i="1"/>
  <c r="J761" i="1"/>
  <c r="K761" i="1"/>
  <c r="G761" i="1"/>
  <c r="H761" i="1" s="1"/>
  <c r="BG761" i="1"/>
  <c r="BH761" i="1"/>
  <c r="BI761" i="1"/>
  <c r="BF761" i="1"/>
  <c r="L694" i="1"/>
  <c r="K694" i="1"/>
  <c r="BH694" i="1"/>
  <c r="BG694" i="1"/>
  <c r="BF694" i="1"/>
  <c r="G694" i="1"/>
  <c r="H694" i="1" s="1"/>
  <c r="BI694" i="1"/>
  <c r="J694" i="1"/>
  <c r="J124" i="1"/>
  <c r="G124" i="1"/>
  <c r="H124" i="1" s="1"/>
  <c r="L124" i="1"/>
  <c r="BG124" i="1"/>
  <c r="BI124" i="1"/>
  <c r="BF124" i="1"/>
  <c r="K124" i="1"/>
  <c r="BH124" i="1"/>
  <c r="L807" i="1"/>
  <c r="J807" i="1"/>
  <c r="K807" i="1"/>
  <c r="BF807" i="1"/>
  <c r="BG807" i="1"/>
  <c r="G807" i="1"/>
  <c r="H807" i="1" s="1"/>
  <c r="BH807" i="1"/>
  <c r="BI807" i="1"/>
  <c r="L452" i="1"/>
  <c r="G452" i="1"/>
  <c r="H452" i="1" s="1"/>
  <c r="J452" i="1"/>
  <c r="K452" i="1"/>
  <c r="BI452" i="1"/>
  <c r="BF452" i="1"/>
  <c r="BG452" i="1"/>
  <c r="BH452" i="1"/>
  <c r="J12" i="1"/>
  <c r="L12" i="1"/>
  <c r="G12" i="1"/>
  <c r="H12" i="1" s="1"/>
  <c r="BG12" i="1"/>
  <c r="BH12" i="1"/>
  <c r="BI12" i="1"/>
  <c r="BF12" i="1"/>
  <c r="K12" i="1"/>
  <c r="L353" i="1"/>
  <c r="G353" i="1"/>
  <c r="H353" i="1" s="1"/>
  <c r="J353" i="1"/>
  <c r="BG353" i="1"/>
  <c r="BH353" i="1"/>
  <c r="K353" i="1"/>
  <c r="BI353" i="1"/>
  <c r="BF353" i="1"/>
  <c r="L556" i="1"/>
  <c r="BF556" i="1"/>
  <c r="J556" i="1"/>
  <c r="BH556" i="1"/>
  <c r="K556" i="1"/>
  <c r="BI556" i="1"/>
  <c r="G556" i="1"/>
  <c r="H556" i="1" s="1"/>
  <c r="BG556" i="1"/>
  <c r="BH51" i="1"/>
  <c r="BF51" i="1"/>
  <c r="BG51" i="1"/>
  <c r="J51" i="1"/>
  <c r="L51" i="1"/>
  <c r="K51" i="1"/>
  <c r="BI51" i="1"/>
  <c r="G51" i="1"/>
  <c r="H51" i="1" s="1"/>
  <c r="BF299" i="1"/>
  <c r="BG299" i="1"/>
  <c r="BH299" i="1"/>
  <c r="BI299" i="1"/>
  <c r="L299" i="1"/>
  <c r="G299" i="1"/>
  <c r="H299" i="1" s="1"/>
  <c r="J299" i="1"/>
  <c r="K299" i="1"/>
  <c r="K10" i="1"/>
  <c r="G10" i="1"/>
  <c r="H10" i="1" s="1"/>
  <c r="BI10" i="1"/>
  <c r="BF10" i="1"/>
  <c r="BH10" i="1"/>
  <c r="BG10" i="1"/>
  <c r="L10" i="1"/>
  <c r="J10" i="1"/>
  <c r="L407" i="1"/>
  <c r="G407" i="1"/>
  <c r="H407" i="1" s="1"/>
  <c r="BG407" i="1"/>
  <c r="BI407" i="1"/>
  <c r="K407" i="1"/>
  <c r="BH407" i="1"/>
  <c r="BF407" i="1"/>
  <c r="J407" i="1"/>
  <c r="K20" i="1"/>
  <c r="G20" i="1"/>
  <c r="H20" i="1" s="1"/>
  <c r="J20" i="1"/>
  <c r="BF20" i="1"/>
  <c r="BG20" i="1"/>
  <c r="BH20" i="1"/>
  <c r="BI20" i="1"/>
  <c r="L20" i="1"/>
  <c r="L606" i="1"/>
  <c r="J606" i="1"/>
  <c r="K606" i="1"/>
  <c r="BH606" i="1"/>
  <c r="BI606" i="1"/>
  <c r="BF606" i="1"/>
  <c r="BG606" i="1"/>
  <c r="G606" i="1"/>
  <c r="H606" i="1" s="1"/>
  <c r="L325" i="1"/>
  <c r="G325" i="1"/>
  <c r="H325" i="1" s="1"/>
  <c r="J325" i="1"/>
  <c r="K325" i="1"/>
  <c r="BH325" i="1"/>
  <c r="BI325" i="1"/>
  <c r="BF325" i="1"/>
  <c r="BG325" i="1"/>
  <c r="L144" i="1"/>
  <c r="K144" i="1"/>
  <c r="G144" i="1"/>
  <c r="H144" i="1" s="1"/>
  <c r="BF144" i="1"/>
  <c r="BG144" i="1"/>
  <c r="BH144" i="1"/>
  <c r="BI144" i="1"/>
  <c r="J144" i="1"/>
  <c r="L484" i="1"/>
  <c r="G484" i="1"/>
  <c r="H484" i="1" s="1"/>
  <c r="J484" i="1"/>
  <c r="BF484" i="1"/>
  <c r="K484" i="1"/>
  <c r="BI484" i="1"/>
  <c r="BG484" i="1"/>
  <c r="BH484" i="1"/>
  <c r="L702" i="1"/>
  <c r="G702" i="1"/>
  <c r="H702" i="1" s="1"/>
  <c r="J702" i="1"/>
  <c r="K702" i="1"/>
  <c r="BG702" i="1"/>
  <c r="BH702" i="1"/>
  <c r="BI702" i="1"/>
  <c r="BF702" i="1"/>
  <c r="L233" i="1"/>
  <c r="G233" i="1"/>
  <c r="H233" i="1" s="1"/>
  <c r="J233" i="1"/>
  <c r="K233" i="1"/>
  <c r="BF233" i="1"/>
  <c r="BG233" i="1"/>
  <c r="BH233" i="1"/>
  <c r="BI233" i="1"/>
  <c r="BG727" i="1"/>
  <c r="K727" i="1"/>
  <c r="BF727" i="1"/>
  <c r="G727" i="1"/>
  <c r="H727" i="1" s="1"/>
  <c r="BH727" i="1"/>
  <c r="BI727" i="1"/>
  <c r="J727" i="1"/>
  <c r="L727" i="1"/>
  <c r="L453" i="1"/>
  <c r="K453" i="1"/>
  <c r="J453" i="1"/>
  <c r="BH453" i="1"/>
  <c r="G453" i="1"/>
  <c r="H453" i="1" s="1"/>
  <c r="BI453" i="1"/>
  <c r="BF453" i="1"/>
  <c r="BG453" i="1"/>
  <c r="J175" i="1"/>
  <c r="G175" i="1"/>
  <c r="H175" i="1" s="1"/>
  <c r="BF175" i="1"/>
  <c r="BG175" i="1"/>
  <c r="BH175" i="1"/>
  <c r="BI175" i="1"/>
  <c r="K175" i="1"/>
  <c r="L175" i="1"/>
  <c r="L476" i="1"/>
  <c r="G476" i="1"/>
  <c r="H476" i="1" s="1"/>
  <c r="J476" i="1"/>
  <c r="K476" i="1"/>
  <c r="BG476" i="1"/>
  <c r="BH476" i="1"/>
  <c r="BI476" i="1"/>
  <c r="BF476" i="1"/>
  <c r="L818" i="1"/>
  <c r="BI818" i="1"/>
  <c r="BH818" i="1"/>
  <c r="J818" i="1"/>
  <c r="BG818" i="1"/>
  <c r="G818" i="1"/>
  <c r="H818" i="1" s="1"/>
  <c r="BF818" i="1"/>
  <c r="K818" i="1"/>
  <c r="L752" i="1"/>
  <c r="J752" i="1"/>
  <c r="K752" i="1"/>
  <c r="G752" i="1"/>
  <c r="H752" i="1" s="1"/>
  <c r="BF752" i="1"/>
  <c r="BG752" i="1"/>
  <c r="BH752" i="1"/>
  <c r="BI752" i="1"/>
  <c r="L661" i="1"/>
  <c r="G661" i="1"/>
  <c r="H661" i="1" s="1"/>
  <c r="J661" i="1"/>
  <c r="K661" i="1"/>
  <c r="BF661" i="1"/>
  <c r="BG661" i="1"/>
  <c r="BH661" i="1"/>
  <c r="BI661" i="1"/>
  <c r="J542" i="1"/>
  <c r="BG542" i="1"/>
  <c r="BH542" i="1"/>
  <c r="G542" i="1"/>
  <c r="H542" i="1" s="1"/>
  <c r="BI542" i="1"/>
  <c r="L542" i="1"/>
  <c r="K542" i="1"/>
  <c r="BF542" i="1"/>
  <c r="L269" i="1"/>
  <c r="G269" i="1"/>
  <c r="H269" i="1" s="1"/>
  <c r="J269" i="1"/>
  <c r="K269" i="1"/>
  <c r="BH269" i="1"/>
  <c r="BI269" i="1"/>
  <c r="BF269" i="1"/>
  <c r="BG269" i="1"/>
  <c r="BG18" i="1"/>
  <c r="BH18" i="1"/>
  <c r="G18" i="1"/>
  <c r="H18" i="1" s="1"/>
  <c r="BI18" i="1"/>
  <c r="L18" i="1"/>
  <c r="BF18" i="1"/>
  <c r="K18" i="1"/>
  <c r="J18" i="1"/>
  <c r="L500" i="1"/>
  <c r="J500" i="1"/>
  <c r="BF500" i="1"/>
  <c r="G500" i="1"/>
  <c r="H500" i="1" s="1"/>
  <c r="K500" i="1"/>
  <c r="BG500" i="1"/>
  <c r="BH500" i="1"/>
  <c r="BI500" i="1"/>
  <c r="BI2241" i="1"/>
  <c r="BF2241" i="1"/>
  <c r="BG2241" i="1"/>
  <c r="BH2241" i="1"/>
  <c r="G2241" i="1"/>
  <c r="H2241" i="1" s="1"/>
  <c r="K2241" i="1"/>
  <c r="L2241" i="1"/>
  <c r="J2241" i="1"/>
  <c r="BH844" i="1"/>
  <c r="L844" i="1"/>
  <c r="G844" i="1"/>
  <c r="H844" i="1" s="1"/>
  <c r="BI844" i="1"/>
  <c r="J844" i="1"/>
  <c r="BF844" i="1"/>
  <c r="BG844" i="1"/>
  <c r="K844" i="1"/>
  <c r="L655" i="1"/>
  <c r="G655" i="1"/>
  <c r="H655" i="1" s="1"/>
  <c r="J655" i="1"/>
  <c r="K655" i="1"/>
  <c r="BF655" i="1"/>
  <c r="BG655" i="1"/>
  <c r="BH655" i="1"/>
  <c r="BI655" i="1"/>
  <c r="L392" i="1"/>
  <c r="G392" i="1"/>
  <c r="H392" i="1" s="1"/>
  <c r="BG392" i="1"/>
  <c r="BH392" i="1"/>
  <c r="K392" i="1"/>
  <c r="J392" i="1"/>
  <c r="BF392" i="1"/>
  <c r="BI392" i="1"/>
  <c r="L250" i="1"/>
  <c r="J250" i="1"/>
  <c r="K250" i="1"/>
  <c r="G250" i="1"/>
  <c r="H250" i="1" s="1"/>
  <c r="BF250" i="1"/>
  <c r="BG250" i="1"/>
  <c r="BH250" i="1"/>
  <c r="BI250" i="1"/>
  <c r="L283" i="1"/>
  <c r="K283" i="1"/>
  <c r="G283" i="1"/>
  <c r="H283" i="1" s="1"/>
  <c r="J283" i="1"/>
  <c r="BI283" i="1"/>
  <c r="BF283" i="1"/>
  <c r="BG283" i="1"/>
  <c r="BH283" i="1"/>
  <c r="L905" i="1"/>
  <c r="G905" i="1"/>
  <c r="H905" i="1" s="1"/>
  <c r="J905" i="1"/>
  <c r="K905" i="1"/>
  <c r="BF905" i="1"/>
  <c r="BG905" i="1"/>
  <c r="BH905" i="1"/>
  <c r="BI905" i="1"/>
  <c r="L448" i="1"/>
  <c r="G448" i="1"/>
  <c r="H448" i="1" s="1"/>
  <c r="J448" i="1"/>
  <c r="BH448" i="1"/>
  <c r="BI448" i="1"/>
  <c r="K448" i="1"/>
  <c r="BG448" i="1"/>
  <c r="BF448" i="1"/>
  <c r="L303" i="1"/>
  <c r="G303" i="1"/>
  <c r="H303" i="1" s="1"/>
  <c r="BF303" i="1"/>
  <c r="BG303" i="1"/>
  <c r="BH303" i="1"/>
  <c r="BI303" i="1"/>
  <c r="K303" i="1"/>
  <c r="J303" i="1"/>
  <c r="J138" i="1"/>
  <c r="G138" i="1"/>
  <c r="H138" i="1" s="1"/>
  <c r="BI138" i="1"/>
  <c r="BF138" i="1"/>
  <c r="BG138" i="1"/>
  <c r="BH138" i="1"/>
  <c r="K138" i="1"/>
  <c r="L138" i="1"/>
  <c r="L1700" i="1"/>
  <c r="K1700" i="1"/>
  <c r="J1700" i="1"/>
  <c r="BF1700" i="1"/>
  <c r="BG1700" i="1"/>
  <c r="BH1700" i="1"/>
  <c r="BI1700" i="1"/>
  <c r="G1700" i="1"/>
  <c r="H1700" i="1" s="1"/>
  <c r="BF644" i="1"/>
  <c r="G644" i="1"/>
  <c r="H644" i="1" s="1"/>
  <c r="L644" i="1"/>
  <c r="K644" i="1"/>
  <c r="BG644" i="1"/>
  <c r="BH644" i="1"/>
  <c r="J644" i="1"/>
  <c r="BI644" i="1"/>
  <c r="L2060" i="1"/>
  <c r="J2060" i="1"/>
  <c r="K2060" i="1"/>
  <c r="G2060" i="1"/>
  <c r="H2060" i="1" s="1"/>
  <c r="BH2060" i="1"/>
  <c r="BI2060" i="1"/>
  <c r="BF2060" i="1"/>
  <c r="BG2060" i="1"/>
  <c r="K664" i="1"/>
  <c r="BF664" i="1"/>
  <c r="BG664" i="1"/>
  <c r="BH664" i="1"/>
  <c r="G664" i="1"/>
  <c r="H664" i="1" s="1"/>
  <c r="J664" i="1"/>
  <c r="L664" i="1"/>
  <c r="BI664" i="1"/>
  <c r="L861" i="1"/>
  <c r="K861" i="1"/>
  <c r="G861" i="1"/>
  <c r="H861" i="1" s="1"/>
  <c r="BF861" i="1"/>
  <c r="J861" i="1"/>
  <c r="BG861" i="1"/>
  <c r="BH861" i="1"/>
  <c r="BI861" i="1"/>
  <c r="L275" i="1"/>
  <c r="G275" i="1"/>
  <c r="H275" i="1" s="1"/>
  <c r="J275" i="1"/>
  <c r="K275" i="1"/>
  <c r="BF275" i="1"/>
  <c r="BG275" i="1"/>
  <c r="BH275" i="1"/>
  <c r="BI275" i="1"/>
  <c r="L810" i="1"/>
  <c r="K810" i="1"/>
  <c r="BG810" i="1"/>
  <c r="BF810" i="1"/>
  <c r="BH810" i="1"/>
  <c r="J810" i="1"/>
  <c r="BI810" i="1"/>
  <c r="G810" i="1"/>
  <c r="H810" i="1" s="1"/>
  <c r="L911" i="1"/>
  <c r="J911" i="1"/>
  <c r="K911" i="1"/>
  <c r="G911" i="1"/>
  <c r="H911" i="1" s="1"/>
  <c r="BF911" i="1"/>
  <c r="BG911" i="1"/>
  <c r="BH911" i="1"/>
  <c r="BI911" i="1"/>
  <c r="J590" i="1"/>
  <c r="L590" i="1"/>
  <c r="BI590" i="1"/>
  <c r="G590" i="1"/>
  <c r="H590" i="1" s="1"/>
  <c r="K590" i="1"/>
  <c r="BF590" i="1"/>
  <c r="BH590" i="1"/>
  <c r="BG590" i="1"/>
  <c r="L454" i="1"/>
  <c r="J454" i="1"/>
  <c r="K454" i="1"/>
  <c r="BF454" i="1"/>
  <c r="BI454" i="1"/>
  <c r="G454" i="1"/>
  <c r="H454" i="1" s="1"/>
  <c r="BG454" i="1"/>
  <c r="BH454" i="1"/>
  <c r="L309" i="1"/>
  <c r="G309" i="1"/>
  <c r="H309" i="1" s="1"/>
  <c r="BI309" i="1"/>
  <c r="J309" i="1"/>
  <c r="BG309" i="1"/>
  <c r="BF309" i="1"/>
  <c r="K309" i="1"/>
  <c r="BH309" i="1"/>
  <c r="J126" i="1"/>
  <c r="G126" i="1"/>
  <c r="H126" i="1" s="1"/>
  <c r="BH126" i="1"/>
  <c r="K126" i="1"/>
  <c r="BG126" i="1"/>
  <c r="L126" i="1"/>
  <c r="BI126" i="1"/>
  <c r="BF126" i="1"/>
  <c r="K42" i="1"/>
  <c r="BG42" i="1"/>
  <c r="BH42" i="1"/>
  <c r="BI42" i="1"/>
  <c r="L42" i="1"/>
  <c r="J42" i="1"/>
  <c r="G42" i="1"/>
  <c r="H42" i="1" s="1"/>
  <c r="BF42" i="1"/>
  <c r="L351" i="1"/>
  <c r="G351" i="1"/>
  <c r="H351" i="1" s="1"/>
  <c r="J351" i="1"/>
  <c r="K351" i="1"/>
  <c r="BI351" i="1"/>
  <c r="BF351" i="1"/>
  <c r="BG351" i="1"/>
  <c r="BH351" i="1"/>
  <c r="J794" i="1"/>
  <c r="K794" i="1"/>
  <c r="BG794" i="1"/>
  <c r="G794" i="1"/>
  <c r="H794" i="1" s="1"/>
  <c r="BF794" i="1"/>
  <c r="L794" i="1"/>
  <c r="BH794" i="1"/>
  <c r="BI794" i="1"/>
  <c r="G19" i="1"/>
  <c r="H19" i="1" s="1"/>
  <c r="BF19" i="1"/>
  <c r="BG19" i="1"/>
  <c r="BH19" i="1"/>
  <c r="BI19" i="1"/>
  <c r="J19" i="1"/>
  <c r="K19" i="1"/>
  <c r="L19" i="1"/>
  <c r="L662" i="1"/>
  <c r="G662" i="1"/>
  <c r="H662" i="1" s="1"/>
  <c r="J662" i="1"/>
  <c r="K662" i="1"/>
  <c r="BF662" i="1"/>
  <c r="BG662" i="1"/>
  <c r="BH662" i="1"/>
  <c r="BI662" i="1"/>
  <c r="L158" i="1"/>
  <c r="G158" i="1"/>
  <c r="H158" i="1" s="1"/>
  <c r="BF158" i="1"/>
  <c r="BG158" i="1"/>
  <c r="BI158" i="1"/>
  <c r="BH158" i="1"/>
  <c r="J158" i="1"/>
  <c r="K158" i="1"/>
  <c r="L67" i="1"/>
  <c r="G67" i="1"/>
  <c r="H67" i="1" s="1"/>
  <c r="BG67" i="1"/>
  <c r="BI67" i="1"/>
  <c r="J67" i="1"/>
  <c r="BF67" i="1"/>
  <c r="BH67" i="1"/>
  <c r="K67" i="1"/>
  <c r="L711" i="1"/>
  <c r="K711" i="1"/>
  <c r="G711" i="1"/>
  <c r="H711" i="1" s="1"/>
  <c r="J711" i="1"/>
  <c r="BF711" i="1"/>
  <c r="BG711" i="1"/>
  <c r="BH711" i="1"/>
  <c r="BI711" i="1"/>
  <c r="L565" i="1"/>
  <c r="G565" i="1"/>
  <c r="H565" i="1" s="1"/>
  <c r="J565" i="1"/>
  <c r="K565" i="1"/>
  <c r="BH565" i="1"/>
  <c r="BI565" i="1"/>
  <c r="BF565" i="1"/>
  <c r="BG565" i="1"/>
  <c r="L437" i="1"/>
  <c r="G437" i="1"/>
  <c r="H437" i="1" s="1"/>
  <c r="J437" i="1"/>
  <c r="K437" i="1"/>
  <c r="BI437" i="1"/>
  <c r="BF437" i="1"/>
  <c r="BG437" i="1"/>
  <c r="BH437" i="1"/>
  <c r="BI292" i="1"/>
  <c r="BF292" i="1"/>
  <c r="BG292" i="1"/>
  <c r="BH292" i="1"/>
  <c r="J292" i="1"/>
  <c r="K292" i="1"/>
  <c r="G292" i="1"/>
  <c r="H292" i="1" s="1"/>
  <c r="L292" i="1"/>
  <c r="L925" i="1"/>
  <c r="G925" i="1"/>
  <c r="H925" i="1" s="1"/>
  <c r="BF925" i="1"/>
  <c r="BG925" i="1"/>
  <c r="BH925" i="1"/>
  <c r="BI925" i="1"/>
  <c r="K925" i="1"/>
  <c r="J925" i="1"/>
  <c r="L436" i="1"/>
  <c r="G436" i="1"/>
  <c r="H436" i="1" s="1"/>
  <c r="J436" i="1"/>
  <c r="K436" i="1"/>
  <c r="BF436" i="1"/>
  <c r="BG436" i="1"/>
  <c r="BH436" i="1"/>
  <c r="BI436" i="1"/>
  <c r="J57" i="1"/>
  <c r="L57" i="1"/>
  <c r="G57" i="1"/>
  <c r="H57" i="1" s="1"/>
  <c r="BF57" i="1"/>
  <c r="BG57" i="1"/>
  <c r="BH57" i="1"/>
  <c r="BI57" i="1"/>
  <c r="K57" i="1"/>
  <c r="L802" i="1"/>
  <c r="G802" i="1"/>
  <c r="H802" i="1" s="1"/>
  <c r="BI802" i="1"/>
  <c r="K802" i="1"/>
  <c r="BH802" i="1"/>
  <c r="BG802" i="1"/>
  <c r="BF802" i="1"/>
  <c r="J802" i="1"/>
  <c r="L672" i="1"/>
  <c r="K672" i="1"/>
  <c r="BF672" i="1"/>
  <c r="BG672" i="1"/>
  <c r="BH672" i="1"/>
  <c r="G672" i="1"/>
  <c r="H672" i="1" s="1"/>
  <c r="J672" i="1"/>
  <c r="BI672" i="1"/>
  <c r="L686" i="1"/>
  <c r="J686" i="1"/>
  <c r="K686" i="1"/>
  <c r="BH686" i="1"/>
  <c r="BI686" i="1"/>
  <c r="BG686" i="1"/>
  <c r="G686" i="1"/>
  <c r="H686" i="1" s="1"/>
  <c r="BF686" i="1"/>
  <c r="BF249" i="1"/>
  <c r="BG249" i="1"/>
  <c r="BH249" i="1"/>
  <c r="BI249" i="1"/>
  <c r="L249" i="1"/>
  <c r="G249" i="1"/>
  <c r="H249" i="1" s="1"/>
  <c r="K249" i="1"/>
  <c r="J249" i="1"/>
  <c r="K60" i="1"/>
  <c r="G60" i="1"/>
  <c r="H60" i="1" s="1"/>
  <c r="BH60" i="1"/>
  <c r="BI60" i="1"/>
  <c r="BF60" i="1"/>
  <c r="BG60" i="1"/>
  <c r="L60" i="1"/>
  <c r="J60" i="1"/>
  <c r="L855" i="1"/>
  <c r="G855" i="1"/>
  <c r="H855" i="1" s="1"/>
  <c r="J855" i="1"/>
  <c r="K855" i="1"/>
  <c r="BF855" i="1"/>
  <c r="BG855" i="1"/>
  <c r="BH855" i="1"/>
  <c r="BI855" i="1"/>
  <c r="L526" i="1"/>
  <c r="G526" i="1"/>
  <c r="H526" i="1" s="1"/>
  <c r="J526" i="1"/>
  <c r="BH526" i="1"/>
  <c r="BG526" i="1"/>
  <c r="BF526" i="1"/>
  <c r="K526" i="1"/>
  <c r="BI526" i="1"/>
  <c r="L393" i="1"/>
  <c r="J393" i="1"/>
  <c r="K393" i="1"/>
  <c r="BI393" i="1"/>
  <c r="BF393" i="1"/>
  <c r="BH393" i="1"/>
  <c r="BG393" i="1"/>
  <c r="G393" i="1"/>
  <c r="H393" i="1" s="1"/>
  <c r="L259" i="1"/>
  <c r="G259" i="1"/>
  <c r="H259" i="1" s="1"/>
  <c r="J259" i="1"/>
  <c r="K259" i="1"/>
  <c r="BF259" i="1"/>
  <c r="BG259" i="1"/>
  <c r="BH259" i="1"/>
  <c r="BI259" i="1"/>
  <c r="L43" i="1"/>
  <c r="K43" i="1"/>
  <c r="BF43" i="1"/>
  <c r="BG43" i="1"/>
  <c r="BH43" i="1"/>
  <c r="BI43" i="1"/>
  <c r="G43" i="1"/>
  <c r="H43" i="1" s="1"/>
  <c r="J43" i="1"/>
  <c r="L917" i="1"/>
  <c r="G917" i="1"/>
  <c r="H917" i="1" s="1"/>
  <c r="BF917" i="1"/>
  <c r="BG917" i="1"/>
  <c r="BH917" i="1"/>
  <c r="BI917" i="1"/>
  <c r="K917" i="1"/>
  <c r="J917" i="1"/>
  <c r="BF428" i="1"/>
  <c r="BG428" i="1"/>
  <c r="BH428" i="1"/>
  <c r="J428" i="1"/>
  <c r="K428" i="1"/>
  <c r="L428" i="1"/>
  <c r="G428" i="1"/>
  <c r="H428" i="1" s="1"/>
  <c r="BI428" i="1"/>
  <c r="L791" i="1"/>
  <c r="G791" i="1"/>
  <c r="H791" i="1" s="1"/>
  <c r="J791" i="1"/>
  <c r="K791" i="1"/>
  <c r="BG791" i="1"/>
  <c r="BH791" i="1"/>
  <c r="BI791" i="1"/>
  <c r="BF791" i="1"/>
  <c r="BF1581" i="1"/>
  <c r="BG1581" i="1"/>
  <c r="J1581" i="1"/>
  <c r="K1581" i="1"/>
  <c r="BI1581" i="1"/>
  <c r="L1581" i="1"/>
  <c r="BH1581" i="1"/>
  <c r="G1581" i="1"/>
  <c r="H1581" i="1" s="1"/>
  <c r="L1580" i="1"/>
  <c r="G1580" i="1"/>
  <c r="H1580" i="1" s="1"/>
  <c r="J1580" i="1"/>
  <c r="K1580" i="1"/>
  <c r="BF1580" i="1"/>
  <c r="BG1580" i="1"/>
  <c r="BH1580" i="1"/>
  <c r="BI1580" i="1"/>
  <c r="L532" i="1"/>
  <c r="BF532" i="1"/>
  <c r="G532" i="1"/>
  <c r="H532" i="1" s="1"/>
  <c r="BG532" i="1"/>
  <c r="BH532" i="1"/>
  <c r="K532" i="1"/>
  <c r="J532" i="1"/>
  <c r="BI532" i="1"/>
  <c r="G68" i="1"/>
  <c r="H68" i="1" s="1"/>
  <c r="BI68" i="1"/>
  <c r="BF68" i="1"/>
  <c r="BG68" i="1"/>
  <c r="BH68" i="1"/>
  <c r="L68" i="1"/>
  <c r="J68" i="1"/>
  <c r="K68" i="1"/>
  <c r="L769" i="1"/>
  <c r="G769" i="1"/>
  <c r="H769" i="1" s="1"/>
  <c r="J769" i="1"/>
  <c r="K769" i="1"/>
  <c r="BF769" i="1"/>
  <c r="BG769" i="1"/>
  <c r="BH769" i="1"/>
  <c r="BI769" i="1"/>
  <c r="J639" i="1"/>
  <c r="K639" i="1"/>
  <c r="BF639" i="1"/>
  <c r="BG639" i="1"/>
  <c r="BH639" i="1"/>
  <c r="L639" i="1"/>
  <c r="G639" i="1"/>
  <c r="H639" i="1" s="1"/>
  <c r="BI639" i="1"/>
  <c r="L509" i="1"/>
  <c r="J509" i="1"/>
  <c r="K509" i="1"/>
  <c r="G509" i="1"/>
  <c r="H509" i="1" s="1"/>
  <c r="BF509" i="1"/>
  <c r="BG509" i="1"/>
  <c r="BH509" i="1"/>
  <c r="BI509" i="1"/>
  <c r="L376" i="1"/>
  <c r="BG376" i="1"/>
  <c r="BI376" i="1"/>
  <c r="K376" i="1"/>
  <c r="BH376" i="1"/>
  <c r="J376" i="1"/>
  <c r="BF376" i="1"/>
  <c r="G376" i="1"/>
  <c r="H376" i="1" s="1"/>
  <c r="L234" i="1"/>
  <c r="G234" i="1"/>
  <c r="H234" i="1" s="1"/>
  <c r="J234" i="1"/>
  <c r="K234" i="1"/>
  <c r="BF234" i="1"/>
  <c r="BG234" i="1"/>
  <c r="BH234" i="1"/>
  <c r="BI234" i="1"/>
  <c r="L792" i="1"/>
  <c r="J792" i="1"/>
  <c r="K792" i="1"/>
  <c r="BF792" i="1"/>
  <c r="BG792" i="1"/>
  <c r="BH792" i="1"/>
  <c r="G792" i="1"/>
  <c r="H792" i="1" s="1"/>
  <c r="BI792" i="1"/>
  <c r="L265" i="1"/>
  <c r="J265" i="1"/>
  <c r="K265" i="1"/>
  <c r="G265" i="1"/>
  <c r="H265" i="1" s="1"/>
  <c r="BF265" i="1"/>
  <c r="BG265" i="1"/>
  <c r="BH265" i="1"/>
  <c r="BI265" i="1"/>
  <c r="J1588" i="1"/>
  <c r="K1588" i="1"/>
  <c r="BF1588" i="1"/>
  <c r="BG1588" i="1"/>
  <c r="BH1588" i="1"/>
  <c r="BI1588" i="1"/>
  <c r="L1588" i="1"/>
  <c r="G1588" i="1"/>
  <c r="H1588" i="1" s="1"/>
  <c r="K198" i="1"/>
  <c r="G198" i="1"/>
  <c r="H198" i="1" s="1"/>
  <c r="BF198" i="1"/>
  <c r="BG198" i="1"/>
  <c r="BH198" i="1"/>
  <c r="BI198" i="1"/>
  <c r="L198" i="1"/>
  <c r="J198" i="1"/>
  <c r="L889" i="1"/>
  <c r="G889" i="1"/>
  <c r="H889" i="1" s="1"/>
  <c r="J889" i="1"/>
  <c r="K889" i="1"/>
  <c r="BF889" i="1"/>
  <c r="BG889" i="1"/>
  <c r="BI889" i="1"/>
  <c r="BH889" i="1"/>
  <c r="L560" i="1"/>
  <c r="K560" i="1"/>
  <c r="G560" i="1"/>
  <c r="H560" i="1" s="1"/>
  <c r="J560" i="1"/>
  <c r="BF560" i="1"/>
  <c r="BG560" i="1"/>
  <c r="BH560" i="1"/>
  <c r="BI560" i="1"/>
  <c r="L432" i="1"/>
  <c r="G432" i="1"/>
  <c r="H432" i="1" s="1"/>
  <c r="J432" i="1"/>
  <c r="K432" i="1"/>
  <c r="BI432" i="1"/>
  <c r="BF432" i="1"/>
  <c r="BG432" i="1"/>
  <c r="BH432" i="1"/>
  <c r="L287" i="1"/>
  <c r="G287" i="1"/>
  <c r="H287" i="1" s="1"/>
  <c r="BG287" i="1"/>
  <c r="J287" i="1"/>
  <c r="BF287" i="1"/>
  <c r="BH287" i="1"/>
  <c r="BI287" i="1"/>
  <c r="K287" i="1"/>
  <c r="L69" i="1"/>
  <c r="G69" i="1"/>
  <c r="H69" i="1" s="1"/>
  <c r="BH69" i="1"/>
  <c r="BI69" i="1"/>
  <c r="BG69" i="1"/>
  <c r="BF69" i="1"/>
  <c r="J69" i="1"/>
  <c r="K69" i="1"/>
  <c r="L1718" i="1"/>
  <c r="G1718" i="1"/>
  <c r="H1718" i="1" s="1"/>
  <c r="J1718" i="1"/>
  <c r="K1718" i="1"/>
  <c r="BG1718" i="1"/>
  <c r="BH1718" i="1"/>
  <c r="BI1718" i="1"/>
  <c r="BF1718" i="1"/>
  <c r="L2229" i="1"/>
  <c r="J2229" i="1"/>
  <c r="K2229" i="1"/>
  <c r="G2229" i="1"/>
  <c r="H2229" i="1" s="1"/>
  <c r="BI2229" i="1"/>
  <c r="BF2229" i="1"/>
  <c r="BG2229" i="1"/>
  <c r="BH2229" i="1"/>
  <c r="G1667" i="1"/>
  <c r="H1667" i="1" s="1"/>
  <c r="J1667" i="1"/>
  <c r="BF1667" i="1"/>
  <c r="BG1667" i="1"/>
  <c r="BH1667" i="1"/>
  <c r="BI1667" i="1"/>
  <c r="L1667" i="1"/>
  <c r="K1667" i="1"/>
  <c r="G23" i="1"/>
  <c r="H23" i="1" s="1"/>
  <c r="BF23" i="1"/>
  <c r="BH23" i="1"/>
  <c r="BI23" i="1"/>
  <c r="J23" i="1"/>
  <c r="K23" i="1"/>
  <c r="BG23" i="1"/>
  <c r="L23" i="1"/>
  <c r="L1599" i="1"/>
  <c r="G1599" i="1"/>
  <c r="H1599" i="1" s="1"/>
  <c r="J1599" i="1"/>
  <c r="K1599" i="1"/>
  <c r="BF1599" i="1"/>
  <c r="BG1599" i="1"/>
  <c r="BH1599" i="1"/>
  <c r="BI1599" i="1"/>
  <c r="L2044" i="1"/>
  <c r="G2044" i="1"/>
  <c r="H2044" i="1" s="1"/>
  <c r="J2044" i="1"/>
  <c r="K2044" i="1"/>
  <c r="BF2044" i="1"/>
  <c r="BG2044" i="1"/>
  <c r="BH2044" i="1"/>
  <c r="BI2044" i="1"/>
  <c r="L1802" i="1"/>
  <c r="J1802" i="1"/>
  <c r="K1802" i="1"/>
  <c r="G1802" i="1"/>
  <c r="H1802" i="1" s="1"/>
  <c r="BG1802" i="1"/>
  <c r="BH1802" i="1"/>
  <c r="BI1802" i="1"/>
  <c r="BF1802" i="1"/>
  <c r="L1613" i="1"/>
  <c r="K1613" i="1"/>
  <c r="G1613" i="1"/>
  <c r="H1613" i="1" s="1"/>
  <c r="J1613" i="1"/>
  <c r="BF1613" i="1"/>
  <c r="BG1613" i="1"/>
  <c r="BH1613" i="1"/>
  <c r="BI1613" i="1"/>
  <c r="G1435" i="1"/>
  <c r="H1435" i="1" s="1"/>
  <c r="BF1435" i="1"/>
  <c r="BG1435" i="1"/>
  <c r="BH1435" i="1"/>
  <c r="BI1435" i="1"/>
  <c r="L1435" i="1"/>
  <c r="J1435" i="1"/>
  <c r="K1435" i="1"/>
  <c r="L1303" i="1"/>
  <c r="G1303" i="1"/>
  <c r="H1303" i="1" s="1"/>
  <c r="J1303" i="1"/>
  <c r="K1303" i="1"/>
  <c r="BF1303" i="1"/>
  <c r="BG1303" i="1"/>
  <c r="BH1303" i="1"/>
  <c r="BI1303" i="1"/>
  <c r="L1963" i="1"/>
  <c r="G1963" i="1"/>
  <c r="H1963" i="1" s="1"/>
  <c r="J1963" i="1"/>
  <c r="K1963" i="1"/>
  <c r="BH1963" i="1"/>
  <c r="BI1963" i="1"/>
  <c r="BF1963" i="1"/>
  <c r="BG1963" i="1"/>
  <c r="L1310" i="1"/>
  <c r="G1310" i="1"/>
  <c r="H1310" i="1" s="1"/>
  <c r="J1310" i="1"/>
  <c r="K1310" i="1"/>
  <c r="BF1310" i="1"/>
  <c r="BG1310" i="1"/>
  <c r="BH1310" i="1"/>
  <c r="BI1310" i="1"/>
  <c r="G1611" i="1"/>
  <c r="H1611" i="1" s="1"/>
  <c r="J1611" i="1"/>
  <c r="BF1611" i="1"/>
  <c r="BG1611" i="1"/>
  <c r="BH1611" i="1"/>
  <c r="BI1611" i="1"/>
  <c r="L1611" i="1"/>
  <c r="K1611" i="1"/>
  <c r="L398" i="1"/>
  <c r="G398" i="1"/>
  <c r="H398" i="1" s="1"/>
  <c r="J398" i="1"/>
  <c r="K398" i="1"/>
  <c r="BH398" i="1"/>
  <c r="BI398" i="1"/>
  <c r="BF398" i="1"/>
  <c r="BG398" i="1"/>
  <c r="L256" i="1"/>
  <c r="J256" i="1"/>
  <c r="K256" i="1"/>
  <c r="G256" i="1"/>
  <c r="H256" i="1" s="1"/>
  <c r="BF256" i="1"/>
  <c r="BG256" i="1"/>
  <c r="BH256" i="1"/>
  <c r="BI256" i="1"/>
  <c r="L1578" i="1"/>
  <c r="BG1578" i="1"/>
  <c r="G1578" i="1"/>
  <c r="H1578" i="1" s="1"/>
  <c r="BI1578" i="1"/>
  <c r="BF1578" i="1"/>
  <c r="BH1578" i="1"/>
  <c r="K1578" i="1"/>
  <c r="J1578" i="1"/>
  <c r="BF716" i="1"/>
  <c r="BG716" i="1"/>
  <c r="BH716" i="1"/>
  <c r="BI716" i="1"/>
  <c r="J716" i="1"/>
  <c r="K716" i="1"/>
  <c r="L716" i="1"/>
  <c r="G716" i="1"/>
  <c r="H716" i="1" s="1"/>
  <c r="L890" i="1"/>
  <c r="J890" i="1"/>
  <c r="K890" i="1"/>
  <c r="G890" i="1"/>
  <c r="H890" i="1" s="1"/>
  <c r="BI890" i="1"/>
  <c r="BF890" i="1"/>
  <c r="BG890" i="1"/>
  <c r="BH890" i="1"/>
  <c r="K54" i="1"/>
  <c r="G54" i="1"/>
  <c r="H54" i="1" s="1"/>
  <c r="L54" i="1"/>
  <c r="BF54" i="1"/>
  <c r="BG54" i="1"/>
  <c r="BH54" i="1"/>
  <c r="BI54" i="1"/>
  <c r="J54" i="1"/>
  <c r="BI2116" i="1"/>
  <c r="BF2116" i="1"/>
  <c r="BG2116" i="1"/>
  <c r="BH2116" i="1"/>
  <c r="K2116" i="1"/>
  <c r="L2116" i="1"/>
  <c r="G2116" i="1"/>
  <c r="H2116" i="1" s="1"/>
  <c r="J2116" i="1"/>
  <c r="BF2107" i="1"/>
  <c r="BG2107" i="1"/>
  <c r="BH2107" i="1"/>
  <c r="BI2107" i="1"/>
  <c r="G2107" i="1"/>
  <c r="H2107" i="1" s="1"/>
  <c r="J2107" i="1"/>
  <c r="K2107" i="1"/>
  <c r="L2107" i="1"/>
  <c r="BG1841" i="1"/>
  <c r="J1841" i="1"/>
  <c r="BF1841" i="1"/>
  <c r="L1841" i="1"/>
  <c r="K1841" i="1"/>
  <c r="BI1841" i="1"/>
  <c r="G1841" i="1"/>
  <c r="H1841" i="1" s="1"/>
  <c r="BH1841" i="1"/>
  <c r="L1636" i="1"/>
  <c r="G1636" i="1"/>
  <c r="H1636" i="1" s="1"/>
  <c r="J1636" i="1"/>
  <c r="K1636" i="1"/>
  <c r="BF1636" i="1"/>
  <c r="BG1636" i="1"/>
  <c r="BH1636" i="1"/>
  <c r="BI1636" i="1"/>
  <c r="L1434" i="1"/>
  <c r="G1434" i="1"/>
  <c r="H1434" i="1" s="1"/>
  <c r="J1434" i="1"/>
  <c r="K1434" i="1"/>
  <c r="BF1434" i="1"/>
  <c r="BG1434" i="1"/>
  <c r="BH1434" i="1"/>
  <c r="BI1434" i="1"/>
  <c r="L1156" i="1"/>
  <c r="G1156" i="1"/>
  <c r="H1156" i="1" s="1"/>
  <c r="J1156" i="1"/>
  <c r="BG1156" i="1"/>
  <c r="BH1156" i="1"/>
  <c r="BI1156" i="1"/>
  <c r="K1156" i="1"/>
  <c r="BF1156" i="1"/>
  <c r="L1026" i="1"/>
  <c r="G1026" i="1"/>
  <c r="H1026" i="1" s="1"/>
  <c r="J1026" i="1"/>
  <c r="K1026" i="1"/>
  <c r="BH1026" i="1"/>
  <c r="BI1026" i="1"/>
  <c r="BF1026" i="1"/>
  <c r="BG1026" i="1"/>
  <c r="J2098" i="1"/>
  <c r="BH2098" i="1"/>
  <c r="BI2098" i="1"/>
  <c r="BF2098" i="1"/>
  <c r="K2098" i="1"/>
  <c r="L2098" i="1"/>
  <c r="BG2098" i="1"/>
  <c r="G2098" i="1"/>
  <c r="H2098" i="1" s="1"/>
  <c r="L16" i="1"/>
  <c r="G16" i="1"/>
  <c r="H16" i="1" s="1"/>
  <c r="BG16" i="1"/>
  <c r="BI16" i="1"/>
  <c r="K16" i="1"/>
  <c r="J16" i="1"/>
  <c r="BH16" i="1"/>
  <c r="BF16" i="1"/>
  <c r="L628" i="1"/>
  <c r="G628" i="1"/>
  <c r="H628" i="1" s="1"/>
  <c r="J628" i="1"/>
  <c r="BF628" i="1"/>
  <c r="BG628" i="1"/>
  <c r="BH628" i="1"/>
  <c r="BI628" i="1"/>
  <c r="K628" i="1"/>
  <c r="L490" i="1"/>
  <c r="BH490" i="1"/>
  <c r="BI490" i="1"/>
  <c r="BF490" i="1"/>
  <c r="BG490" i="1"/>
  <c r="J490" i="1"/>
  <c r="K490" i="1"/>
  <c r="G490" i="1"/>
  <c r="H490" i="1" s="1"/>
  <c r="L357" i="1"/>
  <c r="G357" i="1"/>
  <c r="H357" i="1" s="1"/>
  <c r="J357" i="1"/>
  <c r="BI357" i="1"/>
  <c r="BG357" i="1"/>
  <c r="K357" i="1"/>
  <c r="BF357" i="1"/>
  <c r="BH357" i="1"/>
  <c r="L205" i="1"/>
  <c r="BH205" i="1"/>
  <c r="BI205" i="1"/>
  <c r="K205" i="1"/>
  <c r="G205" i="1"/>
  <c r="H205" i="1" s="1"/>
  <c r="BF205" i="1"/>
  <c r="BG205" i="1"/>
  <c r="J205" i="1"/>
  <c r="L1577" i="1"/>
  <c r="K1577" i="1"/>
  <c r="G1577" i="1"/>
  <c r="H1577" i="1" s="1"/>
  <c r="J1577" i="1"/>
  <c r="BH1577" i="1"/>
  <c r="BI1577" i="1"/>
  <c r="BF1577" i="1"/>
  <c r="BG1577" i="1"/>
  <c r="L715" i="1"/>
  <c r="K715" i="1"/>
  <c r="BH715" i="1"/>
  <c r="BG715" i="1"/>
  <c r="G715" i="1"/>
  <c r="H715" i="1" s="1"/>
  <c r="BF715" i="1"/>
  <c r="BI715" i="1"/>
  <c r="J715" i="1"/>
  <c r="L569" i="1"/>
  <c r="G569" i="1"/>
  <c r="H569" i="1" s="1"/>
  <c r="J569" i="1"/>
  <c r="BG569" i="1"/>
  <c r="BH569" i="1"/>
  <c r="BI569" i="1"/>
  <c r="K569" i="1"/>
  <c r="BF569" i="1"/>
  <c r="BH441" i="1"/>
  <c r="BI441" i="1"/>
  <c r="BG441" i="1"/>
  <c r="G441" i="1"/>
  <c r="H441" i="1" s="1"/>
  <c r="J441" i="1"/>
  <c r="K441" i="1"/>
  <c r="BF441" i="1"/>
  <c r="L441" i="1"/>
  <c r="L280" i="1"/>
  <c r="J280" i="1"/>
  <c r="BI280" i="1"/>
  <c r="K280" i="1"/>
  <c r="G280" i="1"/>
  <c r="H280" i="1" s="1"/>
  <c r="BF280" i="1"/>
  <c r="BH280" i="1"/>
  <c r="BG280" i="1"/>
  <c r="L812" i="1"/>
  <c r="J812" i="1"/>
  <c r="K812" i="1"/>
  <c r="G812" i="1"/>
  <c r="H812" i="1" s="1"/>
  <c r="BG812" i="1"/>
  <c r="BH812" i="1"/>
  <c r="BI812" i="1"/>
  <c r="BF812" i="1"/>
  <c r="L682" i="1"/>
  <c r="J682" i="1"/>
  <c r="K682" i="1"/>
  <c r="G682" i="1"/>
  <c r="H682" i="1" s="1"/>
  <c r="BG682" i="1"/>
  <c r="BH682" i="1"/>
  <c r="BI682" i="1"/>
  <c r="BF682" i="1"/>
  <c r="L1932" i="1"/>
  <c r="G1932" i="1"/>
  <c r="H1932" i="1" s="1"/>
  <c r="J1932" i="1"/>
  <c r="K1932" i="1"/>
  <c r="BF1932" i="1"/>
  <c r="BG1932" i="1"/>
  <c r="BH1932" i="1"/>
  <c r="BI1932" i="1"/>
  <c r="L1125" i="1"/>
  <c r="K1125" i="1"/>
  <c r="G1125" i="1"/>
  <c r="H1125" i="1" s="1"/>
  <c r="BH1125" i="1"/>
  <c r="BI1125" i="1"/>
  <c r="J1125" i="1"/>
  <c r="BF1125" i="1"/>
  <c r="BG1125" i="1"/>
  <c r="L1775" i="1"/>
  <c r="G1775" i="1"/>
  <c r="H1775" i="1" s="1"/>
  <c r="J1775" i="1"/>
  <c r="K1775" i="1"/>
  <c r="BG1775" i="1"/>
  <c r="BH1775" i="1"/>
  <c r="BI1775" i="1"/>
  <c r="BF1775" i="1"/>
  <c r="J2018" i="1"/>
  <c r="G2018" i="1"/>
  <c r="H2018" i="1" s="1"/>
  <c r="BG2018" i="1"/>
  <c r="BH2018" i="1"/>
  <c r="BI2018" i="1"/>
  <c r="BF2018" i="1"/>
  <c r="L2018" i="1"/>
  <c r="K2018" i="1"/>
  <c r="L1872" i="1"/>
  <c r="G1872" i="1"/>
  <c r="H1872" i="1" s="1"/>
  <c r="J1872" i="1"/>
  <c r="K1872" i="1"/>
  <c r="BG1872" i="1"/>
  <c r="BH1872" i="1"/>
  <c r="BI1872" i="1"/>
  <c r="BF1872" i="1"/>
  <c r="L1539" i="1"/>
  <c r="G1539" i="1"/>
  <c r="H1539" i="1" s="1"/>
  <c r="J1539" i="1"/>
  <c r="K1539" i="1"/>
  <c r="BF1539" i="1"/>
  <c r="BG1539" i="1"/>
  <c r="BH1539" i="1"/>
  <c r="BI1539" i="1"/>
  <c r="L1586" i="1"/>
  <c r="K1586" i="1"/>
  <c r="G1586" i="1"/>
  <c r="H1586" i="1" s="1"/>
  <c r="BF1586" i="1"/>
  <c r="BG1586" i="1"/>
  <c r="BH1586" i="1"/>
  <c r="BI1586" i="1"/>
  <c r="J1586" i="1"/>
  <c r="K46" i="1"/>
  <c r="BI46" i="1"/>
  <c r="BF46" i="1"/>
  <c r="BG46" i="1"/>
  <c r="BH46" i="1"/>
  <c r="L46" i="1"/>
  <c r="J46" i="1"/>
  <c r="G46" i="1"/>
  <c r="H46" i="1" s="1"/>
  <c r="L833" i="1"/>
  <c r="J833" i="1"/>
  <c r="K833" i="1"/>
  <c r="G833" i="1"/>
  <c r="H833" i="1" s="1"/>
  <c r="BI833" i="1"/>
  <c r="BF833" i="1"/>
  <c r="BG833" i="1"/>
  <c r="BH833" i="1"/>
  <c r="L520" i="1"/>
  <c r="G520" i="1"/>
  <c r="H520" i="1" s="1"/>
  <c r="BH520" i="1"/>
  <c r="BI520" i="1"/>
  <c r="BF520" i="1"/>
  <c r="BG520" i="1"/>
  <c r="K520" i="1"/>
  <c r="J520" i="1"/>
  <c r="L387" i="1"/>
  <c r="J387" i="1"/>
  <c r="BI387" i="1"/>
  <c r="G387" i="1"/>
  <c r="H387" i="1" s="1"/>
  <c r="BF387" i="1"/>
  <c r="BG387" i="1"/>
  <c r="BH387" i="1"/>
  <c r="K387" i="1"/>
  <c r="L237" i="1"/>
  <c r="G237" i="1"/>
  <c r="H237" i="1" s="1"/>
  <c r="J237" i="1"/>
  <c r="K237" i="1"/>
  <c r="BF237" i="1"/>
  <c r="BG237" i="1"/>
  <c r="BH237" i="1"/>
  <c r="BI237" i="1"/>
  <c r="BH2140" i="1"/>
  <c r="BI2140" i="1"/>
  <c r="BF2140" i="1"/>
  <c r="BG2140" i="1"/>
  <c r="J2140" i="1"/>
  <c r="K2140" i="1"/>
  <c r="L2140" i="1"/>
  <c r="G2140" i="1"/>
  <c r="H2140" i="1" s="1"/>
  <c r="L1223" i="1"/>
  <c r="BH1223" i="1"/>
  <c r="BF1223" i="1"/>
  <c r="K1223" i="1"/>
  <c r="BI1223" i="1"/>
  <c r="G1223" i="1"/>
  <c r="H1223" i="1" s="1"/>
  <c r="BG1223" i="1"/>
  <c r="J1223" i="1"/>
  <c r="L2027" i="1"/>
  <c r="K2027" i="1"/>
  <c r="G2027" i="1"/>
  <c r="H2027" i="1" s="1"/>
  <c r="BG2027" i="1"/>
  <c r="BH2027" i="1"/>
  <c r="BI2027" i="1"/>
  <c r="J2027" i="1"/>
  <c r="BF2027" i="1"/>
  <c r="L898" i="1"/>
  <c r="G898" i="1"/>
  <c r="H898" i="1" s="1"/>
  <c r="J898" i="1"/>
  <c r="BI898" i="1"/>
  <c r="K898" i="1"/>
  <c r="BF898" i="1"/>
  <c r="BG898" i="1"/>
  <c r="BH898" i="1"/>
  <c r="L1591" i="1"/>
  <c r="J1591" i="1"/>
  <c r="K1591" i="1"/>
  <c r="BG1591" i="1"/>
  <c r="BF1591" i="1"/>
  <c r="BI1591" i="1"/>
  <c r="G1591" i="1"/>
  <c r="H1591" i="1" s="1"/>
  <c r="BH1591" i="1"/>
  <c r="G2020" i="1"/>
  <c r="H2020" i="1" s="1"/>
  <c r="BF2020" i="1"/>
  <c r="BG2020" i="1"/>
  <c r="BH2020" i="1"/>
  <c r="BI2020" i="1"/>
  <c r="L2020" i="1"/>
  <c r="J2020" i="1"/>
  <c r="K2020" i="1"/>
  <c r="J1776" i="1"/>
  <c r="G1776" i="1"/>
  <c r="H1776" i="1" s="1"/>
  <c r="BF1776" i="1"/>
  <c r="BG1776" i="1"/>
  <c r="BH1776" i="1"/>
  <c r="BI1776" i="1"/>
  <c r="L1776" i="1"/>
  <c r="K1776" i="1"/>
  <c r="L1533" i="1"/>
  <c r="G1533" i="1"/>
  <c r="H1533" i="1" s="1"/>
  <c r="J1533" i="1"/>
  <c r="BG1533" i="1"/>
  <c r="BH1533" i="1"/>
  <c r="BI1533" i="1"/>
  <c r="K1533" i="1"/>
  <c r="BF1533" i="1"/>
  <c r="BG1411" i="1"/>
  <c r="BH1411" i="1"/>
  <c r="BI1411" i="1"/>
  <c r="BF1411" i="1"/>
  <c r="G1411" i="1"/>
  <c r="H1411" i="1" s="1"/>
  <c r="J1411" i="1"/>
  <c r="K1411" i="1"/>
  <c r="L1411" i="1"/>
  <c r="L1263" i="1"/>
  <c r="G1263" i="1"/>
  <c r="H1263" i="1" s="1"/>
  <c r="J1263" i="1"/>
  <c r="K1263" i="1"/>
  <c r="BF1263" i="1"/>
  <c r="BG1263" i="1"/>
  <c r="BH1263" i="1"/>
  <c r="BI1263" i="1"/>
  <c r="L1701" i="1"/>
  <c r="G1701" i="1"/>
  <c r="H1701" i="1" s="1"/>
  <c r="BH1701" i="1"/>
  <c r="BF1701" i="1"/>
  <c r="K1701" i="1"/>
  <c r="BG1701" i="1"/>
  <c r="BI1701" i="1"/>
  <c r="J1701" i="1"/>
  <c r="L1302" i="1"/>
  <c r="K1302" i="1"/>
  <c r="G1302" i="1"/>
  <c r="H1302" i="1" s="1"/>
  <c r="J1302" i="1"/>
  <c r="BF1302" i="1"/>
  <c r="BG1302" i="1"/>
  <c r="BH1302" i="1"/>
  <c r="BI1302" i="1"/>
  <c r="L751" i="1"/>
  <c r="G751" i="1"/>
  <c r="H751" i="1" s="1"/>
  <c r="J751" i="1"/>
  <c r="K751" i="1"/>
  <c r="BF751" i="1"/>
  <c r="BG751" i="1"/>
  <c r="BH751" i="1"/>
  <c r="BI751" i="1"/>
  <c r="L611" i="1"/>
  <c r="BH611" i="1"/>
  <c r="BG611" i="1"/>
  <c r="G611" i="1"/>
  <c r="H611" i="1" s="1"/>
  <c r="J611" i="1"/>
  <c r="BI611" i="1"/>
  <c r="K611" i="1"/>
  <c r="BF611" i="1"/>
  <c r="L475" i="1"/>
  <c r="G475" i="1"/>
  <c r="H475" i="1" s="1"/>
  <c r="J475" i="1"/>
  <c r="K475" i="1"/>
  <c r="BH475" i="1"/>
  <c r="BI475" i="1"/>
  <c r="BF475" i="1"/>
  <c r="BG475" i="1"/>
  <c r="L330" i="1"/>
  <c r="BG330" i="1"/>
  <c r="BH330" i="1"/>
  <c r="BF330" i="1"/>
  <c r="J330" i="1"/>
  <c r="K330" i="1"/>
  <c r="BI330" i="1"/>
  <c r="G330" i="1"/>
  <c r="H330" i="1" s="1"/>
  <c r="G181" i="1"/>
  <c r="H181" i="1" s="1"/>
  <c r="BF181" i="1"/>
  <c r="BG181" i="1"/>
  <c r="BH181" i="1"/>
  <c r="BI181" i="1"/>
  <c r="J181" i="1"/>
  <c r="L181" i="1"/>
  <c r="K181" i="1"/>
  <c r="L806" i="1"/>
  <c r="G806" i="1"/>
  <c r="H806" i="1" s="1"/>
  <c r="J806" i="1"/>
  <c r="K806" i="1"/>
  <c r="BF806" i="1"/>
  <c r="BG806" i="1"/>
  <c r="BH806" i="1"/>
  <c r="BI806" i="1"/>
  <c r="L676" i="1"/>
  <c r="G676" i="1"/>
  <c r="H676" i="1" s="1"/>
  <c r="J676" i="1"/>
  <c r="K676" i="1"/>
  <c r="BF676" i="1"/>
  <c r="BG676" i="1"/>
  <c r="BH676" i="1"/>
  <c r="BI676" i="1"/>
  <c r="L1584" i="1"/>
  <c r="K1584" i="1"/>
  <c r="J1584" i="1"/>
  <c r="BG1584" i="1"/>
  <c r="BH1584" i="1"/>
  <c r="G1584" i="1"/>
  <c r="H1584" i="1" s="1"/>
  <c r="BF1584" i="1"/>
  <c r="BI1584" i="1"/>
  <c r="L1931" i="1"/>
  <c r="G1931" i="1"/>
  <c r="H1931" i="1" s="1"/>
  <c r="J1931" i="1"/>
  <c r="K1931" i="1"/>
  <c r="BF1931" i="1"/>
  <c r="BG1931" i="1"/>
  <c r="BH1931" i="1"/>
  <c r="BI1931" i="1"/>
  <c r="G1801" i="1"/>
  <c r="H1801" i="1" s="1"/>
  <c r="J1801" i="1"/>
  <c r="BH1801" i="1"/>
  <c r="BI1801" i="1"/>
  <c r="BF1801" i="1"/>
  <c r="L1801" i="1"/>
  <c r="K1801" i="1"/>
  <c r="BG1801" i="1"/>
  <c r="BF1564" i="1"/>
  <c r="BG1564" i="1"/>
  <c r="BH1564" i="1"/>
  <c r="BI1564" i="1"/>
  <c r="L1564" i="1"/>
  <c r="G1564" i="1"/>
  <c r="H1564" i="1" s="1"/>
  <c r="J1564" i="1"/>
  <c r="K1564" i="1"/>
  <c r="BH1442" i="1"/>
  <c r="BI1442" i="1"/>
  <c r="BG1442" i="1"/>
  <c r="BF1442" i="1"/>
  <c r="L1442" i="1"/>
  <c r="J1442" i="1"/>
  <c r="K1442" i="1"/>
  <c r="G1442" i="1"/>
  <c r="H1442" i="1" s="1"/>
  <c r="L1182" i="1"/>
  <c r="J1182" i="1"/>
  <c r="BG1182" i="1"/>
  <c r="BH1182" i="1"/>
  <c r="BI1182" i="1"/>
  <c r="BF1182" i="1"/>
  <c r="G1182" i="1"/>
  <c r="H1182" i="1" s="1"/>
  <c r="K1182" i="1"/>
  <c r="L1034" i="1"/>
  <c r="G1034" i="1"/>
  <c r="H1034" i="1" s="1"/>
  <c r="J1034" i="1"/>
  <c r="K1034" i="1"/>
  <c r="BF1034" i="1"/>
  <c r="BG1034" i="1"/>
  <c r="BH1034" i="1"/>
  <c r="BI1034" i="1"/>
  <c r="L1790" i="1"/>
  <c r="G1790" i="1"/>
  <c r="H1790" i="1" s="1"/>
  <c r="J1790" i="1"/>
  <c r="K1790" i="1"/>
  <c r="BG1790" i="1"/>
  <c r="BH1790" i="1"/>
  <c r="BI1790" i="1"/>
  <c r="BF1790" i="1"/>
  <c r="L907" i="1"/>
  <c r="G907" i="1"/>
  <c r="H907" i="1" s="1"/>
  <c r="J907" i="1"/>
  <c r="K907" i="1"/>
  <c r="BH907" i="1"/>
  <c r="BI907" i="1"/>
  <c r="BG907" i="1"/>
  <c r="BF907" i="1"/>
  <c r="L586" i="1"/>
  <c r="G586" i="1"/>
  <c r="H586" i="1" s="1"/>
  <c r="J586" i="1"/>
  <c r="K586" i="1"/>
  <c r="BF586" i="1"/>
  <c r="BG586" i="1"/>
  <c r="BH586" i="1"/>
  <c r="BI586" i="1"/>
  <c r="L450" i="1"/>
  <c r="K450" i="1"/>
  <c r="G450" i="1"/>
  <c r="H450" i="1" s="1"/>
  <c r="J450" i="1"/>
  <c r="BF450" i="1"/>
  <c r="BG450" i="1"/>
  <c r="BH450" i="1"/>
  <c r="BI450" i="1"/>
  <c r="L305" i="1"/>
  <c r="G305" i="1"/>
  <c r="H305" i="1" s="1"/>
  <c r="J305" i="1"/>
  <c r="K305" i="1"/>
  <c r="BF305" i="1"/>
  <c r="BG305" i="1"/>
  <c r="BH305" i="1"/>
  <c r="BI305" i="1"/>
  <c r="L172" i="1"/>
  <c r="J172" i="1"/>
  <c r="G172" i="1"/>
  <c r="H172" i="1" s="1"/>
  <c r="BF172" i="1"/>
  <c r="BG172" i="1"/>
  <c r="BH172" i="1"/>
  <c r="BI172" i="1"/>
  <c r="K172" i="1"/>
  <c r="L975" i="1"/>
  <c r="J975" i="1"/>
  <c r="K975" i="1"/>
  <c r="G975" i="1"/>
  <c r="H975" i="1" s="1"/>
  <c r="BG975" i="1"/>
  <c r="BH975" i="1"/>
  <c r="BI975" i="1"/>
  <c r="BF975" i="1"/>
  <c r="L723" i="1"/>
  <c r="G723" i="1"/>
  <c r="H723" i="1" s="1"/>
  <c r="J723" i="1"/>
  <c r="K723" i="1"/>
  <c r="BF723" i="1"/>
  <c r="BG723" i="1"/>
  <c r="BH723" i="1"/>
  <c r="BI723" i="1"/>
  <c r="L601" i="1"/>
  <c r="G601" i="1"/>
  <c r="H601" i="1" s="1"/>
  <c r="J601" i="1"/>
  <c r="BH601" i="1"/>
  <c r="BI601" i="1"/>
  <c r="K601" i="1"/>
  <c r="BF601" i="1"/>
  <c r="BG601" i="1"/>
  <c r="L465" i="1"/>
  <c r="G465" i="1"/>
  <c r="H465" i="1" s="1"/>
  <c r="BG465" i="1"/>
  <c r="BH465" i="1"/>
  <c r="BI465" i="1"/>
  <c r="J465" i="1"/>
  <c r="K465" i="1"/>
  <c r="BF465" i="1"/>
  <c r="L320" i="1"/>
  <c r="J320" i="1"/>
  <c r="K320" i="1"/>
  <c r="G320" i="1"/>
  <c r="H320" i="1" s="1"/>
  <c r="BH320" i="1"/>
  <c r="BI320" i="1"/>
  <c r="BF320" i="1"/>
  <c r="BG320" i="1"/>
  <c r="G187" i="1"/>
  <c r="H187" i="1" s="1"/>
  <c r="K187" i="1"/>
  <c r="BG187" i="1"/>
  <c r="BH187" i="1"/>
  <c r="BI187" i="1"/>
  <c r="BF187" i="1"/>
  <c r="J187" i="1"/>
  <c r="L187" i="1"/>
  <c r="L740" i="1"/>
  <c r="BI740" i="1"/>
  <c r="BH740" i="1"/>
  <c r="G740" i="1"/>
  <c r="H740" i="1" s="1"/>
  <c r="BG740" i="1"/>
  <c r="K740" i="1"/>
  <c r="J740" i="1"/>
  <c r="BF740" i="1"/>
  <c r="L1940" i="1"/>
  <c r="G1940" i="1"/>
  <c r="H1940" i="1" s="1"/>
  <c r="J1940" i="1"/>
  <c r="K1940" i="1"/>
  <c r="BG1940" i="1"/>
  <c r="BH1940" i="1"/>
  <c r="BI1940" i="1"/>
  <c r="BF1940" i="1"/>
  <c r="L1101" i="1"/>
  <c r="G1101" i="1"/>
  <c r="H1101" i="1" s="1"/>
  <c r="J1101" i="1"/>
  <c r="BF1101" i="1"/>
  <c r="BG1101" i="1"/>
  <c r="K1101" i="1"/>
  <c r="BH1101" i="1"/>
  <c r="BI1101" i="1"/>
  <c r="L1652" i="1"/>
  <c r="G1652" i="1"/>
  <c r="H1652" i="1" s="1"/>
  <c r="J1652" i="1"/>
  <c r="K1652" i="1"/>
  <c r="BF1652" i="1"/>
  <c r="BG1652" i="1"/>
  <c r="BH1652" i="1"/>
  <c r="BI1652" i="1"/>
  <c r="G2010" i="1"/>
  <c r="H2010" i="1" s="1"/>
  <c r="J2010" i="1"/>
  <c r="BI2010" i="1"/>
  <c r="BF2010" i="1"/>
  <c r="BG2010" i="1"/>
  <c r="K2010" i="1"/>
  <c r="L2010" i="1"/>
  <c r="BH2010" i="1"/>
  <c r="L1864" i="1"/>
  <c r="G1864" i="1"/>
  <c r="H1864" i="1" s="1"/>
  <c r="J1864" i="1"/>
  <c r="K1864" i="1"/>
  <c r="BF1864" i="1"/>
  <c r="BG1864" i="1"/>
  <c r="BH1864" i="1"/>
  <c r="BI1864" i="1"/>
  <c r="L819" i="1"/>
  <c r="G819" i="1"/>
  <c r="H819" i="1" s="1"/>
  <c r="J819" i="1"/>
  <c r="K819" i="1"/>
  <c r="BG819" i="1"/>
  <c r="BH819" i="1"/>
  <c r="BI819" i="1"/>
  <c r="BF819" i="1"/>
  <c r="L689" i="1"/>
  <c r="J689" i="1"/>
  <c r="K689" i="1"/>
  <c r="G689" i="1"/>
  <c r="H689" i="1" s="1"/>
  <c r="BH689" i="1"/>
  <c r="BI689" i="1"/>
  <c r="BF689" i="1"/>
  <c r="BG689" i="1"/>
  <c r="L559" i="1"/>
  <c r="J559" i="1"/>
  <c r="K559" i="1"/>
  <c r="BF559" i="1"/>
  <c r="BG559" i="1"/>
  <c r="BH559" i="1"/>
  <c r="BI559" i="1"/>
  <c r="G559" i="1"/>
  <c r="H559" i="1" s="1"/>
  <c r="L431" i="1"/>
  <c r="G431" i="1"/>
  <c r="H431" i="1" s="1"/>
  <c r="J431" i="1"/>
  <c r="K431" i="1"/>
  <c r="BF431" i="1"/>
  <c r="BG431" i="1"/>
  <c r="BI431" i="1"/>
  <c r="BH431" i="1"/>
  <c r="G286" i="1"/>
  <c r="H286" i="1" s="1"/>
  <c r="BI286" i="1"/>
  <c r="J286" i="1"/>
  <c r="K286" i="1"/>
  <c r="BF286" i="1"/>
  <c r="BG286" i="1"/>
  <c r="BH286" i="1"/>
  <c r="L286" i="1"/>
  <c r="K153" i="1"/>
  <c r="L153" i="1"/>
  <c r="BG153" i="1"/>
  <c r="BF153" i="1"/>
  <c r="J153" i="1"/>
  <c r="BI153" i="1"/>
  <c r="BH153" i="1"/>
  <c r="G153" i="1"/>
  <c r="H153" i="1" s="1"/>
  <c r="L1342" i="1"/>
  <c r="J1342" i="1"/>
  <c r="K1342" i="1"/>
  <c r="G1342" i="1"/>
  <c r="H1342" i="1" s="1"/>
  <c r="BF1342" i="1"/>
  <c r="BG1342" i="1"/>
  <c r="BH1342" i="1"/>
  <c r="BI1342" i="1"/>
  <c r="L1912" i="1"/>
  <c r="J1912" i="1"/>
  <c r="K1912" i="1"/>
  <c r="G1912" i="1"/>
  <c r="H1912" i="1" s="1"/>
  <c r="BI1912" i="1"/>
  <c r="BF1912" i="1"/>
  <c r="BG1912" i="1"/>
  <c r="BH1912" i="1"/>
  <c r="L1113" i="1"/>
  <c r="G1113" i="1"/>
  <c r="H1113" i="1" s="1"/>
  <c r="J1113" i="1"/>
  <c r="K1113" i="1"/>
  <c r="BF1113" i="1"/>
  <c r="BG1113" i="1"/>
  <c r="BH1113" i="1"/>
  <c r="BI1113" i="1"/>
  <c r="L1465" i="1"/>
  <c r="G1465" i="1"/>
  <c r="H1465" i="1" s="1"/>
  <c r="J1465" i="1"/>
  <c r="K1465" i="1"/>
  <c r="BF1465" i="1"/>
  <c r="BG1465" i="1"/>
  <c r="BH1465" i="1"/>
  <c r="BI1465" i="1"/>
  <c r="G2227" i="1"/>
  <c r="H2227" i="1" s="1"/>
  <c r="J2227" i="1"/>
  <c r="BG2227" i="1"/>
  <c r="BH2227" i="1"/>
  <c r="L2227" i="1"/>
  <c r="BF2227" i="1"/>
  <c r="K2227" i="1"/>
  <c r="BI2227" i="1"/>
  <c r="L2089" i="1"/>
  <c r="J2089" i="1"/>
  <c r="K2089" i="1"/>
  <c r="G2089" i="1"/>
  <c r="H2089" i="1" s="1"/>
  <c r="BF2089" i="1"/>
  <c r="BG2089" i="1"/>
  <c r="BH2089" i="1"/>
  <c r="BI2089" i="1"/>
  <c r="L1823" i="1"/>
  <c r="G1823" i="1"/>
  <c r="H1823" i="1" s="1"/>
  <c r="J1823" i="1"/>
  <c r="K1823" i="1"/>
  <c r="BF1823" i="1"/>
  <c r="BG1823" i="1"/>
  <c r="BH1823" i="1"/>
  <c r="BI1823" i="1"/>
  <c r="G1683" i="1"/>
  <c r="H1683" i="1" s="1"/>
  <c r="J1683" i="1"/>
  <c r="BF1683" i="1"/>
  <c r="BG1683" i="1"/>
  <c r="BH1683" i="1"/>
  <c r="BI1683" i="1"/>
  <c r="L1683" i="1"/>
  <c r="K1683" i="1"/>
  <c r="L1416" i="1"/>
  <c r="K1416" i="1"/>
  <c r="BF1416" i="1"/>
  <c r="J1416" i="1"/>
  <c r="BG1416" i="1"/>
  <c r="G1416" i="1"/>
  <c r="H1416" i="1" s="1"/>
  <c r="BI1416" i="1"/>
  <c r="BH1416" i="1"/>
  <c r="L1122" i="1"/>
  <c r="G1122" i="1"/>
  <c r="H1122" i="1" s="1"/>
  <c r="J1122" i="1"/>
  <c r="K1122" i="1"/>
  <c r="BF1122" i="1"/>
  <c r="BG1122" i="1"/>
  <c r="BH1122" i="1"/>
  <c r="BI1122" i="1"/>
  <c r="G574" i="1"/>
  <c r="H574" i="1" s="1"/>
  <c r="L574" i="1"/>
  <c r="J574" i="1"/>
  <c r="K574" i="1"/>
  <c r="BF574" i="1"/>
  <c r="BG574" i="1"/>
  <c r="BH574" i="1"/>
  <c r="BI574" i="1"/>
  <c r="G1740" i="1"/>
  <c r="H1740" i="1" s="1"/>
  <c r="BF1740" i="1"/>
  <c r="BG1740" i="1"/>
  <c r="J1740" i="1"/>
  <c r="BH1740" i="1"/>
  <c r="L1740" i="1"/>
  <c r="BI1740" i="1"/>
  <c r="K1740" i="1"/>
  <c r="BI1129" i="1"/>
  <c r="BF1129" i="1"/>
  <c r="BG1129" i="1"/>
  <c r="BH1129" i="1"/>
  <c r="G1129" i="1"/>
  <c r="H1129" i="1" s="1"/>
  <c r="J1129" i="1"/>
  <c r="K1129" i="1"/>
  <c r="L1129" i="1"/>
  <c r="L1237" i="1"/>
  <c r="J1237" i="1"/>
  <c r="K1237" i="1"/>
  <c r="BF1237" i="1"/>
  <c r="BG1237" i="1"/>
  <c r="BH1237" i="1"/>
  <c r="BI1237" i="1"/>
  <c r="G1237" i="1"/>
  <c r="H1237" i="1" s="1"/>
  <c r="L2202" i="1"/>
  <c r="K2202" i="1"/>
  <c r="G2202" i="1"/>
  <c r="H2202" i="1" s="1"/>
  <c r="J2202" i="1"/>
  <c r="BF2202" i="1"/>
  <c r="BG2202" i="1"/>
  <c r="BH2202" i="1"/>
  <c r="BI2202" i="1"/>
  <c r="L1984" i="1"/>
  <c r="J1984" i="1"/>
  <c r="K1984" i="1"/>
  <c r="G1984" i="1"/>
  <c r="H1984" i="1" s="1"/>
  <c r="BF1984" i="1"/>
  <c r="BG1984" i="1"/>
  <c r="BH1984" i="1"/>
  <c r="BI1984" i="1"/>
  <c r="L1690" i="1"/>
  <c r="G1690" i="1"/>
  <c r="H1690" i="1" s="1"/>
  <c r="J1690" i="1"/>
  <c r="K1690" i="1"/>
  <c r="BI1690" i="1"/>
  <c r="BF1690" i="1"/>
  <c r="BG1690" i="1"/>
  <c r="BH1690" i="1"/>
  <c r="L1505" i="1"/>
  <c r="G1505" i="1"/>
  <c r="H1505" i="1" s="1"/>
  <c r="J1505" i="1"/>
  <c r="BF1505" i="1"/>
  <c r="K1505" i="1"/>
  <c r="BG1505" i="1"/>
  <c r="BH1505" i="1"/>
  <c r="BI1505" i="1"/>
  <c r="BH1365" i="1"/>
  <c r="BF1365" i="1"/>
  <c r="BI1365" i="1"/>
  <c r="L1365" i="1"/>
  <c r="J1365" i="1"/>
  <c r="G1365" i="1"/>
  <c r="H1365" i="1" s="1"/>
  <c r="BG1365" i="1"/>
  <c r="K1365" i="1"/>
  <c r="L1015" i="1"/>
  <c r="G1015" i="1"/>
  <c r="H1015" i="1" s="1"/>
  <c r="J1015" i="1"/>
  <c r="K1015" i="1"/>
  <c r="BF1015" i="1"/>
  <c r="BG1015" i="1"/>
  <c r="BH1015" i="1"/>
  <c r="BI1015" i="1"/>
  <c r="BI1335" i="1"/>
  <c r="J1335" i="1"/>
  <c r="K1335" i="1"/>
  <c r="G1335" i="1"/>
  <c r="H1335" i="1" s="1"/>
  <c r="BF1335" i="1"/>
  <c r="L1335" i="1"/>
  <c r="BG1335" i="1"/>
  <c r="BH1335" i="1"/>
  <c r="BH1073" i="1"/>
  <c r="BG1073" i="1"/>
  <c r="J1073" i="1"/>
  <c r="BF1073" i="1"/>
  <c r="BI1073" i="1"/>
  <c r="K1073" i="1"/>
  <c r="L1073" i="1"/>
  <c r="G1073" i="1"/>
  <c r="H1073" i="1" s="1"/>
  <c r="L2073" i="1"/>
  <c r="G2073" i="1"/>
  <c r="H2073" i="1" s="1"/>
  <c r="J2073" i="1"/>
  <c r="K2073" i="1"/>
  <c r="BF2073" i="1"/>
  <c r="BG2073" i="1"/>
  <c r="BH2073" i="1"/>
  <c r="BI2073" i="1"/>
  <c r="L1546" i="1"/>
  <c r="G1546" i="1"/>
  <c r="H1546" i="1" s="1"/>
  <c r="J1546" i="1"/>
  <c r="K1546" i="1"/>
  <c r="BF1546" i="1"/>
  <c r="BG1546" i="1"/>
  <c r="BH1546" i="1"/>
  <c r="BI1546" i="1"/>
  <c r="L888" i="1"/>
  <c r="G888" i="1"/>
  <c r="H888" i="1" s="1"/>
  <c r="J888" i="1"/>
  <c r="K888" i="1"/>
  <c r="BF888" i="1"/>
  <c r="BG888" i="1"/>
  <c r="BH888" i="1"/>
  <c r="BI888" i="1"/>
  <c r="L713" i="1"/>
  <c r="BF713" i="1"/>
  <c r="K713" i="1"/>
  <c r="G713" i="1"/>
  <c r="H713" i="1" s="1"/>
  <c r="BI713" i="1"/>
  <c r="BH713" i="1"/>
  <c r="J713" i="1"/>
  <c r="BG713" i="1"/>
  <c r="BI567" i="1"/>
  <c r="G567" i="1"/>
  <c r="H567" i="1" s="1"/>
  <c r="BG567" i="1"/>
  <c r="BH567" i="1"/>
  <c r="K567" i="1"/>
  <c r="J567" i="1"/>
  <c r="L567" i="1"/>
  <c r="BF567" i="1"/>
  <c r="BG439" i="1"/>
  <c r="BH439" i="1"/>
  <c r="BI439" i="1"/>
  <c r="BF439" i="1"/>
  <c r="L439" i="1"/>
  <c r="J439" i="1"/>
  <c r="K439" i="1"/>
  <c r="G439" i="1"/>
  <c r="H439" i="1" s="1"/>
  <c r="L294" i="1"/>
  <c r="J294" i="1"/>
  <c r="BH294" i="1"/>
  <c r="BI294" i="1"/>
  <c r="BG294" i="1"/>
  <c r="G294" i="1"/>
  <c r="H294" i="1" s="1"/>
  <c r="BF294" i="1"/>
  <c r="K294" i="1"/>
  <c r="G127" i="1"/>
  <c r="H127" i="1" s="1"/>
  <c r="BF127" i="1"/>
  <c r="BG127" i="1"/>
  <c r="BH127" i="1"/>
  <c r="BI127" i="1"/>
  <c r="K127" i="1"/>
  <c r="L127" i="1"/>
  <c r="J127" i="1"/>
  <c r="L1366" i="1"/>
  <c r="K1366" i="1"/>
  <c r="G1366" i="1"/>
  <c r="H1366" i="1" s="1"/>
  <c r="J1366" i="1"/>
  <c r="BF1366" i="1"/>
  <c r="BG1366" i="1"/>
  <c r="BI1366" i="1"/>
  <c r="BH1366" i="1"/>
  <c r="L1878" i="1"/>
  <c r="G1878" i="1"/>
  <c r="H1878" i="1" s="1"/>
  <c r="J1878" i="1"/>
  <c r="K1878" i="1"/>
  <c r="BF1878" i="1"/>
  <c r="BG1878" i="1"/>
  <c r="BH1878" i="1"/>
  <c r="BI1878" i="1"/>
  <c r="L1047" i="1"/>
  <c r="J1047" i="1"/>
  <c r="K1047" i="1"/>
  <c r="G1047" i="1"/>
  <c r="H1047" i="1" s="1"/>
  <c r="BF1047" i="1"/>
  <c r="BG1047" i="1"/>
  <c r="BH1047" i="1"/>
  <c r="BI1047" i="1"/>
  <c r="L964" i="1"/>
  <c r="K964" i="1"/>
  <c r="G964" i="1"/>
  <c r="H964" i="1" s="1"/>
  <c r="J964" i="1"/>
  <c r="BF964" i="1"/>
  <c r="BG964" i="1"/>
  <c r="BH964" i="1"/>
  <c r="BI964" i="1"/>
  <c r="L1945" i="1"/>
  <c r="G1945" i="1"/>
  <c r="H1945" i="1" s="1"/>
  <c r="J1945" i="1"/>
  <c r="K1945" i="1"/>
  <c r="BI1945" i="1"/>
  <c r="BF1945" i="1"/>
  <c r="BG1945" i="1"/>
  <c r="BH1945" i="1"/>
  <c r="L1815" i="1"/>
  <c r="J1815" i="1"/>
  <c r="K1815" i="1"/>
  <c r="G1815" i="1"/>
  <c r="H1815" i="1" s="1"/>
  <c r="BI1815" i="1"/>
  <c r="BF1815" i="1"/>
  <c r="BG1815" i="1"/>
  <c r="BH1815" i="1"/>
  <c r="J1691" i="1"/>
  <c r="G1691" i="1"/>
  <c r="H1691" i="1" s="1"/>
  <c r="BH1691" i="1"/>
  <c r="BI1691" i="1"/>
  <c r="BF1691" i="1"/>
  <c r="L1691" i="1"/>
  <c r="BG1691" i="1"/>
  <c r="K1691" i="1"/>
  <c r="L1408" i="1"/>
  <c r="J1408" i="1"/>
  <c r="K1408" i="1"/>
  <c r="G1408" i="1"/>
  <c r="H1408" i="1" s="1"/>
  <c r="BF1408" i="1"/>
  <c r="BG1408" i="1"/>
  <c r="BH1408" i="1"/>
  <c r="BI1408" i="1"/>
  <c r="J1098" i="1"/>
  <c r="BF1098" i="1"/>
  <c r="G1098" i="1"/>
  <c r="H1098" i="1" s="1"/>
  <c r="BG1098" i="1"/>
  <c r="BH1098" i="1"/>
  <c r="BI1098" i="1"/>
  <c r="L1098" i="1"/>
  <c r="K1098" i="1"/>
  <c r="L2170" i="1"/>
  <c r="J2170" i="1"/>
  <c r="K2170" i="1"/>
  <c r="G2170" i="1"/>
  <c r="H2170" i="1" s="1"/>
  <c r="BI2170" i="1"/>
  <c r="BF2170" i="1"/>
  <c r="BG2170" i="1"/>
  <c r="BH2170" i="1"/>
  <c r="L1243" i="1"/>
  <c r="K1243" i="1"/>
  <c r="G1243" i="1"/>
  <c r="H1243" i="1" s="1"/>
  <c r="BF1243" i="1"/>
  <c r="BG1243" i="1"/>
  <c r="BH1243" i="1"/>
  <c r="J1243" i="1"/>
  <c r="BI1243" i="1"/>
  <c r="BH2225" i="1"/>
  <c r="L2225" i="1"/>
  <c r="G2225" i="1"/>
  <c r="H2225" i="1" s="1"/>
  <c r="BI2225" i="1"/>
  <c r="J2225" i="1"/>
  <c r="K2225" i="1"/>
  <c r="BF2225" i="1"/>
  <c r="BG2225" i="1"/>
  <c r="L1221" i="1"/>
  <c r="G1221" i="1"/>
  <c r="H1221" i="1" s="1"/>
  <c r="J1221" i="1"/>
  <c r="K1221" i="1"/>
  <c r="BG1221" i="1"/>
  <c r="BH1221" i="1"/>
  <c r="BI1221" i="1"/>
  <c r="BF1221" i="1"/>
  <c r="L1180" i="1"/>
  <c r="G1180" i="1"/>
  <c r="H1180" i="1" s="1"/>
  <c r="J1180" i="1"/>
  <c r="BI1180" i="1"/>
  <c r="K1180" i="1"/>
  <c r="BF1180" i="1"/>
  <c r="BG1180" i="1"/>
  <c r="BH1180" i="1"/>
  <c r="G2064" i="1"/>
  <c r="H2064" i="1" s="1"/>
  <c r="K2064" i="1"/>
  <c r="BF2064" i="1"/>
  <c r="BG2064" i="1"/>
  <c r="BH2064" i="1"/>
  <c r="BI2064" i="1"/>
  <c r="L2064" i="1"/>
  <c r="J2064" i="1"/>
  <c r="L1806" i="1"/>
  <c r="BI1806" i="1"/>
  <c r="BH1806" i="1"/>
  <c r="BF1806" i="1"/>
  <c r="K1806" i="1"/>
  <c r="G1806" i="1"/>
  <c r="H1806" i="1" s="1"/>
  <c r="BG1806" i="1"/>
  <c r="J1806" i="1"/>
  <c r="L1617" i="1"/>
  <c r="J1617" i="1"/>
  <c r="K1617" i="1"/>
  <c r="G1617" i="1"/>
  <c r="H1617" i="1" s="1"/>
  <c r="BF1617" i="1"/>
  <c r="BG1617" i="1"/>
  <c r="BH1617" i="1"/>
  <c r="BI1617" i="1"/>
  <c r="L1373" i="1"/>
  <c r="J1373" i="1"/>
  <c r="K1373" i="1"/>
  <c r="BF1373" i="1"/>
  <c r="BG1373" i="1"/>
  <c r="BH1373" i="1"/>
  <c r="BI1373" i="1"/>
  <c r="G1373" i="1"/>
  <c r="H1373" i="1" s="1"/>
  <c r="L1079" i="1"/>
  <c r="G1079" i="1"/>
  <c r="H1079" i="1" s="1"/>
  <c r="J1079" i="1"/>
  <c r="K1079" i="1"/>
  <c r="BF1079" i="1"/>
  <c r="BG1079" i="1"/>
  <c r="BH1079" i="1"/>
  <c r="BI1079" i="1"/>
  <c r="J1547" i="1"/>
  <c r="K1547" i="1"/>
  <c r="BF1547" i="1"/>
  <c r="BG1547" i="1"/>
  <c r="BH1547" i="1"/>
  <c r="BI1547" i="1"/>
  <c r="G1547" i="1"/>
  <c r="H1547" i="1" s="1"/>
  <c r="L1547" i="1"/>
  <c r="L1279" i="1"/>
  <c r="G1279" i="1"/>
  <c r="H1279" i="1" s="1"/>
  <c r="J1279" i="1"/>
  <c r="K1279" i="1"/>
  <c r="BF1279" i="1"/>
  <c r="BG1279" i="1"/>
  <c r="BH1279" i="1"/>
  <c r="BI1279" i="1"/>
  <c r="L1049" i="1"/>
  <c r="J1049" i="1"/>
  <c r="K1049" i="1"/>
  <c r="BI1049" i="1"/>
  <c r="G1049" i="1"/>
  <c r="H1049" i="1" s="1"/>
  <c r="BF1049" i="1"/>
  <c r="BG1049" i="1"/>
  <c r="BH1049" i="1"/>
  <c r="BG2219" i="1"/>
  <c r="BF2219" i="1"/>
  <c r="BI2219" i="1"/>
  <c r="K2219" i="1"/>
  <c r="J2219" i="1"/>
  <c r="L2219" i="1"/>
  <c r="BH2219" i="1"/>
  <c r="G2219" i="1"/>
  <c r="H2219" i="1" s="1"/>
  <c r="J1554" i="1"/>
  <c r="K1554" i="1"/>
  <c r="BG1554" i="1"/>
  <c r="BH1554" i="1"/>
  <c r="BI1554" i="1"/>
  <c r="BF1554" i="1"/>
  <c r="L1554" i="1"/>
  <c r="G1554" i="1"/>
  <c r="H1554" i="1" s="1"/>
  <c r="L1911" i="1"/>
  <c r="G1911" i="1"/>
  <c r="H1911" i="1" s="1"/>
  <c r="J1911" i="1"/>
  <c r="K1911" i="1"/>
  <c r="BF1911" i="1"/>
  <c r="BG1911" i="1"/>
  <c r="BH1911" i="1"/>
  <c r="BI1911" i="1"/>
  <c r="L1780" i="1"/>
  <c r="G1780" i="1"/>
  <c r="H1780" i="1" s="1"/>
  <c r="J1780" i="1"/>
  <c r="BF1780" i="1"/>
  <c r="BG1780" i="1"/>
  <c r="BH1780" i="1"/>
  <c r="K1780" i="1"/>
  <c r="BI1780" i="1"/>
  <c r="G1536" i="1"/>
  <c r="H1536" i="1" s="1"/>
  <c r="BH1536" i="1"/>
  <c r="K1536" i="1"/>
  <c r="BG1536" i="1"/>
  <c r="J1536" i="1"/>
  <c r="L1536" i="1"/>
  <c r="BF1536" i="1"/>
  <c r="BI1536" i="1"/>
  <c r="L1250" i="1"/>
  <c r="G1250" i="1"/>
  <c r="H1250" i="1" s="1"/>
  <c r="J1250" i="1"/>
  <c r="K1250" i="1"/>
  <c r="BF1250" i="1"/>
  <c r="BG1250" i="1"/>
  <c r="BH1250" i="1"/>
  <c r="BI1250" i="1"/>
  <c r="L1112" i="1"/>
  <c r="G1112" i="1"/>
  <c r="H1112" i="1" s="1"/>
  <c r="J1112" i="1"/>
  <c r="K1112" i="1"/>
  <c r="BF1112" i="1"/>
  <c r="BG1112" i="1"/>
  <c r="BH1112" i="1"/>
  <c r="BI1112" i="1"/>
  <c r="J2070" i="1"/>
  <c r="G2070" i="1"/>
  <c r="H2070" i="1" s="1"/>
  <c r="BH2070" i="1"/>
  <c r="BI2070" i="1"/>
  <c r="BF2070" i="1"/>
  <c r="BG2070" i="1"/>
  <c r="K2070" i="1"/>
  <c r="L2070" i="1"/>
  <c r="BH1950" i="1"/>
  <c r="BI1950" i="1"/>
  <c r="G1950" i="1"/>
  <c r="H1950" i="1" s="1"/>
  <c r="J1950" i="1"/>
  <c r="K1950" i="1"/>
  <c r="BF1950" i="1"/>
  <c r="BG1950" i="1"/>
  <c r="L1950" i="1"/>
  <c r="L1812" i="1"/>
  <c r="J1812" i="1"/>
  <c r="K1812" i="1"/>
  <c r="BG1812" i="1"/>
  <c r="BI1812" i="1"/>
  <c r="BF1812" i="1"/>
  <c r="BH1812" i="1"/>
  <c r="G1812" i="1"/>
  <c r="H1812" i="1" s="1"/>
  <c r="G1607" i="1"/>
  <c r="H1607" i="1" s="1"/>
  <c r="J1607" i="1"/>
  <c r="BH1607" i="1"/>
  <c r="BI1607" i="1"/>
  <c r="BF1607" i="1"/>
  <c r="K1607" i="1"/>
  <c r="L1607" i="1"/>
  <c r="BG1607" i="1"/>
  <c r="L1697" i="1"/>
  <c r="K1697" i="1"/>
  <c r="BG1697" i="1"/>
  <c r="BH1697" i="1"/>
  <c r="BI1697" i="1"/>
  <c r="J1697" i="1"/>
  <c r="BF1697" i="1"/>
  <c r="G1697" i="1"/>
  <c r="H1697" i="1" s="1"/>
  <c r="L1379" i="1"/>
  <c r="BF1379" i="1"/>
  <c r="BG1379" i="1"/>
  <c r="G1379" i="1"/>
  <c r="H1379" i="1" s="1"/>
  <c r="BH1379" i="1"/>
  <c r="J1379" i="1"/>
  <c r="K1379" i="1"/>
  <c r="BI1379" i="1"/>
  <c r="J1340" i="1"/>
  <c r="K1340" i="1"/>
  <c r="BF1340" i="1"/>
  <c r="BG1340" i="1"/>
  <c r="L1340" i="1"/>
  <c r="BI1340" i="1"/>
  <c r="G1340" i="1"/>
  <c r="H1340" i="1" s="1"/>
  <c r="BH1340" i="1"/>
  <c r="BH2102" i="1"/>
  <c r="J2102" i="1"/>
  <c r="BF2102" i="1"/>
  <c r="BI2102" i="1"/>
  <c r="BG2102" i="1"/>
  <c r="L2102" i="1"/>
  <c r="K2102" i="1"/>
  <c r="G2102" i="1"/>
  <c r="H2102" i="1" s="1"/>
  <c r="L2087" i="1"/>
  <c r="G2087" i="1"/>
  <c r="H2087" i="1" s="1"/>
  <c r="J2087" i="1"/>
  <c r="K2087" i="1"/>
  <c r="BG2087" i="1"/>
  <c r="BH2087" i="1"/>
  <c r="BI2087" i="1"/>
  <c r="BF2087" i="1"/>
  <c r="G1837" i="1"/>
  <c r="H1837" i="1" s="1"/>
  <c r="J1837" i="1"/>
  <c r="BF1837" i="1"/>
  <c r="BG1837" i="1"/>
  <c r="BH1837" i="1"/>
  <c r="BI1837" i="1"/>
  <c r="L1837" i="1"/>
  <c r="K1837" i="1"/>
  <c r="L1624" i="1"/>
  <c r="G1624" i="1"/>
  <c r="H1624" i="1" s="1"/>
  <c r="J1624" i="1"/>
  <c r="K1624" i="1"/>
  <c r="BG1624" i="1"/>
  <c r="BH1624" i="1"/>
  <c r="BI1624" i="1"/>
  <c r="BF1624" i="1"/>
  <c r="L1462" i="1"/>
  <c r="G1462" i="1"/>
  <c r="H1462" i="1" s="1"/>
  <c r="J1462" i="1"/>
  <c r="K1462" i="1"/>
  <c r="BH1462" i="1"/>
  <c r="BI1462" i="1"/>
  <c r="BF1462" i="1"/>
  <c r="BG1462" i="1"/>
  <c r="K1194" i="1"/>
  <c r="J1194" i="1"/>
  <c r="BH1194" i="1"/>
  <c r="BI1194" i="1"/>
  <c r="BF1194" i="1"/>
  <c r="BG1194" i="1"/>
  <c r="G1194" i="1"/>
  <c r="H1194" i="1" s="1"/>
  <c r="L1194" i="1"/>
  <c r="L1070" i="1"/>
  <c r="G1070" i="1"/>
  <c r="H1070" i="1" s="1"/>
  <c r="J1070" i="1"/>
  <c r="K1070" i="1"/>
  <c r="BF1070" i="1"/>
  <c r="BG1070" i="1"/>
  <c r="BH1070" i="1"/>
  <c r="BI1070" i="1"/>
  <c r="L2192" i="1"/>
  <c r="K2192" i="1"/>
  <c r="BG2192" i="1"/>
  <c r="BI2192" i="1"/>
  <c r="BF2192" i="1"/>
  <c r="BH2192" i="1"/>
  <c r="J2192" i="1"/>
  <c r="G2192" i="1"/>
  <c r="H2192" i="1" s="1"/>
  <c r="G1974" i="1"/>
  <c r="H1974" i="1" s="1"/>
  <c r="J1974" i="1"/>
  <c r="BF1974" i="1"/>
  <c r="BG1974" i="1"/>
  <c r="BH1974" i="1"/>
  <c r="BI1974" i="1"/>
  <c r="L1974" i="1"/>
  <c r="K1974" i="1"/>
  <c r="L1804" i="1"/>
  <c r="G1804" i="1"/>
  <c r="H1804" i="1" s="1"/>
  <c r="J1804" i="1"/>
  <c r="K1804" i="1"/>
  <c r="BI1804" i="1"/>
  <c r="BF1804" i="1"/>
  <c r="BG1804" i="1"/>
  <c r="BH1804" i="1"/>
  <c r="G1615" i="1"/>
  <c r="H1615" i="1" s="1"/>
  <c r="J1615" i="1"/>
  <c r="BH1615" i="1"/>
  <c r="BI1615" i="1"/>
  <c r="BF1615" i="1"/>
  <c r="L1615" i="1"/>
  <c r="K1615" i="1"/>
  <c r="BG1615" i="1"/>
  <c r="L1363" i="1"/>
  <c r="G1363" i="1"/>
  <c r="H1363" i="1" s="1"/>
  <c r="J1363" i="1"/>
  <c r="K1363" i="1"/>
  <c r="BF1363" i="1"/>
  <c r="BG1363" i="1"/>
  <c r="BH1363" i="1"/>
  <c r="BI1363" i="1"/>
  <c r="L1503" i="1"/>
  <c r="G1503" i="1"/>
  <c r="H1503" i="1" s="1"/>
  <c r="J1503" i="1"/>
  <c r="K1503" i="1"/>
  <c r="BG1503" i="1"/>
  <c r="BH1503" i="1"/>
  <c r="BI1503" i="1"/>
  <c r="BF1503" i="1"/>
  <c r="G1951" i="1"/>
  <c r="H1951" i="1" s="1"/>
  <c r="K1951" i="1"/>
  <c r="BH1951" i="1"/>
  <c r="BI1951" i="1"/>
  <c r="J1951" i="1"/>
  <c r="L1951" i="1"/>
  <c r="BF1951" i="1"/>
  <c r="BG1951" i="1"/>
  <c r="L2176" i="1"/>
  <c r="J2176" i="1"/>
  <c r="BG2176" i="1"/>
  <c r="BI2176" i="1"/>
  <c r="BH2176" i="1"/>
  <c r="G2176" i="1"/>
  <c r="H2176" i="1" s="1"/>
  <c r="K2176" i="1"/>
  <c r="BF2176" i="1"/>
  <c r="L1738" i="1"/>
  <c r="BI1738" i="1"/>
  <c r="BH1738" i="1"/>
  <c r="K1738" i="1"/>
  <c r="BF1738" i="1"/>
  <c r="J1738" i="1"/>
  <c r="G1738" i="1"/>
  <c r="H1738" i="1" s="1"/>
  <c r="BG1738" i="1"/>
  <c r="L1021" i="1"/>
  <c r="J1021" i="1"/>
  <c r="K1021" i="1"/>
  <c r="G1021" i="1"/>
  <c r="H1021" i="1" s="1"/>
  <c r="BF1021" i="1"/>
  <c r="BG1021" i="1"/>
  <c r="BH1021" i="1"/>
  <c r="BI1021" i="1"/>
  <c r="L1217" i="1"/>
  <c r="BF1217" i="1"/>
  <c r="BG1217" i="1"/>
  <c r="BH1217" i="1"/>
  <c r="BI1217" i="1"/>
  <c r="G1217" i="1"/>
  <c r="H1217" i="1" s="1"/>
  <c r="J1217" i="1"/>
  <c r="K1217" i="1"/>
  <c r="BH1933" i="1"/>
  <c r="BF1933" i="1"/>
  <c r="L1933" i="1"/>
  <c r="G1933" i="1"/>
  <c r="H1933" i="1" s="1"/>
  <c r="BG1933" i="1"/>
  <c r="J1933" i="1"/>
  <c r="BI1933" i="1"/>
  <c r="K1933" i="1"/>
  <c r="L1275" i="1"/>
  <c r="G1275" i="1"/>
  <c r="H1275" i="1" s="1"/>
  <c r="J1275" i="1"/>
  <c r="BF1275" i="1"/>
  <c r="K1275" i="1"/>
  <c r="BG1275" i="1"/>
  <c r="BH1275" i="1"/>
  <c r="BI1275" i="1"/>
  <c r="G2207" i="1"/>
  <c r="H2207" i="1" s="1"/>
  <c r="J2207" i="1"/>
  <c r="BH2207" i="1"/>
  <c r="L2207" i="1"/>
  <c r="K2207" i="1"/>
  <c r="BG2207" i="1"/>
  <c r="BI2207" i="1"/>
  <c r="BF2207" i="1"/>
  <c r="L1883" i="1"/>
  <c r="G1883" i="1"/>
  <c r="H1883" i="1" s="1"/>
  <c r="J1883" i="1"/>
  <c r="K1883" i="1"/>
  <c r="BI1883" i="1"/>
  <c r="BF1883" i="1"/>
  <c r="BG1883" i="1"/>
  <c r="BH1883" i="1"/>
  <c r="L1819" i="1"/>
  <c r="G1819" i="1"/>
  <c r="H1819" i="1" s="1"/>
  <c r="J1819" i="1"/>
  <c r="BI1819" i="1"/>
  <c r="K1819" i="1"/>
  <c r="BF1819" i="1"/>
  <c r="BG1819" i="1"/>
  <c r="BH1819" i="1"/>
  <c r="L1185" i="1"/>
  <c r="G1185" i="1"/>
  <c r="H1185" i="1" s="1"/>
  <c r="J1185" i="1"/>
  <c r="K1185" i="1"/>
  <c r="BF1185" i="1"/>
  <c r="BG1185" i="1"/>
  <c r="BH1185" i="1"/>
  <c r="BI1185" i="1"/>
  <c r="L1745" i="1"/>
  <c r="K1745" i="1"/>
  <c r="BG1745" i="1"/>
  <c r="BF1745" i="1"/>
  <c r="BH1745" i="1"/>
  <c r="J1745" i="1"/>
  <c r="G1745" i="1"/>
  <c r="H1745" i="1" s="1"/>
  <c r="BI1745" i="1"/>
  <c r="L1077" i="1"/>
  <c r="J1077" i="1"/>
  <c r="K1077" i="1"/>
  <c r="BF1077" i="1"/>
  <c r="BG1077" i="1"/>
  <c r="BH1077" i="1"/>
  <c r="BI1077" i="1"/>
  <c r="G1077" i="1"/>
  <c r="H1077" i="1" s="1"/>
  <c r="L2141" i="1"/>
  <c r="J2141" i="1"/>
  <c r="K2141" i="1"/>
  <c r="G2141" i="1"/>
  <c r="H2141" i="1" s="1"/>
  <c r="BG2141" i="1"/>
  <c r="BH2141" i="1"/>
  <c r="BI2141" i="1"/>
  <c r="BF2141" i="1"/>
  <c r="BF1703" i="1"/>
  <c r="BG1703" i="1"/>
  <c r="BH1703" i="1"/>
  <c r="BI1703" i="1"/>
  <c r="L1703" i="1"/>
  <c r="K1703" i="1"/>
  <c r="G1703" i="1"/>
  <c r="H1703" i="1" s="1"/>
  <c r="J1703" i="1"/>
  <c r="L1550" i="1"/>
  <c r="G1550" i="1"/>
  <c r="H1550" i="1" s="1"/>
  <c r="J1550" i="1"/>
  <c r="K1550" i="1"/>
  <c r="BF1550" i="1"/>
  <c r="BG1550" i="1"/>
  <c r="BH1550" i="1"/>
  <c r="BI1550" i="1"/>
  <c r="G1328" i="1"/>
  <c r="H1328" i="1" s="1"/>
  <c r="L1328" i="1"/>
  <c r="J1328" i="1"/>
  <c r="K1328" i="1"/>
  <c r="BF1328" i="1"/>
  <c r="BG1328" i="1"/>
  <c r="BH1328" i="1"/>
  <c r="BI1328" i="1"/>
  <c r="L1909" i="1"/>
  <c r="J1909" i="1"/>
  <c r="K1909" i="1"/>
  <c r="G1909" i="1"/>
  <c r="H1909" i="1" s="1"/>
  <c r="BH1909" i="1"/>
  <c r="BI1909" i="1"/>
  <c r="BF1909" i="1"/>
  <c r="BG1909" i="1"/>
  <c r="L1769" i="1"/>
  <c r="G1769" i="1"/>
  <c r="H1769" i="1" s="1"/>
  <c r="BG1769" i="1"/>
  <c r="BH1769" i="1"/>
  <c r="BF1769" i="1"/>
  <c r="J1769" i="1"/>
  <c r="BI1769" i="1"/>
  <c r="K1769" i="1"/>
  <c r="BH1502" i="1"/>
  <c r="G1502" i="1"/>
  <c r="H1502" i="1" s="1"/>
  <c r="BI1502" i="1"/>
  <c r="L1502" i="1"/>
  <c r="BG1502" i="1"/>
  <c r="BF1502" i="1"/>
  <c r="K1502" i="1"/>
  <c r="J1502" i="1"/>
  <c r="L1232" i="1"/>
  <c r="G1232" i="1"/>
  <c r="H1232" i="1" s="1"/>
  <c r="J1232" i="1"/>
  <c r="K1232" i="1"/>
  <c r="BH1232" i="1"/>
  <c r="BI1232" i="1"/>
  <c r="BF1232" i="1"/>
  <c r="BG1232" i="1"/>
  <c r="K1060" i="1"/>
  <c r="L1060" i="1"/>
  <c r="J1060" i="1"/>
  <c r="BH1060" i="1"/>
  <c r="BI1060" i="1"/>
  <c r="BG1060" i="1"/>
  <c r="BF1060" i="1"/>
  <c r="G1060" i="1"/>
  <c r="H1060" i="1" s="1"/>
  <c r="G1542" i="1"/>
  <c r="H1542" i="1" s="1"/>
  <c r="L1542" i="1"/>
  <c r="J1542" i="1"/>
  <c r="K1542" i="1"/>
  <c r="BG1542" i="1"/>
  <c r="BH1542" i="1"/>
  <c r="BI1542" i="1"/>
  <c r="BF1542" i="1"/>
  <c r="L826" i="1"/>
  <c r="BF826" i="1"/>
  <c r="BI826" i="1"/>
  <c r="BH826" i="1"/>
  <c r="G826" i="1"/>
  <c r="H826" i="1" s="1"/>
  <c r="J826" i="1"/>
  <c r="K826" i="1"/>
  <c r="BG826" i="1"/>
  <c r="L1428" i="1"/>
  <c r="J1428" i="1"/>
  <c r="K1428" i="1"/>
  <c r="BI1428" i="1"/>
  <c r="G1428" i="1"/>
  <c r="H1428" i="1" s="1"/>
  <c r="BG1428" i="1"/>
  <c r="BH1428" i="1"/>
  <c r="BF1428" i="1"/>
  <c r="L1118" i="1"/>
  <c r="BH1118" i="1"/>
  <c r="G1118" i="1"/>
  <c r="H1118" i="1" s="1"/>
  <c r="K1118" i="1"/>
  <c r="BF1118" i="1"/>
  <c r="BI1118" i="1"/>
  <c r="BG1118" i="1"/>
  <c r="J1118" i="1"/>
  <c r="M3" i="1"/>
  <c r="M2190" i="1" l="1"/>
  <c r="M666" i="1"/>
  <c r="M2203" i="1"/>
  <c r="M2182" i="1"/>
  <c r="M724" i="1"/>
  <c r="M723" i="1"/>
  <c r="M2209" i="1"/>
  <c r="M2166" i="1"/>
  <c r="M725" i="1"/>
  <c r="AV39" i="2"/>
  <c r="B34" i="2"/>
  <c r="M2178" i="1"/>
  <c r="M2169" i="1"/>
  <c r="M668" i="1"/>
  <c r="M638" i="1"/>
  <c r="M650" i="1"/>
  <c r="M660" i="1"/>
  <c r="M693" i="1"/>
  <c r="M705" i="1"/>
  <c r="M689" i="1"/>
  <c r="M676" i="1"/>
  <c r="M659" i="1"/>
  <c r="M649" i="1"/>
  <c r="M627" i="1"/>
  <c r="M665" i="1"/>
  <c r="M667" i="1"/>
  <c r="M708" i="1"/>
  <c r="M655" i="1"/>
  <c r="M661" i="1"/>
  <c r="M702" i="1"/>
  <c r="M701" i="1"/>
  <c r="M714" i="1"/>
  <c r="M658" i="1"/>
  <c r="M639" i="1"/>
  <c r="M679" i="1"/>
  <c r="M726" i="1"/>
  <c r="M642" i="1"/>
  <c r="M710" i="1"/>
  <c r="M713" i="1"/>
  <c r="M687" i="1"/>
  <c r="M690" i="1"/>
  <c r="M645" i="1"/>
  <c r="M2174" i="1"/>
  <c r="M2229" i="1"/>
  <c r="M2207" i="1"/>
  <c r="M2199" i="1"/>
  <c r="M2195" i="1"/>
  <c r="M2233" i="1"/>
  <c r="M2196" i="1"/>
  <c r="M2192" i="1"/>
  <c r="M2213" i="1"/>
  <c r="M2208" i="1"/>
  <c r="M2225" i="1"/>
  <c r="M2237" i="1"/>
  <c r="M2224" i="1"/>
  <c r="M2218" i="1"/>
  <c r="M2212" i="1"/>
  <c r="M2214" i="1"/>
  <c r="M2191" i="1"/>
  <c r="M2211" i="1"/>
  <c r="M2175" i="1"/>
  <c r="M2230" i="1"/>
  <c r="M2172" i="1"/>
  <c r="M2232" i="1"/>
  <c r="M2204" i="1"/>
  <c r="M2189" i="1"/>
  <c r="M2184" i="1"/>
  <c r="M2200" i="1"/>
  <c r="M2205" i="1"/>
  <c r="M2219" i="1"/>
  <c r="M2170" i="1"/>
  <c r="M2198" i="1"/>
  <c r="M2180" i="1"/>
  <c r="M2183" i="1"/>
  <c r="M2222" i="1"/>
  <c r="M2173" i="1"/>
  <c r="M2193" i="1"/>
  <c r="M2185" i="1"/>
  <c r="M2181" i="1"/>
  <c r="M2177" i="1"/>
  <c r="M2227" i="1"/>
  <c r="M2236" i="1"/>
  <c r="M2217" i="1"/>
  <c r="M2215" i="1"/>
  <c r="M2220" i="1"/>
  <c r="M2226" i="1"/>
  <c r="M2234" i="1"/>
  <c r="M2221" i="1"/>
  <c r="M2210" i="1"/>
  <c r="M2201" i="1"/>
  <c r="M2188" i="1"/>
  <c r="M2194" i="1"/>
  <c r="M2197" i="1"/>
  <c r="M2228" i="1"/>
  <c r="M2176" i="1"/>
  <c r="M2202" i="1"/>
  <c r="M2216" i="1"/>
  <c r="M2171" i="1"/>
  <c r="M2187" i="1"/>
  <c r="M2223" i="1"/>
  <c r="M2167" i="1"/>
  <c r="M2186" i="1"/>
  <c r="M2179" i="1"/>
  <c r="M2168" i="1"/>
  <c r="M2235" i="1"/>
  <c r="M2206" i="1"/>
  <c r="M2231" i="1"/>
  <c r="M682" i="1"/>
  <c r="M685" i="1"/>
  <c r="M691" i="1"/>
  <c r="M652" i="1"/>
  <c r="M696" i="1"/>
  <c r="M646" i="1"/>
  <c r="M722" i="1"/>
  <c r="M715" i="1"/>
  <c r="M711" i="1"/>
  <c r="M727" i="1"/>
  <c r="M574" i="1"/>
  <c r="M694" i="1"/>
  <c r="M637" i="1"/>
  <c r="M717" i="1"/>
  <c r="M640" i="1"/>
  <c r="M576" i="1"/>
  <c r="M712" i="1"/>
  <c r="M697" i="1"/>
  <c r="M686" i="1"/>
  <c r="M634" i="1"/>
  <c r="M692" i="1"/>
  <c r="M628" i="1"/>
  <c r="M632" i="1"/>
  <c r="M670" i="1"/>
  <c r="M629" i="1"/>
  <c r="M698" i="1"/>
  <c r="M635" i="1"/>
  <c r="M626" i="1"/>
  <c r="M656" i="1"/>
  <c r="M654" i="1"/>
  <c r="M633" i="1"/>
  <c r="M703" i="1"/>
  <c r="M675" i="1"/>
  <c r="M664" i="1"/>
  <c r="M674" i="1"/>
  <c r="M673" i="1"/>
  <c r="M678" i="1"/>
  <c r="M716" i="1"/>
  <c r="M681" i="1"/>
  <c r="M648" i="1"/>
  <c r="M684" i="1"/>
  <c r="M699" i="1"/>
  <c r="M644" i="1"/>
  <c r="M657" i="1"/>
  <c r="M672" i="1"/>
  <c r="M662" i="1"/>
  <c r="M721" i="1"/>
  <c r="M709" i="1"/>
  <c r="M700" i="1"/>
  <c r="M704" i="1"/>
  <c r="M651" i="1"/>
  <c r="M719" i="1"/>
  <c r="M683" i="1"/>
  <c r="M695" i="1"/>
  <c r="M680" i="1"/>
  <c r="M677" i="1"/>
  <c r="M636" i="1"/>
  <c r="M720" i="1"/>
  <c r="M641" i="1"/>
  <c r="M706" i="1"/>
  <c r="M718" i="1"/>
  <c r="M630" i="1"/>
  <c r="M653" i="1"/>
  <c r="M643" i="1"/>
  <c r="M647" i="1"/>
  <c r="M663" i="1"/>
  <c r="M631" i="1"/>
  <c r="M688" i="1"/>
  <c r="M671" i="1"/>
  <c r="M669" i="1"/>
  <c r="M707" i="1"/>
  <c r="M2258" i="1"/>
  <c r="M577" i="1"/>
  <c r="M2261" i="1"/>
  <c r="M2257" i="1"/>
  <c r="M2243" i="1"/>
  <c r="M1080" i="1"/>
  <c r="M184" i="1"/>
  <c r="M621" i="1"/>
  <c r="M1013" i="1"/>
  <c r="M596" i="1"/>
  <c r="M592" i="1"/>
  <c r="M152" i="1"/>
  <c r="M39" i="1"/>
  <c r="BI1797" i="1"/>
  <c r="J1797" i="1"/>
  <c r="L1797" i="1"/>
  <c r="BH1797" i="1"/>
  <c r="M1011" i="1"/>
  <c r="M1037" i="1"/>
  <c r="M1048" i="1"/>
  <c r="M1039" i="1"/>
  <c r="M1076" i="1"/>
  <c r="M1060" i="1"/>
  <c r="M1017" i="1"/>
  <c r="M1016" i="1"/>
  <c r="M1010" i="1"/>
  <c r="M1800" i="1"/>
  <c r="M1179" i="1"/>
  <c r="M603" i="1"/>
  <c r="M1372" i="1"/>
  <c r="C1892" i="1"/>
  <c r="BI1892" i="1" s="1"/>
  <c r="M145" i="1"/>
  <c r="M1969" i="1"/>
  <c r="M401" i="1"/>
  <c r="M506" i="1"/>
  <c r="M1971" i="1"/>
  <c r="M268" i="1"/>
  <c r="M828" i="1"/>
  <c r="M1555" i="1"/>
  <c r="M2089" i="1"/>
  <c r="M909" i="1"/>
  <c r="M1927" i="1"/>
  <c r="M557" i="1"/>
  <c r="M1990" i="1"/>
  <c r="M1553" i="1"/>
  <c r="M1031" i="1"/>
  <c r="M1001" i="1"/>
  <c r="M1061" i="1"/>
  <c r="M525" i="1"/>
  <c r="M581" i="1"/>
  <c r="M1987" i="1"/>
  <c r="M904" i="1"/>
  <c r="M1208" i="1"/>
  <c r="M1820" i="1"/>
  <c r="M2103" i="1"/>
  <c r="M2080" i="1"/>
  <c r="M1792" i="1"/>
  <c r="M1006" i="1"/>
  <c r="M477" i="1"/>
  <c r="M101" i="1"/>
  <c r="M98" i="1"/>
  <c r="M86" i="1"/>
  <c r="M85" i="1"/>
  <c r="M414" i="1"/>
  <c r="M1998" i="1"/>
  <c r="M1980" i="1"/>
  <c r="M276" i="1"/>
  <c r="M1000" i="1"/>
  <c r="M1095" i="1"/>
  <c r="M1732" i="1"/>
  <c r="M1682" i="1"/>
  <c r="M1056" i="1"/>
  <c r="M2062" i="1"/>
  <c r="M25" i="1"/>
  <c r="M1955" i="1"/>
  <c r="M2076" i="1"/>
  <c r="M1203" i="1"/>
  <c r="M2041" i="1"/>
  <c r="M1188" i="1"/>
  <c r="M1184" i="1"/>
  <c r="M1932" i="1"/>
  <c r="M1346" i="1"/>
  <c r="M1053" i="1"/>
  <c r="M1230" i="1"/>
  <c r="M806" i="1"/>
  <c r="M259" i="1"/>
  <c r="M1059" i="1"/>
  <c r="M408" i="1"/>
  <c r="M1126" i="1"/>
  <c r="M570" i="1"/>
  <c r="M402" i="1"/>
  <c r="M1036" i="1"/>
  <c r="M1722" i="1"/>
  <c r="M265" i="1"/>
  <c r="M1223" i="1"/>
  <c r="M781" i="1"/>
  <c r="M2113" i="1"/>
  <c r="M605" i="1"/>
  <c r="M1989" i="1"/>
  <c r="M446" i="1"/>
  <c r="M503" i="1"/>
  <c r="M1704" i="1"/>
  <c r="M531" i="1"/>
  <c r="M1162" i="1"/>
  <c r="M484" i="1"/>
  <c r="M1336" i="1"/>
  <c r="M380" i="1"/>
  <c r="M508" i="1"/>
  <c r="M1387" i="1"/>
  <c r="M400" i="1"/>
  <c r="M15" i="1"/>
  <c r="M1255" i="1"/>
  <c r="M375" i="1"/>
  <c r="M114" i="1"/>
  <c r="M959" i="1"/>
  <c r="M1328" i="1"/>
  <c r="M1883" i="1"/>
  <c r="M1933" i="1"/>
  <c r="M802" i="1"/>
  <c r="M349" i="1"/>
  <c r="M783" i="1"/>
  <c r="M2052" i="1"/>
  <c r="M1592" i="1"/>
  <c r="M2069" i="1"/>
  <c r="M2022" i="1"/>
  <c r="M2128" i="1"/>
  <c r="M511" i="1"/>
  <c r="M272" i="1"/>
  <c r="M1988" i="1"/>
  <c r="M2051" i="1"/>
  <c r="M1809" i="1"/>
  <c r="M224" i="1"/>
  <c r="M499" i="1"/>
  <c r="M1541" i="1"/>
  <c r="M564" i="1"/>
  <c r="M1229" i="1"/>
  <c r="M1658" i="1"/>
  <c r="M1915" i="1"/>
  <c r="M978" i="1"/>
  <c r="M110" i="1"/>
  <c r="M105" i="1"/>
  <c r="M95" i="1"/>
  <c r="M1237" i="1"/>
  <c r="M348" i="1"/>
  <c r="M1593" i="1"/>
  <c r="M1943" i="1"/>
  <c r="M1715" i="1"/>
  <c r="M1855" i="1"/>
  <c r="M1750" i="1"/>
  <c r="M1212" i="1"/>
  <c r="M238" i="1"/>
  <c r="M967" i="1"/>
  <c r="M451" i="1"/>
  <c r="M1711" i="1"/>
  <c r="M1755" i="1"/>
  <c r="M1545" i="1"/>
  <c r="M737" i="1"/>
  <c r="M262" i="1"/>
  <c r="M1934" i="1"/>
  <c r="M1096" i="1"/>
  <c r="M81" i="1"/>
  <c r="M73" i="1"/>
  <c r="M1586" i="1"/>
  <c r="M2027" i="1"/>
  <c r="M54" i="1"/>
  <c r="M1693" i="1"/>
  <c r="M1965" i="1"/>
  <c r="M1058" i="1"/>
  <c r="M815" i="1"/>
  <c r="M543" i="1"/>
  <c r="M893" i="1"/>
  <c r="M1518" i="1"/>
  <c r="M392" i="1"/>
  <c r="M558" i="1"/>
  <c r="M1135" i="1"/>
  <c r="M2136" i="1"/>
  <c r="M46" i="1"/>
  <c r="M1882" i="1"/>
  <c r="M430" i="1"/>
  <c r="M513" i="1"/>
  <c r="M473" i="1"/>
  <c r="M1337" i="1"/>
  <c r="M549" i="1"/>
  <c r="M10" i="1"/>
  <c r="M1363" i="1"/>
  <c r="M1070" i="1"/>
  <c r="M559" i="1"/>
  <c r="M2018" i="1"/>
  <c r="M38" i="1"/>
  <c r="M1356" i="1"/>
  <c r="M1351" i="1"/>
  <c r="M1839" i="1"/>
  <c r="M481" i="1"/>
  <c r="M923" i="1"/>
  <c r="M1901" i="1"/>
  <c r="M359" i="1"/>
  <c r="M132" i="1"/>
  <c r="M189" i="1"/>
  <c r="M1873" i="1"/>
  <c r="M1385" i="1"/>
  <c r="M453" i="1"/>
  <c r="M1081" i="1"/>
  <c r="M796" i="1"/>
  <c r="M99" i="1"/>
  <c r="M2064" i="1"/>
  <c r="M439" i="1"/>
  <c r="M1153" i="1"/>
  <c r="M598" i="1"/>
  <c r="M2085" i="1"/>
  <c r="M471" i="1"/>
  <c r="M2016" i="1"/>
  <c r="M930" i="1"/>
  <c r="M311" i="1"/>
  <c r="M1778" i="1"/>
  <c r="M1391" i="1"/>
  <c r="M787" i="1"/>
  <c r="M1504" i="1"/>
  <c r="M803" i="1"/>
  <c r="M794" i="1"/>
  <c r="M844" i="1"/>
  <c r="M1311" i="1"/>
  <c r="M2130" i="1"/>
  <c r="M1638" i="1"/>
  <c r="M1258" i="1"/>
  <c r="M2132" i="1"/>
  <c r="M1488" i="1"/>
  <c r="M594" i="1"/>
  <c r="M877" i="1"/>
  <c r="M1958" i="1"/>
  <c r="M1895" i="1"/>
  <c r="M505" i="1"/>
  <c r="M1125" i="1"/>
  <c r="M1718" i="1"/>
  <c r="M51" i="1"/>
  <c r="M1601" i="1"/>
  <c r="M31" i="1"/>
  <c r="M309" i="1"/>
  <c r="M1700" i="1"/>
  <c r="M500" i="1"/>
  <c r="M269" i="1"/>
  <c r="M419" i="1"/>
  <c r="M1368" i="1"/>
  <c r="M1196" i="1"/>
  <c r="M464" i="1"/>
  <c r="M540" i="1"/>
  <c r="M347" i="1"/>
  <c r="M2088" i="1"/>
  <c r="M1316" i="1"/>
  <c r="M1493" i="1"/>
  <c r="M1078" i="1"/>
  <c r="M200" i="1"/>
  <c r="M518" i="1"/>
  <c r="M784" i="1"/>
  <c r="M106" i="1"/>
  <c r="M74" i="1"/>
  <c r="M475" i="1"/>
  <c r="M188" i="1"/>
  <c r="M927" i="1"/>
  <c r="M524" i="1"/>
  <c r="M1866" i="1"/>
  <c r="M469" i="1"/>
  <c r="M2040" i="1"/>
  <c r="M322" i="1"/>
  <c r="M1830" i="1"/>
  <c r="M211" i="1"/>
  <c r="M1746" i="1"/>
  <c r="M1556" i="1"/>
  <c r="M1531" i="1"/>
  <c r="M278" i="1"/>
  <c r="M1055" i="1"/>
  <c r="M585" i="1"/>
  <c r="M1825" i="1"/>
  <c r="M382" i="1"/>
  <c r="M100" i="1"/>
  <c r="M237" i="1"/>
  <c r="M1573" i="1"/>
  <c r="M1580" i="1"/>
  <c r="M479" i="1"/>
  <c r="M1940" i="1"/>
  <c r="M381" i="1"/>
  <c r="M2034" i="1"/>
  <c r="M1777" i="1"/>
  <c r="M1713" i="1"/>
  <c r="M1822" i="1"/>
  <c r="M980" i="1"/>
  <c r="M2084" i="1"/>
  <c r="M457" i="1"/>
  <c r="M1818" i="1"/>
  <c r="M1973" i="1"/>
  <c r="M1325" i="1"/>
  <c r="M2120" i="1"/>
  <c r="M1063" i="1"/>
  <c r="M13" i="1"/>
  <c r="M2038" i="1"/>
  <c r="M1993" i="1"/>
  <c r="M394" i="1"/>
  <c r="M2107" i="1"/>
  <c r="M1967" i="1"/>
  <c r="M1343" i="1"/>
  <c r="M765" i="1"/>
  <c r="M1270" i="1"/>
  <c r="M442" i="1"/>
  <c r="M1804" i="1"/>
  <c r="M1128" i="1"/>
  <c r="M1904" i="1"/>
  <c r="M864" i="1"/>
  <c r="M1594" i="1"/>
  <c r="M1319" i="1"/>
  <c r="M1571" i="1"/>
  <c r="M1003" i="1"/>
  <c r="M1370" i="1"/>
  <c r="M1313" i="1"/>
  <c r="M1348" i="1"/>
  <c r="M56" i="1"/>
  <c r="M203" i="1"/>
  <c r="M1827" i="1"/>
  <c r="M1720" i="1"/>
  <c r="M1785" i="1"/>
  <c r="M1709" i="1"/>
  <c r="M544" i="1"/>
  <c r="M43" i="1"/>
  <c r="M299" i="1"/>
  <c r="M1564" i="1"/>
  <c r="M280" i="1"/>
  <c r="M69" i="1"/>
  <c r="M792" i="1"/>
  <c r="M1023" i="1"/>
  <c r="M751" i="1"/>
  <c r="M548" i="1"/>
  <c r="M1767" i="1"/>
  <c r="M1158" i="1"/>
  <c r="M231" i="1"/>
  <c r="M2075" i="1"/>
  <c r="M1956" i="1"/>
  <c r="M350" i="1"/>
  <c r="M251" i="1"/>
  <c r="M1951" i="1"/>
  <c r="M2070" i="1"/>
  <c r="M1806" i="1"/>
  <c r="M1015" i="1"/>
  <c r="M126" i="1"/>
  <c r="M768" i="1"/>
  <c r="M2037" i="1"/>
  <c r="M1798" i="1"/>
  <c r="M2024" i="1"/>
  <c r="M1040" i="1"/>
  <c r="M1510" i="1"/>
  <c r="M2049" i="1"/>
  <c r="M1870" i="1"/>
  <c r="M2092" i="1"/>
  <c r="M1923" i="1"/>
  <c r="M245" i="1"/>
  <c r="M876" i="1"/>
  <c r="M1468" i="1"/>
  <c r="M875" i="1"/>
  <c r="M195" i="1"/>
  <c r="M488" i="1"/>
  <c r="M919" i="1"/>
  <c r="M1206" i="1"/>
  <c r="M507" i="1"/>
  <c r="M522" i="1"/>
  <c r="M496" i="1"/>
  <c r="M1110" i="1"/>
  <c r="M1598" i="1"/>
  <c r="M1173" i="1"/>
  <c r="M1307" i="1"/>
  <c r="M410" i="1"/>
  <c r="M795" i="1"/>
  <c r="M372" i="1"/>
  <c r="M2065" i="1"/>
  <c r="M199" i="1"/>
  <c r="M467" i="1"/>
  <c r="M826" i="1"/>
  <c r="M1373" i="1"/>
  <c r="M898" i="1"/>
  <c r="M520" i="1"/>
  <c r="M23" i="1"/>
  <c r="M748" i="1"/>
  <c r="M902" i="1"/>
  <c r="M1304" i="1"/>
  <c r="M216" i="1"/>
  <c r="M403" i="1"/>
  <c r="M373" i="1"/>
  <c r="M922" i="1"/>
  <c r="M1772" i="1"/>
  <c r="M1944" i="1"/>
  <c r="M1585" i="1"/>
  <c r="M215" i="1"/>
  <c r="M2068" i="1"/>
  <c r="M609" i="1"/>
  <c r="M1269" i="1"/>
  <c r="M1515" i="1"/>
  <c r="M1922" i="1"/>
  <c r="M1850" i="1"/>
  <c r="M248" i="1"/>
  <c r="M176" i="1"/>
  <c r="M1300" i="1"/>
  <c r="M1240" i="1"/>
  <c r="M1142" i="1"/>
  <c r="M1131" i="1"/>
  <c r="M2095" i="1"/>
  <c r="M1513" i="1"/>
  <c r="M1361" i="1"/>
  <c r="M297" i="1"/>
  <c r="M597" i="1"/>
  <c r="M800" i="1"/>
  <c r="M478" i="1"/>
  <c r="M1595" i="1"/>
  <c r="M1028" i="1"/>
  <c r="M2077" i="1"/>
  <c r="M1918" i="1"/>
  <c r="M298" i="1"/>
  <c r="M537" i="1"/>
  <c r="M813" i="1"/>
  <c r="M915" i="1"/>
  <c r="M1710" i="1"/>
  <c r="M841" i="1"/>
  <c r="M178" i="1"/>
  <c r="M1201" i="1"/>
  <c r="M2086" i="1"/>
  <c r="M1551" i="1"/>
  <c r="M1261" i="1"/>
  <c r="M1349" i="1"/>
  <c r="M1807" i="1"/>
  <c r="M1207" i="1"/>
  <c r="M2124" i="1"/>
  <c r="M1273" i="1"/>
  <c r="M5" i="1"/>
  <c r="M873" i="1"/>
  <c r="M44" i="1"/>
  <c r="M391" i="1"/>
  <c r="M111" i="1"/>
  <c r="M103" i="1"/>
  <c r="M2101" i="1"/>
  <c r="M390" i="1"/>
  <c r="M1752" i="1"/>
  <c r="M2056" i="1"/>
  <c r="M857" i="1"/>
  <c r="M1007" i="1"/>
  <c r="M1554" i="1"/>
  <c r="M127" i="1"/>
  <c r="M1073" i="1"/>
  <c r="M1505" i="1"/>
  <c r="M601" i="1"/>
  <c r="M907" i="1"/>
  <c r="M1577" i="1"/>
  <c r="M198" i="1"/>
  <c r="M1588" i="1"/>
  <c r="M769" i="1"/>
  <c r="M60" i="1"/>
  <c r="M19" i="1"/>
  <c r="M818" i="1"/>
  <c r="M760" i="1"/>
  <c r="M743" i="1"/>
  <c r="M604" i="1"/>
  <c r="M1558" i="1"/>
  <c r="M1253" i="1"/>
  <c r="M1318" i="1"/>
  <c r="M1281" i="1"/>
  <c r="M32" i="1"/>
  <c r="M589" i="1"/>
  <c r="M840" i="1"/>
  <c r="M1431" i="1"/>
  <c r="M974" i="1"/>
  <c r="M2094" i="1"/>
  <c r="M973" i="1"/>
  <c r="M2131" i="1"/>
  <c r="M2058" i="1"/>
  <c r="M284" i="1"/>
  <c r="M1854" i="1"/>
  <c r="M1949" i="1"/>
  <c r="M1136" i="1"/>
  <c r="M1814" i="1"/>
  <c r="M1843" i="1"/>
  <c r="M1265" i="1"/>
  <c r="M1323" i="1"/>
  <c r="M1271" i="1"/>
  <c r="M1315" i="1"/>
  <c r="M282" i="1"/>
  <c r="M146" i="1"/>
  <c r="M472" i="1"/>
  <c r="M208" i="1"/>
  <c r="M492" i="1"/>
  <c r="M935" i="1"/>
  <c r="M860" i="1"/>
  <c r="M1991" i="1"/>
  <c r="M811" i="1"/>
  <c r="M1684" i="1"/>
  <c r="M528" i="1"/>
  <c r="M533" i="1"/>
  <c r="M1572" i="1"/>
  <c r="M834" i="1"/>
  <c r="M1186" i="1"/>
  <c r="M1205" i="1"/>
  <c r="M1164" i="1"/>
  <c r="M1548" i="1"/>
  <c r="M735" i="1"/>
  <c r="M182" i="1"/>
  <c r="M1916" i="1"/>
  <c r="M107" i="1"/>
  <c r="M109" i="1"/>
  <c r="M76" i="1"/>
  <c r="M90" i="1"/>
  <c r="M1085" i="1"/>
  <c r="M225" i="1"/>
  <c r="M104" i="1"/>
  <c r="M97" i="1"/>
  <c r="M87" i="1"/>
  <c r="M92" i="1"/>
  <c r="M458" i="1"/>
  <c r="M494" i="1"/>
  <c r="M566" i="1"/>
  <c r="M2125" i="1"/>
  <c r="M1559" i="1"/>
  <c r="M1786" i="1"/>
  <c r="M2055" i="1"/>
  <c r="M94" i="1"/>
  <c r="M89" i="1"/>
  <c r="M108" i="1"/>
  <c r="M460" i="1"/>
  <c r="M77" i="1"/>
  <c r="M797" i="1"/>
  <c r="M242" i="1"/>
  <c r="M853" i="1"/>
  <c r="M1283" i="1"/>
  <c r="M2104" i="1"/>
  <c r="M866" i="1"/>
  <c r="M355" i="1"/>
  <c r="M1523" i="1"/>
  <c r="M2004" i="1"/>
  <c r="M932" i="1"/>
  <c r="M1167" i="1"/>
  <c r="M1547" i="1"/>
  <c r="M888" i="1"/>
  <c r="M1546" i="1"/>
  <c r="M1823" i="1"/>
  <c r="M509" i="1"/>
  <c r="M1581" i="1"/>
  <c r="M428" i="1"/>
  <c r="M925" i="1"/>
  <c r="M144" i="1"/>
  <c r="M37" i="1"/>
  <c r="M1248" i="1"/>
  <c r="M1828" i="1"/>
  <c r="M1309" i="1"/>
  <c r="M302" i="1"/>
  <c r="M835" i="1"/>
  <c r="M291" i="1"/>
  <c r="M970" i="1"/>
  <c r="M1320" i="1"/>
  <c r="M1362" i="1"/>
  <c r="M1731" i="1"/>
  <c r="M1499" i="1"/>
  <c r="M2042" i="1"/>
  <c r="M133" i="1"/>
  <c r="M413" i="1"/>
  <c r="M801" i="1"/>
  <c r="M383" i="1"/>
  <c r="M191" i="1"/>
  <c r="M1999" i="1"/>
  <c r="M1868" i="1"/>
  <c r="M763" i="1"/>
  <c r="M1383" i="1"/>
  <c r="M1570" i="1"/>
  <c r="M295" i="1"/>
  <c r="M64" i="1"/>
  <c r="M1199" i="1"/>
  <c r="M838" i="1"/>
  <c r="M1355" i="1"/>
  <c r="M1009" i="1"/>
  <c r="M1211" i="1"/>
  <c r="M1498" i="1"/>
  <c r="M1051" i="1"/>
  <c r="M530" i="1"/>
  <c r="M859" i="1"/>
  <c r="M758" i="1"/>
  <c r="M1386" i="1"/>
  <c r="M1952" i="1"/>
  <c r="M1540" i="1"/>
  <c r="M33" i="1"/>
  <c r="M1972" i="1"/>
  <c r="M1102" i="1"/>
  <c r="M872" i="1"/>
  <c r="M1489" i="1"/>
  <c r="M304" i="1"/>
  <c r="M1685" i="1"/>
  <c r="M553" i="1"/>
  <c r="M72" i="1"/>
  <c r="M83" i="1"/>
  <c r="M1185" i="1"/>
  <c r="M1697" i="1"/>
  <c r="M1912" i="1"/>
  <c r="M819" i="1"/>
  <c r="M2073" i="1"/>
  <c r="M1864" i="1"/>
  <c r="M450" i="1"/>
  <c r="M1542" i="1"/>
  <c r="M1815" i="1"/>
  <c r="M1690" i="1"/>
  <c r="M286" i="1"/>
  <c r="M320" i="1"/>
  <c r="M1194" i="1"/>
  <c r="M1049" i="1"/>
  <c r="M187" i="1"/>
  <c r="M1911" i="1"/>
  <c r="M1047" i="1"/>
  <c r="M1122" i="1"/>
  <c r="M740" i="1"/>
  <c r="M1379" i="1"/>
  <c r="M1243" i="1"/>
  <c r="M1984" i="1"/>
  <c r="M1232" i="1"/>
  <c r="M1703" i="1"/>
  <c r="M1275" i="1"/>
  <c r="M1335" i="1"/>
  <c r="M1113" i="1"/>
  <c r="M465" i="1"/>
  <c r="M1812" i="1"/>
  <c r="M1034" i="1"/>
  <c r="M1963" i="1"/>
  <c r="M1761" i="1"/>
  <c r="M194" i="1"/>
  <c r="M466" i="1"/>
  <c r="M822" i="1"/>
  <c r="M30" i="1"/>
  <c r="M1907" i="1"/>
  <c r="M1257" i="1"/>
  <c r="M1842" i="1"/>
  <c r="M409" i="1"/>
  <c r="M842" i="1"/>
  <c r="M2005" i="1"/>
  <c r="M226" i="1"/>
  <c r="M235" i="1"/>
  <c r="M1730" i="1"/>
  <c r="M1975" i="1"/>
  <c r="M1529" i="1"/>
  <c r="M1516" i="1"/>
  <c r="M764" i="1"/>
  <c r="M157" i="1"/>
  <c r="M461" i="1"/>
  <c r="M1714" i="1"/>
  <c r="M1213" i="1"/>
  <c r="M858" i="1"/>
  <c r="M131" i="1"/>
  <c r="M323" i="1"/>
  <c r="M40" i="1"/>
  <c r="M425" i="1"/>
  <c r="M289" i="1"/>
  <c r="M1517" i="1"/>
  <c r="M1280" i="1"/>
  <c r="M88" i="1"/>
  <c r="M79" i="1"/>
  <c r="M2020" i="1"/>
  <c r="M1591" i="1"/>
  <c r="M250" i="1"/>
  <c r="M1917" i="1"/>
  <c r="M1358" i="1"/>
  <c r="M602" i="1"/>
  <c r="M1209" i="1"/>
  <c r="M1770" i="1"/>
  <c r="M1014" i="1"/>
  <c r="M177" i="1"/>
  <c r="M832" i="1"/>
  <c r="M463" i="1"/>
  <c r="M1339" i="1"/>
  <c r="M346" i="1"/>
  <c r="M788" i="1"/>
  <c r="M732" i="1"/>
  <c r="M538" i="1"/>
  <c r="M1914" i="1"/>
  <c r="M582" i="1"/>
  <c r="M58" i="1"/>
  <c r="M1552" i="1"/>
  <c r="M1721" i="1"/>
  <c r="M2023" i="1"/>
  <c r="M1152" i="1"/>
  <c r="M1787" i="1"/>
  <c r="M1490" i="1"/>
  <c r="M1384" i="1"/>
  <c r="M139" i="1"/>
  <c r="M754" i="1"/>
  <c r="M2078" i="1"/>
  <c r="M1038" i="1"/>
  <c r="M2144" i="1"/>
  <c r="M344" i="1"/>
  <c r="M839" i="1"/>
  <c r="M1821" i="1"/>
  <c r="M1170" i="1"/>
  <c r="M1530" i="1"/>
  <c r="M171" i="1"/>
  <c r="M197" i="1"/>
  <c r="M125" i="1"/>
  <c r="M96" i="1"/>
  <c r="M1931" i="1"/>
  <c r="M2140" i="1"/>
  <c r="M205" i="1"/>
  <c r="M16" i="1"/>
  <c r="M436" i="1"/>
  <c r="M42" i="1"/>
  <c r="M752" i="1"/>
  <c r="M2071" i="1"/>
  <c r="M1948" i="1"/>
  <c r="M1597" i="1"/>
  <c r="M264" i="1"/>
  <c r="M1511" i="1"/>
  <c r="M1130" i="1"/>
  <c r="M1953" i="1"/>
  <c r="M326" i="1"/>
  <c r="M965" i="1"/>
  <c r="M2099" i="1"/>
  <c r="M750" i="1"/>
  <c r="M324" i="1"/>
  <c r="M1946" i="1"/>
  <c r="M66" i="1"/>
  <c r="M623" i="1"/>
  <c r="M848" i="1"/>
  <c r="M2122" i="1"/>
  <c r="M1359" i="1"/>
  <c r="M1139" i="1"/>
  <c r="M1274" i="1"/>
  <c r="M1791" i="1"/>
  <c r="M798" i="1"/>
  <c r="M1086" i="1"/>
  <c r="M1737" i="1"/>
  <c r="M1913" i="1"/>
  <c r="M821" i="1"/>
  <c r="M273" i="1"/>
  <c r="M1191" i="1"/>
  <c r="M1239" i="1"/>
  <c r="M979" i="1"/>
  <c r="M1875" i="1"/>
  <c r="M80" i="1"/>
  <c r="M833" i="1"/>
  <c r="M560" i="1"/>
  <c r="M917" i="1"/>
  <c r="M1071" i="1"/>
  <c r="M1880" i="1"/>
  <c r="M1724" i="1"/>
  <c r="M135" i="1"/>
  <c r="M136" i="1"/>
  <c r="M563" i="1"/>
  <c r="M134" i="1"/>
  <c r="M48" i="1"/>
  <c r="M2074" i="1"/>
  <c r="M487" i="1"/>
  <c r="M1019" i="1"/>
  <c r="M1751" i="1"/>
  <c r="M817" i="1"/>
  <c r="M2082" i="1"/>
  <c r="M1143" i="1"/>
  <c r="M1202" i="1"/>
  <c r="M2001" i="1"/>
  <c r="M1977" i="1"/>
  <c r="M1108" i="1"/>
  <c r="M614" i="1"/>
  <c r="M456" i="1"/>
  <c r="M1816" i="1"/>
  <c r="M1686" i="1"/>
  <c r="M613" i="1"/>
  <c r="M1534" i="1"/>
  <c r="M1705" i="1"/>
  <c r="M1954" i="1"/>
  <c r="M102" i="1"/>
  <c r="M75" i="1"/>
  <c r="M78" i="1"/>
  <c r="M1539" i="1"/>
  <c r="M606" i="1"/>
  <c r="M353" i="1"/>
  <c r="M1964" i="1"/>
  <c r="M1562" i="1"/>
  <c r="M1174" i="1"/>
  <c r="M1961" i="1"/>
  <c r="M539" i="1"/>
  <c r="M116" i="1"/>
  <c r="M827" i="1"/>
  <c r="M482" i="1"/>
  <c r="M1758" i="1"/>
  <c r="M600" i="1"/>
  <c r="M547" i="1"/>
  <c r="M362" i="1"/>
  <c r="M1863" i="1"/>
  <c r="M489" i="1"/>
  <c r="M766" i="1"/>
  <c r="M1760" i="1"/>
  <c r="M961" i="1"/>
  <c r="M2079" i="1"/>
  <c r="M1183" i="1"/>
  <c r="M327" i="1"/>
  <c r="M1089" i="1"/>
  <c r="M1308" i="1"/>
  <c r="M1978" i="1"/>
  <c r="M288" i="1"/>
  <c r="M1759" i="1"/>
  <c r="M814" i="1"/>
  <c r="M59" i="1"/>
  <c r="M2083" i="1"/>
  <c r="M885" i="1"/>
  <c r="M1803" i="1"/>
  <c r="M1538" i="1"/>
  <c r="M1219" i="1"/>
  <c r="M1862" i="1"/>
  <c r="M1702" i="1"/>
  <c r="M218" i="1"/>
  <c r="M846" i="1"/>
  <c r="M93" i="1"/>
  <c r="M181" i="1"/>
  <c r="M256" i="1"/>
  <c r="M889" i="1"/>
  <c r="M393" i="1"/>
  <c r="M454" i="1"/>
  <c r="M138" i="1"/>
  <c r="M807" i="1"/>
  <c r="M804" i="1"/>
  <c r="M1241" i="1"/>
  <c r="M1563" i="1"/>
  <c r="M1569" i="1"/>
  <c r="M2043" i="1"/>
  <c r="M1042" i="1"/>
  <c r="M785" i="1"/>
  <c r="M201" i="1"/>
  <c r="M1582" i="1"/>
  <c r="M2121" i="1"/>
  <c r="M896" i="1"/>
  <c r="M1133" i="1"/>
  <c r="M497" i="1"/>
  <c r="M892" i="1"/>
  <c r="M622" i="1"/>
  <c r="M1512" i="1"/>
  <c r="M365" i="1"/>
  <c r="M1233" i="1"/>
  <c r="M1757" i="1"/>
  <c r="M1069" i="1"/>
  <c r="M1861" i="1"/>
  <c r="M1743" i="1"/>
  <c r="M379" i="1"/>
  <c r="M999" i="1"/>
  <c r="M1514" i="1"/>
  <c r="M163" i="1"/>
  <c r="M217" i="1"/>
  <c r="M1799" i="1"/>
  <c r="M52" i="1"/>
  <c r="M825" i="1"/>
  <c r="M878" i="1"/>
  <c r="M84" i="1"/>
  <c r="M1578" i="1"/>
  <c r="M398" i="1"/>
  <c r="M1802" i="1"/>
  <c r="M2044" i="1"/>
  <c r="M855" i="1"/>
  <c r="M303" i="1"/>
  <c r="M1938" i="1"/>
  <c r="M1284" i="1"/>
  <c r="M1088" i="1"/>
  <c r="M1521" i="1"/>
  <c r="M767" i="1"/>
  <c r="M219" i="1"/>
  <c r="M2006" i="1"/>
  <c r="M1104" i="1"/>
  <c r="M1537" i="1"/>
  <c r="M424" i="1"/>
  <c r="M1725" i="1"/>
  <c r="M738" i="1"/>
  <c r="M2029" i="1"/>
  <c r="M615" i="1"/>
  <c r="M773" i="1"/>
  <c r="M862" i="1"/>
  <c r="M1165" i="1"/>
  <c r="M1959" i="1"/>
  <c r="M1022" i="1"/>
  <c r="M1902" i="1"/>
  <c r="M209" i="1"/>
  <c r="M1935" i="1"/>
  <c r="M1877" i="1"/>
  <c r="M2135" i="1"/>
  <c r="M1908" i="1"/>
  <c r="M1900" i="1"/>
  <c r="M168" i="1"/>
  <c r="M1583" i="1"/>
  <c r="M786" i="1"/>
  <c r="M778" i="1"/>
  <c r="M1350" i="1"/>
  <c r="M551" i="1"/>
  <c r="M2057" i="1"/>
  <c r="M1251" i="1"/>
  <c r="M82" i="1"/>
  <c r="M1302" i="1"/>
  <c r="M812" i="1"/>
  <c r="M532" i="1"/>
  <c r="M791" i="1"/>
  <c r="M407" i="1"/>
  <c r="M141" i="1"/>
  <c r="M2100" i="1"/>
  <c r="M1210" i="1"/>
  <c r="M2134" i="1"/>
  <c r="M972" i="1"/>
  <c r="M1105" i="1"/>
  <c r="M1382" i="1"/>
  <c r="M137" i="1"/>
  <c r="M731" i="1"/>
  <c r="M799" i="1"/>
  <c r="M142" i="1"/>
  <c r="M444" i="1"/>
  <c r="M1960" i="1"/>
  <c r="M1024" i="1"/>
  <c r="M1374" i="1"/>
  <c r="M318" i="1"/>
  <c r="M865" i="1"/>
  <c r="M851" i="1"/>
  <c r="M1995" i="1"/>
  <c r="M1175" i="1"/>
  <c r="M745" i="1"/>
  <c r="M202" i="1"/>
  <c r="M739" i="1"/>
  <c r="M881" i="1"/>
  <c r="M1074" i="1"/>
  <c r="M1766" i="1"/>
  <c r="M1062" i="1"/>
  <c r="M1698" i="1"/>
  <c r="M1625" i="1"/>
  <c r="M863" i="1"/>
  <c r="M1282" i="1"/>
  <c r="M1689" i="1"/>
  <c r="M1656" i="1"/>
  <c r="M2127" i="1"/>
  <c r="M2017" i="1"/>
  <c r="M535" i="1"/>
  <c r="M2143" i="1"/>
  <c r="M1886" i="1"/>
  <c r="M156" i="1"/>
  <c r="M1708" i="1"/>
  <c r="M1132" i="1"/>
  <c r="M1986" i="1"/>
  <c r="M620" i="1"/>
  <c r="M4" i="1"/>
  <c r="M879" i="1"/>
  <c r="M371" i="1"/>
  <c r="M1687" i="1"/>
  <c r="M1357" i="1"/>
  <c r="M474" i="1"/>
  <c r="M123" i="1"/>
  <c r="M27" i="1"/>
  <c r="M91" i="1"/>
  <c r="M1502" i="1"/>
  <c r="M2141" i="1"/>
  <c r="M1738" i="1"/>
  <c r="M1950" i="1"/>
  <c r="M1536" i="1"/>
  <c r="M1079" i="1"/>
  <c r="M1740" i="1"/>
  <c r="M1790" i="1"/>
  <c r="M2098" i="1"/>
  <c r="M68" i="1"/>
  <c r="M526" i="1"/>
  <c r="M565" i="1"/>
  <c r="M158" i="1"/>
  <c r="M810" i="1"/>
  <c r="M861" i="1"/>
  <c r="M476" i="1"/>
  <c r="M1909" i="1"/>
  <c r="M1077" i="1"/>
  <c r="M2102" i="1"/>
  <c r="M1250" i="1"/>
  <c r="M1780" i="1"/>
  <c r="M1691" i="1"/>
  <c r="M1945" i="1"/>
  <c r="M172" i="1"/>
  <c r="M305" i="1"/>
  <c r="M1533" i="1"/>
  <c r="M1303" i="1"/>
  <c r="M249" i="1"/>
  <c r="M57" i="1"/>
  <c r="M1118" i="1"/>
  <c r="M1769" i="1"/>
  <c r="M1279" i="1"/>
  <c r="M1180" i="1"/>
  <c r="M431" i="1"/>
  <c r="M1775" i="1"/>
  <c r="M1599" i="1"/>
  <c r="M432" i="1"/>
  <c r="M67" i="1"/>
  <c r="M542" i="1"/>
  <c r="M233" i="1"/>
  <c r="M556" i="1"/>
  <c r="M452" i="1"/>
  <c r="M761" i="1"/>
  <c r="M1550" i="1"/>
  <c r="M1819" i="1"/>
  <c r="M1217" i="1"/>
  <c r="M1221" i="1"/>
  <c r="M964" i="1"/>
  <c r="M567" i="1"/>
  <c r="M1683" i="1"/>
  <c r="M586" i="1"/>
  <c r="M1584" i="1"/>
  <c r="M611" i="1"/>
  <c r="M1776" i="1"/>
  <c r="M387" i="1"/>
  <c r="M441" i="1"/>
  <c r="M490" i="1"/>
  <c r="M2116" i="1"/>
  <c r="M890" i="1"/>
  <c r="M234" i="1"/>
  <c r="M292" i="1"/>
  <c r="M911" i="1"/>
  <c r="M325" i="1"/>
  <c r="M12" i="1"/>
  <c r="M495" i="1"/>
  <c r="M1867" i="1"/>
  <c r="M1021" i="1"/>
  <c r="M1974" i="1"/>
  <c r="M1366" i="1"/>
  <c r="M153" i="1"/>
  <c r="M1101" i="1"/>
  <c r="M1801" i="1"/>
  <c r="M1263" i="1"/>
  <c r="M1310" i="1"/>
  <c r="M287" i="1"/>
  <c r="M376" i="1"/>
  <c r="M590" i="1"/>
  <c r="M275" i="1"/>
  <c r="M2060" i="1"/>
  <c r="M2138" i="1"/>
  <c r="M1193" i="1"/>
  <c r="M1340" i="1"/>
  <c r="M2010" i="1"/>
  <c r="M975" i="1"/>
  <c r="M1701" i="1"/>
  <c r="M1872" i="1"/>
  <c r="M1841" i="1"/>
  <c r="M351" i="1"/>
  <c r="M448" i="1"/>
  <c r="M905" i="1"/>
  <c r="M149" i="1"/>
  <c r="M281" i="1"/>
  <c r="M1503" i="1"/>
  <c r="M1837" i="1"/>
  <c r="M1098" i="1"/>
  <c r="M294" i="1"/>
  <c r="M1365" i="1"/>
  <c r="M1342" i="1"/>
  <c r="M1182" i="1"/>
  <c r="M569" i="1"/>
  <c r="M283" i="1"/>
  <c r="M175" i="1"/>
  <c r="M20" i="1"/>
  <c r="M1925" i="1"/>
  <c r="M1745" i="1"/>
  <c r="M2087" i="1"/>
  <c r="M1408" i="1"/>
  <c r="M1878" i="1"/>
  <c r="M330" i="1"/>
  <c r="M357" i="1"/>
  <c r="M1026" i="1"/>
  <c r="M437" i="1"/>
  <c r="M18" i="1"/>
  <c r="M124" i="1"/>
  <c r="M912" i="1"/>
  <c r="M1004" i="1"/>
  <c r="M1831" i="1"/>
  <c r="M733" i="1"/>
  <c r="M486" i="1"/>
  <c r="M843" i="1"/>
  <c r="M1833" i="1"/>
  <c r="M960" i="1"/>
  <c r="M2059" i="1"/>
  <c r="M1736" i="1"/>
  <c r="M307" i="1"/>
  <c r="M963" i="1"/>
  <c r="M1035" i="1"/>
  <c r="M1146" i="1"/>
  <c r="M1123" i="1"/>
  <c r="M968" i="1"/>
  <c r="M179" i="1"/>
  <c r="M405" i="1"/>
  <c r="M120" i="1"/>
  <c r="M485" i="1"/>
  <c r="M529" i="1"/>
  <c r="M1494" i="1"/>
  <c r="M2015" i="1"/>
  <c r="M1115" i="1"/>
  <c r="M1764" i="1"/>
  <c r="M420" i="1"/>
  <c r="M1249" i="1"/>
  <c r="M2025" i="1"/>
  <c r="M914" i="1"/>
  <c r="M536" i="1"/>
  <c r="M966" i="1"/>
  <c r="M223" i="1"/>
  <c r="M2114" i="1"/>
  <c r="M734" i="1"/>
  <c r="M580" i="1"/>
  <c r="M1238" i="1"/>
  <c r="M1874" i="1"/>
  <c r="M1087" i="1"/>
  <c r="M2118" i="1"/>
  <c r="M1982" i="1"/>
  <c r="M1734" i="1"/>
  <c r="M1920" i="1"/>
  <c r="M599" i="1"/>
  <c r="M374" i="1"/>
  <c r="M1898" i="1"/>
  <c r="M749" i="1"/>
  <c r="M1645" i="1"/>
  <c r="M143" i="1"/>
  <c r="M887" i="1"/>
  <c r="M816" i="1"/>
  <c r="M1330" i="1"/>
  <c r="M1655" i="1"/>
  <c r="M1852" i="1"/>
  <c r="M1160" i="1"/>
  <c r="M185" i="1"/>
  <c r="M498" i="1"/>
  <c r="M29" i="1"/>
  <c r="M969" i="1"/>
  <c r="M429" i="1"/>
  <c r="M1851" i="1"/>
  <c r="M1957" i="1"/>
  <c r="M1966" i="1"/>
  <c r="M1245" i="1"/>
  <c r="M310" i="1"/>
  <c r="M1756" i="1"/>
  <c r="M1928" i="1"/>
  <c r="M2090" i="1"/>
  <c r="M2026" i="1"/>
  <c r="M1979" i="1"/>
  <c r="M1376" i="1"/>
  <c r="M1144" i="1"/>
  <c r="M1422" i="1"/>
  <c r="M1847" i="1"/>
  <c r="M747" i="1"/>
  <c r="M364" i="1"/>
  <c r="M285" i="1"/>
  <c r="M2066" i="1"/>
  <c r="M1826" i="1"/>
  <c r="M1360" i="1"/>
  <c r="M399" i="1"/>
  <c r="M742" i="1"/>
  <c r="M1176" i="1"/>
  <c r="M1884" i="1"/>
  <c r="M1879" i="1"/>
  <c r="M317" i="1"/>
  <c r="M1264" i="1"/>
  <c r="M2133" i="1"/>
  <c r="M1159" i="1"/>
  <c r="M1262" i="1"/>
  <c r="M1137" i="1"/>
  <c r="M591" i="1"/>
  <c r="M2000" i="1"/>
  <c r="M2105" i="1"/>
  <c r="M1190" i="1"/>
  <c r="M1549" i="1"/>
  <c r="M308" i="1"/>
  <c r="M607" i="1"/>
  <c r="M1574" i="1"/>
  <c r="M618" i="1"/>
  <c r="M1027" i="1"/>
  <c r="M239" i="1"/>
  <c r="M1834" i="1"/>
  <c r="M65" i="1"/>
  <c r="M1768" i="1"/>
  <c r="M823" i="1"/>
  <c r="M1338" i="1"/>
  <c r="M1695" i="1"/>
  <c r="M2030" i="1"/>
  <c r="M856" i="1"/>
  <c r="M1936" i="1"/>
  <c r="M1871" i="1"/>
  <c r="M480" i="1"/>
  <c r="M836" i="1"/>
  <c r="M1845" i="1"/>
  <c r="M2033" i="1"/>
  <c r="M1371" i="1"/>
  <c r="M756" i="1"/>
  <c r="M358" i="1"/>
  <c r="M1793" i="1"/>
  <c r="M192" i="1"/>
  <c r="M1906" i="1"/>
  <c r="M552" i="1"/>
  <c r="M2139" i="1"/>
  <c r="M619" i="1"/>
  <c r="M9" i="1"/>
  <c r="M117" i="1"/>
  <c r="M514" i="1"/>
  <c r="M554" i="1"/>
  <c r="M1981" i="1"/>
  <c r="M1121" i="1"/>
  <c r="M867" i="1"/>
  <c r="M173" i="1"/>
  <c r="M903" i="1"/>
  <c r="M406" i="1"/>
  <c r="M1224" i="1"/>
  <c r="M1688" i="1"/>
  <c r="M190" i="1"/>
  <c r="M1012" i="1"/>
  <c r="M2013" i="1"/>
  <c r="M426" i="1"/>
  <c r="M1389" i="1"/>
  <c r="M1381" i="1"/>
  <c r="M1008" i="1"/>
  <c r="M583" i="1"/>
  <c r="M741" i="1"/>
  <c r="M1947" i="1"/>
  <c r="M49" i="1"/>
  <c r="M352" i="1"/>
  <c r="M2035" i="1"/>
  <c r="M368" i="1"/>
  <c r="M385" i="1"/>
  <c r="M1844" i="1"/>
  <c r="M119" i="1"/>
  <c r="M2039" i="1"/>
  <c r="M2050" i="1"/>
  <c r="M41" i="1"/>
  <c r="M1198" i="1"/>
  <c r="M2003" i="1"/>
  <c r="M1005" i="1"/>
  <c r="M1976" i="1"/>
  <c r="M1748" i="1"/>
  <c r="M523" i="1"/>
  <c r="M440" i="1"/>
  <c r="M977" i="1"/>
  <c r="M1043" i="1"/>
  <c r="M328" i="1"/>
  <c r="M301" i="1"/>
  <c r="M2115" i="1"/>
  <c r="M1891" i="1"/>
  <c r="M2046" i="1"/>
  <c r="M1876" i="1"/>
  <c r="M880" i="1"/>
  <c r="M2063" i="1"/>
  <c r="M1150" i="1"/>
  <c r="M1696" i="1"/>
  <c r="M1278" i="1"/>
  <c r="M1853" i="1"/>
  <c r="M1495" i="1"/>
  <c r="M617" i="1"/>
  <c r="M1050" i="1"/>
  <c r="M1817" i="1"/>
  <c r="M1600" i="1"/>
  <c r="M491" i="1"/>
  <c r="M1141" i="1"/>
  <c r="M296" i="1"/>
  <c r="M1450" i="1"/>
  <c r="M871" i="1"/>
  <c r="M1865" i="1"/>
  <c r="M1020" i="1"/>
  <c r="M1367" i="1"/>
  <c r="M1155" i="1"/>
  <c r="M121" i="1"/>
  <c r="M193" i="1"/>
  <c r="M845" i="1"/>
  <c r="M1378" i="1"/>
  <c r="M1860" i="1"/>
  <c r="M1829" i="1"/>
  <c r="M212" i="1"/>
  <c r="M1052" i="1"/>
  <c r="M1354" i="1"/>
  <c r="M1394" i="1"/>
  <c r="M2045" i="1"/>
  <c r="M1910" i="1"/>
  <c r="M1903" i="1"/>
  <c r="M363" i="1"/>
  <c r="M2093" i="1"/>
  <c r="M1029" i="1"/>
  <c r="M1364" i="1"/>
  <c r="M1926" i="1"/>
  <c r="M1305" i="1"/>
  <c r="M1754" i="1"/>
  <c r="M2097" i="1"/>
  <c r="M1091" i="1"/>
  <c r="M1699" i="1"/>
  <c r="M161" i="1"/>
  <c r="M447" i="1"/>
  <c r="M204" i="1"/>
  <c r="M2036" i="1"/>
  <c r="M849" i="1"/>
  <c r="M1692" i="1"/>
  <c r="M1576" i="1"/>
  <c r="M1326" i="1"/>
  <c r="M470" i="1"/>
  <c r="M502" i="1"/>
  <c r="M1321" i="1"/>
  <c r="M1329" i="1"/>
  <c r="M1810" i="1"/>
  <c r="M389" i="1"/>
  <c r="M369" i="1"/>
  <c r="M755" i="1"/>
  <c r="M1242" i="1"/>
  <c r="M1277" i="1"/>
  <c r="M1657" i="1"/>
  <c r="M1222" i="1"/>
  <c r="M1214" i="1"/>
  <c r="M1345" i="1"/>
  <c r="M1497" i="1"/>
  <c r="M1985" i="1"/>
  <c r="M1749" i="1"/>
  <c r="M1527" i="1"/>
  <c r="M417" i="1"/>
  <c r="M1894" i="1"/>
  <c r="M263" i="1"/>
  <c r="M61" i="1"/>
  <c r="M166" i="1"/>
  <c r="M2147" i="1"/>
  <c r="M315" i="1"/>
  <c r="M744" i="1"/>
  <c r="M1395" i="1"/>
  <c r="M1942" i="1"/>
  <c r="M1236" i="1"/>
  <c r="M1782" i="1"/>
  <c r="M1334" i="1"/>
  <c r="M1090" i="1"/>
  <c r="M1789" i="1"/>
  <c r="M1002" i="1"/>
  <c r="M1532" i="1"/>
  <c r="M174" i="1"/>
  <c r="M808" i="1"/>
  <c r="M934" i="1"/>
  <c r="M227" i="1"/>
  <c r="M2012" i="1"/>
  <c r="M221" i="1"/>
  <c r="M2091" i="1"/>
  <c r="M897" i="1"/>
  <c r="M1322" i="1"/>
  <c r="M1771" i="1"/>
  <c r="M1788" i="1"/>
  <c r="M1739" i="1"/>
  <c r="M1220" i="1"/>
  <c r="M519" i="1"/>
  <c r="M1227" i="1"/>
  <c r="M545" i="1"/>
  <c r="M140" i="1"/>
  <c r="M1246" i="1"/>
  <c r="M122" i="1"/>
  <c r="M150" i="1"/>
  <c r="M746" i="1"/>
  <c r="M160" i="1"/>
  <c r="M128" i="1"/>
  <c r="M1200" i="1"/>
  <c r="M1859" i="1"/>
  <c r="M1103" i="1"/>
  <c r="M1218" i="1"/>
  <c r="M1522" i="1"/>
  <c r="M252" i="1"/>
  <c r="M1067" i="1"/>
  <c r="M1899" i="1"/>
  <c r="M1377" i="1"/>
  <c r="M36" i="1"/>
  <c r="M367" i="1"/>
  <c r="M916" i="1"/>
  <c r="M277" i="1"/>
  <c r="M314" i="1"/>
  <c r="M595" i="1"/>
  <c r="M1148" i="1"/>
  <c r="M14" i="1"/>
  <c r="M515" i="1"/>
  <c r="M1216" i="1"/>
  <c r="M1729" i="1"/>
  <c r="M1252" i="1"/>
  <c r="M1317" i="1"/>
  <c r="M891" i="1"/>
  <c r="M1742" i="1"/>
  <c r="M1779" i="1"/>
  <c r="M1064" i="1"/>
  <c r="M1784" i="1"/>
  <c r="M790" i="1"/>
  <c r="M329" i="1"/>
  <c r="M421" i="1"/>
  <c r="M62" i="1"/>
  <c r="M1970" i="1"/>
  <c r="M1392" i="1"/>
  <c r="M34" i="1"/>
  <c r="M908" i="1"/>
  <c r="M918" i="1"/>
  <c r="M924" i="1"/>
  <c r="M1301" i="1"/>
  <c r="M527" i="1"/>
  <c r="M774" i="1"/>
  <c r="M571" i="1"/>
  <c r="M2108" i="1"/>
  <c r="M366" i="1"/>
  <c r="M395" i="1"/>
  <c r="M837" i="1"/>
  <c r="M422" i="1"/>
  <c r="M610" i="1"/>
  <c r="M868" i="1"/>
  <c r="M854" i="1"/>
  <c r="M1762" i="1"/>
  <c r="M2048" i="1"/>
  <c r="M1057" i="1"/>
  <c r="M270" i="1"/>
  <c r="M415" i="1"/>
  <c r="M510" i="1"/>
  <c r="M386" i="1"/>
  <c r="M1244" i="1"/>
  <c r="M1507" i="1"/>
  <c r="M2019" i="1"/>
  <c r="M1661" i="1"/>
  <c r="M1525" i="1"/>
  <c r="M588" i="1"/>
  <c r="M1596" i="1"/>
  <c r="M1256" i="1"/>
  <c r="M1181" i="1"/>
  <c r="M2119" i="1"/>
  <c r="M1331" i="1"/>
  <c r="M1824" i="1"/>
  <c r="M45" i="1"/>
  <c r="M246" i="1"/>
  <c r="M388" i="1"/>
  <c r="M258" i="1"/>
  <c r="M1716" i="1"/>
  <c r="M1856" i="1"/>
  <c r="M883" i="1"/>
  <c r="M1044" i="1"/>
  <c r="M1312" i="1"/>
  <c r="M1835" i="1"/>
  <c r="M1054" i="1"/>
  <c r="M1794" i="1"/>
  <c r="M1929" i="1"/>
  <c r="M1848" i="1"/>
  <c r="M164" i="1"/>
  <c r="M562" i="1"/>
  <c r="M1018" i="1"/>
  <c r="M22" i="1"/>
  <c r="M874" i="1"/>
  <c r="M976" i="1"/>
  <c r="M730" i="1"/>
  <c r="M2008" i="1"/>
  <c r="M244" i="1"/>
  <c r="M805" i="1"/>
  <c r="M427" i="1"/>
  <c r="M53" i="1"/>
  <c r="M516" i="1"/>
  <c r="M2142" i="1"/>
  <c r="M1560" i="1"/>
  <c r="M1306" i="1"/>
  <c r="M1846" i="1"/>
  <c r="M418" i="1"/>
  <c r="M180" i="1"/>
  <c r="M1939" i="1"/>
  <c r="M1149" i="1"/>
  <c r="M2067" i="1"/>
  <c r="M24" i="1"/>
  <c r="M901" i="1"/>
  <c r="M910" i="1"/>
  <c r="M1681" i="1"/>
  <c r="M2054" i="1"/>
  <c r="M1234" i="1"/>
  <c r="M1968" i="1"/>
  <c r="M1896" i="1"/>
  <c r="M1575" i="1"/>
  <c r="M17" i="1"/>
  <c r="M736" i="1"/>
  <c r="M501" i="1"/>
  <c r="M1773" i="1"/>
  <c r="M771" i="1"/>
  <c r="M1651" i="1"/>
  <c r="M1890" i="1"/>
  <c r="M345" i="1"/>
  <c r="M517" i="1"/>
  <c r="M793" i="1"/>
  <c r="M1092" i="1"/>
  <c r="M1369" i="1"/>
  <c r="M1215" i="1"/>
  <c r="M26" i="1"/>
  <c r="M971" i="1"/>
  <c r="M1177" i="1"/>
  <c r="M1712" i="1"/>
  <c r="M1535" i="1"/>
  <c r="M561" i="1"/>
  <c r="M546" i="1"/>
  <c r="M443" i="1"/>
  <c r="M929" i="1"/>
  <c r="M459" i="1"/>
  <c r="M240" i="1"/>
  <c r="M1579" i="1"/>
  <c r="M293" i="1"/>
  <c r="M852" i="1"/>
  <c r="M777" i="1"/>
  <c r="M2081" i="1"/>
  <c r="M1994" i="1"/>
  <c r="M1924" i="1"/>
  <c r="M7" i="1"/>
  <c r="M416" i="1"/>
  <c r="M493" i="1"/>
  <c r="M243" i="1"/>
  <c r="M933" i="1"/>
  <c r="M1501" i="1"/>
  <c r="M445" i="1"/>
  <c r="M2111" i="1"/>
  <c r="M1197" i="1"/>
  <c r="M47" i="1"/>
  <c r="M1832" i="1"/>
  <c r="M1694" i="1"/>
  <c r="M11" i="1"/>
  <c r="M587" i="1"/>
  <c r="M894" i="1"/>
  <c r="M534" i="1"/>
  <c r="M2007" i="1"/>
  <c r="M1033" i="1"/>
  <c r="M1561" i="1"/>
  <c r="M423" i="1"/>
  <c r="M1106" i="1"/>
  <c r="M1937" i="1"/>
  <c r="M1324" i="1"/>
  <c r="M2009" i="1"/>
  <c r="M434" i="1"/>
  <c r="M1568" i="1"/>
  <c r="M882" i="1"/>
  <c r="M2002" i="1"/>
  <c r="M1140" i="1"/>
  <c r="M2028" i="1"/>
  <c r="M271" i="1"/>
  <c r="M360" i="1"/>
  <c r="M377" i="1"/>
  <c r="M438" i="1"/>
  <c r="M895" i="1"/>
  <c r="M782" i="1"/>
  <c r="M229" i="1"/>
  <c r="M1442" i="1"/>
  <c r="M1857" i="1"/>
  <c r="M2123" i="1"/>
  <c r="M1094" i="1"/>
  <c r="M222" i="1"/>
  <c r="M279" i="1"/>
  <c r="M319" i="1"/>
  <c r="M1352" i="1"/>
  <c r="M2145" i="1"/>
  <c r="M1375" i="1"/>
  <c r="M1509" i="1"/>
  <c r="M1607" i="1"/>
  <c r="M1065" i="1"/>
  <c r="M1707" i="1"/>
  <c r="M253" i="1"/>
  <c r="M593" i="1"/>
  <c r="M1157" i="1"/>
  <c r="M468" i="1"/>
  <c r="M2021" i="1"/>
  <c r="M1496" i="1"/>
  <c r="M1723" i="1"/>
  <c r="M772" i="1"/>
  <c r="M757" i="1"/>
  <c r="M8" i="1"/>
  <c r="M1344" i="1"/>
  <c r="M1774" i="1"/>
  <c r="M775" i="1"/>
  <c r="M789" i="1"/>
  <c r="M1120" i="1"/>
  <c r="M1327" i="1"/>
  <c r="M306" i="1"/>
  <c r="M1589" i="1"/>
  <c r="M1997" i="1"/>
  <c r="M370" i="1"/>
  <c r="M779" i="1"/>
  <c r="M1905" i="1"/>
  <c r="M1543" i="1"/>
  <c r="M1260" i="1"/>
  <c r="M1247" i="1"/>
  <c r="M1226" i="1"/>
  <c r="M21" i="1"/>
  <c r="M1741" i="1"/>
  <c r="M255" i="1"/>
  <c r="M55" i="1"/>
  <c r="M2014" i="1"/>
  <c r="M1178" i="1"/>
  <c r="M1189" i="1"/>
  <c r="M1228" i="1"/>
  <c r="M1544" i="1"/>
  <c r="M1881" i="1"/>
  <c r="M555" i="1"/>
  <c r="M148" i="1"/>
  <c r="M147" i="1"/>
  <c r="M1889" i="1"/>
  <c r="M1615" i="1"/>
  <c r="M1869" i="1"/>
  <c r="M1187" i="1"/>
  <c r="M312" i="1"/>
  <c r="M568" i="1"/>
  <c r="M1640" i="1"/>
  <c r="M455" i="1"/>
  <c r="M1138" i="1"/>
  <c r="M584" i="1"/>
  <c r="M759" i="1"/>
  <c r="M884" i="1"/>
  <c r="M1192" i="1"/>
  <c r="M1259" i="1"/>
  <c r="M920" i="1"/>
  <c r="M169" i="1"/>
  <c r="M2106" i="1"/>
  <c r="M1066" i="1"/>
  <c r="M155" i="1"/>
  <c r="M541" i="1"/>
  <c r="M612" i="1"/>
  <c r="M1602" i="1"/>
  <c r="M1520" i="1"/>
  <c r="M1733" i="1"/>
  <c r="M2011" i="1"/>
  <c r="M1353" i="1"/>
  <c r="M210" i="1"/>
  <c r="M254" i="1"/>
  <c r="M1032" i="1"/>
  <c r="M2126" i="1"/>
  <c r="M1154" i="1"/>
  <c r="M900" i="1"/>
  <c r="M260" i="1"/>
  <c r="M1781" i="1"/>
  <c r="M921" i="1"/>
  <c r="M831" i="1"/>
  <c r="M1388" i="1"/>
  <c r="M1858" i="1"/>
  <c r="M2146" i="1"/>
  <c r="M1401" i="1"/>
  <c r="M1452" i="1"/>
  <c r="M1719" i="1"/>
  <c r="M321" i="1"/>
  <c r="M247" i="1"/>
  <c r="M1314" i="1"/>
  <c r="M1706" i="1"/>
  <c r="M1169" i="1"/>
  <c r="M115" i="1"/>
  <c r="M274" i="1"/>
  <c r="M1813" i="1"/>
  <c r="M186" i="1"/>
  <c r="M1508" i="1"/>
  <c r="M214" i="1"/>
  <c r="M2112" i="1"/>
  <c r="M167" i="1"/>
  <c r="M1416" i="1"/>
  <c r="M1409" i="1"/>
  <c r="M1888" i="1"/>
  <c r="M1717" i="1"/>
  <c r="M1726" i="1"/>
  <c r="M869" i="1"/>
  <c r="M35" i="1"/>
  <c r="M1983" i="1"/>
  <c r="M1836" i="1"/>
  <c r="M232" i="1"/>
  <c r="M1735" i="1"/>
  <c r="M396" i="1"/>
  <c r="M159" i="1"/>
  <c r="M1941" i="1"/>
  <c r="M1127" i="1"/>
  <c r="M196" i="1"/>
  <c r="M616" i="1"/>
  <c r="M1763" i="1"/>
  <c r="M2031" i="1"/>
  <c r="M378" i="1"/>
  <c r="M1225" i="1"/>
  <c r="M1195" i="1"/>
  <c r="M2137" i="1"/>
  <c r="M1930" i="1"/>
  <c r="M6" i="1"/>
  <c r="M213" i="1"/>
  <c r="M962" i="1"/>
  <c r="M886" i="1"/>
  <c r="M2053" i="1"/>
  <c r="M2117" i="1"/>
  <c r="M1268" i="1"/>
  <c r="M1347" i="1"/>
  <c r="M1046" i="1"/>
  <c r="M1204" i="1"/>
  <c r="M1299" i="1"/>
  <c r="M1500" i="1"/>
  <c r="M1068" i="1"/>
  <c r="M1897" i="1"/>
  <c r="M1417" i="1"/>
  <c r="M820" i="1"/>
  <c r="M462" i="1"/>
  <c r="M1045" i="1"/>
  <c r="M1341" i="1"/>
  <c r="M2072" i="1"/>
  <c r="M1444" i="1"/>
  <c r="M290" i="1"/>
  <c r="M435" i="1"/>
  <c r="M162" i="1"/>
  <c r="M1744" i="1"/>
  <c r="M1747" i="1"/>
  <c r="M2047" i="1"/>
  <c r="M1590" i="1"/>
  <c r="M928" i="1"/>
  <c r="M958" i="1"/>
  <c r="M220" i="1"/>
  <c r="M1528" i="1"/>
  <c r="M1992" i="1"/>
  <c r="M228" i="1"/>
  <c r="M1887" i="1"/>
  <c r="M1276" i="1"/>
  <c r="M1072" i="1"/>
  <c r="M236" i="1"/>
  <c r="M608" i="1"/>
  <c r="M521" i="1"/>
  <c r="M1147" i="1"/>
  <c r="M1124" i="1"/>
  <c r="M1783" i="1"/>
  <c r="M154" i="1"/>
  <c r="M870" i="1"/>
  <c r="M1811" i="1"/>
  <c r="M1885" i="1"/>
  <c r="M1030" i="1"/>
  <c r="M2129" i="1"/>
  <c r="M354" i="1"/>
  <c r="M2096" i="1"/>
  <c r="M1838" i="1"/>
  <c r="M1390" i="1"/>
  <c r="M1492" i="1"/>
  <c r="M1849" i="1"/>
  <c r="M906" i="1"/>
  <c r="M2110" i="1"/>
  <c r="M1161" i="1"/>
  <c r="M847" i="1"/>
  <c r="M2061" i="1"/>
  <c r="M1919" i="1"/>
  <c r="M1025" i="1"/>
  <c r="M1075" i="1"/>
  <c r="M118" i="1"/>
  <c r="M433" i="1"/>
  <c r="M1840" i="1"/>
  <c r="M1567" i="1"/>
  <c r="M361" i="1"/>
  <c r="M1423" i="1"/>
  <c r="M1472" i="1"/>
  <c r="M230" i="1"/>
  <c r="M1524" i="1"/>
  <c r="M850" i="1"/>
  <c r="M824" i="1"/>
  <c r="M1587" i="1"/>
  <c r="M926" i="1"/>
  <c r="M1662" i="1"/>
  <c r="M1506" i="1"/>
  <c r="M63" i="1"/>
  <c r="M1491" i="1"/>
  <c r="M1668" i="1"/>
  <c r="M261" i="1"/>
  <c r="M504" i="1"/>
  <c r="M753" i="1"/>
  <c r="M257" i="1"/>
  <c r="M449" i="1"/>
  <c r="M1557" i="1"/>
  <c r="M1808" i="1"/>
  <c r="M397" i="1"/>
  <c r="M913" i="1"/>
  <c r="M483" i="1"/>
  <c r="M1166" i="1"/>
  <c r="M2109" i="1"/>
  <c r="M1380" i="1"/>
  <c r="M1805" i="1"/>
  <c r="M1235" i="1"/>
  <c r="M1921" i="1"/>
  <c r="M1996" i="1"/>
  <c r="M780" i="1"/>
  <c r="M183" i="1"/>
  <c r="M28" i="1"/>
  <c r="M770" i="1"/>
  <c r="M331" i="1"/>
  <c r="M809" i="1"/>
  <c r="M762" i="1"/>
  <c r="M1526" i="1"/>
  <c r="M165" i="1"/>
  <c r="M931" i="1"/>
  <c r="M1231" i="1"/>
  <c r="M151" i="1"/>
  <c r="M356" i="1"/>
  <c r="M957" i="1"/>
  <c r="M313" i="1"/>
  <c r="M50" i="1"/>
  <c r="M1393" i="1"/>
  <c r="M1753" i="1"/>
  <c r="M1519" i="1"/>
  <c r="M1765" i="1"/>
  <c r="M1962" i="1"/>
  <c r="M1254" i="1"/>
  <c r="M899" i="1"/>
  <c r="M512" i="1"/>
  <c r="M316" i="1"/>
  <c r="M384" i="1"/>
  <c r="M300" i="1"/>
  <c r="M776" i="1"/>
  <c r="M2032" i="1"/>
  <c r="M1041" i="1"/>
  <c r="M170" i="1"/>
  <c r="M1272" i="1"/>
  <c r="M550" i="1"/>
  <c r="M404" i="1"/>
  <c r="M241" i="1"/>
  <c r="M1400" i="1"/>
  <c r="M1410" i="1"/>
  <c r="M1473" i="1"/>
  <c r="M1412" i="1"/>
  <c r="M1425" i="1"/>
  <c r="M2247" i="1"/>
  <c r="M2242" i="1"/>
  <c r="M2259" i="1"/>
  <c r="M2256" i="1"/>
  <c r="M2240" i="1"/>
  <c r="M2246" i="1"/>
  <c r="M2250" i="1"/>
  <c r="M2254" i="1"/>
  <c r="M2253" i="1"/>
  <c r="M2244" i="1"/>
  <c r="M2249" i="1"/>
  <c r="M2248" i="1"/>
  <c r="M2255" i="1"/>
  <c r="M2241" i="1"/>
  <c r="M2262" i="1"/>
  <c r="M2251" i="1"/>
  <c r="M2252" i="1"/>
  <c r="M2260" i="1"/>
  <c r="M2245" i="1"/>
  <c r="M575" i="1"/>
  <c r="M1629" i="1"/>
  <c r="M1399" i="1"/>
  <c r="M1455" i="1"/>
  <c r="M1631" i="1"/>
  <c r="M1618" i="1"/>
  <c r="M1114" i="1"/>
  <c r="M1670" i="1"/>
  <c r="M1622" i="1"/>
  <c r="M1648" i="1"/>
  <c r="M1470" i="1"/>
  <c r="M1457" i="1"/>
  <c r="M1151" i="1"/>
  <c r="M1430" i="1"/>
  <c r="M1484" i="1"/>
  <c r="M1426" i="1"/>
  <c r="M1617" i="1"/>
  <c r="M1129" i="1"/>
  <c r="M1434" i="1"/>
  <c r="M1636" i="1"/>
  <c r="M1616" i="1"/>
  <c r="M1466" i="1"/>
  <c r="M1438" i="1"/>
  <c r="M1653" i="1"/>
  <c r="M1666" i="1"/>
  <c r="M1665" i="1"/>
  <c r="M1627" i="1"/>
  <c r="M1635" i="1"/>
  <c r="M1482" i="1"/>
  <c r="M1156" i="1"/>
  <c r="M1424" i="1"/>
  <c r="M1432" i="1"/>
  <c r="M1440" i="1"/>
  <c r="M1469" i="1"/>
  <c r="M1633" i="1"/>
  <c r="M1477" i="1"/>
  <c r="M1458" i="1"/>
  <c r="M1456" i="1"/>
  <c r="M1624" i="1"/>
  <c r="M1465" i="1"/>
  <c r="M1485" i="1"/>
  <c r="M1630" i="1"/>
  <c r="M1628" i="1"/>
  <c r="M1443" i="1"/>
  <c r="M1420" i="1"/>
  <c r="M1663" i="1"/>
  <c r="M1454" i="1"/>
  <c r="M1609" i="1"/>
  <c r="M1480" i="1"/>
  <c r="M1664" i="1"/>
  <c r="M1093" i="1"/>
  <c r="M1403" i="1"/>
  <c r="M1109" i="1"/>
  <c r="M1660" i="1"/>
  <c r="M1654" i="1"/>
  <c r="M1644" i="1"/>
  <c r="M1613" i="1"/>
  <c r="M1659" i="1"/>
  <c r="M1641" i="1"/>
  <c r="M1649" i="1"/>
  <c r="M1606" i="1"/>
  <c r="M1634" i="1"/>
  <c r="M1610" i="1"/>
  <c r="M1611" i="1"/>
  <c r="M1642" i="1"/>
  <c r="M1411" i="1"/>
  <c r="M1415" i="1"/>
  <c r="M1418" i="1"/>
  <c r="M1483" i="1"/>
  <c r="M1437" i="1"/>
  <c r="M1467" i="1"/>
  <c r="M1447" i="1"/>
  <c r="M1112" i="1"/>
  <c r="M1111" i="1"/>
  <c r="M1168" i="1"/>
  <c r="M1163" i="1"/>
  <c r="M1119" i="1"/>
  <c r="M1117" i="1"/>
  <c r="M1134" i="1"/>
  <c r="M1107" i="1"/>
  <c r="M1099" i="1"/>
  <c r="M1097" i="1"/>
  <c r="M1446" i="1"/>
  <c r="M1429" i="1"/>
  <c r="M1407" i="1"/>
  <c r="M1405" i="1"/>
  <c r="M1441" i="1"/>
  <c r="M1671" i="1"/>
  <c r="M1398" i="1"/>
  <c r="M1448" i="1"/>
  <c r="M1646" i="1"/>
  <c r="M1620" i="1"/>
  <c r="M1421" i="1"/>
  <c r="M1608" i="1"/>
  <c r="M1637" i="1"/>
  <c r="M1462" i="1"/>
  <c r="M1478" i="1"/>
  <c r="M1481" i="1"/>
  <c r="M1427" i="1"/>
  <c r="M1145" i="1"/>
  <c r="M1650" i="1"/>
  <c r="M1463" i="1"/>
  <c r="M1084" i="1"/>
  <c r="M1436" i="1"/>
  <c r="M1453" i="1"/>
  <c r="M1479" i="1"/>
  <c r="M1428" i="1"/>
  <c r="M1667" i="1"/>
  <c r="M1623" i="1"/>
  <c r="M1451" i="1"/>
  <c r="M1632" i="1"/>
  <c r="M1619" i="1"/>
  <c r="M1621" i="1"/>
  <c r="M1439" i="1"/>
  <c r="M1414" i="1"/>
  <c r="M1402" i="1"/>
  <c r="M1445" i="1"/>
  <c r="M1652" i="1"/>
  <c r="M1435" i="1"/>
  <c r="M1406" i="1"/>
  <c r="M1460" i="1"/>
  <c r="M1647" i="1"/>
  <c r="M1474" i="1"/>
  <c r="M1476" i="1"/>
  <c r="M1461" i="1"/>
  <c r="M1626" i="1"/>
  <c r="M1464" i="1"/>
  <c r="M1459" i="1"/>
  <c r="M1413" i="1"/>
  <c r="M1471" i="1"/>
  <c r="M1433" i="1"/>
  <c r="M1419" i="1"/>
  <c r="M1614" i="1"/>
  <c r="M1612" i="1"/>
  <c r="M1643" i="1"/>
  <c r="M1404" i="1"/>
  <c r="M1639" i="1"/>
  <c r="M1605" i="1"/>
  <c r="M1100" i="1"/>
  <c r="M1669" i="1"/>
  <c r="M1116" i="1"/>
  <c r="M1475" i="1"/>
  <c r="M1449" i="1"/>
  <c r="AW34" i="2" l="1"/>
  <c r="AS34" i="2"/>
  <c r="AG34" i="2"/>
  <c r="S34" i="2"/>
  <c r="AI34" i="2"/>
  <c r="O34" i="2"/>
  <c r="AA34" i="2"/>
  <c r="M34" i="2"/>
  <c r="AE34" i="2"/>
  <c r="U34" i="2"/>
  <c r="AO34" i="2"/>
  <c r="Y34" i="2"/>
  <c r="AM34" i="2"/>
  <c r="AU34" i="2"/>
  <c r="I34" i="2"/>
  <c r="AQ34" i="2"/>
  <c r="Q34" i="2"/>
  <c r="W34" i="2"/>
  <c r="K34" i="2"/>
  <c r="G34" i="2"/>
  <c r="AK34" i="2"/>
  <c r="AC34" i="2"/>
  <c r="K1892" i="1"/>
  <c r="M1797" i="1"/>
  <c r="G1892" i="1"/>
  <c r="H1892" i="1" s="1"/>
  <c r="BF1892" i="1"/>
  <c r="J1892" i="1"/>
  <c r="BH1892" i="1"/>
  <c r="BG1892" i="1"/>
  <c r="L1892" i="1"/>
  <c r="BE34" i="2" l="1"/>
  <c r="D34" i="2"/>
  <c r="F33" i="4"/>
  <c r="G33" i="4"/>
  <c r="C34" i="2"/>
  <c r="BD34" i="2"/>
  <c r="H33" i="4"/>
  <c r="BC34" i="2"/>
  <c r="BB34" i="2"/>
  <c r="M1892" i="1"/>
  <c r="C33" i="4" l="1"/>
  <c r="A33" i="4"/>
  <c r="D33" i="4"/>
  <c r="B33" i="4"/>
  <c r="I33" i="4"/>
  <c r="D1192" i="23"/>
  <c r="E1192" i="23"/>
  <c r="G1192" i="23"/>
  <c r="C1192" i="23"/>
  <c r="C1142" i="23"/>
  <c r="D1142" i="23"/>
  <c r="E1142" i="23"/>
  <c r="G1142" i="23"/>
  <c r="E1297" i="23"/>
  <c r="G1297" i="23"/>
  <c r="C1297" i="23"/>
  <c r="D1297" i="23"/>
  <c r="G1211" i="23"/>
  <c r="C1211" i="23"/>
  <c r="D1211" i="23"/>
  <c r="E1211" i="23"/>
  <c r="G1186" i="23"/>
  <c r="C1186" i="23"/>
  <c r="D1186" i="23"/>
  <c r="E1186" i="23"/>
  <c r="C1134" i="23"/>
  <c r="D1134" i="23"/>
  <c r="E1134" i="23"/>
  <c r="G1134" i="23"/>
  <c r="C1294" i="23"/>
  <c r="D1294" i="23"/>
  <c r="E1294" i="23"/>
  <c r="G1294" i="23"/>
  <c r="E1209" i="23"/>
  <c r="G1209" i="23"/>
  <c r="C1209" i="23"/>
  <c r="D1209" i="23"/>
  <c r="G1170" i="23"/>
  <c r="C1170" i="23"/>
  <c r="D1170" i="23"/>
  <c r="E1170" i="23"/>
  <c r="E1113" i="23"/>
  <c r="G1113" i="23"/>
  <c r="C1113" i="23"/>
  <c r="D1113" i="23"/>
  <c r="C1287" i="23"/>
  <c r="D1287" i="23"/>
  <c r="E1287" i="23"/>
  <c r="G1287" i="23"/>
  <c r="C1207" i="23"/>
  <c r="D1207" i="23"/>
  <c r="E1207" i="23"/>
  <c r="G1207" i="23"/>
  <c r="C1167" i="23"/>
  <c r="D1167" i="23"/>
  <c r="E1167" i="23"/>
  <c r="G1167" i="23"/>
  <c r="D1088" i="23"/>
  <c r="E1088" i="23"/>
  <c r="G1088" i="23"/>
  <c r="C1088" i="23"/>
  <c r="G1275" i="23"/>
  <c r="C1275" i="23"/>
  <c r="D1275" i="23"/>
  <c r="E1275" i="23"/>
  <c r="G1203" i="23"/>
  <c r="C1203" i="23"/>
  <c r="D1203" i="23"/>
  <c r="E1203" i="23"/>
  <c r="C1164" i="23"/>
  <c r="D1164" i="23"/>
  <c r="E1164" i="23"/>
  <c r="G1164" i="23"/>
  <c r="C1077" i="23"/>
  <c r="D1077" i="23"/>
  <c r="E1077" i="23"/>
  <c r="G1077" i="23"/>
  <c r="E1257" i="23"/>
  <c r="G1257" i="23"/>
  <c r="C1257" i="23"/>
  <c r="D1257" i="23"/>
  <c r="D1200" i="23"/>
  <c r="E1200" i="23"/>
  <c r="G1200" i="23"/>
  <c r="C1200" i="23"/>
  <c r="C1156" i="23"/>
  <c r="D1156" i="23"/>
  <c r="E1156" i="23"/>
  <c r="G1156" i="23"/>
  <c r="G1075" i="23"/>
  <c r="C1075" i="23"/>
  <c r="D1075" i="23"/>
  <c r="E1075" i="23"/>
  <c r="E1233" i="23"/>
  <c r="G1233" i="23"/>
  <c r="C1233" i="23"/>
  <c r="D1233" i="23"/>
  <c r="C1198" i="23"/>
  <c r="D1198" i="23"/>
  <c r="E1198" i="23"/>
  <c r="G1198" i="23"/>
  <c r="C1150" i="23"/>
  <c r="D1150" i="23"/>
  <c r="E1150" i="23"/>
  <c r="G1150" i="23"/>
  <c r="G1067" i="23"/>
  <c r="C1067" i="23"/>
  <c r="D1067" i="23"/>
  <c r="E1067" i="23"/>
  <c r="C1231" i="23"/>
  <c r="D1231" i="23"/>
  <c r="E1231" i="23"/>
  <c r="G1231" i="23"/>
  <c r="E1065" i="23"/>
  <c r="G1065" i="23"/>
  <c r="C1065" i="23"/>
  <c r="D1065" i="23"/>
  <c r="O1292" i="1"/>
  <c r="H1207" i="23" l="1"/>
  <c r="H1075" i="23"/>
  <c r="H1203" i="23"/>
  <c r="H1067" i="23"/>
  <c r="H1142" i="23"/>
  <c r="H1233" i="23"/>
  <c r="H1200" i="23"/>
  <c r="H1287" i="23"/>
  <c r="H1294" i="23"/>
  <c r="H1275" i="23"/>
  <c r="H1150" i="23"/>
  <c r="H1156" i="23"/>
  <c r="G1195" i="23"/>
  <c r="C1195" i="23"/>
  <c r="D1195" i="23"/>
  <c r="E1195" i="23"/>
  <c r="L1150" i="23"/>
  <c r="J1150" i="23"/>
  <c r="K1150" i="23"/>
  <c r="J1233" i="23"/>
  <c r="K1233" i="23"/>
  <c r="L1233" i="23"/>
  <c r="J1156" i="23"/>
  <c r="K1156" i="23"/>
  <c r="L1156" i="23"/>
  <c r="K1257" i="23"/>
  <c r="L1257" i="23"/>
  <c r="J1257" i="23"/>
  <c r="L1170" i="23"/>
  <c r="J1170" i="23"/>
  <c r="K1170" i="23"/>
  <c r="L1134" i="23"/>
  <c r="J1134" i="23"/>
  <c r="K1134" i="23"/>
  <c r="J1192" i="23"/>
  <c r="K1192" i="23"/>
  <c r="L1192" i="23"/>
  <c r="J1065" i="23"/>
  <c r="K1065" i="23"/>
  <c r="L1065" i="23"/>
  <c r="H1257" i="23"/>
  <c r="L1088" i="23"/>
  <c r="J1088" i="23"/>
  <c r="K1088" i="23"/>
  <c r="L1167" i="23"/>
  <c r="J1167" i="23"/>
  <c r="K1167" i="23"/>
  <c r="H1170" i="23"/>
  <c r="K1211" i="23"/>
  <c r="J1211" i="23"/>
  <c r="L1211" i="23"/>
  <c r="H1192" i="23"/>
  <c r="H1065" i="23"/>
  <c r="H1231" i="23"/>
  <c r="K1067" i="23"/>
  <c r="L1067" i="23"/>
  <c r="J1067" i="23"/>
  <c r="H1198" i="23"/>
  <c r="L1075" i="23"/>
  <c r="J1075" i="23"/>
  <c r="K1075" i="23"/>
  <c r="K1200" i="23"/>
  <c r="J1200" i="23"/>
  <c r="L1200" i="23"/>
  <c r="H1077" i="23"/>
  <c r="L1164" i="23"/>
  <c r="J1164" i="23"/>
  <c r="K1164" i="23"/>
  <c r="H1088" i="23"/>
  <c r="J1113" i="23"/>
  <c r="L1113" i="23"/>
  <c r="K1113" i="23"/>
  <c r="H1211" i="23"/>
  <c r="L1275" i="23"/>
  <c r="K1275" i="23"/>
  <c r="J1275" i="23"/>
  <c r="K1287" i="23"/>
  <c r="J1287" i="23"/>
  <c r="L1287" i="23"/>
  <c r="H1113" i="23"/>
  <c r="L1294" i="23"/>
  <c r="J1294" i="23"/>
  <c r="K1294" i="23"/>
  <c r="G1300" i="23"/>
  <c r="C1300" i="23"/>
  <c r="D1300" i="23"/>
  <c r="E1300" i="23"/>
  <c r="J1209" i="23"/>
  <c r="K1209" i="23"/>
  <c r="L1209" i="23"/>
  <c r="K1186" i="23"/>
  <c r="L1186" i="23"/>
  <c r="J1186" i="23"/>
  <c r="J1231" i="23"/>
  <c r="L1231" i="23"/>
  <c r="K1231" i="23"/>
  <c r="L1198" i="23"/>
  <c r="K1198" i="23"/>
  <c r="J1198" i="23"/>
  <c r="J1077" i="23"/>
  <c r="L1077" i="23"/>
  <c r="K1077" i="23"/>
  <c r="H1209" i="23"/>
  <c r="H1134" i="23"/>
  <c r="H1186" i="23"/>
  <c r="L1297" i="23"/>
  <c r="J1297" i="23"/>
  <c r="K1297" i="23"/>
  <c r="C1215" i="23"/>
  <c r="D1215" i="23"/>
  <c r="E1215" i="23"/>
  <c r="G1215" i="23"/>
  <c r="G1147" i="23"/>
  <c r="C1147" i="23"/>
  <c r="D1147" i="23"/>
  <c r="E1147" i="23"/>
  <c r="J1203" i="23"/>
  <c r="K1203" i="23"/>
  <c r="L1203" i="23"/>
  <c r="H1167" i="23"/>
  <c r="L1207" i="23"/>
  <c r="J1207" i="23"/>
  <c r="K1207" i="23"/>
  <c r="H1297" i="23"/>
  <c r="L1142" i="23"/>
  <c r="J1142" i="23"/>
  <c r="K1142" i="23"/>
  <c r="D1292" i="1"/>
  <c r="BB1292" i="1"/>
  <c r="O1297" i="1"/>
  <c r="E1292" i="1"/>
  <c r="C1292" i="1"/>
  <c r="H1164" i="23"/>
  <c r="M1077" i="23" l="1"/>
  <c r="H1147" i="23"/>
  <c r="M1186" i="23"/>
  <c r="M1200" i="23"/>
  <c r="M1167" i="23"/>
  <c r="M1065" i="23"/>
  <c r="M1297" i="23"/>
  <c r="H1215" i="23"/>
  <c r="M1156" i="23"/>
  <c r="M1294" i="23"/>
  <c r="M1231" i="23"/>
  <c r="M1207" i="23"/>
  <c r="M1203" i="23"/>
  <c r="M1134" i="23"/>
  <c r="M1142" i="23"/>
  <c r="M1164" i="23"/>
  <c r="M1075" i="23"/>
  <c r="H1195" i="23"/>
  <c r="M1287" i="23"/>
  <c r="M1275" i="23"/>
  <c r="M1088" i="23"/>
  <c r="M1233" i="23"/>
  <c r="J1195" i="23"/>
  <c r="K1195" i="23"/>
  <c r="L1195" i="23"/>
  <c r="K1300" i="23"/>
  <c r="L1300" i="23"/>
  <c r="J1300" i="23"/>
  <c r="M1192" i="23"/>
  <c r="K1292" i="1"/>
  <c r="G1292" i="1"/>
  <c r="H1292" i="1" s="1"/>
  <c r="J1292" i="1"/>
  <c r="BF1292" i="1"/>
  <c r="BG1292" i="1"/>
  <c r="BH1292" i="1"/>
  <c r="BI1292" i="1"/>
  <c r="L1292" i="1"/>
  <c r="H1300" i="23"/>
  <c r="J1147" i="23"/>
  <c r="K1147" i="23"/>
  <c r="L1147" i="23"/>
  <c r="M1170" i="23"/>
  <c r="M1150" i="23"/>
  <c r="C1297" i="1"/>
  <c r="J24" i="2"/>
  <c r="D1297" i="1"/>
  <c r="E1297" i="1"/>
  <c r="G57" i="3" s="1"/>
  <c r="BB1297" i="1"/>
  <c r="K1215" i="23"/>
  <c r="J1215" i="23"/>
  <c r="L1215" i="23"/>
  <c r="M1198" i="23"/>
  <c r="M1209" i="23"/>
  <c r="M1067" i="23"/>
  <c r="M1211" i="23"/>
  <c r="M1257" i="23"/>
  <c r="C60" i="3"/>
  <c r="M1113" i="23"/>
  <c r="F57" i="3" l="1"/>
  <c r="E57" i="3"/>
  <c r="B60" i="3"/>
  <c r="A60" i="3"/>
  <c r="B24" i="2"/>
  <c r="AW24" i="2" s="1"/>
  <c r="M1147" i="23"/>
  <c r="M1300" i="23"/>
  <c r="M1215" i="23"/>
  <c r="F24" i="2"/>
  <c r="J39" i="2"/>
  <c r="B39" i="2" s="1"/>
  <c r="M1195" i="23"/>
  <c r="J1297" i="1"/>
  <c r="C57" i="3" s="1"/>
  <c r="L1297" i="1"/>
  <c r="BF1297" i="1"/>
  <c r="O47" i="3" s="1"/>
  <c r="K1297" i="1"/>
  <c r="G60" i="3" s="1"/>
  <c r="BG1297" i="1"/>
  <c r="S44" i="3" s="1"/>
  <c r="BH1297" i="1"/>
  <c r="W43" i="3" s="1"/>
  <c r="BI1297" i="1"/>
  <c r="AA44" i="3" s="1"/>
  <c r="G1297" i="1"/>
  <c r="H1297" i="1" s="1"/>
  <c r="O43" i="3"/>
  <c r="C52" i="3"/>
  <c r="M1292" i="1"/>
  <c r="F60" i="3" l="1"/>
  <c r="E60" i="3"/>
  <c r="B52" i="3"/>
  <c r="A52" i="3"/>
  <c r="B57" i="3"/>
  <c r="A57" i="3"/>
  <c r="W44" i="3"/>
  <c r="U44" i="3" s="1"/>
  <c r="C46" i="3"/>
  <c r="O46" i="3"/>
  <c r="M46" i="3" s="1"/>
  <c r="O45" i="3"/>
  <c r="N45" i="3" s="1"/>
  <c r="O44" i="3"/>
  <c r="M44" i="3" s="1"/>
  <c r="S46" i="3"/>
  <c r="R46" i="3" s="1"/>
  <c r="S47" i="3"/>
  <c r="Q47" i="3" s="1"/>
  <c r="C53" i="3"/>
  <c r="S45" i="3"/>
  <c r="R45" i="3" s="1"/>
  <c r="C43" i="3"/>
  <c r="C44" i="3"/>
  <c r="C47" i="3"/>
  <c r="C50" i="3"/>
  <c r="S43" i="3"/>
  <c r="R43" i="3" s="1"/>
  <c r="C45" i="3"/>
  <c r="C54" i="3"/>
  <c r="C51" i="3"/>
  <c r="M1297" i="1"/>
  <c r="V43" i="3"/>
  <c r="U43" i="3"/>
  <c r="Z44" i="3"/>
  <c r="Y44" i="3"/>
  <c r="F39" i="2"/>
  <c r="G53" i="3"/>
  <c r="K43" i="3"/>
  <c r="G54" i="3"/>
  <c r="K45" i="3"/>
  <c r="W47" i="3"/>
  <c r="AA43" i="3"/>
  <c r="G47" i="3"/>
  <c r="G51" i="3"/>
  <c r="K47" i="3"/>
  <c r="M43" i="3"/>
  <c r="N43" i="3"/>
  <c r="W45" i="3"/>
  <c r="AA47" i="3"/>
  <c r="G50" i="3"/>
  <c r="G45" i="3"/>
  <c r="K44" i="3"/>
  <c r="M47" i="3"/>
  <c r="N47" i="3"/>
  <c r="W46" i="3"/>
  <c r="AA46" i="3"/>
  <c r="G44" i="3"/>
  <c r="G52" i="3"/>
  <c r="AA45" i="3"/>
  <c r="G46" i="3"/>
  <c r="Q44" i="3"/>
  <c r="R44" i="3"/>
  <c r="G43" i="3"/>
  <c r="K46" i="3"/>
  <c r="Y24" i="2"/>
  <c r="AI24" i="2"/>
  <c r="W24" i="2"/>
  <c r="U24" i="2"/>
  <c r="Q24" i="2"/>
  <c r="K24" i="2"/>
  <c r="AA24" i="2"/>
  <c r="O24" i="2"/>
  <c r="G24" i="2"/>
  <c r="AC24" i="2"/>
  <c r="AE24" i="2"/>
  <c r="AQ24" i="2"/>
  <c r="M24" i="2"/>
  <c r="AK24" i="2"/>
  <c r="I24" i="2"/>
  <c r="AM24" i="2"/>
  <c r="AS24" i="2"/>
  <c r="AO24" i="2"/>
  <c r="S24" i="2"/>
  <c r="AG24" i="2"/>
  <c r="AU24" i="2"/>
  <c r="J44" i="3" l="1"/>
  <c r="I44" i="3"/>
  <c r="E43" i="3"/>
  <c r="F43" i="3"/>
  <c r="J43" i="3"/>
  <c r="I43" i="3"/>
  <c r="B43" i="3"/>
  <c r="A43" i="3"/>
  <c r="B46" i="3"/>
  <c r="A46" i="3"/>
  <c r="J47" i="3"/>
  <c r="I47" i="3"/>
  <c r="E53" i="3"/>
  <c r="F53" i="3"/>
  <c r="A51" i="3"/>
  <c r="B51" i="3"/>
  <c r="F51" i="3"/>
  <c r="E51" i="3"/>
  <c r="A54" i="3"/>
  <c r="B54" i="3"/>
  <c r="B53" i="3"/>
  <c r="A53" i="3"/>
  <c r="E46" i="3"/>
  <c r="F46" i="3"/>
  <c r="E47" i="3"/>
  <c r="F47" i="3"/>
  <c r="B45" i="3"/>
  <c r="A45" i="3"/>
  <c r="F45" i="3"/>
  <c r="E45" i="3"/>
  <c r="F52" i="3"/>
  <c r="E52" i="3"/>
  <c r="F50" i="3"/>
  <c r="E50" i="3"/>
  <c r="F44" i="3"/>
  <c r="E44" i="3"/>
  <c r="B50" i="3"/>
  <c r="A50" i="3"/>
  <c r="J45" i="3"/>
  <c r="I45" i="3"/>
  <c r="B47" i="3"/>
  <c r="A47" i="3"/>
  <c r="J46" i="3"/>
  <c r="I46" i="3"/>
  <c r="F54" i="3"/>
  <c r="E54" i="3"/>
  <c r="B44" i="3"/>
  <c r="A44" i="3"/>
  <c r="AW39" i="2"/>
  <c r="Q38" i="25"/>
  <c r="J38" i="25"/>
  <c r="C38" i="25"/>
  <c r="V44" i="3"/>
  <c r="N46" i="3"/>
  <c r="M45" i="3"/>
  <c r="N44" i="3"/>
  <c r="R47" i="3"/>
  <c r="Q46" i="3"/>
  <c r="Q45" i="3"/>
  <c r="Q43" i="3"/>
  <c r="Z46" i="3"/>
  <c r="Y46" i="3"/>
  <c r="V46" i="3"/>
  <c r="U46" i="3"/>
  <c r="Y43" i="3"/>
  <c r="Z43" i="3"/>
  <c r="C39" i="3"/>
  <c r="A39" i="3" s="1"/>
  <c r="F22" i="25"/>
  <c r="B22" i="25" s="1"/>
  <c r="F5" i="25"/>
  <c r="B5" i="25" s="1"/>
  <c r="G23" i="4"/>
  <c r="C30" i="3"/>
  <c r="A30" i="3" s="1"/>
  <c r="F23" i="25"/>
  <c r="B23" i="25" s="1"/>
  <c r="F31" i="25"/>
  <c r="B31" i="25" s="1"/>
  <c r="F20" i="25"/>
  <c r="B20" i="25" s="1"/>
  <c r="C31" i="3"/>
  <c r="A31" i="3" s="1"/>
  <c r="C24" i="2"/>
  <c r="F9" i="25"/>
  <c r="B9" i="25" s="1"/>
  <c r="H23" i="4"/>
  <c r="F28" i="25"/>
  <c r="B28" i="25" s="1"/>
  <c r="F15" i="25"/>
  <c r="B15" i="25" s="1"/>
  <c r="C40" i="3"/>
  <c r="A40" i="3" s="1"/>
  <c r="F37" i="25"/>
  <c r="B37" i="25" s="1"/>
  <c r="F29" i="25"/>
  <c r="B29" i="25" s="1"/>
  <c r="F35" i="25"/>
  <c r="B35" i="25" s="1"/>
  <c r="F14" i="25"/>
  <c r="B14" i="25" s="1"/>
  <c r="F26" i="25"/>
  <c r="B26" i="25" s="1"/>
  <c r="F21" i="25"/>
  <c r="B21" i="25" s="1"/>
  <c r="F32" i="25"/>
  <c r="B32" i="25" s="1"/>
  <c r="F7" i="25"/>
  <c r="B7" i="25" s="1"/>
  <c r="BC24" i="2"/>
  <c r="F2" i="25"/>
  <c r="B2" i="25" s="1"/>
  <c r="F36" i="25"/>
  <c r="B36" i="25" s="1"/>
  <c r="F33" i="25"/>
  <c r="B33" i="25" s="1"/>
  <c r="F3" i="25"/>
  <c r="B3" i="25" s="1"/>
  <c r="F19" i="25"/>
  <c r="B19" i="25" s="1"/>
  <c r="F17" i="25"/>
  <c r="B17" i="25" s="1"/>
  <c r="C37" i="3"/>
  <c r="A37" i="3" s="1"/>
  <c r="F8" i="25"/>
  <c r="B8" i="25" s="1"/>
  <c r="BE24" i="2"/>
  <c r="C29" i="3"/>
  <c r="A29" i="3" s="1"/>
  <c r="C33" i="3"/>
  <c r="A33" i="3" s="1"/>
  <c r="F24" i="25"/>
  <c r="B24" i="25" s="1"/>
  <c r="F4" i="25"/>
  <c r="B4" i="25" s="1"/>
  <c r="F11" i="25"/>
  <c r="B11" i="25" s="1"/>
  <c r="F30" i="25"/>
  <c r="B30" i="25" s="1"/>
  <c r="F16" i="25"/>
  <c r="B16" i="25" s="1"/>
  <c r="BB24" i="2"/>
  <c r="F27" i="25"/>
  <c r="B27" i="25" s="1"/>
  <c r="B74" i="3"/>
  <c r="B75" i="3" s="1"/>
  <c r="B76" i="3" s="1"/>
  <c r="F18" i="25"/>
  <c r="B18" i="25" s="1"/>
  <c r="F10" i="25"/>
  <c r="B10" i="25" s="1"/>
  <c r="C32" i="3"/>
  <c r="A32" i="3" s="1"/>
  <c r="F13" i="25"/>
  <c r="B13" i="25" s="1"/>
  <c r="BD24" i="2"/>
  <c r="F34" i="25"/>
  <c r="B34" i="25" s="1"/>
  <c r="C38" i="3"/>
  <c r="A38" i="3" s="1"/>
  <c r="C36" i="3"/>
  <c r="A36" i="3" s="1"/>
  <c r="F6" i="25"/>
  <c r="B6" i="25" s="1"/>
  <c r="F12" i="25"/>
  <c r="B12" i="25" s="1"/>
  <c r="F23" i="4"/>
  <c r="F25" i="25"/>
  <c r="B25" i="25" s="1"/>
  <c r="D24" i="2"/>
  <c r="G30" i="3"/>
  <c r="E30" i="3" s="1"/>
  <c r="M34" i="25"/>
  <c r="I34" i="25" s="1"/>
  <c r="M15" i="25"/>
  <c r="I15" i="25" s="1"/>
  <c r="M26" i="25"/>
  <c r="I26" i="25" s="1"/>
  <c r="M37" i="25"/>
  <c r="I37" i="25" s="1"/>
  <c r="L37" i="25" s="1"/>
  <c r="M36" i="25"/>
  <c r="I36" i="25" s="1"/>
  <c r="M14" i="25"/>
  <c r="I14" i="25" s="1"/>
  <c r="M19" i="25"/>
  <c r="I19" i="25" s="1"/>
  <c r="M3" i="25"/>
  <c r="I3" i="25" s="1"/>
  <c r="M31" i="25"/>
  <c r="I31" i="25" s="1"/>
  <c r="M5" i="25"/>
  <c r="I5" i="25" s="1"/>
  <c r="G37" i="3"/>
  <c r="E37" i="3" s="1"/>
  <c r="M17" i="25"/>
  <c r="I17" i="25" s="1"/>
  <c r="M35" i="25"/>
  <c r="I35" i="25" s="1"/>
  <c r="G33" i="3"/>
  <c r="E33" i="3" s="1"/>
  <c r="M18" i="25"/>
  <c r="I18" i="25" s="1"/>
  <c r="G32" i="3"/>
  <c r="E32" i="3" s="1"/>
  <c r="M24" i="25"/>
  <c r="I24" i="25" s="1"/>
  <c r="M11" i="25"/>
  <c r="I11" i="25" s="1"/>
  <c r="M22" i="25"/>
  <c r="I22" i="25" s="1"/>
  <c r="M16" i="25"/>
  <c r="I16" i="25" s="1"/>
  <c r="M7" i="25"/>
  <c r="I7" i="25" s="1"/>
  <c r="M10" i="25"/>
  <c r="I10" i="25" s="1"/>
  <c r="M30" i="25"/>
  <c r="I30" i="25" s="1"/>
  <c r="G40" i="3"/>
  <c r="E40" i="3" s="1"/>
  <c r="G39" i="3"/>
  <c r="E39" i="3" s="1"/>
  <c r="G38" i="3"/>
  <c r="E38" i="3" s="1"/>
  <c r="C74" i="3"/>
  <c r="M23" i="25"/>
  <c r="I23" i="25" s="1"/>
  <c r="M13" i="25"/>
  <c r="I13" i="25" s="1"/>
  <c r="M9" i="25"/>
  <c r="I9" i="25" s="1"/>
  <c r="G36" i="3"/>
  <c r="E36" i="3" s="1"/>
  <c r="M27" i="25"/>
  <c r="I27" i="25" s="1"/>
  <c r="M2" i="25"/>
  <c r="I2" i="25" s="1"/>
  <c r="M28" i="25"/>
  <c r="I28" i="25" s="1"/>
  <c r="M33" i="25"/>
  <c r="I33" i="25" s="1"/>
  <c r="G31" i="3"/>
  <c r="E31" i="3" s="1"/>
  <c r="M25" i="25"/>
  <c r="I25" i="25" s="1"/>
  <c r="M21" i="25"/>
  <c r="I21" i="25" s="1"/>
  <c r="M12" i="25"/>
  <c r="I12" i="25" s="1"/>
  <c r="M32" i="25"/>
  <c r="I32" i="25" s="1"/>
  <c r="G29" i="3"/>
  <c r="E29" i="3" s="1"/>
  <c r="M8" i="25"/>
  <c r="I8" i="25" s="1"/>
  <c r="M4" i="25"/>
  <c r="I4" i="25" s="1"/>
  <c r="M20" i="25"/>
  <c r="I20" i="25" s="1"/>
  <c r="M29" i="25"/>
  <c r="I29" i="25" s="1"/>
  <c r="M6" i="25"/>
  <c r="I6" i="25" s="1"/>
  <c r="T8" i="25"/>
  <c r="P8" i="25" s="1"/>
  <c r="T11" i="25"/>
  <c r="P11" i="25" s="1"/>
  <c r="T15" i="25"/>
  <c r="P15" i="25" s="1"/>
  <c r="T34" i="25"/>
  <c r="P34" i="25" s="1"/>
  <c r="K33" i="3"/>
  <c r="I33" i="3" s="1"/>
  <c r="T31" i="25"/>
  <c r="P31" i="25" s="1"/>
  <c r="T3" i="25"/>
  <c r="P3" i="25" s="1"/>
  <c r="T25" i="25"/>
  <c r="P25" i="25" s="1"/>
  <c r="T35" i="25"/>
  <c r="P35" i="25" s="1"/>
  <c r="T10" i="25"/>
  <c r="P10" i="25" s="1"/>
  <c r="T36" i="25"/>
  <c r="P36" i="25" s="1"/>
  <c r="T26" i="25"/>
  <c r="P26" i="25" s="1"/>
  <c r="K39" i="3"/>
  <c r="I39" i="3" s="1"/>
  <c r="K29" i="3"/>
  <c r="I29" i="3" s="1"/>
  <c r="T20" i="25"/>
  <c r="P20" i="25" s="1"/>
  <c r="K32" i="3"/>
  <c r="I32" i="3" s="1"/>
  <c r="T6" i="25"/>
  <c r="P6" i="25" s="1"/>
  <c r="K38" i="3"/>
  <c r="I38" i="3" s="1"/>
  <c r="K30" i="3"/>
  <c r="I30" i="3" s="1"/>
  <c r="K31" i="3"/>
  <c r="I31" i="3" s="1"/>
  <c r="T24" i="25"/>
  <c r="P24" i="25" s="1"/>
  <c r="T2" i="25"/>
  <c r="P2" i="25" s="1"/>
  <c r="T9" i="25"/>
  <c r="P9" i="25" s="1"/>
  <c r="T30" i="25"/>
  <c r="P30" i="25" s="1"/>
  <c r="T17" i="25"/>
  <c r="P17" i="25" s="1"/>
  <c r="T13" i="25"/>
  <c r="P13" i="25" s="1"/>
  <c r="T21" i="25"/>
  <c r="P21" i="25" s="1"/>
  <c r="T37" i="25"/>
  <c r="P37" i="25" s="1"/>
  <c r="T28" i="25"/>
  <c r="P28" i="25" s="1"/>
  <c r="T32" i="25"/>
  <c r="P32" i="25" s="1"/>
  <c r="T23" i="25"/>
  <c r="P23" i="25" s="1"/>
  <c r="T29" i="25"/>
  <c r="P29" i="25" s="1"/>
  <c r="T7" i="25"/>
  <c r="P7" i="25" s="1"/>
  <c r="T16" i="25"/>
  <c r="P16" i="25" s="1"/>
  <c r="T22" i="25"/>
  <c r="P22" i="25" s="1"/>
  <c r="T4" i="25"/>
  <c r="P4" i="25" s="1"/>
  <c r="K40" i="3"/>
  <c r="I40" i="3" s="1"/>
  <c r="K36" i="3"/>
  <c r="I36" i="3" s="1"/>
  <c r="T19" i="25"/>
  <c r="P19" i="25" s="1"/>
  <c r="T33" i="25"/>
  <c r="P33" i="25" s="1"/>
  <c r="K37" i="3"/>
  <c r="I37" i="3" s="1"/>
  <c r="D74" i="3"/>
  <c r="D75" i="3" s="1"/>
  <c r="T5" i="25"/>
  <c r="P5" i="25" s="1"/>
  <c r="T27" i="25"/>
  <c r="P27" i="25" s="1"/>
  <c r="T12" i="25"/>
  <c r="P12" i="25" s="1"/>
  <c r="T18" i="25"/>
  <c r="P18" i="25" s="1"/>
  <c r="T14" i="25"/>
  <c r="P14" i="25" s="1"/>
  <c r="S33" i="3"/>
  <c r="Q33" i="3" s="1"/>
  <c r="S30" i="3"/>
  <c r="Q30" i="3" s="1"/>
  <c r="S32" i="3"/>
  <c r="Q32" i="3" s="1"/>
  <c r="S29" i="3"/>
  <c r="Q29" i="3" s="1"/>
  <c r="S39" i="3"/>
  <c r="Q39" i="3" s="1"/>
  <c r="S37" i="3"/>
  <c r="Q37" i="3" s="1"/>
  <c r="S38" i="3"/>
  <c r="Q38" i="3" s="1"/>
  <c r="S40" i="3"/>
  <c r="Q40" i="3" s="1"/>
  <c r="S31" i="3"/>
  <c r="Q31" i="3" s="1"/>
  <c r="S36" i="3"/>
  <c r="Q36" i="3" s="1"/>
  <c r="AG39" i="2"/>
  <c r="Y39" i="2"/>
  <c r="AM39" i="2"/>
  <c r="O39" i="2"/>
  <c r="G39" i="2"/>
  <c r="E38" i="25" s="1"/>
  <c r="I39" i="2"/>
  <c r="AE39" i="2"/>
  <c r="AU39" i="2"/>
  <c r="M39" i="2"/>
  <c r="T38" i="25" s="1"/>
  <c r="AA39" i="2"/>
  <c r="S39" i="2"/>
  <c r="AO39" i="2"/>
  <c r="AS39" i="2"/>
  <c r="U39" i="2"/>
  <c r="W39" i="2"/>
  <c r="AC39" i="2"/>
  <c r="AI39" i="2"/>
  <c r="Q39" i="2"/>
  <c r="K39" i="2"/>
  <c r="AQ39" i="2"/>
  <c r="AK39" i="2"/>
  <c r="W31" i="3"/>
  <c r="U31" i="3" s="1"/>
  <c r="W32" i="3"/>
  <c r="U32" i="3" s="1"/>
  <c r="W29" i="3"/>
  <c r="U29" i="3" s="1"/>
  <c r="W33" i="3"/>
  <c r="U33" i="3" s="1"/>
  <c r="W30" i="3"/>
  <c r="U30" i="3" s="1"/>
  <c r="U47" i="3"/>
  <c r="V47" i="3"/>
  <c r="Z45" i="3"/>
  <c r="Y45" i="3"/>
  <c r="AA29" i="3"/>
  <c r="Y29" i="3" s="1"/>
  <c r="AA30" i="3"/>
  <c r="Y30" i="3" s="1"/>
  <c r="AA31" i="3"/>
  <c r="Y31" i="3" s="1"/>
  <c r="AA33" i="3"/>
  <c r="Y33" i="3" s="1"/>
  <c r="AA32" i="3"/>
  <c r="Y32" i="3" s="1"/>
  <c r="Z47" i="3"/>
  <c r="Y47" i="3"/>
  <c r="C4" i="3"/>
  <c r="A4" i="3" s="1"/>
  <c r="C25" i="3"/>
  <c r="A25" i="3" s="1"/>
  <c r="C11" i="3"/>
  <c r="A11" i="3" s="1"/>
  <c r="C23" i="3"/>
  <c r="A23" i="3" s="1"/>
  <c r="C8" i="3"/>
  <c r="A8" i="3" s="1"/>
  <c r="C21" i="3"/>
  <c r="A21" i="3" s="1"/>
  <c r="C7" i="3"/>
  <c r="A7" i="3" s="1"/>
  <c r="C19" i="3"/>
  <c r="A19" i="3" s="1"/>
  <c r="C17" i="3"/>
  <c r="A17" i="3" s="1"/>
  <c r="C20" i="3"/>
  <c r="A20" i="3" s="1"/>
  <c r="C18" i="3"/>
  <c r="A18" i="3" s="1"/>
  <c r="C16" i="3"/>
  <c r="A16" i="3" s="1"/>
  <c r="C10" i="3"/>
  <c r="A10" i="3" s="1"/>
  <c r="C3" i="3"/>
  <c r="A3" i="3" s="1"/>
  <c r="C5" i="3"/>
  <c r="A5" i="3" s="1"/>
  <c r="C6" i="3"/>
  <c r="A6" i="3" s="1"/>
  <c r="C22" i="3"/>
  <c r="A22" i="3" s="1"/>
  <c r="C24" i="3"/>
  <c r="A24" i="3" s="1"/>
  <c r="C9" i="3"/>
  <c r="A9" i="3" s="1"/>
  <c r="C12" i="3"/>
  <c r="A12" i="3" s="1"/>
  <c r="U45" i="3"/>
  <c r="V45" i="3"/>
  <c r="O40" i="3"/>
  <c r="M40" i="3" s="1"/>
  <c r="O37" i="3"/>
  <c r="M37" i="3" s="1"/>
  <c r="O38" i="3"/>
  <c r="M38" i="3" s="1"/>
  <c r="O29" i="3"/>
  <c r="M29" i="3" s="1"/>
  <c r="O39" i="3"/>
  <c r="M39" i="3" s="1"/>
  <c r="O36" i="3"/>
  <c r="M36" i="3" s="1"/>
  <c r="O33" i="3"/>
  <c r="M33" i="3" s="1"/>
  <c r="O30" i="3"/>
  <c r="M30" i="3" s="1"/>
  <c r="O31" i="3"/>
  <c r="M31" i="3" s="1"/>
  <c r="O32" i="3"/>
  <c r="M32" i="3" s="1"/>
  <c r="J37" i="25" l="1"/>
  <c r="K37" i="25"/>
  <c r="I23" i="4"/>
  <c r="D76" i="3"/>
  <c r="D77" i="3" s="1"/>
  <c r="D78" i="3" s="1"/>
  <c r="Q13" i="25"/>
  <c r="R13" i="25"/>
  <c r="S13" i="25"/>
  <c r="S7" i="25"/>
  <c r="Q7" i="25"/>
  <c r="R7" i="25"/>
  <c r="R17" i="25"/>
  <c r="Q17" i="25"/>
  <c r="S17" i="25"/>
  <c r="R6" i="25"/>
  <c r="Q6" i="25"/>
  <c r="S6" i="25"/>
  <c r="R8" i="25"/>
  <c r="Q8" i="25"/>
  <c r="S8" i="25"/>
  <c r="J4" i="25"/>
  <c r="K4" i="25"/>
  <c r="L4" i="25"/>
  <c r="J33" i="25"/>
  <c r="K33" i="25"/>
  <c r="L33" i="25"/>
  <c r="C75" i="3"/>
  <c r="C86" i="3"/>
  <c r="J22" i="25"/>
  <c r="L22" i="25"/>
  <c r="K22" i="25"/>
  <c r="L26" i="25"/>
  <c r="J26" i="25"/>
  <c r="K26" i="25"/>
  <c r="C12" i="25"/>
  <c r="E12" i="25"/>
  <c r="D12" i="25"/>
  <c r="D10" i="25"/>
  <c r="E10" i="25"/>
  <c r="C10" i="25"/>
  <c r="C4" i="25"/>
  <c r="D4" i="25"/>
  <c r="E4" i="25"/>
  <c r="E19" i="25"/>
  <c r="D19" i="25"/>
  <c r="C19" i="25"/>
  <c r="E21" i="25"/>
  <c r="D21" i="25"/>
  <c r="C21" i="25"/>
  <c r="C28" i="25"/>
  <c r="E28" i="25"/>
  <c r="D28" i="25"/>
  <c r="H10" i="3"/>
  <c r="G10" i="3"/>
  <c r="E10" i="3"/>
  <c r="F10" i="3"/>
  <c r="D10" i="3"/>
  <c r="L38" i="25"/>
  <c r="E39" i="2"/>
  <c r="C39" i="2"/>
  <c r="D38" i="25" s="1"/>
  <c r="BE39" i="2"/>
  <c r="F38" i="25"/>
  <c r="H38" i="4"/>
  <c r="BC39" i="2"/>
  <c r="BD39" i="2"/>
  <c r="G38" i="4"/>
  <c r="BB39" i="2"/>
  <c r="F38" i="4"/>
  <c r="D39" i="2"/>
  <c r="G23" i="3"/>
  <c r="D23" i="3"/>
  <c r="E23" i="3"/>
  <c r="H23" i="3"/>
  <c r="F23" i="3"/>
  <c r="D9" i="3"/>
  <c r="H9" i="3"/>
  <c r="G9" i="3"/>
  <c r="F9" i="3"/>
  <c r="E9" i="3"/>
  <c r="G11" i="3"/>
  <c r="E11" i="3"/>
  <c r="H11" i="3"/>
  <c r="D11" i="3"/>
  <c r="F11" i="3"/>
  <c r="R33" i="25"/>
  <c r="S33" i="25"/>
  <c r="Q33" i="25"/>
  <c r="S29" i="25"/>
  <c r="Q29" i="25"/>
  <c r="R29" i="25"/>
  <c r="S30" i="25"/>
  <c r="R30" i="25"/>
  <c r="Q30" i="25"/>
  <c r="S25" i="25"/>
  <c r="R25" i="25"/>
  <c r="Q25" i="25"/>
  <c r="L8" i="25"/>
  <c r="K8" i="25"/>
  <c r="J8" i="25"/>
  <c r="J28" i="25"/>
  <c r="L28" i="25"/>
  <c r="K28" i="25"/>
  <c r="K11" i="25"/>
  <c r="J11" i="25"/>
  <c r="L11" i="25"/>
  <c r="J5" i="25"/>
  <c r="K5" i="25"/>
  <c r="L5" i="25"/>
  <c r="K15" i="25"/>
  <c r="L15" i="25"/>
  <c r="J15" i="25"/>
  <c r="D6" i="25"/>
  <c r="E6" i="25"/>
  <c r="C6" i="25"/>
  <c r="E18" i="25"/>
  <c r="D18" i="25"/>
  <c r="C18" i="25"/>
  <c r="C24" i="25"/>
  <c r="E24" i="25"/>
  <c r="D24" i="25"/>
  <c r="D3" i="25"/>
  <c r="E3" i="25"/>
  <c r="C3" i="25"/>
  <c r="C26" i="25"/>
  <c r="D26" i="25"/>
  <c r="E26" i="25"/>
  <c r="D86" i="3"/>
  <c r="D87" i="3" s="1"/>
  <c r="K23" i="25"/>
  <c r="L23" i="25"/>
  <c r="J23" i="25"/>
  <c r="C32" i="25"/>
  <c r="E32" i="25"/>
  <c r="D32" i="25"/>
  <c r="E23" i="25"/>
  <c r="C23" i="25"/>
  <c r="D23" i="25"/>
  <c r="H20" i="3"/>
  <c r="D20" i="3"/>
  <c r="G20" i="3"/>
  <c r="E20" i="3"/>
  <c r="F20" i="3"/>
  <c r="D25" i="3"/>
  <c r="F25" i="3"/>
  <c r="G25" i="3"/>
  <c r="H25" i="3"/>
  <c r="E25" i="3"/>
  <c r="M38" i="25"/>
  <c r="S38" i="25"/>
  <c r="Q14" i="25"/>
  <c r="S14" i="25"/>
  <c r="R14" i="25"/>
  <c r="R19" i="25"/>
  <c r="Q19" i="25"/>
  <c r="S19" i="25"/>
  <c r="Q23" i="25"/>
  <c r="R23" i="25"/>
  <c r="S23" i="25"/>
  <c r="Q9" i="25"/>
  <c r="R9" i="25"/>
  <c r="S9" i="25"/>
  <c r="S20" i="25"/>
  <c r="Q20" i="25"/>
  <c r="R20" i="25"/>
  <c r="R3" i="25"/>
  <c r="S3" i="25"/>
  <c r="Q3" i="25"/>
  <c r="L2" i="25"/>
  <c r="J2" i="25"/>
  <c r="K2" i="25"/>
  <c r="K24" i="25"/>
  <c r="J24" i="25"/>
  <c r="L24" i="25"/>
  <c r="J31" i="25"/>
  <c r="K31" i="25"/>
  <c r="L31" i="25"/>
  <c r="L34" i="25"/>
  <c r="K34" i="25"/>
  <c r="J34" i="25"/>
  <c r="B86" i="3"/>
  <c r="B87" i="3" s="1"/>
  <c r="B88" i="3" s="1"/>
  <c r="D33" i="25"/>
  <c r="E33" i="25"/>
  <c r="C33" i="25"/>
  <c r="E14" i="25"/>
  <c r="D14" i="25"/>
  <c r="C14" i="25"/>
  <c r="E9" i="25"/>
  <c r="D9" i="25"/>
  <c r="C9" i="25"/>
  <c r="D5" i="25"/>
  <c r="C5" i="25"/>
  <c r="E5" i="25"/>
  <c r="F8" i="3"/>
  <c r="D8" i="3"/>
  <c r="E8" i="3"/>
  <c r="H8" i="3"/>
  <c r="G8" i="3"/>
  <c r="E12" i="3"/>
  <c r="D12" i="3"/>
  <c r="F12" i="3"/>
  <c r="H12" i="3"/>
  <c r="G12" i="3"/>
  <c r="D16" i="3"/>
  <c r="F16" i="3"/>
  <c r="H16" i="3"/>
  <c r="G16" i="3"/>
  <c r="E16" i="3"/>
  <c r="E18" i="3"/>
  <c r="F18" i="3"/>
  <c r="D18" i="3"/>
  <c r="G18" i="3"/>
  <c r="H18" i="3"/>
  <c r="G22" i="3"/>
  <c r="F22" i="3"/>
  <c r="H22" i="3"/>
  <c r="D22" i="3"/>
  <c r="E22" i="3"/>
  <c r="E17" i="3"/>
  <c r="G17" i="3"/>
  <c r="F17" i="3"/>
  <c r="D17" i="3"/>
  <c r="H17" i="3"/>
  <c r="G4" i="3"/>
  <c r="E4" i="3"/>
  <c r="H4" i="3"/>
  <c r="F4" i="3"/>
  <c r="D4" i="3"/>
  <c r="S18" i="25"/>
  <c r="R18" i="25"/>
  <c r="Q18" i="25"/>
  <c r="R32" i="25"/>
  <c r="S32" i="25"/>
  <c r="Q32" i="25"/>
  <c r="S2" i="25"/>
  <c r="Q2" i="25"/>
  <c r="R2" i="25"/>
  <c r="R31" i="25"/>
  <c r="S31" i="25"/>
  <c r="Q31" i="25"/>
  <c r="J32" i="25"/>
  <c r="K32" i="25"/>
  <c r="L32" i="25"/>
  <c r="K27" i="25"/>
  <c r="J27" i="25"/>
  <c r="L27" i="25"/>
  <c r="L3" i="25"/>
  <c r="J3" i="25"/>
  <c r="K3" i="25"/>
  <c r="E27" i="25"/>
  <c r="D27" i="25"/>
  <c r="C27" i="25"/>
  <c r="D36" i="25"/>
  <c r="E36" i="25"/>
  <c r="C36" i="25"/>
  <c r="D35" i="25"/>
  <c r="C35" i="25"/>
  <c r="E35" i="25"/>
  <c r="A23" i="4"/>
  <c r="B64" i="3"/>
  <c r="B69" i="3" s="1"/>
  <c r="B23" i="4"/>
  <c r="D23" i="4"/>
  <c r="B63" i="3"/>
  <c r="C23" i="4"/>
  <c r="B65" i="3"/>
  <c r="B70" i="3" s="1"/>
  <c r="B71" i="3"/>
  <c r="E22" i="25"/>
  <c r="D22" i="25"/>
  <c r="C22" i="25"/>
  <c r="R16" i="25"/>
  <c r="S16" i="25"/>
  <c r="Q16" i="25"/>
  <c r="S11" i="25"/>
  <c r="Q11" i="25"/>
  <c r="R11" i="25"/>
  <c r="K17" i="25"/>
  <c r="L17" i="25"/>
  <c r="J17" i="25"/>
  <c r="F24" i="3"/>
  <c r="G24" i="3"/>
  <c r="E24" i="3"/>
  <c r="D24" i="3"/>
  <c r="H24" i="3"/>
  <c r="D6" i="3"/>
  <c r="F6" i="3"/>
  <c r="H6" i="3"/>
  <c r="E6" i="3"/>
  <c r="G6" i="3"/>
  <c r="H19" i="3"/>
  <c r="F19" i="3"/>
  <c r="G19" i="3"/>
  <c r="D19" i="3"/>
  <c r="E19" i="3"/>
  <c r="Q12" i="25"/>
  <c r="R12" i="25"/>
  <c r="S12" i="25"/>
  <c r="R28" i="25"/>
  <c r="Q28" i="25"/>
  <c r="S28" i="25"/>
  <c r="R24" i="25"/>
  <c r="Q24" i="25"/>
  <c r="S24" i="25"/>
  <c r="L12" i="25"/>
  <c r="J12" i="25"/>
  <c r="K12" i="25"/>
  <c r="K30" i="25"/>
  <c r="J30" i="25"/>
  <c r="L30" i="25"/>
  <c r="L18" i="25"/>
  <c r="K18" i="25"/>
  <c r="J18" i="25"/>
  <c r="L19" i="25"/>
  <c r="K19" i="25"/>
  <c r="J19" i="25"/>
  <c r="B77" i="3"/>
  <c r="E34" i="25"/>
  <c r="C34" i="25"/>
  <c r="D34" i="25"/>
  <c r="E65" i="3"/>
  <c r="E70" i="3" s="1"/>
  <c r="E64" i="3"/>
  <c r="E69" i="3" s="1"/>
  <c r="E63" i="3"/>
  <c r="E68" i="3" s="1"/>
  <c r="F111" i="4" s="1"/>
  <c r="E71" i="3"/>
  <c r="H64" i="3"/>
  <c r="H69" i="3" s="1"/>
  <c r="H63" i="3"/>
  <c r="H68" i="3" s="1"/>
  <c r="H71" i="3"/>
  <c r="H65" i="3"/>
  <c r="H70" i="3" s="1"/>
  <c r="D2" i="25"/>
  <c r="C2" i="25"/>
  <c r="E2" i="25"/>
  <c r="D29" i="25"/>
  <c r="C29" i="25"/>
  <c r="E29" i="25"/>
  <c r="S10" i="25"/>
  <c r="R10" i="25"/>
  <c r="Q10" i="25"/>
  <c r="K20" i="25"/>
  <c r="J20" i="25"/>
  <c r="L20" i="25"/>
  <c r="J16" i="25"/>
  <c r="K16" i="25"/>
  <c r="L16" i="25"/>
  <c r="E11" i="25"/>
  <c r="D11" i="25"/>
  <c r="C11" i="25"/>
  <c r="C17" i="25"/>
  <c r="D17" i="25"/>
  <c r="E17" i="25"/>
  <c r="D15" i="25"/>
  <c r="C15" i="25"/>
  <c r="E15" i="25"/>
  <c r="E5" i="3"/>
  <c r="G5" i="3"/>
  <c r="D5" i="3"/>
  <c r="F5" i="3"/>
  <c r="H5" i="3"/>
  <c r="E7" i="3"/>
  <c r="G7" i="3"/>
  <c r="D7" i="3"/>
  <c r="F7" i="3"/>
  <c r="H7" i="3"/>
  <c r="S27" i="25"/>
  <c r="Q27" i="25"/>
  <c r="R27" i="25"/>
  <c r="S4" i="25"/>
  <c r="Q4" i="25"/>
  <c r="R4" i="25"/>
  <c r="R26" i="25"/>
  <c r="S26" i="25"/>
  <c r="Q26" i="25"/>
  <c r="S34" i="25"/>
  <c r="R34" i="25"/>
  <c r="Q34" i="25"/>
  <c r="J6" i="25"/>
  <c r="K6" i="25"/>
  <c r="L6" i="25"/>
  <c r="J21" i="25"/>
  <c r="L21" i="25"/>
  <c r="K21" i="25"/>
  <c r="J9" i="25"/>
  <c r="K9" i="25"/>
  <c r="L9" i="25"/>
  <c r="J10" i="25"/>
  <c r="L10" i="25"/>
  <c r="K10" i="25"/>
  <c r="K14" i="25"/>
  <c r="J14" i="25"/>
  <c r="L14" i="25"/>
  <c r="G71" i="3"/>
  <c r="G64" i="3"/>
  <c r="G69" i="3" s="1"/>
  <c r="G63" i="3"/>
  <c r="G68" i="3" s="1"/>
  <c r="G65" i="3"/>
  <c r="G70" i="3" s="1"/>
  <c r="E16" i="25"/>
  <c r="C16" i="25"/>
  <c r="D16" i="25"/>
  <c r="E8" i="25"/>
  <c r="C8" i="25"/>
  <c r="D8" i="25"/>
  <c r="F63" i="3"/>
  <c r="F68" i="3" s="1"/>
  <c r="F71" i="3"/>
  <c r="F64" i="3"/>
  <c r="F69" i="3" s="1"/>
  <c r="F65" i="3"/>
  <c r="F70" i="3" s="1"/>
  <c r="C37" i="25"/>
  <c r="E37" i="25"/>
  <c r="D37" i="25"/>
  <c r="C20" i="25"/>
  <c r="E20" i="25"/>
  <c r="D20" i="25"/>
  <c r="H3" i="3"/>
  <c r="D3" i="3"/>
  <c r="E3" i="3"/>
  <c r="F3" i="3"/>
  <c r="G3" i="3"/>
  <c r="H21" i="3"/>
  <c r="F21" i="3"/>
  <c r="G21" i="3"/>
  <c r="E21" i="3"/>
  <c r="D21" i="3"/>
  <c r="R5" i="25"/>
  <c r="S5" i="25"/>
  <c r="Q5" i="25"/>
  <c r="S22" i="25"/>
  <c r="R22" i="25"/>
  <c r="Q22" i="25"/>
  <c r="S21" i="25"/>
  <c r="Q21" i="25"/>
  <c r="R21" i="25"/>
  <c r="Q36" i="25"/>
  <c r="R36" i="25"/>
  <c r="S36" i="25"/>
  <c r="S15" i="25"/>
  <c r="R15" i="25"/>
  <c r="Q15" i="25"/>
  <c r="K29" i="25"/>
  <c r="J29" i="25"/>
  <c r="L29" i="25"/>
  <c r="J25" i="25"/>
  <c r="L25" i="25"/>
  <c r="K25" i="25"/>
  <c r="J13" i="25"/>
  <c r="K13" i="25"/>
  <c r="L13" i="25"/>
  <c r="L7" i="25"/>
  <c r="J7" i="25"/>
  <c r="K7" i="25"/>
  <c r="K35" i="25"/>
  <c r="J35" i="25"/>
  <c r="L35" i="25"/>
  <c r="L36" i="25"/>
  <c r="K36" i="25"/>
  <c r="J36" i="25"/>
  <c r="C63" i="3"/>
  <c r="C64" i="3"/>
  <c r="C69" i="3" s="1"/>
  <c r="C65" i="3"/>
  <c r="C70" i="3" s="1"/>
  <c r="C71" i="3"/>
  <c r="E25" i="25"/>
  <c r="D25" i="25"/>
  <c r="C25" i="25"/>
  <c r="C13" i="25"/>
  <c r="E13" i="25"/>
  <c r="D13" i="25"/>
  <c r="C30" i="25"/>
  <c r="D30" i="25"/>
  <c r="E30" i="25"/>
  <c r="D7" i="25"/>
  <c r="C7" i="25"/>
  <c r="E7" i="25"/>
  <c r="E31" i="25"/>
  <c r="D31" i="25"/>
  <c r="C31" i="25"/>
  <c r="R38" i="25" l="1"/>
  <c r="C87" i="3"/>
  <c r="D88" i="3"/>
  <c r="D89" i="3" s="1"/>
  <c r="D90" i="3" s="1"/>
  <c r="B89" i="3"/>
  <c r="I21" i="3"/>
  <c r="B21" i="3" s="1"/>
  <c r="I16" i="3"/>
  <c r="B16" i="3" s="1"/>
  <c r="I4" i="3"/>
  <c r="B4" i="3" s="1"/>
  <c r="I6" i="3"/>
  <c r="B6" i="3" s="1"/>
  <c r="I25" i="3"/>
  <c r="B25" i="3" s="1"/>
  <c r="I9" i="3"/>
  <c r="B9" i="3" s="1"/>
  <c r="I17" i="3"/>
  <c r="B17" i="3" s="1"/>
  <c r="D79" i="3"/>
  <c r="D80" i="3" s="1"/>
  <c r="F84" i="4"/>
  <c r="C68" i="3"/>
  <c r="F108" i="4" s="1"/>
  <c r="I18" i="3"/>
  <c r="B18" i="3" s="1"/>
  <c r="I8" i="3"/>
  <c r="B8" i="3" s="1"/>
  <c r="I24" i="3"/>
  <c r="B24" i="3" s="1"/>
  <c r="I12" i="3"/>
  <c r="B12" i="3" s="1"/>
  <c r="I11" i="3"/>
  <c r="B11" i="3" s="1"/>
  <c r="I38" i="4"/>
  <c r="D38" i="4"/>
  <c r="C38" i="4"/>
  <c r="K38" i="25"/>
  <c r="B38" i="4"/>
  <c r="A38" i="4"/>
  <c r="G39" i="4" s="1"/>
  <c r="I3" i="3"/>
  <c r="B3" i="3" s="1"/>
  <c r="I7" i="3"/>
  <c r="B7" i="3" s="1"/>
  <c r="R37" i="25"/>
  <c r="Q37" i="25"/>
  <c r="S37" i="25"/>
  <c r="I22" i="3"/>
  <c r="B22" i="3" s="1"/>
  <c r="I23" i="3"/>
  <c r="B23" i="3" s="1"/>
  <c r="R35" i="25"/>
  <c r="Q35" i="25"/>
  <c r="S35" i="25"/>
  <c r="I5" i="3"/>
  <c r="B5" i="3" s="1"/>
  <c r="I10" i="3"/>
  <c r="B10" i="3" s="1"/>
  <c r="C76" i="3"/>
  <c r="I19" i="3"/>
  <c r="B19" i="3" s="1"/>
  <c r="F85" i="4"/>
  <c r="B68" i="3"/>
  <c r="F109" i="4" s="1"/>
  <c r="B78" i="3"/>
  <c r="I20" i="3"/>
  <c r="B20" i="3" s="1"/>
  <c r="F39" i="4" l="1"/>
  <c r="F40" i="4" s="1"/>
  <c r="D91" i="3"/>
  <c r="D92" i="3" s="1"/>
  <c r="G85" i="4"/>
  <c r="C77" i="3"/>
  <c r="C78" i="3" s="1"/>
  <c r="C79" i="3" s="1"/>
  <c r="C80" i="3" s="1"/>
  <c r="G110" i="4"/>
  <c r="G108" i="4"/>
  <c r="C88" i="3"/>
  <c r="G86" i="4"/>
  <c r="G87" i="4"/>
  <c r="G84" i="4"/>
  <c r="G109" i="4"/>
  <c r="B79" i="3"/>
  <c r="B80" i="3" s="1"/>
  <c r="B81" i="3" s="1"/>
  <c r="B90" i="3"/>
  <c r="G111" i="4"/>
  <c r="D81" i="3"/>
  <c r="D82" i="3" s="1"/>
  <c r="D83" i="3" s="1"/>
  <c r="G40" i="4" l="1"/>
  <c r="D93" i="3"/>
  <c r="D94" i="3" s="1"/>
  <c r="D95" i="3" s="1"/>
  <c r="B91" i="3"/>
  <c r="B92" i="3" s="1"/>
  <c r="B93" i="3" s="1"/>
  <c r="C89" i="3"/>
  <c r="C90" i="3" s="1"/>
  <c r="C91" i="3" s="1"/>
  <c r="C92" i="3" s="1"/>
  <c r="C93" i="3" s="1"/>
  <c r="C94" i="3" s="1"/>
  <c r="C95" i="3" s="1"/>
  <c r="C81" i="3"/>
  <c r="C82" i="3" s="1"/>
  <c r="C83" i="3" s="1"/>
  <c r="B82" i="3"/>
  <c r="B83" i="3" s="1"/>
  <c r="B94" i="3" l="1"/>
  <c r="B95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tc={A6A2EC11-38EF-7E46-AE8D-D4EE9A70D4DC}</author>
    <author>David Leip</author>
  </authors>
  <commentList>
    <comment ref="BV636" authorId="0" shapeId="0" xr:uid="{A6A2EC11-38EF-7E46-AE8D-D4EE9A70D4DC}">
      <text>
        <t>[Threaded comment]
Your version of Excel allows you to read this threaded comment; however, any edits to it will get removed if the file is opened in a newer version of Excel. Learn more: https://go.microsoft.com/fwlink/?linkid=870924
Comment:
    32 from precinct data set + 1 qualified write-in vote.  County SOVC has total votes as 12,749</t>
      </text>
    </comment>
    <comment ref="W728" authorId="1" shapeId="0" xr:uid="{7DDF8C4E-C31F-7340-AE8B-D533341B4D62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Collected from Individual Counties.</t>
        </r>
      </text>
    </comment>
    <comment ref="N879" authorId="1" shapeId="0" xr:uid="{C88956E2-8CCA-A041-95E9-CC27573547CD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436. Corrected to 218 from Official County Abstract.</t>
        </r>
      </text>
    </comment>
    <comment ref="O879" authorId="1" shapeId="0" xr:uid="{B8185090-6717-AC46-BD86-93F0977EE2E5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1,230. Corrected to 615 from Official County Abstract.</t>
        </r>
      </text>
    </comment>
    <comment ref="P879" authorId="1" shapeId="0" xr:uid="{217452F1-6F7C-FD41-96AE-E29FA1B5ADB1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184. Corrected to 92 from Official County Abstract.</t>
        </r>
      </text>
    </comment>
    <comment ref="Q879" authorId="1" shapeId="0" xr:uid="{CF256F9F-E759-4F4F-B6BB-ACAEB93DDE15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22. Corrected to 11 from Official County Abstract.</t>
        </r>
      </text>
    </comment>
    <comment ref="X879" authorId="1" shapeId="0" xr:uid="{8894B7E1-2969-8742-82A8-15FB1726CAF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16. Corrected to 8 from Official County Abstract.</t>
        </r>
      </text>
    </comment>
    <comment ref="N936" authorId="1" shapeId="0" xr:uid="{7611AAA7-5D7E-514E-BA95-200F235AF361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506,727. Corrected figure in Kiowa County per  Official County Abstract.</t>
        </r>
      </text>
    </comment>
    <comment ref="O936" authorId="1" shapeId="0" xr:uid="{299FBC55-2554-844A-85C7-EADFF6484928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453,645. Corrected figure in Kiowa County per  Official County Abstract.</t>
        </r>
      </text>
    </comment>
    <comment ref="P936" authorId="1" shapeId="0" xr:uid="{3494FA51-5972-7443-B7F6-6E8F425FAA40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68,590. Corrected figure in Kiowa County per  Official County Abstract.</t>
        </r>
      </text>
    </comment>
    <comment ref="Q936" authorId="1" shapeId="0" xr:uid="{9CACF21F-E97A-3946-903E-79FB48EAD996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20,020. Corrected figure in Kiowa County per  Official County Abstract.</t>
        </r>
      </text>
    </comment>
    <comment ref="X936" authorId="1" shapeId="0" xr:uid="{A7F3E9D5-C8DB-6148-A01B-6FE1D0574575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Official from SoS: 6,584. Corrected figure in Kiowa County per  Official County Abstract.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David Leip</author>
  </authors>
  <commentList>
    <comment ref="A250" authorId="0" shapeId="0" xr:uid="{00000000-0006-0000-0300-000001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Includes Connor Twp.</t>
        </r>
      </text>
    </comment>
    <comment ref="A298" authorId="1" shapeId="0" xr:uid="{59632982-EE18-1345-A0B0-2B035B355A42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Edmunds Twp.</t>
        </r>
      </text>
    </comment>
    <comment ref="A459" authorId="1" shapeId="0" xr:uid="{86772208-F011-5A45-9007-63E1F05825A3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Greenfield Twp</t>
        </r>
      </text>
    </comment>
    <comment ref="A564" authorId="1" shapeId="0" xr:uid="{9E25E5B5-4E9D-8C4C-AFA7-6BA60B2DD7EE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Sinclair</t>
        </r>
      </text>
    </comment>
    <comment ref="A580" authorId="1" shapeId="0" xr:uid="{C6D990A4-FDE3-BF42-A02C-316F58F2DD63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Benedicta &amp; Silver Ridge Twps.</t>
        </r>
      </text>
    </comment>
    <comment ref="A606" authorId="1" shapeId="0" xr:uid="{CD67B04D-C966-8746-880D-73D79563EB44}">
      <text>
        <r>
          <rPr>
            <b/>
            <sz val="10"/>
            <color rgb="FF000000"/>
            <rFont val="Tahoma"/>
            <family val="2"/>
          </rPr>
          <t>David Leip: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Includes Freeman Twp.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DE0FED3B-8ABE-5F4D-B2CB-DED142D0BF0B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5E727ABA-650A-624E-BB01-3FDBE61221B2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403F3E32-901B-8F43-8E68-7C9B2B4A840D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1887E7F2-BE79-CB4A-A8AB-A0407811C636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6C1854E5-1BB9-244B-8175-BF6B98221523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K1" authorId="0" shapeId="0" xr:uid="{36D17877-7B98-C143-9A60-7AE491F142AC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 "comp." if the source is compiled by the author, else write "X"</t>
        </r>
      </text>
    </comment>
    <comment ref="Q1" authorId="0" shapeId="0" xr:uid="{ACBE8D6C-6037-7844-B9D2-C22D49D58336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The date on the publication</t>
        </r>
      </text>
    </comment>
    <comment ref="T1" authorId="0" shapeId="0" xr:uid="{DB24BF0C-4779-5045-A6FB-BBBCEAB2AB74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for web pages, when was the page accessed?</t>
        </r>
      </text>
    </comment>
    <comment ref="U1" authorId="0" shapeId="0" xr:uid="{BE408283-696C-AE40-8EBE-1A51608BE435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W for Web page, D for Document</t>
        </r>
      </text>
    </comment>
  </commentList>
</comments>
</file>

<file path=xl/sharedStrings.xml><?xml version="1.0" encoding="utf-8"?>
<sst xmlns="http://schemas.openxmlformats.org/spreadsheetml/2006/main" count="19998" uniqueCount="3390">
  <si>
    <t>Purchase</t>
  </si>
  <si>
    <t>District 1</t>
  </si>
  <si>
    <t>Sheboygan</t>
  </si>
  <si>
    <t>Votes</t>
  </si>
  <si>
    <t>Hardeman</t>
  </si>
  <si>
    <t>Will</t>
  </si>
  <si>
    <t>Conecuh</t>
  </si>
  <si>
    <t>Coosa</t>
  </si>
  <si>
    <t>Covington</t>
  </si>
  <si>
    <t>Pope</t>
  </si>
  <si>
    <t>Eau Claire</t>
  </si>
  <si>
    <t>Gage</t>
  </si>
  <si>
    <t>Berkshire</t>
  </si>
  <si>
    <t>Bedford</t>
  </si>
  <si>
    <t>Logan</t>
  </si>
  <si>
    <t>Hanover</t>
  </si>
  <si>
    <t>Lake of the Woods</t>
  </si>
  <si>
    <t>Llano</t>
  </si>
  <si>
    <t>Loving</t>
  </si>
  <si>
    <t>Barnstable</t>
  </si>
  <si>
    <t>Winn</t>
  </si>
  <si>
    <t>Dade</t>
  </si>
  <si>
    <t>Desoto</t>
  </si>
  <si>
    <t>Bonneville</t>
  </si>
  <si>
    <t>Montgomery</t>
  </si>
  <si>
    <t>Boundary</t>
  </si>
  <si>
    <t>Tift</t>
  </si>
  <si>
    <t>Wilkes</t>
  </si>
  <si>
    <t>Kingman</t>
  </si>
  <si>
    <t>Williamsburg</t>
  </si>
  <si>
    <t>grn</t>
  </si>
  <si>
    <t>Dennistown</t>
  </si>
  <si>
    <t>Glenwood</t>
  </si>
  <si>
    <t>Grand Lake Stream</t>
  </si>
  <si>
    <t>Lake View</t>
  </si>
  <si>
    <t>Yoakum</t>
  </si>
  <si>
    <t>McCormick</t>
  </si>
  <si>
    <t>Lehigh</t>
  </si>
  <si>
    <t>Democratic</t>
  </si>
  <si>
    <t>Windsor Locks</t>
  </si>
  <si>
    <t>Gilmanton</t>
  </si>
  <si>
    <t>State5</t>
  </si>
  <si>
    <t>Abbrev</t>
  </si>
  <si>
    <t>Woburn</t>
  </si>
  <si>
    <t>Write-in</t>
  </si>
  <si>
    <t>dem</t>
  </si>
  <si>
    <t>US Taxpayers</t>
  </si>
  <si>
    <t>Democratic-F.L.</t>
  </si>
  <si>
    <t>Winterville</t>
  </si>
  <si>
    <t>Solano</t>
  </si>
  <si>
    <t>Del Norte</t>
  </si>
  <si>
    <t>rep</t>
  </si>
  <si>
    <t>ind</t>
  </si>
  <si>
    <t>Chenango</t>
  </si>
  <si>
    <t>Cortland</t>
  </si>
  <si>
    <t>Southampton</t>
  </si>
  <si>
    <t>Anne Arundel</t>
  </si>
  <si>
    <t>Baltimore City</t>
  </si>
  <si>
    <t>Mobile</t>
  </si>
  <si>
    <t>Republican</t>
  </si>
  <si>
    <t>Reform</t>
  </si>
  <si>
    <t>Orangeburg</t>
  </si>
  <si>
    <t>Woodford</t>
  </si>
  <si>
    <t>Harney</t>
  </si>
  <si>
    <t>Contra Costa</t>
  </si>
  <si>
    <t>Dyer</t>
  </si>
  <si>
    <t>Sawyer</t>
  </si>
  <si>
    <t>Shawano</t>
  </si>
  <si>
    <t>Big Stone</t>
  </si>
  <si>
    <t>Townsend</t>
  </si>
  <si>
    <t>Ziebach</t>
  </si>
  <si>
    <t>Georgetown</t>
  </si>
  <si>
    <t>Madbury</t>
  </si>
  <si>
    <t>Marlow</t>
  </si>
  <si>
    <t>Danvers</t>
  </si>
  <si>
    <t>Collin</t>
  </si>
  <si>
    <t>Grainger</t>
  </si>
  <si>
    <t>Hamblen</t>
  </si>
  <si>
    <t>Antelope</t>
  </si>
  <si>
    <t>Liberty</t>
  </si>
  <si>
    <t>Telfair</t>
  </si>
  <si>
    <t>Pennington</t>
  </si>
  <si>
    <t>Luce</t>
  </si>
  <si>
    <t>Mackinac</t>
  </si>
  <si>
    <t>Valencia</t>
  </si>
  <si>
    <t>Sequoyah</t>
  </si>
  <si>
    <t>Tillman</t>
  </si>
  <si>
    <t>Todd</t>
  </si>
  <si>
    <t>Alameda</t>
  </si>
  <si>
    <t>Camden</t>
  </si>
  <si>
    <t>Amador</t>
  </si>
  <si>
    <t>Red Willow</t>
  </si>
  <si>
    <t>Newport</t>
  </si>
  <si>
    <t>Lamb</t>
  </si>
  <si>
    <t>Guthrie</t>
  </si>
  <si>
    <t>Ida</t>
  </si>
  <si>
    <t>Vermilion</t>
  </si>
  <si>
    <t>Whiteside</t>
  </si>
  <si>
    <t>Freeborn</t>
  </si>
  <si>
    <t>Mercer</t>
  </si>
  <si>
    <t>Kauai</t>
  </si>
  <si>
    <t>Paxton</t>
  </si>
  <si>
    <t>Peabody</t>
  </si>
  <si>
    <t>Leavenworth</t>
  </si>
  <si>
    <t>Young</t>
  </si>
  <si>
    <t>Moody</t>
  </si>
  <si>
    <t>Roberts</t>
  </si>
  <si>
    <t>Gladwin</t>
  </si>
  <si>
    <t>Aransas</t>
  </si>
  <si>
    <t>Charles Mix</t>
  </si>
  <si>
    <t>Arthur</t>
  </si>
  <si>
    <t>Banner</t>
  </si>
  <si>
    <t>Sutter</t>
  </si>
  <si>
    <t>Macwahoc</t>
  </si>
  <si>
    <t>Magalloway</t>
  </si>
  <si>
    <t>Constitution</t>
  </si>
  <si>
    <t>Merrick</t>
  </si>
  <si>
    <t>Marquette</t>
  </si>
  <si>
    <t>Plumas</t>
  </si>
  <si>
    <t>Gilsum</t>
  </si>
  <si>
    <t>Goffstown</t>
  </si>
  <si>
    <t>Frontier</t>
  </si>
  <si>
    <t>Victory</t>
  </si>
  <si>
    <t>Richland</t>
  </si>
  <si>
    <t>Conservative</t>
  </si>
  <si>
    <t>Working Families</t>
  </si>
  <si>
    <t>Mashpee</t>
  </si>
  <si>
    <t>Runnels</t>
  </si>
  <si>
    <t>Volusia</t>
  </si>
  <si>
    <t>Hamlin</t>
  </si>
  <si>
    <t>Suwannee</t>
  </si>
  <si>
    <t>Taylor</t>
  </si>
  <si>
    <t>St. Johns</t>
  </si>
  <si>
    <t>Hickman</t>
  </si>
  <si>
    <t>Hopkins</t>
  </si>
  <si>
    <t>Holt</t>
  </si>
  <si>
    <t>Huntingdon</t>
  </si>
  <si>
    <t>Muscatine</t>
  </si>
  <si>
    <t>Grundy</t>
  </si>
  <si>
    <t>Carlisle</t>
  </si>
  <si>
    <t>Genesee</t>
  </si>
  <si>
    <t>El Dorado</t>
  </si>
  <si>
    <t>AZ</t>
  </si>
  <si>
    <t>Sargent's Purchase</t>
  </si>
  <si>
    <t>Maricopa</t>
  </si>
  <si>
    <t>La Paz</t>
  </si>
  <si>
    <t>Denver</t>
  </si>
  <si>
    <t>Dolores</t>
  </si>
  <si>
    <t>Converse</t>
  </si>
  <si>
    <t>Pleasant Point</t>
  </si>
  <si>
    <t>Wright</t>
  </si>
  <si>
    <t>Sublette</t>
  </si>
  <si>
    <t>Sweetwater</t>
  </si>
  <si>
    <t>Merced</t>
  </si>
  <si>
    <t>Oglethorpe</t>
  </si>
  <si>
    <t>Topsfield</t>
  </si>
  <si>
    <t>Harrington</t>
  </si>
  <si>
    <t>East Kingston</t>
  </si>
  <si>
    <t>Patten</t>
  </si>
  <si>
    <t>Passadumkeag</t>
  </si>
  <si>
    <t>Beaver Cove</t>
  </si>
  <si>
    <t>Albion</t>
  </si>
  <si>
    <t>Alfred</t>
  </si>
  <si>
    <t>Pierce</t>
  </si>
  <si>
    <t>Middlesex</t>
  </si>
  <si>
    <t>Bacon</t>
  </si>
  <si>
    <t>Voting District</t>
  </si>
  <si>
    <t>Ingham</t>
  </si>
  <si>
    <t>Ector</t>
  </si>
  <si>
    <t>Goshen</t>
  </si>
  <si>
    <t>Sevier</t>
  </si>
  <si>
    <t>Carbon</t>
  </si>
  <si>
    <t>New Sweden</t>
  </si>
  <si>
    <t>Ashford</t>
  </si>
  <si>
    <t>Whitman</t>
  </si>
  <si>
    <t>lib</t>
  </si>
  <si>
    <t>Leelanau</t>
  </si>
  <si>
    <t>Allegheny</t>
  </si>
  <si>
    <t>Fond du Lac</t>
  </si>
  <si>
    <t>Green Lake</t>
  </si>
  <si>
    <t>Itasca</t>
  </si>
  <si>
    <t>Kanabec</t>
  </si>
  <si>
    <t>Brownfield</t>
  </si>
  <si>
    <t>Burnham</t>
  </si>
  <si>
    <t>Rockland</t>
  </si>
  <si>
    <t>Morgan</t>
  </si>
  <si>
    <t>Edinburg</t>
  </si>
  <si>
    <t>Simsbury</t>
  </si>
  <si>
    <t>Roseau</t>
  </si>
  <si>
    <t>St. Louis</t>
  </si>
  <si>
    <t>Armstrong</t>
  </si>
  <si>
    <t>Wallowa</t>
  </si>
  <si>
    <t>Wasco</t>
  </si>
  <si>
    <t>Yamhill</t>
  </si>
  <si>
    <t>De Baca</t>
  </si>
  <si>
    <t>Charles</t>
  </si>
  <si>
    <t>Libertarian</t>
  </si>
  <si>
    <t>Holmes</t>
  </si>
  <si>
    <t>St. John</t>
  </si>
  <si>
    <t>Sandy River</t>
  </si>
  <si>
    <t>Seboeis</t>
  </si>
  <si>
    <t>The Forks</t>
  </si>
  <si>
    <t>West Forks</t>
  </si>
  <si>
    <t>Hemphill</t>
  </si>
  <si>
    <t>Scioto</t>
  </si>
  <si>
    <t>Winona</t>
  </si>
  <si>
    <t>Spartanburg</t>
  </si>
  <si>
    <t>Lanier</t>
  </si>
  <si>
    <t>Gordon</t>
  </si>
  <si>
    <t>Ryegate</t>
  </si>
  <si>
    <t>Salisbury</t>
  </si>
  <si>
    <t>Washburn</t>
  </si>
  <si>
    <t>Idaho</t>
  </si>
  <si>
    <t>ID</t>
  </si>
  <si>
    <t>King</t>
  </si>
  <si>
    <t>Hansford</t>
  </si>
  <si>
    <t>Hartley</t>
  </si>
  <si>
    <t>Eagle</t>
  </si>
  <si>
    <t>Olmsted</t>
  </si>
  <si>
    <t>Otter Tail</t>
  </si>
  <si>
    <t>Lynnfield</t>
  </si>
  <si>
    <t>Malden</t>
  </si>
  <si>
    <t>Mansfield</t>
  </si>
  <si>
    <t>Nemaha</t>
  </si>
  <si>
    <t>Neosho</t>
  </si>
  <si>
    <t>Berlin</t>
  </si>
  <si>
    <t>Bethel</t>
  </si>
  <si>
    <t>Bloomfield</t>
  </si>
  <si>
    <t>Bolton</t>
  </si>
  <si>
    <t>Braintree</t>
  </si>
  <si>
    <t>Colusa</t>
  </si>
  <si>
    <t>Martin's Location</t>
  </si>
  <si>
    <t>District 4</t>
  </si>
  <si>
    <t>Gulf</t>
  </si>
  <si>
    <t>Coleman</t>
  </si>
  <si>
    <t>Wallace</t>
  </si>
  <si>
    <t>Bledsoe</t>
  </si>
  <si>
    <t>Catoosa</t>
  </si>
  <si>
    <t>Charlton</t>
  </si>
  <si>
    <t>Chatham</t>
  </si>
  <si>
    <t>Margin (%)</t>
  </si>
  <si>
    <t>Chattooga</t>
  </si>
  <si>
    <t>Houghton</t>
  </si>
  <si>
    <t>Saunders</t>
  </si>
  <si>
    <t>Jay</t>
  </si>
  <si>
    <t>Winkler</t>
  </si>
  <si>
    <t>San Patricio</t>
  </si>
  <si>
    <t>Smithfield</t>
  </si>
  <si>
    <t>Roosevelt</t>
  </si>
  <si>
    <t>Wyoming</t>
  </si>
  <si>
    <t>Andrews</t>
  </si>
  <si>
    <t>OH</t>
  </si>
  <si>
    <t>Yates</t>
  </si>
  <si>
    <t>San Jacinto</t>
  </si>
  <si>
    <t>Kalamazoo</t>
  </si>
  <si>
    <t>Linneus</t>
  </si>
  <si>
    <t>Traverse</t>
  </si>
  <si>
    <t>Washington</t>
  </si>
  <si>
    <t>Wilcox</t>
  </si>
  <si>
    <t>Winston</t>
  </si>
  <si>
    <t>T</t>
  </si>
  <si>
    <t>Alaska</t>
  </si>
  <si>
    <t>Brattleboro</t>
  </si>
  <si>
    <t>New Ashford</t>
  </si>
  <si>
    <t>Shirley</t>
  </si>
  <si>
    <t>Robertson</t>
  </si>
  <si>
    <t>Van Zandt</t>
  </si>
  <si>
    <t>Willacy</t>
  </si>
  <si>
    <t>Iowa</t>
  </si>
  <si>
    <t>IA</t>
  </si>
  <si>
    <t>Auburn</t>
  </si>
  <si>
    <t>Kandiyohi</t>
  </si>
  <si>
    <t>Escambia</t>
  </si>
  <si>
    <t>Truro</t>
  </si>
  <si>
    <t>Ayer</t>
  </si>
  <si>
    <t>Barre</t>
  </si>
  <si>
    <t>Sanborn</t>
  </si>
  <si>
    <t>Matinicus Isle</t>
  </si>
  <si>
    <t>Monhegan</t>
  </si>
  <si>
    <t>Moro</t>
  </si>
  <si>
    <t>Nashville</t>
  </si>
  <si>
    <t>Oxbow</t>
  </si>
  <si>
    <t>Pleasant Ridge</t>
  </si>
  <si>
    <t>Reed</t>
  </si>
  <si>
    <t>Mendocino</t>
  </si>
  <si>
    <t>White Pine</t>
  </si>
  <si>
    <t>Lenawee</t>
  </si>
  <si>
    <t>Township</t>
  </si>
  <si>
    <t>Location</t>
  </si>
  <si>
    <t>Atkinson</t>
  </si>
  <si>
    <t>ST</t>
  </si>
  <si>
    <t>CTY</t>
  </si>
  <si>
    <t>State4</t>
  </si>
  <si>
    <t>Stearns</t>
  </si>
  <si>
    <t>Arkansas</t>
  </si>
  <si>
    <t>Corson</t>
  </si>
  <si>
    <t>Hendry</t>
  </si>
  <si>
    <t>Prentiss</t>
  </si>
  <si>
    <t>KS</t>
  </si>
  <si>
    <t xml:space="preserve"> </t>
  </si>
  <si>
    <t>NV</t>
  </si>
  <si>
    <t>Castle Hill</t>
  </si>
  <si>
    <t>Webster</t>
  </si>
  <si>
    <t>Pima</t>
  </si>
  <si>
    <t>Hill</t>
  </si>
  <si>
    <t>Navajo</t>
  </si>
  <si>
    <t>Walworth</t>
  </si>
  <si>
    <t>Yankton</t>
  </si>
  <si>
    <t>VT</t>
  </si>
  <si>
    <t>Addison</t>
  </si>
  <si>
    <t>Bennington</t>
  </si>
  <si>
    <t>Banks</t>
  </si>
  <si>
    <t>Arizona</t>
  </si>
  <si>
    <t>Mohave</t>
  </si>
  <si>
    <t>South Dakota</t>
  </si>
  <si>
    <t>Unicoi</t>
  </si>
  <si>
    <t>New York</t>
  </si>
  <si>
    <t>NY</t>
  </si>
  <si>
    <t>Haynesville</t>
  </si>
  <si>
    <t>Kossuth</t>
  </si>
  <si>
    <t>McMinn</t>
  </si>
  <si>
    <t>McNairy</t>
  </si>
  <si>
    <t>Madawaska Lake</t>
  </si>
  <si>
    <t>California</t>
  </si>
  <si>
    <t>CA</t>
  </si>
  <si>
    <t>Chippewa</t>
  </si>
  <si>
    <t>Chisago</t>
  </si>
  <si>
    <t>Audubon</t>
  </si>
  <si>
    <t>Madawaska</t>
  </si>
  <si>
    <t>North Canaan</t>
  </si>
  <si>
    <t>Edgecomb</t>
  </si>
  <si>
    <t>Detroit</t>
  </si>
  <si>
    <t>Masardis</t>
  </si>
  <si>
    <t>Rollinsford</t>
  </si>
  <si>
    <t>Rumney</t>
  </si>
  <si>
    <t>Rye</t>
  </si>
  <si>
    <t>Sanbornton</t>
  </si>
  <si>
    <t>Berwick</t>
  </si>
  <si>
    <t>Lisbon</t>
  </si>
  <si>
    <t>West Gardiner</t>
  </si>
  <si>
    <t>Kittson</t>
  </si>
  <si>
    <t>Koochiching</t>
  </si>
  <si>
    <t>Victoria</t>
  </si>
  <si>
    <t>Luzerne</t>
  </si>
  <si>
    <t>Bernalillo</t>
  </si>
  <si>
    <t>Mahaska</t>
  </si>
  <si>
    <t>Franconia</t>
  </si>
  <si>
    <t>Lakeville</t>
  </si>
  <si>
    <t>Arenac</t>
  </si>
  <si>
    <t>Keokuk</t>
  </si>
  <si>
    <t>Billerica</t>
  </si>
  <si>
    <t>Ness</t>
  </si>
  <si>
    <t>Rawlins</t>
  </si>
  <si>
    <t>Rocky Hill</t>
  </si>
  <si>
    <t>Tyler</t>
  </si>
  <si>
    <t>Natrona</t>
  </si>
  <si>
    <t>Hubbard</t>
  </si>
  <si>
    <t>Beckham</t>
  </si>
  <si>
    <t>Scotland</t>
  </si>
  <si>
    <t>Live Oak</t>
  </si>
  <si>
    <t>Cheatham</t>
  </si>
  <si>
    <t>Brewster</t>
  </si>
  <si>
    <t>Briscoe</t>
  </si>
  <si>
    <t>Merrimack</t>
  </si>
  <si>
    <t>Kensington</t>
  </si>
  <si>
    <t>Kansas</t>
  </si>
  <si>
    <t>Trumbull</t>
  </si>
  <si>
    <t>Dutchess</t>
  </si>
  <si>
    <t>St. Lawrence</t>
  </si>
  <si>
    <t>San Mateo</t>
  </si>
  <si>
    <t>Waterford</t>
  </si>
  <si>
    <t>Noble</t>
  </si>
  <si>
    <t>TX</t>
  </si>
  <si>
    <t>North Stonington</t>
  </si>
  <si>
    <t>Norwalk</t>
  </si>
  <si>
    <t>East Bridgewater</t>
  </si>
  <si>
    <t>Dorchester</t>
  </si>
  <si>
    <t>Candler</t>
  </si>
  <si>
    <t>Carroll</t>
  </si>
  <si>
    <t>Clarion</t>
  </si>
  <si>
    <t>Clearfield</t>
  </si>
  <si>
    <t>Caledonia</t>
  </si>
  <si>
    <t>Mille Lacs</t>
  </si>
  <si>
    <t>Lackawanna</t>
  </si>
  <si>
    <t>Counties</t>
  </si>
  <si>
    <t>CD</t>
  </si>
  <si>
    <t>Extra Boundary Shapes</t>
  </si>
  <si>
    <t>Popular Vote</t>
  </si>
  <si>
    <t>Palo Alto</t>
  </si>
  <si>
    <t>Apache</t>
  </si>
  <si>
    <t>Cochise</t>
  </si>
  <si>
    <t>Walton</t>
  </si>
  <si>
    <t>Margin of Victory</t>
  </si>
  <si>
    <t>Carter</t>
  </si>
  <si>
    <t>Kerr</t>
  </si>
  <si>
    <t>Hockley</t>
  </si>
  <si>
    <t>Kingsbury</t>
  </si>
  <si>
    <t>Bonner</t>
  </si>
  <si>
    <t>Pennsylvania</t>
  </si>
  <si>
    <t>PA</t>
  </si>
  <si>
    <t>Ramsey</t>
  </si>
  <si>
    <t>East Millinocket</t>
  </si>
  <si>
    <t>Isanti</t>
  </si>
  <si>
    <t>Haskell</t>
  </si>
  <si>
    <t>Crittenden</t>
  </si>
  <si>
    <t>Saguache</t>
  </si>
  <si>
    <t>Evans</t>
  </si>
  <si>
    <t>San Luis Obispo</t>
  </si>
  <si>
    <t>UT</t>
  </si>
  <si>
    <t>Gaines</t>
  </si>
  <si>
    <t>Cedar</t>
  </si>
  <si>
    <t>Hudspeth</t>
  </si>
  <si>
    <t>Nebraska</t>
  </si>
  <si>
    <t>NE</t>
  </si>
  <si>
    <t>Chickasaw</t>
  </si>
  <si>
    <t>Mono</t>
  </si>
  <si>
    <t>Nelson</t>
  </si>
  <si>
    <t>Schleicher</t>
  </si>
  <si>
    <t>District 2</t>
  </si>
  <si>
    <t>District 3</t>
  </si>
  <si>
    <t>Pinal</t>
  </si>
  <si>
    <t>Ware</t>
  </si>
  <si>
    <t>Warren</t>
  </si>
  <si>
    <t>Wayne</t>
  </si>
  <si>
    <t>Waterbury</t>
  </si>
  <si>
    <t>Kearny</t>
  </si>
  <si>
    <t>Edgefield</t>
  </si>
  <si>
    <t>Morton</t>
  </si>
  <si>
    <t>Manatee</t>
  </si>
  <si>
    <t>Beltrami</t>
  </si>
  <si>
    <t>Orleans</t>
  </si>
  <si>
    <t>Monterey</t>
  </si>
  <si>
    <t>Centre</t>
  </si>
  <si>
    <t>Chester</t>
  </si>
  <si>
    <t>Lipscomb</t>
  </si>
  <si>
    <t>Douglas</t>
  </si>
  <si>
    <t>Le Sueur</t>
  </si>
  <si>
    <t>Barrow</t>
  </si>
  <si>
    <t>Norman</t>
  </si>
  <si>
    <t>Northborough</t>
  </si>
  <si>
    <t>Oregon</t>
  </si>
  <si>
    <t>Troup</t>
  </si>
  <si>
    <t>Turner</t>
  </si>
  <si>
    <t>Twiggs</t>
  </si>
  <si>
    <t>Fresno</t>
  </si>
  <si>
    <t>Box Butte</t>
  </si>
  <si>
    <t>Foxborough</t>
  </si>
  <si>
    <t>Framingham</t>
  </si>
  <si>
    <t>Alpena</t>
  </si>
  <si>
    <t>Portage Lake</t>
  </si>
  <si>
    <t>Portland</t>
  </si>
  <si>
    <t>Sebago</t>
  </si>
  <si>
    <t>Hawkins</t>
  </si>
  <si>
    <t>Okaloosa</t>
  </si>
  <si>
    <t>Florence</t>
  </si>
  <si>
    <t>West Bath</t>
  </si>
  <si>
    <t>Trempealeau</t>
  </si>
  <si>
    <t>Vilas</t>
  </si>
  <si>
    <t>Montague</t>
  </si>
  <si>
    <t>Placer</t>
  </si>
  <si>
    <t>Deuel</t>
  </si>
  <si>
    <t>Dixon</t>
  </si>
  <si>
    <t>Las Animas</t>
  </si>
  <si>
    <t>Rio Blanco</t>
  </si>
  <si>
    <t>Manitowoc</t>
  </si>
  <si>
    <t>Marathon</t>
  </si>
  <si>
    <t>Sarasota</t>
  </si>
  <si>
    <t>Maverick</t>
  </si>
  <si>
    <t>HI</t>
  </si>
  <si>
    <t>Macon</t>
  </si>
  <si>
    <t>Milam</t>
  </si>
  <si>
    <t>Mills</t>
  </si>
  <si>
    <t>Hot Spring</t>
  </si>
  <si>
    <t>Raynham</t>
  </si>
  <si>
    <t>Mecosta</t>
  </si>
  <si>
    <t>Major</t>
  </si>
  <si>
    <t>Woolwich</t>
  </si>
  <si>
    <t>Croydon</t>
  </si>
  <si>
    <t>Guadalupe</t>
  </si>
  <si>
    <t>Harding</t>
  </si>
  <si>
    <t>Hidalgo</t>
  </si>
  <si>
    <t>Dimmit</t>
  </si>
  <si>
    <t>Donley</t>
  </si>
  <si>
    <t>Fitzwilliam</t>
  </si>
  <si>
    <t>Minot</t>
  </si>
  <si>
    <t>Colrain</t>
  </si>
  <si>
    <t>Petersham</t>
  </si>
  <si>
    <t>Johnson</t>
  </si>
  <si>
    <t>Quincy</t>
  </si>
  <si>
    <t>Queens</t>
  </si>
  <si>
    <t>Gadsden</t>
  </si>
  <si>
    <t>Waldo</t>
  </si>
  <si>
    <t>York</t>
  </si>
  <si>
    <t>Longmeadow</t>
  </si>
  <si>
    <t>Millinocket</t>
  </si>
  <si>
    <t>Mexico</t>
  </si>
  <si>
    <t>Milbridge</t>
  </si>
  <si>
    <t>Panola</t>
  </si>
  <si>
    <t>Spink</t>
  </si>
  <si>
    <t>Stanley</t>
  </si>
  <si>
    <t>Gogebic</t>
  </si>
  <si>
    <t>Pecos</t>
  </si>
  <si>
    <t>Shasta</t>
  </si>
  <si>
    <t>Lorain</t>
  </si>
  <si>
    <t>Macomb</t>
  </si>
  <si>
    <t>Manistee</t>
  </si>
  <si>
    <t>Ada</t>
  </si>
  <si>
    <t>Tipton</t>
  </si>
  <si>
    <t>Kane</t>
  </si>
  <si>
    <t>Ohio</t>
  </si>
  <si>
    <t>Latah</t>
  </si>
  <si>
    <t>Bremer</t>
  </si>
  <si>
    <t>Cerro Gordo</t>
  </si>
  <si>
    <t>Sonoma</t>
  </si>
  <si>
    <t>State1</t>
  </si>
  <si>
    <t>State2</t>
  </si>
  <si>
    <t>State3</t>
  </si>
  <si>
    <t>Largest Margin of Victory</t>
  </si>
  <si>
    <t>Winner</t>
  </si>
  <si>
    <t>Rutherford</t>
  </si>
  <si>
    <t>Pickett</t>
  </si>
  <si>
    <t>De Witt</t>
  </si>
  <si>
    <t>IL</t>
  </si>
  <si>
    <t>Indiana</t>
  </si>
  <si>
    <t>Allen</t>
  </si>
  <si>
    <t>Benton</t>
  </si>
  <si>
    <t>Valley</t>
  </si>
  <si>
    <t>Marion</t>
  </si>
  <si>
    <t>Honolulu</t>
  </si>
  <si>
    <t>Clear Creek</t>
  </si>
  <si>
    <t>Cheyenne</t>
  </si>
  <si>
    <t>Santa Clara</t>
  </si>
  <si>
    <t>Trousdale</t>
  </si>
  <si>
    <t>Casco</t>
  </si>
  <si>
    <t>Castine</t>
  </si>
  <si>
    <t>Moore</t>
  </si>
  <si>
    <t>Obion</t>
  </si>
  <si>
    <t>Sequatchie</t>
  </si>
  <si>
    <t>Foard</t>
  </si>
  <si>
    <t>Hillsdale</t>
  </si>
  <si>
    <t>Albany</t>
  </si>
  <si>
    <t>Adair</t>
  </si>
  <si>
    <t>Camas</t>
  </si>
  <si>
    <t>Canyon</t>
  </si>
  <si>
    <t>Fayette</t>
  </si>
  <si>
    <t>Total</t>
  </si>
  <si>
    <t>Oconto</t>
  </si>
  <si>
    <t>Jones</t>
  </si>
  <si>
    <t>Belvidere</t>
  </si>
  <si>
    <t>Kern</t>
  </si>
  <si>
    <t>Imperial</t>
  </si>
  <si>
    <t>Inyo</t>
  </si>
  <si>
    <t>Crawford</t>
  </si>
  <si>
    <t>Klamath</t>
  </si>
  <si>
    <t>Conejos</t>
  </si>
  <si>
    <t>Stratton</t>
  </si>
  <si>
    <t>Sunderland</t>
  </si>
  <si>
    <t>Rutland</t>
  </si>
  <si>
    <t>Steele</t>
  </si>
  <si>
    <t>Schenectady</t>
  </si>
  <si>
    <t>Gilchrist</t>
  </si>
  <si>
    <t>Deschutes</t>
  </si>
  <si>
    <t>Gilliam</t>
  </si>
  <si>
    <t>Schoharie</t>
  </si>
  <si>
    <t>Election District</t>
  </si>
  <si>
    <t>Hernando</t>
  </si>
  <si>
    <t>Bucks</t>
  </si>
  <si>
    <t>Ouachita</t>
  </si>
  <si>
    <t>Highlands</t>
  </si>
  <si>
    <t>Pickaway</t>
  </si>
  <si>
    <t>States</t>
  </si>
  <si>
    <t>Newton</t>
  </si>
  <si>
    <t>Oconee</t>
  </si>
  <si>
    <t>Wabasha</t>
  </si>
  <si>
    <t>Georgia</t>
  </si>
  <si>
    <t>Penobscot Nation</t>
  </si>
  <si>
    <t>Sherborn</t>
  </si>
  <si>
    <t>Ionia</t>
  </si>
  <si>
    <t>Illinois</t>
  </si>
  <si>
    <t>AR</t>
  </si>
  <si>
    <t>Nicollet</t>
  </si>
  <si>
    <t>Kewaunee</t>
  </si>
  <si>
    <t>La Crosse</t>
  </si>
  <si>
    <t>Outagamie</t>
  </si>
  <si>
    <t>Suffield</t>
  </si>
  <si>
    <t>Thompson</t>
  </si>
  <si>
    <t>Lea</t>
  </si>
  <si>
    <t>Dix's Grant</t>
  </si>
  <si>
    <t>Mapleton</t>
  </si>
  <si>
    <t>New Fairfield</t>
  </si>
  <si>
    <t>Dover-Foxcroft</t>
  </si>
  <si>
    <t>Woodward</t>
  </si>
  <si>
    <t>Canadian</t>
  </si>
  <si>
    <t>Dixfield</t>
  </si>
  <si>
    <t>Livermore Falls</t>
  </si>
  <si>
    <t>West Paris</t>
  </si>
  <si>
    <t>Hubbardston</t>
  </si>
  <si>
    <t>Putney</t>
  </si>
  <si>
    <t>Readsboro</t>
  </si>
  <si>
    <t>Burleson</t>
  </si>
  <si>
    <t>Lincoln</t>
  </si>
  <si>
    <t>Mesa</t>
  </si>
  <si>
    <t>Darke</t>
  </si>
  <si>
    <t>Perham</t>
  </si>
  <si>
    <t>Kingston</t>
  </si>
  <si>
    <t>Torrington</t>
  </si>
  <si>
    <t>Westmore</t>
  </si>
  <si>
    <t>Weybridge</t>
  </si>
  <si>
    <t>Date</t>
  </si>
  <si>
    <t>Swansea</t>
  </si>
  <si>
    <t>Taunton</t>
  </si>
  <si>
    <t>San Bernardino</t>
  </si>
  <si>
    <t>La Salle</t>
  </si>
  <si>
    <t>Eastport</t>
  </si>
  <si>
    <t>Eddington</t>
  </si>
  <si>
    <t>New Sharon</t>
  </si>
  <si>
    <t>Revere</t>
  </si>
  <si>
    <t>Scott</t>
  </si>
  <si>
    <t>Lapeer</t>
  </si>
  <si>
    <t>Harwinton</t>
  </si>
  <si>
    <t>Sully</t>
  </si>
  <si>
    <t>Tripp</t>
  </si>
  <si>
    <t>Crow Wing</t>
  </si>
  <si>
    <t>Dakota</t>
  </si>
  <si>
    <t>Faribault</t>
  </si>
  <si>
    <t>Greene</t>
  </si>
  <si>
    <t>Belmont</t>
  </si>
  <si>
    <t>Champaign</t>
  </si>
  <si>
    <t>Gorham</t>
  </si>
  <si>
    <t>Wood</t>
  </si>
  <si>
    <t>Kingfield</t>
  </si>
  <si>
    <t>Danforth</t>
  </si>
  <si>
    <t>Dayton</t>
  </si>
  <si>
    <t>Deblois</t>
  </si>
  <si>
    <t>Isle Au Haut</t>
  </si>
  <si>
    <t>Overton</t>
  </si>
  <si>
    <t>Angelina</t>
  </si>
  <si>
    <t>Hocking</t>
  </si>
  <si>
    <t>Readfield</t>
  </si>
  <si>
    <t>Robbinston</t>
  </si>
  <si>
    <t>Rome</t>
  </si>
  <si>
    <t>Norton</t>
  </si>
  <si>
    <t>Clinton</t>
  </si>
  <si>
    <t>Bailey</t>
  </si>
  <si>
    <t>Uinta</t>
  </si>
  <si>
    <t>Worth</t>
  </si>
  <si>
    <t>Hawaii</t>
  </si>
  <si>
    <t>Sullivan</t>
  </si>
  <si>
    <t>Grantham</t>
  </si>
  <si>
    <t>Langlade</t>
  </si>
  <si>
    <t>Furnas</t>
  </si>
  <si>
    <t>Sioux</t>
  </si>
  <si>
    <t>Cottonwood</t>
  </si>
  <si>
    <t>Herkimer</t>
  </si>
  <si>
    <t>Marlborough</t>
  </si>
  <si>
    <t>Roane</t>
  </si>
  <si>
    <t>Rhea</t>
  </si>
  <si>
    <t>Goodhue</t>
  </si>
  <si>
    <t>Laurens</t>
  </si>
  <si>
    <t>Waterville</t>
  </si>
  <si>
    <t>Weathersfield</t>
  </si>
  <si>
    <t>Chaffee</t>
  </si>
  <si>
    <t>Wakulla</t>
  </si>
  <si>
    <t>Needham</t>
  </si>
  <si>
    <t>Tisbury</t>
  </si>
  <si>
    <t>LSAD_TRANS</t>
  </si>
  <si>
    <t>Wilkinson</t>
  </si>
  <si>
    <t>Kimble</t>
  </si>
  <si>
    <t>Muscogee</t>
  </si>
  <si>
    <t>Barnwell</t>
  </si>
  <si>
    <t>Beaufort</t>
  </si>
  <si>
    <t>Fairfield</t>
  </si>
  <si>
    <t>Caswell</t>
  </si>
  <si>
    <t>Hot Springs</t>
  </si>
  <si>
    <t>Laramie</t>
  </si>
  <si>
    <t>Gallia</t>
  </si>
  <si>
    <t>Geauga</t>
  </si>
  <si>
    <t>Lebanon</t>
  </si>
  <si>
    <t>Schley</t>
  </si>
  <si>
    <t>Beaver</t>
  </si>
  <si>
    <t>Union</t>
  </si>
  <si>
    <t>Kenedy</t>
  </si>
  <si>
    <t>Hancock</t>
  </si>
  <si>
    <t>Carmel</t>
  </si>
  <si>
    <t>Eaton</t>
  </si>
  <si>
    <t>Pine</t>
  </si>
  <si>
    <t>Pipestone</t>
  </si>
  <si>
    <t>Miami</t>
  </si>
  <si>
    <t>Calaveras</t>
  </si>
  <si>
    <t>Lancaster</t>
  </si>
  <si>
    <t>Gosper</t>
  </si>
  <si>
    <t>Chattahoochee</t>
  </si>
  <si>
    <t>Wheeler</t>
  </si>
  <si>
    <t>Horry</t>
  </si>
  <si>
    <t>Elmore</t>
  </si>
  <si>
    <t>Eureka</t>
  </si>
  <si>
    <t>Lander</t>
  </si>
  <si>
    <t>Hardee</t>
  </si>
  <si>
    <t>Kleberg</t>
  </si>
  <si>
    <t>Osceola</t>
  </si>
  <si>
    <t>Harris</t>
  </si>
  <si>
    <t>Anoka</t>
  </si>
  <si>
    <t>-</t>
  </si>
  <si>
    <t>Siskiyou</t>
  </si>
  <si>
    <t>Providence</t>
  </si>
  <si>
    <t>Waller</t>
  </si>
  <si>
    <t>Texas</t>
  </si>
  <si>
    <t>Pulaski</t>
  </si>
  <si>
    <t>Hays</t>
  </si>
  <si>
    <t>Lubbock</t>
  </si>
  <si>
    <t>Harrisville</t>
  </si>
  <si>
    <t>Ripley</t>
  </si>
  <si>
    <t>Johnston</t>
  </si>
  <si>
    <t>Scurry</t>
  </si>
  <si>
    <t>Woodruff</t>
  </si>
  <si>
    <t>Ochiltree</t>
  </si>
  <si>
    <t>Childress</t>
  </si>
  <si>
    <t>Bellingham</t>
  </si>
  <si>
    <t>Williams</t>
  </si>
  <si>
    <t>Rhode Island</t>
  </si>
  <si>
    <t>RI</t>
  </si>
  <si>
    <t>Cayuga</t>
  </si>
  <si>
    <t>Boise</t>
  </si>
  <si>
    <t>CT</t>
  </si>
  <si>
    <t>WY</t>
  </si>
  <si>
    <t>Morrison</t>
  </si>
  <si>
    <t>Jim Hogg</t>
  </si>
  <si>
    <t>Tyngsborough</t>
  </si>
  <si>
    <t>Essex</t>
  </si>
  <si>
    <t>Cherokee</t>
  </si>
  <si>
    <t>Fentress</t>
  </si>
  <si>
    <t>Giles</t>
  </si>
  <si>
    <t>Storey</t>
  </si>
  <si>
    <t>Crenshaw</t>
  </si>
  <si>
    <t>Lyndeborough</t>
  </si>
  <si>
    <t>Jericho</t>
  </si>
  <si>
    <t>Winslow</t>
  </si>
  <si>
    <t>Livingston</t>
  </si>
  <si>
    <t>Tuscarawas</t>
  </si>
  <si>
    <t>Van Wert</t>
  </si>
  <si>
    <t>Chaves</t>
  </si>
  <si>
    <t>Tilton</t>
  </si>
  <si>
    <t>Prospect</t>
  </si>
  <si>
    <t>Chicot</t>
  </si>
  <si>
    <t>Geary</t>
  </si>
  <si>
    <t>Gove</t>
  </si>
  <si>
    <t>Scituate</t>
  </si>
  <si>
    <t>Hart's Location</t>
  </si>
  <si>
    <t>Kenosha</t>
  </si>
  <si>
    <t>Woodville</t>
  </si>
  <si>
    <t>Westbrook</t>
  </si>
  <si>
    <t>Fitchburg</t>
  </si>
  <si>
    <t>Middleton</t>
  </si>
  <si>
    <t>Milford</t>
  </si>
  <si>
    <t>Nassau</t>
  </si>
  <si>
    <t>Westchester</t>
  </si>
  <si>
    <t>Moultonborough</t>
  </si>
  <si>
    <t>Rowe</t>
  </si>
  <si>
    <t>Milo</t>
  </si>
  <si>
    <t>Auglaize</t>
  </si>
  <si>
    <t>Prairie</t>
  </si>
  <si>
    <t>Barnet</t>
  </si>
  <si>
    <t>Caldwell</t>
  </si>
  <si>
    <t>Whitefield</t>
  </si>
  <si>
    <t>Rowley</t>
  </si>
  <si>
    <t>Royalston</t>
  </si>
  <si>
    <t>Brooksville</t>
  </si>
  <si>
    <t>Bowdoinham</t>
  </si>
  <si>
    <t>Chase</t>
  </si>
  <si>
    <t>Chautauqua</t>
  </si>
  <si>
    <t>Alton</t>
  </si>
  <si>
    <t>St. Joseph</t>
  </si>
  <si>
    <t>Hampton</t>
  </si>
  <si>
    <t>Bronx</t>
  </si>
  <si>
    <t>Dublin</t>
  </si>
  <si>
    <t>Avon</t>
  </si>
  <si>
    <t>Shoreham</t>
  </si>
  <si>
    <t>Venango</t>
  </si>
  <si>
    <t>Old Lyme</t>
  </si>
  <si>
    <t>Eagle Lake</t>
  </si>
  <si>
    <t>Dallas</t>
  </si>
  <si>
    <t>Sabine</t>
  </si>
  <si>
    <t>Dixmont</t>
  </si>
  <si>
    <t>Napa</t>
  </si>
  <si>
    <t>Jerome</t>
  </si>
  <si>
    <t>Kootenai</t>
  </si>
  <si>
    <t>Clearwater</t>
  </si>
  <si>
    <t>Oswego</t>
  </si>
  <si>
    <t>Seabrook</t>
  </si>
  <si>
    <t>Yellow Medicine</t>
  </si>
  <si>
    <t>Huron</t>
  </si>
  <si>
    <t>Marin</t>
  </si>
  <si>
    <t>San Saba</t>
  </si>
  <si>
    <t>Coos</t>
  </si>
  <si>
    <t>Grafton</t>
  </si>
  <si>
    <t>Minnehaha</t>
  </si>
  <si>
    <t>Cummington</t>
  </si>
  <si>
    <t>Dalton</t>
  </si>
  <si>
    <t>Baxter</t>
  </si>
  <si>
    <t>Levy</t>
  </si>
  <si>
    <t>Sandusky</t>
  </si>
  <si>
    <t>Wesley</t>
  </si>
  <si>
    <t>Sibley</t>
  </si>
  <si>
    <t>Clinch</t>
  </si>
  <si>
    <t>Baraga</t>
  </si>
  <si>
    <t>McLennan</t>
  </si>
  <si>
    <t>Otsego</t>
  </si>
  <si>
    <t>Sudbury</t>
  </si>
  <si>
    <t>Thurston</t>
  </si>
  <si>
    <t>Ashtabula</t>
  </si>
  <si>
    <t>St. Croix</t>
  </si>
  <si>
    <t>Chilton</t>
  </si>
  <si>
    <t>Stoddard</t>
  </si>
  <si>
    <t>Gratiot</t>
  </si>
  <si>
    <t>Vermont</t>
  </si>
  <si>
    <t>Presidio</t>
  </si>
  <si>
    <t>Nobles</t>
  </si>
  <si>
    <t>Lyon</t>
  </si>
  <si>
    <t>Ottawa</t>
  </si>
  <si>
    <t>Miner</t>
  </si>
  <si>
    <t>Farmington</t>
  </si>
  <si>
    <t>Ross</t>
  </si>
  <si>
    <t>Tinmouth</t>
  </si>
  <si>
    <t>Pushmataha</t>
  </si>
  <si>
    <t>Pottawatomie</t>
  </si>
  <si>
    <t>Southington</t>
  </si>
  <si>
    <t>Sprague</t>
  </si>
  <si>
    <t>Vernon</t>
  </si>
  <si>
    <t>Topsham</t>
  </si>
  <si>
    <t>Price</t>
  </si>
  <si>
    <t>Racine</t>
  </si>
  <si>
    <t>McCook</t>
  </si>
  <si>
    <t>Claiborne</t>
  </si>
  <si>
    <t>Blair</t>
  </si>
  <si>
    <t>Guernsey</t>
  </si>
  <si>
    <t>Enfield</t>
  </si>
  <si>
    <t>Epping</t>
  </si>
  <si>
    <t>Plymouth</t>
  </si>
  <si>
    <t>Swift</t>
  </si>
  <si>
    <t>Cuyahoga</t>
  </si>
  <si>
    <t>Decatur</t>
  </si>
  <si>
    <t>SD</t>
  </si>
  <si>
    <t>Etowah</t>
  </si>
  <si>
    <t>% Difference</t>
  </si>
  <si>
    <t>Vote Difference</t>
  </si>
  <si>
    <t>Scotts Bluff</t>
  </si>
  <si>
    <t>Winchester</t>
  </si>
  <si>
    <t>Miami-Dade</t>
  </si>
  <si>
    <t>Torrance</t>
  </si>
  <si>
    <t>Cary</t>
  </si>
  <si>
    <t>Codyville</t>
  </si>
  <si>
    <t>Coplin</t>
  </si>
  <si>
    <t>Cyr</t>
  </si>
  <si>
    <t>D</t>
  </si>
  <si>
    <t>R</t>
  </si>
  <si>
    <t>GA</t>
  </si>
  <si>
    <t>Appling</t>
  </si>
  <si>
    <t>Harlan</t>
  </si>
  <si>
    <t>Screven</t>
  </si>
  <si>
    <t>Spalding</t>
  </si>
  <si>
    <t>Stephens</t>
  </si>
  <si>
    <t>Fillmore</t>
  </si>
  <si>
    <t>Hennepin</t>
  </si>
  <si>
    <t>Marinette</t>
  </si>
  <si>
    <t>Platte</t>
  </si>
  <si>
    <t>Little River</t>
  </si>
  <si>
    <t>Easthampton</t>
  </si>
  <si>
    <t>Counties with Lowest Percent of Vote</t>
  </si>
  <si>
    <t>Dracut</t>
  </si>
  <si>
    <t>Dudley</t>
  </si>
  <si>
    <t>Parker</t>
  </si>
  <si>
    <t>Caribou</t>
  </si>
  <si>
    <t>Aroostook</t>
  </si>
  <si>
    <t>Landgrove</t>
  </si>
  <si>
    <t>Archuleta</t>
  </si>
  <si>
    <t>Baca</t>
  </si>
  <si>
    <t>Mattawamkeag</t>
  </si>
  <si>
    <t>Maxfield</t>
  </si>
  <si>
    <t>Lubec</t>
  </si>
  <si>
    <t>Machias</t>
  </si>
  <si>
    <t>Machiasport</t>
  </si>
  <si>
    <t>Clarksville</t>
  </si>
  <si>
    <t>Westwood</t>
  </si>
  <si>
    <t>Rank</t>
  </si>
  <si>
    <t>Second Place</t>
  </si>
  <si>
    <t>Wharton</t>
  </si>
  <si>
    <t>Wilbarger</t>
  </si>
  <si>
    <t>State</t>
  </si>
  <si>
    <t>Finney</t>
  </si>
  <si>
    <t>NH</t>
  </si>
  <si>
    <t>Belknap</t>
  </si>
  <si>
    <t>Coconino</t>
  </si>
  <si>
    <t>Groton</t>
  </si>
  <si>
    <t>Bent</t>
  </si>
  <si>
    <t>Great Pond</t>
  </si>
  <si>
    <t>Wyandot</t>
  </si>
  <si>
    <t>Brockton</t>
  </si>
  <si>
    <t>Buckland</t>
  </si>
  <si>
    <t>Canton</t>
  </si>
  <si>
    <t>Easton</t>
  </si>
  <si>
    <t>Edgartown</t>
  </si>
  <si>
    <t>Cannon</t>
  </si>
  <si>
    <t>Wellington</t>
  </si>
  <si>
    <t>Danbury</t>
  </si>
  <si>
    <t>Branch</t>
  </si>
  <si>
    <t>Searcy</t>
  </si>
  <si>
    <t>Westminster</t>
  </si>
  <si>
    <t>New Hampshire</t>
  </si>
  <si>
    <t>Crowley</t>
  </si>
  <si>
    <t>Sarpy</t>
  </si>
  <si>
    <t>Davison</t>
  </si>
  <si>
    <t>Esmeralda</t>
  </si>
  <si>
    <t>Monmouth</t>
  </si>
  <si>
    <t>Rockport</t>
  </si>
  <si>
    <t>Roxbury</t>
  </si>
  <si>
    <t>Poinsett</t>
  </si>
  <si>
    <t>Shaftsbury</t>
  </si>
  <si>
    <t>Sharon</t>
  </si>
  <si>
    <t>Gilford</t>
  </si>
  <si>
    <t>Greenland</t>
  </si>
  <si>
    <t>Denton</t>
  </si>
  <si>
    <t>Dewitt</t>
  </si>
  <si>
    <t>Gray</t>
  </si>
  <si>
    <t>Stowe</t>
  </si>
  <si>
    <t>Ogle</t>
  </si>
  <si>
    <t>Townshend</t>
  </si>
  <si>
    <t>Newburyport</t>
  </si>
  <si>
    <t>Sunapee</t>
  </si>
  <si>
    <t>New Ipswich</t>
  </si>
  <si>
    <t>Paulding</t>
  </si>
  <si>
    <t>Peach</t>
  </si>
  <si>
    <t>City</t>
  </si>
  <si>
    <t>Winter Harbor</t>
  </si>
  <si>
    <t>Bremen</t>
  </si>
  <si>
    <t>Martin</t>
  </si>
  <si>
    <t>Appanoose</t>
  </si>
  <si>
    <t>Frenchboro</t>
  </si>
  <si>
    <t>Keya Paha</t>
  </si>
  <si>
    <t>Sandgate</t>
  </si>
  <si>
    <t>Searsburg</t>
  </si>
  <si>
    <t>Bartow</t>
  </si>
  <si>
    <t>Crockett</t>
  </si>
  <si>
    <t>Dooly</t>
  </si>
  <si>
    <t>Old Saybrook</t>
  </si>
  <si>
    <t>Concho</t>
  </si>
  <si>
    <t>Tom Green</t>
  </si>
  <si>
    <t>Nahant</t>
  </si>
  <si>
    <t>Halifax</t>
  </si>
  <si>
    <t>Cassia</t>
  </si>
  <si>
    <t>Clark</t>
  </si>
  <si>
    <t>Lanesborough</t>
  </si>
  <si>
    <t>Oldham</t>
  </si>
  <si>
    <t>Henderson</t>
  </si>
  <si>
    <t>Terrell</t>
  </si>
  <si>
    <t>Pinellas</t>
  </si>
  <si>
    <t>Polk</t>
  </si>
  <si>
    <t>Putnam</t>
  </si>
  <si>
    <t>Somerville</t>
  </si>
  <si>
    <t>East Machias</t>
  </si>
  <si>
    <t>Defiance</t>
  </si>
  <si>
    <t>Fremont</t>
  </si>
  <si>
    <t>Stark</t>
  </si>
  <si>
    <t>Colebrook</t>
  </si>
  <si>
    <t>Steuben</t>
  </si>
  <si>
    <t>Mt. Washington</t>
  </si>
  <si>
    <t>Carrabassett Valley</t>
  </si>
  <si>
    <t>Carthage</t>
  </si>
  <si>
    <t>Wexford</t>
  </si>
  <si>
    <t>Grayson</t>
  </si>
  <si>
    <t>Closest States</t>
  </si>
  <si>
    <t>McLean</t>
  </si>
  <si>
    <t>Presque Isle</t>
  </si>
  <si>
    <t>Curry</t>
  </si>
  <si>
    <t>Pinkham's Grant</t>
  </si>
  <si>
    <t>Gouldsboro</t>
  </si>
  <si>
    <t>Starr</t>
  </si>
  <si>
    <t>Oxford</t>
  </si>
  <si>
    <t>Peterborough</t>
  </si>
  <si>
    <t>Piermont</t>
  </si>
  <si>
    <t>Flagler</t>
  </si>
  <si>
    <t>Becker</t>
  </si>
  <si>
    <t>Bannock</t>
  </si>
  <si>
    <t>Wells</t>
  </si>
  <si>
    <t>Perkins</t>
  </si>
  <si>
    <t>Portage</t>
  </si>
  <si>
    <t>Coweta</t>
  </si>
  <si>
    <t>Howard</t>
  </si>
  <si>
    <t>Palm Beach</t>
  </si>
  <si>
    <t>Upson</t>
  </si>
  <si>
    <t>Frio</t>
  </si>
  <si>
    <t>Kalkaska</t>
  </si>
  <si>
    <t>Keweenaw</t>
  </si>
  <si>
    <t>Derry</t>
  </si>
  <si>
    <t>Broome</t>
  </si>
  <si>
    <t>Augusta</t>
  </si>
  <si>
    <t>Niagara</t>
  </si>
  <si>
    <t>Deering</t>
  </si>
  <si>
    <t>Campton</t>
  </si>
  <si>
    <t>Lovell</t>
  </si>
  <si>
    <t>Mars Hill</t>
  </si>
  <si>
    <t>Crawford's Purchase</t>
  </si>
  <si>
    <t>Modoc</t>
  </si>
  <si>
    <t>Litchfield</t>
  </si>
  <si>
    <t>Wallagrass</t>
  </si>
  <si>
    <t>Ansonia</t>
  </si>
  <si>
    <t>Sandisfield</t>
  </si>
  <si>
    <t>Pasco</t>
  </si>
  <si>
    <t>McPherson</t>
  </si>
  <si>
    <t>Elko</t>
  </si>
  <si>
    <t>Wrentham</t>
  </si>
  <si>
    <t>Lincolnville</t>
  </si>
  <si>
    <t>Woodbridge</t>
  </si>
  <si>
    <t>Waitsfield</t>
  </si>
  <si>
    <t>New Limerick</t>
  </si>
  <si>
    <t>Cambridge</t>
  </si>
  <si>
    <t>Canaan</t>
  </si>
  <si>
    <t>Castleton</t>
  </si>
  <si>
    <t>Cavendish</t>
  </si>
  <si>
    <t>Chelsea</t>
  </si>
  <si>
    <t>Piatt</t>
  </si>
  <si>
    <t>Underhill</t>
  </si>
  <si>
    <t>Vergennes</t>
  </si>
  <si>
    <t>St. George</t>
  </si>
  <si>
    <t>Pittsburg</t>
  </si>
  <si>
    <t>Newmarket</t>
  </si>
  <si>
    <t>Swan's Island</t>
  </si>
  <si>
    <t>Swanville</t>
  </si>
  <si>
    <t>Sweden</t>
  </si>
  <si>
    <t>Kilkenny</t>
  </si>
  <si>
    <t>St. Albans</t>
  </si>
  <si>
    <t>Henry</t>
  </si>
  <si>
    <t>Stamford</t>
  </si>
  <si>
    <t>Kimball</t>
  </si>
  <si>
    <t>Erie</t>
  </si>
  <si>
    <t>Loup</t>
  </si>
  <si>
    <t>Caroline</t>
  </si>
  <si>
    <t>Cecil</t>
  </si>
  <si>
    <t>Hopedale</t>
  </si>
  <si>
    <t>Alabama</t>
  </si>
  <si>
    <t>Bell</t>
  </si>
  <si>
    <t>Boyd</t>
  </si>
  <si>
    <t>Long</t>
  </si>
  <si>
    <t>Harpswell</t>
  </si>
  <si>
    <t>Lemington</t>
  </si>
  <si>
    <t>Norfolk</t>
  </si>
  <si>
    <t>Duval</t>
  </si>
  <si>
    <t>Brunswick</t>
  </si>
  <si>
    <t>Anderson</t>
  </si>
  <si>
    <t>Atchison</t>
  </si>
  <si>
    <t>Northumberland</t>
  </si>
  <si>
    <t>Jackman</t>
  </si>
  <si>
    <t>Emanuel</t>
  </si>
  <si>
    <t>Wilkin</t>
  </si>
  <si>
    <t>Kingfisher</t>
  </si>
  <si>
    <t>Athens</t>
  </si>
  <si>
    <t>Dale</t>
  </si>
  <si>
    <t>Barnard</t>
  </si>
  <si>
    <t>Sheridan</t>
  </si>
  <si>
    <t>Canterbury</t>
  </si>
  <si>
    <t>Cooke</t>
  </si>
  <si>
    <t>Wilmot</t>
  </si>
  <si>
    <t>Orrington</t>
  </si>
  <si>
    <t>Citrus</t>
  </si>
  <si>
    <t>Hughes</t>
  </si>
  <si>
    <t>Southwick</t>
  </si>
  <si>
    <t>Stoneham</t>
  </si>
  <si>
    <t>Stockholm</t>
  </si>
  <si>
    <t>Licking</t>
  </si>
  <si>
    <t>Raymond</t>
  </si>
  <si>
    <t>Bexar</t>
  </si>
  <si>
    <t>Hempstead</t>
  </si>
  <si>
    <t>Rock</t>
  </si>
  <si>
    <t>Dummer</t>
  </si>
  <si>
    <t>ME</t>
  </si>
  <si>
    <t>Brandon</t>
  </si>
  <si>
    <t>Mattapoisett</t>
  </si>
  <si>
    <t>Monson</t>
  </si>
  <si>
    <t>DeKalb</t>
  </si>
  <si>
    <t>Stewart</t>
  </si>
  <si>
    <t>Glynn</t>
  </si>
  <si>
    <t>Santa Cruz</t>
  </si>
  <si>
    <t>Nevada</t>
  </si>
  <si>
    <t>Orange</t>
  </si>
  <si>
    <t>Dawes</t>
  </si>
  <si>
    <t>Gem</t>
  </si>
  <si>
    <t>Gooding</t>
  </si>
  <si>
    <t>Porter</t>
  </si>
  <si>
    <t>Marshall</t>
  </si>
  <si>
    <t>Miller</t>
  </si>
  <si>
    <t>McClain</t>
  </si>
  <si>
    <t>McCurtain</t>
  </si>
  <si>
    <t>Collingsworth</t>
  </si>
  <si>
    <t>Comal</t>
  </si>
  <si>
    <t>Emmet</t>
  </si>
  <si>
    <t>Henniker</t>
  </si>
  <si>
    <t>Bethany</t>
  </si>
  <si>
    <t>Natick</t>
  </si>
  <si>
    <t>Keene</t>
  </si>
  <si>
    <t>Ward</t>
  </si>
  <si>
    <t>Harrison</t>
  </si>
  <si>
    <t>Bosque</t>
  </si>
  <si>
    <t>Thayer</t>
  </si>
  <si>
    <t>St. Lucie</t>
  </si>
  <si>
    <t>1st</t>
  </si>
  <si>
    <t>Green's Grant</t>
  </si>
  <si>
    <t>Fort Bend</t>
  </si>
  <si>
    <t>Garden</t>
  </si>
  <si>
    <t>Randall</t>
  </si>
  <si>
    <t>Marlboro</t>
  </si>
  <si>
    <t>Newberry</t>
  </si>
  <si>
    <t>Grimes</t>
  </si>
  <si>
    <t>Humboldt</t>
  </si>
  <si>
    <t>Cook</t>
  </si>
  <si>
    <t>Shelby</t>
  </si>
  <si>
    <t>Linn</t>
  </si>
  <si>
    <t>Sumter</t>
  </si>
  <si>
    <t>Izard</t>
  </si>
  <si>
    <t>Pelham</t>
  </si>
  <si>
    <t>Pembroke</t>
  </si>
  <si>
    <t>East Hampton</t>
  </si>
  <si>
    <t>North Haven</t>
  </si>
  <si>
    <t>Cornville</t>
  </si>
  <si>
    <t>South Windsor</t>
  </si>
  <si>
    <t>Southbury</t>
  </si>
  <si>
    <t>Cross</t>
  </si>
  <si>
    <t>Drew</t>
  </si>
  <si>
    <t>Lauderdale</t>
  </si>
  <si>
    <t>Big Horn</t>
  </si>
  <si>
    <t>Chambers</t>
  </si>
  <si>
    <t>Brule</t>
  </si>
  <si>
    <t>Bibb</t>
  </si>
  <si>
    <t>Lowndes</t>
  </si>
  <si>
    <t>Melrose</t>
  </si>
  <si>
    <t>Juneau</t>
  </si>
  <si>
    <t>Comanche</t>
  </si>
  <si>
    <t>Highland</t>
  </si>
  <si>
    <t>Bridgton</t>
  </si>
  <si>
    <t>Allegan</t>
  </si>
  <si>
    <t>Knox</t>
  </si>
  <si>
    <t>Mellette</t>
  </si>
  <si>
    <t>Berrien</t>
  </si>
  <si>
    <t>Brazos</t>
  </si>
  <si>
    <t>Indian River</t>
  </si>
  <si>
    <t>Gallatin</t>
  </si>
  <si>
    <t>Waite</t>
  </si>
  <si>
    <t>Waldoboro</t>
  </si>
  <si>
    <t>Phippsburg</t>
  </si>
  <si>
    <t>Lafayette</t>
  </si>
  <si>
    <t>Leon</t>
  </si>
  <si>
    <t>Shrewsbury</t>
  </si>
  <si>
    <t>South Burlington</t>
  </si>
  <si>
    <t>South Hero</t>
  </si>
  <si>
    <t>Springfield</t>
  </si>
  <si>
    <t>Ontario</t>
  </si>
  <si>
    <t>Sheffield</t>
  </si>
  <si>
    <t>Shelburne</t>
  </si>
  <si>
    <t>McCulloch</t>
  </si>
  <si>
    <t>Santa Barbara</t>
  </si>
  <si>
    <t>Rockwood</t>
  </si>
  <si>
    <t>Rains</t>
  </si>
  <si>
    <t>Cocke</t>
  </si>
  <si>
    <t>Josephine</t>
  </si>
  <si>
    <t>Fannin</t>
  </si>
  <si>
    <t>Swanton</t>
  </si>
  <si>
    <t>Portsmouth</t>
  </si>
  <si>
    <t>Zavala</t>
  </si>
  <si>
    <t>Columbiana</t>
  </si>
  <si>
    <t>Laconia</t>
  </si>
  <si>
    <t>Clarendon</t>
  </si>
  <si>
    <t>Barrington</t>
  </si>
  <si>
    <t>Dedham</t>
  </si>
  <si>
    <t>Rangeley</t>
  </si>
  <si>
    <t>New Durham</t>
  </si>
  <si>
    <t>New Hampton</t>
  </si>
  <si>
    <t>Westmanland</t>
  </si>
  <si>
    <t>Whitneyville</t>
  </si>
  <si>
    <t>Willimantic</t>
  </si>
  <si>
    <t>Pocahontas</t>
  </si>
  <si>
    <t>Phelps</t>
  </si>
  <si>
    <t>Mineral</t>
  </si>
  <si>
    <t>Moffat</t>
  </si>
  <si>
    <t>Reading</t>
  </si>
  <si>
    <t>Dexter</t>
  </si>
  <si>
    <t>Charlevoix</t>
  </si>
  <si>
    <t>Uxbridge</t>
  </si>
  <si>
    <t>Ashburnham</t>
  </si>
  <si>
    <t>Sorrento</t>
  </si>
  <si>
    <t>Ashby</t>
  </si>
  <si>
    <t>Ashfield</t>
  </si>
  <si>
    <t>Athol</t>
  </si>
  <si>
    <t>Watertown</t>
  </si>
  <si>
    <t>Shoshone</t>
  </si>
  <si>
    <t>Poultney</t>
  </si>
  <si>
    <t>Pownal</t>
  </si>
  <si>
    <t>Harper</t>
  </si>
  <si>
    <t>Farmingdale</t>
  </si>
  <si>
    <t>Parmer</t>
  </si>
  <si>
    <t>Alamosa</t>
  </si>
  <si>
    <t>Arapahoe</t>
  </si>
  <si>
    <t>McIntosh</t>
  </si>
  <si>
    <t>Lumpkin</t>
  </si>
  <si>
    <t>McDuffie</t>
  </si>
  <si>
    <t>Killingly</t>
  </si>
  <si>
    <t>Agency</t>
  </si>
  <si>
    <t>DuPage</t>
  </si>
  <si>
    <t>Lawrence</t>
  </si>
  <si>
    <t>Lee</t>
  </si>
  <si>
    <t>Eliot</t>
  </si>
  <si>
    <t>Mitchell</t>
  </si>
  <si>
    <t>China</t>
  </si>
  <si>
    <t>Hermon</t>
  </si>
  <si>
    <t>Becket</t>
  </si>
  <si>
    <t>Allamakee</t>
  </si>
  <si>
    <t>Elbert</t>
  </si>
  <si>
    <t>Margin</t>
  </si>
  <si>
    <t>Glenn</t>
  </si>
  <si>
    <t>Brooklin</t>
  </si>
  <si>
    <t>Meredith</t>
  </si>
  <si>
    <t>Milan</t>
  </si>
  <si>
    <t>Millsfield</t>
  </si>
  <si>
    <t>Mont Vernon</t>
  </si>
  <si>
    <t>Medfield</t>
  </si>
  <si>
    <t>Millville</t>
  </si>
  <si>
    <t>Templeton</t>
  </si>
  <si>
    <t>Tewksbury</t>
  </si>
  <si>
    <t>Clayton</t>
  </si>
  <si>
    <t>Weld</t>
  </si>
  <si>
    <t>Hardin</t>
  </si>
  <si>
    <t>Tunbridge</t>
  </si>
  <si>
    <t>Redding</t>
  </si>
  <si>
    <t>Power</t>
  </si>
  <si>
    <t>Waukesha</t>
  </si>
  <si>
    <t>Carver</t>
  </si>
  <si>
    <t>Travis</t>
  </si>
  <si>
    <t>Grand Traverse</t>
  </si>
  <si>
    <t>Reeves</t>
  </si>
  <si>
    <t>Refugio</t>
  </si>
  <si>
    <t>Newfields</t>
  </si>
  <si>
    <t>Osborn</t>
  </si>
  <si>
    <t>Des Moines</t>
  </si>
  <si>
    <t>Caratunk</t>
  </si>
  <si>
    <t>Newington</t>
  </si>
  <si>
    <t>Clackamas</t>
  </si>
  <si>
    <t>Clatsop</t>
  </si>
  <si>
    <t>Bradley</t>
  </si>
  <si>
    <t>Monona</t>
  </si>
  <si>
    <t>Davis</t>
  </si>
  <si>
    <t>Crook</t>
  </si>
  <si>
    <t>McHenry</t>
  </si>
  <si>
    <t>Haywood</t>
  </si>
  <si>
    <t>TN</t>
  </si>
  <si>
    <t>Carlton</t>
  </si>
  <si>
    <t>Dickson</t>
  </si>
  <si>
    <t>Waupaca</t>
  </si>
  <si>
    <t>FIPS</t>
  </si>
  <si>
    <t>Juniata</t>
  </si>
  <si>
    <t>Cuming</t>
  </si>
  <si>
    <t>Hood</t>
  </si>
  <si>
    <t>Bamberg</t>
  </si>
  <si>
    <t>Garland</t>
  </si>
  <si>
    <t>Lyman</t>
  </si>
  <si>
    <t>Sauk</t>
  </si>
  <si>
    <t>Lunenburg</t>
  </si>
  <si>
    <t>Rice</t>
  </si>
  <si>
    <t>Riley</t>
  </si>
  <si>
    <t>Rooks</t>
  </si>
  <si>
    <t>Saline</t>
  </si>
  <si>
    <t>Thomas</t>
  </si>
  <si>
    <t>Sandwich</t>
  </si>
  <si>
    <t>Saugus</t>
  </si>
  <si>
    <t>Owyhee</t>
  </si>
  <si>
    <t>Payette</t>
  </si>
  <si>
    <t>St. Mary's</t>
  </si>
  <si>
    <t>Yavapai</t>
  </si>
  <si>
    <t>Town</t>
  </si>
  <si>
    <t>Killington</t>
  </si>
  <si>
    <t>Kirby</t>
  </si>
  <si>
    <t>Low &amp; Burbank's Gt.</t>
  </si>
  <si>
    <t>Lyme</t>
  </si>
  <si>
    <t>Delaware</t>
  </si>
  <si>
    <t>Ipswich</t>
  </si>
  <si>
    <t>Brevard</t>
  </si>
  <si>
    <t>MI</t>
  </si>
  <si>
    <t>Davidson</t>
  </si>
  <si>
    <t>Boone</t>
  </si>
  <si>
    <t>Cass</t>
  </si>
  <si>
    <t>Ridgefield</t>
  </si>
  <si>
    <t>West Fairlee</t>
  </si>
  <si>
    <t>Red River</t>
  </si>
  <si>
    <t>Haralson</t>
  </si>
  <si>
    <t>Waltham</t>
  </si>
  <si>
    <t>Bozrah</t>
  </si>
  <si>
    <t>Hodgeman</t>
  </si>
  <si>
    <t>Jewell</t>
  </si>
  <si>
    <t>Palmyra</t>
  </si>
  <si>
    <t>Landaff</t>
  </si>
  <si>
    <t>Bandera</t>
  </si>
  <si>
    <t>Bastrop</t>
  </si>
  <si>
    <t>Callahan</t>
  </si>
  <si>
    <t>Sheldon</t>
  </si>
  <si>
    <t>Prince George's</t>
  </si>
  <si>
    <t>San Augustine</t>
  </si>
  <si>
    <t>New Portland</t>
  </si>
  <si>
    <t>Kinney</t>
  </si>
  <si>
    <t>Friendship</t>
  </si>
  <si>
    <t>Coryell</t>
  </si>
  <si>
    <t>Cottle</t>
  </si>
  <si>
    <t>Crosby</t>
  </si>
  <si>
    <t>Caddo</t>
  </si>
  <si>
    <t>Stanislaus</t>
  </si>
  <si>
    <t>Tehama</t>
  </si>
  <si>
    <t>Trinity</t>
  </si>
  <si>
    <t>Berks</t>
  </si>
  <si>
    <t>Baltimore</t>
  </si>
  <si>
    <t>Saratoga</t>
  </si>
  <si>
    <t>Muskingum</t>
  </si>
  <si>
    <t>Merrimac</t>
  </si>
  <si>
    <t>Brookfield</t>
  </si>
  <si>
    <t>Sutton</t>
  </si>
  <si>
    <t>Churchill</t>
  </si>
  <si>
    <t>Colfax</t>
  </si>
  <si>
    <t>Sierra</t>
  </si>
  <si>
    <t>Barry</t>
  </si>
  <si>
    <t>Bucksport</t>
  </si>
  <si>
    <t>Hartford</t>
  </si>
  <si>
    <t>Hale's Location</t>
  </si>
  <si>
    <t>Haverhill</t>
  </si>
  <si>
    <t>Hawley</t>
  </si>
  <si>
    <t>Brownington</t>
  </si>
  <si>
    <t>Southeast Piscataquis</t>
  </si>
  <si>
    <t>Seboomook Lake</t>
  </si>
  <si>
    <t>Northeast Somerset</t>
  </si>
  <si>
    <t>Northwest Somerset</t>
  </si>
  <si>
    <t>Central Somerset</t>
  </si>
  <si>
    <t>East Central Franklin</t>
  </si>
  <si>
    <t>Chandler's Purchase</t>
  </si>
  <si>
    <t>Marshfield</t>
  </si>
  <si>
    <t>Cumberland</t>
  </si>
  <si>
    <t>Cherry</t>
  </si>
  <si>
    <t>Thornton</t>
  </si>
  <si>
    <t>Buena Vista</t>
  </si>
  <si>
    <t>Strong</t>
  </si>
  <si>
    <t>West Brookfield</t>
  </si>
  <si>
    <t>Fair Haven</t>
  </si>
  <si>
    <t>Plaistow</t>
  </si>
  <si>
    <t>Jonesport</t>
  </si>
  <si>
    <t>Stetson</t>
  </si>
  <si>
    <t>States with Highest Percent of Vote</t>
  </si>
  <si>
    <t>Harmon</t>
  </si>
  <si>
    <t>Greensboro</t>
  </si>
  <si>
    <t>Peacham</t>
  </si>
  <si>
    <t>Lewis</t>
  </si>
  <si>
    <t>Minidoka</t>
  </si>
  <si>
    <t>Nez Perce</t>
  </si>
  <si>
    <t>Oneida</t>
  </si>
  <si>
    <t>Nacogdoches</t>
  </si>
  <si>
    <t>Langdon</t>
  </si>
  <si>
    <t>Lempster</t>
  </si>
  <si>
    <t>Madera</t>
  </si>
  <si>
    <t>Gilpin</t>
  </si>
  <si>
    <t>Stonewall</t>
  </si>
  <si>
    <t>Palo Pinto</t>
  </si>
  <si>
    <t>Greenwich</t>
  </si>
  <si>
    <t>Griswold</t>
  </si>
  <si>
    <t>Cutler</t>
  </si>
  <si>
    <t>Cullman</t>
  </si>
  <si>
    <t>Massachusetts</t>
  </si>
  <si>
    <t>Damariscotta</t>
  </si>
  <si>
    <t>Oakfield</t>
  </si>
  <si>
    <t>Ogunquit</t>
  </si>
  <si>
    <t>Houlton</t>
  </si>
  <si>
    <t>Russell</t>
  </si>
  <si>
    <t>Tremont</t>
  </si>
  <si>
    <t>Jersey</t>
  </si>
  <si>
    <t>Orwell</t>
  </si>
  <si>
    <t>Jamaica</t>
  </si>
  <si>
    <t>Hale</t>
  </si>
  <si>
    <t>Rockingham</t>
  </si>
  <si>
    <t>Jackson</t>
  </si>
  <si>
    <t>Lampasas</t>
  </si>
  <si>
    <t>Philadelphia</t>
  </si>
  <si>
    <t>Onondaga</t>
  </si>
  <si>
    <t>Saco</t>
  </si>
  <si>
    <t>St. Agatha</t>
  </si>
  <si>
    <t>Seneca</t>
  </si>
  <si>
    <t>Tioga</t>
  </si>
  <si>
    <t>Hampshire</t>
  </si>
  <si>
    <t>Ogemaw</t>
  </si>
  <si>
    <t>Craig</t>
  </si>
  <si>
    <t>Early</t>
  </si>
  <si>
    <t>Washoe</t>
  </si>
  <si>
    <t>Livermore</t>
  </si>
  <si>
    <t>Cimarron</t>
  </si>
  <si>
    <t>Stannard</t>
  </si>
  <si>
    <t>Cherryfield</t>
  </si>
  <si>
    <t>Yuma</t>
  </si>
  <si>
    <t>Cambria</t>
  </si>
  <si>
    <t>Spencer</t>
  </si>
  <si>
    <t>Wallingford</t>
  </si>
  <si>
    <t>Erving's Location</t>
  </si>
  <si>
    <t>Moscow</t>
  </si>
  <si>
    <t>Mount Chase</t>
  </si>
  <si>
    <t>Mount Desert</t>
  </si>
  <si>
    <t>Taliaferro</t>
  </si>
  <si>
    <t>Tattnall</t>
  </si>
  <si>
    <t>Mariposa</t>
  </si>
  <si>
    <t>McMullen</t>
  </si>
  <si>
    <t>Iosco</t>
  </si>
  <si>
    <t>Dunn</t>
  </si>
  <si>
    <t>Gore</t>
  </si>
  <si>
    <t>LaSalle</t>
  </si>
  <si>
    <t>Coffee</t>
  </si>
  <si>
    <t>Snyder</t>
  </si>
  <si>
    <t>Jamestown</t>
  </si>
  <si>
    <t>Holbrook</t>
  </si>
  <si>
    <t>Holden</t>
  </si>
  <si>
    <t>Holliston</t>
  </si>
  <si>
    <t>Holyoke</t>
  </si>
  <si>
    <t>Woodstock</t>
  </si>
  <si>
    <t>2nd</t>
  </si>
  <si>
    <t>3rd</t>
  </si>
  <si>
    <t>Strafford</t>
  </si>
  <si>
    <t>Chemung</t>
  </si>
  <si>
    <t>Kershaw</t>
  </si>
  <si>
    <t>Atoka</t>
  </si>
  <si>
    <t>Shelton</t>
  </si>
  <si>
    <t>Sedgwick</t>
  </si>
  <si>
    <t>Ashley</t>
  </si>
  <si>
    <t>Windsor</t>
  </si>
  <si>
    <t>Dunbarton</t>
  </si>
  <si>
    <t>Tazewell</t>
  </si>
  <si>
    <t>Wise</t>
  </si>
  <si>
    <t>Dauphin</t>
  </si>
  <si>
    <t>Luna</t>
  </si>
  <si>
    <t>Deerfield</t>
  </si>
  <si>
    <t>Dennis</t>
  </si>
  <si>
    <t>Dighton</t>
  </si>
  <si>
    <t>Colorado</t>
  </si>
  <si>
    <t>CO</t>
  </si>
  <si>
    <t>Adams</t>
  </si>
  <si>
    <t>Franklin</t>
  </si>
  <si>
    <t>Gonzales</t>
  </si>
  <si>
    <t>Gregg</t>
  </si>
  <si>
    <t>St. Clair</t>
  </si>
  <si>
    <t>Clifton</t>
  </si>
  <si>
    <t>Sagadahoc</t>
  </si>
  <si>
    <t>Cowley</t>
  </si>
  <si>
    <t>Dickinson</t>
  </si>
  <si>
    <t>Antrim</t>
  </si>
  <si>
    <t>Rusk</t>
  </si>
  <si>
    <t>Burnett</t>
  </si>
  <si>
    <t>Little Compton</t>
  </si>
  <si>
    <t>Benzie</t>
  </si>
  <si>
    <t>Harvey</t>
  </si>
  <si>
    <t>Alcona</t>
  </si>
  <si>
    <t>Alger</t>
  </si>
  <si>
    <t>Sacramento</t>
  </si>
  <si>
    <t>San Benito</t>
  </si>
  <si>
    <t>Titus</t>
  </si>
  <si>
    <t>Reno</t>
  </si>
  <si>
    <t>Queen Anne's</t>
  </si>
  <si>
    <t>Lexington</t>
  </si>
  <si>
    <t>Blaine</t>
  </si>
  <si>
    <t>Columbia Falls</t>
  </si>
  <si>
    <t>New Bedford</t>
  </si>
  <si>
    <t>Greenville</t>
  </si>
  <si>
    <t>Sebec</t>
  </si>
  <si>
    <t>Starks</t>
  </si>
  <si>
    <t>Sidney</t>
  </si>
  <si>
    <t>Berkley</t>
  </si>
  <si>
    <t>Sanford</t>
  </si>
  <si>
    <t>Mount Holly</t>
  </si>
  <si>
    <t>Phillipston</t>
  </si>
  <si>
    <t>Archer</t>
  </si>
  <si>
    <t>Floyd</t>
  </si>
  <si>
    <t>Schuyler</t>
  </si>
  <si>
    <t>Deaf Smith</t>
  </si>
  <si>
    <t>Blanco</t>
  </si>
  <si>
    <t>Borden</t>
  </si>
  <si>
    <t>Grant</t>
  </si>
  <si>
    <t>Rupert</t>
  </si>
  <si>
    <t>Alexandria</t>
  </si>
  <si>
    <t>Richmond</t>
  </si>
  <si>
    <t>Kay</t>
  </si>
  <si>
    <t>Whately</t>
  </si>
  <si>
    <t>Wilbraham</t>
  </si>
  <si>
    <t>Winchendon</t>
  </si>
  <si>
    <t>Greenbush</t>
  </si>
  <si>
    <t>New Haven</t>
  </si>
  <si>
    <t>New London</t>
  </si>
  <si>
    <t>Idaho Secretary of State</t>
  </si>
  <si>
    <t>Love</t>
  </si>
  <si>
    <t>Ferdinand town</t>
  </si>
  <si>
    <t>Glastenbury town</t>
  </si>
  <si>
    <t>Montezuma</t>
  </si>
  <si>
    <t>Alford</t>
  </si>
  <si>
    <t>Amesbury</t>
  </si>
  <si>
    <t>Labette</t>
  </si>
  <si>
    <t>Salem</t>
  </si>
  <si>
    <t>Cotton</t>
  </si>
  <si>
    <t>Wisconsin</t>
  </si>
  <si>
    <t>Florida</t>
  </si>
  <si>
    <t>Rockdale</t>
  </si>
  <si>
    <t>Kit Carson</t>
  </si>
  <si>
    <t>Blackstone</t>
  </si>
  <si>
    <t>Trego</t>
  </si>
  <si>
    <t>Winhall</t>
  </si>
  <si>
    <t>Bangor</t>
  </si>
  <si>
    <t>Baring</t>
  </si>
  <si>
    <t>Beals</t>
  </si>
  <si>
    <t>Londonderry</t>
  </si>
  <si>
    <t>Charlemont</t>
  </si>
  <si>
    <t>McKinley</t>
  </si>
  <si>
    <t>Mora</t>
  </si>
  <si>
    <t>Quay</t>
  </si>
  <si>
    <t>Piscataquis</t>
  </si>
  <si>
    <t>Green</t>
  </si>
  <si>
    <t>Cattaraugus</t>
  </si>
  <si>
    <t>Hadley's Purchase</t>
  </si>
  <si>
    <t>Nye</t>
  </si>
  <si>
    <t>Hope</t>
  </si>
  <si>
    <t>Pawnee</t>
  </si>
  <si>
    <t>Glocester</t>
  </si>
  <si>
    <t>Southwest Harbor</t>
  </si>
  <si>
    <t>Success</t>
  </si>
  <si>
    <t>Shackelford</t>
  </si>
  <si>
    <t>North Penobscot</t>
  </si>
  <si>
    <t>Whitney</t>
  </si>
  <si>
    <t>Twombly</t>
  </si>
  <si>
    <t>Wade</t>
  </si>
  <si>
    <t>Norridgewock</t>
  </si>
  <si>
    <t>North Berwick</t>
  </si>
  <si>
    <t>Corinna</t>
  </si>
  <si>
    <t>Odell</t>
  </si>
  <si>
    <t>Dennysville</t>
  </si>
  <si>
    <t>Burlington</t>
  </si>
  <si>
    <t>Preble</t>
  </si>
  <si>
    <t>Aitkin</t>
  </si>
  <si>
    <t>Hood River</t>
  </si>
  <si>
    <t>McDonough</t>
  </si>
  <si>
    <t>Glades</t>
  </si>
  <si>
    <t>Meddybemps</t>
  </si>
  <si>
    <t>Rockwall</t>
  </si>
  <si>
    <t>Belchertown</t>
  </si>
  <si>
    <t>Scarborough</t>
  </si>
  <si>
    <t>Shapleigh</t>
  </si>
  <si>
    <t>Peoria</t>
  </si>
  <si>
    <t>Troy</t>
  </si>
  <si>
    <t>Lamar</t>
  </si>
  <si>
    <t>Whitfield</t>
  </si>
  <si>
    <t>Door</t>
  </si>
  <si>
    <t>Vinton</t>
  </si>
  <si>
    <t>Coshocton</t>
  </si>
  <si>
    <t>Santa Rosa</t>
  </si>
  <si>
    <t>Beadle</t>
  </si>
  <si>
    <t>Fort Kent</t>
  </si>
  <si>
    <t>AL</t>
  </si>
  <si>
    <t>Appleton</t>
  </si>
  <si>
    <t>Heath</t>
  </si>
  <si>
    <t>Alna</t>
  </si>
  <si>
    <t>Amity</t>
  </si>
  <si>
    <t>Chelmsford</t>
  </si>
  <si>
    <t>Chicopee</t>
  </si>
  <si>
    <t>Monroe</t>
  </si>
  <si>
    <t>Allendale</t>
  </si>
  <si>
    <t>Wiscasset</t>
  </si>
  <si>
    <t>Red Lake</t>
  </si>
  <si>
    <t>Webb</t>
  </si>
  <si>
    <t>Montmorency</t>
  </si>
  <si>
    <t>Muskegon</t>
  </si>
  <si>
    <t>Seward</t>
  </si>
  <si>
    <t>Shawnee</t>
  </si>
  <si>
    <t>New Salem</t>
  </si>
  <si>
    <t>Chesterville</t>
  </si>
  <si>
    <t>Pontotoc</t>
  </si>
  <si>
    <t>Hinsdale</t>
  </si>
  <si>
    <t>Codington</t>
  </si>
  <si>
    <t>Mower</t>
  </si>
  <si>
    <t>Upton</t>
  </si>
  <si>
    <t>Uvalde</t>
  </si>
  <si>
    <t>Toombs</t>
  </si>
  <si>
    <t>Towns</t>
  </si>
  <si>
    <t>Holderness</t>
  </si>
  <si>
    <t>Hollis</t>
  </si>
  <si>
    <t>Hooksett</t>
  </si>
  <si>
    <t>Jaffrey</t>
  </si>
  <si>
    <t>Attleboro</t>
  </si>
  <si>
    <t>Kiowa</t>
  </si>
  <si>
    <t>Allenstown</t>
  </si>
  <si>
    <t>Montcalm</t>
  </si>
  <si>
    <t>Dickens</t>
  </si>
  <si>
    <t>Francestown</t>
  </si>
  <si>
    <t>Vershire</t>
  </si>
  <si>
    <t>Monticello</t>
  </si>
  <si>
    <t>Oak Bluffs</t>
  </si>
  <si>
    <t>Old Town</t>
  </si>
  <si>
    <t>Orient</t>
  </si>
  <si>
    <t>Wellfleet</t>
  </si>
  <si>
    <t>Wendell</t>
  </si>
  <si>
    <t>Fairfax</t>
  </si>
  <si>
    <t>Lowell</t>
  </si>
  <si>
    <t>Ludlow</t>
  </si>
  <si>
    <t>Gwinnett</t>
  </si>
  <si>
    <t>Baylor</t>
  </si>
  <si>
    <t>Tiverton</t>
  </si>
  <si>
    <t>Warwick</t>
  </si>
  <si>
    <t>Brewer</t>
  </si>
  <si>
    <t>Bowerbank</t>
  </si>
  <si>
    <t>Ozaukee</t>
  </si>
  <si>
    <t>Hand</t>
  </si>
  <si>
    <t>Chilmark</t>
  </si>
  <si>
    <t>Hooker</t>
  </si>
  <si>
    <t>Kearney</t>
  </si>
  <si>
    <t>Amherst</t>
  </si>
  <si>
    <t>Narragansett</t>
  </si>
  <si>
    <t>Buckfield</t>
  </si>
  <si>
    <t>Somerset</t>
  </si>
  <si>
    <t>Brownville</t>
  </si>
  <si>
    <t>Desha</t>
  </si>
  <si>
    <t>Hull</t>
  </si>
  <si>
    <t>Lenox</t>
  </si>
  <si>
    <t>Leominster</t>
  </si>
  <si>
    <t>Winnebago</t>
  </si>
  <si>
    <t>Coke</t>
  </si>
  <si>
    <t>Vinalhaven</t>
  </si>
  <si>
    <t>Stonington</t>
  </si>
  <si>
    <t>Methuen</t>
  </si>
  <si>
    <t>Buchanan</t>
  </si>
  <si>
    <t>Independence</t>
  </si>
  <si>
    <t>Parkman</t>
  </si>
  <si>
    <t>Connecticut</t>
  </si>
  <si>
    <t>Wethersfield</t>
  </si>
  <si>
    <t>Lagrange</t>
  </si>
  <si>
    <t>East Hancock</t>
  </si>
  <si>
    <t>Northwest Hancock</t>
  </si>
  <si>
    <t>Central Hancock</t>
  </si>
  <si>
    <t>Criehaven</t>
  </si>
  <si>
    <t>Hibberts</t>
  </si>
  <si>
    <t>North Oxford</t>
  </si>
  <si>
    <t>South Oxford</t>
  </si>
  <si>
    <t>Subdivision</t>
  </si>
  <si>
    <t>Thorndike</t>
  </si>
  <si>
    <t>Talmadge</t>
  </si>
  <si>
    <t>Tuscaloosa</t>
  </si>
  <si>
    <t>Mendon</t>
  </si>
  <si>
    <t>Gibson</t>
  </si>
  <si>
    <t>St. Johnsbury</t>
  </si>
  <si>
    <t>Val Verde</t>
  </si>
  <si>
    <t>Preston</t>
  </si>
  <si>
    <t>West Bridgewater</t>
  </si>
  <si>
    <t>Alachua</t>
  </si>
  <si>
    <t>Baker</t>
  </si>
  <si>
    <t>Guildhall</t>
  </si>
  <si>
    <t>Orland</t>
  </si>
  <si>
    <t>Orono</t>
  </si>
  <si>
    <t>P Home State</t>
  </si>
  <si>
    <t>Passamaquoddy Pleasant Point</t>
  </si>
  <si>
    <t>Governor</t>
  </si>
  <si>
    <t>Carson</t>
  </si>
  <si>
    <t>Castro</t>
  </si>
  <si>
    <t>Greenwood</t>
  </si>
  <si>
    <t>Parsonsfield</t>
  </si>
  <si>
    <t>Garfield</t>
  </si>
  <si>
    <t>Kennebec</t>
  </si>
  <si>
    <t>Shiawassee</t>
  </si>
  <si>
    <t>Fulton</t>
  </si>
  <si>
    <t>Habersham</t>
  </si>
  <si>
    <t>Northampton</t>
  </si>
  <si>
    <t>Sterling</t>
  </si>
  <si>
    <t>Calais</t>
  </si>
  <si>
    <t>Rogers</t>
  </si>
  <si>
    <t>Butts</t>
  </si>
  <si>
    <t>East Haven</t>
  </si>
  <si>
    <t>Roger Mills</t>
  </si>
  <si>
    <t>Ulster</t>
  </si>
  <si>
    <t>AK</t>
  </si>
  <si>
    <t>Faulk</t>
  </si>
  <si>
    <t>Randolph</t>
  </si>
  <si>
    <t>Hampton Falls</t>
  </si>
  <si>
    <t>North Andover</t>
  </si>
  <si>
    <t>New Canada</t>
  </si>
  <si>
    <t>Standish</t>
  </si>
  <si>
    <t>Calumet</t>
  </si>
  <si>
    <t>Dane</t>
  </si>
  <si>
    <t>Forest</t>
  </si>
  <si>
    <t>Cochran</t>
  </si>
  <si>
    <t>New Mexico</t>
  </si>
  <si>
    <t>Bee</t>
  </si>
  <si>
    <t>Geneva</t>
  </si>
  <si>
    <t>Pop Vote</t>
  </si>
  <si>
    <t>Lowest % of Vote and Win</t>
  </si>
  <si>
    <t>Bennett</t>
  </si>
  <si>
    <t>Sabattus</t>
  </si>
  <si>
    <t>Madison</t>
  </si>
  <si>
    <t>Marengo</t>
  </si>
  <si>
    <t>Throckmorton</t>
  </si>
  <si>
    <t>Benson</t>
  </si>
  <si>
    <t>Bernardston</t>
  </si>
  <si>
    <t>Beverly</t>
  </si>
  <si>
    <t>Candia</t>
  </si>
  <si>
    <t>Cornish</t>
  </si>
  <si>
    <t>Mahnomen</t>
  </si>
  <si>
    <t>Meeker</t>
  </si>
  <si>
    <t>Dundy</t>
  </si>
  <si>
    <t>Ripton</t>
  </si>
  <si>
    <t>Rochester</t>
  </si>
  <si>
    <t>Ben Hill</t>
  </si>
  <si>
    <t>Grady</t>
  </si>
  <si>
    <t>Irion</t>
  </si>
  <si>
    <t>Jack</t>
  </si>
  <si>
    <t>Ashland</t>
  </si>
  <si>
    <t>Lamoille</t>
  </si>
  <si>
    <t>Osborne</t>
  </si>
  <si>
    <t>Meade</t>
  </si>
  <si>
    <t>Morris</t>
  </si>
  <si>
    <t>Andover</t>
  </si>
  <si>
    <t>Le Flore</t>
  </si>
  <si>
    <t>Abington</t>
  </si>
  <si>
    <t>Acton</t>
  </si>
  <si>
    <t>Newcastle</t>
  </si>
  <si>
    <t>Newfield</t>
  </si>
  <si>
    <t>Quitman</t>
  </si>
  <si>
    <t>Rabun</t>
  </si>
  <si>
    <t>Rock Island</t>
  </si>
  <si>
    <t>Bean's Grant</t>
  </si>
  <si>
    <t>Durham</t>
  </si>
  <si>
    <t>Barton</t>
  </si>
  <si>
    <t>Bourbon</t>
  </si>
  <si>
    <t>North Attleborough</t>
  </si>
  <si>
    <t>Mahoning</t>
  </si>
  <si>
    <t>Barbour</t>
  </si>
  <si>
    <t>Atk. &amp; Gilm. Ac. Gt.</t>
  </si>
  <si>
    <t>Gunnison</t>
  </si>
  <si>
    <t>Yolo</t>
  </si>
  <si>
    <t>Yuba</t>
  </si>
  <si>
    <t>East Central Penobscot</t>
  </si>
  <si>
    <t>Argyle</t>
  </si>
  <si>
    <t>Penobscot Indian Island</t>
  </si>
  <si>
    <t>Maine</t>
  </si>
  <si>
    <t>Pittston</t>
  </si>
  <si>
    <t>Glascock</t>
  </si>
  <si>
    <t>Iron</t>
  </si>
  <si>
    <t>Vienna</t>
  </si>
  <si>
    <t>Jasper</t>
  </si>
  <si>
    <t>Burke</t>
  </si>
  <si>
    <t>Pawlet</t>
  </si>
  <si>
    <t>West Springfield</t>
  </si>
  <si>
    <t>Cheboygan</t>
  </si>
  <si>
    <t>Craftsbury</t>
  </si>
  <si>
    <t>Middletown</t>
  </si>
  <si>
    <t>North Kingstown</t>
  </si>
  <si>
    <t>South Kingstown</t>
  </si>
  <si>
    <t>Chichester</t>
  </si>
  <si>
    <t>Long Island</t>
  </si>
  <si>
    <t>Plainville</t>
  </si>
  <si>
    <t>Plympton</t>
  </si>
  <si>
    <t>Princeton</t>
  </si>
  <si>
    <t>Stephenson</t>
  </si>
  <si>
    <t>Tuolumne</t>
  </si>
  <si>
    <t>Meriwether</t>
  </si>
  <si>
    <t>Hayes</t>
  </si>
  <si>
    <t>Greenfield</t>
  </si>
  <si>
    <t>Groveland</t>
  </si>
  <si>
    <t>Hadley</t>
  </si>
  <si>
    <t>Wentworth</t>
  </si>
  <si>
    <t>Brookings</t>
  </si>
  <si>
    <t>Chapman</t>
  </si>
  <si>
    <t>Ringgold</t>
  </si>
  <si>
    <t>Forsyth</t>
  </si>
  <si>
    <t>Hart</t>
  </si>
  <si>
    <t>Murray</t>
  </si>
  <si>
    <t>Coventry</t>
  </si>
  <si>
    <t>Bar Harbor</t>
  </si>
  <si>
    <t>Gosnold</t>
  </si>
  <si>
    <t>Great Barrington</t>
  </si>
  <si>
    <t>Larimer</t>
  </si>
  <si>
    <t>Winneshiek</t>
  </si>
  <si>
    <t>Woodbury</t>
  </si>
  <si>
    <t>Bond</t>
  </si>
  <si>
    <t>Bureau</t>
  </si>
  <si>
    <t>Frankfort</t>
  </si>
  <si>
    <t>Freeport</t>
  </si>
  <si>
    <t>Morristown</t>
  </si>
  <si>
    <t>San Diego</t>
  </si>
  <si>
    <t>San Francisco</t>
  </si>
  <si>
    <t>San Joaquin</t>
  </si>
  <si>
    <t>West Tisbury</t>
  </si>
  <si>
    <t>&lt;10%</t>
  </si>
  <si>
    <t>Cleveland</t>
  </si>
  <si>
    <t>Gilmer</t>
  </si>
  <si>
    <t>Lonoke</t>
  </si>
  <si>
    <t>&lt;20%</t>
  </si>
  <si>
    <t>&lt;30%</t>
  </si>
  <si>
    <t>&lt;40%</t>
  </si>
  <si>
    <t>&lt;50%</t>
  </si>
  <si>
    <t>Page</t>
  </si>
  <si>
    <t>Tolland</t>
  </si>
  <si>
    <t>Freedom</t>
  </si>
  <si>
    <t>Eastham</t>
  </si>
  <si>
    <t>Otisfield</t>
  </si>
  <si>
    <t>Newry</t>
  </si>
  <si>
    <t>White</t>
  </si>
  <si>
    <t>Swanzey</t>
  </si>
  <si>
    <t>Tamworth</t>
  </si>
  <si>
    <t>Liberty Union</t>
  </si>
  <si>
    <t>Harwich</t>
  </si>
  <si>
    <t>Hatfield</t>
  </si>
  <si>
    <t>Marblehead</t>
  </si>
  <si>
    <t>Beddington</t>
  </si>
  <si>
    <t>Bath</t>
  </si>
  <si>
    <t>Treutlen</t>
  </si>
  <si>
    <t>East Providence</t>
  </si>
  <si>
    <t>Exeter</t>
  </si>
  <si>
    <t>Hitchcock</t>
  </si>
  <si>
    <t>Eden</t>
  </si>
  <si>
    <t>Bridgeport</t>
  </si>
  <si>
    <t>Broward</t>
  </si>
  <si>
    <t>Pomfret</t>
  </si>
  <si>
    <t>Maidstone</t>
  </si>
  <si>
    <t>Nobleboro</t>
  </si>
  <si>
    <t>Medina</t>
  </si>
  <si>
    <t>Meigs</t>
  </si>
  <si>
    <t>Freetown</t>
  </si>
  <si>
    <t>New Vineyard</t>
  </si>
  <si>
    <t>Edwards</t>
  </si>
  <si>
    <t>Elk</t>
  </si>
  <si>
    <t>Doniphan</t>
  </si>
  <si>
    <t>Bristol</t>
  </si>
  <si>
    <t>Keith</t>
  </si>
  <si>
    <t>Potter</t>
  </si>
  <si>
    <t>Kings</t>
  </si>
  <si>
    <t>Lake</t>
  </si>
  <si>
    <t>Merrill</t>
  </si>
  <si>
    <t>Karnes</t>
  </si>
  <si>
    <t>Dougherty</t>
  </si>
  <si>
    <t>Dubuque</t>
  </si>
  <si>
    <t>Routt</t>
  </si>
  <si>
    <t>Cobb</t>
  </si>
  <si>
    <t>Colquitt</t>
  </si>
  <si>
    <t>Stockbridge</t>
  </si>
  <si>
    <t>Reagan</t>
  </si>
  <si>
    <t>Real</t>
  </si>
  <si>
    <t>Kaufman</t>
  </si>
  <si>
    <t>Center Harbor</t>
  </si>
  <si>
    <t>Vassalboro</t>
  </si>
  <si>
    <t>Veazie</t>
  </si>
  <si>
    <t>Wardsboro</t>
  </si>
  <si>
    <t>Walden</t>
  </si>
  <si>
    <t>Los Alamos</t>
  </si>
  <si>
    <t>Hubbardton</t>
  </si>
  <si>
    <t>Huntington</t>
  </si>
  <si>
    <t>Winterport</t>
  </si>
  <si>
    <t>Suffolk</t>
  </si>
  <si>
    <t>Rensselaer</t>
  </si>
  <si>
    <t>Galveston</t>
  </si>
  <si>
    <t>Arlington</t>
  </si>
  <si>
    <t>Willington</t>
  </si>
  <si>
    <t>Eastland</t>
  </si>
  <si>
    <t>Garza</t>
  </si>
  <si>
    <t>Newaygo</t>
  </si>
  <si>
    <t>Cornwall</t>
  </si>
  <si>
    <t>Niobrara</t>
  </si>
  <si>
    <t>Carson City</t>
  </si>
  <si>
    <t>Cibola</t>
  </si>
  <si>
    <t>Plainfield</t>
  </si>
  <si>
    <t>Boulder</t>
  </si>
  <si>
    <t>Coffey</t>
  </si>
  <si>
    <t>Weymouth</t>
  </si>
  <si>
    <t>Sangerville</t>
  </si>
  <si>
    <t>Mechanic Falls</t>
  </si>
  <si>
    <t>Embden</t>
  </si>
  <si>
    <t>Etna</t>
  </si>
  <si>
    <t>South Hampton</t>
  </si>
  <si>
    <t>East Lyme</t>
  </si>
  <si>
    <t>Worcester</t>
  </si>
  <si>
    <t>Yarmouth</t>
  </si>
  <si>
    <t>Acworth</t>
  </si>
  <si>
    <t>Bullock</t>
  </si>
  <si>
    <t>Butler</t>
  </si>
  <si>
    <t>Gila</t>
  </si>
  <si>
    <t>Graham</t>
  </si>
  <si>
    <t>Cleburne</t>
  </si>
  <si>
    <t>Abbeville</t>
  </si>
  <si>
    <t>Dresden</t>
  </si>
  <si>
    <t>Cooper</t>
  </si>
  <si>
    <t>Midland</t>
  </si>
  <si>
    <t>Barber</t>
  </si>
  <si>
    <t>Coal</t>
  </si>
  <si>
    <t>Stone</t>
  </si>
  <si>
    <t>Islesboro</t>
  </si>
  <si>
    <t>Lac Qui Parle</t>
  </si>
  <si>
    <t>Brazoria</t>
  </si>
  <si>
    <t>Burt</t>
  </si>
  <si>
    <t>Effingham</t>
  </si>
  <si>
    <t>West Stockbridge</t>
  </si>
  <si>
    <t>Island Falls</t>
  </si>
  <si>
    <t>East Granby</t>
  </si>
  <si>
    <t>Sherman</t>
  </si>
  <si>
    <t>Smith</t>
  </si>
  <si>
    <t>Stafford</t>
  </si>
  <si>
    <t>Nueces</t>
  </si>
  <si>
    <t>North Yarmouth</t>
  </si>
  <si>
    <t>Northport</t>
  </si>
  <si>
    <t>Vanceboro</t>
  </si>
  <si>
    <t>Branford</t>
  </si>
  <si>
    <t>Wales</t>
  </si>
  <si>
    <t>Stockton Springs</t>
  </si>
  <si>
    <t>Glasscock</t>
  </si>
  <si>
    <t>Goliad</t>
  </si>
  <si>
    <t>Cranberry Isles</t>
  </si>
  <si>
    <t>Walpole</t>
  </si>
  <si>
    <t>Lemhi</t>
  </si>
  <si>
    <t>Columbia</t>
  </si>
  <si>
    <t>West Boylston</t>
  </si>
  <si>
    <t>Jonesboro</t>
  </si>
  <si>
    <t>Rush</t>
  </si>
  <si>
    <t>Charlotte</t>
  </si>
  <si>
    <t>Otero</t>
  </si>
  <si>
    <t>Talladega</t>
  </si>
  <si>
    <t>Kittery</t>
  </si>
  <si>
    <t>Danville</t>
  </si>
  <si>
    <t>Wayland</t>
  </si>
  <si>
    <t>Wellesley</t>
  </si>
  <si>
    <t>Brookline</t>
  </si>
  <si>
    <t>Los Angeles</t>
  </si>
  <si>
    <t>West Haven</t>
  </si>
  <si>
    <t>West Rutland</t>
  </si>
  <si>
    <t>Latimer</t>
  </si>
  <si>
    <t>Deep River</t>
  </si>
  <si>
    <t>MCD</t>
  </si>
  <si>
    <t>COUSUBFP</t>
  </si>
  <si>
    <t>Frederick</t>
  </si>
  <si>
    <t>Garrett</t>
  </si>
  <si>
    <t>Louisa</t>
  </si>
  <si>
    <t>Dona Ana</t>
  </si>
  <si>
    <t>Wadena</t>
  </si>
  <si>
    <t>Yell</t>
  </si>
  <si>
    <t>Dewey</t>
  </si>
  <si>
    <t>FL</t>
  </si>
  <si>
    <t>Granby</t>
  </si>
  <si>
    <t>Westborough</t>
  </si>
  <si>
    <t>Westhampton</t>
  </si>
  <si>
    <t>Westport</t>
  </si>
  <si>
    <t>Averill town</t>
  </si>
  <si>
    <t>Buels gore</t>
  </si>
  <si>
    <t>Passamaquoddy Indian Township</t>
  </si>
  <si>
    <t>Central Falls</t>
  </si>
  <si>
    <t>Cranston</t>
  </si>
  <si>
    <t>Kennebunk</t>
  </si>
  <si>
    <t>Northwood</t>
  </si>
  <si>
    <t>Nottingham</t>
  </si>
  <si>
    <t>Orford</t>
  </si>
  <si>
    <t>Ossipee</t>
  </si>
  <si>
    <t>Norwich</t>
  </si>
  <si>
    <t>East Hartford</t>
  </si>
  <si>
    <t>Rehoboth</t>
  </si>
  <si>
    <t>Cabot</t>
  </si>
  <si>
    <t>County Ranking</t>
  </si>
  <si>
    <t>South Thomaston</t>
  </si>
  <si>
    <t>Stacyville</t>
  </si>
  <si>
    <t>Tennessee Secretary of State. Division of Elections</t>
  </si>
  <si>
    <t>MA</t>
  </si>
  <si>
    <t>Winthrop</t>
  </si>
  <si>
    <t>Darien</t>
  </si>
  <si>
    <t>Wilmington</t>
  </si>
  <si>
    <t>SC</t>
  </si>
  <si>
    <t>Republic</t>
  </si>
  <si>
    <t>Wabaunsee</t>
  </si>
  <si>
    <t>Leverett</t>
  </si>
  <si>
    <t>Leyden</t>
  </si>
  <si>
    <t>North Brookfield</t>
  </si>
  <si>
    <t>Pickens</t>
  </si>
  <si>
    <t>Pike</t>
  </si>
  <si>
    <t>Hebron</t>
  </si>
  <si>
    <t>Iroquois</t>
  </si>
  <si>
    <t>Hersey</t>
  </si>
  <si>
    <t>Millbury</t>
  </si>
  <si>
    <t>Millis</t>
  </si>
  <si>
    <t>Collier</t>
  </si>
  <si>
    <t>Rio Grande</t>
  </si>
  <si>
    <t>Chittenden</t>
  </si>
  <si>
    <t>Grand Isle</t>
  </si>
  <si>
    <t>Beacon Falls</t>
  </si>
  <si>
    <t>Woodland</t>
  </si>
  <si>
    <t>Cape Elizabeth</t>
  </si>
  <si>
    <t>Roque Bluffs</t>
  </si>
  <si>
    <t>Rumford</t>
  </si>
  <si>
    <t>Starksboro</t>
  </si>
  <si>
    <t>Alfalfa</t>
  </si>
  <si>
    <t>Richford</t>
  </si>
  <si>
    <t>Swisher</t>
  </si>
  <si>
    <t>Butte</t>
  </si>
  <si>
    <t>McLeod</t>
  </si>
  <si>
    <t>Bakersfield</t>
  </si>
  <si>
    <t>Osage</t>
  </si>
  <si>
    <t>Benewah</t>
  </si>
  <si>
    <t>Bingham</t>
  </si>
  <si>
    <t>Jo Daviess</t>
  </si>
  <si>
    <t>West Warwick</t>
  </si>
  <si>
    <t>Westerly</t>
  </si>
  <si>
    <t>Foster</t>
  </si>
  <si>
    <t>Jim Wells</t>
  </si>
  <si>
    <t>West Greenwich</t>
  </si>
  <si>
    <t>Tillamook</t>
  </si>
  <si>
    <t>Umatilla</t>
  </si>
  <si>
    <t>Prowers</t>
  </si>
  <si>
    <t>Seymour</t>
  </si>
  <si>
    <t>Belfast</t>
  </si>
  <si>
    <t>Morrow</t>
  </si>
  <si>
    <t>Brentwood</t>
  </si>
  <si>
    <t>Barnstead</t>
  </si>
  <si>
    <t>Bartlett</t>
  </si>
  <si>
    <t>Greeley</t>
  </si>
  <si>
    <t>Motley</t>
  </si>
  <si>
    <t>Autauga</t>
  </si>
  <si>
    <t>Baldwin</t>
  </si>
  <si>
    <t>Teton</t>
  </si>
  <si>
    <t>Twin Falls</t>
  </si>
  <si>
    <t>Maui</t>
  </si>
  <si>
    <t>Nantucket</t>
  </si>
  <si>
    <t>Humphreys</t>
  </si>
  <si>
    <t>Cromwell</t>
  </si>
  <si>
    <t>West Windsor</t>
  </si>
  <si>
    <t>Cohasset</t>
  </si>
  <si>
    <t>Poland</t>
  </si>
  <si>
    <t>Sherburne</t>
  </si>
  <si>
    <t>New Braintree</t>
  </si>
  <si>
    <t>New Marlborough</t>
  </si>
  <si>
    <t>Bridgewater</t>
  </si>
  <si>
    <t>Danby</t>
  </si>
  <si>
    <t>Maynard</t>
  </si>
  <si>
    <t>North Smithfield</t>
  </si>
  <si>
    <t>North Providence</t>
  </si>
  <si>
    <t>Tarrant</t>
  </si>
  <si>
    <t>Terry</t>
  </si>
  <si>
    <t>Williamson</t>
  </si>
  <si>
    <t>Alpine</t>
  </si>
  <si>
    <t>Middlefield</t>
  </si>
  <si>
    <t>Nashua</t>
  </si>
  <si>
    <t>Buxton</t>
  </si>
  <si>
    <t>Pitkin</t>
  </si>
  <si>
    <t>Gardner</t>
  </si>
  <si>
    <t>Dartmouth</t>
  </si>
  <si>
    <t>Wolfeboro</t>
  </si>
  <si>
    <t>Centerville</t>
  </si>
  <si>
    <t>South Portland</t>
  </si>
  <si>
    <t>Wolcott</t>
  </si>
  <si>
    <t>Bon Homme</t>
  </si>
  <si>
    <t>Santa Fe</t>
  </si>
  <si>
    <t>Socorro</t>
  </si>
  <si>
    <t>Taos</t>
  </si>
  <si>
    <t>San Miguel</t>
  </si>
  <si>
    <t>Proctor</t>
  </si>
  <si>
    <t>Hardwick</t>
  </si>
  <si>
    <t>Byron</t>
  </si>
  <si>
    <t>Middleborough</t>
  </si>
  <si>
    <t>Stratford</t>
  </si>
  <si>
    <t>Mariaville</t>
  </si>
  <si>
    <t>Michigan Department of State. Bureau of Elections</t>
  </si>
  <si>
    <t>Minnesota Office of the Secretary of State. Elections Division</t>
  </si>
  <si>
    <t>Nebraska Secretary of State</t>
  </si>
  <si>
    <t>Pottawattamie</t>
  </si>
  <si>
    <t>Zapata</t>
  </si>
  <si>
    <t>Meriden</t>
  </si>
  <si>
    <t>Dorset</t>
  </si>
  <si>
    <t>Royalton</t>
  </si>
  <si>
    <t>Cutt's Grant</t>
  </si>
  <si>
    <t>Somerset town</t>
  </si>
  <si>
    <t>Burnet</t>
  </si>
  <si>
    <t>New Hampshire Department of State. Elections Division</t>
  </si>
  <si>
    <t>New Mexico Office of the Secretary of State. Bureau of Elections</t>
  </si>
  <si>
    <t>Reservation</t>
  </si>
  <si>
    <t>gore</t>
  </si>
  <si>
    <t>East Central Washington</t>
  </si>
  <si>
    <t>Lewis town</t>
  </si>
  <si>
    <t>Haddam</t>
  </si>
  <si>
    <t>Hamden</t>
  </si>
  <si>
    <t>Won?</t>
  </si>
  <si>
    <t>Sugar Hill</t>
  </si>
  <si>
    <t>Leicester</t>
  </si>
  <si>
    <t>South Franklin</t>
  </si>
  <si>
    <t>North Adams</t>
  </si>
  <si>
    <t>Clarksburg</t>
  </si>
  <si>
    <t>Arizona Secretary of State</t>
  </si>
  <si>
    <t>South Bristol</t>
  </si>
  <si>
    <t>Frye Island</t>
  </si>
  <si>
    <t>Fryeburg</t>
  </si>
  <si>
    <t>Gardiner</t>
  </si>
  <si>
    <t>Washita</t>
  </si>
  <si>
    <t>Panton</t>
  </si>
  <si>
    <t>Blanchard</t>
  </si>
  <si>
    <t>Ouray</t>
  </si>
  <si>
    <t>Park</t>
  </si>
  <si>
    <t>Menard</t>
  </si>
  <si>
    <t>Fort Fairfield</t>
  </si>
  <si>
    <t>Wenham</t>
  </si>
  <si>
    <t>Industry</t>
  </si>
  <si>
    <t>Lassen</t>
  </si>
  <si>
    <t>Malheur</t>
  </si>
  <si>
    <t>Nance</t>
  </si>
  <si>
    <t>Thetford</t>
  </si>
  <si>
    <t>Crisp</t>
  </si>
  <si>
    <t>Skowhegan</t>
  </si>
  <si>
    <t>Smyrna</t>
  </si>
  <si>
    <t>Solon</t>
  </si>
  <si>
    <t>Alstead</t>
  </si>
  <si>
    <t>Worthington</t>
  </si>
  <si>
    <t>Kennebunkport</t>
  </si>
  <si>
    <t>Kendall</t>
  </si>
  <si>
    <t>Okeechobee</t>
  </si>
  <si>
    <t>Hall</t>
  </si>
  <si>
    <t>Delta</t>
  </si>
  <si>
    <t>Walker</t>
  </si>
  <si>
    <t>Killingworth</t>
  </si>
  <si>
    <t>Dyer Brook</t>
  </si>
  <si>
    <t>Eastbrook</t>
  </si>
  <si>
    <t>Sebastian</t>
  </si>
  <si>
    <t>Sharp</t>
  </si>
  <si>
    <t>Garvin</t>
  </si>
  <si>
    <t>Menominee</t>
  </si>
  <si>
    <t>Hampden</t>
  </si>
  <si>
    <t>Milton</t>
  </si>
  <si>
    <t>Monkton</t>
  </si>
  <si>
    <t>Tyringham</t>
  </si>
  <si>
    <t>Wareham</t>
  </si>
  <si>
    <t>Ontonagon</t>
  </si>
  <si>
    <t>Provincetown</t>
  </si>
  <si>
    <t>Medford</t>
  </si>
  <si>
    <t>Medway</t>
  </si>
  <si>
    <t>Charleston</t>
  </si>
  <si>
    <t>Gloucester</t>
  </si>
  <si>
    <t>Hudson</t>
  </si>
  <si>
    <t>Blount</t>
  </si>
  <si>
    <t>Newbury</t>
  </si>
  <si>
    <t>Egremont</t>
  </si>
  <si>
    <t>Erving</t>
  </si>
  <si>
    <t>Everett</t>
  </si>
  <si>
    <t>Newburgh</t>
  </si>
  <si>
    <t>Michigan</t>
  </si>
  <si>
    <t>Ventura</t>
  </si>
  <si>
    <t>Dixville</t>
  </si>
  <si>
    <t>Hyde Park</t>
  </si>
  <si>
    <t>North Hero</t>
  </si>
  <si>
    <t>Allegany</t>
  </si>
  <si>
    <t>Gill</t>
  </si>
  <si>
    <t>Windham</t>
  </si>
  <si>
    <t>Norwell</t>
  </si>
  <si>
    <t>La Plata</t>
  </si>
  <si>
    <t>Arrowsic</t>
  </si>
  <si>
    <t>Glastonbury</t>
  </si>
  <si>
    <t>Claremont</t>
  </si>
  <si>
    <t>Epsom</t>
  </si>
  <si>
    <t>Huerfano</t>
  </si>
  <si>
    <t>Falls</t>
  </si>
  <si>
    <t>Fisher</t>
  </si>
  <si>
    <t>Moose River</t>
  </si>
  <si>
    <t>Mount Tabor</t>
  </si>
  <si>
    <t>Second College Gt.</t>
  </si>
  <si>
    <t>Somersworth</t>
  </si>
  <si>
    <t>Stoughton</t>
  </si>
  <si>
    <t>Stow</t>
  </si>
  <si>
    <t>Sturbridge</t>
  </si>
  <si>
    <t>Swampscott</t>
  </si>
  <si>
    <t>Wheelock</t>
  </si>
  <si>
    <t>Whiting</t>
  </si>
  <si>
    <t>Whitingham</t>
  </si>
  <si>
    <t>Williamstown</t>
  </si>
  <si>
    <t>Littleton</t>
  </si>
  <si>
    <t>Westmoreland</t>
  </si>
  <si>
    <t>Seekonk</t>
  </si>
  <si>
    <t>Norway</t>
  </si>
  <si>
    <t>Westford</t>
  </si>
  <si>
    <t>Conway</t>
  </si>
  <si>
    <t>NM</t>
  </si>
  <si>
    <t>Crystal</t>
  </si>
  <si>
    <t>Cushing</t>
  </si>
  <si>
    <t>Missaukee</t>
  </si>
  <si>
    <t>Washakie</t>
  </si>
  <si>
    <t>Brooks</t>
  </si>
  <si>
    <t>Bryan</t>
  </si>
  <si>
    <t>Fletcher</t>
  </si>
  <si>
    <t>Glover</t>
  </si>
  <si>
    <t>Hartland</t>
  </si>
  <si>
    <t>Indian Township</t>
  </si>
  <si>
    <t>Total Vote</t>
  </si>
  <si>
    <t>Ellsworth</t>
  </si>
  <si>
    <t>T3 ND</t>
  </si>
  <si>
    <t>MD</t>
  </si>
  <si>
    <t>Ira</t>
  </si>
  <si>
    <t>Lycoming</t>
  </si>
  <si>
    <t>McKean</t>
  </si>
  <si>
    <t>Bean's Purchase</t>
  </si>
  <si>
    <t>Bethlehem</t>
  </si>
  <si>
    <t>Boscawen</t>
  </si>
  <si>
    <t>Oscoda</t>
  </si>
  <si>
    <t>% Total Vote</t>
  </si>
  <si>
    <t>Chesterfield</t>
  </si>
  <si>
    <t>Middlebury</t>
  </si>
  <si>
    <t>Schoolcraft</t>
  </si>
  <si>
    <t>Coles</t>
  </si>
  <si>
    <t>Edgar</t>
  </si>
  <si>
    <t>Pawtucket</t>
  </si>
  <si>
    <t>Woonsocket</t>
  </si>
  <si>
    <t>Town FIPS</t>
  </si>
  <si>
    <t>Aiken</t>
  </si>
  <si>
    <t>Moretown</t>
  </si>
  <si>
    <t>Washtenaw</t>
  </si>
  <si>
    <t>Voter Turnout (VAP)</t>
  </si>
  <si>
    <t>Boylston</t>
  </si>
  <si>
    <t>No.</t>
  </si>
  <si>
    <t>Poweshiek</t>
  </si>
  <si>
    <t>Edmunds</t>
  </si>
  <si>
    <t>Wisconsin State Election Board</t>
  </si>
  <si>
    <t>Hodgdon</t>
  </si>
  <si>
    <t>Howland</t>
  </si>
  <si>
    <t>Isabella</t>
  </si>
  <si>
    <t>Mason</t>
  </si>
  <si>
    <t>Perry</t>
  </si>
  <si>
    <t>Saluda</t>
  </si>
  <si>
    <t>Sac</t>
  </si>
  <si>
    <t>Wichita</t>
  </si>
  <si>
    <t>Wilson</t>
  </si>
  <si>
    <t>Lynn</t>
  </si>
  <si>
    <t>Ford</t>
  </si>
  <si>
    <t>Limestone</t>
  </si>
  <si>
    <t>Matagorda</t>
  </si>
  <si>
    <t>Multnomah</t>
  </si>
  <si>
    <t>Greenlee</t>
  </si>
  <si>
    <t>Lucas</t>
  </si>
  <si>
    <t>New Boston</t>
  </si>
  <si>
    <t>Palermo</t>
  </si>
  <si>
    <t>Harvard</t>
  </si>
  <si>
    <t>Biddeford</t>
  </si>
  <si>
    <t>Blue Hill</t>
  </si>
  <si>
    <t>Campbell</t>
  </si>
  <si>
    <t>Waterboro</t>
  </si>
  <si>
    <t>Story</t>
  </si>
  <si>
    <t>Tama</t>
  </si>
  <si>
    <t>Hunt</t>
  </si>
  <si>
    <t>Bear Lake</t>
  </si>
  <si>
    <t>Costilla</t>
  </si>
  <si>
    <t>Van Buren</t>
  </si>
  <si>
    <t>Weakley</t>
  </si>
  <si>
    <t>Androscoggin</t>
  </si>
  <si>
    <t>West Newbury</t>
  </si>
  <si>
    <t>Kenduskeag</t>
  </si>
  <si>
    <t>West Hartford</t>
  </si>
  <si>
    <t>East Haddam</t>
  </si>
  <si>
    <t>Milwaukee</t>
  </si>
  <si>
    <t>Westfield</t>
  </si>
  <si>
    <t>Cheshire</t>
  </si>
  <si>
    <t>Schuylkill</t>
  </si>
  <si>
    <t>Mifflin</t>
  </si>
  <si>
    <t>Montour</t>
  </si>
  <si>
    <t>Hanson</t>
  </si>
  <si>
    <t>Greer</t>
  </si>
  <si>
    <t>Jerauld</t>
  </si>
  <si>
    <t>Richardson</t>
  </si>
  <si>
    <t>Stewartstown</t>
  </si>
  <si>
    <t>Shutesbury</t>
  </si>
  <si>
    <t>Frenchville</t>
  </si>
  <si>
    <t>Culberson</t>
  </si>
  <si>
    <t>Dallam</t>
  </si>
  <si>
    <t>Clermont</t>
  </si>
  <si>
    <t>Seminole</t>
  </si>
  <si>
    <t>Tulsa</t>
  </si>
  <si>
    <t>Wagoner</t>
  </si>
  <si>
    <t>Houston</t>
  </si>
  <si>
    <t>Bridport</t>
  </si>
  <si>
    <t>Brighton</t>
  </si>
  <si>
    <t>Rindge</t>
  </si>
  <si>
    <t>Watonwan</t>
  </si>
  <si>
    <t>Pittsford</t>
  </si>
  <si>
    <t>Tompkins</t>
  </si>
  <si>
    <t>New Britain</t>
  </si>
  <si>
    <t>New Canaan</t>
  </si>
  <si>
    <t>Deer Isle</t>
  </si>
  <si>
    <t>Summit</t>
  </si>
  <si>
    <t>Teller</t>
  </si>
  <si>
    <t>Surry</t>
  </si>
  <si>
    <t>Hopkinton</t>
  </si>
  <si>
    <t>Oklahoma</t>
  </si>
  <si>
    <t>OK</t>
  </si>
  <si>
    <t>OR</t>
  </si>
  <si>
    <t>Riverside</t>
  </si>
  <si>
    <t>Nuckolls</t>
  </si>
  <si>
    <t>Otoe</t>
  </si>
  <si>
    <t>Woods</t>
  </si>
  <si>
    <t>Crane</t>
  </si>
  <si>
    <t>Warren's gore</t>
  </si>
  <si>
    <t>Fourth Place</t>
  </si>
  <si>
    <t>State Ranking</t>
  </si>
  <si>
    <t>Wapello</t>
  </si>
  <si>
    <t>Boothbay</t>
  </si>
  <si>
    <t>Boothbay Harbor</t>
  </si>
  <si>
    <t>Waterville Valley</t>
  </si>
  <si>
    <t>WI</t>
  </si>
  <si>
    <t>Maryland State Board of Elections</t>
  </si>
  <si>
    <t>Massachusetts Secretary of the Commonwealth. Elections Division</t>
  </si>
  <si>
    <t>Otis</t>
  </si>
  <si>
    <t>Colleton</t>
  </si>
  <si>
    <t>Gregory</t>
  </si>
  <si>
    <t>Oklahoma State Election Board</t>
  </si>
  <si>
    <t>Oregon Secretary of State. Elections Division</t>
  </si>
  <si>
    <t>Erath</t>
  </si>
  <si>
    <t>Lane</t>
  </si>
  <si>
    <t>Nevada Secretary of State</t>
  </si>
  <si>
    <t>This spreadsheet is for personal use and may not be redistributed in whole or in part.</t>
  </si>
  <si>
    <t>Version</t>
  </si>
  <si>
    <t>Norwood</t>
  </si>
  <si>
    <t>New Castle</t>
  </si>
  <si>
    <t>Black Hawk</t>
  </si>
  <si>
    <t>Fall River</t>
  </si>
  <si>
    <t>Dover</t>
  </si>
  <si>
    <t>Dummerston</t>
  </si>
  <si>
    <t>Duxbury</t>
  </si>
  <si>
    <t>Eustis</t>
  </si>
  <si>
    <t>Eddy</t>
  </si>
  <si>
    <t>Charlestown</t>
  </si>
  <si>
    <t>Central Aroostook</t>
  </si>
  <si>
    <t>Lyndon</t>
  </si>
  <si>
    <t>Southport</t>
  </si>
  <si>
    <t>Colchester</t>
  </si>
  <si>
    <t>Concord</t>
  </si>
  <si>
    <t>Freestone</t>
  </si>
  <si>
    <t>Bowie</t>
  </si>
  <si>
    <t>Faulkner</t>
  </si>
  <si>
    <t>Belgrade</t>
  </si>
  <si>
    <t>South Berwick</t>
  </si>
  <si>
    <t>Bourne</t>
  </si>
  <si>
    <t>Boxborough</t>
  </si>
  <si>
    <t>Boxford</t>
  </si>
  <si>
    <t>&gt;80%</t>
  </si>
  <si>
    <t>&gt;90%</t>
  </si>
  <si>
    <t>Somervell</t>
  </si>
  <si>
    <t>Irasburg</t>
  </si>
  <si>
    <t>Isle La Motte</t>
  </si>
  <si>
    <t>Day</t>
  </si>
  <si>
    <t>Fairhaven</t>
  </si>
  <si>
    <t>Falmouth</t>
  </si>
  <si>
    <t>Barkhamsted</t>
  </si>
  <si>
    <t>Hillsborough</t>
  </si>
  <si>
    <t>Wyman</t>
  </si>
  <si>
    <t>Wakefield</t>
  </si>
  <si>
    <t>Holland</t>
  </si>
  <si>
    <t>Creek</t>
  </si>
  <si>
    <t>Thomaston</t>
  </si>
  <si>
    <t>Talbot</t>
  </si>
  <si>
    <t>Middletown Springs</t>
  </si>
  <si>
    <t>Harford</t>
  </si>
  <si>
    <t>Williston</t>
  </si>
  <si>
    <t>Gillespie</t>
  </si>
  <si>
    <t>Custer</t>
  </si>
  <si>
    <t>Third Place</t>
  </si>
  <si>
    <t>First Place</t>
  </si>
  <si>
    <t>Tuscola</t>
  </si>
  <si>
    <t>Tallapoosa</t>
  </si>
  <si>
    <t>East Greenwich</t>
  </si>
  <si>
    <t>Oakham</t>
  </si>
  <si>
    <t>Colorado Secretary of State</t>
  </si>
  <si>
    <t>State of Connecticut Secretary of State</t>
  </si>
  <si>
    <t>Florida Department of State. Division of Elections</t>
  </si>
  <si>
    <t>Georgia Secretary of State</t>
  </si>
  <si>
    <t>State of Hawaii Office of Elections</t>
  </si>
  <si>
    <t>Northwest Piscataquis</t>
  </si>
  <si>
    <t>Errol</t>
  </si>
  <si>
    <t>East Windsor</t>
  </si>
  <si>
    <t>Eastford</t>
  </si>
  <si>
    <t>Ellington</t>
  </si>
  <si>
    <t>Somers</t>
  </si>
  <si>
    <t>Montville</t>
  </si>
  <si>
    <t>Sangamon</t>
  </si>
  <si>
    <t>Kankakee</t>
  </si>
  <si>
    <t>Macoupin</t>
  </si>
  <si>
    <t>Massac</t>
  </si>
  <si>
    <t>Moultrie</t>
  </si>
  <si>
    <t>Catron</t>
  </si>
  <si>
    <t>Aurora</t>
  </si>
  <si>
    <t>New Gloucester</t>
  </si>
  <si>
    <t>New Hartford</t>
  </si>
  <si>
    <t>New Milford</t>
  </si>
  <si>
    <t>San Juan</t>
  </si>
  <si>
    <t>Dodge</t>
  </si>
  <si>
    <t>Calvert</t>
  </si>
  <si>
    <t>Bleckley</t>
  </si>
  <si>
    <t>Brantley</t>
  </si>
  <si>
    <t>West Central Franklin</t>
  </si>
  <si>
    <t>Clare</t>
  </si>
  <si>
    <t>Other</t>
  </si>
  <si>
    <t>Brown</t>
  </si>
  <si>
    <t>Phillips</t>
  </si>
  <si>
    <t>Newfane</t>
  </si>
  <si>
    <t>Fairlee</t>
  </si>
  <si>
    <t>Fayston</t>
  </si>
  <si>
    <t>C</t>
  </si>
  <si>
    <t>B</t>
  </si>
  <si>
    <t>Source</t>
  </si>
  <si>
    <t>Author1</t>
  </si>
  <si>
    <t>Gilead</t>
  </si>
  <si>
    <t>Berkeley</t>
  </si>
  <si>
    <t>Dawson</t>
  </si>
  <si>
    <t>Texas Secretary of State. Elections Division</t>
  </si>
  <si>
    <t>Craighead</t>
  </si>
  <si>
    <t>Paris</t>
  </si>
  <si>
    <t>Granville</t>
  </si>
  <si>
    <t>Guilford</t>
  </si>
  <si>
    <t>Susquehanna</t>
  </si>
  <si>
    <t>Weston</t>
  </si>
  <si>
    <t>Rio Arriba</t>
  </si>
  <si>
    <t>Sandoval</t>
  </si>
  <si>
    <t>Avery's gore</t>
  </si>
  <si>
    <t>Choctaw</t>
  </si>
  <si>
    <t>Wyoming Secretary of State. Election Administration</t>
  </si>
  <si>
    <t>Okmulgee</t>
  </si>
  <si>
    <t>Wicomico</t>
  </si>
  <si>
    <t>Pepin</t>
  </si>
  <si>
    <t>Wabash</t>
  </si>
  <si>
    <t>Penobscot</t>
  </si>
  <si>
    <t>Naples</t>
  </si>
  <si>
    <t>Kent</t>
  </si>
  <si>
    <t>Loudon</t>
  </si>
  <si>
    <t>Maury</t>
  </si>
  <si>
    <t>Voluntown</t>
  </si>
  <si>
    <t>Ind. Amercian</t>
  </si>
  <si>
    <t>Illinois State Board of Elections</t>
  </si>
  <si>
    <t>Austin</t>
  </si>
  <si>
    <t>Lavaca</t>
  </si>
  <si>
    <t>Wilton</t>
  </si>
  <si>
    <t>Abbot</t>
  </si>
  <si>
    <t>Counties with Highest Percent of Vote</t>
  </si>
  <si>
    <t>Heard</t>
  </si>
  <si>
    <t>Irwin</t>
  </si>
  <si>
    <t>Cameron</t>
  </si>
  <si>
    <t>Ledyard</t>
  </si>
  <si>
    <t>Glenburn</t>
  </si>
  <si>
    <t>Maine Department of the Secretary of State. Bureau of Corporations, Elections, and Commissions</t>
  </si>
  <si>
    <t>Southbridge</t>
  </si>
  <si>
    <t>South Aroostook</t>
  </si>
  <si>
    <t>Sandown</t>
  </si>
  <si>
    <t>Broomfield</t>
  </si>
  <si>
    <t>North Washington</t>
  </si>
  <si>
    <t>cst</t>
  </si>
  <si>
    <t>Warner's grant</t>
  </si>
  <si>
    <t>Highest % of Vote and Lose</t>
  </si>
  <si>
    <t>Blue Earth</t>
  </si>
  <si>
    <t>Camp</t>
  </si>
  <si>
    <t>Navarro</t>
  </si>
  <si>
    <t>Nolan</t>
  </si>
  <si>
    <t>Derby</t>
  </si>
  <si>
    <t>East Montpelier</t>
  </si>
  <si>
    <t>O'Brien</t>
  </si>
  <si>
    <t>Wyandotte</t>
  </si>
  <si>
    <t>Pennsylvania Department of State. Bureau of Commissions, Elections and Legislation</t>
  </si>
  <si>
    <t>Rhode Island Board of Elections</t>
  </si>
  <si>
    <t>South Carolina State Election Commission</t>
  </si>
  <si>
    <t>South Dakota Secretary of State</t>
  </si>
  <si>
    <t>Arkansas Secretary of State. Elections</t>
  </si>
  <si>
    <t>Searsmont</t>
  </si>
  <si>
    <t>Leeds</t>
  </si>
  <si>
    <t>New Hapmshire</t>
  </si>
  <si>
    <t>Allagash</t>
  </si>
  <si>
    <t>Blandford</t>
  </si>
  <si>
    <t>Boston</t>
  </si>
  <si>
    <t>California Secretary of State</t>
  </si>
  <si>
    <t>Northeast Piscataquis</t>
  </si>
  <si>
    <t>Limington</t>
  </si>
  <si>
    <t>County</t>
  </si>
  <si>
    <t>Peru</t>
  </si>
  <si>
    <t>Nowata</t>
  </si>
  <si>
    <t>X</t>
  </si>
  <si>
    <t>Corinth</t>
  </si>
  <si>
    <t>Brooklyn</t>
  </si>
  <si>
    <t>Chaplin</t>
  </si>
  <si>
    <t>North Franklin</t>
  </si>
  <si>
    <t>District 15</t>
  </si>
  <si>
    <t>District 16</t>
  </si>
  <si>
    <t>District 17</t>
  </si>
  <si>
    <t>Denmark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</si>
  <si>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</si>
  <si>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</si>
  <si>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</si>
  <si>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</si>
  <si>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</si>
  <si>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</si>
  <si>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</si>
  <si>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</si>
  <si>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</si>
  <si>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</si>
  <si>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</si>
  <si>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</si>
  <si>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</si>
  <si>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</si>
  <si>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</si>
  <si>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</si>
  <si>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Barron</t>
  </si>
  <si>
    <t>Bayfield</t>
  </si>
  <si>
    <t>Mississippi</t>
  </si>
  <si>
    <t>Northbridge</t>
  </si>
  <si>
    <t>Hallowell</t>
  </si>
  <si>
    <t>Northfield</t>
  </si>
  <si>
    <t>Roscommon</t>
  </si>
  <si>
    <t>Saginaw</t>
  </si>
  <si>
    <t>Sanilac</t>
  </si>
  <si>
    <t>Christian</t>
  </si>
  <si>
    <t>Hampstead</t>
  </si>
  <si>
    <t>Stanton</t>
  </si>
  <si>
    <t>Stevens</t>
  </si>
  <si>
    <t>Newtown</t>
  </si>
  <si>
    <t>North Branford</t>
  </si>
  <si>
    <t>Hutchinson</t>
  </si>
  <si>
    <t>Hyde</t>
  </si>
  <si>
    <t>Calhoun</t>
  </si>
  <si>
    <t>Cloud</t>
  </si>
  <si>
    <t>Savoy</t>
  </si>
  <si>
    <t>Bradford</t>
  </si>
  <si>
    <t>Naugatuck</t>
  </si>
  <si>
    <t>Stratham</t>
  </si>
  <si>
    <t>Montrose</t>
  </si>
  <si>
    <t>Warner</t>
  </si>
  <si>
    <t>Highgate</t>
  </si>
  <si>
    <t>Short Name</t>
  </si>
  <si>
    <t>Notes</t>
  </si>
  <si>
    <t>Plantation</t>
  </si>
  <si>
    <t>Level</t>
  </si>
  <si>
    <t>Atascosa</t>
  </si>
  <si>
    <t>Arundel</t>
  </si>
  <si>
    <t>Baileyville</t>
  </si>
  <si>
    <t>Trenton</t>
  </si>
  <si>
    <t>Newark</t>
  </si>
  <si>
    <t>Colbert</t>
  </si>
  <si>
    <t>Palmer</t>
  </si>
  <si>
    <t>Searsport</t>
  </si>
  <si>
    <t>Brimfield</t>
  </si>
  <si>
    <t>Tulare</t>
  </si>
  <si>
    <t>Anson</t>
  </si>
  <si>
    <t>Alexander</t>
  </si>
  <si>
    <t>Mount Vernon</t>
  </si>
  <si>
    <t>Pratt</t>
  </si>
  <si>
    <t>Morrill</t>
  </si>
  <si>
    <t>Hamilton</t>
  </si>
  <si>
    <t>Hinesburg</t>
  </si>
  <si>
    <t>Muskogee</t>
  </si>
  <si>
    <t>Pueblo</t>
  </si>
  <si>
    <t>Maryland</t>
  </si>
  <si>
    <t>Manchester</t>
  </si>
  <si>
    <t>Hammond</t>
  </si>
  <si>
    <t>Harmony</t>
  </si>
  <si>
    <t>Bow</t>
  </si>
  <si>
    <t>El Paso</t>
  </si>
  <si>
    <t>Minnesota</t>
  </si>
  <si>
    <t>MN</t>
  </si>
  <si>
    <t>Pittsfield</t>
  </si>
  <si>
    <t>Bay</t>
  </si>
  <si>
    <t>Bowdoin</t>
  </si>
  <si>
    <t>Upshur</t>
  </si>
  <si>
    <t>Unity</t>
  </si>
  <si>
    <t>Temple</t>
  </si>
  <si>
    <t>Dukes</t>
  </si>
  <si>
    <t>Acushnet</t>
  </si>
  <si>
    <t>Agawam</t>
  </si>
  <si>
    <t>Redwood</t>
  </si>
  <si>
    <t>Renville</t>
  </si>
  <si>
    <t>Hingham</t>
  </si>
  <si>
    <t>Author1 Title</t>
  </si>
  <si>
    <t>Author2</t>
  </si>
  <si>
    <t>Author2 Title</t>
  </si>
  <si>
    <t>Comp</t>
  </si>
  <si>
    <t>Article Title</t>
  </si>
  <si>
    <t>Complete Title</t>
  </si>
  <si>
    <t>Publisher</t>
  </si>
  <si>
    <t>States with Lowest Percent of Vote</t>
  </si>
  <si>
    <t>Okfuskee</t>
  </si>
  <si>
    <t>North Reading</t>
  </si>
  <si>
    <t>Access Date</t>
  </si>
  <si>
    <t>Type</t>
  </si>
  <si>
    <t>Web Page</t>
  </si>
  <si>
    <t>Darlington</t>
  </si>
  <si>
    <t>Dillon</t>
  </si>
  <si>
    <t>New Shoreham</t>
  </si>
  <si>
    <t>South Carolina</t>
  </si>
  <si>
    <t>Pepperell</t>
  </si>
  <si>
    <t>Waushara</t>
  </si>
  <si>
    <t>Clarke</t>
  </si>
  <si>
    <t>Clay</t>
  </si>
  <si>
    <t>Grand</t>
  </si>
  <si>
    <t>Oakland</t>
  </si>
  <si>
    <t>Oceana</t>
  </si>
  <si>
    <t>Payne</t>
  </si>
  <si>
    <t>Montpelier</t>
  </si>
  <si>
    <t>Winooski</t>
  </si>
  <si>
    <t>Note</t>
  </si>
  <si>
    <t>Iowa Secretary of State</t>
  </si>
  <si>
    <t>Kansas Secretary of State. Division of Elections and Legislative Matters</t>
  </si>
  <si>
    <t>Party</t>
  </si>
  <si>
    <t>Lamoine</t>
  </si>
  <si>
    <t>Ellis</t>
  </si>
  <si>
    <t>Jeff Davis</t>
  </si>
  <si>
    <t>Jenkins</t>
  </si>
  <si>
    <t>Jefferson</t>
  </si>
  <si>
    <t>Pershing</t>
  </si>
  <si>
    <t>Tuftonboro</t>
  </si>
  <si>
    <t>Hiram</t>
  </si>
  <si>
    <t>Levant</t>
  </si>
  <si>
    <t>Lt. Governor</t>
  </si>
  <si>
    <t>Independent</t>
  </si>
  <si>
    <t>Write-ins</t>
  </si>
  <si>
    <t>North Hampton</t>
  </si>
  <si>
    <t>East Brookfield</t>
  </si>
  <si>
    <t>Weare</t>
  </si>
  <si>
    <t>&gt;50%</t>
  </si>
  <si>
    <t>&gt;60%</t>
  </si>
  <si>
    <t>&gt;70%</t>
  </si>
  <si>
    <t>South Hadley</t>
  </si>
  <si>
    <t>Southborough</t>
  </si>
  <si>
    <t>Burrillville</t>
  </si>
  <si>
    <t>Dunstable</t>
  </si>
  <si>
    <t>Aquinnah</t>
  </si>
  <si>
    <t>Manchester-by-the-Sea</t>
  </si>
  <si>
    <t>Haakon</t>
  </si>
  <si>
    <t>Dixie</t>
  </si>
  <si>
    <t>East Longmeadow</t>
  </si>
  <si>
    <t>Buffalo</t>
  </si>
  <si>
    <t>Echols</t>
  </si>
  <si>
    <t>Bulloch</t>
  </si>
  <si>
    <t>Tennessee</t>
  </si>
  <si>
    <t>State of Alaska Division of Elections</t>
  </si>
  <si>
    <t>Gen Election Date:</t>
  </si>
  <si>
    <t>Year</t>
  </si>
  <si>
    <t>Pages</t>
  </si>
  <si>
    <t>Lewiston</t>
  </si>
  <si>
    <t>Limerick</t>
  </si>
  <si>
    <t>Square Lake</t>
  </si>
  <si>
    <t>Northwest Aroostook</t>
  </si>
  <si>
    <t>District 18</t>
  </si>
  <si>
    <t>District 19</t>
  </si>
  <si>
    <t>District 20</t>
  </si>
  <si>
    <t>Office of the Secretary of State State of Alabama. Elections Division</t>
  </si>
  <si>
    <t>W</t>
  </si>
  <si>
    <t>Incumbent</t>
  </si>
  <si>
    <t>St. Francis</t>
  </si>
  <si>
    <t>Thompson &amp; Mes's Pur.</t>
  </si>
  <si>
    <t>Mayes</t>
  </si>
  <si>
    <t>Sumner</t>
  </si>
  <si>
    <t>Woodson</t>
  </si>
  <si>
    <t>Verona Island</t>
  </si>
  <si>
    <t>Westport Island</t>
  </si>
  <si>
    <t>Owl's Head</t>
  </si>
  <si>
    <t>District 5</t>
  </si>
  <si>
    <t>District 6</t>
  </si>
  <si>
    <t>District 7</t>
  </si>
  <si>
    <t>District 8</t>
  </si>
  <si>
    <t>District 9</t>
  </si>
  <si>
    <t>District 10</t>
  </si>
  <si>
    <t>District 11</t>
  </si>
  <si>
    <t>District 12</t>
  </si>
  <si>
    <t>District 13</t>
  </si>
  <si>
    <t>District 14</t>
  </si>
  <si>
    <t>District 37</t>
  </si>
  <si>
    <t>District 38</t>
  </si>
  <si>
    <t>District 39</t>
  </si>
  <si>
    <t>District 40</t>
  </si>
  <si>
    <t>New York State Board of Elections</t>
  </si>
  <si>
    <t>Ohio Secretary of State</t>
  </si>
  <si>
    <t>Waseca</t>
  </si>
  <si>
    <t>Old Orchard Beach</t>
  </si>
  <si>
    <t>*</t>
  </si>
  <si>
    <t>State6</t>
  </si>
  <si>
    <t>State7</t>
  </si>
  <si>
    <t>State8</t>
  </si>
  <si>
    <t>State9</t>
  </si>
  <si>
    <t>State10</t>
  </si>
  <si>
    <t>Greg Abbott</t>
  </si>
  <si>
    <t>Abbott</t>
  </si>
  <si>
    <t>Rauner</t>
  </si>
  <si>
    <t>Bruce Rauner</t>
  </si>
  <si>
    <t>Asa Hutchinson</t>
  </si>
  <si>
    <t>Thomas W. Wolf</t>
  </si>
  <si>
    <t>Wolf</t>
  </si>
  <si>
    <t>Pete Ricketts</t>
  </si>
  <si>
    <t>Ricketts</t>
  </si>
  <si>
    <t>Bill Walker</t>
  </si>
  <si>
    <t>Doug Ducey</t>
  </si>
  <si>
    <t>Ducey</t>
  </si>
  <si>
    <t>David Yutaka Ige</t>
  </si>
  <si>
    <t>Ige</t>
  </si>
  <si>
    <t>Evelyn Sanguinetti</t>
  </si>
  <si>
    <t>Kim Reynolds</t>
  </si>
  <si>
    <t>Larry Hogan</t>
  </si>
  <si>
    <t>Hogan</t>
  </si>
  <si>
    <t>None of these Candidates</t>
  </si>
  <si>
    <t>None</t>
  </si>
  <si>
    <t>Charlie Baker</t>
  </si>
  <si>
    <t>Karyn Polito</t>
  </si>
  <si>
    <t>&lt;- Fusion of Democratic and Working Families Parties</t>
  </si>
  <si>
    <t>&lt;- Fusion of Republican and Independent Parties</t>
  </si>
  <si>
    <t>Cuomo</t>
  </si>
  <si>
    <t>Andrew M. Cuomo</t>
  </si>
  <si>
    <t>Kathy C. Hochul</t>
  </si>
  <si>
    <t>Raimondo</t>
  </si>
  <si>
    <t>Scott Walker</t>
  </si>
  <si>
    <t>Rebecca Kleefisch</t>
  </si>
  <si>
    <t>Mike Foley</t>
  </si>
  <si>
    <t>Gina M. Raimondo</t>
  </si>
  <si>
    <t>State/County</t>
  </si>
  <si>
    <t>Dannel P. Malloy vote is the Fusion of Democratic and Working Families Parties</t>
  </si>
  <si>
    <t>Thomas C. Foley vote is the Fusion of Republican and Independent Parties</t>
  </si>
  <si>
    <t>Cuomo (Dem)</t>
  </si>
  <si>
    <t>Cuomo (Ind)</t>
  </si>
  <si>
    <t>Cuomo (WF)</t>
  </si>
  <si>
    <t>Cuomo (WEP)</t>
  </si>
  <si>
    <t>Andrew M. Cuomo vote is the fusion of Democratic, Working Families, Independence, and Women's Equality parties.</t>
  </si>
  <si>
    <t>&lt;- fusion of Democratic, Working Families, Independence, and Women's Equality parties.</t>
  </si>
  <si>
    <t>√</t>
  </si>
  <si>
    <t>Governor/Lt Governor</t>
  </si>
  <si>
    <t>Total Write-ins</t>
  </si>
  <si>
    <t>Chebeague Island</t>
  </si>
  <si>
    <t>Cross Lake</t>
  </si>
  <si>
    <t>E</t>
  </si>
  <si>
    <t>Elliottsville</t>
  </si>
  <si>
    <t>Governor/Lieutenant Governor</t>
  </si>
  <si>
    <t>Grand Falls</t>
  </si>
  <si>
    <t>Herseytown</t>
  </si>
  <si>
    <t>Mattamiscontis</t>
  </si>
  <si>
    <t>Molunkus</t>
  </si>
  <si>
    <t>Orneville</t>
  </si>
  <si>
    <t>T7 SD</t>
  </si>
  <si>
    <t>T4 R3 WELS</t>
  </si>
  <si>
    <t>TD R2 WELS</t>
  </si>
  <si>
    <t>State UOCAVA</t>
  </si>
  <si>
    <t>Statewide</t>
  </si>
  <si>
    <t>Absentee</t>
  </si>
  <si>
    <t>T5 R7 WELS/T5 R8 WELS/T6 R8 WELS</t>
  </si>
  <si>
    <t>T10 SD</t>
  </si>
  <si>
    <t>T11 R4 WELS</t>
  </si>
  <si>
    <t>T12 R13/T9 R8 WELS</t>
  </si>
  <si>
    <t>T15 R6 WELS</t>
  </si>
  <si>
    <t>T22 MD</t>
  </si>
  <si>
    <t>Berry/Cathance/Marion</t>
  </si>
  <si>
    <t>Adamstown/Lower Cupsuptic</t>
  </si>
  <si>
    <t>Barnard/Ebeemee (T5 R9 Nwp)/T4 R9 Nwp/Williamsburg</t>
  </si>
  <si>
    <t>Grindstone/Herseytown/Soldiertown T2 R7 WELS</t>
  </si>
  <si>
    <t>Lexington/Spring Lake</t>
  </si>
  <si>
    <t>Vermont Office of the Secretary of State Elections Division</t>
  </si>
  <si>
    <t>Wentworth's</t>
  </si>
  <si>
    <t>General Update</t>
  </si>
  <si>
    <t>All</t>
  </si>
  <si>
    <t>Initial Release</t>
  </si>
  <si>
    <t>Updated to Official</t>
  </si>
  <si>
    <t>Ver</t>
  </si>
  <si>
    <t>Robert Bentley Resigned in April 2017</t>
  </si>
  <si>
    <t>Ivey</t>
  </si>
  <si>
    <t>Kay Ivey</t>
  </si>
  <si>
    <t>Jerry Brown Term Limited in 2018</t>
  </si>
  <si>
    <t>John Hickenlooper Term Limited in 2018</t>
  </si>
  <si>
    <t>Dan Malloy Retiring in 2018</t>
  </si>
  <si>
    <t>Rick Scott term limited in 2018</t>
  </si>
  <si>
    <t>Nathan Deal Term Limited in 2018</t>
  </si>
  <si>
    <t>C. L. "Butch" Otter retiring in 2018</t>
  </si>
  <si>
    <t>Reynolds</t>
  </si>
  <si>
    <t>Terry Branstad became the United States Ambassador to China</t>
  </si>
  <si>
    <t>Sam Brownback Term Limited in 2018</t>
  </si>
  <si>
    <t>Paul LePage Term Limited in 2018</t>
  </si>
  <si>
    <t>Rick Snyder Term Limited in 2018</t>
  </si>
  <si>
    <t>Mark Dayton Retiring in 2018</t>
  </si>
  <si>
    <t>Bob Krist</t>
  </si>
  <si>
    <t>Krist</t>
  </si>
  <si>
    <t>Brian Sandoval Term Limited in 2018</t>
  </si>
  <si>
    <t>Chris Sununu</t>
  </si>
  <si>
    <t>Sununu</t>
  </si>
  <si>
    <t>Susana Martinez Term Limited in 2018</t>
  </si>
  <si>
    <t>John Kasich Term-Limited in 2018</t>
  </si>
  <si>
    <t>Mary Fallin Term-Limited in 2018</t>
  </si>
  <si>
    <t>Kate Brown</t>
  </si>
  <si>
    <t>Henry McMaster</t>
  </si>
  <si>
    <t>McMaster</t>
  </si>
  <si>
    <t>Nikki Haley resigned as governor to become the United States Ambassador to the United Nations</t>
  </si>
  <si>
    <t>Dennis Daugaard Term Limited in 2018</t>
  </si>
  <si>
    <t>Bill Haslam Term Limited in 2018</t>
  </si>
  <si>
    <t>Phil Scott</t>
  </si>
  <si>
    <t>Matt Mead Term Limited in 2018</t>
  </si>
  <si>
    <t>Walt Maddox</t>
  </si>
  <si>
    <t>Maddox</t>
  </si>
  <si>
    <t>Mark Begich</t>
  </si>
  <si>
    <t>Debra L. Call</t>
  </si>
  <si>
    <t>Begich</t>
  </si>
  <si>
    <t>Kevin G. Meyer</t>
  </si>
  <si>
    <t>Mike J. Dunleavy</t>
  </si>
  <si>
    <t>Dunleavy</t>
  </si>
  <si>
    <t>William S. 'Billy' Toien</t>
  </si>
  <si>
    <t>Carolyn C. 'Care' Clift</t>
  </si>
  <si>
    <t>Toien</t>
  </si>
  <si>
    <t>Byron I. Mallot</t>
  </si>
  <si>
    <t>Petition</t>
  </si>
  <si>
    <t>David Garcia</t>
  </si>
  <si>
    <t>Garcia</t>
  </si>
  <si>
    <t>Angel Torres</t>
  </si>
  <si>
    <t>Torres</t>
  </si>
  <si>
    <t>Authur Ray 'RT' Arvizu</t>
  </si>
  <si>
    <t>James 'Marvelman' Gibson, II</t>
  </si>
  <si>
    <t>Christian Komor</t>
  </si>
  <si>
    <t>Patrick Masoya</t>
  </si>
  <si>
    <t>Arvizu</t>
  </si>
  <si>
    <t>Komor</t>
  </si>
  <si>
    <t>Masoya</t>
  </si>
  <si>
    <t>Jared K. Henderson</t>
  </si>
  <si>
    <t>Mark West</t>
  </si>
  <si>
    <t>West</t>
  </si>
  <si>
    <t>Gavin Newsom</t>
  </si>
  <si>
    <t>John H. Cox</t>
  </si>
  <si>
    <t>Newsom</t>
  </si>
  <si>
    <t>Cox</t>
  </si>
  <si>
    <t>Jared Polis</t>
  </si>
  <si>
    <t>Dianne Primavera</t>
  </si>
  <si>
    <t>Lang Sias</t>
  </si>
  <si>
    <t>Bill Hammons</t>
  </si>
  <si>
    <t>Scott Helker</t>
  </si>
  <si>
    <t>Michele Poague</t>
  </si>
  <si>
    <t>Eric Bodenstab</t>
  </si>
  <si>
    <t>Unity Party of CO</t>
  </si>
  <si>
    <t>Polis</t>
  </si>
  <si>
    <t>Hammons</t>
  </si>
  <si>
    <t>Helker</t>
  </si>
  <si>
    <t>Andrew Gillum</t>
  </si>
  <si>
    <t>Chris King</t>
  </si>
  <si>
    <t>Ron DeSantis</t>
  </si>
  <si>
    <t>Jeanette Nunez</t>
  </si>
  <si>
    <t>Ryan Christopher Foley</t>
  </si>
  <si>
    <t>No Party Affiliation</t>
  </si>
  <si>
    <t>Darcy G. Richardson</t>
  </si>
  <si>
    <t>Nancy Argenziano</t>
  </si>
  <si>
    <t>Ellen Wilds</t>
  </si>
  <si>
    <t>Bruce Stanley</t>
  </si>
  <si>
    <t>Ryan Howard McJury</t>
  </si>
  <si>
    <t>Piotr Blass</t>
  </si>
  <si>
    <t>Paul Edward Harju</t>
  </si>
  <si>
    <t>Hal Johnson</t>
  </si>
  <si>
    <t>Tim Hayes</t>
  </si>
  <si>
    <t>Kyle 'KC' Gibson</t>
  </si>
  <si>
    <t>John Tutton, Jr.</t>
  </si>
  <si>
    <t>Stacey Abrams</t>
  </si>
  <si>
    <t>Abrams</t>
  </si>
  <si>
    <t>Brian Kemp</t>
  </si>
  <si>
    <t>Kemp</t>
  </si>
  <si>
    <t>Ted Metz</t>
  </si>
  <si>
    <t>Metz</t>
  </si>
  <si>
    <t>Bobby Waldrep</t>
  </si>
  <si>
    <t>Bobby Williams</t>
  </si>
  <si>
    <t>David C. Byrne</t>
  </si>
  <si>
    <t>Rod Mack</t>
  </si>
  <si>
    <t>Waldrep</t>
  </si>
  <si>
    <t>Byrne</t>
  </si>
  <si>
    <t>Mack</t>
  </si>
  <si>
    <t>Andria Tupola</t>
  </si>
  <si>
    <t>Tupola</t>
  </si>
  <si>
    <t>Jim Brewer</t>
  </si>
  <si>
    <t>Renee Ing</t>
  </si>
  <si>
    <t>Marissa Dipasupil Kerns</t>
  </si>
  <si>
    <t>Josh Green</t>
  </si>
  <si>
    <t>Terrence K. Teruya</t>
  </si>
  <si>
    <t>Paul F. Robotti</t>
  </si>
  <si>
    <t>Nonartisan</t>
  </si>
  <si>
    <t>Teruya</t>
  </si>
  <si>
    <t>Walter L. Bayes</t>
  </si>
  <si>
    <t>Bayes</t>
  </si>
  <si>
    <t>Boeck</t>
  </si>
  <si>
    <t>Paulette Jordan</t>
  </si>
  <si>
    <t>Jordan</t>
  </si>
  <si>
    <t>Brad Little</t>
  </si>
  <si>
    <t>Little</t>
  </si>
  <si>
    <t>Bev 'Angel' Boeck</t>
  </si>
  <si>
    <t>Adam Gregg</t>
  </si>
  <si>
    <t>Fred Hubbell</t>
  </si>
  <si>
    <t>Rita R. Hart</t>
  </si>
  <si>
    <t>Hubbell</t>
  </si>
  <si>
    <t>Jake Porter</t>
  </si>
  <si>
    <t>Lynne Gentry</t>
  </si>
  <si>
    <t>Natalia Blaskovich</t>
  </si>
  <si>
    <t>Gary Siegwarth</t>
  </si>
  <si>
    <t>Siegwarth</t>
  </si>
  <si>
    <t>Clear Water</t>
  </si>
  <si>
    <t>Rick Kloos</t>
  </si>
  <si>
    <t>Laura Kelly</t>
  </si>
  <si>
    <t>Kris Kobach</t>
  </si>
  <si>
    <t>Greg Orman</t>
  </si>
  <si>
    <t>Jeff Caldwell</t>
  </si>
  <si>
    <t>Kelly</t>
  </si>
  <si>
    <t>Kobach</t>
  </si>
  <si>
    <t>Orman</t>
  </si>
  <si>
    <t>Kloos</t>
  </si>
  <si>
    <t>Shawn H. Moody</t>
  </si>
  <si>
    <t>Alan Caron</t>
  </si>
  <si>
    <t>Caron</t>
  </si>
  <si>
    <t>Ben Jealous</t>
  </si>
  <si>
    <t>Jealous</t>
  </si>
  <si>
    <t>Susan Turnbull</t>
  </si>
  <si>
    <t>Boyd K. Rutherford</t>
  </si>
  <si>
    <t>Christina Smith</t>
  </si>
  <si>
    <t>Shawn Quinn</t>
  </si>
  <si>
    <t>Quinn</t>
  </si>
  <si>
    <t>Ian Schlakman</t>
  </si>
  <si>
    <t>Annie Chambers</t>
  </si>
  <si>
    <t>Schlakman</t>
  </si>
  <si>
    <t>Gretchen Whitmer</t>
  </si>
  <si>
    <t>Bill Schuette</t>
  </si>
  <si>
    <t>Bill Gelineau</t>
  </si>
  <si>
    <t>Jennifer V. Kurland</t>
  </si>
  <si>
    <t>Todd Schleiger</t>
  </si>
  <si>
    <t>Keith Butkovich</t>
  </si>
  <si>
    <t>Natural Law</t>
  </si>
  <si>
    <t>Whitmer</t>
  </si>
  <si>
    <t>Schuette</t>
  </si>
  <si>
    <t>Gelineau</t>
  </si>
  <si>
    <t>Kurland</t>
  </si>
  <si>
    <t>Schleiger</t>
  </si>
  <si>
    <t>Butkovich</t>
  </si>
  <si>
    <t>Raymond Warner</t>
  </si>
  <si>
    <t>Charin H. Davenport</t>
  </si>
  <si>
    <t>Angelique Chaiser Thomas</t>
  </si>
  <si>
    <t>Lisa Posthumus Lyons</t>
  </si>
  <si>
    <t>Garlin D. Gilchrist, II</t>
  </si>
  <si>
    <t>Earl P. Lackie</t>
  </si>
  <si>
    <t>Jeff Johnson</t>
  </si>
  <si>
    <t>Donna Bergstrom</t>
  </si>
  <si>
    <t>Tim Walz</t>
  </si>
  <si>
    <t>Peggy Flanagan</t>
  </si>
  <si>
    <t>Walz</t>
  </si>
  <si>
    <t>Josh Welter</t>
  </si>
  <si>
    <t>Mary O'Connor</t>
  </si>
  <si>
    <t>Welter</t>
  </si>
  <si>
    <t>Chris Wright</t>
  </si>
  <si>
    <t>Judith Schwartzbacker</t>
  </si>
  <si>
    <t>Grassroots</t>
  </si>
  <si>
    <t>Jay Gonzalez</t>
  </si>
  <si>
    <t>Quentin Palfrey</t>
  </si>
  <si>
    <t>Gonzalez</t>
  </si>
  <si>
    <t xml:space="preserve">Lynne M. Walz </t>
  </si>
  <si>
    <t>Stephen F. Sisolak</t>
  </si>
  <si>
    <t>Sisolak</t>
  </si>
  <si>
    <t>Adam Paul Laxalt</t>
  </si>
  <si>
    <t>Laxalt</t>
  </si>
  <si>
    <t>Russell J. Best</t>
  </si>
  <si>
    <t>Best</t>
  </si>
  <si>
    <t>No Political Party</t>
  </si>
  <si>
    <t>Ryan Bundy</t>
  </si>
  <si>
    <t>Bundy</t>
  </si>
  <si>
    <t>Jared Lord</t>
  </si>
  <si>
    <t>Lord</t>
  </si>
  <si>
    <t>&lt;- fusion of Democratic and Working Families</t>
  </si>
  <si>
    <t>Knute Buehler</t>
  </si>
  <si>
    <t>Buehler</t>
  </si>
  <si>
    <t>Nick Chen</t>
  </si>
  <si>
    <t>Chen</t>
  </si>
  <si>
    <t>Aaron Auer</t>
  </si>
  <si>
    <t>Auer</t>
  </si>
  <si>
    <t>Patrick Starnes</t>
  </si>
  <si>
    <t>Starnes</t>
  </si>
  <si>
    <t>Chris Henry</t>
  </si>
  <si>
    <t>Progressive</t>
  </si>
  <si>
    <t>Richard Cordray</t>
  </si>
  <si>
    <t>Mike DeWine</t>
  </si>
  <si>
    <t>Travis M. Irvine</t>
  </si>
  <si>
    <t>Constance Gadell-Newton</t>
  </si>
  <si>
    <t>Cordray</t>
  </si>
  <si>
    <t>DeWine</t>
  </si>
  <si>
    <t>Irvine</t>
  </si>
  <si>
    <t>Gadell-Newton</t>
  </si>
  <si>
    <t>Rebecca Ayres</t>
  </si>
  <si>
    <t>Renea Turner</t>
  </si>
  <si>
    <t>Richard Duncan</t>
  </si>
  <si>
    <t>Ayres</t>
  </si>
  <si>
    <t>Duncan</t>
  </si>
  <si>
    <t>Betty Sutton</t>
  </si>
  <si>
    <t>Jon Husted</t>
  </si>
  <si>
    <t>J. Todd Grayson</t>
  </si>
  <si>
    <t>Brett R. Joseph</t>
  </si>
  <si>
    <t>Anthony Durgans</t>
  </si>
  <si>
    <t>Keith Colton</t>
  </si>
  <si>
    <t>Dennis A. Artino</t>
  </si>
  <si>
    <t>Drew Edmondson</t>
  </si>
  <si>
    <t>Edmondson</t>
  </si>
  <si>
    <t>Kevin Stitt</t>
  </si>
  <si>
    <t>Stitt</t>
  </si>
  <si>
    <t>Chris Powell</t>
  </si>
  <si>
    <t>Powell</t>
  </si>
  <si>
    <t>Michelle Lujan Grisham</t>
  </si>
  <si>
    <t>Howie C. Morales</t>
  </si>
  <si>
    <t>Grisham</t>
  </si>
  <si>
    <t>Steve Pearce</t>
  </si>
  <si>
    <t>Michelle Garcia Holmes</t>
  </si>
  <si>
    <t>Pearce</t>
  </si>
  <si>
    <t>Mandy Powers Norrell</t>
  </si>
  <si>
    <t>Pamela Evette</t>
  </si>
  <si>
    <t>Billie Sutton</t>
  </si>
  <si>
    <t>Michelle Lavallee</t>
  </si>
  <si>
    <t>Kristi Noem</t>
  </si>
  <si>
    <t>Noem</t>
  </si>
  <si>
    <t>Larry Rhoden</t>
  </si>
  <si>
    <t>Kurt Evans</t>
  </si>
  <si>
    <t>Richard Shelatz</t>
  </si>
  <si>
    <t>Lupe Valdez</t>
  </si>
  <si>
    <t>Valdez</t>
  </si>
  <si>
    <t>Mark Jay Tippetts</t>
  </si>
  <si>
    <t>Tippetts</t>
  </si>
  <si>
    <t>Tony Evers</t>
  </si>
  <si>
    <t>Evers</t>
  </si>
  <si>
    <t>Mandela Barnes</t>
  </si>
  <si>
    <t>Phillip Anderson</t>
  </si>
  <si>
    <t>Patrick Baird</t>
  </si>
  <si>
    <t>Michael J. White</t>
  </si>
  <si>
    <t>Tiffany Anderson</t>
  </si>
  <si>
    <t>WI Green</t>
  </si>
  <si>
    <t>Maggie Turnbull</t>
  </si>
  <si>
    <t>Turnbull</t>
  </si>
  <si>
    <t>Wil Losch</t>
  </si>
  <si>
    <t>Arnie Enz</t>
  </si>
  <si>
    <t>The Wisconsin Party</t>
  </si>
  <si>
    <t>Enz</t>
  </si>
  <si>
    <t>Mark Gordon</t>
  </si>
  <si>
    <t>Mary A. Throne</t>
  </si>
  <si>
    <t>Throne</t>
  </si>
  <si>
    <t>Lawrence Gerard Struempf</t>
  </si>
  <si>
    <t>Struempf</t>
  </si>
  <si>
    <t>Rex 'T-Rex' Rammell</t>
  </si>
  <si>
    <t>Rammell</t>
  </si>
  <si>
    <t>Christine Hallquist</t>
  </si>
  <si>
    <t>Hallquist</t>
  </si>
  <si>
    <t>Independent American</t>
  </si>
  <si>
    <t>Lberty Union</t>
  </si>
  <si>
    <t>Emily 'Em' Peyton</t>
  </si>
  <si>
    <t>Peyton</t>
  </si>
  <si>
    <t>Stephen Marx</t>
  </si>
  <si>
    <t>Earth Rights</t>
  </si>
  <si>
    <t>Marx</t>
  </si>
  <si>
    <t>Cris Ericson</t>
  </si>
  <si>
    <t>Ericson</t>
  </si>
  <si>
    <t>Trevor Barlow</t>
  </si>
  <si>
    <t>Charles Laramie</t>
  </si>
  <si>
    <t>Barlow</t>
  </si>
  <si>
    <t>Karl Dean</t>
  </si>
  <si>
    <t>Bill Lee</t>
  </si>
  <si>
    <t>Dean</t>
  </si>
  <si>
    <t>Mark CoonRippy Brown</t>
  </si>
  <si>
    <t>Sherry L. Clark</t>
  </si>
  <si>
    <t>Justin Cornett</t>
  </si>
  <si>
    <t>Gabriel Fancher</t>
  </si>
  <si>
    <t>Sean Bruce Fleming</t>
  </si>
  <si>
    <t>William Andrew Helmstetter</t>
  </si>
  <si>
    <t>Cory King</t>
  </si>
  <si>
    <t>Matthew Koch</t>
  </si>
  <si>
    <t>Tommy Ray McAnally</t>
  </si>
  <si>
    <t>Jessie D. McDonald</t>
  </si>
  <si>
    <t>Toney Randall Mitchell</t>
  </si>
  <si>
    <t>Yvonne Neubert</t>
  </si>
  <si>
    <t>Alfred Shawn Rapoza</t>
  </si>
  <si>
    <t>Chad Riden</t>
  </si>
  <si>
    <t>Heather Scott</t>
  </si>
  <si>
    <t>Jeremy Allen Stephenson</t>
  </si>
  <si>
    <t>Tracy C. Yaste Tisdale</t>
  </si>
  <si>
    <t>Mike Toews</t>
  </si>
  <si>
    <t>Rick Tyler</t>
  </si>
  <si>
    <t>Vinnie Vineyard</t>
  </si>
  <si>
    <t>Jaron D. Weidner</t>
  </si>
  <si>
    <t>Patrick Whitlock</t>
  </si>
  <si>
    <t>Joe B. Wilmoth</t>
  </si>
  <si>
    <t>Mark Wright</t>
  </si>
  <si>
    <t>Cornett</t>
  </si>
  <si>
    <t>Fancher</t>
  </si>
  <si>
    <t>Fleming</t>
  </si>
  <si>
    <t>Helmstetter</t>
  </si>
  <si>
    <t>Koch</t>
  </si>
  <si>
    <t>McAnally</t>
  </si>
  <si>
    <t>McDonald</t>
  </si>
  <si>
    <t>Neubert</t>
  </si>
  <si>
    <t>Rapoza</t>
  </si>
  <si>
    <t>Riden</t>
  </si>
  <si>
    <t>Tisdale</t>
  </si>
  <si>
    <t>Toews</t>
  </si>
  <si>
    <t>Vineyard</t>
  </si>
  <si>
    <t>Weidner</t>
  </si>
  <si>
    <t>Whitlock</t>
  </si>
  <si>
    <t>Wilmoth</t>
  </si>
  <si>
    <t>Sawyers</t>
  </si>
  <si>
    <t>Gillum</t>
  </si>
  <si>
    <t>DeSantis</t>
  </si>
  <si>
    <t>Foley</t>
  </si>
  <si>
    <t>Blass</t>
  </si>
  <si>
    <t>Ned Lamont</t>
  </si>
  <si>
    <t>Susan Bysiewicz</t>
  </si>
  <si>
    <t>Lamont</t>
  </si>
  <si>
    <t>Bob Stefanowski</t>
  </si>
  <si>
    <t>Joe Markley</t>
  </si>
  <si>
    <t>Stefanowski</t>
  </si>
  <si>
    <t>Rodney Hanscomb</t>
  </si>
  <si>
    <t>Jeffrey Thibeault</t>
  </si>
  <si>
    <t>Hanscomb</t>
  </si>
  <si>
    <t>Oz Griebel</t>
  </si>
  <si>
    <t>Monte E. Frank</t>
  </si>
  <si>
    <t>Griebel Frank for CT</t>
  </si>
  <si>
    <t>Griebel</t>
  </si>
  <si>
    <t>Scott R. Wagner</t>
  </si>
  <si>
    <t>Wagner</t>
  </si>
  <si>
    <t>Kenneth V. Krawchuk</t>
  </si>
  <si>
    <t>Krawchuk</t>
  </si>
  <si>
    <t>Paul Glover</t>
  </si>
  <si>
    <t>John K. Fetterman</t>
  </si>
  <si>
    <t>Jeffrey A. Bartos</t>
  </si>
  <si>
    <t>Jocolyn Bowser-Bostick</t>
  </si>
  <si>
    <t>Kathleen S. Smith</t>
  </si>
  <si>
    <t>Allan W. Fung</t>
  </si>
  <si>
    <t>Fung</t>
  </si>
  <si>
    <t>Joseph A. Trillo</t>
  </si>
  <si>
    <t>Trillo</t>
  </si>
  <si>
    <t>William H. Gilbert</t>
  </si>
  <si>
    <t>Moderate</t>
  </si>
  <si>
    <t>Anne Armstrong</t>
  </si>
  <si>
    <t>Compassion</t>
  </si>
  <si>
    <t>Luis Daniel Munoz</t>
  </si>
  <si>
    <t>Munoz</t>
  </si>
  <si>
    <t>Gilbert</t>
  </si>
  <si>
    <t>Cary D. Dolego</t>
  </si>
  <si>
    <t>Dolego</t>
  </si>
  <si>
    <t>J. B. Pritzker</t>
  </si>
  <si>
    <t>Juliana Stratton</t>
  </si>
  <si>
    <t>Pritzker</t>
  </si>
  <si>
    <t>Grayson Kash Jackson</t>
  </si>
  <si>
    <t>Sanjeev Mohip</t>
  </si>
  <si>
    <t>William 'Sam' McCann</t>
  </si>
  <si>
    <t>Aaron Merreighn</t>
  </si>
  <si>
    <t>McCann</t>
  </si>
  <si>
    <t>Molly Kelly</t>
  </si>
  <si>
    <t>Jilletta Jarvis</t>
  </si>
  <si>
    <t>Jarvis</t>
  </si>
  <si>
    <t>Marc Molinaro</t>
  </si>
  <si>
    <t>Julie Killian</t>
  </si>
  <si>
    <t>Molinaro</t>
  </si>
  <si>
    <t>&lt;- fusion of Republican, Conservative, and Reform parties</t>
  </si>
  <si>
    <t>Larry Sharpe</t>
  </si>
  <si>
    <t>Sharpe</t>
  </si>
  <si>
    <t>Andrew C. Hollister</t>
  </si>
  <si>
    <t>Howie Hawkins</t>
  </si>
  <si>
    <t>Jia Lee</t>
  </si>
  <si>
    <t>Stephanie A. Miner</t>
  </si>
  <si>
    <t>Michael J. Volpe</t>
  </si>
  <si>
    <t>Serve America Movement</t>
  </si>
  <si>
    <t>Walker Stapleton</t>
  </si>
  <si>
    <t>Stapleton</t>
  </si>
  <si>
    <t>Teresea Hayes</t>
  </si>
  <si>
    <t>James Smith, Jr.</t>
  </si>
  <si>
    <t>State11</t>
  </si>
  <si>
    <t>State12</t>
  </si>
  <si>
    <t>State13</t>
  </si>
  <si>
    <t>State14</t>
  </si>
  <si>
    <t>State15</t>
  </si>
  <si>
    <t>State16</t>
  </si>
  <si>
    <t>State17</t>
  </si>
  <si>
    <t>State18</t>
  </si>
  <si>
    <t>State19</t>
  </si>
  <si>
    <t>State20</t>
  </si>
  <si>
    <t>State21</t>
  </si>
  <si>
    <t>State22</t>
  </si>
  <si>
    <t>State23</t>
  </si>
  <si>
    <t>State24</t>
  </si>
  <si>
    <t>State25</t>
  </si>
  <si>
    <t>State26</t>
  </si>
  <si>
    <t>Robert Sawyers, Sr.</t>
  </si>
  <si>
    <t>Lisa Marie</t>
  </si>
  <si>
    <t>Marie</t>
  </si>
  <si>
    <t>Mark Stewart Greenstein</t>
  </si>
  <si>
    <t>John Demitrus</t>
  </si>
  <si>
    <t>Lee Whitnum</t>
  </si>
  <si>
    <t>Jacey Wyatt</t>
  </si>
  <si>
    <t>Whitnum</t>
  </si>
  <si>
    <t>Greenstein</t>
  </si>
  <si>
    <t>Amigo Constitution Liberty</t>
  </si>
  <si>
    <t>https://vtelectionresults.sec.state.vt.us/Index.html#/state</t>
  </si>
  <si>
    <t>https://www.elections.tn.gov/county-results.php?OfficeByCounty=Governor</t>
  </si>
  <si>
    <t>Governor and Lieutnant Governor</t>
  </si>
  <si>
    <t>https://www.ri.gov/election/results/2018/general_election/races/304.html</t>
  </si>
  <si>
    <t>https://electionreturns.pa.gov/General/CountyBreakDownResults?officeId=3&amp;districtId=1&amp;ElectionID=undefined&amp;ElectionType=undefined&amp;IsActive=undefined</t>
  </si>
  <si>
    <t>Governor - Statewide</t>
  </si>
  <si>
    <t>http://results.oregonvotes.gov/resultsSW.aspx?type=SWPAR&amp;map=CTY</t>
  </si>
  <si>
    <t>https://vote.ohio.gov</t>
  </si>
  <si>
    <t>http://electionresults.sos.state.nm.us/resultsCTY.aspx?type=SW&amp;rid=4902&amp;osn=200&amp;map=CTY</t>
  </si>
  <si>
    <t>http://www.silverstateelection.com/NVOther/</t>
  </si>
  <si>
    <t>https://electionresults.sos.state.mn.us/Results/MediaResult/115?mediafileid=27</t>
  </si>
  <si>
    <t>https://mielections.us/election/results/2018GEN_CENR.html#</t>
  </si>
  <si>
    <t>Governor 4 Year Term (1) Position</t>
  </si>
  <si>
    <t>https://elections.maryland.gov/elections/2018/results/General/gen_results_2018_2_003-.html</t>
  </si>
  <si>
    <t>https://sos.idaho.gov/ELECT/results/2018/General/ENR/candidates_by_county.html</t>
  </si>
  <si>
    <t>https://floridaelectionwatch.gov/ContestResultsByCounty/160000</t>
  </si>
  <si>
    <t>https://ctemspublic.pcctg.net/#/races</t>
  </si>
  <si>
    <t>Governor and Lieutenant Governor Results by Town</t>
  </si>
  <si>
    <t>https://results.enr.clarityelections.com/CO/91808/</t>
  </si>
  <si>
    <t>https://results.arizona.vote/#/state/4/0</t>
  </si>
  <si>
    <t>http://www.elections.alaska.gov/results/18GENR/</t>
  </si>
  <si>
    <t>https://elections.hawaii.gov/election-results/</t>
  </si>
  <si>
    <t>General Election November 6, 2018</t>
  </si>
  <si>
    <t>https://enrpages.sos.state.tx.us/public/nov06_331_race37.htm</t>
  </si>
  <si>
    <t>Oglala Lakota</t>
  </si>
  <si>
    <t>https://results.enr.clarityelections.com/AR/92174/</t>
  </si>
  <si>
    <t>https://vote.sos.ca.gov/returns/governor/county/all</t>
  </si>
  <si>
    <t>https://results.enr.clarityelections.com/GA/91639/</t>
  </si>
  <si>
    <t>Governor/Lieutenant Governor (Vote for 1)</t>
  </si>
  <si>
    <t>https://results.enr.clarityelections.com/IA/91323/</t>
  </si>
  <si>
    <t>https://ent.sos.ks.gov/kssos_ent.html</t>
  </si>
  <si>
    <t>https://nyenr.elections.ny.gov/home.aspx</t>
  </si>
  <si>
    <t>https://www.ok.gov/elections/Election_Info/2018_November_General_Election.html</t>
  </si>
  <si>
    <t>http://electionresults.sd.gov/resultsSW.aspx?type=SWR&amp;map=CTY</t>
  </si>
  <si>
    <t>http://www2.alabamavotes.gov/electionnight/chooseCounty.aspx?ecode=1001030</t>
  </si>
  <si>
    <t>https://electionresults.sos.ne.gov/resultsCTY.aspx?type=SW&amp;rid=8863&amp;osn=104&amp;map=CTY</t>
  </si>
  <si>
    <t>For Governor and Lt. Governor</t>
  </si>
  <si>
    <t>http://soswy.state.wy.us/Elections/Docs/2018/Results/General/2018_Statewide_Candidates_Summary.pdf</t>
  </si>
  <si>
    <t>Ind. American</t>
  </si>
  <si>
    <t>Statewide Candidates Official Summary Wyoming General Election - November 6, 2018</t>
  </si>
  <si>
    <t>p.3</t>
  </si>
  <si>
    <t>2018 General Election November 6, 2018 Official Election Results</t>
  </si>
  <si>
    <t>November 6, 2018 General Election Official Results</t>
  </si>
  <si>
    <t>2018 General Election Information and Results</t>
  </si>
  <si>
    <t>http://sos.nh.gov/WorkArea/DownloadAsset.aspx?id=8589983570</t>
  </si>
  <si>
    <t>Official Results All Races by County General Election - November 6, 2018</t>
  </si>
  <si>
    <t>2018 General Election Official Results</t>
  </si>
  <si>
    <t>Official Results Election: 11/06/2018 - General Election</t>
  </si>
  <si>
    <t>Official Canvass</t>
  </si>
  <si>
    <t>General Election - November 6, 2018 Governor and Lieutnant Governor</t>
  </si>
  <si>
    <t>https://sdsos.gov/elections-voting/assets/2018GeneralElectionCanvassPDF.pdf</t>
  </si>
  <si>
    <t>2018 General Election Official Results State Canvass</t>
  </si>
  <si>
    <t>https://sos.idaho.gov/elect/results/2018/General/18gen_stwd_cnty.xls</t>
  </si>
  <si>
    <t>Excell Canvass</t>
  </si>
  <si>
    <t>Lawerence Denney</t>
  </si>
  <si>
    <t>Secretary of State</t>
  </si>
  <si>
    <t>General Election (to county level) 2018 Statewide</t>
  </si>
  <si>
    <t>Alburgh</t>
  </si>
  <si>
    <t>Ferrisburgh</t>
  </si>
  <si>
    <t>Enosburgh</t>
  </si>
  <si>
    <t>General Election - November 6, 2018 Election Results (Official)</t>
  </si>
  <si>
    <t>General Update - Added NH data by town and county</t>
  </si>
  <si>
    <t>Added most county data from individual county election agency reports.</t>
  </si>
  <si>
    <t>pp.1-2</t>
  </si>
  <si>
    <t>https://www.sos.alabama.gov/sites/default/files/voter-pdfs/2018/2018-Official-General-Election-Results-Certified-2018-11-27.pdf</t>
  </si>
  <si>
    <t>State of Alabama Canvass of Results General Election November 6, 2018</t>
  </si>
  <si>
    <t>pdf Canvass</t>
  </si>
  <si>
    <t>John Merrill</t>
  </si>
  <si>
    <t>Burney</t>
  </si>
  <si>
    <t>Cobbs</t>
  </si>
  <si>
    <t>Herman</t>
  </si>
  <si>
    <t>Lester</t>
  </si>
  <si>
    <t>Lynch</t>
  </si>
  <si>
    <t>Penny</t>
  </si>
  <si>
    <t>Sanders</t>
  </si>
  <si>
    <t>Space</t>
  </si>
  <si>
    <t>Patrick O'Neal Burney</t>
  </si>
  <si>
    <t>William Cobbs</t>
  </si>
  <si>
    <t>Lance Herman</t>
  </si>
  <si>
    <t>Henry Joseph Lester</t>
  </si>
  <si>
    <t>Clyde Lynch</t>
  </si>
  <si>
    <t>Chaneika Ranell Penny</t>
  </si>
  <si>
    <t>Francis L. Rowley</t>
  </si>
  <si>
    <t>Robin Lee Sanders</t>
  </si>
  <si>
    <t>Evan Space</t>
  </si>
  <si>
    <t>2018 Official Statewide General Election Results November 6, 2018</t>
  </si>
  <si>
    <t>https://www.nvsos.gov/soselectionpages/results/2018StateWideGeneral/ElectionSummary.aspx</t>
  </si>
  <si>
    <t>Updated Status to Official</t>
  </si>
  <si>
    <t>2018 Michigan Election Results 11/06/2018 General, Official</t>
  </si>
  <si>
    <t>PD43+ Massachusetts Election Statistics</t>
  </si>
  <si>
    <t>http://electionstats.state.ma.us/elections/view/41318/</t>
  </si>
  <si>
    <t>Official Results General Election - November 6, 2018</t>
  </si>
  <si>
    <t>https://www.maine.gov/sos/cec/elec/results/2018/governor11-6-18.xlsx</t>
  </si>
  <si>
    <t>November 6, 2018 - General Election - Non-ranked-choice offices Tabulation of Votes</t>
  </si>
  <si>
    <t>T17 R3 Van Buren Cove</t>
  </si>
  <si>
    <t>T26 ED BPP</t>
  </si>
  <si>
    <t>Millinocket Penobscot Twps</t>
  </si>
  <si>
    <t>Millinocket Piscataquis Twps</t>
  </si>
  <si>
    <t>Added official data</t>
  </si>
  <si>
    <t>November 6, 2018 2018 General Election and Nonpartisan Judicial Runoff Official Results</t>
  </si>
  <si>
    <t>http://www.enr-scvotes.org/SC/92124/</t>
  </si>
  <si>
    <t>2018 Statewide General Elections November 6, 2018 Official Results</t>
  </si>
  <si>
    <t>State of Arizona Official Canvass 2018 General Election - Nov 06, 2018</t>
  </si>
  <si>
    <t>https://azsos.gov/sites/default/files/2018%201203%20Signed%20Official%20Statewide%20Canvass.pdf</t>
  </si>
  <si>
    <t>p.2</t>
  </si>
  <si>
    <t>pdf Report</t>
  </si>
  <si>
    <t>https://elections.wi.gov/sites/default/files/County%20by%20County%20Report-2018%20Gen%20Election-State%20Constitutional%20Offices.pdf</t>
  </si>
  <si>
    <t>Ryan Cason</t>
  </si>
  <si>
    <t>Paul Boucher</t>
  </si>
  <si>
    <t>Mark S. Grimek</t>
  </si>
  <si>
    <t>Robbie Hoffman</t>
  </si>
  <si>
    <t>Richard Michael Turtenwald</t>
  </si>
  <si>
    <t>Turtenwald</t>
  </si>
  <si>
    <t>Corban Gehler</t>
  </si>
  <si>
    <t>Gehler</t>
  </si>
  <si>
    <t>William Henry Davis III</t>
  </si>
  <si>
    <t>Cason</t>
  </si>
  <si>
    <t>Boucher</t>
  </si>
  <si>
    <t>Grimek</t>
  </si>
  <si>
    <t>Hoffman</t>
  </si>
  <si>
    <t>Office of the Secretary of State 2018 General Election 11/6/2018 Governor</t>
  </si>
  <si>
    <t>https://elections.sos.state.tx.us/elchist331_race833.htm</t>
  </si>
  <si>
    <t>Official Canvass General Election November 6, 2018</t>
  </si>
  <si>
    <t>https://elections.il.gov/Downloads/ElectionInformation/VoteTotals/2018GEOfficialVote.pdf</t>
  </si>
  <si>
    <t>pp.1-10</t>
  </si>
  <si>
    <t>Steven S. Sandvoss</t>
  </si>
  <si>
    <t>Executive Director</t>
  </si>
  <si>
    <t>pdf Abstract</t>
  </si>
  <si>
    <t>Wayne W. Williams</t>
  </si>
  <si>
    <t>State of Colorado Department of State Certificate</t>
  </si>
  <si>
    <t>http://www.sos.state.co.us/pubs/elections/Results/2018/2018GeneralCertAndResults.pdf</t>
  </si>
  <si>
    <t>November 6, 2018, General Election Abstract of Votes</t>
  </si>
  <si>
    <t>https://sos.oregon.gov/elections/Documents/results/november-2018-official-results.pdf</t>
  </si>
  <si>
    <t>Nancy Foster</t>
  </si>
  <si>
    <t>Kevin D. Ryan</t>
  </si>
  <si>
    <t>Jo 753</t>
  </si>
  <si>
    <t>Michael W. Scruggs</t>
  </si>
  <si>
    <t>Gregg Moore</t>
  </si>
  <si>
    <t>Robert F. Canfield</t>
  </si>
  <si>
    <t>Tomas J. Kuna (Jacob)</t>
  </si>
  <si>
    <t>David Tholin</t>
  </si>
  <si>
    <t>Ryan</t>
  </si>
  <si>
    <t>Scruggs</t>
  </si>
  <si>
    <t>Canfield</t>
  </si>
  <si>
    <t>Kuna</t>
  </si>
  <si>
    <t>Tholin</t>
  </si>
  <si>
    <t>Official Results: General Election - November 6, 2018</t>
  </si>
  <si>
    <t>Steve Simon</t>
  </si>
  <si>
    <t>Report of the Votes Cast Minnesota State General Election Tuesday, November 6, 2018</t>
  </si>
  <si>
    <t>Governor &amp; Lt Governor</t>
  </si>
  <si>
    <t>pp.43-51</t>
  </si>
  <si>
    <t>General Election November 6, 2018 Official Results</t>
  </si>
  <si>
    <t>2018 Official Election Results General Election: November 6, 2018</t>
  </si>
  <si>
    <t>Lynn Rogers</t>
  </si>
  <si>
    <t>Wink Hartman</t>
  </si>
  <si>
    <t>John Doll</t>
  </si>
  <si>
    <t>Mary Gerlt</t>
  </si>
  <si>
    <t>Nathaniel Kloos</t>
  </si>
  <si>
    <t>WEC Canvass Reporting System County by County Report 2018 General Election</t>
  </si>
  <si>
    <t>Goveror/Lieutenant Governor</t>
  </si>
  <si>
    <t>Kansas Secretary of State
2018 General Election
Official Vote Totals By Race By County</t>
  </si>
  <si>
    <t>Murphy</t>
  </si>
  <si>
    <t>Eddy Murphy</t>
  </si>
  <si>
    <t>https://sos-tn-gov-files.tnsosfiles.com/Nov%202018%20General%20by%20County.pdf</t>
  </si>
  <si>
    <t>pp.1-6</t>
  </si>
  <si>
    <t>State of Tennessee November 6, 2018 State General</t>
  </si>
  <si>
    <t>Official 2018 Gubernatorial General Election results for Governor / Lt. Governor</t>
  </si>
  <si>
    <t>pdf Statement of Vote</t>
  </si>
  <si>
    <t>Alex Padilla</t>
  </si>
  <si>
    <t>Statement of Vote November 6, 2018 General Election</t>
  </si>
  <si>
    <t>https://elections.cdn.sos.ca.gov/sov/2018-general/sov/2018-complete-sov.pdf</t>
  </si>
  <si>
    <t>pp.21-23</t>
  </si>
  <si>
    <t>Molinaro (Rep)</t>
  </si>
  <si>
    <t>Molinaro (Con)</t>
  </si>
  <si>
    <t>Molinaro (Ref)</t>
  </si>
  <si>
    <t>Marc Molinaro vote is the fusion of Republican, Conservative, and Reform parties</t>
  </si>
  <si>
    <t>http://www.elections.ny.gov/NYSBOE/elections/2018/general/2018Governor.pdf</t>
  </si>
  <si>
    <t>Certified Results from the November 6, 2018 General Election for Governor and Lt. Governor</t>
  </si>
  <si>
    <t>2018 General Election Tuesday, November 6, 2018 Official Results</t>
  </si>
  <si>
    <t>Corrected figures in Kiowa County.  Official State report double-counted the votes.  Figures shown from the Official Abstract of Votes Cast from Kiowa County</t>
  </si>
  <si>
    <t>Official Vote totals: Kelly 506,727, Kobach 453,645, Orman 68,590, Caldwell 20,020, Kloos 6,584.  Corrected figures in Kiowa County per official county abstract.</t>
  </si>
  <si>
    <t>November 2018 State Election</t>
  </si>
  <si>
    <t>Tim Scheel</t>
  </si>
  <si>
    <t>Ralph Allen Gilbertsen</t>
  </si>
  <si>
    <t>Tim Eason</t>
  </si>
  <si>
    <t>Jeremiah Liend</t>
  </si>
  <si>
    <t>Keith Johnson</t>
  </si>
  <si>
    <t>Sarah Baalson</t>
  </si>
  <si>
    <t>Brian Long</t>
  </si>
  <si>
    <t>Dennis S. Ferche</t>
  </si>
  <si>
    <t>Olé Savior</t>
  </si>
  <si>
    <t>Chris Edman</t>
  </si>
  <si>
    <t>Ferche</t>
  </si>
  <si>
    <t>Gilbertsen</t>
  </si>
  <si>
    <t>Liend</t>
  </si>
  <si>
    <t>Savior</t>
  </si>
  <si>
    <t>Added data for qualified write-in candidates (Regular and Special)</t>
  </si>
  <si>
    <t>Updated write-in votes to subtract qualified write-in votes.</t>
  </si>
  <si>
    <t>Added pre-fusion data by town</t>
  </si>
  <si>
    <t>Corrected candidates numbers on Candidates Tab for those greater than 21</t>
  </si>
  <si>
    <t>States Won</t>
  </si>
  <si>
    <t>Updated Graphs Tab</t>
  </si>
  <si>
    <t>Updated Party Tab</t>
  </si>
  <si>
    <t>Updated Statistics Page</t>
  </si>
  <si>
    <t>George Blackwell Smith, IV</t>
  </si>
  <si>
    <t>Corrected spelling of Democratic candidate name.</t>
  </si>
  <si>
    <t>Janet T. Mills</t>
  </si>
  <si>
    <t>Added qualified write-in vote by county</t>
  </si>
  <si>
    <t>Corrected total vote column and other vote column figures on the State tab</t>
  </si>
  <si>
    <t>Updated write-in votes based on precinct-level data set.</t>
  </si>
  <si>
    <t>Updated figures in Fulton County per PA Department of State Official Results</t>
  </si>
  <si>
    <t>2018 Detailed General Election Data for Governor</t>
  </si>
  <si>
    <t>© David Leip 2020 All Rights Reserved</t>
  </si>
  <si>
    <t>Updated results in Miami County per Amended certified results.</t>
  </si>
  <si>
    <t xml:space="preserve">Summary-Level Results by County - Statewide and District Offices As Amended by Miami County </t>
  </si>
  <si>
    <t>https://www.sos.state.oh.us/globalassets/elections/2018/gen/2018-11-06_statewidecounty_miami.xlsx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</si>
</sst>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#,##0.000"/>
    <numFmt numFmtId="168" formatCode="m/d/yyyy"/>
    <numFmt numFmtId="169" formatCode="0.00000%"/>
    <numFmt numFmtId="170" formatCode="0.000000%"/>
    <numFmt numFmtId="171" formatCode="00000"/>
    <numFmt numFmtId="172" formatCode="000"/>
    <numFmt numFmtId="173" formatCode="00"/>
    <numFmt numFmtId="174" formatCode="d\ mmm\ yyyy"/>
    <numFmt numFmtId="175" formatCode="yyyy\-mm\-dd"/>
    <numFmt numFmtId="176" formatCode="0.000"/>
    <numFmt numFmtId="177" formatCode="0.0"/>
  </numFmts>
  <fonts count="22" x14ac:knownFonts="1">
    <font>
      <sz val="10"/>
      <name val="Geneva"/>
    </font>
    <font>
      <b/>
      <sz val="10"/>
      <name val="Geneva"/>
      <family val="2"/>
    </font>
    <font>
      <i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2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8"/>
      <name val="Verdan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color rgb="FFFF0000"/>
      <name val="Geneva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theme="8" tint="-0.249977111117893"/>
      <name val="Geneva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365">
    <xf numFmtId="0" fontId="0" fillId="0" borderId="0"/>
    <xf numFmtId="9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</cellStyleXfs>
  <cellXfs count="166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 applyFill="1"/>
    <xf numFmtId="3" fontId="2" fillId="2" borderId="0" xfId="0" applyNumberFormat="1" applyFont="1" applyFill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168" fontId="0" fillId="0" borderId="0" xfId="0" applyNumberFormat="1"/>
    <xf numFmtId="0" fontId="7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3" fillId="0" borderId="0" xfId="0" applyFont="1" applyBorder="1"/>
    <xf numFmtId="167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3" fillId="0" borderId="0" xfId="0" applyNumberFormat="1" applyFont="1"/>
    <xf numFmtId="173" fontId="0" fillId="0" borderId="0" xfId="0" applyNumberFormat="1"/>
    <xf numFmtId="172" fontId="3" fillId="0" borderId="0" xfId="0" applyNumberFormat="1" applyFont="1"/>
    <xf numFmtId="173" fontId="0" fillId="0" borderId="0" xfId="0" applyNumberFormat="1" applyAlignment="1">
      <alignment horizontal="right"/>
    </xf>
    <xf numFmtId="171" fontId="0" fillId="0" borderId="0" xfId="0" applyNumberFormat="1" applyAlignment="1">
      <alignment horizontal="left"/>
    </xf>
    <xf numFmtId="171" fontId="0" fillId="0" borderId="0" xfId="0" applyNumberFormat="1" applyAlignment="1">
      <alignment horizontal="right"/>
    </xf>
    <xf numFmtId="0" fontId="1" fillId="0" borderId="1" xfId="0" applyFont="1" applyFill="1" applyBorder="1"/>
    <xf numFmtId="3" fontId="3" fillId="0" borderId="1" xfId="0" applyNumberFormat="1" applyFont="1" applyFill="1" applyBorder="1"/>
    <xf numFmtId="0" fontId="3" fillId="0" borderId="0" xfId="0" applyNumberFormat="1" applyFont="1" applyAlignment="1"/>
    <xf numFmtId="0" fontId="1" fillId="0" borderId="0" xfId="0" applyFont="1" applyAlignment="1"/>
    <xf numFmtId="174" fontId="1" fillId="0" borderId="0" xfId="0" applyNumberFormat="1" applyFont="1"/>
    <xf numFmtId="174" fontId="3" fillId="0" borderId="0" xfId="0" applyNumberFormat="1" applyFont="1"/>
    <xf numFmtId="14" fontId="0" fillId="0" borderId="0" xfId="0" applyNumberFormat="1"/>
    <xf numFmtId="175" fontId="0" fillId="0" borderId="0" xfId="0" applyNumberFormat="1"/>
    <xf numFmtId="0" fontId="0" fillId="0" borderId="0" xfId="0" applyFont="1"/>
    <xf numFmtId="3" fontId="0" fillId="0" borderId="0" xfId="0" applyNumberFormat="1" applyFont="1"/>
    <xf numFmtId="0" fontId="0" fillId="0" borderId="0" xfId="0" applyFont="1" applyBorder="1"/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3" fontId="0" fillId="0" borderId="0" xfId="0" applyNumberFormat="1" applyAlignment="1">
      <alignment horizontal="center"/>
    </xf>
    <xf numFmtId="10" fontId="3" fillId="0" borderId="0" xfId="0" applyNumberFormat="1" applyFont="1" applyAlignment="1">
      <alignment horizontal="center"/>
    </xf>
    <xf numFmtId="176" fontId="0" fillId="0" borderId="0" xfId="0" applyNumberFormat="1"/>
    <xf numFmtId="0" fontId="0" fillId="0" borderId="0" xfId="0" applyFont="1" applyFill="1" applyBorder="1"/>
    <xf numFmtId="0" fontId="0" fillId="0" borderId="0" xfId="0" applyProtection="1">
      <protection locked="0"/>
    </xf>
    <xf numFmtId="0" fontId="0" fillId="0" borderId="0" xfId="0" applyFont="1" applyProtection="1">
      <protection locked="0"/>
    </xf>
    <xf numFmtId="0" fontId="3" fillId="0" borderId="0" xfId="0" applyFont="1" applyProtection="1">
      <protection locked="0"/>
    </xf>
    <xf numFmtId="0" fontId="3" fillId="0" borderId="0" xfId="0" applyFont="1" applyAlignment="1"/>
    <xf numFmtId="0" fontId="14" fillId="0" borderId="0" xfId="1363"/>
    <xf numFmtId="0" fontId="14" fillId="0" borderId="0" xfId="1363" applyAlignment="1"/>
    <xf numFmtId="14" fontId="3" fillId="0" borderId="0" xfId="0" applyNumberFormat="1" applyFont="1"/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Alignment="1"/>
    <xf numFmtId="14" fontId="3" fillId="0" borderId="0" xfId="0" applyNumberFormat="1" applyFont="1" applyAlignment="1"/>
    <xf numFmtId="171" fontId="18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 applyAlignment="1"/>
    <xf numFmtId="0" fontId="3" fillId="0" borderId="0" xfId="0" applyFont="1" applyAlignment="1"/>
    <xf numFmtId="0" fontId="3" fillId="0" borderId="0" xfId="0" applyFont="1" applyFill="1" applyBorder="1"/>
    <xf numFmtId="177" fontId="0" fillId="0" borderId="0" xfId="0" applyNumberFormat="1"/>
    <xf numFmtId="3" fontId="21" fillId="0" borderId="0" xfId="0" applyNumberFormat="1" applyFont="1"/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0" fontId="0" fillId="0" borderId="1" xfId="0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3" fontId="3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10" fontId="3" fillId="0" borderId="0" xfId="0" applyNumberFormat="1" applyFont="1" applyAlignment="1">
      <alignment horizontal="center"/>
    </xf>
    <xf numFmtId="0" fontId="3" fillId="0" borderId="0" xfId="0" applyFont="1" applyAlignment="1"/>
  </cellXfs>
  <cellStyles count="136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/>
    <cellStyle name="Normal" xfId="0" builtinId="0"/>
    <cellStyle name="Normal 2" xfId="1364" xr:uid="{DD9CFB4C-59A8-6146-86AA-E9A0D4229F43}"/>
    <cellStyle name="Percent" xfId="1" builtinId="5"/>
  </cellStyles>
  <dxfs count="237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lor rgb="FF008000"/>
      </font>
      <fill>
        <patternFill patternType="none">
          <fgColor indexed="64"/>
          <bgColor auto="1"/>
        </patternFill>
      </fill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84F-1249-8B65-67B4CC567CD3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84F-1249-8B65-67B4CC567CD3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84F-1249-8B65-67B4CC567CD3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84F-1249-8B65-67B4CC567CD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1022457</c:v>
                </c:pt>
                <c:pt idx="1">
                  <c:v>694495</c:v>
                </c:pt>
                <c:pt idx="2">
                  <c:v>0.59459382445456443</c:v>
                </c:pt>
                <c:pt idx="3">
                  <c:v>2636.4054061755455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84F-1249-8B65-67B4CC567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47-F941-A5B9-9DB7D7191451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647-F941-A5B9-9DB7D7191451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647-F941-A5B9-9DB7D7191451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647-F941-A5B9-9DB7D71914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145631</c:v>
                </c:pt>
                <c:pt idx="1">
                  <c:v>125739</c:v>
                </c:pt>
                <c:pt idx="2">
                  <c:v>5757</c:v>
                </c:pt>
                <c:pt idx="3">
                  <c:v>6007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47-F941-A5B9-9DB7D7191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091-0A48-8AF1-3776E9B7E23E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091-0A48-8AF1-3776E9B7E23E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091-0A48-8AF1-3776E9B7E23E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091-0A48-8AF1-3776E9B7E23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1330863</c:v>
                </c:pt>
                <c:pt idx="1">
                  <c:v>994341</c:v>
                </c:pt>
                <c:pt idx="2">
                  <c:v>0.56002358148171993</c:v>
                </c:pt>
                <c:pt idx="3">
                  <c:v>51236.439976418522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091-0A48-8AF1-3776E9B7E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9A1-C84C-B01A-4ED097E9A020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9A1-C84C-B01A-4ED097E9A020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9A1-C84C-B01A-4ED097E9A020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9A1-C84C-B01A-4ED097E9A02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582406</c:v>
                </c:pt>
                <c:pt idx="1">
                  <c:v>283218</c:v>
                </c:pt>
                <c:pt idx="2">
                  <c:v>0.65328112223208068</c:v>
                </c:pt>
                <c:pt idx="3">
                  <c:v>25884.346718877769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9A1-C84C-B01A-4ED097E9A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730-744F-926E-B4BF49276C6A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730-744F-926E-B4BF49276C6A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730-744F-926E-B4BF49276C6A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730-744F-926E-B4BF49276C6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7721410</c:v>
                </c:pt>
                <c:pt idx="1">
                  <c:v>4742825</c:v>
                </c:pt>
                <c:pt idx="2">
                  <c:v>0.61948527125812369</c:v>
                </c:pt>
                <c:pt idx="3">
                  <c:v>-0.61948527125812369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30-744F-926E-B4BF49276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F387-064E-B8E9-8A882C70DD79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387-064E-B8E9-8A882C70DD79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387-064E-B8E9-8A882C70DD79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387-064E-B8E9-8A882C70DD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1348888</c:v>
                </c:pt>
                <c:pt idx="1">
                  <c:v>1080801</c:v>
                </c:pt>
                <c:pt idx="2">
                  <c:v>0.53419995231800244</c:v>
                </c:pt>
                <c:pt idx="3">
                  <c:v>95372.465800047677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387-064E-B8E9-8A882C70D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0173-C545-9C9C-32D73BACE27F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173-C545-9C9C-32D73BACE27F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173-C545-9C9C-32D73BACE27F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173-C545-9C9C-32D73BACE27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694510</c:v>
                </c:pt>
                <c:pt idx="1">
                  <c:v>650138</c:v>
                </c:pt>
                <c:pt idx="2">
                  <c:v>54741</c:v>
                </c:pt>
                <c:pt idx="3">
                  <c:v>7414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173-C545-9C9C-32D73BACE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8D1-E84A-8FB3-99660B5A581A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8D1-E84A-8FB3-99660B5A581A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8D1-E84A-8FB3-99660B5A581A}"/>
              </c:ext>
            </c:extLst>
          </c:dPt>
          <c:dPt>
            <c:idx val="3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8D1-E84A-8FB3-99660B5A581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4076186</c:v>
                </c:pt>
                <c:pt idx="1">
                  <c:v>4043723</c:v>
                </c:pt>
                <c:pt idx="2">
                  <c:v>24310</c:v>
                </c:pt>
                <c:pt idx="3">
                  <c:v>76342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8D1-E84A-8FB3-99660B5A5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27B-B647-8B3C-695C6E2CC2A2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27B-B647-8B3C-695C6E2CC2A2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27B-B647-8B3C-695C6E2CC2A2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27B-B647-8B3C-695C6E2CC2A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1978408</c:v>
                </c:pt>
                <c:pt idx="1">
                  <c:v>1923685</c:v>
                </c:pt>
                <c:pt idx="2">
                  <c:v>0.50220934155351726</c:v>
                </c:pt>
                <c:pt idx="3">
                  <c:v>37315.497790658446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27B-B647-8B3C-695C6E2CC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C674-074E-BBD8-B4147850736F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674-074E-BBD8-B4147850736F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674-074E-BBD8-B4147850736F}"/>
              </c:ext>
            </c:extLst>
          </c:dPt>
          <c:dPt>
            <c:idx val="3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674-074E-BBD8-B4147850736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244934</c:v>
                </c:pt>
                <c:pt idx="1">
                  <c:v>131719</c:v>
                </c:pt>
                <c:pt idx="2">
                  <c:v>4067</c:v>
                </c:pt>
                <c:pt idx="3">
                  <c:v>10123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74-074E-BBD8-B41478507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A1F-B540-8359-4062BD6C2205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A1F-B540-8359-4062BD6C2205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A1F-B540-8359-4062BD6C2205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A1F-B540-8359-4062BD6C220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361661</c:v>
                </c:pt>
                <c:pt idx="1">
                  <c:v>231081</c:v>
                </c:pt>
                <c:pt idx="2">
                  <c:v>51</c:v>
                </c:pt>
                <c:pt idx="3">
                  <c:v>12338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1F-B540-8359-4062BD6C2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2EE-9444-B8B8-0237243BF06D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2EE-9444-B8B8-0237243BF06D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2EE-9444-B8B8-0237243BF06D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2EE-9444-B8B8-0237243BF0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2479746</c:v>
                </c:pt>
                <c:pt idx="1">
                  <c:v>1765751</c:v>
                </c:pt>
                <c:pt idx="2">
                  <c:v>0.54385606690816646</c:v>
                </c:pt>
                <c:pt idx="3">
                  <c:v>314065.45614393312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EE-9444-B8B8-0237243BF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CD9-264C-BCB9-3C7EB6B43567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CD9-264C-BCB9-3C7EB6B43567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CD9-264C-BCB9-3C7EB6B43567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CD9-264C-BCB9-3C7EB6B4356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667275</c:v>
                </c:pt>
                <c:pt idx="1">
                  <c:v>630986</c:v>
                </c:pt>
                <c:pt idx="2">
                  <c:v>0.50260311922376433</c:v>
                </c:pt>
                <c:pt idx="3">
                  <c:v>29376.497396880775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D9-264C-BCB9-3C7EB6B435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72C-2C44-AED3-C312E91F6E85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72C-2C44-AED3-C312E91F6E85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2C-2C44-AED3-C312E91F6E85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2C-2C44-AED3-C312E91F6E8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506509</c:v>
                </c:pt>
                <c:pt idx="1">
                  <c:v>453030</c:v>
                </c:pt>
                <c:pt idx="2">
                  <c:v>68498</c:v>
                </c:pt>
                <c:pt idx="3">
                  <c:v>26585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2C-2C44-AED3-C312E91F6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DE3-3E46-92D2-238722A96581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DE3-3E46-92D2-238722A96581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DE3-3E46-92D2-238722A96581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DE3-3E46-92D2-238722A9658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320962</c:v>
                </c:pt>
                <c:pt idx="1">
                  <c:v>272311</c:v>
                </c:pt>
                <c:pt idx="2">
                  <c:v>37268</c:v>
                </c:pt>
                <c:pt idx="3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E3-3E46-92D2-238722A96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3D9-C547-AF31-C82DDF418755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3D9-C547-AF31-C82DDF418755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3D9-C547-AF31-C82DDF418755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3D9-C547-AF31-C82DDF41875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1275644</c:v>
                </c:pt>
                <c:pt idx="1">
                  <c:v>1002639</c:v>
                </c:pt>
                <c:pt idx="2">
                  <c:v>0.55354192123972445</c:v>
                </c:pt>
                <c:pt idx="3">
                  <c:v>26228.446458078761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D9-C547-AF31-C82DDF418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0F2-3242-92BA-AF6A4631398D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0F2-3242-92BA-AF6A4631398D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0F2-3242-92BA-AF6A4631398D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0F2-3242-92BA-AF6A4631398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1781341</c:v>
                </c:pt>
                <c:pt idx="1">
                  <c:v>885770</c:v>
                </c:pt>
                <c:pt idx="2">
                  <c:v>0.66601772591569253</c:v>
                </c:pt>
                <c:pt idx="3">
                  <c:v>7503.3339822740845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0F2-3242-92BA-AF6A4631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0C1-E640-9A1B-5BF73053A984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0C1-E640-9A1B-5BF73053A984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0C1-E640-9A1B-5BF73053A984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0C1-E640-9A1B-5BF73053A98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2266193</c:v>
                </c:pt>
                <c:pt idx="1">
                  <c:v>1859534</c:v>
                </c:pt>
                <c:pt idx="2">
                  <c:v>0.53314849603054637</c:v>
                </c:pt>
                <c:pt idx="3">
                  <c:v>124857.46685150397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C1-E640-9A1B-5BF73053A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4351-5D48-B8C6-D7BF9262C21F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351-5D48-B8C6-D7BF9262C21F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351-5D48-B8C6-D7BF9262C21F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351-5D48-B8C6-D7BF9262C21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1393096</c:v>
                </c:pt>
                <c:pt idx="1">
                  <c:v>1097705</c:v>
                </c:pt>
                <c:pt idx="2">
                  <c:v>0.53843891303902502</c:v>
                </c:pt>
                <c:pt idx="3">
                  <c:v>96485.461561086966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351-5D48-B8C6-D7BF9262C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FC-CC4F-86DE-15BF93008036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4FC-CC4F-86DE-15BF93008036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FC-CC4F-86DE-15BF93008036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4FC-CC4F-86DE-15BF9300803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411812</c:v>
                </c:pt>
                <c:pt idx="1">
                  <c:v>286169</c:v>
                </c:pt>
                <c:pt idx="2">
                  <c:v>0.59000459897905533</c:v>
                </c:pt>
                <c:pt idx="3">
                  <c:v>-0.59000459897905533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FC-CC4F-86DE-15BF93008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A7C-324F-8C73-068972C9A006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A7C-324F-8C73-068972C9A006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A7C-324F-8C73-068972C9A006}"/>
              </c:ext>
            </c:extLst>
          </c:dPt>
          <c:dPt>
            <c:idx val="3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A7C-324F-8C73-068972C9A00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480007</c:v>
                </c:pt>
                <c:pt idx="1">
                  <c:v>440320</c:v>
                </c:pt>
                <c:pt idx="2">
                  <c:v>13891</c:v>
                </c:pt>
                <c:pt idx="3">
                  <c:v>37581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A7C-324F-8C73-068972C9A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EB4A-2C42-8F14-63E731C55BCD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B4A-2C42-8F14-63E731C55BCD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B4A-2C42-8F14-63E731C55BCD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B4A-2C42-8F14-63E731C55BC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302764</c:v>
                </c:pt>
                <c:pt idx="1">
                  <c:v>262359</c:v>
                </c:pt>
                <c:pt idx="2">
                  <c:v>0.52782940087377661</c:v>
                </c:pt>
                <c:pt idx="3">
                  <c:v>8478.4721705991269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4A-2C42-8F14-63E731C55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250-9A45-9D55-C9B4F9490C61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250-9A45-9D55-C9B4F9490C61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250-9A45-9D55-C9B4F9490C61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250-9A45-9D55-C9B4F9490C6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46301180</c:v>
                </c:pt>
                <c:pt idx="1">
                  <c:v>43480790</c:v>
                </c:pt>
                <c:pt idx="2">
                  <c:v>299520</c:v>
                </c:pt>
                <c:pt idx="3">
                  <c:v>1837345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50-9A45-9D55-C9B4F9490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5F4-484B-B201-13CB26EACA47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05F4-484B-B201-13CB26EACA47}"/>
              </c:ext>
            </c:extLst>
          </c:dPt>
          <c:dPt>
            <c:idx val="2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05F4-484B-B201-13CB26EACA47}"/>
              </c:ext>
            </c:extLst>
          </c:dPt>
          <c:dPt>
            <c:idx val="3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05F4-484B-B201-13CB26EACA4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General</c:formatCode>
                <c:ptCount val="4"/>
                <c:pt idx="0">
                  <c:v>17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F4-484B-B201-13CB26EAC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0EE-6D48-92D5-34E4B42A176D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0EE-6D48-92D5-34E4B42A176D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0EE-6D48-92D5-34E4B42A176D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0EE-6D48-92D5-34E4B42A176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398368</c:v>
                </c:pt>
                <c:pt idx="1">
                  <c:v>298091</c:v>
                </c:pt>
                <c:pt idx="2">
                  <c:v>0.57199059815437803</c:v>
                </c:pt>
                <c:pt idx="3">
                  <c:v>-0.57199059815437803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EE-6D48-92D5-34E4B42A1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2FD2-0F42-999C-76E478BCD63D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FD2-0F42-999C-76E478BCD63D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FD2-0F42-999C-76E478BCD63D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FD2-0F42-999C-76E478BCD63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3635340</c:v>
                </c:pt>
                <c:pt idx="1">
                  <c:v>2207602</c:v>
                </c:pt>
                <c:pt idx="2">
                  <c:v>0.59552030419641189</c:v>
                </c:pt>
                <c:pt idx="3">
                  <c:v>261534.4044796958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D2-0F42-999C-76E478BCD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002-8D45-AFE9-2C3319EA73D6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002-8D45-AFE9-2C3319EA73D6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002-8D45-AFE9-2C3319EA73D6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002-8D45-AFE9-2C3319EA73D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2235825</c:v>
                </c:pt>
                <c:pt idx="1">
                  <c:v>2070046</c:v>
                </c:pt>
                <c:pt idx="2">
                  <c:v>0.50403871212087059</c:v>
                </c:pt>
                <c:pt idx="3">
                  <c:v>129948.49596128787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002-8D45-AFE9-2C3319EA7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CC0-9D45-A6A0-2A21214D71F4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CC0-9D45-A6A0-2A21214D71F4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CC0-9D45-A6A0-2A21214D71F4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CC0-9D45-A6A0-2A21214D71F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644579</c:v>
                </c:pt>
                <c:pt idx="1">
                  <c:v>500973</c:v>
                </c:pt>
                <c:pt idx="2">
                  <c:v>0.54331351121263338</c:v>
                </c:pt>
                <c:pt idx="3">
                  <c:v>40832.456686488789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C0-9D45-A6A0-2A21214D7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6FC-3A48-BEBB-089433EED4AA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6FC-3A48-BEBB-089433EED4AA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6FC-3A48-BEBB-089433EED4AA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6FC-3A48-BEBB-089433EED4A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934498</c:v>
                </c:pt>
                <c:pt idx="1">
                  <c:v>814988</c:v>
                </c:pt>
                <c:pt idx="2">
                  <c:v>53392</c:v>
                </c:pt>
                <c:pt idx="3">
                  <c:v>64119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FC-3A48-BEBB-089433EED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7326-DA4B-B451-92AC5010EFF1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326-DA4B-B451-92AC5010EFF1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26-DA4B-B451-92AC5010EFF1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26-DA4B-B451-92AC5010EFF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2895652</c:v>
                </c:pt>
                <c:pt idx="1">
                  <c:v>2039882</c:v>
                </c:pt>
                <c:pt idx="2">
                  <c:v>0.57767984590692767</c:v>
                </c:pt>
                <c:pt idx="3">
                  <c:v>77020.422320154088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26-DA4B-B451-92AC5010E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1B34-7341-AF3C-0BE4F5F07B5F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B34-7341-AF3C-0BE4F5F07B5F}"/>
              </c:ext>
            </c:extLst>
          </c:dPt>
          <c:dPt>
            <c:idx val="2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34-7341-AF3C-0BE4F5F07B5F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34-7341-AF3C-0BE4F5F07B5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198122</c:v>
                </c:pt>
                <c:pt idx="1">
                  <c:v>139932</c:v>
                </c:pt>
                <c:pt idx="2">
                  <c:v>16532</c:v>
                </c:pt>
                <c:pt idx="3">
                  <c:v>21815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34-7341-AF3C-0BE4F5F07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90F-5F4A-8AF0-F720C0BD4E4C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90F-5F4A-8AF0-F720C0BD4E4C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90F-5F4A-8AF0-F720C0BD4E4C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90F-5F4A-8AF0-F720C0BD4E4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921342</c:v>
                </c:pt>
                <c:pt idx="1">
                  <c:v>784182</c:v>
                </c:pt>
                <c:pt idx="2">
                  <c:v>0.53956355497200992</c:v>
                </c:pt>
                <c:pt idx="3">
                  <c:v>2044.4604364450279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0F-5F4A-8AF0-F720C0BD4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49F-9D49-852B-E99B332D7D36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9F-9D49-852B-E99B332D7D36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9F-9D49-852B-E99B332D7D36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49F-9D49-852B-E99B332D7D3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172912</c:v>
                </c:pt>
                <c:pt idx="1">
                  <c:v>161454</c:v>
                </c:pt>
                <c:pt idx="2">
                  <c:v>0.50974311201778233</c:v>
                </c:pt>
                <c:pt idx="3">
                  <c:v>4847.4902568879825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9F-9D49-852B-E99B332D7D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4FE-6C47-9C0F-BC4FAF0D49E7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4FE-6C47-9C0F-BC4FAF0D49E7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4FE-6C47-9C0F-BC4FAF0D49E7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4FE-6C47-9C0F-BC4FAF0D49E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1336106</c:v>
                </c:pt>
                <c:pt idx="1">
                  <c:v>864863</c:v>
                </c:pt>
                <c:pt idx="2">
                  <c:v>0.5956000417243571</c:v>
                </c:pt>
                <c:pt idx="3">
                  <c:v>42324.404399958279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FE-6C47-9C0F-BC4FAF0D4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DEC-7349-B450-D9E25A44156A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DEC-7349-B450-D9E25A44156A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EC-7349-B450-D9E25A44156A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EC-7349-B450-D9E25A44156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4656196</c:v>
                </c:pt>
                <c:pt idx="1">
                  <c:v>3546615</c:v>
                </c:pt>
                <c:pt idx="2">
                  <c:v>0.55806649604965242</c:v>
                </c:pt>
                <c:pt idx="3">
                  <c:v>140631.44193350396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EC-7349-B450-D9E25A441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E7A-F846-B11A-3B52E4C521C0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E7A-F846-B11A-3B52E4C521C0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E7A-F846-B11A-3B52E4C521C0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E7A-F846-B11A-3B52E4C521C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151261</c:v>
                </c:pt>
                <c:pt idx="1">
                  <c:v>110335</c:v>
                </c:pt>
                <c:pt idx="2">
                  <c:v>2129</c:v>
                </c:pt>
                <c:pt idx="3">
                  <c:v>10362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E7A-F846-B11A-3B52E4C52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F41-8745-B571-64E1C8850AA6}"/>
              </c:ext>
            </c:extLst>
          </c:dPt>
          <c:dPt>
            <c:idx val="1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F41-8745-B571-64E1C8850AA6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F41-8745-B571-64E1C8850AA6}"/>
              </c:ext>
            </c:extLst>
          </c:dPt>
          <c:dPt>
            <c:idx val="3"/>
            <c:bubble3D val="0"/>
            <c:spPr>
              <a:solidFill>
                <a:srgbClr val="1FB71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F41-8745-B571-64E1C8850AA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1324307</c:v>
                </c:pt>
                <c:pt idx="1">
                  <c:v>1295080</c:v>
                </c:pt>
                <c:pt idx="2">
                  <c:v>18884</c:v>
                </c:pt>
                <c:pt idx="3">
                  <c:v>35037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F41-8745-B571-64E1C8850A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770-8645-BFB0-660553E46FBA}"/>
              </c:ext>
            </c:extLst>
          </c:dPt>
          <c:dPt>
            <c:idx val="1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770-8645-BFB0-660553E46FBA}"/>
              </c:ext>
            </c:extLst>
          </c:dPt>
          <c:dPt>
            <c:idx val="2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770-8645-BFB0-660553E46FBA}"/>
              </c:ext>
            </c:extLst>
          </c:dPt>
          <c:dPt>
            <c:idx val="3"/>
            <c:bubble3D val="0"/>
            <c:spPr>
              <a:solidFill>
                <a:srgbClr val="FCF305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770-8645-BFB0-660553E46FB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136412</c:v>
                </c:pt>
                <c:pt idx="1">
                  <c:v>55965</c:v>
                </c:pt>
                <c:pt idx="2">
                  <c:v>0.67119337919089939</c:v>
                </c:pt>
                <c:pt idx="3">
                  <c:v>10860.32880662081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70-8645-BFB0-660553E46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55056222309576"/>
          <c:y val="5.6410432975363599E-2"/>
          <c:w val="0.82022494410138302"/>
          <c:h val="0.80000250401424799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80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142-3B41-A7EF-8884007C8D17}"/>
              </c:ext>
            </c:extLst>
          </c:dPt>
          <c:dPt>
            <c:idx val="1"/>
            <c:invertIfNegative val="0"/>
            <c:bubble3D val="0"/>
            <c:spPr>
              <a:solidFill>
                <a:srgbClr val="0000D4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142-3B41-A7EF-8884007C8D17}"/>
              </c:ext>
            </c:extLst>
          </c:dPt>
          <c:dPt>
            <c:idx val="2"/>
            <c:invertIfNegative val="0"/>
            <c:bubble3D val="0"/>
            <c:spPr>
              <a:noFill/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142-3B41-A7EF-8884007C8D17}"/>
              </c:ext>
            </c:extLst>
          </c:dPt>
          <c:cat>
            <c:strRef>
              <c:f>Graphs!$F$41:$H$41</c:f>
              <c:strCache>
                <c:ptCount val="3"/>
                <c:pt idx="0">
                  <c:v>Democratic</c:v>
                </c:pt>
                <c:pt idx="1">
                  <c:v>Republican</c:v>
                </c:pt>
                <c:pt idx="2">
                  <c:v>Independent</c:v>
                </c:pt>
              </c:strCache>
            </c:strRef>
          </c:cat>
          <c:val>
            <c:numRef>
              <c:f>Graphs!$F$39:$H$39</c:f>
              <c:numCache>
                <c:formatCode>General</c:formatCode>
                <c:ptCount val="3"/>
                <c:pt idx="0">
                  <c:v>17</c:v>
                </c:pt>
                <c:pt idx="1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142-3B41-A7EF-8884007C8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-2042319240"/>
        <c:axId val="-2045593800"/>
        <c:axId val="0"/>
      </c:bar3DChart>
      <c:catAx>
        <c:axId val="-20423192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5593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5593800"/>
        <c:scaling>
          <c:orientation val="minMax"/>
          <c:min val="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2319240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Graphs!$G$71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E-A249-A4F5-097955985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5618408"/>
        <c:axId val="-2045621688"/>
      </c:barChart>
      <c:catAx>
        <c:axId val="-204561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56216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5621688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5618408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05"/>
          <c:y val="0.44961580680570801"/>
          <c:w val="0.122302265679682"/>
          <c:h val="6.976797002157540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DDA-8345-9AA9-6E4CFAFC8FD8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DDA-8345-9AA9-6E4CFAFC8FD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DA-8345-9AA9-6E4CFAFC8F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DA-8345-9AA9-6E4CFAFC8FD8}"/>
              </c:ext>
            </c:extLst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Graphs!$F$84:$F$87</c:f>
              <c:numCache>
                <c:formatCode>0</c:formatCode>
                <c:ptCount val="4"/>
                <c:pt idx="0">
                  <c:v>20</c:v>
                </c:pt>
                <c:pt idx="1">
                  <c:v>16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DA-8345-9AA9-6E4CFAFC8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799"/>
          <c:w val="0.63291285936463004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922-184B-8303-43E97BC0637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922-184B-8303-43E97BC0637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922-184B-8303-43E97BC0637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922-184B-8303-43E97BC06374}"/>
              </c:ext>
            </c:extLst>
          </c:dPt>
          <c:cat>
            <c:strRef>
              <c:f>Graphs!$E$84:$E$87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Graphs!$F$108:$F$111</c:f>
              <c:numCache>
                <c:formatCode>0</c:formatCode>
                <c:ptCount val="4"/>
                <c:pt idx="0">
                  <c:v>1787</c:v>
                </c:pt>
                <c:pt idx="1">
                  <c:v>404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22-184B-8303-43E97BC06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4984477165763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699"/>
          <c:y val="0.16129032258064499"/>
          <c:w val="0.78996895433152703"/>
          <c:h val="0.7302052785923750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30</c:v>
                </c:pt>
                <c:pt idx="1">
                  <c:v>321</c:v>
                </c:pt>
                <c:pt idx="2">
                  <c:v>502</c:v>
                </c:pt>
                <c:pt idx="3">
                  <c:v>568</c:v>
                </c:pt>
                <c:pt idx="4">
                  <c:v>412</c:v>
                </c:pt>
                <c:pt idx="5">
                  <c:v>212</c:v>
                </c:pt>
                <c:pt idx="6">
                  <c:v>94</c:v>
                </c:pt>
                <c:pt idx="7">
                  <c:v>37</c:v>
                </c:pt>
                <c:pt idx="8">
                  <c:v>12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92-4D44-8583-B2D4C919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1158728"/>
        <c:axId val="-2041152680"/>
      </c:barChart>
      <c:catAx>
        <c:axId val="-2041158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77980305697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152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11526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752366691705802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1587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7373003614398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01"/>
          <c:w val="0.77441141099422905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</c:v>
                </c:pt>
                <c:pt idx="1">
                  <c:v>13</c:v>
                </c:pt>
                <c:pt idx="2">
                  <c:v>48</c:v>
                </c:pt>
                <c:pt idx="3">
                  <c:v>125</c:v>
                </c:pt>
                <c:pt idx="4">
                  <c:v>286</c:v>
                </c:pt>
                <c:pt idx="5">
                  <c:v>493</c:v>
                </c:pt>
                <c:pt idx="6">
                  <c:v>551</c:v>
                </c:pt>
                <c:pt idx="7">
                  <c:v>428</c:v>
                </c:pt>
                <c:pt idx="8">
                  <c:v>223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D-9144-BEDD-A8C2D450A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1114904"/>
        <c:axId val="-2041108856"/>
      </c:barChart>
      <c:catAx>
        <c:axId val="-204111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1938617899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1088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11088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7710797518477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114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5906672587223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791977099899601"/>
          <c:y val="0.15835777126099701"/>
          <c:w val="0.77516905537085701"/>
          <c:h val="0.733137829912023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2167</c:v>
                </c:pt>
                <c:pt idx="1">
                  <c:v>23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D-944D-A67C-E3DA8E968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1071368"/>
        <c:axId val="-2041065304"/>
      </c:barChart>
      <c:catAx>
        <c:axId val="-2041071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6005082696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065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106530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3624232553338298E-2"/>
              <c:y val="0.407624633431085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0713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50971707802"/>
          <c:y val="3.2163765650531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299"/>
          <c:y val="0.160818828252659"/>
          <c:w val="0.84085681355244202"/>
          <c:h val="0.7309946738757210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30</c:v>
                </c:pt>
                <c:pt idx="1">
                  <c:v>321</c:v>
                </c:pt>
                <c:pt idx="2">
                  <c:v>502</c:v>
                </c:pt>
                <c:pt idx="3">
                  <c:v>568</c:v>
                </c:pt>
                <c:pt idx="4">
                  <c:v>412</c:v>
                </c:pt>
                <c:pt idx="5">
                  <c:v>212</c:v>
                </c:pt>
                <c:pt idx="6">
                  <c:v>94</c:v>
                </c:pt>
                <c:pt idx="7">
                  <c:v>37</c:v>
                </c:pt>
                <c:pt idx="8">
                  <c:v>12</c:v>
                </c:pt>
                <c:pt idx="9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D9-D048-BCDE-307A4799698D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3</c:v>
                </c:pt>
                <c:pt idx="1">
                  <c:v>13</c:v>
                </c:pt>
                <c:pt idx="2">
                  <c:v>48</c:v>
                </c:pt>
                <c:pt idx="3">
                  <c:v>125</c:v>
                </c:pt>
                <c:pt idx="4">
                  <c:v>286</c:v>
                </c:pt>
                <c:pt idx="5">
                  <c:v>493</c:v>
                </c:pt>
                <c:pt idx="6">
                  <c:v>551</c:v>
                </c:pt>
                <c:pt idx="7">
                  <c:v>428</c:v>
                </c:pt>
                <c:pt idx="8">
                  <c:v>223</c:v>
                </c:pt>
                <c:pt idx="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D9-D048-BCDE-307A47996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41022008"/>
        <c:axId val="-2041015976"/>
      </c:barChart>
      <c:catAx>
        <c:axId val="-204102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87263778198"/>
              <c:y val="0.915205331692403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015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410159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0878922531586799E-2"/>
              <c:y val="0.4093570173704039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41022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42" Type="http://schemas.openxmlformats.org/officeDocument/2006/relationships/chart" Target="../charts/chart42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41" Type="http://schemas.openxmlformats.org/officeDocument/2006/relationships/chart" Target="../charts/chart41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>
          <a:extLst>
            <a:ext uri="{FF2B5EF4-FFF2-40B4-BE49-F238E27FC236}">
              <a16:creationId xmlns:a16="http://schemas.microsoft.com/office/drawing/2014/main" id="{00000000-0008-0000-0800-00003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>
          <a:extLst>
            <a:ext uri="{FF2B5EF4-FFF2-40B4-BE49-F238E27FC236}">
              <a16:creationId xmlns:a16="http://schemas.microsoft.com/office/drawing/2014/main" id="{00000000-0008-0000-0800-00003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>
          <a:extLst>
            <a:ext uri="{FF2B5EF4-FFF2-40B4-BE49-F238E27FC236}">
              <a16:creationId xmlns:a16="http://schemas.microsoft.com/office/drawing/2014/main" id="{00000000-0008-0000-0800-00003D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>
          <a:extLst>
            <a:ext uri="{FF2B5EF4-FFF2-40B4-BE49-F238E27FC236}">
              <a16:creationId xmlns:a16="http://schemas.microsoft.com/office/drawing/2014/main" id="{00000000-0008-0000-0800-00003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>
          <a:extLst>
            <a:ext uri="{FF2B5EF4-FFF2-40B4-BE49-F238E27FC236}">
              <a16:creationId xmlns:a16="http://schemas.microsoft.com/office/drawing/2014/main" id="{00000000-0008-0000-0800-00003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>
          <a:extLst>
            <a:ext uri="{FF2B5EF4-FFF2-40B4-BE49-F238E27FC236}">
              <a16:creationId xmlns:a16="http://schemas.microsoft.com/office/drawing/2014/main" id="{00000000-0008-0000-0800-00004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>
          <a:extLst>
            <a:ext uri="{FF2B5EF4-FFF2-40B4-BE49-F238E27FC236}">
              <a16:creationId xmlns:a16="http://schemas.microsoft.com/office/drawing/2014/main" id="{00000000-0008-0000-0800-00004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0" name="Chart 68">
          <a:extLst>
            <a:ext uri="{FF2B5EF4-FFF2-40B4-BE49-F238E27FC236}">
              <a16:creationId xmlns:a16="http://schemas.microsoft.com/office/drawing/2014/main" id="{00000000-0008-0000-0800-00004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1" name="Chart 69">
          <a:extLst>
            <a:ext uri="{FF2B5EF4-FFF2-40B4-BE49-F238E27FC236}">
              <a16:creationId xmlns:a16="http://schemas.microsoft.com/office/drawing/2014/main" id="{00000000-0008-0000-0800-00004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2" name="Chart 70">
          <a:extLst>
            <a:ext uri="{FF2B5EF4-FFF2-40B4-BE49-F238E27FC236}">
              <a16:creationId xmlns:a16="http://schemas.microsoft.com/office/drawing/2014/main" id="{00000000-0008-0000-0800-00004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3" name="Chart 71">
          <a:extLst>
            <a:ext uri="{FF2B5EF4-FFF2-40B4-BE49-F238E27FC236}">
              <a16:creationId xmlns:a16="http://schemas.microsoft.com/office/drawing/2014/main" id="{00000000-0008-0000-0800-00004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4" name="Chart 72">
          <a:extLst>
            <a:ext uri="{FF2B5EF4-FFF2-40B4-BE49-F238E27FC236}">
              <a16:creationId xmlns:a16="http://schemas.microsoft.com/office/drawing/2014/main" id="{00000000-0008-0000-0800-00004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6" name="Chart 74">
          <a:extLst>
            <a:ext uri="{FF2B5EF4-FFF2-40B4-BE49-F238E27FC236}">
              <a16:creationId xmlns:a16="http://schemas.microsoft.com/office/drawing/2014/main" id="{00000000-0008-0000-0800-00004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7" name="Chart 75">
          <a:extLst>
            <a:ext uri="{FF2B5EF4-FFF2-40B4-BE49-F238E27FC236}">
              <a16:creationId xmlns:a16="http://schemas.microsoft.com/office/drawing/2014/main" id="{00000000-0008-0000-0800-00004B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0" name="Chart 78">
          <a:extLst>
            <a:ext uri="{FF2B5EF4-FFF2-40B4-BE49-F238E27FC236}">
              <a16:creationId xmlns:a16="http://schemas.microsoft.com/office/drawing/2014/main" id="{00000000-0008-0000-0800-00004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1" name="Chart 79">
          <a:extLst>
            <a:ext uri="{FF2B5EF4-FFF2-40B4-BE49-F238E27FC236}">
              <a16:creationId xmlns:a16="http://schemas.microsoft.com/office/drawing/2014/main" id="{00000000-0008-0000-0800-00004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2" name="Chart 80">
          <a:extLst>
            <a:ext uri="{FF2B5EF4-FFF2-40B4-BE49-F238E27FC236}">
              <a16:creationId xmlns:a16="http://schemas.microsoft.com/office/drawing/2014/main" id="{00000000-0008-0000-0800-00005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3" name="Chart 81">
          <a:extLst>
            <a:ext uri="{FF2B5EF4-FFF2-40B4-BE49-F238E27FC236}">
              <a16:creationId xmlns:a16="http://schemas.microsoft.com/office/drawing/2014/main" id="{00000000-0008-0000-0800-00005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4" name="Chart 82">
          <a:extLst>
            <a:ext uri="{FF2B5EF4-FFF2-40B4-BE49-F238E27FC236}">
              <a16:creationId xmlns:a16="http://schemas.microsoft.com/office/drawing/2014/main" id="{00000000-0008-0000-0800-00005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9" name="Chart 87">
          <a:extLst>
            <a:ext uri="{FF2B5EF4-FFF2-40B4-BE49-F238E27FC236}">
              <a16:creationId xmlns:a16="http://schemas.microsoft.com/office/drawing/2014/main" id="{00000000-0008-0000-0800-00005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0" name="Chart 88">
          <a:extLst>
            <a:ext uri="{FF2B5EF4-FFF2-40B4-BE49-F238E27FC236}">
              <a16:creationId xmlns:a16="http://schemas.microsoft.com/office/drawing/2014/main" id="{00000000-0008-0000-0800-00005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1" name="Chart 89">
          <a:extLst>
            <a:ext uri="{FF2B5EF4-FFF2-40B4-BE49-F238E27FC236}">
              <a16:creationId xmlns:a16="http://schemas.microsoft.com/office/drawing/2014/main" id="{00000000-0008-0000-0800-00005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</xdr:col>
      <xdr:colOff>0</xdr:colOff>
      <xdr:row>42</xdr:row>
      <xdr:rowOff>0</xdr:rowOff>
    </xdr:from>
    <xdr:to>
      <xdr:col>6</xdr:col>
      <xdr:colOff>101600</xdr:colOff>
      <xdr:row>52</xdr:row>
      <xdr:rowOff>127000</xdr:rowOff>
    </xdr:to>
    <xdr:graphicFrame macro="">
      <xdr:nvGraphicFramePr>
        <xdr:cNvPr id="3162" name="Chart 90">
          <a:extLst>
            <a:ext uri="{FF2B5EF4-FFF2-40B4-BE49-F238E27FC236}">
              <a16:creationId xmlns:a16="http://schemas.microsoft.com/office/drawing/2014/main" id="{00000000-0008-0000-0800-00005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12700</xdr:colOff>
      <xdr:row>42</xdr:row>
      <xdr:rowOff>12700</xdr:rowOff>
    </xdr:from>
    <xdr:to>
      <xdr:col>9</xdr:col>
      <xdr:colOff>114300</xdr:colOff>
      <xdr:row>52</xdr:row>
      <xdr:rowOff>139700</xdr:rowOff>
    </xdr:to>
    <xdr:graphicFrame macro="">
      <xdr:nvGraphicFramePr>
        <xdr:cNvPr id="3164" name="Chart 92">
          <a:extLst>
            <a:ext uri="{FF2B5EF4-FFF2-40B4-BE49-F238E27FC236}">
              <a16:creationId xmlns:a16="http://schemas.microsoft.com/office/drawing/2014/main" id="{00000000-0008-0000-0800-00005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6" name="Chart 94">
          <a:extLst>
            <a:ext uri="{FF2B5EF4-FFF2-40B4-BE49-F238E27FC236}">
              <a16:creationId xmlns:a16="http://schemas.microsoft.com/office/drawing/2014/main" id="{00000000-0008-0000-0800-00005E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67" name="Chart 95">
          <a:extLst>
            <a:ext uri="{FF2B5EF4-FFF2-40B4-BE49-F238E27FC236}">
              <a16:creationId xmlns:a16="http://schemas.microsoft.com/office/drawing/2014/main" id="{00000000-0008-0000-0800-00005F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0" name="Chart 98">
          <a:extLst>
            <a:ext uri="{FF2B5EF4-FFF2-40B4-BE49-F238E27FC236}">
              <a16:creationId xmlns:a16="http://schemas.microsoft.com/office/drawing/2014/main" id="{00000000-0008-0000-0800-00006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1" name="Chart 99">
          <a:extLst>
            <a:ext uri="{FF2B5EF4-FFF2-40B4-BE49-F238E27FC236}">
              <a16:creationId xmlns:a16="http://schemas.microsoft.com/office/drawing/2014/main" id="{00000000-0008-0000-0800-00006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2" name="Chart 100">
          <a:extLst>
            <a:ext uri="{FF2B5EF4-FFF2-40B4-BE49-F238E27FC236}">
              <a16:creationId xmlns:a16="http://schemas.microsoft.com/office/drawing/2014/main" id="{00000000-0008-0000-0800-000064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3" name="Chart 101">
          <a:extLst>
            <a:ext uri="{FF2B5EF4-FFF2-40B4-BE49-F238E27FC236}">
              <a16:creationId xmlns:a16="http://schemas.microsoft.com/office/drawing/2014/main" id="{00000000-0008-0000-0800-00006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4" name="Chart 102">
          <a:extLst>
            <a:ext uri="{FF2B5EF4-FFF2-40B4-BE49-F238E27FC236}">
              <a16:creationId xmlns:a16="http://schemas.microsoft.com/office/drawing/2014/main" id="{00000000-0008-0000-0800-000066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5" name="Chart 103">
          <a:extLst>
            <a:ext uri="{FF2B5EF4-FFF2-40B4-BE49-F238E27FC236}">
              <a16:creationId xmlns:a16="http://schemas.microsoft.com/office/drawing/2014/main" id="{00000000-0008-0000-0800-00006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76" name="Chart 104">
          <a:extLst>
            <a:ext uri="{FF2B5EF4-FFF2-40B4-BE49-F238E27FC236}">
              <a16:creationId xmlns:a16="http://schemas.microsoft.com/office/drawing/2014/main" id="{00000000-0008-0000-0800-000068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77" name="Chart 105">
          <a:extLst>
            <a:ext uri="{FF2B5EF4-FFF2-40B4-BE49-F238E27FC236}">
              <a16:creationId xmlns:a16="http://schemas.microsoft.com/office/drawing/2014/main" id="{00000000-0008-0000-0800-000069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78" name="Chart 106">
          <a:extLst>
            <a:ext uri="{FF2B5EF4-FFF2-40B4-BE49-F238E27FC236}">
              <a16:creationId xmlns:a16="http://schemas.microsoft.com/office/drawing/2014/main" id="{00000000-0008-0000-0800-00006A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80" name="Chart 108">
          <a:extLst>
            <a:ext uri="{FF2B5EF4-FFF2-40B4-BE49-F238E27FC236}">
              <a16:creationId xmlns:a16="http://schemas.microsoft.com/office/drawing/2014/main" id="{00000000-0008-0000-0800-00006C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84" name="Chart 112">
          <a:extLst>
            <a:ext uri="{FF2B5EF4-FFF2-40B4-BE49-F238E27FC236}">
              <a16:creationId xmlns:a16="http://schemas.microsoft.com/office/drawing/2014/main" id="{00000000-0008-0000-0800-000070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85" name="Chart 113">
          <a:extLst>
            <a:ext uri="{FF2B5EF4-FFF2-40B4-BE49-F238E27FC236}">
              <a16:creationId xmlns:a16="http://schemas.microsoft.com/office/drawing/2014/main" id="{00000000-0008-0000-0800-000071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4</xdr:col>
      <xdr:colOff>0</xdr:colOff>
      <xdr:row>54</xdr:row>
      <xdr:rowOff>12700</xdr:rowOff>
    </xdr:from>
    <xdr:to>
      <xdr:col>9</xdr:col>
      <xdr:colOff>889000</xdr:colOff>
      <xdr:row>69</xdr:row>
      <xdr:rowOff>12700</xdr:rowOff>
    </xdr:to>
    <xdr:graphicFrame macro="">
      <xdr:nvGraphicFramePr>
        <xdr:cNvPr id="3186" name="Chart 114">
          <a:extLst>
            <a:ext uri="{FF2B5EF4-FFF2-40B4-BE49-F238E27FC236}">
              <a16:creationId xmlns:a16="http://schemas.microsoft.com/office/drawing/2014/main" id="{00000000-0008-0000-0800-000072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7</xdr:col>
      <xdr:colOff>25400</xdr:colOff>
      <xdr:row>70</xdr:row>
      <xdr:rowOff>12700</xdr:rowOff>
    </xdr:from>
    <xdr:to>
      <xdr:col>8</xdr:col>
      <xdr:colOff>838200</xdr:colOff>
      <xdr:row>80</xdr:row>
      <xdr:rowOff>0</xdr:rowOff>
    </xdr:to>
    <xdr:graphicFrame macro="">
      <xdr:nvGraphicFramePr>
        <xdr:cNvPr id="3187" name="Chart 115">
          <a:extLst>
            <a:ext uri="{FF2B5EF4-FFF2-40B4-BE49-F238E27FC236}">
              <a16:creationId xmlns:a16="http://schemas.microsoft.com/office/drawing/2014/main" id="{00000000-0008-0000-0800-000073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</xdr:col>
      <xdr:colOff>0</xdr:colOff>
      <xdr:row>84</xdr:row>
      <xdr:rowOff>0</xdr:rowOff>
    </xdr:from>
    <xdr:to>
      <xdr:col>9</xdr:col>
      <xdr:colOff>101600</xdr:colOff>
      <xdr:row>94</xdr:row>
      <xdr:rowOff>127000</xdr:rowOff>
    </xdr:to>
    <xdr:graphicFrame macro="">
      <xdr:nvGraphicFramePr>
        <xdr:cNvPr id="3189" name="Chart 117">
          <a:extLst>
            <a:ext uri="{FF2B5EF4-FFF2-40B4-BE49-F238E27FC236}">
              <a16:creationId xmlns:a16="http://schemas.microsoft.com/office/drawing/2014/main" id="{00000000-0008-0000-0800-000075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7</xdr:col>
      <xdr:colOff>12700</xdr:colOff>
      <xdr:row>106</xdr:row>
      <xdr:rowOff>12700</xdr:rowOff>
    </xdr:from>
    <xdr:to>
      <xdr:col>9</xdr:col>
      <xdr:colOff>114300</xdr:colOff>
      <xdr:row>116</xdr:row>
      <xdr:rowOff>139700</xdr:rowOff>
    </xdr:to>
    <xdr:graphicFrame macro="">
      <xdr:nvGraphicFramePr>
        <xdr:cNvPr id="3191" name="Chart 119">
          <a:extLst>
            <a:ext uri="{FF2B5EF4-FFF2-40B4-BE49-F238E27FC236}">
              <a16:creationId xmlns:a16="http://schemas.microsoft.com/office/drawing/2014/main" id="{00000000-0008-0000-0800-0000770C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177800</xdr:colOff>
      <xdr:row>125</xdr:row>
      <xdr:rowOff>101600</xdr:rowOff>
    </xdr:to>
    <xdr:graphicFrame macro="">
      <xdr:nvGraphicFramePr>
        <xdr:cNvPr id="1036" name="Chart 12">
          <a:extLst>
            <a:ext uri="{FF2B5EF4-FFF2-40B4-BE49-F238E27FC236}">
              <a16:creationId xmlns:a16="http://schemas.microsoft.com/office/drawing/2014/main" id="{00000000-0008-0000-0900-00000C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99</xdr:row>
      <xdr:rowOff>63500</xdr:rowOff>
    </xdr:from>
    <xdr:to>
      <xdr:col>8</xdr:col>
      <xdr:colOff>139700</xdr:colOff>
      <xdr:row>125</xdr:row>
      <xdr:rowOff>101600</xdr:rowOff>
    </xdr:to>
    <xdr:graphicFrame macro="">
      <xdr:nvGraphicFramePr>
        <xdr:cNvPr id="1037" name="Chart 13">
          <a:extLst>
            <a:ext uri="{FF2B5EF4-FFF2-40B4-BE49-F238E27FC236}">
              <a16:creationId xmlns:a16="http://schemas.microsoft.com/office/drawing/2014/main" id="{00000000-0008-0000-0900-00000D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99</xdr:row>
      <xdr:rowOff>63500</xdr:rowOff>
    </xdr:from>
    <xdr:to>
      <xdr:col>12</xdr:col>
      <xdr:colOff>114300</xdr:colOff>
      <xdr:row>125</xdr:row>
      <xdr:rowOff>101600</xdr:rowOff>
    </xdr:to>
    <xdr:graphicFrame macro="">
      <xdr:nvGraphicFramePr>
        <xdr:cNvPr id="1038" name="Chart 14">
          <a:extLst>
            <a:ext uri="{FF2B5EF4-FFF2-40B4-BE49-F238E27FC236}">
              <a16:creationId xmlns:a16="http://schemas.microsoft.com/office/drawing/2014/main" id="{00000000-0008-0000-0900-00000E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584200</xdr:colOff>
      <xdr:row>99</xdr:row>
      <xdr:rowOff>50800</xdr:rowOff>
    </xdr:to>
    <xdr:graphicFrame macro="">
      <xdr:nvGraphicFramePr>
        <xdr:cNvPr id="1039" name="Chart 15">
          <a:extLst>
            <a:ext uri="{FF2B5EF4-FFF2-40B4-BE49-F238E27FC236}">
              <a16:creationId xmlns:a16="http://schemas.microsoft.com/office/drawing/2014/main" id="{00000000-0008-0000-0900-00000F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C659C946-2FC7-1B40-A9DB-49DA39078BD3}" userId="8abc2680c18d2d08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V636" dT="2019-04-14T20:18:18.70" personId="{C659C946-2FC7-1B40-A9DB-49DA39078BD3}" id="{A6A2EC11-38EF-7E46-AE8D-D4EE9A70D4DC}">
    <text>32 from precinct data set + 1 qualified write-in vote.  County SOVC has total votes as 12,749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ctemspublic.pcctg.net/" TargetMode="External"/><Relationship Id="rId18" Type="http://schemas.openxmlformats.org/officeDocument/2006/relationships/hyperlink" Target="https://enrpages.sos.state.tx.us/public/nov06_331_race37.htm" TargetMode="External"/><Relationship Id="rId26" Type="http://schemas.openxmlformats.org/officeDocument/2006/relationships/hyperlink" Target="https://electionresults.sos.ne.gov/resultsCTY.aspx?type=SW&amp;rid=8863&amp;osn=104&amp;map=CTY" TargetMode="External"/><Relationship Id="rId39" Type="http://schemas.openxmlformats.org/officeDocument/2006/relationships/hyperlink" Target="https://elections.sos.state.tx.us/elchist331_race833.htm" TargetMode="External"/><Relationship Id="rId21" Type="http://schemas.openxmlformats.org/officeDocument/2006/relationships/hyperlink" Target="https://results.enr.clarityelections.com/GA/91639/" TargetMode="External"/><Relationship Id="rId34" Type="http://schemas.openxmlformats.org/officeDocument/2006/relationships/hyperlink" Target="http://electionstats.state.ma.us/elections/view/41318/" TargetMode="External"/><Relationship Id="rId42" Type="http://schemas.openxmlformats.org/officeDocument/2006/relationships/hyperlink" Target="https://sos.oregon.gov/elections/Documents/results/november-2018-official-results.pdf" TargetMode="External"/><Relationship Id="rId47" Type="http://schemas.openxmlformats.org/officeDocument/2006/relationships/hyperlink" Target="https://vote.ohio.gov/" TargetMode="External"/><Relationship Id="rId50" Type="http://schemas.openxmlformats.org/officeDocument/2006/relationships/comments" Target="../comments3.xml"/><Relationship Id="rId7" Type="http://schemas.openxmlformats.org/officeDocument/2006/relationships/hyperlink" Target="http://www.silverstateelection.com/NVOther/" TargetMode="External"/><Relationship Id="rId2" Type="http://schemas.openxmlformats.org/officeDocument/2006/relationships/hyperlink" Target="https://www.elections.tn.gov/county-results.php?OfficeByCounty=Governor" TargetMode="External"/><Relationship Id="rId16" Type="http://schemas.openxmlformats.org/officeDocument/2006/relationships/hyperlink" Target="http://www.elections.alaska.gov/results/18GENR/" TargetMode="External"/><Relationship Id="rId29" Type="http://schemas.openxmlformats.org/officeDocument/2006/relationships/hyperlink" Target="https://www.ok.gov/elections/Election_Info/2018_November_General_Election.html" TargetMode="External"/><Relationship Id="rId11" Type="http://schemas.openxmlformats.org/officeDocument/2006/relationships/hyperlink" Target="https://sos.idaho.gov/ELECT/results/2018/General/ENR/candidates_by_county.html" TargetMode="External"/><Relationship Id="rId24" Type="http://schemas.openxmlformats.org/officeDocument/2006/relationships/hyperlink" Target="https://nyenr.elections.ny.gov/home.aspx" TargetMode="External"/><Relationship Id="rId32" Type="http://schemas.openxmlformats.org/officeDocument/2006/relationships/hyperlink" Target="https://www.sos.alabama.gov/sites/default/files/voter-pdfs/2018/2018-Official-General-Election-Results-Certified-2018-11-27.pdf" TargetMode="External"/><Relationship Id="rId37" Type="http://schemas.openxmlformats.org/officeDocument/2006/relationships/hyperlink" Target="https://azsos.gov/sites/default/files/2018%201203%20Signed%20Official%20Statewide%20Canvass.pdf" TargetMode="External"/><Relationship Id="rId40" Type="http://schemas.openxmlformats.org/officeDocument/2006/relationships/hyperlink" Target="https://elections.il.gov/Downloads/ElectionInformation/VoteTotals/2018GEOfficialVote.pdf" TargetMode="External"/><Relationship Id="rId45" Type="http://schemas.openxmlformats.org/officeDocument/2006/relationships/hyperlink" Target="http://www.elections.ny.gov/NYSBOE/elections/2018/general/2018Governor.pdf" TargetMode="External"/><Relationship Id="rId5" Type="http://schemas.openxmlformats.org/officeDocument/2006/relationships/hyperlink" Target="http://results.oregonvotes.gov/resultsSW.aspx?type=SWPAR&amp;map=CTY" TargetMode="External"/><Relationship Id="rId15" Type="http://schemas.openxmlformats.org/officeDocument/2006/relationships/hyperlink" Target="https://results.arizona.vote/" TargetMode="External"/><Relationship Id="rId23" Type="http://schemas.openxmlformats.org/officeDocument/2006/relationships/hyperlink" Target="https://ent.sos.ks.gov/kssos_ent.html" TargetMode="External"/><Relationship Id="rId28" Type="http://schemas.openxmlformats.org/officeDocument/2006/relationships/hyperlink" Target="http://soswy.state.wy.us/Elections/Docs/2018/Results/General/2018_Statewide_Candidates_Summary.pdf" TargetMode="External"/><Relationship Id="rId36" Type="http://schemas.openxmlformats.org/officeDocument/2006/relationships/hyperlink" Target="http://www2.alabamavotes.gov/electionnight/chooseCounty.aspx?ecode=1001030" TargetMode="External"/><Relationship Id="rId49" Type="http://schemas.openxmlformats.org/officeDocument/2006/relationships/vmlDrawing" Target="../drawings/vmlDrawing3.vml"/><Relationship Id="rId10" Type="http://schemas.openxmlformats.org/officeDocument/2006/relationships/hyperlink" Target="https://elections.maryland.gov/elections/2018/results/General/gen_results_2018_2_003-.html" TargetMode="External"/><Relationship Id="rId19" Type="http://schemas.openxmlformats.org/officeDocument/2006/relationships/hyperlink" Target="https://results.enr.clarityelections.com/AR/92174/" TargetMode="External"/><Relationship Id="rId31" Type="http://schemas.openxmlformats.org/officeDocument/2006/relationships/hyperlink" Target="https://sos.idaho.gov/elect/results/2018/General/18gen_stwd_cnty.xls" TargetMode="External"/><Relationship Id="rId44" Type="http://schemas.openxmlformats.org/officeDocument/2006/relationships/hyperlink" Target="https://elections.cdn.sos.ca.gov/sov/2018-general/sov/2018-complete-sov.pdf" TargetMode="External"/><Relationship Id="rId4" Type="http://schemas.openxmlformats.org/officeDocument/2006/relationships/hyperlink" Target="https://www.ri.gov/election/results/2018/general_election/races/304.html" TargetMode="External"/><Relationship Id="rId9" Type="http://schemas.openxmlformats.org/officeDocument/2006/relationships/hyperlink" Target="https://mielections.us/election/results/2018GEN_CENR.html" TargetMode="External"/><Relationship Id="rId14" Type="http://schemas.openxmlformats.org/officeDocument/2006/relationships/hyperlink" Target="https://results.enr.clarityelections.com/CO/91808/" TargetMode="External"/><Relationship Id="rId22" Type="http://schemas.openxmlformats.org/officeDocument/2006/relationships/hyperlink" Target="https://results.enr.clarityelections.com/IA/91323/" TargetMode="External"/><Relationship Id="rId27" Type="http://schemas.openxmlformats.org/officeDocument/2006/relationships/hyperlink" Target="http://sos.nh.gov/WorkArea/DownloadAsset.aspx?id=8589983570" TargetMode="External"/><Relationship Id="rId30" Type="http://schemas.openxmlformats.org/officeDocument/2006/relationships/hyperlink" Target="https://sdsos.gov/elections-voting/assets/2018GeneralElectionCanvassPDF.pdf" TargetMode="External"/><Relationship Id="rId35" Type="http://schemas.openxmlformats.org/officeDocument/2006/relationships/hyperlink" Target="https://www.maine.gov/sos/cec/elec/results/2018/governor11-6-18.xlsx" TargetMode="External"/><Relationship Id="rId43" Type="http://schemas.openxmlformats.org/officeDocument/2006/relationships/hyperlink" Target="https://sos-tn-gov-files.tnsosfiles.com/Nov%202018%20General%20by%20County.pdf" TargetMode="External"/><Relationship Id="rId48" Type="http://schemas.openxmlformats.org/officeDocument/2006/relationships/hyperlink" Target="https://www.sos.state.oh.us/globalassets/elections/2018/gen/2018-11-06_statewidecounty_miami.xlsx" TargetMode="External"/><Relationship Id="rId8" Type="http://schemas.openxmlformats.org/officeDocument/2006/relationships/hyperlink" Target="https://electionresults.sos.state.mn.us/Results/MediaResult/115?mediafileid=27" TargetMode="External"/><Relationship Id="rId3" Type="http://schemas.openxmlformats.org/officeDocument/2006/relationships/hyperlink" Target="http://www.enr-scvotes.org/SC/92124/" TargetMode="External"/><Relationship Id="rId12" Type="http://schemas.openxmlformats.org/officeDocument/2006/relationships/hyperlink" Target="https://floridaelectionwatch.gov/ContestResultsByCounty/160000" TargetMode="External"/><Relationship Id="rId17" Type="http://schemas.openxmlformats.org/officeDocument/2006/relationships/hyperlink" Target="https://elections.hawaii.gov/election-results/" TargetMode="External"/><Relationship Id="rId25" Type="http://schemas.openxmlformats.org/officeDocument/2006/relationships/hyperlink" Target="http://electionresults.sd.gov/resultsSW.aspx?type=SWR&amp;map=CTY" TargetMode="External"/><Relationship Id="rId33" Type="http://schemas.openxmlformats.org/officeDocument/2006/relationships/hyperlink" Target="https://www.nvsos.gov/soselectionpages/results/2018StateWideGeneral/ElectionSummary.aspx" TargetMode="External"/><Relationship Id="rId38" Type="http://schemas.openxmlformats.org/officeDocument/2006/relationships/hyperlink" Target="https://elections.wi.gov/sites/default/files/County%20by%20County%20Report-2018%20Gen%20Election-State%20Constitutional%20Offices.pdf" TargetMode="External"/><Relationship Id="rId46" Type="http://schemas.openxmlformats.org/officeDocument/2006/relationships/hyperlink" Target="https://electionreturns.pa.gov/General/CountyBreakDownResults?officeId=3&amp;districtId=1&amp;ElectionID=undefined&amp;ElectionType=undefined&amp;IsActive=undefined" TargetMode="External"/><Relationship Id="rId20" Type="http://schemas.openxmlformats.org/officeDocument/2006/relationships/hyperlink" Target="https://vote.sos.ca.gov/returns/governor/county/all" TargetMode="External"/><Relationship Id="rId41" Type="http://schemas.openxmlformats.org/officeDocument/2006/relationships/hyperlink" Target="http://www.sos.state.co.us/pubs/elections/Results/2018/2018GeneralCertAndResults.pdf" TargetMode="External"/><Relationship Id="rId1" Type="http://schemas.openxmlformats.org/officeDocument/2006/relationships/hyperlink" Target="https://vtelectionresults.sec.state.vt.us/Index.html" TargetMode="External"/><Relationship Id="rId6" Type="http://schemas.openxmlformats.org/officeDocument/2006/relationships/hyperlink" Target="http://electionresults.sos.state.nm.us/resultsCTY.aspx?type=SW&amp;rid=4902&amp;osn=200&amp;map=CT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tabSelected="1" workbookViewId="0">
      <selection activeCell="B39" sqref="B39"/>
    </sheetView>
  </sheetViews>
  <sheetFormatPr baseColWidth="10" defaultRowHeight="14" x14ac:dyDescent="0.2"/>
  <sheetData>
    <row r="1" spans="1:2" x14ac:dyDescent="0.2">
      <c r="A1" s="9" t="s">
        <v>3385</v>
      </c>
    </row>
    <row r="2" spans="1:2" x14ac:dyDescent="0.2">
      <c r="A2" s="6" t="s">
        <v>2307</v>
      </c>
      <c r="B2" s="6"/>
    </row>
    <row r="3" spans="1:2" x14ac:dyDescent="0.2">
      <c r="A3" s="125" t="s">
        <v>3386</v>
      </c>
      <c r="B3" s="6"/>
    </row>
    <row r="5" spans="1:2" x14ac:dyDescent="0.2">
      <c r="A5" t="s">
        <v>2308</v>
      </c>
      <c r="B5" s="138">
        <v>1.2</v>
      </c>
    </row>
    <row r="6" spans="1:2" x14ac:dyDescent="0.2">
      <c r="A6" t="s">
        <v>608</v>
      </c>
      <c r="B6" s="73">
        <v>42395</v>
      </c>
    </row>
    <row r="8" spans="1:2" x14ac:dyDescent="0.2">
      <c r="B8" s="107"/>
    </row>
  </sheetData>
  <pageMargins left="0.75" right="0.75" top="1" bottom="1" header="0.5" footer="0.5"/>
  <pageSetup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H43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B39" sqref="B39"/>
    </sheetView>
  </sheetViews>
  <sheetFormatPr baseColWidth="10" defaultRowHeight="14" x14ac:dyDescent="0.2"/>
  <cols>
    <col min="1" max="1" width="14.85546875" customWidth="1"/>
    <col min="2" max="2" width="11.7109375" customWidth="1"/>
    <col min="3" max="5" width="2.140625" style="68" customWidth="1"/>
    <col min="6" max="7" width="9.7109375" customWidth="1"/>
    <col min="9" max="9" width="10.7109375" style="2"/>
    <col min="14" max="21" width="8.7109375" customWidth="1"/>
    <col min="22" max="50" width="7.7109375" customWidth="1"/>
    <col min="52" max="52" width="3.85546875" customWidth="1"/>
    <col min="53" max="53" width="4.7109375" customWidth="1"/>
    <col min="54" max="57" width="1.7109375" customWidth="1"/>
    <col min="58" max="58" width="2.7109375" customWidth="1"/>
    <col min="59" max="59" width="3.85546875" bestFit="1" customWidth="1"/>
  </cols>
  <sheetData>
    <row r="1" spans="1:60" x14ac:dyDescent="0.2">
      <c r="A1" t="s">
        <v>887</v>
      </c>
      <c r="B1" s="29" t="s">
        <v>545</v>
      </c>
      <c r="C1" s="147" t="s">
        <v>1689</v>
      </c>
      <c r="D1" s="147"/>
      <c r="E1" s="147"/>
      <c r="F1" s="145" t="s">
        <v>392</v>
      </c>
      <c r="G1" s="146"/>
      <c r="H1" s="148" t="str">
        <f>Candidates!F2</f>
        <v>Democratic</v>
      </c>
      <c r="I1" s="148"/>
      <c r="J1" s="149" t="str">
        <f>Candidates!F3</f>
        <v>Republican</v>
      </c>
      <c r="K1" s="146"/>
      <c r="L1" s="150" t="str">
        <f>Candidates!F4</f>
        <v>Independent</v>
      </c>
      <c r="M1" s="151"/>
      <c r="N1" s="145" t="str">
        <f>Candidates!F5</f>
        <v>Libertarian</v>
      </c>
      <c r="O1" s="146"/>
      <c r="P1" s="145" t="str">
        <f>Candidates!F6</f>
        <v>Green</v>
      </c>
      <c r="Q1" s="146"/>
      <c r="R1" s="145" t="str">
        <f>Candidates!F7</f>
        <v>Constitution</v>
      </c>
      <c r="S1" s="146"/>
      <c r="T1" s="145" t="str">
        <f>Candidates!F8</f>
        <v>Ind. American</v>
      </c>
      <c r="U1" s="146"/>
      <c r="V1" s="145" t="str">
        <f>Candidates!F9</f>
        <v>Reform</v>
      </c>
      <c r="W1" s="145"/>
      <c r="X1" s="145" t="str">
        <f>Candidates!F10</f>
        <v>Lberty Union</v>
      </c>
      <c r="Y1" s="146"/>
      <c r="Z1" s="145" t="str">
        <f>Candidates!F11</f>
        <v>Write-ins</v>
      </c>
      <c r="AA1" s="146"/>
      <c r="AB1" s="145" t="str">
        <f>Candidates!F12</f>
        <v>State1</v>
      </c>
      <c r="AC1" s="145"/>
      <c r="AD1" s="145" t="str">
        <f>Candidates!F13</f>
        <v>State2</v>
      </c>
      <c r="AE1" s="145"/>
      <c r="AF1" s="145" t="str">
        <f>Candidates!F14</f>
        <v>State3</v>
      </c>
      <c r="AG1" s="145"/>
      <c r="AH1" s="145" t="str">
        <f>Candidates!F15</f>
        <v>State4</v>
      </c>
      <c r="AI1" s="146"/>
      <c r="AJ1" s="145" t="str">
        <f>Candidates!F16</f>
        <v>State5</v>
      </c>
      <c r="AK1" s="145"/>
      <c r="AL1" s="145" t="str">
        <f>Candidates!F17</f>
        <v>State6</v>
      </c>
      <c r="AM1" s="146"/>
      <c r="AN1" s="145" t="str">
        <f>Candidates!F18</f>
        <v>State7</v>
      </c>
      <c r="AO1" s="146"/>
      <c r="AP1" s="145" t="str">
        <f>Candidates!F19</f>
        <v>State8</v>
      </c>
      <c r="AQ1" s="146"/>
      <c r="AR1" s="145" t="str">
        <f>Candidates!F20</f>
        <v>State9</v>
      </c>
      <c r="AS1" s="145"/>
      <c r="AT1" s="145" t="str">
        <f>Candidates!F21</f>
        <v>State10</v>
      </c>
      <c r="AU1" s="145"/>
      <c r="AV1" s="153" t="s">
        <v>2388</v>
      </c>
      <c r="AW1" s="145"/>
      <c r="AX1" s="1"/>
      <c r="AY1" s="1"/>
      <c r="BB1" s="16" t="str">
        <f>LEFT(N1,1)</f>
        <v>L</v>
      </c>
      <c r="BC1" s="16" t="str">
        <f>LEFT(P1,1)</f>
        <v>G</v>
      </c>
      <c r="BD1" s="16" t="str">
        <f>LEFT(T1,1)</f>
        <v>I</v>
      </c>
      <c r="BE1" s="16" t="str">
        <f>LEFT(R1,1)</f>
        <v>C</v>
      </c>
    </row>
    <row r="2" spans="1:60" s="31" customFormat="1" x14ac:dyDescent="0.2">
      <c r="B2" s="32" t="s">
        <v>387</v>
      </c>
      <c r="C2" s="115" t="str">
        <f>LEFT(H2,1)</f>
        <v>D</v>
      </c>
      <c r="D2" s="116" t="str">
        <f>LEFT(J2,1)</f>
        <v>R</v>
      </c>
      <c r="E2" s="117" t="str">
        <f>LEFT(L2,1)</f>
        <v>I</v>
      </c>
      <c r="F2" s="32" t="s">
        <v>3</v>
      </c>
      <c r="G2" s="32" t="s">
        <v>2195</v>
      </c>
      <c r="H2" s="140" t="str">
        <f>Candidates!D2</f>
        <v>Democratic</v>
      </c>
      <c r="I2" s="140"/>
      <c r="J2" s="141" t="str">
        <f>Candidates!D3</f>
        <v>Republican</v>
      </c>
      <c r="K2" s="142"/>
      <c r="L2" s="143" t="str">
        <f>Candidates!D4</f>
        <v>Independent</v>
      </c>
      <c r="M2" s="142"/>
      <c r="N2" s="144" t="str">
        <f>Candidates!D5</f>
        <v>Libertarian</v>
      </c>
      <c r="O2" s="142"/>
      <c r="P2" s="144" t="str">
        <f>Candidates!D6</f>
        <v>Green</v>
      </c>
      <c r="Q2" s="142"/>
      <c r="R2" s="144" t="str">
        <f>Candidates!D7</f>
        <v>Constitution</v>
      </c>
      <c r="S2" s="142"/>
      <c r="T2" s="144" t="str">
        <f>Candidates!D8</f>
        <v>Independent American</v>
      </c>
      <c r="U2" s="142"/>
      <c r="V2" s="144" t="str">
        <f>Candidates!D9</f>
        <v>Reform</v>
      </c>
      <c r="W2" s="142"/>
      <c r="X2" s="144" t="str">
        <f>Candidates!D10</f>
        <v>Lberty Union</v>
      </c>
      <c r="Y2" s="142"/>
      <c r="Z2" s="144" t="str">
        <f>Candidates!D11</f>
        <v>Write-ins</v>
      </c>
      <c r="AA2" s="142"/>
      <c r="AB2" s="144" t="str">
        <f>Candidates!D12</f>
        <v>State1</v>
      </c>
      <c r="AC2" s="142"/>
      <c r="AD2" s="144" t="str">
        <f>Candidates!D13</f>
        <v>State2</v>
      </c>
      <c r="AE2" s="142"/>
      <c r="AF2" s="144" t="str">
        <f>Candidates!D14</f>
        <v>State3</v>
      </c>
      <c r="AG2" s="142"/>
      <c r="AH2" s="144" t="str">
        <f>Candidates!D15</f>
        <v>State4</v>
      </c>
      <c r="AI2" s="142"/>
      <c r="AJ2" s="144" t="str">
        <f>Candidates!D16</f>
        <v>State5</v>
      </c>
      <c r="AK2" s="142"/>
      <c r="AL2" s="144" t="str">
        <f>Candidates!D17</f>
        <v>State6</v>
      </c>
      <c r="AM2" s="142"/>
      <c r="AN2" s="144" t="str">
        <f>Candidates!D18</f>
        <v>State7</v>
      </c>
      <c r="AO2" s="142"/>
      <c r="AP2" s="144" t="str">
        <f>Candidates!D19</f>
        <v>State8</v>
      </c>
      <c r="AQ2" s="142"/>
      <c r="AR2" s="144" t="str">
        <f>Candidates!D20</f>
        <v>State9</v>
      </c>
      <c r="AS2" s="142"/>
      <c r="AT2" s="144" t="str">
        <f>Candidates!D21</f>
        <v>State10</v>
      </c>
      <c r="AU2" s="142"/>
      <c r="AV2" s="152" t="s">
        <v>2388</v>
      </c>
      <c r="AW2" s="142"/>
      <c r="AX2" s="33"/>
      <c r="AY2" s="33" t="s">
        <v>887</v>
      </c>
      <c r="BB2" s="34"/>
      <c r="BC2" s="34"/>
      <c r="BD2" s="34"/>
      <c r="BE2" s="34"/>
      <c r="BG2" s="31" t="s">
        <v>1254</v>
      </c>
      <c r="BH2" s="31" t="s">
        <v>608</v>
      </c>
    </row>
    <row r="3" spans="1:60" s="45" customFormat="1" x14ac:dyDescent="0.2">
      <c r="A3" s="45" t="s">
        <v>1038</v>
      </c>
      <c r="B3" s="47">
        <f>H3+J3+L3+N3+P3+T3+R3+Z3+AF3+X3+AB3+V3+AD3+AN3+AP3+AH3+AL3+AJ3+AR3+AT3+AV3</f>
        <v>1719589</v>
      </c>
      <c r="C3" s="75">
        <f>IF(H3&gt;0,RANK(H3,H3:AX3),0)</f>
        <v>2</v>
      </c>
      <c r="D3" s="75">
        <f>IF(J3&gt;0,RANK(J3,H3:AX3),0)</f>
        <v>1</v>
      </c>
      <c r="E3" s="75" t="str">
        <f>IF(L3&gt;0,RANK(L3,H3:AX3),"-")</f>
        <v>-</v>
      </c>
      <c r="F3" s="47">
        <f>ABS(J3-H3)</f>
        <v>327962</v>
      </c>
      <c r="G3" s="48">
        <f>IF($B3 &gt;0, F3/$B3,0)</f>
        <v>0.19072115488061392</v>
      </c>
      <c r="H3" s="47">
        <f>County!N70</f>
        <v>694495</v>
      </c>
      <c r="I3" s="48">
        <f>IF($B3&gt;0,H3/$B3,0)</f>
        <v>0.40387266957395052</v>
      </c>
      <c r="J3" s="47">
        <f>County!O70</f>
        <v>1022457</v>
      </c>
      <c r="K3" s="48">
        <f>IF($B3&gt;0,J3/$B3,0)</f>
        <v>0.59459382445456443</v>
      </c>
      <c r="L3" s="70">
        <f>County!P70</f>
        <v>0</v>
      </c>
      <c r="M3" s="48">
        <f t="shared" ref="M3:M39" si="0">IF($B3&gt;0,L3/$B3,0)</f>
        <v>0</v>
      </c>
      <c r="N3" s="70">
        <f>County!Q70</f>
        <v>0</v>
      </c>
      <c r="O3" s="48">
        <f t="shared" ref="O3:O39" si="1">IF($B3&gt;0,N3/$B3,0)</f>
        <v>0</v>
      </c>
      <c r="P3" s="70">
        <f>County!R70</f>
        <v>0</v>
      </c>
      <c r="Q3" s="48">
        <f t="shared" ref="Q3:Q39" si="2">IF($B3&gt;0,P3/$B3,0)</f>
        <v>0</v>
      </c>
      <c r="R3" s="70">
        <f>County!S70</f>
        <v>0</v>
      </c>
      <c r="S3" s="48">
        <f t="shared" ref="S3:S39" si="3">IF($B3&gt;0,R3/$B3,0)</f>
        <v>0</v>
      </c>
      <c r="T3" s="70">
        <f>County!T70</f>
        <v>0</v>
      </c>
      <c r="U3" s="48">
        <f t="shared" ref="U3:U39" si="4">IF($B3&gt;0,T3/$B3,0)</f>
        <v>0</v>
      </c>
      <c r="V3" s="70">
        <f>County!U70</f>
        <v>0</v>
      </c>
      <c r="W3" s="48">
        <f t="shared" ref="W3:W39" si="5">IF($B3&gt;0,V3/$B3,0)</f>
        <v>0</v>
      </c>
      <c r="X3" s="70">
        <f>County!V70</f>
        <v>0</v>
      </c>
      <c r="Y3" s="48">
        <f t="shared" ref="Y3:Y39" si="6">IF($B3&gt;0,X3/$B3,0)</f>
        <v>0</v>
      </c>
      <c r="Z3" s="70">
        <f>County!W70</f>
        <v>2637</v>
      </c>
      <c r="AA3" s="48">
        <f t="shared" ref="AA3:AA39" si="7">IF($B3&gt;0,Z3/$B3,0)</f>
        <v>1.5335059714850468E-3</v>
      </c>
      <c r="AB3" s="47">
        <f>County!X70</f>
        <v>0</v>
      </c>
      <c r="AC3" s="48">
        <f t="shared" ref="AC3:AC39" si="8">IF($B3&gt;0,AB3/$B3,0)</f>
        <v>0</v>
      </c>
      <c r="AD3" s="47">
        <f>County!Y70</f>
        <v>0</v>
      </c>
      <c r="AE3" s="48">
        <f t="shared" ref="AE3:AE39" si="9">IF($B3&gt;0,AD3/$B3,0)</f>
        <v>0</v>
      </c>
      <c r="AF3" s="47">
        <f>County!Z70</f>
        <v>0</v>
      </c>
      <c r="AG3" s="48">
        <f t="shared" ref="AG3:AG39" si="10">IF($B3&gt;0,AF3/$B3,0)</f>
        <v>0</v>
      </c>
      <c r="AH3" s="47">
        <f>County!AA70</f>
        <v>0</v>
      </c>
      <c r="AI3" s="48">
        <f t="shared" ref="AI3:AI39" si="11">IF($B3&gt;0,AH3/$B3,0)</f>
        <v>0</v>
      </c>
      <c r="AJ3" s="47">
        <f>County!AB70</f>
        <v>0</v>
      </c>
      <c r="AK3" s="48">
        <f t="shared" ref="AK3:AK39" si="12">IF($B3&gt;0,AJ3/$B3,0)</f>
        <v>0</v>
      </c>
      <c r="AL3" s="47">
        <f>County!AC70</f>
        <v>0</v>
      </c>
      <c r="AM3" s="48">
        <f t="shared" ref="AM3:AM39" si="13">IF($B3&gt;0,AL3/$B3,0)</f>
        <v>0</v>
      </c>
      <c r="AN3" s="47">
        <f>County!AD70</f>
        <v>0</v>
      </c>
      <c r="AO3" s="48">
        <f t="shared" ref="AO3:AO39" si="14">IF($B3&gt;0,AN3/$B3,0)</f>
        <v>0</v>
      </c>
      <c r="AP3" s="47">
        <f>County!AE70</f>
        <v>0</v>
      </c>
      <c r="AQ3" s="48">
        <f t="shared" ref="AQ3:AQ39" si="15">IF($B3&gt;0,AP3/$B3,0)</f>
        <v>0</v>
      </c>
      <c r="AR3" s="47">
        <f>County!AF70</f>
        <v>0</v>
      </c>
      <c r="AS3" s="48">
        <f t="shared" ref="AS3:AS39" si="16">IF($B3&gt;0,AR3/$B3,0)</f>
        <v>0</v>
      </c>
      <c r="AT3" s="47">
        <f>County!AG70</f>
        <v>0</v>
      </c>
      <c r="AU3" s="48">
        <f t="shared" ref="AU3:AW39" si="17">IF($B3&gt;0,AT3/$B3,0)</f>
        <v>0</v>
      </c>
      <c r="AV3" s="47">
        <f>SUM(County!AJ70:AW70)</f>
        <v>0</v>
      </c>
      <c r="AW3" s="48">
        <f t="shared" si="17"/>
        <v>0</v>
      </c>
      <c r="AX3" s="54"/>
      <c r="AY3" s="45" t="str">
        <f t="shared" ref="AY3:AY39" si="18">A3</f>
        <v>Alabama</v>
      </c>
      <c r="AZ3" s="45" t="s">
        <v>1556</v>
      </c>
      <c r="BB3" s="46">
        <f>RANK(N3,(H3:M3,N3:U3,Z3:AS3))</f>
        <v>7</v>
      </c>
      <c r="BC3" s="46">
        <f>RANK(P3,(H3:M3,N3:U3,Z3:AS3))</f>
        <v>7</v>
      </c>
      <c r="BD3" s="46">
        <f>RANK(T3,(H3:M3,N3:U3,Z3:AS3))</f>
        <v>7</v>
      </c>
      <c r="BE3" s="46">
        <f>RANK(R3,(H3:M3,N3:U3,Z3:AS3))</f>
        <v>7</v>
      </c>
      <c r="BG3" s="45">
        <v>1</v>
      </c>
    </row>
    <row r="4" spans="1:60" s="35" customFormat="1" x14ac:dyDescent="0.2">
      <c r="A4" s="35" t="s">
        <v>261</v>
      </c>
      <c r="B4" s="37">
        <f t="shared" ref="B4:B39" si="19">H4+J4+L4+N4+P4+T4+R4+Z4+AF4+X4+AB4+V4+AD4+AN4+AP4+AH4+AL4+AJ4+AR4+AT4+AV4</f>
        <v>283134</v>
      </c>
      <c r="C4" s="76">
        <f t="shared" ref="C4:C39" si="20">IF(H4&gt;0,RANK(H4,H4:AX4),0)</f>
        <v>2</v>
      </c>
      <c r="D4" s="76">
        <f t="shared" ref="D4:D39" si="21">IF(J4&gt;0,RANK(J4,H4:AX4),0)</f>
        <v>1</v>
      </c>
      <c r="E4" s="76">
        <f t="shared" ref="E4:E25" si="22">IF(L4&gt;0,RANK(L4,H4:AX4),"-")</f>
        <v>3</v>
      </c>
      <c r="F4" s="37">
        <f t="shared" ref="F4:F38" si="23">ABS(J4-H4)</f>
        <v>19892</v>
      </c>
      <c r="G4" s="38">
        <f t="shared" ref="G4:G39" si="24">IF($B4 &gt;0, F4/$B4,0)</f>
        <v>7.0256486328028431E-2</v>
      </c>
      <c r="H4" s="37">
        <f>County!N112</f>
        <v>125739</v>
      </c>
      <c r="I4" s="38">
        <f t="shared" ref="I4:K39" si="25">IF($B4&gt;0,H4/$B4,0)</f>
        <v>0.4440971412829261</v>
      </c>
      <c r="J4" s="37">
        <f>County!O112</f>
        <v>145631</v>
      </c>
      <c r="K4" s="38">
        <f t="shared" si="25"/>
        <v>0.51435362761095449</v>
      </c>
      <c r="L4" s="71">
        <f>County!P112</f>
        <v>5757</v>
      </c>
      <c r="M4" s="38">
        <f t="shared" si="0"/>
        <v>2.033312848333298E-2</v>
      </c>
      <c r="N4" s="71">
        <f>County!Q112</f>
        <v>5402</v>
      </c>
      <c r="O4" s="38">
        <f t="shared" si="1"/>
        <v>1.9079305205309146E-2</v>
      </c>
      <c r="P4" s="71">
        <f>County!R112</f>
        <v>0</v>
      </c>
      <c r="Q4" s="38">
        <f t="shared" si="2"/>
        <v>0</v>
      </c>
      <c r="R4" s="71">
        <f>County!S112</f>
        <v>0</v>
      </c>
      <c r="S4" s="38">
        <f t="shared" si="3"/>
        <v>0</v>
      </c>
      <c r="T4" s="71">
        <f>County!T112</f>
        <v>0</v>
      </c>
      <c r="U4" s="38">
        <f t="shared" si="4"/>
        <v>0</v>
      </c>
      <c r="V4" s="71">
        <f>County!U112</f>
        <v>0</v>
      </c>
      <c r="W4" s="38">
        <f t="shared" si="5"/>
        <v>0</v>
      </c>
      <c r="X4" s="71">
        <f>County!V112</f>
        <v>0</v>
      </c>
      <c r="Y4" s="38">
        <f t="shared" si="6"/>
        <v>0</v>
      </c>
      <c r="Z4" s="71">
        <f>County!W112</f>
        <v>605</v>
      </c>
      <c r="AA4" s="38">
        <f t="shared" si="7"/>
        <v>2.136797417477237E-3</v>
      </c>
      <c r="AB4" s="37">
        <f>County!X112</f>
        <v>0</v>
      </c>
      <c r="AC4" s="38">
        <f t="shared" si="8"/>
        <v>0</v>
      </c>
      <c r="AD4" s="37">
        <f>County!Y112</f>
        <v>0</v>
      </c>
      <c r="AE4" s="38">
        <f t="shared" si="9"/>
        <v>0</v>
      </c>
      <c r="AF4" s="37">
        <f>County!Z112</f>
        <v>0</v>
      </c>
      <c r="AG4" s="38">
        <f t="shared" si="10"/>
        <v>0</v>
      </c>
      <c r="AH4" s="37">
        <f>County!AA112</f>
        <v>0</v>
      </c>
      <c r="AI4" s="38">
        <f t="shared" si="11"/>
        <v>0</v>
      </c>
      <c r="AJ4" s="37">
        <f>County!AB112</f>
        <v>0</v>
      </c>
      <c r="AK4" s="38">
        <f t="shared" si="12"/>
        <v>0</v>
      </c>
      <c r="AL4" s="37">
        <f>County!AC112</f>
        <v>0</v>
      </c>
      <c r="AM4" s="38">
        <f t="shared" si="13"/>
        <v>0</v>
      </c>
      <c r="AN4" s="37">
        <f>County!AD112</f>
        <v>0</v>
      </c>
      <c r="AO4" s="38">
        <f t="shared" si="14"/>
        <v>0</v>
      </c>
      <c r="AP4" s="37">
        <f>County!AE112</f>
        <v>0</v>
      </c>
      <c r="AQ4" s="38">
        <f t="shared" si="15"/>
        <v>0</v>
      </c>
      <c r="AR4" s="37">
        <f>County!AF112</f>
        <v>0</v>
      </c>
      <c r="AS4" s="38">
        <f t="shared" si="16"/>
        <v>0</v>
      </c>
      <c r="AT4" s="37">
        <f>County!AG112</f>
        <v>0</v>
      </c>
      <c r="AU4" s="38">
        <f t="shared" si="17"/>
        <v>0</v>
      </c>
      <c r="AV4" s="37">
        <f>SUM(County!AJ112:AW112)</f>
        <v>0</v>
      </c>
      <c r="AW4" s="38">
        <f t="shared" si="17"/>
        <v>0</v>
      </c>
      <c r="AX4" s="55"/>
      <c r="AY4" s="35" t="str">
        <f t="shared" si="18"/>
        <v>Alaska</v>
      </c>
      <c r="AZ4" s="35" t="s">
        <v>1675</v>
      </c>
      <c r="BB4" s="36">
        <f>RANK(N4,(H4:M4,N4:U4,Z4:AS4))</f>
        <v>4</v>
      </c>
      <c r="BC4" s="36">
        <f>RANK(P4,(H4:M4,N4:U4,Z4:AS4))</f>
        <v>11</v>
      </c>
      <c r="BD4" s="36">
        <f>RANK(T4,(H4:M4,N4:U4,Z4:AS4))</f>
        <v>11</v>
      </c>
      <c r="BE4" s="36">
        <f>RANK(R4,(H4:M4,N4:U4,Z4:AS4))</f>
        <v>11</v>
      </c>
      <c r="BG4" s="35">
        <v>2</v>
      </c>
    </row>
    <row r="5" spans="1:60" s="45" customFormat="1" x14ac:dyDescent="0.2">
      <c r="A5" s="45" t="s">
        <v>312</v>
      </c>
      <c r="B5" s="47">
        <f t="shared" si="19"/>
        <v>2376441</v>
      </c>
      <c r="C5" s="75">
        <f t="shared" si="20"/>
        <v>2</v>
      </c>
      <c r="D5" s="75">
        <f t="shared" si="21"/>
        <v>1</v>
      </c>
      <c r="E5" s="75" t="str">
        <f t="shared" si="22"/>
        <v>-</v>
      </c>
      <c r="F5" s="47">
        <f t="shared" si="23"/>
        <v>336522</v>
      </c>
      <c r="G5" s="48">
        <f t="shared" si="24"/>
        <v>0.14160755516337245</v>
      </c>
      <c r="H5" s="47">
        <f>County!N129</f>
        <v>994341</v>
      </c>
      <c r="I5" s="48">
        <f t="shared" si="25"/>
        <v>0.41841602631834746</v>
      </c>
      <c r="J5" s="47">
        <f>County!O129</f>
        <v>1330863</v>
      </c>
      <c r="K5" s="48">
        <f t="shared" si="25"/>
        <v>0.56002358148171993</v>
      </c>
      <c r="L5" s="70">
        <f>County!P129</f>
        <v>0</v>
      </c>
      <c r="M5" s="48">
        <f t="shared" si="0"/>
        <v>0</v>
      </c>
      <c r="N5" s="70">
        <f>County!Q129</f>
        <v>0</v>
      </c>
      <c r="O5" s="48">
        <f t="shared" si="1"/>
        <v>0</v>
      </c>
      <c r="P5" s="70">
        <f>County!R129</f>
        <v>50962</v>
      </c>
      <c r="Q5" s="48">
        <f t="shared" si="2"/>
        <v>2.1444672937388304E-2</v>
      </c>
      <c r="R5" s="70">
        <f>County!S129</f>
        <v>0</v>
      </c>
      <c r="S5" s="48">
        <f t="shared" si="3"/>
        <v>0</v>
      </c>
      <c r="T5" s="70">
        <f>County!T129</f>
        <v>0</v>
      </c>
      <c r="U5" s="48">
        <f t="shared" si="4"/>
        <v>0</v>
      </c>
      <c r="V5" s="70">
        <f>County!U129</f>
        <v>0</v>
      </c>
      <c r="W5" s="48">
        <f t="shared" si="5"/>
        <v>0</v>
      </c>
      <c r="X5" s="70">
        <f>County!V129</f>
        <v>0</v>
      </c>
      <c r="Y5" s="48">
        <f t="shared" si="6"/>
        <v>0</v>
      </c>
      <c r="Z5" s="70">
        <f>County!W129</f>
        <v>0</v>
      </c>
      <c r="AA5" s="48">
        <f t="shared" si="7"/>
        <v>0</v>
      </c>
      <c r="AB5" s="47">
        <f>County!X129</f>
        <v>12</v>
      </c>
      <c r="AC5" s="48">
        <f t="shared" si="8"/>
        <v>5.0495678201141958E-6</v>
      </c>
      <c r="AD5" s="47">
        <f>County!Y129</f>
        <v>7</v>
      </c>
      <c r="AE5" s="48">
        <f t="shared" si="9"/>
        <v>2.9455812283999477E-6</v>
      </c>
      <c r="AF5" s="47">
        <f>County!Z129</f>
        <v>66</v>
      </c>
      <c r="AG5" s="48">
        <f t="shared" si="10"/>
        <v>2.7772623010628077E-5</v>
      </c>
      <c r="AH5" s="47">
        <f>County!AA129</f>
        <v>177</v>
      </c>
      <c r="AI5" s="48">
        <f t="shared" si="11"/>
        <v>7.4481125346684388E-5</v>
      </c>
      <c r="AJ5" s="47">
        <f>County!AB129</f>
        <v>13</v>
      </c>
      <c r="AK5" s="48">
        <f t="shared" si="12"/>
        <v>5.470365138457046E-6</v>
      </c>
      <c r="AL5" s="47">
        <f>County!AC129</f>
        <v>0</v>
      </c>
      <c r="AM5" s="48">
        <f t="shared" si="13"/>
        <v>0</v>
      </c>
      <c r="AN5" s="47">
        <f>County!AD129</f>
        <v>0</v>
      </c>
      <c r="AO5" s="48">
        <f t="shared" si="14"/>
        <v>0</v>
      </c>
      <c r="AP5" s="47">
        <f>County!AE129</f>
        <v>0</v>
      </c>
      <c r="AQ5" s="48">
        <f t="shared" si="15"/>
        <v>0</v>
      </c>
      <c r="AR5" s="47">
        <f>County!AF129</f>
        <v>0</v>
      </c>
      <c r="AS5" s="48">
        <f t="shared" si="16"/>
        <v>0</v>
      </c>
      <c r="AT5" s="47">
        <f>County!AG129</f>
        <v>0</v>
      </c>
      <c r="AU5" s="48">
        <f t="shared" si="17"/>
        <v>0</v>
      </c>
      <c r="AV5" s="47">
        <f>SUM(County!AJ129:AW129)</f>
        <v>0</v>
      </c>
      <c r="AW5" s="48">
        <f t="shared" si="17"/>
        <v>0</v>
      </c>
      <c r="AX5" s="54"/>
      <c r="AY5" s="45" t="str">
        <f t="shared" si="18"/>
        <v>Arizona</v>
      </c>
      <c r="AZ5" s="45" t="s">
        <v>142</v>
      </c>
      <c r="BB5" s="46">
        <f>RANK(N5,(H5:M5,N5:U5,Z5:AS5))</f>
        <v>17</v>
      </c>
      <c r="BC5" s="46">
        <f>RANK(P5,(H5:M5,N5:U5,Z5:AS5))</f>
        <v>3</v>
      </c>
      <c r="BD5" s="46">
        <f>RANK(T5,(H5:M5,N5:U5,Z5:AS5))</f>
        <v>17</v>
      </c>
      <c r="BE5" s="46">
        <f>RANK(R5,(H5:M5,N5:U5,Z5:AS5))</f>
        <v>17</v>
      </c>
      <c r="BG5" s="45">
        <v>4</v>
      </c>
    </row>
    <row r="6" spans="1:60" s="35" customFormat="1" x14ac:dyDescent="0.2">
      <c r="A6" s="39" t="s">
        <v>294</v>
      </c>
      <c r="B6" s="37">
        <f t="shared" si="19"/>
        <v>891509</v>
      </c>
      <c r="C6" s="76">
        <f t="shared" si="20"/>
        <v>2</v>
      </c>
      <c r="D6" s="76">
        <f t="shared" si="21"/>
        <v>1</v>
      </c>
      <c r="E6" s="76" t="str">
        <f t="shared" si="22"/>
        <v>-</v>
      </c>
      <c r="F6" s="37">
        <f t="shared" si="23"/>
        <v>299188</v>
      </c>
      <c r="G6" s="38">
        <f t="shared" si="24"/>
        <v>0.33559728505264669</v>
      </c>
      <c r="H6" s="37">
        <f>County!N206</f>
        <v>283218</v>
      </c>
      <c r="I6" s="38">
        <f t="shared" si="25"/>
        <v>0.31768383717943399</v>
      </c>
      <c r="J6" s="37">
        <f>County!O206</f>
        <v>582406</v>
      </c>
      <c r="K6" s="38">
        <f t="shared" si="25"/>
        <v>0.65328112223208068</v>
      </c>
      <c r="L6" s="71">
        <f>County!P206</f>
        <v>0</v>
      </c>
      <c r="M6" s="38">
        <f t="shared" si="0"/>
        <v>0</v>
      </c>
      <c r="N6" s="71">
        <f>County!Q206</f>
        <v>25885</v>
      </c>
      <c r="O6" s="38">
        <f t="shared" si="1"/>
        <v>2.9035040588485366E-2</v>
      </c>
      <c r="P6" s="71">
        <f>County!R206</f>
        <v>0</v>
      </c>
      <c r="Q6" s="38">
        <f t="shared" si="2"/>
        <v>0</v>
      </c>
      <c r="R6" s="71">
        <f>County!S206</f>
        <v>0</v>
      </c>
      <c r="S6" s="38">
        <f t="shared" si="3"/>
        <v>0</v>
      </c>
      <c r="T6" s="71">
        <f>County!T206</f>
        <v>0</v>
      </c>
      <c r="U6" s="38">
        <f t="shared" si="4"/>
        <v>0</v>
      </c>
      <c r="V6" s="71">
        <f>County!U206</f>
        <v>0</v>
      </c>
      <c r="W6" s="38">
        <f t="shared" si="5"/>
        <v>0</v>
      </c>
      <c r="X6" s="71">
        <f>County!V206</f>
        <v>0</v>
      </c>
      <c r="Y6" s="38">
        <f t="shared" si="6"/>
        <v>0</v>
      </c>
      <c r="Z6" s="71">
        <f>County!W206</f>
        <v>0</v>
      </c>
      <c r="AA6" s="38">
        <f t="shared" si="7"/>
        <v>0</v>
      </c>
      <c r="AB6" s="37">
        <f>County!X206</f>
        <v>0</v>
      </c>
      <c r="AC6" s="38">
        <f t="shared" si="8"/>
        <v>0</v>
      </c>
      <c r="AD6" s="37">
        <f>County!Y206</f>
        <v>0</v>
      </c>
      <c r="AE6" s="38">
        <f t="shared" si="9"/>
        <v>0</v>
      </c>
      <c r="AF6" s="37">
        <f>County!Z206</f>
        <v>0</v>
      </c>
      <c r="AG6" s="38">
        <f t="shared" si="10"/>
        <v>0</v>
      </c>
      <c r="AH6" s="37">
        <f>County!AA206</f>
        <v>0</v>
      </c>
      <c r="AI6" s="38">
        <f t="shared" si="11"/>
        <v>0</v>
      </c>
      <c r="AJ6" s="37">
        <f>County!AB206</f>
        <v>0</v>
      </c>
      <c r="AK6" s="38">
        <f t="shared" si="12"/>
        <v>0</v>
      </c>
      <c r="AL6" s="37">
        <f>County!AC206</f>
        <v>0</v>
      </c>
      <c r="AM6" s="38">
        <f t="shared" si="13"/>
        <v>0</v>
      </c>
      <c r="AN6" s="37">
        <f>County!AD206</f>
        <v>0</v>
      </c>
      <c r="AO6" s="38">
        <f t="shared" si="14"/>
        <v>0</v>
      </c>
      <c r="AP6" s="37">
        <f>County!AE206</f>
        <v>0</v>
      </c>
      <c r="AQ6" s="38">
        <f t="shared" si="15"/>
        <v>0</v>
      </c>
      <c r="AR6" s="37">
        <f>County!AF206</f>
        <v>0</v>
      </c>
      <c r="AS6" s="38">
        <f t="shared" si="16"/>
        <v>0</v>
      </c>
      <c r="AT6" s="37">
        <f>County!AG206</f>
        <v>0</v>
      </c>
      <c r="AU6" s="38">
        <f t="shared" si="17"/>
        <v>0</v>
      </c>
      <c r="AV6" s="37">
        <f>SUM(County!AJ206:AW206)</f>
        <v>0</v>
      </c>
      <c r="AW6" s="38">
        <f t="shared" si="17"/>
        <v>0</v>
      </c>
      <c r="AX6" s="55"/>
      <c r="AY6" s="35" t="str">
        <f t="shared" si="18"/>
        <v>Arkansas</v>
      </c>
      <c r="AZ6" s="35" t="s">
        <v>579</v>
      </c>
      <c r="BB6" s="36">
        <f>RANK(N6,(H6:M6,N6:U6,Z6:AS6))</f>
        <v>3</v>
      </c>
      <c r="BC6" s="36">
        <f>RANK(P6,(H6:M6,N6:U6,Z6:AS6))</f>
        <v>7</v>
      </c>
      <c r="BD6" s="36">
        <f>RANK(T6,(H6:M6,N6:U6,Z6:AS6))</f>
        <v>7</v>
      </c>
      <c r="BE6" s="36">
        <f>RANK(R6,(H6:M6,N6:U6,Z6:AS6))</f>
        <v>7</v>
      </c>
      <c r="BG6" s="35">
        <v>5</v>
      </c>
    </row>
    <row r="7" spans="1:60" s="45" customFormat="1" x14ac:dyDescent="0.2">
      <c r="A7" s="49" t="s">
        <v>323</v>
      </c>
      <c r="B7" s="47">
        <f t="shared" si="19"/>
        <v>12464235</v>
      </c>
      <c r="C7" s="75">
        <f t="shared" si="20"/>
        <v>1</v>
      </c>
      <c r="D7" s="75">
        <f t="shared" si="21"/>
        <v>2</v>
      </c>
      <c r="E7" s="75" t="str">
        <f t="shared" si="22"/>
        <v>-</v>
      </c>
      <c r="F7" s="47">
        <f t="shared" si="23"/>
        <v>2978585</v>
      </c>
      <c r="G7" s="48">
        <f t="shared" si="24"/>
        <v>0.2389705425162475</v>
      </c>
      <c r="H7" s="47">
        <f>County!N266</f>
        <v>7721410</v>
      </c>
      <c r="I7" s="48">
        <f t="shared" si="25"/>
        <v>0.61948527125812369</v>
      </c>
      <c r="J7" s="47">
        <f>County!O266</f>
        <v>4742825</v>
      </c>
      <c r="K7" s="48">
        <f t="shared" si="25"/>
        <v>0.38051472874187625</v>
      </c>
      <c r="L7" s="70">
        <f>County!P266</f>
        <v>0</v>
      </c>
      <c r="M7" s="48">
        <f t="shared" si="0"/>
        <v>0</v>
      </c>
      <c r="N7" s="70">
        <f>County!Q266</f>
        <v>0</v>
      </c>
      <c r="O7" s="48">
        <f t="shared" si="1"/>
        <v>0</v>
      </c>
      <c r="P7" s="70">
        <f>County!R266</f>
        <v>0</v>
      </c>
      <c r="Q7" s="48">
        <f t="shared" si="2"/>
        <v>0</v>
      </c>
      <c r="R7" s="70">
        <f>County!S266</f>
        <v>0</v>
      </c>
      <c r="S7" s="48">
        <f t="shared" si="3"/>
        <v>0</v>
      </c>
      <c r="T7" s="70">
        <f>County!T266</f>
        <v>0</v>
      </c>
      <c r="U7" s="48">
        <f t="shared" si="4"/>
        <v>0</v>
      </c>
      <c r="V7" s="70">
        <f>County!U266</f>
        <v>0</v>
      </c>
      <c r="W7" s="48">
        <f t="shared" si="5"/>
        <v>0</v>
      </c>
      <c r="X7" s="70">
        <f>County!V266</f>
        <v>0</v>
      </c>
      <c r="Y7" s="48">
        <f t="shared" si="6"/>
        <v>0</v>
      </c>
      <c r="Z7" s="70">
        <f>County!W266</f>
        <v>0</v>
      </c>
      <c r="AA7" s="48">
        <f t="shared" si="7"/>
        <v>0</v>
      </c>
      <c r="AB7" s="60">
        <f>County!X266</f>
        <v>0</v>
      </c>
      <c r="AC7" s="48">
        <f t="shared" si="8"/>
        <v>0</v>
      </c>
      <c r="AD7" s="47">
        <f>County!Y266</f>
        <v>0</v>
      </c>
      <c r="AE7" s="48">
        <f t="shared" si="9"/>
        <v>0</v>
      </c>
      <c r="AF7" s="47">
        <f>County!Z266</f>
        <v>0</v>
      </c>
      <c r="AG7" s="48">
        <f t="shared" si="10"/>
        <v>0</v>
      </c>
      <c r="AH7" s="47">
        <f>County!AA266</f>
        <v>0</v>
      </c>
      <c r="AI7" s="48">
        <f t="shared" si="11"/>
        <v>0</v>
      </c>
      <c r="AJ7" s="47">
        <f>County!AB266</f>
        <v>0</v>
      </c>
      <c r="AK7" s="48">
        <f t="shared" si="12"/>
        <v>0</v>
      </c>
      <c r="AL7" s="47">
        <f>County!AC266</f>
        <v>0</v>
      </c>
      <c r="AM7" s="48">
        <f t="shared" si="13"/>
        <v>0</v>
      </c>
      <c r="AN7" s="47">
        <f>County!AD266</f>
        <v>0</v>
      </c>
      <c r="AO7" s="48">
        <f t="shared" si="14"/>
        <v>0</v>
      </c>
      <c r="AP7" s="47">
        <f>County!AE266</f>
        <v>0</v>
      </c>
      <c r="AQ7" s="48">
        <f t="shared" si="15"/>
        <v>0</v>
      </c>
      <c r="AR7" s="47">
        <f>County!AF266</f>
        <v>0</v>
      </c>
      <c r="AS7" s="48">
        <f t="shared" si="16"/>
        <v>0</v>
      </c>
      <c r="AT7" s="47">
        <f>County!AG266</f>
        <v>0</v>
      </c>
      <c r="AU7" s="48">
        <f t="shared" si="17"/>
        <v>0</v>
      </c>
      <c r="AV7" s="47">
        <f>SUM(County!AJ266:AW266)</f>
        <v>0</v>
      </c>
      <c r="AW7" s="48">
        <f t="shared" si="17"/>
        <v>0</v>
      </c>
      <c r="AX7" s="54"/>
      <c r="AY7" s="45" t="str">
        <f t="shared" si="18"/>
        <v>California</v>
      </c>
      <c r="AZ7" s="45" t="s">
        <v>324</v>
      </c>
      <c r="BB7" s="46">
        <f>RANK(N7,(H7:M7,N7:U7,Z7:AS7))</f>
        <v>5</v>
      </c>
      <c r="BC7" s="46">
        <f>RANK(P7,(H7:M7,N7:U7,Z7:AS7))</f>
        <v>5</v>
      </c>
      <c r="BD7" s="46">
        <f>RANK(T7,(H7:M7,N7:U7,Z7:AS7))</f>
        <v>5</v>
      </c>
      <c r="BE7" s="46">
        <f>RANK(R7,(H7:M7,N7:U7,Z7:AS7))</f>
        <v>5</v>
      </c>
      <c r="BG7" s="45">
        <v>6</v>
      </c>
    </row>
    <row r="8" spans="1:60" s="35" customFormat="1" x14ac:dyDescent="0.2">
      <c r="A8" s="35" t="s">
        <v>1437</v>
      </c>
      <c r="B8" s="37">
        <f t="shared" si="19"/>
        <v>2525062</v>
      </c>
      <c r="C8" s="76">
        <f t="shared" si="20"/>
        <v>1</v>
      </c>
      <c r="D8" s="76">
        <f t="shared" si="21"/>
        <v>2</v>
      </c>
      <c r="E8" s="76" t="str">
        <f t="shared" si="22"/>
        <v>-</v>
      </c>
      <c r="F8" s="37">
        <f t="shared" si="23"/>
        <v>268087</v>
      </c>
      <c r="G8" s="38">
        <f t="shared" si="24"/>
        <v>0.10617046234904332</v>
      </c>
      <c r="H8" s="37">
        <f>County!N332</f>
        <v>1348888</v>
      </c>
      <c r="I8" s="38">
        <f t="shared" si="25"/>
        <v>0.53419995231800244</v>
      </c>
      <c r="J8" s="37">
        <f>County!O332</f>
        <v>1080801</v>
      </c>
      <c r="K8" s="38">
        <f t="shared" si="25"/>
        <v>0.42802948996895918</v>
      </c>
      <c r="L8" s="71">
        <f>County!P332</f>
        <v>0</v>
      </c>
      <c r="M8" s="38">
        <f t="shared" si="0"/>
        <v>0</v>
      </c>
      <c r="N8" s="71">
        <f>County!Q332</f>
        <v>69519</v>
      </c>
      <c r="O8" s="38">
        <f t="shared" si="1"/>
        <v>2.753160120424766E-2</v>
      </c>
      <c r="P8" s="71">
        <f>County!R332</f>
        <v>0</v>
      </c>
      <c r="Q8" s="38">
        <f t="shared" si="2"/>
        <v>0</v>
      </c>
      <c r="R8" s="71">
        <f>County!S332</f>
        <v>0</v>
      </c>
      <c r="S8" s="38">
        <f t="shared" si="3"/>
        <v>0</v>
      </c>
      <c r="T8" s="71">
        <f>County!T332</f>
        <v>0</v>
      </c>
      <c r="U8" s="38">
        <f t="shared" si="4"/>
        <v>0</v>
      </c>
      <c r="V8" s="71">
        <f>County!U332</f>
        <v>0</v>
      </c>
      <c r="W8" s="38">
        <f t="shared" si="5"/>
        <v>0</v>
      </c>
      <c r="X8" s="71">
        <f>County!V332</f>
        <v>0</v>
      </c>
      <c r="Y8" s="38">
        <f t="shared" si="6"/>
        <v>0</v>
      </c>
      <c r="Z8" s="71">
        <f>County!W332</f>
        <v>0</v>
      </c>
      <c r="AA8" s="38">
        <f t="shared" si="7"/>
        <v>0</v>
      </c>
      <c r="AB8" s="37">
        <f>County!X332</f>
        <v>25854</v>
      </c>
      <c r="AC8" s="38">
        <f t="shared" si="8"/>
        <v>1.0238956508790675E-2</v>
      </c>
      <c r="AD8" s="37">
        <f>County!Y332</f>
        <v>0</v>
      </c>
      <c r="AE8" s="38">
        <f t="shared" si="9"/>
        <v>0</v>
      </c>
      <c r="AF8" s="37">
        <f>County!Z332</f>
        <v>0</v>
      </c>
      <c r="AG8" s="38">
        <f t="shared" si="10"/>
        <v>0</v>
      </c>
      <c r="AH8" s="37">
        <f>County!AA332</f>
        <v>0</v>
      </c>
      <c r="AI8" s="38">
        <f t="shared" si="11"/>
        <v>0</v>
      </c>
      <c r="AJ8" s="37">
        <f>County!AB332</f>
        <v>0</v>
      </c>
      <c r="AK8" s="38">
        <f t="shared" si="12"/>
        <v>0</v>
      </c>
      <c r="AL8" s="37">
        <f>County!AC332</f>
        <v>0</v>
      </c>
      <c r="AM8" s="38">
        <f t="shared" si="13"/>
        <v>0</v>
      </c>
      <c r="AN8" s="37">
        <f>County!AD332</f>
        <v>0</v>
      </c>
      <c r="AO8" s="38">
        <f t="shared" si="14"/>
        <v>0</v>
      </c>
      <c r="AP8" s="37">
        <f>County!AE332</f>
        <v>0</v>
      </c>
      <c r="AQ8" s="38">
        <f t="shared" si="15"/>
        <v>0</v>
      </c>
      <c r="AR8" s="37">
        <f>County!AF332</f>
        <v>0</v>
      </c>
      <c r="AS8" s="38">
        <f t="shared" si="16"/>
        <v>0</v>
      </c>
      <c r="AT8" s="37">
        <f>County!AG332</f>
        <v>0</v>
      </c>
      <c r="AU8" s="38">
        <f t="shared" si="17"/>
        <v>0</v>
      </c>
      <c r="AV8" s="37">
        <f>SUM(County!AJ332:AW332)</f>
        <v>0</v>
      </c>
      <c r="AW8" s="38">
        <f t="shared" si="17"/>
        <v>0</v>
      </c>
      <c r="AX8" s="55"/>
      <c r="AY8" s="35" t="str">
        <f t="shared" si="18"/>
        <v>Colorado</v>
      </c>
      <c r="AZ8" s="35" t="s">
        <v>1438</v>
      </c>
      <c r="BB8" s="36">
        <f>RANK(N8,(H8:M8,N8:U8,Z8:AS8))</f>
        <v>3</v>
      </c>
      <c r="BC8" s="36">
        <f>RANK(P8,(H8:M8,N8:U8,Z8:AS8))</f>
        <v>9</v>
      </c>
      <c r="BD8" s="36">
        <f>RANK(T8,(H8:M8,N8:U8,Z8:AS8))</f>
        <v>9</v>
      </c>
      <c r="BE8" s="36">
        <f>RANK(R8,(H8:M8,N8:U8,Z8:AS8))</f>
        <v>9</v>
      </c>
      <c r="BG8" s="35">
        <v>8</v>
      </c>
    </row>
    <row r="9" spans="1:60" s="45" customFormat="1" x14ac:dyDescent="0.2">
      <c r="A9" s="45" t="s">
        <v>1630</v>
      </c>
      <c r="B9" s="47">
        <f t="shared" si="19"/>
        <v>1406803</v>
      </c>
      <c r="C9" s="75">
        <f t="shared" si="20"/>
        <v>1</v>
      </c>
      <c r="D9" s="75">
        <f t="shared" si="21"/>
        <v>2</v>
      </c>
      <c r="E9" s="75">
        <f t="shared" si="22"/>
        <v>3</v>
      </c>
      <c r="F9" s="47">
        <f t="shared" si="23"/>
        <v>44372</v>
      </c>
      <c r="G9" s="48">
        <f t="shared" si="24"/>
        <v>3.1541018891770918E-2</v>
      </c>
      <c r="H9" s="47">
        <f>County!N342</f>
        <v>694510</v>
      </c>
      <c r="I9" s="48">
        <f t="shared" si="25"/>
        <v>0.49367964100161854</v>
      </c>
      <c r="J9" s="47">
        <f>County!O342</f>
        <v>650138</v>
      </c>
      <c r="K9" s="48">
        <f t="shared" si="25"/>
        <v>0.46213862210984763</v>
      </c>
      <c r="L9" s="70">
        <f>County!P342</f>
        <v>54741</v>
      </c>
      <c r="M9" s="48">
        <f t="shared" si="0"/>
        <v>3.8911631550401872E-2</v>
      </c>
      <c r="N9" s="70">
        <f>County!Q342</f>
        <v>6086</v>
      </c>
      <c r="O9" s="48">
        <f t="shared" si="1"/>
        <v>4.3261209991733033E-3</v>
      </c>
      <c r="P9" s="70">
        <f>County!R342</f>
        <v>0</v>
      </c>
      <c r="Q9" s="48">
        <f t="shared" si="2"/>
        <v>0</v>
      </c>
      <c r="R9" s="70">
        <f>County!S342</f>
        <v>0</v>
      </c>
      <c r="S9" s="48">
        <f t="shared" si="3"/>
        <v>0</v>
      </c>
      <c r="T9" s="70">
        <f>County!T342</f>
        <v>0</v>
      </c>
      <c r="U9" s="48">
        <f t="shared" si="4"/>
        <v>0</v>
      </c>
      <c r="V9" s="70">
        <f>County!U342</f>
        <v>0</v>
      </c>
      <c r="W9" s="48">
        <f t="shared" si="5"/>
        <v>0</v>
      </c>
      <c r="X9" s="70">
        <f>County!V342</f>
        <v>0</v>
      </c>
      <c r="Y9" s="48">
        <f t="shared" si="6"/>
        <v>0</v>
      </c>
      <c r="Z9" s="70">
        <f>County!W342</f>
        <v>0</v>
      </c>
      <c r="AA9" s="48">
        <f t="shared" si="7"/>
        <v>0</v>
      </c>
      <c r="AB9" s="47">
        <f>County!X342</f>
        <v>1254</v>
      </c>
      <c r="AC9" s="48">
        <f t="shared" si="8"/>
        <v>8.9138280199857402E-4</v>
      </c>
      <c r="AD9" s="47">
        <f>County!Y342</f>
        <v>74</v>
      </c>
      <c r="AE9" s="48">
        <f t="shared" si="9"/>
        <v>5.2601536960043446E-5</v>
      </c>
      <c r="AF9" s="47">
        <f>County!Z342</f>
        <v>0</v>
      </c>
      <c r="AG9" s="48">
        <f t="shared" si="10"/>
        <v>0</v>
      </c>
      <c r="AH9" s="47">
        <f>County!AA342</f>
        <v>0</v>
      </c>
      <c r="AI9" s="48">
        <f t="shared" si="11"/>
        <v>0</v>
      </c>
      <c r="AJ9" s="47">
        <f>County!AB342</f>
        <v>0</v>
      </c>
      <c r="AK9" s="48">
        <f t="shared" si="12"/>
        <v>0</v>
      </c>
      <c r="AL9" s="47">
        <f>County!AC342</f>
        <v>0</v>
      </c>
      <c r="AM9" s="48">
        <f t="shared" si="13"/>
        <v>0</v>
      </c>
      <c r="AN9" s="47">
        <f>County!AD342</f>
        <v>0</v>
      </c>
      <c r="AO9" s="48">
        <f t="shared" si="14"/>
        <v>0</v>
      </c>
      <c r="AP9" s="47">
        <f>County!AE342</f>
        <v>0</v>
      </c>
      <c r="AQ9" s="48">
        <f t="shared" si="15"/>
        <v>0</v>
      </c>
      <c r="AR9" s="47">
        <f>County!AF342</f>
        <v>0</v>
      </c>
      <c r="AS9" s="48">
        <f t="shared" si="16"/>
        <v>0</v>
      </c>
      <c r="AT9" s="47">
        <f>County!AG342</f>
        <v>0</v>
      </c>
      <c r="AU9" s="48">
        <f t="shared" si="17"/>
        <v>0</v>
      </c>
      <c r="AV9" s="47">
        <f>SUM(County!AJ342:AW342)</f>
        <v>0</v>
      </c>
      <c r="AW9" s="48">
        <f t="shared" si="17"/>
        <v>0</v>
      </c>
      <c r="AX9" s="54"/>
      <c r="AY9" s="45" t="str">
        <f t="shared" si="18"/>
        <v>Connecticut</v>
      </c>
      <c r="AZ9" s="45" t="s">
        <v>723</v>
      </c>
      <c r="BB9" s="46">
        <f>RANK(N9,(H9:M9,N9:U9,Z9:AS9))</f>
        <v>4</v>
      </c>
      <c r="BC9" s="46">
        <f>RANK(P9,(H9:M9,N9:U9,Z9:AS9))</f>
        <v>13</v>
      </c>
      <c r="BD9" s="46">
        <f>RANK(T9,(H9:M9,N9:U9,Z9:AS9))</f>
        <v>13</v>
      </c>
      <c r="BE9" s="46">
        <f>RANK(R9,(H9:M9,N9:U9,Z9:AS9))</f>
        <v>13</v>
      </c>
      <c r="BG9" s="45">
        <v>9</v>
      </c>
    </row>
    <row r="10" spans="1:60" s="35" customFormat="1" x14ac:dyDescent="0.2">
      <c r="A10" s="35" t="s">
        <v>1501</v>
      </c>
      <c r="B10" s="37">
        <f t="shared" si="19"/>
        <v>8220561</v>
      </c>
      <c r="C10" s="76">
        <f t="shared" si="20"/>
        <v>2</v>
      </c>
      <c r="D10" s="76">
        <f t="shared" si="21"/>
        <v>1</v>
      </c>
      <c r="E10" s="76">
        <f t="shared" si="22"/>
        <v>4</v>
      </c>
      <c r="F10" s="37">
        <f t="shared" si="23"/>
        <v>32463</v>
      </c>
      <c r="G10" s="38">
        <f t="shared" si="24"/>
        <v>3.9490005609106238E-3</v>
      </c>
      <c r="H10" s="37">
        <f>County!N411</f>
        <v>4043723</v>
      </c>
      <c r="I10" s="38">
        <f t="shared" si="25"/>
        <v>0.49190353310437085</v>
      </c>
      <c r="J10" s="37">
        <f>County!O411</f>
        <v>4076186</v>
      </c>
      <c r="K10" s="38">
        <f t="shared" si="25"/>
        <v>0.49585253366528148</v>
      </c>
      <c r="L10" s="71">
        <f>County!P411</f>
        <v>24310</v>
      </c>
      <c r="M10" s="38">
        <f t="shared" si="0"/>
        <v>2.9572190997670354E-3</v>
      </c>
      <c r="N10" s="71">
        <f>County!Q411</f>
        <v>0</v>
      </c>
      <c r="O10" s="38">
        <f t="shared" si="1"/>
        <v>0</v>
      </c>
      <c r="P10" s="71">
        <f>County!R411</f>
        <v>0</v>
      </c>
      <c r="Q10" s="38">
        <f t="shared" si="2"/>
        <v>0</v>
      </c>
      <c r="R10" s="71">
        <f>County!S411</f>
        <v>0</v>
      </c>
      <c r="S10" s="38">
        <f t="shared" si="3"/>
        <v>0</v>
      </c>
      <c r="T10" s="71">
        <f>County!T411</f>
        <v>0</v>
      </c>
      <c r="U10" s="38">
        <f t="shared" si="4"/>
        <v>0</v>
      </c>
      <c r="V10" s="71">
        <f>County!U411</f>
        <v>47140</v>
      </c>
      <c r="W10" s="38">
        <f t="shared" si="5"/>
        <v>5.7344018248876201E-3</v>
      </c>
      <c r="X10" s="71">
        <f>County!V411</f>
        <v>0</v>
      </c>
      <c r="Y10" s="38">
        <f t="shared" si="6"/>
        <v>0</v>
      </c>
      <c r="Z10" s="71">
        <f>County!W411</f>
        <v>0</v>
      </c>
      <c r="AA10" s="38">
        <f t="shared" si="7"/>
        <v>0</v>
      </c>
      <c r="AB10" s="37">
        <f>County!X411</f>
        <v>14505</v>
      </c>
      <c r="AC10" s="38">
        <f t="shared" si="8"/>
        <v>1.7644781177343007E-3</v>
      </c>
      <c r="AD10" s="37">
        <f>County!Y411</f>
        <v>14630</v>
      </c>
      <c r="AE10" s="38">
        <f t="shared" si="9"/>
        <v>1.7796838926199805E-3</v>
      </c>
      <c r="AF10" s="37">
        <f>County!Z411</f>
        <v>6</v>
      </c>
      <c r="AG10" s="38">
        <f t="shared" si="10"/>
        <v>7.2987719451263732E-7</v>
      </c>
      <c r="AH10" s="37">
        <f>County!AA411</f>
        <v>61</v>
      </c>
      <c r="AI10" s="38">
        <f t="shared" si="11"/>
        <v>7.4204181442118123E-6</v>
      </c>
      <c r="AJ10" s="37">
        <f>County!AB411</f>
        <v>0</v>
      </c>
      <c r="AK10" s="38">
        <f t="shared" si="12"/>
        <v>0</v>
      </c>
      <c r="AL10" s="37">
        <f>County!AC411</f>
        <v>0</v>
      </c>
      <c r="AM10" s="38">
        <f t="shared" si="13"/>
        <v>0</v>
      </c>
      <c r="AN10" s="37">
        <f>County!AD411</f>
        <v>0</v>
      </c>
      <c r="AO10" s="38">
        <f t="shared" si="14"/>
        <v>0</v>
      </c>
      <c r="AP10" s="37">
        <f>County!AE411</f>
        <v>0</v>
      </c>
      <c r="AQ10" s="38">
        <f t="shared" si="15"/>
        <v>0</v>
      </c>
      <c r="AR10" s="37">
        <f>County!AF411</f>
        <v>0</v>
      </c>
      <c r="AS10" s="38">
        <f t="shared" si="16"/>
        <v>0</v>
      </c>
      <c r="AT10" s="37">
        <f>County!AG411</f>
        <v>0</v>
      </c>
      <c r="AU10" s="38">
        <f t="shared" si="17"/>
        <v>0</v>
      </c>
      <c r="AV10" s="37">
        <f>SUM(County!AJ411:AW411)</f>
        <v>0</v>
      </c>
      <c r="AW10" s="38">
        <f t="shared" si="17"/>
        <v>0</v>
      </c>
      <c r="AX10" s="55"/>
      <c r="AY10" s="35" t="str">
        <f t="shared" si="18"/>
        <v>Florida</v>
      </c>
      <c r="AZ10" s="35" t="s">
        <v>1938</v>
      </c>
      <c r="BB10" s="36">
        <f>RANK(N10,(H10:M10,N10:U10,Z10:AS10))</f>
        <v>15</v>
      </c>
      <c r="BC10" s="36">
        <f>RANK(P10,(H10:M10,N10:U10,Z10:AS10))</f>
        <v>15</v>
      </c>
      <c r="BD10" s="36">
        <f>RANK(T10,(H10:M10,N10:U10,Z10:AS10))</f>
        <v>15</v>
      </c>
      <c r="BE10" s="36">
        <f>RANK(R10,(H10:M10,N10:U10,Z10:AS10))</f>
        <v>15</v>
      </c>
      <c r="BG10" s="35">
        <v>12</v>
      </c>
    </row>
    <row r="11" spans="1:60" s="45" customFormat="1" x14ac:dyDescent="0.2">
      <c r="A11" s="45" t="s">
        <v>574</v>
      </c>
      <c r="B11" s="47">
        <f t="shared" si="19"/>
        <v>3939409</v>
      </c>
      <c r="C11" s="75">
        <f t="shared" si="20"/>
        <v>2</v>
      </c>
      <c r="D11" s="75">
        <f t="shared" si="21"/>
        <v>1</v>
      </c>
      <c r="E11" s="75" t="str">
        <f t="shared" si="22"/>
        <v>-</v>
      </c>
      <c r="F11" s="47">
        <f t="shared" si="23"/>
        <v>54723</v>
      </c>
      <c r="G11" s="48">
        <f t="shared" si="24"/>
        <v>1.3891169969911731E-2</v>
      </c>
      <c r="H11" s="47">
        <f>County!N572</f>
        <v>1923685</v>
      </c>
      <c r="I11" s="48">
        <f t="shared" si="25"/>
        <v>0.48831817158360558</v>
      </c>
      <c r="J11" s="47">
        <f>County!O572</f>
        <v>1978408</v>
      </c>
      <c r="K11" s="48">
        <f t="shared" si="25"/>
        <v>0.50220934155351726</v>
      </c>
      <c r="L11" s="70">
        <f>County!P572</f>
        <v>0</v>
      </c>
      <c r="M11" s="48">
        <f t="shared" si="0"/>
        <v>0</v>
      </c>
      <c r="N11" s="70">
        <f>County!Q572</f>
        <v>37235</v>
      </c>
      <c r="O11" s="48">
        <f t="shared" si="1"/>
        <v>9.4519254030236508E-3</v>
      </c>
      <c r="P11" s="70">
        <f>County!R572</f>
        <v>0</v>
      </c>
      <c r="Q11" s="48">
        <f t="shared" si="2"/>
        <v>0</v>
      </c>
      <c r="R11" s="70">
        <f>County!S572</f>
        <v>0</v>
      </c>
      <c r="S11" s="48">
        <f t="shared" si="3"/>
        <v>0</v>
      </c>
      <c r="T11" s="70">
        <f>County!T572</f>
        <v>0</v>
      </c>
      <c r="U11" s="48">
        <f t="shared" si="4"/>
        <v>0</v>
      </c>
      <c r="V11" s="70">
        <f>County!U572</f>
        <v>0</v>
      </c>
      <c r="W11" s="48">
        <f t="shared" si="5"/>
        <v>0</v>
      </c>
      <c r="X11" s="70">
        <f>County!V572</f>
        <v>0</v>
      </c>
      <c r="Y11" s="48">
        <f t="shared" si="6"/>
        <v>0</v>
      </c>
      <c r="Z11" s="70">
        <f>County!W572</f>
        <v>0</v>
      </c>
      <c r="AA11" s="48">
        <f t="shared" si="7"/>
        <v>0</v>
      </c>
      <c r="AB11" s="47">
        <f>County!X572</f>
        <v>21</v>
      </c>
      <c r="AC11" s="48">
        <f t="shared" si="8"/>
        <v>5.3307488509063164E-6</v>
      </c>
      <c r="AD11" s="47">
        <f>County!Y572</f>
        <v>24</v>
      </c>
      <c r="AE11" s="48">
        <f t="shared" si="9"/>
        <v>6.0922844010357903E-6</v>
      </c>
      <c r="AF11" s="47">
        <f>County!Z572</f>
        <v>12</v>
      </c>
      <c r="AG11" s="48">
        <f t="shared" si="10"/>
        <v>3.0461422005178951E-6</v>
      </c>
      <c r="AH11" s="47">
        <f>County!AA572</f>
        <v>24</v>
      </c>
      <c r="AI11" s="48">
        <f t="shared" si="11"/>
        <v>6.0922844010357903E-6</v>
      </c>
      <c r="AJ11" s="47">
        <f>County!AB572</f>
        <v>0</v>
      </c>
      <c r="AK11" s="48">
        <f t="shared" si="12"/>
        <v>0</v>
      </c>
      <c r="AL11" s="47">
        <f>County!AC572</f>
        <v>0</v>
      </c>
      <c r="AM11" s="48">
        <f t="shared" si="13"/>
        <v>0</v>
      </c>
      <c r="AN11" s="47">
        <f>County!AD572</f>
        <v>0</v>
      </c>
      <c r="AO11" s="48">
        <f t="shared" si="14"/>
        <v>0</v>
      </c>
      <c r="AP11" s="47">
        <f>County!AE572</f>
        <v>0</v>
      </c>
      <c r="AQ11" s="48">
        <f t="shared" si="15"/>
        <v>0</v>
      </c>
      <c r="AR11" s="47">
        <f>County!AF572</f>
        <v>0</v>
      </c>
      <c r="AS11" s="48">
        <f t="shared" si="16"/>
        <v>0</v>
      </c>
      <c r="AT11" s="47">
        <f>County!AG572</f>
        <v>0</v>
      </c>
      <c r="AU11" s="48">
        <f t="shared" si="17"/>
        <v>0</v>
      </c>
      <c r="AV11" s="47">
        <f>SUM(County!AJ572:AW572)</f>
        <v>0</v>
      </c>
      <c r="AW11" s="48">
        <f t="shared" si="17"/>
        <v>0</v>
      </c>
      <c r="AX11" s="54"/>
      <c r="AY11" s="45" t="str">
        <f t="shared" si="18"/>
        <v>Georgia</v>
      </c>
      <c r="AZ11" s="45" t="s">
        <v>855</v>
      </c>
      <c r="BB11" s="46">
        <f>RANK(N11,(H11:M11,N11:U11,Z11:AS11))</f>
        <v>3</v>
      </c>
      <c r="BC11" s="46">
        <f>RANK(P11,(H11:M11,N11:U11,Z11:AS11))</f>
        <v>15</v>
      </c>
      <c r="BD11" s="46">
        <f>RANK(T11,(H11:M11,N11:U11,Z11:AS11))</f>
        <v>15</v>
      </c>
      <c r="BE11" s="46">
        <f>RANK(R11,(H11:M11,N11:U11,Z11:AS11))</f>
        <v>15</v>
      </c>
      <c r="BG11" s="45">
        <v>13</v>
      </c>
    </row>
    <row r="12" spans="1:60" s="35" customFormat="1" x14ac:dyDescent="0.2">
      <c r="A12" s="35" t="s">
        <v>646</v>
      </c>
      <c r="B12" s="37">
        <f t="shared" si="19"/>
        <v>390843</v>
      </c>
      <c r="C12" s="76">
        <f t="shared" si="20"/>
        <v>1</v>
      </c>
      <c r="D12" s="76">
        <f t="shared" si="21"/>
        <v>2</v>
      </c>
      <c r="E12" s="76">
        <f t="shared" si="22"/>
        <v>4</v>
      </c>
      <c r="F12" s="37">
        <f t="shared" si="23"/>
        <v>113215</v>
      </c>
      <c r="G12" s="38">
        <f t="shared" si="24"/>
        <v>0.28966874166864959</v>
      </c>
      <c r="H12" s="37">
        <f>County!N578</f>
        <v>244934</v>
      </c>
      <c r="I12" s="38">
        <f t="shared" si="25"/>
        <v>0.62668130169914771</v>
      </c>
      <c r="J12" s="37">
        <f>County!O578</f>
        <v>131719</v>
      </c>
      <c r="K12" s="38">
        <f t="shared" si="25"/>
        <v>0.33701256003049818</v>
      </c>
      <c r="L12" s="71">
        <f>County!P578</f>
        <v>4067</v>
      </c>
      <c r="M12" s="38">
        <f t="shared" si="0"/>
        <v>1.0405712779811843E-2</v>
      </c>
      <c r="N12" s="71">
        <f>County!Q578</f>
        <v>0</v>
      </c>
      <c r="O12" s="38">
        <f t="shared" si="1"/>
        <v>0</v>
      </c>
      <c r="P12" s="71">
        <f>County!R578</f>
        <v>10123</v>
      </c>
      <c r="Q12" s="38">
        <f t="shared" si="2"/>
        <v>2.5900425490542237E-2</v>
      </c>
      <c r="R12" s="71">
        <f>County!S578</f>
        <v>0</v>
      </c>
      <c r="S12" s="38">
        <f t="shared" si="3"/>
        <v>0</v>
      </c>
      <c r="T12" s="71">
        <f>County!T578</f>
        <v>0</v>
      </c>
      <c r="U12" s="38">
        <f t="shared" si="4"/>
        <v>0</v>
      </c>
      <c r="V12" s="71">
        <f>County!U578</f>
        <v>0</v>
      </c>
      <c r="W12" s="38">
        <f t="shared" si="5"/>
        <v>0</v>
      </c>
      <c r="X12" s="71">
        <f>County!V578</f>
        <v>0</v>
      </c>
      <c r="Y12" s="38">
        <f t="shared" si="6"/>
        <v>0</v>
      </c>
      <c r="Z12" s="71">
        <f>County!W578</f>
        <v>0</v>
      </c>
      <c r="AA12" s="38">
        <f t="shared" si="7"/>
        <v>0</v>
      </c>
      <c r="AB12" s="37">
        <f>County!X578</f>
        <v>0</v>
      </c>
      <c r="AC12" s="38">
        <f t="shared" si="8"/>
        <v>0</v>
      </c>
      <c r="AD12" s="37">
        <f>County!Y578</f>
        <v>0</v>
      </c>
      <c r="AE12" s="38">
        <f t="shared" si="9"/>
        <v>0</v>
      </c>
      <c r="AF12" s="37">
        <f>County!Z578</f>
        <v>0</v>
      </c>
      <c r="AG12" s="38">
        <f t="shared" si="10"/>
        <v>0</v>
      </c>
      <c r="AH12" s="37">
        <f>County!AA578</f>
        <v>0</v>
      </c>
      <c r="AI12" s="38">
        <f t="shared" si="11"/>
        <v>0</v>
      </c>
      <c r="AJ12" s="37">
        <f>County!AB578</f>
        <v>0</v>
      </c>
      <c r="AK12" s="38">
        <f t="shared" si="12"/>
        <v>0</v>
      </c>
      <c r="AL12" s="37">
        <f>County!AC578</f>
        <v>0</v>
      </c>
      <c r="AM12" s="38">
        <f t="shared" si="13"/>
        <v>0</v>
      </c>
      <c r="AN12" s="37">
        <f>County!AD578</f>
        <v>0</v>
      </c>
      <c r="AO12" s="38">
        <f t="shared" si="14"/>
        <v>0</v>
      </c>
      <c r="AP12" s="37">
        <f>County!AE578</f>
        <v>0</v>
      </c>
      <c r="AQ12" s="38">
        <f t="shared" si="15"/>
        <v>0</v>
      </c>
      <c r="AR12" s="37">
        <f>County!AF578</f>
        <v>0</v>
      </c>
      <c r="AS12" s="38">
        <f t="shared" si="16"/>
        <v>0</v>
      </c>
      <c r="AT12" s="37">
        <f>County!AG578</f>
        <v>0</v>
      </c>
      <c r="AU12" s="38">
        <f t="shared" si="17"/>
        <v>0</v>
      </c>
      <c r="AV12" s="37">
        <f>SUM(County!AJ578:AW578)</f>
        <v>0</v>
      </c>
      <c r="AW12" s="38">
        <f t="shared" si="17"/>
        <v>0</v>
      </c>
      <c r="AX12" s="55"/>
      <c r="AY12" s="35" t="str">
        <f t="shared" si="18"/>
        <v>Hawaii</v>
      </c>
      <c r="AZ12" s="35" t="s">
        <v>468</v>
      </c>
      <c r="BB12" s="36">
        <f>RANK(N12,(H12:M12,N12:U12,Z12:AS12))</f>
        <v>9</v>
      </c>
      <c r="BC12" s="36">
        <f>RANK(P12,(H12:M12,N12:U12,Z12:AS12))</f>
        <v>3</v>
      </c>
      <c r="BD12" s="36">
        <f>RANK(T12,(H12:M12,N12:U12,Z12:AS12))</f>
        <v>9</v>
      </c>
      <c r="BE12" s="36">
        <f>RANK(R12,(H12:M12,N12:U12,Z12:AS12))</f>
        <v>9</v>
      </c>
      <c r="BG12" s="35">
        <v>15</v>
      </c>
    </row>
    <row r="13" spans="1:60" s="45" customFormat="1" x14ac:dyDescent="0.2">
      <c r="A13" s="45" t="s">
        <v>212</v>
      </c>
      <c r="B13" s="47">
        <f t="shared" si="19"/>
        <v>605131</v>
      </c>
      <c r="C13" s="75">
        <f t="shared" si="20"/>
        <v>2</v>
      </c>
      <c r="D13" s="75">
        <f t="shared" si="21"/>
        <v>1</v>
      </c>
      <c r="E13" s="75">
        <f t="shared" si="22"/>
        <v>5</v>
      </c>
      <c r="F13" s="47">
        <f t="shared" si="23"/>
        <v>130580</v>
      </c>
      <c r="G13" s="48">
        <f t="shared" si="24"/>
        <v>0.21578798640294417</v>
      </c>
      <c r="H13" s="47">
        <f>County!N624</f>
        <v>231081</v>
      </c>
      <c r="I13" s="48">
        <f t="shared" si="25"/>
        <v>0.38186938034904838</v>
      </c>
      <c r="J13" s="47">
        <f>County!O624</f>
        <v>361661</v>
      </c>
      <c r="K13" s="48">
        <f t="shared" si="25"/>
        <v>0.59765736675199255</v>
      </c>
      <c r="L13" s="70">
        <f>County!P624</f>
        <v>51</v>
      </c>
      <c r="M13" s="48">
        <f t="shared" si="0"/>
        <v>8.4279271760990594E-5</v>
      </c>
      <c r="N13" s="70">
        <f>County!Q624</f>
        <v>6551</v>
      </c>
      <c r="O13" s="48">
        <f t="shared" si="1"/>
        <v>1.0825755084436263E-2</v>
      </c>
      <c r="P13" s="70">
        <f>County!R624</f>
        <v>0</v>
      </c>
      <c r="Q13" s="48">
        <f t="shared" si="2"/>
        <v>0</v>
      </c>
      <c r="R13" s="70">
        <f>County!S624</f>
        <v>5787</v>
      </c>
      <c r="S13" s="48">
        <f t="shared" si="3"/>
        <v>9.5632185427618147E-3</v>
      </c>
      <c r="T13" s="70">
        <f>County!T624</f>
        <v>0</v>
      </c>
      <c r="U13" s="48">
        <f t="shared" si="4"/>
        <v>0</v>
      </c>
      <c r="V13" s="70">
        <f>County!U624</f>
        <v>0</v>
      </c>
      <c r="W13" s="48">
        <f t="shared" si="5"/>
        <v>0</v>
      </c>
      <c r="X13" s="70">
        <f>County!V624</f>
        <v>0</v>
      </c>
      <c r="Y13" s="48">
        <f t="shared" si="6"/>
        <v>0</v>
      </c>
      <c r="Z13" s="70">
        <f>County!W624</f>
        <v>0</v>
      </c>
      <c r="AA13" s="48">
        <f t="shared" si="7"/>
        <v>0</v>
      </c>
      <c r="AB13" s="47">
        <f>County!X624</f>
        <v>0</v>
      </c>
      <c r="AC13" s="48">
        <f t="shared" si="8"/>
        <v>0</v>
      </c>
      <c r="AD13" s="47">
        <f>County!Y624</f>
        <v>0</v>
      </c>
      <c r="AE13" s="48">
        <f t="shared" si="9"/>
        <v>0</v>
      </c>
      <c r="AF13" s="47">
        <f>County!Z624</f>
        <v>0</v>
      </c>
      <c r="AG13" s="48">
        <f t="shared" si="10"/>
        <v>0</v>
      </c>
      <c r="AH13" s="47">
        <f>County!AA624</f>
        <v>0</v>
      </c>
      <c r="AI13" s="48">
        <f t="shared" si="11"/>
        <v>0</v>
      </c>
      <c r="AJ13" s="47">
        <f>County!AB624</f>
        <v>0</v>
      </c>
      <c r="AK13" s="48">
        <f t="shared" si="12"/>
        <v>0</v>
      </c>
      <c r="AL13" s="47">
        <f>County!AC624</f>
        <v>0</v>
      </c>
      <c r="AM13" s="48">
        <f t="shared" si="13"/>
        <v>0</v>
      </c>
      <c r="AN13" s="47">
        <f>County!AD624</f>
        <v>0</v>
      </c>
      <c r="AO13" s="48">
        <f t="shared" si="14"/>
        <v>0</v>
      </c>
      <c r="AP13" s="47">
        <f>County!AE624</f>
        <v>0</v>
      </c>
      <c r="AQ13" s="48">
        <f t="shared" si="15"/>
        <v>0</v>
      </c>
      <c r="AR13" s="47">
        <f>County!AF624</f>
        <v>0</v>
      </c>
      <c r="AS13" s="48">
        <f t="shared" si="16"/>
        <v>0</v>
      </c>
      <c r="AT13" s="47">
        <f>County!AG624</f>
        <v>0</v>
      </c>
      <c r="AU13" s="48">
        <f t="shared" si="17"/>
        <v>0</v>
      </c>
      <c r="AV13" s="47">
        <f>SUM(County!AJ624:AW624)</f>
        <v>0</v>
      </c>
      <c r="AW13" s="48">
        <f t="shared" si="17"/>
        <v>0</v>
      </c>
      <c r="AX13" s="54"/>
      <c r="AY13" s="45" t="str">
        <f t="shared" si="18"/>
        <v>Idaho</v>
      </c>
      <c r="AZ13" s="45" t="s">
        <v>213</v>
      </c>
      <c r="BB13" s="46">
        <f>RANK(N13,(H13:M13,N13:U13,Z13:AS13))</f>
        <v>3</v>
      </c>
      <c r="BC13" s="46">
        <f>RANK(P13,(H13:M13,N13:U13,Z13:AS13))</f>
        <v>11</v>
      </c>
      <c r="BD13" s="46">
        <f>RANK(T13,(H13:M13,N13:U13,Z13:AS13))</f>
        <v>11</v>
      </c>
      <c r="BE13" s="46">
        <f>RANK(R13,(H13:M13,N13:U13,Z13:AS13))</f>
        <v>4</v>
      </c>
      <c r="BG13" s="45">
        <v>16</v>
      </c>
    </row>
    <row r="14" spans="1:60" s="35" customFormat="1" x14ac:dyDescent="0.2">
      <c r="A14" s="35" t="s">
        <v>578</v>
      </c>
      <c r="B14" s="37">
        <f t="shared" si="19"/>
        <v>4559563</v>
      </c>
      <c r="C14" s="76">
        <f t="shared" si="20"/>
        <v>1</v>
      </c>
      <c r="D14" s="76">
        <f t="shared" si="21"/>
        <v>2</v>
      </c>
      <c r="E14" s="76" t="str">
        <f t="shared" si="22"/>
        <v>-</v>
      </c>
      <c r="F14" s="37">
        <f t="shared" si="23"/>
        <v>713995</v>
      </c>
      <c r="G14" s="38">
        <f t="shared" si="24"/>
        <v>0.15659285769272188</v>
      </c>
      <c r="H14" s="37">
        <f>County!N728</f>
        <v>2479746</v>
      </c>
      <c r="I14" s="38">
        <f t="shared" si="25"/>
        <v>0.54385606690816646</v>
      </c>
      <c r="J14" s="37">
        <f>County!O728</f>
        <v>1765751</v>
      </c>
      <c r="K14" s="38">
        <f t="shared" si="25"/>
        <v>0.38726320921544455</v>
      </c>
      <c r="L14" s="71">
        <f>County!P728</f>
        <v>0</v>
      </c>
      <c r="M14" s="38">
        <f t="shared" si="0"/>
        <v>0</v>
      </c>
      <c r="N14" s="71">
        <f>County!Q728</f>
        <v>109518</v>
      </c>
      <c r="O14" s="38">
        <f t="shared" si="1"/>
        <v>2.4019407123007184E-2</v>
      </c>
      <c r="P14" s="71">
        <f>County!R728</f>
        <v>0</v>
      </c>
      <c r="Q14" s="38">
        <f t="shared" si="2"/>
        <v>0</v>
      </c>
      <c r="R14" s="71">
        <f>County!S728</f>
        <v>0</v>
      </c>
      <c r="S14" s="38">
        <f t="shared" si="3"/>
        <v>0</v>
      </c>
      <c r="T14" s="71">
        <f>County!T728</f>
        <v>0</v>
      </c>
      <c r="U14" s="38">
        <f t="shared" si="4"/>
        <v>0</v>
      </c>
      <c r="V14" s="71">
        <f>County!U728</f>
        <v>0</v>
      </c>
      <c r="W14" s="38">
        <f t="shared" si="5"/>
        <v>0</v>
      </c>
      <c r="X14" s="71">
        <f>County!V728</f>
        <v>0</v>
      </c>
      <c r="Y14" s="38">
        <f t="shared" si="6"/>
        <v>0</v>
      </c>
      <c r="Z14" s="71">
        <f>County!W728</f>
        <v>11906</v>
      </c>
      <c r="AA14" s="38">
        <f t="shared" si="7"/>
        <v>2.6112151537329344E-3</v>
      </c>
      <c r="AB14" s="59">
        <f>County!X728</f>
        <v>192527</v>
      </c>
      <c r="AC14" s="38">
        <f t="shared" si="8"/>
        <v>4.2224879884322247E-2</v>
      </c>
      <c r="AD14" s="37">
        <f>County!Y728</f>
        <v>32</v>
      </c>
      <c r="AE14" s="38">
        <f t="shared" si="9"/>
        <v>7.0182164387245009E-6</v>
      </c>
      <c r="AF14" s="37">
        <f>County!Z728</f>
        <v>20</v>
      </c>
      <c r="AG14" s="38">
        <f t="shared" si="10"/>
        <v>4.3863852742028125E-6</v>
      </c>
      <c r="AH14" s="37">
        <f>County!AA728</f>
        <v>16</v>
      </c>
      <c r="AI14" s="38">
        <f t="shared" si="11"/>
        <v>3.5091082193622504E-6</v>
      </c>
      <c r="AJ14" s="37">
        <f>County!AB728</f>
        <v>15</v>
      </c>
      <c r="AK14" s="38">
        <f t="shared" si="12"/>
        <v>3.2897889556521096E-6</v>
      </c>
      <c r="AL14" s="37">
        <f>County!AC728</f>
        <v>13</v>
      </c>
      <c r="AM14" s="38">
        <f t="shared" si="13"/>
        <v>2.8511504282318283E-6</v>
      </c>
      <c r="AN14" s="37">
        <f>County!AD728</f>
        <v>12</v>
      </c>
      <c r="AO14" s="38">
        <f t="shared" si="14"/>
        <v>2.6318311645216875E-6</v>
      </c>
      <c r="AP14" s="37">
        <f>County!AE728</f>
        <v>4</v>
      </c>
      <c r="AQ14" s="38">
        <f t="shared" si="15"/>
        <v>8.7727705484056261E-7</v>
      </c>
      <c r="AR14" s="37">
        <f>County!AF728</f>
        <v>3</v>
      </c>
      <c r="AS14" s="38">
        <f t="shared" si="16"/>
        <v>6.5795779113042188E-7</v>
      </c>
      <c r="AT14" s="37">
        <f>County!AG728</f>
        <v>0</v>
      </c>
      <c r="AU14" s="38">
        <f t="shared" si="17"/>
        <v>0</v>
      </c>
      <c r="AV14" s="37">
        <f>SUM(County!AJ728:AW728)</f>
        <v>0</v>
      </c>
      <c r="AW14" s="38">
        <f t="shared" si="17"/>
        <v>0</v>
      </c>
      <c r="AX14" s="55"/>
      <c r="AY14" s="35" t="str">
        <f t="shared" si="18"/>
        <v>Illinois</v>
      </c>
      <c r="AZ14" s="35" t="s">
        <v>522</v>
      </c>
      <c r="BB14" s="36">
        <f>RANK(N14,(H14:M14,N14:U14,Z14:AS14))</f>
        <v>4</v>
      </c>
      <c r="BC14" s="36">
        <f>RANK(P14,(H14:M14,N14:U14,Z14:AS14))</f>
        <v>27</v>
      </c>
      <c r="BD14" s="36">
        <f>RANK(T14,(H14:M14,N14:U14,Z14:AS14))</f>
        <v>27</v>
      </c>
      <c r="BE14" s="36">
        <f>RANK(R14,(H14:M14,N14:U14,Z14:AS14))</f>
        <v>27</v>
      </c>
      <c r="BG14" s="35">
        <v>17</v>
      </c>
    </row>
    <row r="15" spans="1:60" s="45" customFormat="1" x14ac:dyDescent="0.2">
      <c r="A15" s="45" t="s">
        <v>268</v>
      </c>
      <c r="B15" s="47">
        <f t="shared" si="19"/>
        <v>1327638</v>
      </c>
      <c r="C15" s="75">
        <f t="shared" si="20"/>
        <v>2</v>
      </c>
      <c r="D15" s="75">
        <f t="shared" si="21"/>
        <v>1</v>
      </c>
      <c r="E15" s="75" t="str">
        <f t="shared" si="22"/>
        <v>-</v>
      </c>
      <c r="F15" s="47">
        <f t="shared" si="23"/>
        <v>36289</v>
      </c>
      <c r="G15" s="48">
        <f t="shared" si="24"/>
        <v>2.7333505066893235E-2</v>
      </c>
      <c r="H15" s="47">
        <f>County!N829</f>
        <v>630986</v>
      </c>
      <c r="I15" s="48">
        <f t="shared" si="25"/>
        <v>0.47526961415687108</v>
      </c>
      <c r="J15" s="47">
        <f>County!O829</f>
        <v>667275</v>
      </c>
      <c r="K15" s="48">
        <f t="shared" si="25"/>
        <v>0.50260311922376433</v>
      </c>
      <c r="L15" s="70">
        <f>County!P829</f>
        <v>0</v>
      </c>
      <c r="M15" s="48">
        <f t="shared" si="0"/>
        <v>0</v>
      </c>
      <c r="N15" s="70">
        <f>County!Q829</f>
        <v>21426</v>
      </c>
      <c r="O15" s="48">
        <f t="shared" si="1"/>
        <v>1.6138435326497131E-2</v>
      </c>
      <c r="P15" s="70">
        <f>County!R829</f>
        <v>0</v>
      </c>
      <c r="Q15" s="48">
        <f t="shared" si="2"/>
        <v>0</v>
      </c>
      <c r="R15" s="70">
        <f>County!S829</f>
        <v>0</v>
      </c>
      <c r="S15" s="48">
        <f t="shared" si="3"/>
        <v>0</v>
      </c>
      <c r="T15" s="70">
        <f>County!T829</f>
        <v>0</v>
      </c>
      <c r="U15" s="48">
        <f t="shared" si="4"/>
        <v>0</v>
      </c>
      <c r="V15" s="70">
        <f>County!U829</f>
        <v>0</v>
      </c>
      <c r="W15" s="48">
        <f t="shared" si="5"/>
        <v>0</v>
      </c>
      <c r="X15" s="70">
        <f>County!V829</f>
        <v>0</v>
      </c>
      <c r="Y15" s="48">
        <f t="shared" si="6"/>
        <v>0</v>
      </c>
      <c r="Z15" s="70">
        <f>County!W829</f>
        <v>488</v>
      </c>
      <c r="AA15" s="48">
        <f t="shared" si="7"/>
        <v>3.6757007557783073E-4</v>
      </c>
      <c r="AB15" s="47">
        <f>County!X829</f>
        <v>7463</v>
      </c>
      <c r="AC15" s="48">
        <f t="shared" si="8"/>
        <v>5.6212612172896531E-3</v>
      </c>
      <c r="AD15" s="47">
        <f>County!Y829</f>
        <v>0</v>
      </c>
      <c r="AE15" s="48">
        <f t="shared" si="9"/>
        <v>0</v>
      </c>
      <c r="AF15" s="47">
        <f>County!Z829</f>
        <v>0</v>
      </c>
      <c r="AG15" s="48">
        <f t="shared" si="10"/>
        <v>0</v>
      </c>
      <c r="AH15" s="47">
        <f>County!AA829</f>
        <v>0</v>
      </c>
      <c r="AI15" s="48">
        <f t="shared" si="11"/>
        <v>0</v>
      </c>
      <c r="AJ15" s="47">
        <f>County!AB829</f>
        <v>0</v>
      </c>
      <c r="AK15" s="48">
        <f t="shared" si="12"/>
        <v>0</v>
      </c>
      <c r="AL15" s="47">
        <f>County!AC829</f>
        <v>0</v>
      </c>
      <c r="AM15" s="48">
        <f t="shared" si="13"/>
        <v>0</v>
      </c>
      <c r="AN15" s="47">
        <f>County!AD829</f>
        <v>0</v>
      </c>
      <c r="AO15" s="48">
        <f t="shared" si="14"/>
        <v>0</v>
      </c>
      <c r="AP15" s="47">
        <f>County!AE829</f>
        <v>0</v>
      </c>
      <c r="AQ15" s="48">
        <f t="shared" si="15"/>
        <v>0</v>
      </c>
      <c r="AR15" s="47">
        <f>County!AF829</f>
        <v>0</v>
      </c>
      <c r="AS15" s="48">
        <f t="shared" si="16"/>
        <v>0</v>
      </c>
      <c r="AT15" s="47">
        <f>County!AG829</f>
        <v>0</v>
      </c>
      <c r="AU15" s="48">
        <f t="shared" si="17"/>
        <v>0</v>
      </c>
      <c r="AV15" s="47">
        <f>SUM(County!AJ829:AW829)</f>
        <v>0</v>
      </c>
      <c r="AW15" s="48">
        <f t="shared" si="17"/>
        <v>0</v>
      </c>
      <c r="AX15" s="54"/>
      <c r="AY15" s="45" t="str">
        <f t="shared" si="18"/>
        <v>Iowa</v>
      </c>
      <c r="AZ15" s="45" t="s">
        <v>269</v>
      </c>
      <c r="BB15" s="46">
        <f>RANK(N15,(H15:M15,N15:U15,Z15:AS15))</f>
        <v>3</v>
      </c>
      <c r="BC15" s="46">
        <f>RANK(P15,(H15:M15,N15:U15,Z15:AS15))</f>
        <v>11</v>
      </c>
      <c r="BD15" s="46">
        <f>RANK(T15,(H15:M15,N15:U15,Z15:AS15))</f>
        <v>11</v>
      </c>
      <c r="BE15" s="46">
        <f>RANK(R15,(H15:M15,N15:U15,Z15:AS15))</f>
        <v>11</v>
      </c>
      <c r="BG15" s="45">
        <v>19</v>
      </c>
    </row>
    <row r="16" spans="1:60" s="35" customFormat="1" x14ac:dyDescent="0.2">
      <c r="A16" s="35" t="s">
        <v>365</v>
      </c>
      <c r="B16" s="37">
        <f t="shared" si="19"/>
        <v>1054622</v>
      </c>
      <c r="C16" s="76">
        <f t="shared" si="20"/>
        <v>1</v>
      </c>
      <c r="D16" s="76">
        <f t="shared" si="21"/>
        <v>2</v>
      </c>
      <c r="E16" s="76">
        <f t="shared" si="22"/>
        <v>3</v>
      </c>
      <c r="F16" s="37">
        <f t="shared" si="23"/>
        <v>53479</v>
      </c>
      <c r="G16" s="38">
        <f t="shared" si="24"/>
        <v>5.0709164041713523E-2</v>
      </c>
      <c r="H16" s="37">
        <f>County!N936</f>
        <v>506509</v>
      </c>
      <c r="I16" s="38">
        <f t="shared" si="25"/>
        <v>0.48027539725133744</v>
      </c>
      <c r="J16" s="37">
        <f>County!O936</f>
        <v>453030</v>
      </c>
      <c r="K16" s="38">
        <f t="shared" si="25"/>
        <v>0.42956623320962395</v>
      </c>
      <c r="L16" s="71">
        <f>County!P936</f>
        <v>68498</v>
      </c>
      <c r="M16" s="38">
        <f t="shared" si="0"/>
        <v>6.495028550513833E-2</v>
      </c>
      <c r="N16" s="71">
        <f>County!Q936</f>
        <v>20009</v>
      </c>
      <c r="O16" s="38">
        <f t="shared" si="1"/>
        <v>1.8972674569656237E-2</v>
      </c>
      <c r="P16" s="71">
        <f>County!R936</f>
        <v>0</v>
      </c>
      <c r="Q16" s="38">
        <f t="shared" si="2"/>
        <v>0</v>
      </c>
      <c r="R16" s="71">
        <f>County!S936</f>
        <v>0</v>
      </c>
      <c r="S16" s="38">
        <f t="shared" si="3"/>
        <v>0</v>
      </c>
      <c r="T16" s="71">
        <f>County!T936</f>
        <v>0</v>
      </c>
      <c r="U16" s="38">
        <f t="shared" si="4"/>
        <v>0</v>
      </c>
      <c r="V16" s="71">
        <f>County!U936</f>
        <v>0</v>
      </c>
      <c r="W16" s="38">
        <f t="shared" si="5"/>
        <v>0</v>
      </c>
      <c r="X16" s="71">
        <f>County!V936</f>
        <v>0</v>
      </c>
      <c r="Y16" s="38">
        <f t="shared" si="6"/>
        <v>0</v>
      </c>
      <c r="Z16" s="71">
        <f>County!W936</f>
        <v>0</v>
      </c>
      <c r="AA16" s="38">
        <f t="shared" si="7"/>
        <v>0</v>
      </c>
      <c r="AB16" s="37">
        <f>County!X936</f>
        <v>6576</v>
      </c>
      <c r="AC16" s="38">
        <f t="shared" si="8"/>
        <v>6.2354094642440606E-3</v>
      </c>
      <c r="AD16" s="37">
        <f>County!Y936</f>
        <v>0</v>
      </c>
      <c r="AE16" s="38">
        <f t="shared" si="9"/>
        <v>0</v>
      </c>
      <c r="AF16" s="37">
        <f>County!Z936</f>
        <v>0</v>
      </c>
      <c r="AG16" s="38">
        <f t="shared" si="10"/>
        <v>0</v>
      </c>
      <c r="AH16" s="37">
        <f>County!AA936</f>
        <v>0</v>
      </c>
      <c r="AI16" s="38">
        <f t="shared" si="11"/>
        <v>0</v>
      </c>
      <c r="AJ16" s="37">
        <f>County!AB936</f>
        <v>0</v>
      </c>
      <c r="AK16" s="38">
        <f t="shared" si="12"/>
        <v>0</v>
      </c>
      <c r="AL16" s="37">
        <f>County!AC936</f>
        <v>0</v>
      </c>
      <c r="AM16" s="38">
        <f t="shared" si="13"/>
        <v>0</v>
      </c>
      <c r="AN16" s="37">
        <f>County!AD936</f>
        <v>0</v>
      </c>
      <c r="AO16" s="38">
        <f t="shared" si="14"/>
        <v>0</v>
      </c>
      <c r="AP16" s="37">
        <f>County!AE936</f>
        <v>0</v>
      </c>
      <c r="AQ16" s="38">
        <f t="shared" si="15"/>
        <v>0</v>
      </c>
      <c r="AR16" s="37">
        <f>County!AF936</f>
        <v>0</v>
      </c>
      <c r="AS16" s="38">
        <f t="shared" si="16"/>
        <v>0</v>
      </c>
      <c r="AT16" s="37">
        <f>County!AG936</f>
        <v>0</v>
      </c>
      <c r="AU16" s="38">
        <f t="shared" si="17"/>
        <v>0</v>
      </c>
      <c r="AV16" s="37">
        <f>SUM(County!AJ936:AW936)</f>
        <v>0</v>
      </c>
      <c r="AW16" s="38">
        <f t="shared" si="17"/>
        <v>0</v>
      </c>
      <c r="AX16" s="55"/>
      <c r="AY16" s="35" t="str">
        <f t="shared" si="18"/>
        <v>Kansas</v>
      </c>
      <c r="AZ16" s="35" t="s">
        <v>298</v>
      </c>
      <c r="BB16" s="36">
        <f>RANK(N16,(H16:M16,N16:U16,Z16:AS16))</f>
        <v>4</v>
      </c>
      <c r="BC16" s="36">
        <f>RANK(P16,(H16:M16,N16:U16,Z16:AS16))</f>
        <v>11</v>
      </c>
      <c r="BD16" s="36">
        <f>RANK(T16,(H16:M16,N16:U16,Z16:AS16))</f>
        <v>11</v>
      </c>
      <c r="BE16" s="36">
        <f>RANK(R16,(H16:M16,N16:U16,Z16:AS16))</f>
        <v>11</v>
      </c>
      <c r="BG16" s="35">
        <v>20</v>
      </c>
    </row>
    <row r="17" spans="1:59" s="45" customFormat="1" x14ac:dyDescent="0.2">
      <c r="A17" s="45" t="s">
        <v>1738</v>
      </c>
      <c r="B17" s="47">
        <f t="shared" si="19"/>
        <v>630667</v>
      </c>
      <c r="C17" s="75">
        <f t="shared" si="20"/>
        <v>1</v>
      </c>
      <c r="D17" s="75">
        <f t="shared" si="21"/>
        <v>2</v>
      </c>
      <c r="E17" s="75">
        <f t="shared" si="22"/>
        <v>3</v>
      </c>
      <c r="F17" s="47">
        <f t="shared" si="23"/>
        <v>48651</v>
      </c>
      <c r="G17" s="48">
        <f t="shared" si="24"/>
        <v>7.7142136817052426E-2</v>
      </c>
      <c r="H17" s="47">
        <f>County!N955</f>
        <v>320962</v>
      </c>
      <c r="I17" s="48">
        <f t="shared" si="25"/>
        <v>0.50892467815820397</v>
      </c>
      <c r="J17" s="47">
        <f>County!O955</f>
        <v>272311</v>
      </c>
      <c r="K17" s="48">
        <f t="shared" si="25"/>
        <v>0.43178254134115152</v>
      </c>
      <c r="L17" s="70">
        <f>County!P955</f>
        <v>37268</v>
      </c>
      <c r="M17" s="48">
        <f t="shared" si="0"/>
        <v>5.9092992022731487E-2</v>
      </c>
      <c r="N17" s="70">
        <f>County!Q955</f>
        <v>0</v>
      </c>
      <c r="O17" s="48">
        <f t="shared" si="1"/>
        <v>0</v>
      </c>
      <c r="P17" s="70">
        <f>County!R955</f>
        <v>0</v>
      </c>
      <c r="Q17" s="48">
        <f t="shared" si="2"/>
        <v>0</v>
      </c>
      <c r="R17" s="70">
        <f>County!S955</f>
        <v>0</v>
      </c>
      <c r="S17" s="48">
        <f t="shared" si="3"/>
        <v>0</v>
      </c>
      <c r="T17" s="70">
        <f>County!T955</f>
        <v>0</v>
      </c>
      <c r="U17" s="48">
        <f t="shared" si="4"/>
        <v>0</v>
      </c>
      <c r="V17" s="70">
        <f>County!U955</f>
        <v>0</v>
      </c>
      <c r="W17" s="48">
        <f t="shared" si="5"/>
        <v>0</v>
      </c>
      <c r="X17" s="70">
        <f>County!V955</f>
        <v>0</v>
      </c>
      <c r="Y17" s="48">
        <f t="shared" si="6"/>
        <v>0</v>
      </c>
      <c r="Z17" s="70">
        <f>County!W955</f>
        <v>126</v>
      </c>
      <c r="AA17" s="48">
        <f t="shared" si="7"/>
        <v>1.9978847791306663E-4</v>
      </c>
      <c r="AB17" s="47">
        <f>County!X955</f>
        <v>0</v>
      </c>
      <c r="AC17" s="48">
        <f t="shared" si="8"/>
        <v>0</v>
      </c>
      <c r="AD17" s="47">
        <f>County!Y955</f>
        <v>0</v>
      </c>
      <c r="AE17" s="48">
        <f t="shared" si="9"/>
        <v>0</v>
      </c>
      <c r="AF17" s="47">
        <f>County!Z955</f>
        <v>0</v>
      </c>
      <c r="AG17" s="48">
        <f t="shared" si="10"/>
        <v>0</v>
      </c>
      <c r="AH17" s="47">
        <f>County!AA955</f>
        <v>0</v>
      </c>
      <c r="AI17" s="48">
        <f t="shared" si="11"/>
        <v>0</v>
      </c>
      <c r="AJ17" s="47">
        <f>County!AB955</f>
        <v>0</v>
      </c>
      <c r="AK17" s="48">
        <f t="shared" si="12"/>
        <v>0</v>
      </c>
      <c r="AL17" s="47">
        <f>County!AC955</f>
        <v>0</v>
      </c>
      <c r="AM17" s="48">
        <f t="shared" si="13"/>
        <v>0</v>
      </c>
      <c r="AN17" s="47">
        <f>County!AD955</f>
        <v>0</v>
      </c>
      <c r="AO17" s="48">
        <f t="shared" si="14"/>
        <v>0</v>
      </c>
      <c r="AP17" s="47">
        <f>County!AE955</f>
        <v>0</v>
      </c>
      <c r="AQ17" s="48">
        <f t="shared" si="15"/>
        <v>0</v>
      </c>
      <c r="AR17" s="47">
        <f>County!AF955</f>
        <v>0</v>
      </c>
      <c r="AS17" s="48">
        <f t="shared" si="16"/>
        <v>0</v>
      </c>
      <c r="AT17" s="47">
        <f>County!AG955</f>
        <v>0</v>
      </c>
      <c r="AU17" s="48">
        <f t="shared" si="17"/>
        <v>0</v>
      </c>
      <c r="AV17" s="47">
        <f>SUM(County!AJ955:AW955)</f>
        <v>0</v>
      </c>
      <c r="AW17" s="48">
        <f t="shared" si="17"/>
        <v>0</v>
      </c>
      <c r="AX17" s="54"/>
      <c r="AY17" s="45" t="str">
        <f t="shared" si="18"/>
        <v>Maine</v>
      </c>
      <c r="AZ17" s="45" t="s">
        <v>1073</v>
      </c>
      <c r="BB17" s="46">
        <f>RANK(N17,(H17:M17,N17:U17,Z17:AS17))</f>
        <v>9</v>
      </c>
      <c r="BC17" s="46">
        <f>RANK(P17,(H17:M17,N17:U17,Z17:AS17))</f>
        <v>9</v>
      </c>
      <c r="BD17" s="46">
        <f>RANK(T17,(H17:M17,N17:U17,Z17:AS17))</f>
        <v>9</v>
      </c>
      <c r="BE17" s="46">
        <f>RANK(R17,(H17:M17,N17:U17,Z17:AS17))</f>
        <v>9</v>
      </c>
      <c r="BG17" s="45">
        <v>23</v>
      </c>
    </row>
    <row r="18" spans="1:59" s="35" customFormat="1" x14ac:dyDescent="0.2">
      <c r="A18" s="35" t="s">
        <v>2543</v>
      </c>
      <c r="B18" s="37">
        <f t="shared" si="19"/>
        <v>2304512</v>
      </c>
      <c r="C18" s="76">
        <f t="shared" si="20"/>
        <v>2</v>
      </c>
      <c r="D18" s="76">
        <f t="shared" si="21"/>
        <v>1</v>
      </c>
      <c r="E18" s="76" t="str">
        <f t="shared" si="22"/>
        <v>-</v>
      </c>
      <c r="F18" s="37">
        <f t="shared" si="23"/>
        <v>273005</v>
      </c>
      <c r="G18" s="38">
        <f t="shared" si="24"/>
        <v>0.11846542782159521</v>
      </c>
      <c r="H18" s="37">
        <f>County!N981</f>
        <v>1002639</v>
      </c>
      <c r="I18" s="38">
        <f t="shared" si="25"/>
        <v>0.43507649341812932</v>
      </c>
      <c r="J18" s="37">
        <f>County!O981</f>
        <v>1275644</v>
      </c>
      <c r="K18" s="38">
        <f t="shared" si="25"/>
        <v>0.55354192123972445</v>
      </c>
      <c r="L18" s="71">
        <f>County!P981</f>
        <v>0</v>
      </c>
      <c r="M18" s="38">
        <f t="shared" si="0"/>
        <v>0</v>
      </c>
      <c r="N18" s="71">
        <f>County!Q981</f>
        <v>13241</v>
      </c>
      <c r="O18" s="38">
        <f t="shared" si="1"/>
        <v>5.7456849866696288E-3</v>
      </c>
      <c r="P18" s="71">
        <f>County!R981</f>
        <v>11175</v>
      </c>
      <c r="Q18" s="38">
        <f t="shared" si="2"/>
        <v>4.8491828204843372E-3</v>
      </c>
      <c r="R18" s="71">
        <f>County!S981</f>
        <v>0</v>
      </c>
      <c r="S18" s="38">
        <f t="shared" si="3"/>
        <v>0</v>
      </c>
      <c r="T18" s="71">
        <f>County!T981</f>
        <v>0</v>
      </c>
      <c r="U18" s="38">
        <f t="shared" si="4"/>
        <v>0</v>
      </c>
      <c r="V18" s="71">
        <f>County!U981</f>
        <v>0</v>
      </c>
      <c r="W18" s="38">
        <f t="shared" si="5"/>
        <v>0</v>
      </c>
      <c r="X18" s="71">
        <f>County!V981</f>
        <v>0</v>
      </c>
      <c r="Y18" s="38">
        <f t="shared" si="6"/>
        <v>0</v>
      </c>
      <c r="Z18" s="71">
        <f>County!W981</f>
        <v>1813</v>
      </c>
      <c r="AA18" s="38">
        <f t="shared" si="7"/>
        <v>7.8671753499222395E-4</v>
      </c>
      <c r="AB18" s="37">
        <f>County!X981</f>
        <v>0</v>
      </c>
      <c r="AC18" s="38">
        <f t="shared" si="8"/>
        <v>0</v>
      </c>
      <c r="AD18" s="37">
        <f>County!Y981</f>
        <v>0</v>
      </c>
      <c r="AE18" s="38">
        <f t="shared" si="9"/>
        <v>0</v>
      </c>
      <c r="AF18" s="37">
        <f>County!Z981</f>
        <v>0</v>
      </c>
      <c r="AG18" s="38">
        <f t="shared" si="10"/>
        <v>0</v>
      </c>
      <c r="AH18" s="37">
        <f>County!AA981</f>
        <v>0</v>
      </c>
      <c r="AI18" s="38">
        <f t="shared" si="11"/>
        <v>0</v>
      </c>
      <c r="AJ18" s="37">
        <f>County!AB981</f>
        <v>0</v>
      </c>
      <c r="AK18" s="38">
        <f t="shared" si="12"/>
        <v>0</v>
      </c>
      <c r="AL18" s="37">
        <f>County!AC981</f>
        <v>0</v>
      </c>
      <c r="AM18" s="38">
        <f t="shared" si="13"/>
        <v>0</v>
      </c>
      <c r="AN18" s="37">
        <f>County!AD981</f>
        <v>0</v>
      </c>
      <c r="AO18" s="38">
        <f t="shared" si="14"/>
        <v>0</v>
      </c>
      <c r="AP18" s="37">
        <f>County!AE981</f>
        <v>0</v>
      </c>
      <c r="AQ18" s="38">
        <f t="shared" si="15"/>
        <v>0</v>
      </c>
      <c r="AR18" s="37">
        <f>County!AF981</f>
        <v>0</v>
      </c>
      <c r="AS18" s="38">
        <f t="shared" si="16"/>
        <v>0</v>
      </c>
      <c r="AT18" s="37">
        <f>County!AG981</f>
        <v>0</v>
      </c>
      <c r="AU18" s="38">
        <f t="shared" si="17"/>
        <v>0</v>
      </c>
      <c r="AV18" s="37">
        <f>SUM(County!AJ981:AW981)</f>
        <v>0</v>
      </c>
      <c r="AW18" s="38">
        <f t="shared" si="17"/>
        <v>0</v>
      </c>
      <c r="AX18" s="55"/>
      <c r="AY18" s="35" t="str">
        <f t="shared" si="18"/>
        <v>Maryland</v>
      </c>
      <c r="AZ18" s="35" t="s">
        <v>2187</v>
      </c>
      <c r="BB18" s="36">
        <f>RANK(N18,(H18:M18,N18:U18,Z18:AS18))</f>
        <v>3</v>
      </c>
      <c r="BC18" s="36">
        <f>RANK(P18,(H18:M18,N18:U18,Z18:AS18))</f>
        <v>4</v>
      </c>
      <c r="BD18" s="36">
        <f>RANK(T18,(H18:M18,N18:U18,Z18:AS18))</f>
        <v>11</v>
      </c>
      <c r="BE18" s="36">
        <f>RANK(R18,(H18:M18,N18:U18,Z18:AS18))</f>
        <v>11</v>
      </c>
      <c r="BG18" s="35">
        <v>24</v>
      </c>
    </row>
    <row r="19" spans="1:59" s="45" customFormat="1" x14ac:dyDescent="0.2">
      <c r="A19" s="45" t="s">
        <v>1366</v>
      </c>
      <c r="B19" s="47">
        <f t="shared" si="19"/>
        <v>2674615</v>
      </c>
      <c r="C19" s="75">
        <f t="shared" si="20"/>
        <v>2</v>
      </c>
      <c r="D19" s="75">
        <f t="shared" si="21"/>
        <v>1</v>
      </c>
      <c r="E19" s="75" t="str">
        <f t="shared" si="22"/>
        <v>-</v>
      </c>
      <c r="F19" s="47">
        <f t="shared" si="23"/>
        <v>895571</v>
      </c>
      <c r="G19" s="48">
        <f t="shared" si="24"/>
        <v>0.33484108927826994</v>
      </c>
      <c r="H19" s="47">
        <f>County!N997</f>
        <v>885770</v>
      </c>
      <c r="I19" s="48">
        <f t="shared" si="25"/>
        <v>0.33117663663742258</v>
      </c>
      <c r="J19" s="47">
        <f>County!O997</f>
        <v>1781341</v>
      </c>
      <c r="K19" s="48">
        <f t="shared" si="25"/>
        <v>0.66601772591569253</v>
      </c>
      <c r="L19" s="70">
        <f>County!P997</f>
        <v>0</v>
      </c>
      <c r="M19" s="48">
        <f t="shared" si="0"/>
        <v>0</v>
      </c>
      <c r="N19" s="70">
        <f>County!Q997</f>
        <v>0</v>
      </c>
      <c r="O19" s="48">
        <f t="shared" si="1"/>
        <v>0</v>
      </c>
      <c r="P19" s="70">
        <f>County!R997</f>
        <v>0</v>
      </c>
      <c r="Q19" s="48">
        <f t="shared" si="2"/>
        <v>0</v>
      </c>
      <c r="R19" s="70">
        <f>County!S997</f>
        <v>0</v>
      </c>
      <c r="S19" s="48">
        <f t="shared" si="3"/>
        <v>0</v>
      </c>
      <c r="T19" s="70">
        <f>County!T997</f>
        <v>0</v>
      </c>
      <c r="U19" s="48">
        <f t="shared" si="4"/>
        <v>0</v>
      </c>
      <c r="V19" s="70">
        <f>County!U997</f>
        <v>0</v>
      </c>
      <c r="W19" s="48">
        <f t="shared" si="5"/>
        <v>0</v>
      </c>
      <c r="X19" s="70">
        <f>County!V997</f>
        <v>0</v>
      </c>
      <c r="Y19" s="48">
        <f t="shared" si="6"/>
        <v>0</v>
      </c>
      <c r="Z19" s="70">
        <f>County!W997</f>
        <v>7504</v>
      </c>
      <c r="AA19" s="48">
        <f t="shared" si="7"/>
        <v>2.8056374468848786E-3</v>
      </c>
      <c r="AB19" s="47">
        <f>County!X997</f>
        <v>0</v>
      </c>
      <c r="AC19" s="48">
        <f t="shared" si="8"/>
        <v>0</v>
      </c>
      <c r="AD19" s="47">
        <f>County!Y997</f>
        <v>0</v>
      </c>
      <c r="AE19" s="48">
        <f t="shared" si="9"/>
        <v>0</v>
      </c>
      <c r="AF19" s="47">
        <f>County!Z997</f>
        <v>0</v>
      </c>
      <c r="AG19" s="48">
        <f t="shared" si="10"/>
        <v>0</v>
      </c>
      <c r="AH19" s="47">
        <f>County!AA997</f>
        <v>0</v>
      </c>
      <c r="AI19" s="48">
        <f t="shared" si="11"/>
        <v>0</v>
      </c>
      <c r="AJ19" s="47">
        <f>County!AB997</f>
        <v>0</v>
      </c>
      <c r="AK19" s="48">
        <f t="shared" si="12"/>
        <v>0</v>
      </c>
      <c r="AL19" s="47">
        <f>County!AC997</f>
        <v>0</v>
      </c>
      <c r="AM19" s="48">
        <f t="shared" si="13"/>
        <v>0</v>
      </c>
      <c r="AN19" s="47">
        <f>County!AD997</f>
        <v>0</v>
      </c>
      <c r="AO19" s="48">
        <f t="shared" si="14"/>
        <v>0</v>
      </c>
      <c r="AP19" s="47">
        <f>County!AE997</f>
        <v>0</v>
      </c>
      <c r="AQ19" s="48">
        <f t="shared" si="15"/>
        <v>0</v>
      </c>
      <c r="AR19" s="47">
        <f>County!AF997</f>
        <v>0</v>
      </c>
      <c r="AS19" s="48">
        <f t="shared" si="16"/>
        <v>0</v>
      </c>
      <c r="AT19" s="47">
        <f>County!AG997</f>
        <v>0</v>
      </c>
      <c r="AU19" s="48">
        <f t="shared" si="17"/>
        <v>0</v>
      </c>
      <c r="AV19" s="47">
        <f>SUM(County!AJ997:AW997)</f>
        <v>0</v>
      </c>
      <c r="AW19" s="48">
        <f t="shared" si="17"/>
        <v>0</v>
      </c>
      <c r="AX19" s="54"/>
      <c r="AY19" s="45" t="str">
        <f t="shared" si="18"/>
        <v>Massachusetts</v>
      </c>
      <c r="AZ19" s="45" t="s">
        <v>1961</v>
      </c>
      <c r="BB19" s="46">
        <f>RANK(N19,(H19:M19,N19:U19,Z19:AS19))</f>
        <v>7</v>
      </c>
      <c r="BC19" s="46">
        <f>RANK(P19,(H19:M19,N19:U19,Z19:AS19))</f>
        <v>7</v>
      </c>
      <c r="BD19" s="46">
        <f>RANK(T19,(H19:M19,N19:U19,Z19:AS19))</f>
        <v>7</v>
      </c>
      <c r="BE19" s="46">
        <f>RANK(R19,(H19:M19,N19:U19,Z19:AS19))</f>
        <v>7</v>
      </c>
      <c r="BG19" s="45">
        <v>25</v>
      </c>
    </row>
    <row r="20" spans="1:59" s="35" customFormat="1" x14ac:dyDescent="0.2">
      <c r="A20" s="35" t="s">
        <v>2138</v>
      </c>
      <c r="B20" s="37">
        <f t="shared" si="19"/>
        <v>4250585</v>
      </c>
      <c r="C20" s="76">
        <f t="shared" si="20"/>
        <v>1</v>
      </c>
      <c r="D20" s="76">
        <f t="shared" si="21"/>
        <v>2</v>
      </c>
      <c r="E20" s="76" t="str">
        <f t="shared" si="22"/>
        <v>-</v>
      </c>
      <c r="F20" s="37">
        <f t="shared" si="23"/>
        <v>406659</v>
      </c>
      <c r="G20" s="38">
        <f t="shared" si="24"/>
        <v>9.5671301714940413E-2</v>
      </c>
      <c r="H20" s="37">
        <f>County!N1082</f>
        <v>2266193</v>
      </c>
      <c r="I20" s="38">
        <f t="shared" si="25"/>
        <v>0.53314849603054637</v>
      </c>
      <c r="J20" s="37">
        <f>County!O1082</f>
        <v>1859534</v>
      </c>
      <c r="K20" s="38">
        <f t="shared" si="25"/>
        <v>0.43747719431560594</v>
      </c>
      <c r="L20" s="71">
        <f>County!P1082</f>
        <v>0</v>
      </c>
      <c r="M20" s="38">
        <f t="shared" si="0"/>
        <v>0</v>
      </c>
      <c r="N20" s="71">
        <f>County!Q1082</f>
        <v>56606</v>
      </c>
      <c r="O20" s="38">
        <f t="shared" si="1"/>
        <v>1.3317225746573708E-2</v>
      </c>
      <c r="P20" s="71">
        <f>County!R1082</f>
        <v>28799</v>
      </c>
      <c r="Q20" s="38">
        <f t="shared" si="2"/>
        <v>6.77530269362923E-3</v>
      </c>
      <c r="R20" s="71">
        <f>County!S1082</f>
        <v>29219</v>
      </c>
      <c r="S20" s="38">
        <f t="shared" si="3"/>
        <v>6.8741126221449518E-3</v>
      </c>
      <c r="T20" s="71">
        <f>County!T1082</f>
        <v>0</v>
      </c>
      <c r="U20" s="38">
        <f t="shared" si="4"/>
        <v>0</v>
      </c>
      <c r="V20" s="71">
        <f>County!U1082</f>
        <v>0</v>
      </c>
      <c r="W20" s="38">
        <f t="shared" si="5"/>
        <v>0</v>
      </c>
      <c r="X20" s="71">
        <f>County!V1082</f>
        <v>0</v>
      </c>
      <c r="Y20" s="38">
        <f t="shared" si="6"/>
        <v>0</v>
      </c>
      <c r="Z20" s="71">
        <f>County!W1082</f>
        <v>0</v>
      </c>
      <c r="AA20" s="38">
        <f t="shared" si="7"/>
        <v>0</v>
      </c>
      <c r="AB20" s="37">
        <f>County!X1082</f>
        <v>10202</v>
      </c>
      <c r="AC20" s="38">
        <f t="shared" si="8"/>
        <v>2.4001402159937986E-3</v>
      </c>
      <c r="AD20" s="37">
        <f>County!Y1082</f>
        <v>1</v>
      </c>
      <c r="AE20" s="38">
        <f t="shared" si="9"/>
        <v>2.3526173456124275E-7</v>
      </c>
      <c r="AF20" s="37">
        <f>County!Z1082</f>
        <v>3</v>
      </c>
      <c r="AG20" s="38">
        <f t="shared" si="10"/>
        <v>7.0578520368372826E-7</v>
      </c>
      <c r="AH20" s="37">
        <f>County!AA1082</f>
        <v>4</v>
      </c>
      <c r="AI20" s="38">
        <f t="shared" si="11"/>
        <v>9.4104693824497102E-7</v>
      </c>
      <c r="AJ20" s="37">
        <f>County!AB1082</f>
        <v>1</v>
      </c>
      <c r="AK20" s="38">
        <f t="shared" si="12"/>
        <v>2.3526173456124275E-7</v>
      </c>
      <c r="AL20" s="37">
        <f>County!AC1082</f>
        <v>1</v>
      </c>
      <c r="AM20" s="38">
        <f t="shared" si="13"/>
        <v>2.3526173456124275E-7</v>
      </c>
      <c r="AN20" s="37">
        <f>County!AD1082</f>
        <v>1</v>
      </c>
      <c r="AO20" s="38">
        <f t="shared" si="14"/>
        <v>2.3526173456124275E-7</v>
      </c>
      <c r="AP20" s="37">
        <f>County!AE1082</f>
        <v>11</v>
      </c>
      <c r="AQ20" s="38">
        <f t="shared" si="15"/>
        <v>2.5878790801736703E-6</v>
      </c>
      <c r="AR20" s="37">
        <f>County!AF1082</f>
        <v>2</v>
      </c>
      <c r="AS20" s="38">
        <f t="shared" si="16"/>
        <v>4.7052346912248551E-7</v>
      </c>
      <c r="AT20" s="37">
        <f>County!AG1082</f>
        <v>8</v>
      </c>
      <c r="AU20" s="38">
        <f t="shared" si="17"/>
        <v>1.882093876489942E-6</v>
      </c>
      <c r="AV20" s="37">
        <f>SUM(County!AJ1082:AW1082)</f>
        <v>0</v>
      </c>
      <c r="AW20" s="38">
        <f t="shared" si="17"/>
        <v>0</v>
      </c>
      <c r="AX20" s="55"/>
      <c r="AY20" s="35" t="str">
        <f t="shared" si="18"/>
        <v>Michigan</v>
      </c>
      <c r="AZ20" s="35" t="s">
        <v>1282</v>
      </c>
      <c r="BB20" s="36">
        <f>RANK(N20,(H20:M20,N20:U20,Z20:AS20))</f>
        <v>3</v>
      </c>
      <c r="BC20" s="36">
        <f>RANK(P20,(H20:M20,N20:U20,Z20:AS20))</f>
        <v>5</v>
      </c>
      <c r="BD20" s="36">
        <f>RANK(T20,(H20:M20,N20:U20,Z20:AS20))</f>
        <v>29</v>
      </c>
      <c r="BE20" s="36">
        <f>RANK(R20,(H20:M20,N20:U20,Z20:AS20))</f>
        <v>4</v>
      </c>
      <c r="BG20" s="35">
        <v>26</v>
      </c>
    </row>
    <row r="21" spans="1:59" s="45" customFormat="1" x14ac:dyDescent="0.2">
      <c r="A21" s="45" t="s">
        <v>2549</v>
      </c>
      <c r="B21" s="47">
        <f t="shared" si="19"/>
        <v>2587287</v>
      </c>
      <c r="C21" s="75">
        <f t="shared" si="20"/>
        <v>1</v>
      </c>
      <c r="D21" s="75">
        <f t="shared" si="21"/>
        <v>2</v>
      </c>
      <c r="E21" s="75" t="str">
        <f t="shared" si="22"/>
        <v>-</v>
      </c>
      <c r="F21" s="47">
        <f t="shared" si="23"/>
        <v>295391</v>
      </c>
      <c r="G21" s="48">
        <f t="shared" si="24"/>
        <v>0.11417017130299036</v>
      </c>
      <c r="H21" s="47">
        <f>County!N1171</f>
        <v>1393096</v>
      </c>
      <c r="I21" s="48">
        <f t="shared" si="25"/>
        <v>0.53843891303902502</v>
      </c>
      <c r="J21" s="47">
        <f>County!O1171</f>
        <v>1097705</v>
      </c>
      <c r="K21" s="48">
        <f t="shared" si="25"/>
        <v>0.42426874173603468</v>
      </c>
      <c r="L21" s="70">
        <f>County!P1171</f>
        <v>0</v>
      </c>
      <c r="M21" s="48">
        <f t="shared" si="0"/>
        <v>0</v>
      </c>
      <c r="N21" s="70">
        <f>County!Q1171</f>
        <v>26735</v>
      </c>
      <c r="O21" s="48">
        <f t="shared" si="1"/>
        <v>1.0333217768264595E-2</v>
      </c>
      <c r="P21" s="70">
        <f>County!R1171</f>
        <v>0</v>
      </c>
      <c r="Q21" s="48">
        <f t="shared" si="2"/>
        <v>0</v>
      </c>
      <c r="R21" s="70">
        <f>County!S1171</f>
        <v>0</v>
      </c>
      <c r="S21" s="48">
        <f t="shared" si="3"/>
        <v>0</v>
      </c>
      <c r="T21" s="70">
        <f>County!T1171</f>
        <v>0</v>
      </c>
      <c r="U21" s="48">
        <f t="shared" si="4"/>
        <v>0</v>
      </c>
      <c r="V21" s="70">
        <f>County!U1171</f>
        <v>0</v>
      </c>
      <c r="W21" s="48">
        <f t="shared" si="5"/>
        <v>0</v>
      </c>
      <c r="X21" s="70">
        <f>County!V1171</f>
        <v>0</v>
      </c>
      <c r="Y21" s="48">
        <f t="shared" si="6"/>
        <v>0</v>
      </c>
      <c r="Z21" s="70">
        <f>County!W1171</f>
        <v>1075</v>
      </c>
      <c r="AA21" s="48">
        <f t="shared" si="7"/>
        <v>4.1549314011163043E-4</v>
      </c>
      <c r="AB21" s="47">
        <f>County!X1171</f>
        <v>68667</v>
      </c>
      <c r="AC21" s="48">
        <f t="shared" si="8"/>
        <v>2.654015576934449E-2</v>
      </c>
      <c r="AD21" s="47">
        <f>County!Y1171</f>
        <v>2</v>
      </c>
      <c r="AE21" s="48">
        <f t="shared" si="9"/>
        <v>7.7301049323094036E-7</v>
      </c>
      <c r="AF21" s="47">
        <f>County!Z1171</f>
        <v>1</v>
      </c>
      <c r="AG21" s="48">
        <f t="shared" si="10"/>
        <v>3.8650524661547018E-7</v>
      </c>
      <c r="AH21" s="47">
        <f>County!AA1171</f>
        <v>3</v>
      </c>
      <c r="AI21" s="48">
        <f t="shared" si="11"/>
        <v>1.1595157398464105E-6</v>
      </c>
      <c r="AJ21" s="47">
        <f>County!AB1171</f>
        <v>1</v>
      </c>
      <c r="AK21" s="48">
        <f t="shared" si="12"/>
        <v>3.8650524661547018E-7</v>
      </c>
      <c r="AL21" s="47">
        <f>County!AC1171</f>
        <v>2</v>
      </c>
      <c r="AM21" s="48">
        <f t="shared" si="13"/>
        <v>7.7301049323094036E-7</v>
      </c>
      <c r="AN21" s="47">
        <f>County!AD1171</f>
        <v>0</v>
      </c>
      <c r="AO21" s="48">
        <f t="shared" si="14"/>
        <v>0</v>
      </c>
      <c r="AP21" s="47">
        <f>County!AE1171</f>
        <v>0</v>
      </c>
      <c r="AQ21" s="48">
        <f t="shared" si="15"/>
        <v>0</v>
      </c>
      <c r="AR21" s="47">
        <f>County!AF1171</f>
        <v>0</v>
      </c>
      <c r="AS21" s="48">
        <f t="shared" si="16"/>
        <v>0</v>
      </c>
      <c r="AT21" s="47">
        <f>County!AG1171</f>
        <v>0</v>
      </c>
      <c r="AU21" s="48">
        <f t="shared" si="17"/>
        <v>0</v>
      </c>
      <c r="AV21" s="47">
        <f>SUM(County!AJ1171:AW1171)</f>
        <v>0</v>
      </c>
      <c r="AW21" s="48">
        <f t="shared" si="17"/>
        <v>0</v>
      </c>
      <c r="AX21" s="54"/>
      <c r="AY21" s="45" t="str">
        <f t="shared" si="18"/>
        <v>Minnesota</v>
      </c>
      <c r="AZ21" s="45" t="s">
        <v>2550</v>
      </c>
      <c r="BB21" s="46">
        <f>RANK(N21,(H21:M21,N21:U21,Z21:AS21))</f>
        <v>4</v>
      </c>
      <c r="BC21" s="46">
        <f>RANK(P21,(H21:M21,N21:U21,Z21:AS21))</f>
        <v>21</v>
      </c>
      <c r="BD21" s="46">
        <f>RANK(T21,(H21:M21,N21:U21,Z21:AS21))</f>
        <v>21</v>
      </c>
      <c r="BE21" s="46">
        <f>RANK(R21,(H21:M21,N21:U21,Z21:AS21))</f>
        <v>21</v>
      </c>
      <c r="BG21" s="45">
        <v>27</v>
      </c>
    </row>
    <row r="22" spans="1:59" s="35" customFormat="1" x14ac:dyDescent="0.2">
      <c r="A22" s="35" t="s">
        <v>412</v>
      </c>
      <c r="B22" s="37">
        <f t="shared" si="19"/>
        <v>697981</v>
      </c>
      <c r="C22" s="76">
        <f t="shared" si="20"/>
        <v>2</v>
      </c>
      <c r="D22" s="76">
        <f t="shared" si="21"/>
        <v>1</v>
      </c>
      <c r="E22" s="76" t="str">
        <f t="shared" si="22"/>
        <v>-</v>
      </c>
      <c r="F22" s="37">
        <f t="shared" si="23"/>
        <v>125643</v>
      </c>
      <c r="G22" s="38">
        <f t="shared" si="24"/>
        <v>0.1800091979581106</v>
      </c>
      <c r="H22" s="37">
        <f>County!N1266</f>
        <v>286169</v>
      </c>
      <c r="I22" s="38">
        <f t="shared" si="25"/>
        <v>0.40999540102094467</v>
      </c>
      <c r="J22" s="37">
        <f>County!O1266</f>
        <v>411812</v>
      </c>
      <c r="K22" s="38">
        <f t="shared" si="25"/>
        <v>0.59000459897905533</v>
      </c>
      <c r="L22" s="71">
        <f>County!P1266</f>
        <v>0</v>
      </c>
      <c r="M22" s="38">
        <f t="shared" si="0"/>
        <v>0</v>
      </c>
      <c r="N22" s="71">
        <f>County!Q1266</f>
        <v>0</v>
      </c>
      <c r="O22" s="38">
        <f t="shared" si="1"/>
        <v>0</v>
      </c>
      <c r="P22" s="71">
        <f>County!R1266</f>
        <v>0</v>
      </c>
      <c r="Q22" s="38">
        <f t="shared" si="2"/>
        <v>0</v>
      </c>
      <c r="R22" s="71">
        <f>County!S1266</f>
        <v>0</v>
      </c>
      <c r="S22" s="38">
        <f t="shared" si="3"/>
        <v>0</v>
      </c>
      <c r="T22" s="71">
        <f>County!T1266</f>
        <v>0</v>
      </c>
      <c r="U22" s="38">
        <f t="shared" si="4"/>
        <v>0</v>
      </c>
      <c r="V22" s="71">
        <f>County!U1266</f>
        <v>0</v>
      </c>
      <c r="W22" s="38">
        <f t="shared" si="5"/>
        <v>0</v>
      </c>
      <c r="X22" s="71">
        <f>County!V1266</f>
        <v>0</v>
      </c>
      <c r="Y22" s="38">
        <f t="shared" si="6"/>
        <v>0</v>
      </c>
      <c r="Z22" s="71">
        <f>County!W1266</f>
        <v>0</v>
      </c>
      <c r="AA22" s="38">
        <f t="shared" si="7"/>
        <v>0</v>
      </c>
      <c r="AB22" s="37">
        <f>County!X1266</f>
        <v>0</v>
      </c>
      <c r="AC22" s="38">
        <f t="shared" si="8"/>
        <v>0</v>
      </c>
      <c r="AD22" s="37">
        <f>County!Y1266</f>
        <v>0</v>
      </c>
      <c r="AE22" s="38">
        <f t="shared" si="9"/>
        <v>0</v>
      </c>
      <c r="AF22" s="37">
        <f>County!Z1266</f>
        <v>0</v>
      </c>
      <c r="AG22" s="38">
        <f t="shared" si="10"/>
        <v>0</v>
      </c>
      <c r="AH22" s="37">
        <f>County!AA1266</f>
        <v>0</v>
      </c>
      <c r="AI22" s="38">
        <f t="shared" si="11"/>
        <v>0</v>
      </c>
      <c r="AJ22" s="37">
        <f>County!AB1266</f>
        <v>0</v>
      </c>
      <c r="AK22" s="38">
        <f t="shared" si="12"/>
        <v>0</v>
      </c>
      <c r="AL22" s="37">
        <f>County!AC1266</f>
        <v>0</v>
      </c>
      <c r="AM22" s="38">
        <f t="shared" si="13"/>
        <v>0</v>
      </c>
      <c r="AN22" s="37">
        <f>County!AD1266</f>
        <v>0</v>
      </c>
      <c r="AO22" s="38">
        <f t="shared" si="14"/>
        <v>0</v>
      </c>
      <c r="AP22" s="37">
        <f>County!AE1266</f>
        <v>0</v>
      </c>
      <c r="AQ22" s="38">
        <f t="shared" si="15"/>
        <v>0</v>
      </c>
      <c r="AR22" s="37">
        <f>County!AF1266</f>
        <v>0</v>
      </c>
      <c r="AS22" s="38">
        <f t="shared" si="16"/>
        <v>0</v>
      </c>
      <c r="AT22" s="37">
        <f>County!AG1266</f>
        <v>0</v>
      </c>
      <c r="AU22" s="38">
        <f t="shared" si="17"/>
        <v>0</v>
      </c>
      <c r="AV22" s="37">
        <f>SUM(County!AJ1266:AW1266)</f>
        <v>0</v>
      </c>
      <c r="AW22" s="38">
        <f t="shared" si="17"/>
        <v>0</v>
      </c>
      <c r="AX22" s="55"/>
      <c r="AY22" s="35" t="str">
        <f t="shared" si="18"/>
        <v>Nebraska</v>
      </c>
      <c r="AZ22" s="35" t="s">
        <v>413</v>
      </c>
      <c r="BB22" s="36">
        <f>RANK(N22,(H22:M22,N22:U22,Z22:AS22))</f>
        <v>5</v>
      </c>
      <c r="BC22" s="36">
        <f>RANK(P22,(H22:M22,N22:U22,Z22:AS22))</f>
        <v>5</v>
      </c>
      <c r="BD22" s="36">
        <f>RANK(T22,(H22:M22,N22:U22,Z22:AS22))</f>
        <v>5</v>
      </c>
      <c r="BE22" s="36">
        <f>RANK(R22,(H22:M22,N22:U22,Z22:AS22))</f>
        <v>5</v>
      </c>
      <c r="BG22" s="35">
        <v>31</v>
      </c>
    </row>
    <row r="23" spans="1:59" s="45" customFormat="1" x14ac:dyDescent="0.2">
      <c r="A23" s="45" t="s">
        <v>1081</v>
      </c>
      <c r="B23" s="47">
        <f t="shared" si="19"/>
        <v>971799</v>
      </c>
      <c r="C23" s="75">
        <f t="shared" si="20"/>
        <v>1</v>
      </c>
      <c r="D23" s="75">
        <f t="shared" si="21"/>
        <v>2</v>
      </c>
      <c r="E23" s="75">
        <f t="shared" si="22"/>
        <v>4</v>
      </c>
      <c r="F23" s="47">
        <f t="shared" si="23"/>
        <v>39687</v>
      </c>
      <c r="G23" s="48">
        <f t="shared" si="24"/>
        <v>4.083869195173076E-2</v>
      </c>
      <c r="H23" s="47">
        <f>County!N1285</f>
        <v>480007</v>
      </c>
      <c r="I23" s="48">
        <f t="shared" si="25"/>
        <v>0.49393650333042122</v>
      </c>
      <c r="J23" s="47">
        <f>County!O1285</f>
        <v>440320</v>
      </c>
      <c r="K23" s="48">
        <f t="shared" si="25"/>
        <v>0.45309781137869043</v>
      </c>
      <c r="L23" s="70">
        <f>County!P1285</f>
        <v>13891</v>
      </c>
      <c r="M23" s="48">
        <f t="shared" si="0"/>
        <v>1.4294108143762238E-2</v>
      </c>
      <c r="N23" s="70">
        <f>County!Q1285</f>
        <v>8640</v>
      </c>
      <c r="O23" s="48">
        <f t="shared" si="1"/>
        <v>8.8907274035062798E-3</v>
      </c>
      <c r="P23" s="70">
        <f>County!R1285</f>
        <v>0</v>
      </c>
      <c r="Q23" s="48">
        <f t="shared" si="2"/>
        <v>0</v>
      </c>
      <c r="R23" s="70">
        <f>County!S1285</f>
        <v>0</v>
      </c>
      <c r="S23" s="48">
        <f t="shared" si="3"/>
        <v>0</v>
      </c>
      <c r="T23" s="70">
        <f>County!T1285</f>
        <v>10076</v>
      </c>
      <c r="U23" s="48">
        <f t="shared" si="4"/>
        <v>1.0368399226589038E-2</v>
      </c>
      <c r="V23" s="70">
        <f>County!U1285</f>
        <v>0</v>
      </c>
      <c r="W23" s="48">
        <f t="shared" si="5"/>
        <v>0</v>
      </c>
      <c r="X23" s="70">
        <f>County!V1285</f>
        <v>0</v>
      </c>
      <c r="Y23" s="48">
        <f t="shared" si="6"/>
        <v>0</v>
      </c>
      <c r="Z23" s="70">
        <f>County!W1285</f>
        <v>0</v>
      </c>
      <c r="AA23" s="48">
        <f t="shared" si="7"/>
        <v>0</v>
      </c>
      <c r="AB23" s="47">
        <f>County!X1285</f>
        <v>18865</v>
      </c>
      <c r="AC23" s="48">
        <f t="shared" si="8"/>
        <v>1.9412450517030784E-2</v>
      </c>
      <c r="AD23" s="47">
        <f>County!Y1285</f>
        <v>0</v>
      </c>
      <c r="AE23" s="48">
        <f t="shared" si="9"/>
        <v>0</v>
      </c>
      <c r="AF23" s="47">
        <f>County!Z1285</f>
        <v>0</v>
      </c>
      <c r="AG23" s="48">
        <f t="shared" si="10"/>
        <v>0</v>
      </c>
      <c r="AH23" s="47">
        <f>County!AA1285</f>
        <v>0</v>
      </c>
      <c r="AI23" s="48">
        <f t="shared" si="11"/>
        <v>0</v>
      </c>
      <c r="AJ23" s="47">
        <f>County!AB1285</f>
        <v>0</v>
      </c>
      <c r="AK23" s="48">
        <f t="shared" si="12"/>
        <v>0</v>
      </c>
      <c r="AL23" s="47">
        <f>County!AC1285</f>
        <v>0</v>
      </c>
      <c r="AM23" s="48">
        <f t="shared" si="13"/>
        <v>0</v>
      </c>
      <c r="AN23" s="47">
        <f>County!AD1285</f>
        <v>0</v>
      </c>
      <c r="AO23" s="48">
        <f t="shared" si="14"/>
        <v>0</v>
      </c>
      <c r="AP23" s="47">
        <f>County!AE1285</f>
        <v>0</v>
      </c>
      <c r="AQ23" s="48">
        <f t="shared" si="15"/>
        <v>0</v>
      </c>
      <c r="AR23" s="47">
        <f>County!AF1285</f>
        <v>0</v>
      </c>
      <c r="AS23" s="48">
        <f t="shared" si="16"/>
        <v>0</v>
      </c>
      <c r="AT23" s="47">
        <f>County!AG1285</f>
        <v>0</v>
      </c>
      <c r="AU23" s="48">
        <f t="shared" si="17"/>
        <v>0</v>
      </c>
      <c r="AV23" s="47">
        <f>SUM(County!AJ1285:AW1285)</f>
        <v>0</v>
      </c>
      <c r="AW23" s="48">
        <f t="shared" si="17"/>
        <v>0</v>
      </c>
      <c r="AX23" s="54"/>
      <c r="AY23" s="45" t="str">
        <f t="shared" si="18"/>
        <v>Nevada</v>
      </c>
      <c r="AZ23" s="45" t="s">
        <v>300</v>
      </c>
      <c r="BB23" s="46">
        <f>RANK(N23,(H23:M23,N23:U23,Z23:AS23))</f>
        <v>6</v>
      </c>
      <c r="BC23" s="46">
        <f>RANK(P23,(H23:M23,N23:U23,Z23:AS23))</f>
        <v>13</v>
      </c>
      <c r="BD23" s="46">
        <f>RANK(T23,(H23:M23,N23:U23,Z23:AS23))</f>
        <v>5</v>
      </c>
      <c r="BE23" s="46">
        <f>RANK(R23,(H23:M23,N23:U23,Z23:AS23))</f>
        <v>13</v>
      </c>
      <c r="BG23" s="45">
        <v>32</v>
      </c>
    </row>
    <row r="24" spans="1:59" s="35" customFormat="1" x14ac:dyDescent="0.2">
      <c r="A24" s="35" t="s">
        <v>907</v>
      </c>
      <c r="B24" s="37">
        <f t="shared" si="19"/>
        <v>573602</v>
      </c>
      <c r="C24" s="76">
        <f t="shared" si="20"/>
        <v>2</v>
      </c>
      <c r="D24" s="76">
        <f t="shared" si="21"/>
        <v>1</v>
      </c>
      <c r="E24" s="76" t="str">
        <f t="shared" si="22"/>
        <v>-</v>
      </c>
      <c r="F24" s="37">
        <f t="shared" si="23"/>
        <v>40405</v>
      </c>
      <c r="G24" s="38">
        <f t="shared" si="24"/>
        <v>7.0440828309524722E-2</v>
      </c>
      <c r="H24" s="37">
        <f>County!N1297</f>
        <v>262359</v>
      </c>
      <c r="I24" s="38">
        <f t="shared" si="25"/>
        <v>0.45738857256425186</v>
      </c>
      <c r="J24" s="37">
        <f>County!O1297</f>
        <v>302764</v>
      </c>
      <c r="K24" s="38">
        <f t="shared" si="25"/>
        <v>0.52782940087377661</v>
      </c>
      <c r="L24" s="71">
        <f>County!P1297</f>
        <v>0</v>
      </c>
      <c r="M24" s="38">
        <f t="shared" si="0"/>
        <v>0</v>
      </c>
      <c r="N24" s="71">
        <f>County!Q1297</f>
        <v>8197</v>
      </c>
      <c r="O24" s="38">
        <f t="shared" si="1"/>
        <v>1.4290396476999732E-2</v>
      </c>
      <c r="P24" s="71">
        <f>County!R1297</f>
        <v>0</v>
      </c>
      <c r="Q24" s="38">
        <f t="shared" si="2"/>
        <v>0</v>
      </c>
      <c r="R24" s="71">
        <f>County!S1297</f>
        <v>0</v>
      </c>
      <c r="S24" s="38">
        <f t="shared" si="3"/>
        <v>0</v>
      </c>
      <c r="T24" s="71">
        <f>County!T1297</f>
        <v>0</v>
      </c>
      <c r="U24" s="38">
        <f t="shared" si="4"/>
        <v>0</v>
      </c>
      <c r="V24" s="71">
        <f>County!U1297</f>
        <v>0</v>
      </c>
      <c r="W24" s="38">
        <f t="shared" si="5"/>
        <v>0</v>
      </c>
      <c r="X24" s="71">
        <f>County!V1297</f>
        <v>0</v>
      </c>
      <c r="Y24" s="38">
        <f t="shared" si="6"/>
        <v>0</v>
      </c>
      <c r="Z24" s="71">
        <f>County!W1297</f>
        <v>282</v>
      </c>
      <c r="AA24" s="38">
        <f t="shared" si="7"/>
        <v>4.9163008497180971E-4</v>
      </c>
      <c r="AB24" s="37">
        <f>County!X1297</f>
        <v>0</v>
      </c>
      <c r="AC24" s="38">
        <f t="shared" si="8"/>
        <v>0</v>
      </c>
      <c r="AD24" s="37">
        <f>County!Y1297</f>
        <v>0</v>
      </c>
      <c r="AE24" s="38">
        <f t="shared" si="9"/>
        <v>0</v>
      </c>
      <c r="AF24" s="37">
        <f>County!Z1297</f>
        <v>0</v>
      </c>
      <c r="AG24" s="38">
        <f t="shared" si="10"/>
        <v>0</v>
      </c>
      <c r="AH24" s="37">
        <f>County!AA1297</f>
        <v>0</v>
      </c>
      <c r="AI24" s="38">
        <f t="shared" si="11"/>
        <v>0</v>
      </c>
      <c r="AJ24" s="37">
        <f>County!AB1297</f>
        <v>0</v>
      </c>
      <c r="AK24" s="38">
        <f t="shared" si="12"/>
        <v>0</v>
      </c>
      <c r="AL24" s="37">
        <f>County!AC1297</f>
        <v>0</v>
      </c>
      <c r="AM24" s="38">
        <f t="shared" si="13"/>
        <v>0</v>
      </c>
      <c r="AN24" s="37">
        <f>County!AD1297</f>
        <v>0</v>
      </c>
      <c r="AO24" s="38">
        <f t="shared" si="14"/>
        <v>0</v>
      </c>
      <c r="AP24" s="37">
        <f>County!AE1297</f>
        <v>0</v>
      </c>
      <c r="AQ24" s="38">
        <f t="shared" si="15"/>
        <v>0</v>
      </c>
      <c r="AR24" s="37">
        <f>County!AF1297</f>
        <v>0</v>
      </c>
      <c r="AS24" s="38">
        <f t="shared" si="16"/>
        <v>0</v>
      </c>
      <c r="AT24" s="37">
        <f>County!AG1297</f>
        <v>0</v>
      </c>
      <c r="AU24" s="38">
        <f t="shared" si="17"/>
        <v>0</v>
      </c>
      <c r="AV24" s="37">
        <f>SUM(County!AJ1297:AW1297)</f>
        <v>0</v>
      </c>
      <c r="AW24" s="38">
        <f t="shared" si="17"/>
        <v>0</v>
      </c>
      <c r="AX24" s="55"/>
      <c r="AY24" s="35" t="str">
        <f t="shared" si="18"/>
        <v>New Hampshire</v>
      </c>
      <c r="AZ24" s="35" t="s">
        <v>889</v>
      </c>
      <c r="BB24" s="36">
        <f>RANK(N24,(H24:M24,N24:U24,Z24:AS24))</f>
        <v>3</v>
      </c>
      <c r="BC24" s="36">
        <f>RANK(P24,(H24:M24,N24:U24,Z24:AS24))</f>
        <v>9</v>
      </c>
      <c r="BD24" s="36">
        <f>RANK(T24,(H24:M24,N24:U24,Z24:AS24))</f>
        <v>9</v>
      </c>
      <c r="BE24" s="36">
        <f>RANK(R24,(H24:M24,N24:U24,Z24:AS24))</f>
        <v>9</v>
      </c>
      <c r="BG24" s="35">
        <v>33</v>
      </c>
    </row>
    <row r="25" spans="1:59" s="45" customFormat="1" x14ac:dyDescent="0.2">
      <c r="A25" s="45" t="s">
        <v>1686</v>
      </c>
      <c r="B25" s="47">
        <f t="shared" si="19"/>
        <v>696459</v>
      </c>
      <c r="C25" s="75">
        <f t="shared" si="20"/>
        <v>1</v>
      </c>
      <c r="D25" s="75">
        <f t="shared" si="21"/>
        <v>2</v>
      </c>
      <c r="E25" s="75" t="str">
        <f t="shared" si="22"/>
        <v>-</v>
      </c>
      <c r="F25" s="47">
        <f t="shared" si="23"/>
        <v>100277</v>
      </c>
      <c r="G25" s="48">
        <f t="shared" si="24"/>
        <v>0.14398119630875614</v>
      </c>
      <c r="H25" s="47">
        <f>County!N1332</f>
        <v>398368</v>
      </c>
      <c r="I25" s="48">
        <f t="shared" si="25"/>
        <v>0.57199059815437803</v>
      </c>
      <c r="J25" s="47">
        <f>County!O1332</f>
        <v>298091</v>
      </c>
      <c r="K25" s="48">
        <f t="shared" si="25"/>
        <v>0.42800940184562192</v>
      </c>
      <c r="L25" s="70">
        <f>County!P1332</f>
        <v>0</v>
      </c>
      <c r="M25" s="48">
        <f t="shared" si="0"/>
        <v>0</v>
      </c>
      <c r="N25" s="70">
        <f>County!Q1332</f>
        <v>0</v>
      </c>
      <c r="O25" s="48">
        <f t="shared" si="1"/>
        <v>0</v>
      </c>
      <c r="P25" s="70">
        <f>County!R1332</f>
        <v>0</v>
      </c>
      <c r="Q25" s="48">
        <f t="shared" si="2"/>
        <v>0</v>
      </c>
      <c r="R25" s="70">
        <f>County!S1332</f>
        <v>0</v>
      </c>
      <c r="S25" s="48">
        <f t="shared" si="3"/>
        <v>0</v>
      </c>
      <c r="T25" s="70">
        <f>County!T1332</f>
        <v>0</v>
      </c>
      <c r="U25" s="48">
        <f t="shared" si="4"/>
        <v>0</v>
      </c>
      <c r="V25" s="70">
        <f>County!U1332</f>
        <v>0</v>
      </c>
      <c r="W25" s="48">
        <f t="shared" si="5"/>
        <v>0</v>
      </c>
      <c r="X25" s="70">
        <f>County!V1332</f>
        <v>0</v>
      </c>
      <c r="Y25" s="48">
        <f t="shared" si="6"/>
        <v>0</v>
      </c>
      <c r="Z25" s="70">
        <f>County!W1332</f>
        <v>0</v>
      </c>
      <c r="AA25" s="48">
        <f t="shared" si="7"/>
        <v>0</v>
      </c>
      <c r="AB25" s="47">
        <f>County!X1332</f>
        <v>0</v>
      </c>
      <c r="AC25" s="48">
        <f t="shared" si="8"/>
        <v>0</v>
      </c>
      <c r="AD25" s="47">
        <f>County!Y1332</f>
        <v>0</v>
      </c>
      <c r="AE25" s="48">
        <f t="shared" si="9"/>
        <v>0</v>
      </c>
      <c r="AF25" s="47">
        <f>County!Z1332</f>
        <v>0</v>
      </c>
      <c r="AG25" s="48">
        <f t="shared" si="10"/>
        <v>0</v>
      </c>
      <c r="AH25" s="47">
        <f>County!AA1332</f>
        <v>0</v>
      </c>
      <c r="AI25" s="48">
        <f t="shared" si="11"/>
        <v>0</v>
      </c>
      <c r="AJ25" s="47">
        <f>County!AB1332</f>
        <v>0</v>
      </c>
      <c r="AK25" s="48">
        <f t="shared" si="12"/>
        <v>0</v>
      </c>
      <c r="AL25" s="47">
        <f>County!AC1332</f>
        <v>0</v>
      </c>
      <c r="AM25" s="48">
        <f t="shared" si="13"/>
        <v>0</v>
      </c>
      <c r="AN25" s="47">
        <f>County!AD1332</f>
        <v>0</v>
      </c>
      <c r="AO25" s="48">
        <f t="shared" si="14"/>
        <v>0</v>
      </c>
      <c r="AP25" s="47">
        <f>County!AE1332</f>
        <v>0</v>
      </c>
      <c r="AQ25" s="48">
        <f t="shared" si="15"/>
        <v>0</v>
      </c>
      <c r="AR25" s="47">
        <f>County!AF1332</f>
        <v>0</v>
      </c>
      <c r="AS25" s="48">
        <f t="shared" si="16"/>
        <v>0</v>
      </c>
      <c r="AT25" s="47">
        <f>County!AG1332</f>
        <v>0</v>
      </c>
      <c r="AU25" s="48">
        <f t="shared" si="17"/>
        <v>0</v>
      </c>
      <c r="AV25" s="47">
        <f>SUM(County!AJ1332:AW1332)</f>
        <v>0</v>
      </c>
      <c r="AW25" s="48">
        <f t="shared" si="17"/>
        <v>0</v>
      </c>
      <c r="AX25" s="54"/>
      <c r="AY25" s="45" t="str">
        <f t="shared" si="18"/>
        <v>New Mexico</v>
      </c>
      <c r="AZ25" s="45" t="s">
        <v>2173</v>
      </c>
      <c r="BB25" s="46">
        <f>RANK(N25,(H25:M25,N25:U25,Z25:AS25))</f>
        <v>5</v>
      </c>
      <c r="BC25" s="46">
        <f>RANK(P25,(H25:M25,N25:U25,Z25:AS25))</f>
        <v>5</v>
      </c>
      <c r="BD25" s="46">
        <f>RANK(T25,(H25:M25,N25:U25,Z25:AS25))</f>
        <v>5</v>
      </c>
      <c r="BE25" s="46">
        <f>RANK(R25,(H25:M25,N25:U25,Z25:AS25))</f>
        <v>5</v>
      </c>
      <c r="BG25" s="45">
        <v>35</v>
      </c>
    </row>
    <row r="26" spans="1:59" s="35" customFormat="1" x14ac:dyDescent="0.2">
      <c r="A26" s="35" t="s">
        <v>316</v>
      </c>
      <c r="B26" s="37">
        <f t="shared" si="19"/>
        <v>6104477</v>
      </c>
      <c r="C26" s="76">
        <f t="shared" si="20"/>
        <v>1</v>
      </c>
      <c r="D26" s="76">
        <f t="shared" si="21"/>
        <v>2</v>
      </c>
      <c r="E26" s="76" t="str">
        <f t="shared" ref="E26:E39" si="26">IF(L26&gt;0,RANK(L26,H26:AX26),"-")</f>
        <v>-</v>
      </c>
      <c r="F26" s="37">
        <f t="shared" si="23"/>
        <v>1427738</v>
      </c>
      <c r="G26" s="38">
        <f t="shared" si="24"/>
        <v>0.23388375449690449</v>
      </c>
      <c r="H26" s="37">
        <f>County!N1396</f>
        <v>3635340</v>
      </c>
      <c r="I26" s="38">
        <f t="shared" si="25"/>
        <v>0.59552030419641189</v>
      </c>
      <c r="J26" s="37">
        <f>County!O1396</f>
        <v>2207602</v>
      </c>
      <c r="K26" s="38">
        <f t="shared" si="25"/>
        <v>0.36163654969950743</v>
      </c>
      <c r="L26" s="71">
        <f>County!P1396</f>
        <v>0</v>
      </c>
      <c r="M26" s="38">
        <f t="shared" si="0"/>
        <v>0</v>
      </c>
      <c r="N26" s="71">
        <f>County!Q1396</f>
        <v>95033</v>
      </c>
      <c r="O26" s="38">
        <f t="shared" si="1"/>
        <v>1.5567754616816478E-2</v>
      </c>
      <c r="P26" s="71">
        <f>County!R1396</f>
        <v>103946</v>
      </c>
      <c r="Q26" s="38">
        <f t="shared" si="2"/>
        <v>1.7027830557802087E-2</v>
      </c>
      <c r="R26" s="71">
        <f>County!S1396</f>
        <v>0</v>
      </c>
      <c r="S26" s="38">
        <f t="shared" si="3"/>
        <v>0</v>
      </c>
      <c r="T26" s="71">
        <f>County!T1396</f>
        <v>0</v>
      </c>
      <c r="U26" s="38">
        <f t="shared" si="4"/>
        <v>0</v>
      </c>
      <c r="V26" s="71">
        <f>County!U1396</f>
        <v>0</v>
      </c>
      <c r="W26" s="38">
        <f t="shared" si="5"/>
        <v>0</v>
      </c>
      <c r="X26" s="71">
        <f>County!V1396</f>
        <v>0</v>
      </c>
      <c r="Y26" s="38">
        <f t="shared" si="6"/>
        <v>0</v>
      </c>
      <c r="Z26" s="71">
        <f>County!W1396</f>
        <v>7115</v>
      </c>
      <c r="AA26" s="38">
        <f t="shared" si="7"/>
        <v>1.1655380141492875E-3</v>
      </c>
      <c r="AB26" s="37">
        <f>County!X1396</f>
        <v>55441</v>
      </c>
      <c r="AC26" s="38">
        <f t="shared" si="8"/>
        <v>9.0820229153128103E-3</v>
      </c>
      <c r="AD26" s="37">
        <f>County!Y1396</f>
        <v>0</v>
      </c>
      <c r="AE26" s="38">
        <f t="shared" si="9"/>
        <v>0</v>
      </c>
      <c r="AF26" s="37">
        <f>County!Z1396</f>
        <v>0</v>
      </c>
      <c r="AG26" s="38">
        <f t="shared" si="10"/>
        <v>0</v>
      </c>
      <c r="AH26" s="37">
        <f>County!AA1396</f>
        <v>0</v>
      </c>
      <c r="AI26" s="38">
        <f t="shared" si="11"/>
        <v>0</v>
      </c>
      <c r="AJ26" s="37">
        <f>County!AB1396</f>
        <v>0</v>
      </c>
      <c r="AK26" s="38">
        <f t="shared" si="12"/>
        <v>0</v>
      </c>
      <c r="AL26" s="37">
        <f>County!AC1396</f>
        <v>0</v>
      </c>
      <c r="AM26" s="38">
        <f t="shared" si="13"/>
        <v>0</v>
      </c>
      <c r="AN26" s="37">
        <f>County!AD1396</f>
        <v>0</v>
      </c>
      <c r="AO26" s="38">
        <f t="shared" si="14"/>
        <v>0</v>
      </c>
      <c r="AP26" s="37">
        <f>County!AE1396</f>
        <v>0</v>
      </c>
      <c r="AQ26" s="38">
        <f t="shared" si="15"/>
        <v>0</v>
      </c>
      <c r="AR26" s="37">
        <f>County!AF1396</f>
        <v>0</v>
      </c>
      <c r="AS26" s="38">
        <f t="shared" si="16"/>
        <v>0</v>
      </c>
      <c r="AT26" s="37">
        <f>County!AG1396</f>
        <v>0</v>
      </c>
      <c r="AU26" s="38">
        <f t="shared" si="17"/>
        <v>0</v>
      </c>
      <c r="AV26" s="37">
        <f>SUM(County!AJ1396:AW1396)</f>
        <v>0</v>
      </c>
      <c r="AW26" s="38">
        <f t="shared" si="17"/>
        <v>0</v>
      </c>
      <c r="AX26" s="55"/>
      <c r="AY26" s="35" t="str">
        <f t="shared" si="18"/>
        <v>New York</v>
      </c>
      <c r="AZ26" s="35" t="s">
        <v>317</v>
      </c>
      <c r="BB26" s="36">
        <f>RANK(N26,(H26:M26,N26:U26,Z26:AS26))</f>
        <v>4</v>
      </c>
      <c r="BC26" s="36">
        <f>RANK(P26,(H26:M26,N26:U26,Z26:AS26))</f>
        <v>3</v>
      </c>
      <c r="BD26" s="36">
        <f>RANK(T26,(H26:M26,N26:U26,Z26:AS26))</f>
        <v>13</v>
      </c>
      <c r="BE26" s="36">
        <f>RANK(R26,(H26:M26,N26:U26,Z26:AS26))</f>
        <v>13</v>
      </c>
      <c r="BG26" s="35">
        <v>36</v>
      </c>
    </row>
    <row r="27" spans="1:59" s="45" customFormat="1" x14ac:dyDescent="0.2">
      <c r="A27" s="45" t="s">
        <v>509</v>
      </c>
      <c r="B27" s="47">
        <f t="shared" si="19"/>
        <v>4435820</v>
      </c>
      <c r="C27" s="75">
        <f t="shared" si="20"/>
        <v>2</v>
      </c>
      <c r="D27" s="75">
        <f t="shared" si="21"/>
        <v>1</v>
      </c>
      <c r="E27" s="75" t="str">
        <f t="shared" si="26"/>
        <v>-</v>
      </c>
      <c r="F27" s="47">
        <f t="shared" si="23"/>
        <v>165779</v>
      </c>
      <c r="G27" s="48">
        <f t="shared" si="24"/>
        <v>3.737279691240853E-2</v>
      </c>
      <c r="H27" s="47">
        <f>County!N1486</f>
        <v>2070046</v>
      </c>
      <c r="I27" s="48">
        <f t="shared" si="25"/>
        <v>0.46666591520846201</v>
      </c>
      <c r="J27" s="47">
        <f>County!O1486</f>
        <v>2235825</v>
      </c>
      <c r="K27" s="48">
        <f t="shared" si="25"/>
        <v>0.50403871212087059</v>
      </c>
      <c r="L27" s="70">
        <f>County!P1486</f>
        <v>0</v>
      </c>
      <c r="M27" s="48">
        <f t="shared" si="0"/>
        <v>0</v>
      </c>
      <c r="N27" s="70">
        <f>County!Q1486</f>
        <v>80055</v>
      </c>
      <c r="O27" s="48">
        <f t="shared" si="1"/>
        <v>1.8047395971883439E-2</v>
      </c>
      <c r="P27" s="70">
        <f>County!R1486</f>
        <v>49536</v>
      </c>
      <c r="Q27" s="48">
        <f t="shared" si="2"/>
        <v>1.1167270087604998E-2</v>
      </c>
      <c r="R27" s="70">
        <f>County!S1486</f>
        <v>0</v>
      </c>
      <c r="S27" s="48">
        <f t="shared" si="3"/>
        <v>0</v>
      </c>
      <c r="T27" s="70">
        <f>County!T1486</f>
        <v>0</v>
      </c>
      <c r="U27" s="48">
        <f t="shared" si="4"/>
        <v>0</v>
      </c>
      <c r="V27" s="70">
        <f>County!U1486</f>
        <v>0</v>
      </c>
      <c r="W27" s="48">
        <f t="shared" si="5"/>
        <v>0</v>
      </c>
      <c r="X27" s="70">
        <f>County!V1486</f>
        <v>0</v>
      </c>
      <c r="Y27" s="48">
        <f t="shared" si="6"/>
        <v>0</v>
      </c>
      <c r="Z27" s="70">
        <f>County!W1486</f>
        <v>0</v>
      </c>
      <c r="AA27" s="48">
        <f t="shared" si="7"/>
        <v>0</v>
      </c>
      <c r="AB27" s="47">
        <f>County!X1486</f>
        <v>41</v>
      </c>
      <c r="AC27" s="48">
        <f t="shared" si="8"/>
        <v>9.2429359171472243E-6</v>
      </c>
      <c r="AD27" s="47">
        <f>County!Y1486</f>
        <v>185</v>
      </c>
      <c r="AE27" s="48">
        <f t="shared" si="9"/>
        <v>4.1705930357859425E-5</v>
      </c>
      <c r="AF27" s="47">
        <f>County!Z1486</f>
        <v>132</v>
      </c>
      <c r="AG27" s="48">
        <f t="shared" si="10"/>
        <v>2.9757744903986184E-5</v>
      </c>
      <c r="AH27" s="47">
        <f>County!AA1486</f>
        <v>0</v>
      </c>
      <c r="AI27" s="48">
        <f t="shared" si="11"/>
        <v>0</v>
      </c>
      <c r="AJ27" s="47">
        <f>County!AB1486</f>
        <v>0</v>
      </c>
      <c r="AK27" s="48">
        <f t="shared" si="12"/>
        <v>0</v>
      </c>
      <c r="AL27" s="47">
        <f>County!AC1486</f>
        <v>0</v>
      </c>
      <c r="AM27" s="48">
        <f t="shared" si="13"/>
        <v>0</v>
      </c>
      <c r="AN27" s="47">
        <f>County!AD1486</f>
        <v>0</v>
      </c>
      <c r="AO27" s="48">
        <f t="shared" si="14"/>
        <v>0</v>
      </c>
      <c r="AP27" s="47">
        <f>County!AE1486</f>
        <v>0</v>
      </c>
      <c r="AQ27" s="48">
        <f t="shared" si="15"/>
        <v>0</v>
      </c>
      <c r="AR27" s="47">
        <f>County!AF1486</f>
        <v>0</v>
      </c>
      <c r="AS27" s="48">
        <f t="shared" si="16"/>
        <v>0</v>
      </c>
      <c r="AT27" s="47">
        <f>County!AG1486</f>
        <v>0</v>
      </c>
      <c r="AU27" s="48">
        <f t="shared" si="17"/>
        <v>0</v>
      </c>
      <c r="AV27" s="47">
        <f>SUM(County!AJ1486:AW1486)</f>
        <v>0</v>
      </c>
      <c r="AW27" s="48">
        <f t="shared" si="17"/>
        <v>0</v>
      </c>
      <c r="AX27" s="54"/>
      <c r="AY27" s="45" t="str">
        <f t="shared" si="18"/>
        <v>Ohio</v>
      </c>
      <c r="AZ27" s="45" t="s">
        <v>251</v>
      </c>
      <c r="BB27" s="46">
        <f>RANK(N27,(H27:M27,N27:U27,Z27:AS27))</f>
        <v>3</v>
      </c>
      <c r="BC27" s="46">
        <f>RANK(P27,(H27:M27,N27:U27,Z27:AS27))</f>
        <v>4</v>
      </c>
      <c r="BD27" s="46">
        <f>RANK(T27,(H27:M27,N27:U27,Z27:AS27))</f>
        <v>15</v>
      </c>
      <c r="BE27" s="46">
        <f>RANK(R27,(H27:M27,N27:U27,Z27:AS27))</f>
        <v>15</v>
      </c>
      <c r="BG27" s="45">
        <v>39</v>
      </c>
    </row>
    <row r="28" spans="1:59" s="35" customFormat="1" x14ac:dyDescent="0.2">
      <c r="A28" s="35" t="s">
        <v>2281</v>
      </c>
      <c r="B28" s="37">
        <f t="shared" si="19"/>
        <v>1186385</v>
      </c>
      <c r="C28" s="76">
        <f t="shared" si="20"/>
        <v>2</v>
      </c>
      <c r="D28" s="76">
        <f t="shared" si="21"/>
        <v>1</v>
      </c>
      <c r="E28" s="76" t="str">
        <f t="shared" si="26"/>
        <v>-</v>
      </c>
      <c r="F28" s="37">
        <f t="shared" si="23"/>
        <v>143606</v>
      </c>
      <c r="G28" s="38">
        <f t="shared" si="24"/>
        <v>0.12104502332716614</v>
      </c>
      <c r="H28" s="37">
        <f>County!N1565</f>
        <v>500973</v>
      </c>
      <c r="I28" s="38">
        <f t="shared" si="25"/>
        <v>0.42226848788546717</v>
      </c>
      <c r="J28" s="37">
        <f>County!O1565</f>
        <v>644579</v>
      </c>
      <c r="K28" s="38">
        <f t="shared" si="25"/>
        <v>0.54331351121263338</v>
      </c>
      <c r="L28" s="71">
        <f>County!P1565</f>
        <v>0</v>
      </c>
      <c r="M28" s="38">
        <f t="shared" si="0"/>
        <v>0</v>
      </c>
      <c r="N28" s="71">
        <f>County!Q1565</f>
        <v>40833</v>
      </c>
      <c r="O28" s="38">
        <f t="shared" si="1"/>
        <v>3.4418000901899469E-2</v>
      </c>
      <c r="P28" s="71">
        <f>County!R1565</f>
        <v>0</v>
      </c>
      <c r="Q28" s="38">
        <f t="shared" si="2"/>
        <v>0</v>
      </c>
      <c r="R28" s="71">
        <f>County!S1565</f>
        <v>0</v>
      </c>
      <c r="S28" s="38">
        <f t="shared" si="3"/>
        <v>0</v>
      </c>
      <c r="T28" s="71">
        <f>County!T1565</f>
        <v>0</v>
      </c>
      <c r="U28" s="38">
        <f t="shared" si="4"/>
        <v>0</v>
      </c>
      <c r="V28" s="71">
        <f>County!U1565</f>
        <v>0</v>
      </c>
      <c r="W28" s="38">
        <f t="shared" si="5"/>
        <v>0</v>
      </c>
      <c r="X28" s="71">
        <f>County!V1565</f>
        <v>0</v>
      </c>
      <c r="Y28" s="38">
        <f t="shared" si="6"/>
        <v>0</v>
      </c>
      <c r="Z28" s="71">
        <f>County!W1565</f>
        <v>0</v>
      </c>
      <c r="AA28" s="38">
        <f t="shared" si="7"/>
        <v>0</v>
      </c>
      <c r="AB28" s="37">
        <f>County!X1565</f>
        <v>0</v>
      </c>
      <c r="AC28" s="38">
        <f t="shared" si="8"/>
        <v>0</v>
      </c>
      <c r="AD28" s="37">
        <f>County!Y1565</f>
        <v>0</v>
      </c>
      <c r="AE28" s="38">
        <f t="shared" si="9"/>
        <v>0</v>
      </c>
      <c r="AF28" s="37">
        <f>County!Z1565</f>
        <v>0</v>
      </c>
      <c r="AG28" s="38">
        <f t="shared" si="10"/>
        <v>0</v>
      </c>
      <c r="AH28" s="37">
        <f>County!AA1565</f>
        <v>0</v>
      </c>
      <c r="AI28" s="38">
        <f t="shared" si="11"/>
        <v>0</v>
      </c>
      <c r="AJ28" s="37">
        <f>County!AB1565</f>
        <v>0</v>
      </c>
      <c r="AK28" s="38">
        <f t="shared" si="12"/>
        <v>0</v>
      </c>
      <c r="AL28" s="37">
        <f>County!AC1565</f>
        <v>0</v>
      </c>
      <c r="AM28" s="38">
        <f t="shared" si="13"/>
        <v>0</v>
      </c>
      <c r="AN28" s="37">
        <f>County!AD1565</f>
        <v>0</v>
      </c>
      <c r="AO28" s="38">
        <f t="shared" si="14"/>
        <v>0</v>
      </c>
      <c r="AP28" s="37">
        <f>County!AE1565</f>
        <v>0</v>
      </c>
      <c r="AQ28" s="38">
        <f t="shared" si="15"/>
        <v>0</v>
      </c>
      <c r="AR28" s="37">
        <f>County!AF1565</f>
        <v>0</v>
      </c>
      <c r="AS28" s="38">
        <f t="shared" si="16"/>
        <v>0</v>
      </c>
      <c r="AT28" s="37">
        <f>County!AG1565</f>
        <v>0</v>
      </c>
      <c r="AU28" s="38">
        <f t="shared" si="17"/>
        <v>0</v>
      </c>
      <c r="AV28" s="37">
        <f>SUM(County!AJ1565:AW1565)</f>
        <v>0</v>
      </c>
      <c r="AW28" s="38">
        <f t="shared" si="17"/>
        <v>0</v>
      </c>
      <c r="AX28" s="55"/>
      <c r="AY28" s="35" t="str">
        <f t="shared" si="18"/>
        <v>Oklahoma</v>
      </c>
      <c r="AZ28" s="35" t="s">
        <v>2282</v>
      </c>
      <c r="BB28" s="36">
        <f>RANK(N28,(H28:M28,N28:U28,Z28:AS28))</f>
        <v>3</v>
      </c>
      <c r="BC28" s="36">
        <f>RANK(P28,(H28:M28,N28:U28,Z28:AS28))</f>
        <v>7</v>
      </c>
      <c r="BD28" s="36">
        <f>RANK(T28,(H28:M28,N28:U28,Z28:AS28))</f>
        <v>7</v>
      </c>
      <c r="BE28" s="36">
        <f>RANK(R28,(H28:M28,N28:U28,Z28:AS28))</f>
        <v>7</v>
      </c>
      <c r="BG28" s="35">
        <v>40</v>
      </c>
    </row>
    <row r="29" spans="1:59" s="45" customFormat="1" x14ac:dyDescent="0.2">
      <c r="A29" s="45" t="s">
        <v>440</v>
      </c>
      <c r="B29" s="47">
        <f t="shared" si="19"/>
        <v>1866997</v>
      </c>
      <c r="C29" s="75">
        <f t="shared" si="20"/>
        <v>1</v>
      </c>
      <c r="D29" s="75">
        <f t="shared" si="21"/>
        <v>2</v>
      </c>
      <c r="E29" s="75">
        <f t="shared" si="26"/>
        <v>3</v>
      </c>
      <c r="F29" s="47">
        <f t="shared" si="23"/>
        <v>119510</v>
      </c>
      <c r="G29" s="48">
        <f t="shared" si="24"/>
        <v>6.4011886467948267E-2</v>
      </c>
      <c r="H29" s="47">
        <f>County!N1603</f>
        <v>934498</v>
      </c>
      <c r="I29" s="48">
        <f t="shared" si="25"/>
        <v>0.50053535169044194</v>
      </c>
      <c r="J29" s="47">
        <f>County!O1603</f>
        <v>814988</v>
      </c>
      <c r="K29" s="48">
        <f t="shared" si="25"/>
        <v>0.43652346522249369</v>
      </c>
      <c r="L29" s="70">
        <f>County!P1603</f>
        <v>53392</v>
      </c>
      <c r="M29" s="48">
        <f t="shared" si="0"/>
        <v>2.859779635425231E-2</v>
      </c>
      <c r="N29" s="70">
        <f>County!Q1603</f>
        <v>28927</v>
      </c>
      <c r="O29" s="48">
        <f t="shared" si="1"/>
        <v>1.5493865282054551E-2</v>
      </c>
      <c r="P29" s="70">
        <f>County!R1603</f>
        <v>0</v>
      </c>
      <c r="Q29" s="48">
        <f t="shared" si="2"/>
        <v>0</v>
      </c>
      <c r="R29" s="70">
        <f>County!S1603</f>
        <v>21145</v>
      </c>
      <c r="S29" s="48">
        <f t="shared" si="3"/>
        <v>1.1325674331560254E-2</v>
      </c>
      <c r="T29" s="70">
        <f>County!T1603</f>
        <v>0</v>
      </c>
      <c r="U29" s="48">
        <f t="shared" si="4"/>
        <v>0</v>
      </c>
      <c r="V29" s="70">
        <f>County!U1603</f>
        <v>0</v>
      </c>
      <c r="W29" s="48">
        <f t="shared" si="5"/>
        <v>0</v>
      </c>
      <c r="X29" s="70">
        <f>County!V1603</f>
        <v>0</v>
      </c>
      <c r="Y29" s="48">
        <f t="shared" si="6"/>
        <v>0</v>
      </c>
      <c r="Z29" s="70">
        <f>County!W1603</f>
        <v>3034</v>
      </c>
      <c r="AA29" s="48">
        <f t="shared" si="7"/>
        <v>1.6250695635825875E-3</v>
      </c>
      <c r="AB29" s="47">
        <f>County!X1603</f>
        <v>11013</v>
      </c>
      <c r="AC29" s="48">
        <f t="shared" si="8"/>
        <v>5.8987775556147114E-3</v>
      </c>
      <c r="AD29" s="47">
        <f>County!Y1603</f>
        <v>0</v>
      </c>
      <c r="AE29" s="48">
        <f t="shared" si="9"/>
        <v>0</v>
      </c>
      <c r="AF29" s="47">
        <f>County!Z1603</f>
        <v>0</v>
      </c>
      <c r="AG29" s="48">
        <f t="shared" si="10"/>
        <v>0</v>
      </c>
      <c r="AH29" s="47">
        <f>County!AA1603</f>
        <v>0</v>
      </c>
      <c r="AI29" s="48">
        <f t="shared" si="11"/>
        <v>0</v>
      </c>
      <c r="AJ29" s="47">
        <f>County!AB1603</f>
        <v>0</v>
      </c>
      <c r="AK29" s="48">
        <f t="shared" si="12"/>
        <v>0</v>
      </c>
      <c r="AL29" s="47">
        <f>County!AC1603</f>
        <v>0</v>
      </c>
      <c r="AM29" s="48">
        <f t="shared" si="13"/>
        <v>0</v>
      </c>
      <c r="AN29" s="47">
        <f>County!AD1603</f>
        <v>0</v>
      </c>
      <c r="AO29" s="48">
        <f t="shared" si="14"/>
        <v>0</v>
      </c>
      <c r="AP29" s="47">
        <f>County!AE1603</f>
        <v>0</v>
      </c>
      <c r="AQ29" s="48">
        <f t="shared" si="15"/>
        <v>0</v>
      </c>
      <c r="AR29" s="47">
        <f>County!AF1603</f>
        <v>0</v>
      </c>
      <c r="AS29" s="48">
        <f t="shared" si="16"/>
        <v>0</v>
      </c>
      <c r="AT29" s="47">
        <f>County!AG1603</f>
        <v>0</v>
      </c>
      <c r="AU29" s="48">
        <f t="shared" si="17"/>
        <v>0</v>
      </c>
      <c r="AV29" s="47">
        <f>SUM(County!AJ1603:AW1603)</f>
        <v>0</v>
      </c>
      <c r="AW29" s="48">
        <f t="shared" si="17"/>
        <v>0</v>
      </c>
      <c r="AX29" s="54"/>
      <c r="AY29" s="45" t="str">
        <f t="shared" si="18"/>
        <v>Oregon</v>
      </c>
      <c r="AZ29" s="45" t="s">
        <v>2283</v>
      </c>
      <c r="BB29" s="46">
        <f>RANK(N29,(H29:M29,N29:U29,Z29:AS29))</f>
        <v>4</v>
      </c>
      <c r="BC29" s="46">
        <f>RANK(P29,(H29:M29,N29:U29,Z29:AS29))</f>
        <v>15</v>
      </c>
      <c r="BD29" s="46">
        <f>RANK(T29,(H29:M29,N29:U29,Z29:AS29))</f>
        <v>15</v>
      </c>
      <c r="BE29" s="46">
        <f>RANK(R29,(H29:M29,N29:U29,Z29:AS29))</f>
        <v>5</v>
      </c>
      <c r="BG29" s="45">
        <v>41</v>
      </c>
    </row>
    <row r="30" spans="1:59" s="35" customFormat="1" x14ac:dyDescent="0.2">
      <c r="A30" s="35" t="s">
        <v>398</v>
      </c>
      <c r="B30" s="37">
        <f t="shared" si="19"/>
        <v>5012555</v>
      </c>
      <c r="C30" s="76">
        <f t="shared" si="20"/>
        <v>1</v>
      </c>
      <c r="D30" s="76">
        <f t="shared" si="21"/>
        <v>2</v>
      </c>
      <c r="E30" s="76" t="str">
        <f t="shared" si="26"/>
        <v>-</v>
      </c>
      <c r="F30" s="37">
        <f t="shared" si="23"/>
        <v>855770</v>
      </c>
      <c r="G30" s="38">
        <f t="shared" si="24"/>
        <v>0.17072530874972944</v>
      </c>
      <c r="H30" s="37">
        <f>County!N1672</f>
        <v>2895652</v>
      </c>
      <c r="I30" s="38">
        <f t="shared" si="25"/>
        <v>0.57767984590692767</v>
      </c>
      <c r="J30" s="37">
        <f>County!O1672</f>
        <v>2039882</v>
      </c>
      <c r="K30" s="38">
        <f t="shared" si="25"/>
        <v>0.40695453715719826</v>
      </c>
      <c r="L30" s="71">
        <f>County!P1672</f>
        <v>0</v>
      </c>
      <c r="M30" s="38">
        <f t="shared" si="0"/>
        <v>0</v>
      </c>
      <c r="N30" s="71">
        <f>County!Q1672</f>
        <v>49229</v>
      </c>
      <c r="O30" s="38">
        <f t="shared" si="1"/>
        <v>9.8211391196705074E-3</v>
      </c>
      <c r="P30" s="71">
        <f>County!R1672</f>
        <v>27792</v>
      </c>
      <c r="Q30" s="38">
        <f t="shared" si="2"/>
        <v>5.5444778162035127E-3</v>
      </c>
      <c r="R30" s="71">
        <f>County!S1672</f>
        <v>0</v>
      </c>
      <c r="S30" s="38">
        <f t="shared" si="3"/>
        <v>0</v>
      </c>
      <c r="T30" s="71">
        <f>County!T1672</f>
        <v>0</v>
      </c>
      <c r="U30" s="38">
        <f t="shared" si="4"/>
        <v>0</v>
      </c>
      <c r="V30" s="71">
        <f>County!U1672</f>
        <v>0</v>
      </c>
      <c r="W30" s="38">
        <f t="shared" si="5"/>
        <v>0</v>
      </c>
      <c r="X30" s="71">
        <f>County!V1672</f>
        <v>0</v>
      </c>
      <c r="Y30" s="38">
        <f t="shared" si="6"/>
        <v>0</v>
      </c>
      <c r="Z30" s="71">
        <f>County!W1672</f>
        <v>0</v>
      </c>
      <c r="AA30" s="38">
        <f t="shared" si="7"/>
        <v>0</v>
      </c>
      <c r="AB30" s="37">
        <f>County!X1672</f>
        <v>0</v>
      </c>
      <c r="AC30" s="38">
        <f t="shared" si="8"/>
        <v>0</v>
      </c>
      <c r="AD30" s="37">
        <f>County!Y1672</f>
        <v>0</v>
      </c>
      <c r="AE30" s="38">
        <f t="shared" si="9"/>
        <v>0</v>
      </c>
      <c r="AF30" s="37">
        <f>County!Z1672</f>
        <v>0</v>
      </c>
      <c r="AG30" s="38">
        <f t="shared" si="10"/>
        <v>0</v>
      </c>
      <c r="AH30" s="37">
        <f>County!AA1672</f>
        <v>0</v>
      </c>
      <c r="AI30" s="38">
        <f t="shared" si="11"/>
        <v>0</v>
      </c>
      <c r="AJ30" s="37">
        <f>County!AB1672</f>
        <v>0</v>
      </c>
      <c r="AK30" s="38">
        <f t="shared" si="12"/>
        <v>0</v>
      </c>
      <c r="AL30" s="37">
        <f>County!AC1672</f>
        <v>0</v>
      </c>
      <c r="AM30" s="38">
        <f t="shared" si="13"/>
        <v>0</v>
      </c>
      <c r="AN30" s="37">
        <f>County!AD1672</f>
        <v>0</v>
      </c>
      <c r="AO30" s="38">
        <f t="shared" si="14"/>
        <v>0</v>
      </c>
      <c r="AP30" s="37">
        <f>County!AE1672</f>
        <v>0</v>
      </c>
      <c r="AQ30" s="38">
        <f t="shared" si="15"/>
        <v>0</v>
      </c>
      <c r="AR30" s="37">
        <f>County!AF1672</f>
        <v>0</v>
      </c>
      <c r="AS30" s="38">
        <f t="shared" si="16"/>
        <v>0</v>
      </c>
      <c r="AT30" s="37">
        <f>County!AG1672</f>
        <v>0</v>
      </c>
      <c r="AU30" s="38">
        <f t="shared" si="17"/>
        <v>0</v>
      </c>
      <c r="AV30" s="37">
        <f>SUM(County!AJ1672:AW1672)</f>
        <v>0</v>
      </c>
      <c r="AW30" s="38">
        <f t="shared" si="17"/>
        <v>0</v>
      </c>
      <c r="AX30" s="55"/>
      <c r="AY30" s="35" t="str">
        <f t="shared" si="18"/>
        <v>Pennsylvania</v>
      </c>
      <c r="AZ30" s="35" t="s">
        <v>399</v>
      </c>
      <c r="BB30" s="36">
        <f>RANK(N30,(H30:M30,N30:U30,Z30:AS30))</f>
        <v>3</v>
      </c>
      <c r="BC30" s="36">
        <f>RANK(P30,(H30:M30,N30:U30,Z30:AS30))</f>
        <v>4</v>
      </c>
      <c r="BD30" s="36">
        <f>RANK(T30,(H30:M30,N30:U30,Z30:AS30))</f>
        <v>9</v>
      </c>
      <c r="BE30" s="36">
        <f>RANK(R30,(H30:M30,N30:U30,Z30:AS30))</f>
        <v>9</v>
      </c>
      <c r="BG30" s="35">
        <v>42</v>
      </c>
    </row>
    <row r="31" spans="1:59" s="45" customFormat="1" x14ac:dyDescent="0.2">
      <c r="A31" s="45" t="s">
        <v>719</v>
      </c>
      <c r="B31" s="47">
        <f t="shared" si="19"/>
        <v>376401</v>
      </c>
      <c r="C31" s="75">
        <f t="shared" si="20"/>
        <v>1</v>
      </c>
      <c r="D31" s="75">
        <f t="shared" si="21"/>
        <v>2</v>
      </c>
      <c r="E31" s="75">
        <f t="shared" si="26"/>
        <v>3</v>
      </c>
      <c r="F31" s="47">
        <f t="shared" si="23"/>
        <v>58190</v>
      </c>
      <c r="G31" s="48">
        <f t="shared" si="24"/>
        <v>0.15459576356067067</v>
      </c>
      <c r="H31" s="47">
        <f>County!N1679</f>
        <v>198122</v>
      </c>
      <c r="I31" s="48">
        <f t="shared" si="25"/>
        <v>0.526358856644908</v>
      </c>
      <c r="J31" s="47">
        <f>County!O1679</f>
        <v>139932</v>
      </c>
      <c r="K31" s="48">
        <f t="shared" si="25"/>
        <v>0.37176309308423727</v>
      </c>
      <c r="L31" s="70">
        <f>County!P1679</f>
        <v>16532</v>
      </c>
      <c r="M31" s="48">
        <f t="shared" si="0"/>
        <v>4.3921243567365653E-2</v>
      </c>
      <c r="N31" s="70">
        <f>County!Q1679</f>
        <v>0</v>
      </c>
      <c r="O31" s="48">
        <f t="shared" si="1"/>
        <v>0</v>
      </c>
      <c r="P31" s="70">
        <f>County!R1679</f>
        <v>0</v>
      </c>
      <c r="Q31" s="48">
        <f t="shared" si="2"/>
        <v>0</v>
      </c>
      <c r="R31" s="70">
        <f>County!S1679</f>
        <v>0</v>
      </c>
      <c r="S31" s="48">
        <f t="shared" si="3"/>
        <v>0</v>
      </c>
      <c r="T31" s="70">
        <f>County!T1679</f>
        <v>0</v>
      </c>
      <c r="U31" s="48">
        <f t="shared" si="4"/>
        <v>0</v>
      </c>
      <c r="V31" s="70">
        <f>County!U1679</f>
        <v>0</v>
      </c>
      <c r="W31" s="48">
        <f t="shared" si="5"/>
        <v>0</v>
      </c>
      <c r="X31" s="70">
        <f>County!V1679</f>
        <v>0</v>
      </c>
      <c r="Y31" s="48">
        <f t="shared" si="6"/>
        <v>0</v>
      </c>
      <c r="Z31" s="70">
        <f>County!W1679</f>
        <v>1246</v>
      </c>
      <c r="AA31" s="48">
        <f t="shared" si="7"/>
        <v>3.3102993881525288E-3</v>
      </c>
      <c r="AB31" s="47">
        <f>County!X1679</f>
        <v>10155</v>
      </c>
      <c r="AC31" s="48">
        <f t="shared" si="8"/>
        <v>2.6979205687551307E-2</v>
      </c>
      <c r="AD31" s="47">
        <f>County!Y1679</f>
        <v>4191</v>
      </c>
      <c r="AE31" s="48">
        <f t="shared" si="9"/>
        <v>1.1134401874596507E-2</v>
      </c>
      <c r="AF31" s="47">
        <f>County!Z1679</f>
        <v>6223</v>
      </c>
      <c r="AG31" s="48">
        <f t="shared" si="10"/>
        <v>1.6532899753188755E-2</v>
      </c>
      <c r="AH31" s="47">
        <f>County!AA1679</f>
        <v>0</v>
      </c>
      <c r="AI31" s="48">
        <f t="shared" si="11"/>
        <v>0</v>
      </c>
      <c r="AJ31" s="47">
        <f>County!AB1679</f>
        <v>0</v>
      </c>
      <c r="AK31" s="48">
        <f t="shared" si="12"/>
        <v>0</v>
      </c>
      <c r="AL31" s="47">
        <f>County!AC1679</f>
        <v>0</v>
      </c>
      <c r="AM31" s="48">
        <f t="shared" si="13"/>
        <v>0</v>
      </c>
      <c r="AN31" s="47">
        <f>County!AD1679</f>
        <v>0</v>
      </c>
      <c r="AO31" s="48">
        <f t="shared" si="14"/>
        <v>0</v>
      </c>
      <c r="AP31" s="47">
        <f>County!AE1679</f>
        <v>0</v>
      </c>
      <c r="AQ31" s="48">
        <f t="shared" si="15"/>
        <v>0</v>
      </c>
      <c r="AR31" s="47">
        <f>County!AF1679</f>
        <v>0</v>
      </c>
      <c r="AS31" s="48">
        <f t="shared" si="16"/>
        <v>0</v>
      </c>
      <c r="AT31" s="47">
        <f>County!AG1679</f>
        <v>0</v>
      </c>
      <c r="AU31" s="48">
        <f t="shared" si="17"/>
        <v>0</v>
      </c>
      <c r="AV31" s="47">
        <f>SUM(County!AJ1679:AW1679)</f>
        <v>0</v>
      </c>
      <c r="AW31" s="48">
        <f t="shared" si="17"/>
        <v>0</v>
      </c>
      <c r="AX31" s="54"/>
      <c r="AY31" s="45" t="str">
        <f t="shared" si="18"/>
        <v>Rhode Island</v>
      </c>
      <c r="AZ31" s="45" t="s">
        <v>720</v>
      </c>
      <c r="BB31" s="46">
        <f>RANK(N31,(H31:M31,N31:U31,Z31:AS31))</f>
        <v>15</v>
      </c>
      <c r="BC31" s="46">
        <f>RANK(P31,(H31:M31,N31:U31,Z31:AS31))</f>
        <v>15</v>
      </c>
      <c r="BD31" s="46">
        <f>RANK(T31,(H31:M31,N31:U31,Z31:AS31))</f>
        <v>15</v>
      </c>
      <c r="BE31" s="46">
        <f>RANK(R31,(H31:M31,N31:U31,Z31:AS31))</f>
        <v>15</v>
      </c>
      <c r="BG31" s="45">
        <v>44</v>
      </c>
    </row>
    <row r="32" spans="1:59" s="35" customFormat="1" x14ac:dyDescent="0.2">
      <c r="A32" s="35" t="s">
        <v>2579</v>
      </c>
      <c r="B32" s="37">
        <f t="shared" si="19"/>
        <v>1707569</v>
      </c>
      <c r="C32" s="76">
        <f t="shared" si="20"/>
        <v>2</v>
      </c>
      <c r="D32" s="76">
        <f t="shared" si="21"/>
        <v>1</v>
      </c>
      <c r="E32" s="76" t="str">
        <f t="shared" si="26"/>
        <v>-</v>
      </c>
      <c r="F32" s="37">
        <f t="shared" si="23"/>
        <v>137160</v>
      </c>
      <c r="G32" s="38">
        <f t="shared" si="24"/>
        <v>8.0324718942543463E-2</v>
      </c>
      <c r="H32" s="71">
        <f>County!N1727</f>
        <v>784182</v>
      </c>
      <c r="I32" s="72">
        <f t="shared" si="25"/>
        <v>0.45923883602946647</v>
      </c>
      <c r="J32" s="71">
        <f>County!O1727</f>
        <v>921342</v>
      </c>
      <c r="K32" s="72">
        <f t="shared" si="25"/>
        <v>0.53956355497200992</v>
      </c>
      <c r="L32" s="71">
        <f>County!P1727</f>
        <v>0</v>
      </c>
      <c r="M32" s="72">
        <f t="shared" si="0"/>
        <v>0</v>
      </c>
      <c r="N32" s="71">
        <f>County!Q1727</f>
        <v>0</v>
      </c>
      <c r="O32" s="72">
        <f t="shared" si="1"/>
        <v>0</v>
      </c>
      <c r="P32" s="71">
        <f>County!R1727</f>
        <v>0</v>
      </c>
      <c r="Q32" s="72">
        <f t="shared" si="2"/>
        <v>0</v>
      </c>
      <c r="R32" s="71">
        <f>County!S1727</f>
        <v>0</v>
      </c>
      <c r="S32" s="72">
        <f t="shared" si="3"/>
        <v>0</v>
      </c>
      <c r="T32" s="71">
        <f>County!T1727</f>
        <v>0</v>
      </c>
      <c r="U32" s="72">
        <f t="shared" si="4"/>
        <v>0</v>
      </c>
      <c r="V32" s="71">
        <f>County!U1727</f>
        <v>0</v>
      </c>
      <c r="W32" s="72">
        <f t="shared" si="5"/>
        <v>0</v>
      </c>
      <c r="X32" s="71">
        <f>County!V1727</f>
        <v>0</v>
      </c>
      <c r="Y32" s="72">
        <f t="shared" si="6"/>
        <v>0</v>
      </c>
      <c r="Z32" s="71">
        <f>County!W1727</f>
        <v>2045</v>
      </c>
      <c r="AA32" s="72">
        <f t="shared" si="7"/>
        <v>1.1976089985236322E-3</v>
      </c>
      <c r="AB32" s="37">
        <f>County!X1727</f>
        <v>0</v>
      </c>
      <c r="AC32" s="72">
        <f t="shared" si="8"/>
        <v>0</v>
      </c>
      <c r="AD32" s="37">
        <f>County!Y1727</f>
        <v>0</v>
      </c>
      <c r="AE32" s="72">
        <f t="shared" si="9"/>
        <v>0</v>
      </c>
      <c r="AF32" s="37">
        <f>County!Z1727</f>
        <v>0</v>
      </c>
      <c r="AG32" s="72">
        <f t="shared" si="10"/>
        <v>0</v>
      </c>
      <c r="AH32" s="37">
        <f>County!AA1727</f>
        <v>0</v>
      </c>
      <c r="AI32" s="72">
        <f t="shared" si="11"/>
        <v>0</v>
      </c>
      <c r="AJ32" s="37">
        <f>County!AB1727</f>
        <v>0</v>
      </c>
      <c r="AK32" s="72">
        <f t="shared" si="12"/>
        <v>0</v>
      </c>
      <c r="AL32" s="37">
        <f>County!AC1727</f>
        <v>0</v>
      </c>
      <c r="AM32" s="72">
        <f t="shared" si="13"/>
        <v>0</v>
      </c>
      <c r="AN32" s="37">
        <f>County!AD1727</f>
        <v>0</v>
      </c>
      <c r="AO32" s="72">
        <f t="shared" si="14"/>
        <v>0</v>
      </c>
      <c r="AP32" s="37">
        <f>County!AE1727</f>
        <v>0</v>
      </c>
      <c r="AQ32" s="72">
        <f t="shared" si="15"/>
        <v>0</v>
      </c>
      <c r="AR32" s="37">
        <f>County!AF1727</f>
        <v>0</v>
      </c>
      <c r="AS32" s="72">
        <f t="shared" si="16"/>
        <v>0</v>
      </c>
      <c r="AT32" s="37">
        <f>County!AG1727</f>
        <v>0</v>
      </c>
      <c r="AU32" s="72">
        <f t="shared" si="17"/>
        <v>0</v>
      </c>
      <c r="AV32" s="37">
        <f>SUM(County!AJ1727:AW1727)</f>
        <v>0</v>
      </c>
      <c r="AW32" s="72">
        <f t="shared" si="17"/>
        <v>0</v>
      </c>
      <c r="AX32" s="55"/>
      <c r="AY32" s="35" t="str">
        <f t="shared" si="18"/>
        <v>South Carolina</v>
      </c>
      <c r="AZ32" s="35" t="s">
        <v>1965</v>
      </c>
      <c r="BB32" s="36">
        <f>RANK(N32,(H32:M32,N32:U32,Z32:AS32))</f>
        <v>7</v>
      </c>
      <c r="BC32" s="36">
        <f>RANK(P32,(H32:M32,N32:U32,Z32:AS32))</f>
        <v>7</v>
      </c>
      <c r="BD32" s="36">
        <f>RANK(T32,(H32:M32,N32:U32,Z32:AS32))</f>
        <v>7</v>
      </c>
      <c r="BE32" s="36">
        <f>RANK(R32,(H32:M32,N32:U32,Z32:AS32))</f>
        <v>7</v>
      </c>
      <c r="BG32" s="35">
        <v>45</v>
      </c>
    </row>
    <row r="33" spans="1:59" s="45" customFormat="1" x14ac:dyDescent="0.2">
      <c r="A33" s="45" t="s">
        <v>314</v>
      </c>
      <c r="B33" s="47">
        <f t="shared" si="19"/>
        <v>339214</v>
      </c>
      <c r="C33" s="75">
        <f t="shared" si="20"/>
        <v>2</v>
      </c>
      <c r="D33" s="75">
        <f t="shared" si="21"/>
        <v>1</v>
      </c>
      <c r="E33" s="75" t="str">
        <f t="shared" si="26"/>
        <v>-</v>
      </c>
      <c r="F33" s="47">
        <f t="shared" si="23"/>
        <v>11458</v>
      </c>
      <c r="G33" s="48">
        <f t="shared" si="24"/>
        <v>3.3778086989334169E-2</v>
      </c>
      <c r="H33" s="47">
        <f>County!N1795</f>
        <v>161454</v>
      </c>
      <c r="I33" s="48">
        <f t="shared" si="25"/>
        <v>0.47596502502844812</v>
      </c>
      <c r="J33" s="47">
        <f>County!O1795</f>
        <v>172912</v>
      </c>
      <c r="K33" s="48">
        <f t="shared" si="25"/>
        <v>0.50974311201778233</v>
      </c>
      <c r="L33" s="70">
        <f>County!P1795</f>
        <v>0</v>
      </c>
      <c r="M33" s="48">
        <f t="shared" si="0"/>
        <v>0</v>
      </c>
      <c r="N33" s="70">
        <f>County!Q1795</f>
        <v>4848</v>
      </c>
      <c r="O33" s="48">
        <f t="shared" si="1"/>
        <v>1.4291862953769597E-2</v>
      </c>
      <c r="P33" s="70">
        <f>County!R1795</f>
        <v>0</v>
      </c>
      <c r="Q33" s="48">
        <f t="shared" si="2"/>
        <v>0</v>
      </c>
      <c r="R33" s="70">
        <f>County!S1795</f>
        <v>0</v>
      </c>
      <c r="S33" s="48">
        <f t="shared" si="3"/>
        <v>0</v>
      </c>
      <c r="T33" s="70">
        <f>County!T1795</f>
        <v>0</v>
      </c>
      <c r="U33" s="48">
        <f t="shared" si="4"/>
        <v>0</v>
      </c>
      <c r="V33" s="70">
        <f>County!U1795</f>
        <v>0</v>
      </c>
      <c r="W33" s="48">
        <f t="shared" si="5"/>
        <v>0</v>
      </c>
      <c r="X33" s="70">
        <f>County!V1795</f>
        <v>0</v>
      </c>
      <c r="Y33" s="48">
        <f t="shared" si="6"/>
        <v>0</v>
      </c>
      <c r="Z33" s="70">
        <f>County!W1795</f>
        <v>0</v>
      </c>
      <c r="AA33" s="48">
        <f t="shared" si="7"/>
        <v>0</v>
      </c>
      <c r="AB33" s="47">
        <f>County!X1795</f>
        <v>0</v>
      </c>
      <c r="AC33" s="48">
        <f t="shared" si="8"/>
        <v>0</v>
      </c>
      <c r="AD33" s="47">
        <f>County!Y1795</f>
        <v>0</v>
      </c>
      <c r="AE33" s="48">
        <f t="shared" si="9"/>
        <v>0</v>
      </c>
      <c r="AF33" s="47">
        <f>County!Z1795</f>
        <v>0</v>
      </c>
      <c r="AG33" s="48">
        <f t="shared" si="10"/>
        <v>0</v>
      </c>
      <c r="AH33" s="47">
        <f>County!AA1795</f>
        <v>0</v>
      </c>
      <c r="AI33" s="48">
        <f t="shared" si="11"/>
        <v>0</v>
      </c>
      <c r="AJ33" s="47">
        <f>County!AB1795</f>
        <v>0</v>
      </c>
      <c r="AK33" s="48">
        <f t="shared" si="12"/>
        <v>0</v>
      </c>
      <c r="AL33" s="47">
        <f>County!AC1795</f>
        <v>0</v>
      </c>
      <c r="AM33" s="48">
        <f t="shared" si="13"/>
        <v>0</v>
      </c>
      <c r="AN33" s="47">
        <f>County!AD1795</f>
        <v>0</v>
      </c>
      <c r="AO33" s="48">
        <f t="shared" si="14"/>
        <v>0</v>
      </c>
      <c r="AP33" s="47">
        <f>County!AE1795</f>
        <v>0</v>
      </c>
      <c r="AQ33" s="48">
        <f t="shared" si="15"/>
        <v>0</v>
      </c>
      <c r="AR33" s="47">
        <f>County!AF1795</f>
        <v>0</v>
      </c>
      <c r="AS33" s="48">
        <f t="shared" si="16"/>
        <v>0</v>
      </c>
      <c r="AT33" s="47">
        <f>County!AG1795</f>
        <v>0</v>
      </c>
      <c r="AU33" s="48">
        <f t="shared" si="17"/>
        <v>0</v>
      </c>
      <c r="AV33" s="47">
        <f>SUM(County!AJ1795:AW1795)</f>
        <v>0</v>
      </c>
      <c r="AW33" s="48">
        <f t="shared" si="17"/>
        <v>0</v>
      </c>
      <c r="AX33" s="54"/>
      <c r="AY33" s="45" t="str">
        <f t="shared" si="18"/>
        <v>South Dakota</v>
      </c>
      <c r="AZ33" s="45" t="s">
        <v>841</v>
      </c>
      <c r="BB33" s="46">
        <f>RANK(N33,(H33:M33,N33:U33,Z33:AS33))</f>
        <v>3</v>
      </c>
      <c r="BC33" s="46">
        <f>RANK(P33,(H33:M33,N33:U33,Z33:AS33))</f>
        <v>7</v>
      </c>
      <c r="BD33" s="46">
        <f>RANK(T33,(H33:M33,N33:U33,Z33:AS33))</f>
        <v>7</v>
      </c>
      <c r="BE33" s="46">
        <f>RANK(R33,(H33:M33,N33:U33,Z33:AS33))</f>
        <v>7</v>
      </c>
      <c r="BG33" s="45">
        <v>46</v>
      </c>
    </row>
    <row r="34" spans="1:59" s="35" customFormat="1" x14ac:dyDescent="0.2">
      <c r="A34" s="35" t="s">
        <v>2624</v>
      </c>
      <c r="B34" s="37">
        <f t="shared" si="19"/>
        <v>2243294</v>
      </c>
      <c r="C34" s="76">
        <f t="shared" si="20"/>
        <v>2</v>
      </c>
      <c r="D34" s="76">
        <f t="shared" si="21"/>
        <v>1</v>
      </c>
      <c r="E34" s="76" t="str">
        <f t="shared" si="26"/>
        <v>-</v>
      </c>
      <c r="F34" s="37">
        <f t="shared" si="23"/>
        <v>471243</v>
      </c>
      <c r="G34" s="38">
        <f t="shared" si="24"/>
        <v>0.2100674276309748</v>
      </c>
      <c r="H34" s="37">
        <f>County!N1892</f>
        <v>864863</v>
      </c>
      <c r="I34" s="38">
        <f t="shared" si="25"/>
        <v>0.3855326140933823</v>
      </c>
      <c r="J34" s="37">
        <f>County!O1892</f>
        <v>1336106</v>
      </c>
      <c r="K34" s="38">
        <f t="shared" si="25"/>
        <v>0.5956000417243571</v>
      </c>
      <c r="L34" s="71">
        <f>County!P1892</f>
        <v>0</v>
      </c>
      <c r="M34" s="38">
        <f t="shared" si="0"/>
        <v>0</v>
      </c>
      <c r="N34" s="71">
        <f>County!Q1892</f>
        <v>0</v>
      </c>
      <c r="O34" s="38">
        <f t="shared" si="1"/>
        <v>0</v>
      </c>
      <c r="P34" s="71">
        <f>County!R1892</f>
        <v>3070</v>
      </c>
      <c r="Q34" s="38">
        <f t="shared" si="2"/>
        <v>1.3685232519678652E-3</v>
      </c>
      <c r="R34" s="71">
        <f>County!S1892</f>
        <v>0</v>
      </c>
      <c r="S34" s="38">
        <f t="shared" si="3"/>
        <v>0</v>
      </c>
      <c r="T34" s="71">
        <f>County!T1892</f>
        <v>0</v>
      </c>
      <c r="U34" s="38">
        <f t="shared" si="4"/>
        <v>0</v>
      </c>
      <c r="V34" s="71">
        <f>County!U1892</f>
        <v>0</v>
      </c>
      <c r="W34" s="38">
        <f t="shared" si="5"/>
        <v>0</v>
      </c>
      <c r="X34" s="71">
        <f>County!V1892</f>
        <v>0</v>
      </c>
      <c r="Y34" s="38">
        <f t="shared" si="6"/>
        <v>0</v>
      </c>
      <c r="Z34" s="71">
        <f>County!W1892</f>
        <v>0</v>
      </c>
      <c r="AA34" s="38">
        <f t="shared" si="7"/>
        <v>0</v>
      </c>
      <c r="AB34" s="37">
        <f>County!X1892</f>
        <v>2841</v>
      </c>
      <c r="AC34" s="38">
        <f t="shared" si="8"/>
        <v>1.2664412243780798E-3</v>
      </c>
      <c r="AD34" s="37">
        <f>County!Y1892</f>
        <v>5198</v>
      </c>
      <c r="AE34" s="38">
        <f t="shared" si="9"/>
        <v>2.3171282943742549E-3</v>
      </c>
      <c r="AF34" s="37">
        <f>County!Z1892</f>
        <v>1217</v>
      </c>
      <c r="AG34" s="38">
        <f t="shared" si="10"/>
        <v>5.4250579727846643E-4</v>
      </c>
      <c r="AH34" s="37">
        <f>County!AA1892</f>
        <v>869</v>
      </c>
      <c r="AI34" s="38">
        <f t="shared" si="11"/>
        <v>3.8737677718569209E-4</v>
      </c>
      <c r="AJ34" s="37">
        <f>County!AB1892</f>
        <v>814</v>
      </c>
      <c r="AK34" s="38">
        <f t="shared" si="12"/>
        <v>3.6285925964229387E-4</v>
      </c>
      <c r="AL34" s="37">
        <f>County!AC1892</f>
        <v>496</v>
      </c>
      <c r="AM34" s="38">
        <f t="shared" si="13"/>
        <v>2.2110343093682773E-4</v>
      </c>
      <c r="AN34" s="37">
        <f>County!AD1892</f>
        <v>1502</v>
      </c>
      <c r="AO34" s="38">
        <f t="shared" si="14"/>
        <v>6.6955111545789357E-4</v>
      </c>
      <c r="AP34" s="37">
        <f>County!AE1892</f>
        <v>652</v>
      </c>
      <c r="AQ34" s="38">
        <f t="shared" si="15"/>
        <v>2.9064402615082999E-4</v>
      </c>
      <c r="AR34" s="37">
        <f>County!AF1892</f>
        <v>609</v>
      </c>
      <c r="AS34" s="38">
        <f t="shared" si="16"/>
        <v>2.7147578516235503E-4</v>
      </c>
      <c r="AT34" s="37">
        <f>County!AG1892</f>
        <v>755</v>
      </c>
      <c r="AU34" s="38">
        <f t="shared" si="17"/>
        <v>3.3655864991392122E-4</v>
      </c>
      <c r="AV34" s="37">
        <f>SUM(County!AH1892:AW1892)</f>
        <v>24302</v>
      </c>
      <c r="AW34" s="38">
        <f t="shared" si="17"/>
        <v>1.0833176569812071E-2</v>
      </c>
      <c r="AX34" s="55"/>
      <c r="AY34" s="35" t="str">
        <f t="shared" si="18"/>
        <v>Tennessee</v>
      </c>
      <c r="AZ34" s="35" t="s">
        <v>1250</v>
      </c>
      <c r="BB34" s="36">
        <f>RANK(N34,(H34:M34,N34:U34,Z34:AS34))</f>
        <v>25</v>
      </c>
      <c r="BC34" s="36">
        <f>RANK(P34,(H34:M34,N34:U34,Z34:AS34))</f>
        <v>4</v>
      </c>
      <c r="BD34" s="36">
        <f>RANK(T34,(H34:M34,N34:U34,Z34:AS34))</f>
        <v>25</v>
      </c>
      <c r="BE34" s="36">
        <f>RANK(R34,(H34:M34,N34:U34,Z34:AS34))</f>
        <v>25</v>
      </c>
      <c r="BG34" s="35">
        <v>47</v>
      </c>
    </row>
    <row r="35" spans="1:59" s="45" customFormat="1" x14ac:dyDescent="0.2">
      <c r="A35" s="45" t="s">
        <v>706</v>
      </c>
      <c r="B35" s="47">
        <f t="shared" si="19"/>
        <v>8343443</v>
      </c>
      <c r="C35" s="75">
        <f t="shared" si="20"/>
        <v>2</v>
      </c>
      <c r="D35" s="75">
        <f t="shared" si="21"/>
        <v>1</v>
      </c>
      <c r="E35" s="75" t="str">
        <f t="shared" si="26"/>
        <v>-</v>
      </c>
      <c r="F35" s="47">
        <f t="shared" si="23"/>
        <v>1109581</v>
      </c>
      <c r="G35" s="48">
        <f t="shared" si="24"/>
        <v>0.13298838381229428</v>
      </c>
      <c r="H35" s="47">
        <f>County!N2148</f>
        <v>3546615</v>
      </c>
      <c r="I35" s="48">
        <f t="shared" si="25"/>
        <v>0.42507811223735814</v>
      </c>
      <c r="J35" s="47">
        <f>County!O2148</f>
        <v>4656196</v>
      </c>
      <c r="K35" s="48">
        <f t="shared" si="25"/>
        <v>0.55806649604965242</v>
      </c>
      <c r="L35" s="70">
        <f>County!P2148</f>
        <v>0</v>
      </c>
      <c r="M35" s="48">
        <f t="shared" si="0"/>
        <v>0</v>
      </c>
      <c r="N35" s="70">
        <f>County!Q2148</f>
        <v>140632</v>
      </c>
      <c r="O35" s="48">
        <f t="shared" si="1"/>
        <v>1.685539171298947E-2</v>
      </c>
      <c r="P35" s="70">
        <f>County!R2148</f>
        <v>0</v>
      </c>
      <c r="Q35" s="48">
        <f t="shared" si="2"/>
        <v>0</v>
      </c>
      <c r="R35" s="70">
        <f>County!S2148</f>
        <v>0</v>
      </c>
      <c r="S35" s="48">
        <f t="shared" si="3"/>
        <v>0</v>
      </c>
      <c r="T35" s="70">
        <f>County!T2148</f>
        <v>0</v>
      </c>
      <c r="U35" s="48">
        <f t="shared" si="4"/>
        <v>0</v>
      </c>
      <c r="V35" s="70">
        <f>County!U2148</f>
        <v>0</v>
      </c>
      <c r="W35" s="48">
        <f t="shared" si="5"/>
        <v>0</v>
      </c>
      <c r="X35" s="70">
        <f>County!V2148</f>
        <v>0</v>
      </c>
      <c r="Y35" s="48">
        <f t="shared" si="6"/>
        <v>0</v>
      </c>
      <c r="Z35" s="70">
        <f>County!W2148</f>
        <v>0</v>
      </c>
      <c r="AA35" s="48">
        <f t="shared" si="7"/>
        <v>0</v>
      </c>
      <c r="AB35" s="47">
        <f>County!X2148</f>
        <v>0</v>
      </c>
      <c r="AC35" s="48">
        <f t="shared" si="8"/>
        <v>0</v>
      </c>
      <c r="AD35" s="47">
        <f>County!Y2148</f>
        <v>0</v>
      </c>
      <c r="AE35" s="48">
        <f t="shared" si="9"/>
        <v>0</v>
      </c>
      <c r="AF35" s="47">
        <f>County!Z2148</f>
        <v>0</v>
      </c>
      <c r="AG35" s="48">
        <f t="shared" si="10"/>
        <v>0</v>
      </c>
      <c r="AH35" s="47">
        <f>County!AA2148</f>
        <v>0</v>
      </c>
      <c r="AI35" s="48">
        <f t="shared" si="11"/>
        <v>0</v>
      </c>
      <c r="AJ35" s="47">
        <f>County!AB2148</f>
        <v>0</v>
      </c>
      <c r="AK35" s="48">
        <f t="shared" si="12"/>
        <v>0</v>
      </c>
      <c r="AL35" s="47">
        <f>County!AC2148</f>
        <v>0</v>
      </c>
      <c r="AM35" s="48">
        <f t="shared" si="13"/>
        <v>0</v>
      </c>
      <c r="AN35" s="47">
        <f>County!AD2148</f>
        <v>0</v>
      </c>
      <c r="AO35" s="48">
        <f t="shared" si="14"/>
        <v>0</v>
      </c>
      <c r="AP35" s="47">
        <f>County!AE2148</f>
        <v>0</v>
      </c>
      <c r="AQ35" s="48">
        <f t="shared" si="15"/>
        <v>0</v>
      </c>
      <c r="AR35" s="47">
        <f>County!AF2148</f>
        <v>0</v>
      </c>
      <c r="AS35" s="48">
        <f t="shared" si="16"/>
        <v>0</v>
      </c>
      <c r="AT35" s="47">
        <f>County!AG2148</f>
        <v>0</v>
      </c>
      <c r="AU35" s="48">
        <f t="shared" si="17"/>
        <v>0</v>
      </c>
      <c r="AV35" s="47">
        <f>SUM(County!AJ2148:AW2148)</f>
        <v>0</v>
      </c>
      <c r="AW35" s="48">
        <f t="shared" si="17"/>
        <v>0</v>
      </c>
      <c r="AX35" s="54"/>
      <c r="AY35" s="45" t="str">
        <f t="shared" si="18"/>
        <v>Texas</v>
      </c>
      <c r="AZ35" s="45" t="s">
        <v>372</v>
      </c>
      <c r="BB35" s="46">
        <f>RANK(N35,(H35:M35,N35:U35,Z35:AS35))</f>
        <v>3</v>
      </c>
      <c r="BC35" s="46">
        <f>RANK(P35,(H35:M35,N35:U35,Z35:AS35))</f>
        <v>7</v>
      </c>
      <c r="BD35" s="46">
        <f>RANK(T35,(H35:M35,N35:U35,Z35:AS35))</f>
        <v>7</v>
      </c>
      <c r="BE35" s="46">
        <f>RANK(R35,(H35:M35,N35:U35,Z35:AS35))</f>
        <v>7</v>
      </c>
      <c r="BG35" s="45">
        <v>48</v>
      </c>
    </row>
    <row r="36" spans="1:59" s="35" customFormat="1" x14ac:dyDescent="0.2">
      <c r="A36" s="35" t="s">
        <v>814</v>
      </c>
      <c r="B36" s="37">
        <f t="shared" si="19"/>
        <v>274087</v>
      </c>
      <c r="C36" s="76">
        <f t="shared" si="20"/>
        <v>2</v>
      </c>
      <c r="D36" s="76">
        <f t="shared" si="21"/>
        <v>1</v>
      </c>
      <c r="E36" s="76">
        <f t="shared" si="26"/>
        <v>5</v>
      </c>
      <c r="F36" s="37">
        <f t="shared" si="23"/>
        <v>40926</v>
      </c>
      <c r="G36" s="38">
        <f t="shared" si="24"/>
        <v>0.149317552455972</v>
      </c>
      <c r="H36" s="37">
        <f>County!N2164</f>
        <v>110335</v>
      </c>
      <c r="I36" s="38">
        <f t="shared" si="25"/>
        <v>0.40255466330033896</v>
      </c>
      <c r="J36" s="37">
        <f>County!O2164</f>
        <v>151261</v>
      </c>
      <c r="K36" s="38">
        <f t="shared" si="25"/>
        <v>0.55187221575631096</v>
      </c>
      <c r="L36" s="71">
        <f>County!P2164</f>
        <v>2129</v>
      </c>
      <c r="M36" s="38">
        <f t="shared" si="0"/>
        <v>7.7676066358492012E-3</v>
      </c>
      <c r="N36" s="71">
        <f>County!Q2164</f>
        <v>0</v>
      </c>
      <c r="O36" s="38">
        <f t="shared" si="1"/>
        <v>0</v>
      </c>
      <c r="P36" s="71">
        <f>County!R2164</f>
        <v>0</v>
      </c>
      <c r="Q36" s="38">
        <f t="shared" si="2"/>
        <v>0</v>
      </c>
      <c r="R36" s="71">
        <f>County!S2164</f>
        <v>0</v>
      </c>
      <c r="S36" s="38">
        <f t="shared" si="3"/>
        <v>0</v>
      </c>
      <c r="T36" s="71">
        <f>County!T2164</f>
        <v>0</v>
      </c>
      <c r="U36" s="38">
        <f t="shared" si="4"/>
        <v>0</v>
      </c>
      <c r="V36" s="71">
        <f>County!U2164</f>
        <v>0</v>
      </c>
      <c r="W36" s="38">
        <f t="shared" si="5"/>
        <v>0</v>
      </c>
      <c r="X36" s="71">
        <f>County!V2164</f>
        <v>1839</v>
      </c>
      <c r="Y36" s="38">
        <f t="shared" si="6"/>
        <v>6.7095484280538659E-3</v>
      </c>
      <c r="Z36" s="71">
        <f>County!W2164</f>
        <v>1115</v>
      </c>
      <c r="AA36" s="38">
        <f t="shared" si="7"/>
        <v>4.0680513851441332E-3</v>
      </c>
      <c r="AB36" s="37">
        <f>County!X2164</f>
        <v>1855</v>
      </c>
      <c r="AC36" s="38">
        <f t="shared" si="8"/>
        <v>6.7679240533115399E-3</v>
      </c>
      <c r="AD36" s="37">
        <f>County!Y2164</f>
        <v>3266</v>
      </c>
      <c r="AE36" s="38">
        <f t="shared" si="9"/>
        <v>1.1915924505722635E-2</v>
      </c>
      <c r="AF36" s="37">
        <f>County!Z2164</f>
        <v>2287</v>
      </c>
      <c r="AG36" s="38">
        <f t="shared" si="10"/>
        <v>8.3440659352687283E-3</v>
      </c>
      <c r="AH36" s="37">
        <f>County!AA2164</f>
        <v>0</v>
      </c>
      <c r="AI36" s="38">
        <f t="shared" si="11"/>
        <v>0</v>
      </c>
      <c r="AJ36" s="37">
        <f>County!AB2164</f>
        <v>0</v>
      </c>
      <c r="AK36" s="38">
        <f t="shared" si="12"/>
        <v>0</v>
      </c>
      <c r="AL36" s="37">
        <f>County!AC2164</f>
        <v>0</v>
      </c>
      <c r="AM36" s="38">
        <f t="shared" si="13"/>
        <v>0</v>
      </c>
      <c r="AN36" s="37">
        <f>County!AD2164</f>
        <v>0</v>
      </c>
      <c r="AO36" s="38">
        <f t="shared" si="14"/>
        <v>0</v>
      </c>
      <c r="AP36" s="37">
        <f>County!AE2164</f>
        <v>0</v>
      </c>
      <c r="AQ36" s="38">
        <f t="shared" si="15"/>
        <v>0</v>
      </c>
      <c r="AR36" s="37">
        <f>County!AF2164</f>
        <v>0</v>
      </c>
      <c r="AS36" s="38">
        <f t="shared" si="16"/>
        <v>0</v>
      </c>
      <c r="AT36" s="37">
        <f>County!AG2164</f>
        <v>0</v>
      </c>
      <c r="AU36" s="38">
        <f t="shared" si="17"/>
        <v>0</v>
      </c>
      <c r="AV36" s="37">
        <f>SUM(County!AJ2164:AW2164)</f>
        <v>0</v>
      </c>
      <c r="AW36" s="38">
        <f t="shared" si="17"/>
        <v>0</v>
      </c>
      <c r="AX36" s="55"/>
      <c r="AY36" s="35" t="str">
        <f t="shared" si="18"/>
        <v>Vermont</v>
      </c>
      <c r="AZ36" s="35" t="s">
        <v>308</v>
      </c>
      <c r="BB36" s="36">
        <f>RANK(N36,(H36:M36,N36:U36,Z36:AS36))</f>
        <v>15</v>
      </c>
      <c r="BC36" s="36">
        <f>RANK(P36,(H36:M36,N36:U36,Z36:AS36))</f>
        <v>15</v>
      </c>
      <c r="BD36" s="36">
        <f>RANK(T36,(H36:M36,N36:U36,Z36:AS36))</f>
        <v>15</v>
      </c>
      <c r="BE36" s="36">
        <f>RANK(R36,(H36:M36,N36:U36,Z36:AS36))</f>
        <v>15</v>
      </c>
      <c r="BG36" s="35">
        <v>50</v>
      </c>
    </row>
    <row r="37" spans="1:59" s="45" customFormat="1" x14ac:dyDescent="0.2">
      <c r="A37" s="45" t="s">
        <v>1500</v>
      </c>
      <c r="B37" s="47">
        <f t="shared" si="19"/>
        <v>2673308</v>
      </c>
      <c r="C37" s="75">
        <f t="shared" si="20"/>
        <v>1</v>
      </c>
      <c r="D37" s="75">
        <f t="shared" si="21"/>
        <v>2</v>
      </c>
      <c r="E37" s="75">
        <f t="shared" si="26"/>
        <v>4</v>
      </c>
      <c r="F37" s="47">
        <f t="shared" si="23"/>
        <v>29227</v>
      </c>
      <c r="G37" s="48">
        <f t="shared" si="24"/>
        <v>1.0932896620965485E-2</v>
      </c>
      <c r="H37" s="47">
        <f>County!N2238</f>
        <v>1324307</v>
      </c>
      <c r="I37" s="48">
        <f t="shared" si="25"/>
        <v>0.49538137767889073</v>
      </c>
      <c r="J37" s="47">
        <f>County!O2238</f>
        <v>1295080</v>
      </c>
      <c r="K37" s="48">
        <f t="shared" si="25"/>
        <v>0.48444848105792526</v>
      </c>
      <c r="L37" s="70">
        <f>County!P2238</f>
        <v>18884</v>
      </c>
      <c r="M37" s="48">
        <f t="shared" si="0"/>
        <v>7.0639073387727862E-3</v>
      </c>
      <c r="N37" s="70">
        <f>County!Q2238</f>
        <v>20225</v>
      </c>
      <c r="O37" s="48">
        <f t="shared" si="1"/>
        <v>7.5655330399639698E-3</v>
      </c>
      <c r="P37" s="70">
        <f>County!R2238</f>
        <v>11087</v>
      </c>
      <c r="Q37" s="48">
        <f t="shared" si="2"/>
        <v>4.1472961589162196E-3</v>
      </c>
      <c r="R37" s="70">
        <f>County!S2238</f>
        <v>0</v>
      </c>
      <c r="S37" s="48">
        <f t="shared" si="3"/>
        <v>0</v>
      </c>
      <c r="T37" s="70">
        <f>County!T2238</f>
        <v>0</v>
      </c>
      <c r="U37" s="48">
        <f t="shared" si="4"/>
        <v>0</v>
      </c>
      <c r="V37" s="70">
        <f>County!U2238</f>
        <v>0</v>
      </c>
      <c r="W37" s="48">
        <f t="shared" si="5"/>
        <v>0</v>
      </c>
      <c r="X37" s="70">
        <f>County!V2238</f>
        <v>0</v>
      </c>
      <c r="Y37" s="48">
        <f t="shared" si="6"/>
        <v>0</v>
      </c>
      <c r="Z37" s="70">
        <f>County!W2238</f>
        <v>966</v>
      </c>
      <c r="AA37" s="48">
        <f t="shared" si="7"/>
        <v>3.6135005768134459E-4</v>
      </c>
      <c r="AB37" s="47">
        <f>County!X2238</f>
        <v>2745</v>
      </c>
      <c r="AC37" s="48">
        <f t="shared" si="8"/>
        <v>1.0268177104920196E-3</v>
      </c>
      <c r="AD37" s="47">
        <f>County!Y2238</f>
        <v>4</v>
      </c>
      <c r="AE37" s="48">
        <f t="shared" si="9"/>
        <v>1.4962735307716132E-6</v>
      </c>
      <c r="AF37" s="47">
        <f>County!Z2238</f>
        <v>1</v>
      </c>
      <c r="AG37" s="48">
        <f t="shared" si="10"/>
        <v>3.7406838269290331E-7</v>
      </c>
      <c r="AH37" s="47">
        <f>County!AA2238</f>
        <v>2</v>
      </c>
      <c r="AI37" s="48">
        <f t="shared" si="11"/>
        <v>7.4813676538580661E-7</v>
      </c>
      <c r="AJ37" s="47">
        <f>County!AB2238</f>
        <v>1</v>
      </c>
      <c r="AK37" s="48">
        <f t="shared" si="12"/>
        <v>3.7406838269290331E-7</v>
      </c>
      <c r="AL37" s="47">
        <f>County!AC2238</f>
        <v>2</v>
      </c>
      <c r="AM37" s="48">
        <f t="shared" si="13"/>
        <v>7.4813676538580661E-7</v>
      </c>
      <c r="AN37" s="47">
        <f>County!AD2238</f>
        <v>1</v>
      </c>
      <c r="AO37" s="48">
        <f t="shared" si="14"/>
        <v>3.7406838269290331E-7</v>
      </c>
      <c r="AP37" s="47">
        <f>County!AE2238</f>
        <v>3</v>
      </c>
      <c r="AQ37" s="48">
        <f t="shared" si="15"/>
        <v>1.12220514807871E-6</v>
      </c>
      <c r="AR37" s="47">
        <f>County!AF2238</f>
        <v>0</v>
      </c>
      <c r="AS37" s="48">
        <f t="shared" si="16"/>
        <v>0</v>
      </c>
      <c r="AT37" s="47">
        <f>County!AG2238</f>
        <v>0</v>
      </c>
      <c r="AU37" s="48">
        <f t="shared" si="17"/>
        <v>0</v>
      </c>
      <c r="AV37" s="47">
        <f>SUM(County!AJ2238:AW2238)</f>
        <v>0</v>
      </c>
      <c r="AW37" s="48">
        <f t="shared" si="17"/>
        <v>0</v>
      </c>
      <c r="AX37" s="54"/>
      <c r="AY37" s="45" t="str">
        <f t="shared" si="18"/>
        <v>Wisconsin</v>
      </c>
      <c r="AZ37" s="45" t="s">
        <v>2296</v>
      </c>
      <c r="BB37" s="46">
        <f>RANK(N37,(H37:M37,N37:U37,Z37:AS37))</f>
        <v>3</v>
      </c>
      <c r="BC37" s="46">
        <f>RANK(P37,(H37:M37,N37:U37,Z37:AS37))</f>
        <v>5</v>
      </c>
      <c r="BD37" s="46">
        <f>RANK(T37,(H37:M37,N37:U37,Z37:AS37))</f>
        <v>29</v>
      </c>
      <c r="BE37" s="46">
        <f>RANK(R37,(H37:M37,N37:U37,Z37:AS37))</f>
        <v>29</v>
      </c>
      <c r="BG37" s="45">
        <v>55</v>
      </c>
    </row>
    <row r="38" spans="1:59" s="40" customFormat="1" x14ac:dyDescent="0.2">
      <c r="A38" s="40" t="s">
        <v>249</v>
      </c>
      <c r="B38" s="43">
        <f t="shared" si="19"/>
        <v>203238</v>
      </c>
      <c r="C38" s="77">
        <f t="shared" si="20"/>
        <v>2</v>
      </c>
      <c r="D38" s="77">
        <f t="shared" si="21"/>
        <v>1</v>
      </c>
      <c r="E38" s="77" t="str">
        <f t="shared" si="26"/>
        <v>-</v>
      </c>
      <c r="F38" s="43">
        <f t="shared" si="23"/>
        <v>80447</v>
      </c>
      <c r="G38" s="44">
        <f t="shared" si="24"/>
        <v>0.39582656786624548</v>
      </c>
      <c r="H38" s="43">
        <f>County!N2263</f>
        <v>55965</v>
      </c>
      <c r="I38" s="44">
        <f t="shared" si="25"/>
        <v>0.27536681132465385</v>
      </c>
      <c r="J38" s="43">
        <f>County!O2263</f>
        <v>136412</v>
      </c>
      <c r="K38" s="44">
        <f t="shared" si="25"/>
        <v>0.67119337919089939</v>
      </c>
      <c r="L38" s="105">
        <f>County!P2263</f>
        <v>0</v>
      </c>
      <c r="M38" s="44">
        <f t="shared" si="0"/>
        <v>0</v>
      </c>
      <c r="N38" s="105">
        <f>County!Q2263</f>
        <v>3010</v>
      </c>
      <c r="O38" s="44">
        <f t="shared" si="1"/>
        <v>1.4810222497761245E-2</v>
      </c>
      <c r="P38" s="105">
        <f>County!R2263</f>
        <v>0</v>
      </c>
      <c r="Q38" s="44">
        <f t="shared" si="2"/>
        <v>0</v>
      </c>
      <c r="R38" s="105">
        <f>County!S2263</f>
        <v>6751</v>
      </c>
      <c r="S38" s="44">
        <f t="shared" si="3"/>
        <v>3.3217213316407368E-2</v>
      </c>
      <c r="T38" s="105">
        <f>County!T2263</f>
        <v>0</v>
      </c>
      <c r="U38" s="44">
        <f t="shared" si="4"/>
        <v>0</v>
      </c>
      <c r="V38" s="105">
        <f>County!U2263</f>
        <v>0</v>
      </c>
      <c r="W38" s="44">
        <f t="shared" si="5"/>
        <v>0</v>
      </c>
      <c r="X38" s="105">
        <f>County!V2263</f>
        <v>0</v>
      </c>
      <c r="Y38" s="44">
        <f t="shared" si="6"/>
        <v>0</v>
      </c>
      <c r="Z38" s="105">
        <f>County!W2263</f>
        <v>1100</v>
      </c>
      <c r="AA38" s="44">
        <f t="shared" si="7"/>
        <v>5.4123736702781956E-3</v>
      </c>
      <c r="AB38" s="43">
        <f>County!X2263</f>
        <v>0</v>
      </c>
      <c r="AC38" s="44">
        <f t="shared" si="8"/>
        <v>0</v>
      </c>
      <c r="AD38" s="43">
        <f>County!Y2263</f>
        <v>0</v>
      </c>
      <c r="AE38" s="44">
        <f t="shared" si="9"/>
        <v>0</v>
      </c>
      <c r="AF38" s="43">
        <f>County!Z2263</f>
        <v>0</v>
      </c>
      <c r="AG38" s="44">
        <f t="shared" si="10"/>
        <v>0</v>
      </c>
      <c r="AH38" s="43">
        <f>County!AA2263</f>
        <v>0</v>
      </c>
      <c r="AI38" s="44">
        <f t="shared" si="11"/>
        <v>0</v>
      </c>
      <c r="AJ38" s="43">
        <f>County!AB2263</f>
        <v>0</v>
      </c>
      <c r="AK38" s="44">
        <f t="shared" si="12"/>
        <v>0</v>
      </c>
      <c r="AL38" s="43">
        <f>County!AC2263</f>
        <v>0</v>
      </c>
      <c r="AM38" s="44">
        <f t="shared" si="13"/>
        <v>0</v>
      </c>
      <c r="AN38" s="43">
        <f>County!AD2263</f>
        <v>0</v>
      </c>
      <c r="AO38" s="44">
        <f t="shared" si="14"/>
        <v>0</v>
      </c>
      <c r="AP38" s="43">
        <f>County!AE2263</f>
        <v>0</v>
      </c>
      <c r="AQ38" s="44">
        <f t="shared" si="15"/>
        <v>0</v>
      </c>
      <c r="AR38" s="43">
        <f>County!AF2263</f>
        <v>0</v>
      </c>
      <c r="AS38" s="44">
        <f t="shared" si="16"/>
        <v>0</v>
      </c>
      <c r="AT38" s="43">
        <f>County!AG2263</f>
        <v>0</v>
      </c>
      <c r="AU38" s="44">
        <f t="shared" si="17"/>
        <v>0</v>
      </c>
      <c r="AV38" s="43">
        <f>SUM(County!AJ2263:AW2263)</f>
        <v>0</v>
      </c>
      <c r="AW38" s="44">
        <f t="shared" si="17"/>
        <v>0</v>
      </c>
      <c r="AX38" s="56"/>
      <c r="AY38" s="40" t="str">
        <f t="shared" si="18"/>
        <v>Wyoming</v>
      </c>
      <c r="AZ38" s="40" t="s">
        <v>724</v>
      </c>
      <c r="BB38" s="41">
        <f>RANK(N38,(H38:M38,N38:U38,Z38:AS38))</f>
        <v>4</v>
      </c>
      <c r="BC38" s="41">
        <f>RANK(P38,(H38:M38,N38:U38,Z38:AS38))</f>
        <v>11</v>
      </c>
      <c r="BD38" s="41">
        <f>RANK(T38,(H38:M38,N38:U38,Z38:AS38))</f>
        <v>11</v>
      </c>
      <c r="BE38" s="41">
        <f>RANK(R38,(H38:M38,N38:U38,Z38:AS38))</f>
        <v>3</v>
      </c>
      <c r="BG38" s="40">
        <v>56</v>
      </c>
    </row>
    <row r="39" spans="1:59" s="45" customFormat="1" x14ac:dyDescent="0.2">
      <c r="A39" s="42" t="s">
        <v>545</v>
      </c>
      <c r="B39" s="47">
        <f t="shared" si="19"/>
        <v>91918835</v>
      </c>
      <c r="C39" s="75">
        <f t="shared" si="20"/>
        <v>1</v>
      </c>
      <c r="D39" s="75">
        <f t="shared" si="21"/>
        <v>2</v>
      </c>
      <c r="E39" s="75">
        <f t="shared" si="26"/>
        <v>5</v>
      </c>
      <c r="F39" s="47">
        <f>ABS(J39-H39)</f>
        <v>2820390</v>
      </c>
      <c r="G39" s="48">
        <f t="shared" si="24"/>
        <v>3.0683482879216212E-2</v>
      </c>
      <c r="H39" s="47">
        <f>SUM(H3:H38)</f>
        <v>46301180</v>
      </c>
      <c r="I39" s="48">
        <f t="shared" si="25"/>
        <v>0.50371808998667145</v>
      </c>
      <c r="J39" s="47">
        <f>SUM(J3:J38)</f>
        <v>43480790</v>
      </c>
      <c r="K39" s="48">
        <f t="shared" si="25"/>
        <v>0.47303460710745521</v>
      </c>
      <c r="L39" s="47">
        <f>SUM(L3:L38)</f>
        <v>299520</v>
      </c>
      <c r="M39" s="48">
        <f t="shared" si="0"/>
        <v>3.2585269384669637E-3</v>
      </c>
      <c r="N39" s="47">
        <f>SUM(N3:N38)</f>
        <v>877842</v>
      </c>
      <c r="O39" s="48">
        <f t="shared" si="1"/>
        <v>9.5501863138278461E-3</v>
      </c>
      <c r="P39" s="47">
        <f>SUM(P3:P38)</f>
        <v>296490</v>
      </c>
      <c r="Q39" s="48">
        <f t="shared" si="2"/>
        <v>3.2255630742056294E-3</v>
      </c>
      <c r="R39" s="47">
        <f>SUM(R3:R38)</f>
        <v>62902</v>
      </c>
      <c r="S39" s="48">
        <f t="shared" si="3"/>
        <v>6.8432111873480551E-4</v>
      </c>
      <c r="T39" s="47">
        <f>SUM(T3:T38)</f>
        <v>10076</v>
      </c>
      <c r="U39" s="48">
        <f t="shared" si="4"/>
        <v>1.096184476228403E-4</v>
      </c>
      <c r="V39" s="47">
        <f>SUM(V3:V38)</f>
        <v>47140</v>
      </c>
      <c r="W39" s="48">
        <f t="shared" si="5"/>
        <v>5.1284374959713103E-4</v>
      </c>
      <c r="X39" s="47">
        <f>SUM(X3:X38)</f>
        <v>1839</v>
      </c>
      <c r="Y39" s="48">
        <f t="shared" si="6"/>
        <v>2.0006780982374286E-5</v>
      </c>
      <c r="Z39" s="47">
        <f>SUM(Z3:Z38)</f>
        <v>43057</v>
      </c>
      <c r="AA39" s="48">
        <f t="shared" si="7"/>
        <v>4.6842412656774858E-4</v>
      </c>
      <c r="AB39" s="47">
        <f>SUM(AB3:AB38)</f>
        <v>430037</v>
      </c>
      <c r="AC39" s="48">
        <f t="shared" si="8"/>
        <v>4.6784426717331653E-3</v>
      </c>
      <c r="AD39" s="47">
        <f>SUM(AD3:AD38)</f>
        <v>27614</v>
      </c>
      <c r="AE39" s="48">
        <f t="shared" si="9"/>
        <v>3.0041721046616834E-4</v>
      </c>
      <c r="AF39" s="47">
        <f>SUM(AF3:AF38)</f>
        <v>9968</v>
      </c>
      <c r="AG39" s="48">
        <f t="shared" si="10"/>
        <v>1.0844349800560461E-4</v>
      </c>
      <c r="AH39" s="47">
        <f>SUM(AH3:AH38)</f>
        <v>1156</v>
      </c>
      <c r="AI39" s="48">
        <f t="shared" si="11"/>
        <v>1.2576312569670841E-5</v>
      </c>
      <c r="AJ39" s="47">
        <f>SUM(AJ3:AJ38)</f>
        <v>845</v>
      </c>
      <c r="AK39" s="48">
        <f t="shared" si="12"/>
        <v>9.1928928385569726E-6</v>
      </c>
      <c r="AL39" s="47">
        <f>SUM(AL3:AL38)</f>
        <v>514</v>
      </c>
      <c r="AM39" s="48">
        <f t="shared" si="13"/>
        <v>5.5918898449920515E-6</v>
      </c>
      <c r="AN39" s="47">
        <f>SUM(AN3:AN38)</f>
        <v>1516</v>
      </c>
      <c r="AO39" s="48">
        <f t="shared" si="14"/>
        <v>1.6492811293789789E-5</v>
      </c>
      <c r="AP39" s="47">
        <f>SUM(AP3:AP38)</f>
        <v>670</v>
      </c>
      <c r="AQ39" s="48">
        <f t="shared" si="15"/>
        <v>7.2890392921102623E-6</v>
      </c>
      <c r="AR39" s="47">
        <f>SUM(AR3:AR38)</f>
        <v>614</v>
      </c>
      <c r="AS39" s="48">
        <f t="shared" si="16"/>
        <v>6.6798061572473152E-6</v>
      </c>
      <c r="AT39" s="47">
        <f>SUM(AT3:AT38)</f>
        <v>763</v>
      </c>
      <c r="AU39" s="48">
        <f t="shared" si="17"/>
        <v>8.3008014625076563E-6</v>
      </c>
      <c r="AV39" s="47">
        <f>SUM(AV3:AV38)</f>
        <v>24302</v>
      </c>
      <c r="AW39" s="48">
        <f t="shared" si="17"/>
        <v>2.6438542220427399E-4</v>
      </c>
      <c r="AX39" s="54"/>
      <c r="AY39" s="45" t="str">
        <f t="shared" si="18"/>
        <v>Total</v>
      </c>
      <c r="BB39" s="46">
        <f>RANK(N39,(H39:M39,N39:U39,Z39:AS39))</f>
        <v>3</v>
      </c>
      <c r="BC39" s="46">
        <f>RANK(P39,(H39:M39,N39:U39,Z39:AS39))</f>
        <v>6</v>
      </c>
      <c r="BD39" s="46">
        <f>RANK(T39,(H39:M39,N39:U39,Z39:AS39))</f>
        <v>10</v>
      </c>
      <c r="BE39" s="46">
        <f>RANK(R39,(H39:M39,N39:U39,Z39:AS39))</f>
        <v>7</v>
      </c>
    </row>
    <row r="40" spans="1:59" x14ac:dyDescent="0.2">
      <c r="B40" s="1"/>
      <c r="F40" s="1"/>
      <c r="G40" s="1"/>
      <c r="H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</row>
    <row r="41" spans="1:59" x14ac:dyDescent="0.2">
      <c r="A41" s="58" t="s">
        <v>2626</v>
      </c>
      <c r="B41" s="111">
        <v>41948</v>
      </c>
      <c r="L41" s="2"/>
      <c r="R41" s="1"/>
      <c r="S41" s="1"/>
      <c r="T41" s="1"/>
      <c r="Y41" s="61"/>
    </row>
    <row r="42" spans="1:59" x14ac:dyDescent="0.2">
      <c r="G42" s="23"/>
      <c r="Y42" s="9"/>
    </row>
    <row r="43" spans="1:59" x14ac:dyDescent="0.2">
      <c r="L43" s="1"/>
    </row>
  </sheetData>
  <mergeCells count="44">
    <mergeCell ref="AV2:AW2"/>
    <mergeCell ref="AT1:AU1"/>
    <mergeCell ref="AT2:AU2"/>
    <mergeCell ref="AD1:AE1"/>
    <mergeCell ref="AR1:AS1"/>
    <mergeCell ref="AP1:AQ1"/>
    <mergeCell ref="AN1:AO1"/>
    <mergeCell ref="AN2:AO2"/>
    <mergeCell ref="AL1:AM1"/>
    <mergeCell ref="AF1:AG1"/>
    <mergeCell ref="AJ1:AK1"/>
    <mergeCell ref="AH1:AI1"/>
    <mergeCell ref="AV1:AW1"/>
    <mergeCell ref="N1:O1"/>
    <mergeCell ref="P1:Q1"/>
    <mergeCell ref="C1:E1"/>
    <mergeCell ref="H1:I1"/>
    <mergeCell ref="J1:K1"/>
    <mergeCell ref="L1:M1"/>
    <mergeCell ref="F1:G1"/>
    <mergeCell ref="T1:U1"/>
    <mergeCell ref="R1:S1"/>
    <mergeCell ref="X1:Y1"/>
    <mergeCell ref="AB1:AC1"/>
    <mergeCell ref="X2:Y2"/>
    <mergeCell ref="AB2:AC2"/>
    <mergeCell ref="V1:W1"/>
    <mergeCell ref="Z1:AA1"/>
    <mergeCell ref="H2:I2"/>
    <mergeCell ref="J2:K2"/>
    <mergeCell ref="L2:M2"/>
    <mergeCell ref="N2:O2"/>
    <mergeCell ref="AR2:AS2"/>
    <mergeCell ref="AP2:AQ2"/>
    <mergeCell ref="AH2:AI2"/>
    <mergeCell ref="AD2:AE2"/>
    <mergeCell ref="P2:Q2"/>
    <mergeCell ref="T2:U2"/>
    <mergeCell ref="R2:S2"/>
    <mergeCell ref="V2:W2"/>
    <mergeCell ref="Z2:AA2"/>
    <mergeCell ref="AJ2:AK2"/>
    <mergeCell ref="AF2:AG2"/>
    <mergeCell ref="AL2:AM2"/>
  </mergeCells>
  <phoneticPr fontId="13"/>
  <conditionalFormatting sqref="C3:C39">
    <cfRule type="cellIs" dxfId="236" priority="2" stopIfTrue="1" operator="equal">
      <formula>1</formula>
    </cfRule>
    <cfRule type="cellIs" dxfId="235" priority="3" stopIfTrue="1" operator="equal">
      <formula>3</formula>
    </cfRule>
  </conditionalFormatting>
  <conditionalFormatting sqref="D3:D39">
    <cfRule type="cellIs" dxfId="234" priority="4" stopIfTrue="1" operator="equal">
      <formula>1</formula>
    </cfRule>
    <cfRule type="cellIs" dxfId="233" priority="5" stopIfTrue="1" operator="equal">
      <formula>3</formula>
    </cfRule>
  </conditionalFormatting>
  <conditionalFormatting sqref="E3:E39">
    <cfRule type="cellIs" dxfId="232" priority="6" stopIfTrue="1" operator="equal">
      <formula>1</formula>
    </cfRule>
    <cfRule type="cellIs" dxfId="231" priority="7" stopIfTrue="1" operator="equal">
      <formula>3</formula>
    </cfRule>
  </conditionalFormatting>
  <conditionalFormatting sqref="G3:G39">
    <cfRule type="cellIs" dxfId="230" priority="8" stopIfTrue="1" operator="between">
      <formula>0.01</formula>
      <formula>-0.01</formula>
    </cfRule>
  </conditionalFormatting>
  <conditionalFormatting sqref="F3:F39">
    <cfRule type="expression" dxfId="229" priority="1" stopIfTrue="1">
      <formula>IF(E3=1,1,0)</formula>
    </cfRule>
    <cfRule type="expression" dxfId="228" priority="9" stopIfTrue="1">
      <formula>IF(C3=1,1,0)</formula>
    </cfRule>
    <cfRule type="expression" dxfId="227" priority="10" stopIfTrue="1">
      <formula>IF(D3=1,1,0)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CJ2264"/>
  <sheetViews>
    <sheetView workbookViewId="0">
      <pane xSplit="2" ySplit="1" topLeftCell="C2" activePane="bottomRight" state="frozenSplit"/>
      <selection pane="topRight"/>
      <selection pane="bottomLeft" activeCell="A2" sqref="A2:XFD2"/>
      <selection pane="bottomRight" activeCell="L1083" sqref="L1083"/>
    </sheetView>
  </sheetViews>
  <sheetFormatPr baseColWidth="10" defaultColWidth="12.42578125" defaultRowHeight="14" customHeight="1" outlineLevelRow="1" x14ac:dyDescent="0.2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53" width="8.7109375" style="1" customWidth="1"/>
    <col min="54" max="57" width="1.7109375" style="8" customWidth="1"/>
    <col min="58" max="62" width="6.7109375" style="2" customWidth="1"/>
    <col min="63" max="63" width="12.42578125" customWidth="1"/>
    <col min="64" max="64" width="2.7109375" customWidth="1"/>
    <col min="65" max="65" width="6.7109375" customWidth="1"/>
    <col min="66" max="66" width="3" bestFit="1" customWidth="1"/>
    <col min="67" max="67" width="3" style="101" bestFit="1" customWidth="1"/>
    <col min="68" max="68" width="4" style="100" bestFit="1" customWidth="1"/>
    <col min="69" max="69" width="6" style="103" bestFit="1" customWidth="1"/>
    <col min="70" max="70" width="5.28515625" customWidth="1"/>
    <col min="71" max="71" width="13.42578125" style="7" customWidth="1"/>
  </cols>
  <sheetData>
    <row r="1" spans="1:74" ht="14" customHeight="1" x14ac:dyDescent="0.2">
      <c r="C1" s="25" t="s">
        <v>2184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1214</v>
      </c>
      <c r="H1" s="2" t="s">
        <v>240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2388</v>
      </c>
      <c r="N1" s="3" t="str">
        <f>Candidates!F2</f>
        <v>Democratic</v>
      </c>
      <c r="O1" s="4" t="str">
        <f>Candidates!F3</f>
        <v>Republican</v>
      </c>
      <c r="P1" s="21" t="str">
        <f>Candidates!F4</f>
        <v>Independent</v>
      </c>
      <c r="Q1" s="1" t="str">
        <f>Candidates!F5</f>
        <v>Libertarian</v>
      </c>
      <c r="R1" s="1" t="str">
        <f>Candidates!F6</f>
        <v>Green</v>
      </c>
      <c r="S1" s="1" t="str">
        <f>Candidates!F7</f>
        <v>Constitution</v>
      </c>
      <c r="T1" s="1" t="str">
        <f>Candidates!F8</f>
        <v>Ind. American</v>
      </c>
      <c r="U1" s="1" t="str">
        <f>Candidates!F9</f>
        <v>Reform</v>
      </c>
      <c r="V1" s="1" t="str">
        <f>Candidates!F10</f>
        <v>Lberty Union</v>
      </c>
      <c r="W1" s="1" t="str">
        <f>Candidates!F11</f>
        <v>Write-ins</v>
      </c>
      <c r="X1" s="1" t="str">
        <f>Candidates!F12</f>
        <v>State1</v>
      </c>
      <c r="Y1" s="1" t="str">
        <f>Candidates!F13</f>
        <v>State2</v>
      </c>
      <c r="Z1" s="1" t="str">
        <f>Candidates!F14</f>
        <v>State3</v>
      </c>
      <c r="AA1" s="1" t="str">
        <f>Candidates!F15</f>
        <v>State4</v>
      </c>
      <c r="AB1" s="1" t="str">
        <f>Candidates!F16</f>
        <v>State5</v>
      </c>
      <c r="AC1" s="1" t="str">
        <f>Candidates!F17</f>
        <v>State6</v>
      </c>
      <c r="AD1" s="1" t="str">
        <f>Candidates!F18</f>
        <v>State7</v>
      </c>
      <c r="AE1" s="1" t="str">
        <f>Candidates!F19</f>
        <v>State8</v>
      </c>
      <c r="AF1" s="1" t="str">
        <f>Candidates!F20</f>
        <v>State9</v>
      </c>
      <c r="AG1" s="1" t="str">
        <f>Candidates!F21</f>
        <v>State10</v>
      </c>
      <c r="AH1" s="1" t="str">
        <f>Candidates!F22</f>
        <v>State11</v>
      </c>
      <c r="AI1" s="1" t="str">
        <f>Candidates!F23</f>
        <v>State12</v>
      </c>
      <c r="AJ1" s="1" t="str">
        <f>Candidates!F24</f>
        <v>State13</v>
      </c>
      <c r="AK1" s="1" t="str">
        <f>Candidates!F25</f>
        <v>State14</v>
      </c>
      <c r="AL1" s="1" t="str">
        <f>Candidates!F26</f>
        <v>State15</v>
      </c>
      <c r="AM1" s="1" t="str">
        <f>Candidates!F27</f>
        <v>State16</v>
      </c>
      <c r="AN1" s="1" t="str">
        <f>Candidates!F28</f>
        <v>State17</v>
      </c>
      <c r="AO1" s="1" t="str">
        <f>Candidates!F29</f>
        <v>State18</v>
      </c>
      <c r="AP1" s="1" t="str">
        <f>Candidates!F30</f>
        <v>State19</v>
      </c>
      <c r="AQ1" s="1" t="str">
        <f>Candidates!F31</f>
        <v>State20</v>
      </c>
      <c r="AR1" s="1" t="str">
        <f>Candidates!F32</f>
        <v>State21</v>
      </c>
      <c r="AS1" s="1" t="str">
        <f>Candidates!F33</f>
        <v>State22</v>
      </c>
      <c r="AT1" s="1" t="str">
        <f>Candidates!F34</f>
        <v>State23</v>
      </c>
      <c r="AU1" s="1" t="str">
        <f>Candidates!F35</f>
        <v>State24</v>
      </c>
      <c r="AV1" s="1" t="str">
        <f>Candidates!F36</f>
        <v>State25</v>
      </c>
      <c r="AW1" s="1" t="str">
        <f>Candidates!F37</f>
        <v>State26</v>
      </c>
      <c r="AX1" s="1">
        <f>Candidates!F38</f>
        <v>0</v>
      </c>
      <c r="BB1" s="23" t="str">
        <f>LEFT(Q1,1)</f>
        <v>L</v>
      </c>
      <c r="BC1" s="23" t="str">
        <f>LEFT(R1,1)</f>
        <v>G</v>
      </c>
      <c r="BD1" s="23" t="str">
        <f>LEFT(T1,1)</f>
        <v>I</v>
      </c>
      <c r="BE1" s="23" t="str">
        <f>LEFT(S1,1)</f>
        <v>C</v>
      </c>
      <c r="BF1" s="2" t="str">
        <f>Q1</f>
        <v>Libertarian</v>
      </c>
      <c r="BG1" s="2" t="str">
        <f>R1</f>
        <v>Green</v>
      </c>
      <c r="BH1" s="2" t="str">
        <f>T1</f>
        <v>Ind. American</v>
      </c>
      <c r="BI1" s="2" t="str">
        <f>S1</f>
        <v>Constitution</v>
      </c>
      <c r="BN1" s="9" t="s">
        <v>385</v>
      </c>
      <c r="BO1" s="5" t="s">
        <v>290</v>
      </c>
      <c r="BP1" s="106" t="s">
        <v>291</v>
      </c>
      <c r="BQ1" s="102" t="s">
        <v>1254</v>
      </c>
      <c r="BS1" s="7" t="s">
        <v>665</v>
      </c>
      <c r="BV1" t="s">
        <v>2714</v>
      </c>
    </row>
    <row r="2" spans="1:74" ht="14" customHeight="1" x14ac:dyDescent="0.2">
      <c r="C2" s="119"/>
      <c r="D2" s="22"/>
      <c r="E2" s="19"/>
      <c r="F2" s="20"/>
      <c r="G2" s="118"/>
      <c r="I2" s="119"/>
      <c r="J2" s="18"/>
      <c r="K2" s="19"/>
      <c r="L2" s="20"/>
      <c r="N2" s="3"/>
      <c r="O2" s="4"/>
      <c r="P2" s="21"/>
      <c r="BB2" s="23"/>
      <c r="BC2" s="23"/>
      <c r="BD2" s="23"/>
      <c r="BE2" s="23"/>
      <c r="BO2" s="5"/>
      <c r="BP2" s="106"/>
      <c r="BQ2" s="102"/>
    </row>
    <row r="3" spans="1:74" ht="14" hidden="1" customHeight="1" outlineLevel="1" x14ac:dyDescent="0.2">
      <c r="A3" t="s">
        <v>2014</v>
      </c>
      <c r="B3" t="s">
        <v>1556</v>
      </c>
      <c r="C3" s="1">
        <f t="shared" ref="C3:C34" si="0">SUM(N3:AY3)</f>
        <v>19749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8260</v>
      </c>
      <c r="H3" s="2">
        <f>IF(C3&gt;0,G3/C3,0)</f>
        <v>0.41824902526710211</v>
      </c>
      <c r="I3" s="2"/>
      <c r="J3" s="2">
        <f t="shared" ref="J3:J34" si="1">IF($C3=0,"-",N3/$C3)</f>
        <v>0.29034381487670263</v>
      </c>
      <c r="K3" s="2">
        <f t="shared" ref="K3:K34" si="2">IF($C3=0,"-",O3/$C3)</f>
        <v>0.70859284014380475</v>
      </c>
      <c r="L3" s="2">
        <f t="shared" ref="L3:L34" si="3">IF($C3=0,"-",P3/$C3)</f>
        <v>0</v>
      </c>
      <c r="M3" s="2">
        <f t="shared" ref="M3:M34" si="4">IF(C3=0,"-",(1-J3-K3-L3))</f>
        <v>1.0633449794926753E-3</v>
      </c>
      <c r="N3" s="1">
        <v>5734</v>
      </c>
      <c r="O3" s="1">
        <v>13994</v>
      </c>
      <c r="Q3" s="61"/>
      <c r="R3" s="61"/>
      <c r="S3" s="61"/>
      <c r="T3" s="61"/>
      <c r="U3" s="61"/>
      <c r="V3" s="61"/>
      <c r="W3" s="61">
        <v>21</v>
      </c>
      <c r="X3" s="61"/>
      <c r="Y3" s="61"/>
      <c r="Z3" s="61"/>
      <c r="BB3" s="7">
        <f>IF(Q3&gt;0,RANK(Q3,(N3:P3,Q3:AE3)),0)</f>
        <v>0</v>
      </c>
      <c r="BC3" s="7">
        <f>IF(R3&gt;0,RANK(R3,(N3:P3,Q3:AE3)),0)</f>
        <v>0</v>
      </c>
      <c r="BD3" s="7">
        <f>IF(T3&gt;0,RANK(T3,(N3:P3,Q3:AE3)),0)</f>
        <v>0</v>
      </c>
      <c r="BE3" s="7">
        <f>IF(S3&gt;0,RANK(S3,(N3:P3,Q3:AE3)),0)</f>
        <v>0</v>
      </c>
      <c r="BF3" s="2">
        <f t="shared" ref="BF3:BF34" si="5">IF($C3=0,"-",Q3/$C3)</f>
        <v>0</v>
      </c>
      <c r="BG3" s="2">
        <f t="shared" ref="BG3:BG34" si="6">IF($C3=0,"-",R3/$C3)</f>
        <v>0</v>
      </c>
      <c r="BH3" s="2">
        <f t="shared" ref="BH3:BH34" si="7">IF($C3=0,"-",T3/$C3)</f>
        <v>0</v>
      </c>
      <c r="BI3" s="2">
        <f t="shared" ref="BI3:BI34" si="8">IF($C3=0,"-",S3/$C3)</f>
        <v>0</v>
      </c>
      <c r="BK3" t="s">
        <v>2014</v>
      </c>
      <c r="BL3" t="s">
        <v>1556</v>
      </c>
      <c r="BO3" s="99">
        <v>1</v>
      </c>
      <c r="BP3" s="97">
        <v>1</v>
      </c>
      <c r="BQ3" s="103">
        <f t="shared" ref="BQ3:BQ34" si="9">BO3*1000+BP3</f>
        <v>1001</v>
      </c>
      <c r="BS3" s="7" t="s">
        <v>2466</v>
      </c>
    </row>
    <row r="4" spans="1:74" ht="14" hidden="1" customHeight="1" outlineLevel="1" x14ac:dyDescent="0.2">
      <c r="A4" t="s">
        <v>2015</v>
      </c>
      <c r="B4" t="s">
        <v>1556</v>
      </c>
      <c r="C4" s="1">
        <f t="shared" si="0"/>
        <v>77997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10">IF(C4&gt;0,MAX(N4:P4)-LARGE(N4:P4,2),0)</f>
        <v>36951</v>
      </c>
      <c r="H4" s="2">
        <f t="shared" ref="H4:H67" si="11">IF(C4&gt;0,G4/C4,0)</f>
        <v>0.47374899034578255</v>
      </c>
      <c r="I4" s="2"/>
      <c r="J4" s="2">
        <f t="shared" si="1"/>
        <v>0.26236906547687733</v>
      </c>
      <c r="K4" s="2">
        <f t="shared" si="2"/>
        <v>0.73611805582265988</v>
      </c>
      <c r="L4" s="2">
        <f t="shared" si="3"/>
        <v>0</v>
      </c>
      <c r="M4" s="2">
        <f t="shared" si="4"/>
        <v>1.5128787004627942E-3</v>
      </c>
      <c r="N4" s="1">
        <v>20464</v>
      </c>
      <c r="O4" s="1">
        <v>57415</v>
      </c>
      <c r="Q4" s="61"/>
      <c r="R4" s="61"/>
      <c r="S4" s="61"/>
      <c r="T4" s="61"/>
      <c r="U4" s="61"/>
      <c r="V4" s="61"/>
      <c r="W4" s="61">
        <v>118</v>
      </c>
      <c r="X4" s="61"/>
      <c r="Y4" s="61"/>
      <c r="Z4" s="61"/>
      <c r="BB4" s="7">
        <f>IF(Q4&gt;0,RANK(Q4,(N4:P4,Q4:AE4)),0)</f>
        <v>0</v>
      </c>
      <c r="BC4" s="7">
        <f>IF(R4&gt;0,RANK(R4,(N4:P4,Q4:AE4)),0)</f>
        <v>0</v>
      </c>
      <c r="BD4" s="7">
        <f>IF(T4&gt;0,RANK(T4,(N4:P4,Q4:AE4)),0)</f>
        <v>0</v>
      </c>
      <c r="BE4" s="7">
        <f>IF(S4&gt;0,RANK(S4,(N4:P4,Q4:AE4)),0)</f>
        <v>0</v>
      </c>
      <c r="BF4" s="2">
        <f t="shared" si="5"/>
        <v>0</v>
      </c>
      <c r="BG4" s="2">
        <f t="shared" si="6"/>
        <v>0</v>
      </c>
      <c r="BH4" s="2">
        <f t="shared" si="7"/>
        <v>0</v>
      </c>
      <c r="BI4" s="2">
        <f t="shared" si="8"/>
        <v>0</v>
      </c>
      <c r="BK4" t="s">
        <v>2015</v>
      </c>
      <c r="BL4" t="s">
        <v>1556</v>
      </c>
      <c r="BO4" s="99">
        <v>1</v>
      </c>
      <c r="BP4" s="97">
        <v>3</v>
      </c>
      <c r="BQ4" s="103">
        <f t="shared" si="9"/>
        <v>1003</v>
      </c>
      <c r="BS4" s="7" t="s">
        <v>2466</v>
      </c>
    </row>
    <row r="5" spans="1:74" ht="14" hidden="1" customHeight="1" outlineLevel="1" x14ac:dyDescent="0.2">
      <c r="A5" t="s">
        <v>1730</v>
      </c>
      <c r="B5" t="s">
        <v>1556</v>
      </c>
      <c r="C5" s="1">
        <f t="shared" si="0"/>
        <v>8390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10"/>
        <v>293</v>
      </c>
      <c r="H5" s="2">
        <f t="shared" si="11"/>
        <v>3.4922526817640048E-2</v>
      </c>
      <c r="I5" s="2"/>
      <c r="J5" s="2">
        <f t="shared" si="1"/>
        <v>0.48188319427890347</v>
      </c>
      <c r="K5" s="2">
        <f t="shared" si="2"/>
        <v>0.51680572109654355</v>
      </c>
      <c r="L5" s="2">
        <f t="shared" si="3"/>
        <v>0</v>
      </c>
      <c r="M5" s="2">
        <f t="shared" si="4"/>
        <v>1.3110846245529828E-3</v>
      </c>
      <c r="N5" s="1">
        <v>4043</v>
      </c>
      <c r="O5" s="1">
        <v>4336</v>
      </c>
      <c r="Q5" s="61"/>
      <c r="R5" s="61"/>
      <c r="S5" s="61"/>
      <c r="T5" s="61"/>
      <c r="U5" s="61"/>
      <c r="V5" s="61"/>
      <c r="W5" s="61">
        <v>11</v>
      </c>
      <c r="X5" s="61"/>
      <c r="Y5" s="61"/>
      <c r="Z5" s="61"/>
      <c r="BB5" s="7">
        <f>IF(Q5&gt;0,RANK(Q5,(N5:P5,Q5:AE5)),0)</f>
        <v>0</v>
      </c>
      <c r="BC5" s="7">
        <f>IF(R5&gt;0,RANK(R5,(N5:P5,Q5:AE5)),0)</f>
        <v>0</v>
      </c>
      <c r="BD5" s="7">
        <f>IF(T5&gt;0,RANK(T5,(N5:P5,Q5:AE5)),0)</f>
        <v>0</v>
      </c>
      <c r="BE5" s="7">
        <f>IF(S5&gt;0,RANK(S5,(N5:P5,Q5:AE5)),0)</f>
        <v>0</v>
      </c>
      <c r="BF5" s="2">
        <f t="shared" si="5"/>
        <v>0</v>
      </c>
      <c r="BG5" s="2">
        <f t="shared" si="6"/>
        <v>0</v>
      </c>
      <c r="BH5" s="2">
        <f t="shared" si="7"/>
        <v>0</v>
      </c>
      <c r="BI5" s="2">
        <f t="shared" si="8"/>
        <v>0</v>
      </c>
      <c r="BK5" t="s">
        <v>1730</v>
      </c>
      <c r="BL5" t="s">
        <v>1556</v>
      </c>
      <c r="BO5" s="99">
        <v>1</v>
      </c>
      <c r="BP5" s="97">
        <v>5</v>
      </c>
      <c r="BQ5" s="103">
        <f t="shared" si="9"/>
        <v>1005</v>
      </c>
      <c r="BS5" s="7" t="s">
        <v>2466</v>
      </c>
    </row>
    <row r="6" spans="1:74" ht="14" hidden="1" customHeight="1" outlineLevel="1" x14ac:dyDescent="0.2">
      <c r="A6" t="s">
        <v>1130</v>
      </c>
      <c r="B6" t="s">
        <v>1556</v>
      </c>
      <c r="C6" s="1">
        <f t="shared" si="0"/>
        <v>6896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10"/>
        <v>3283</v>
      </c>
      <c r="H6" s="2">
        <f t="shared" si="11"/>
        <v>0.47607308584686775</v>
      </c>
      <c r="I6" s="2"/>
      <c r="J6" s="2">
        <f t="shared" si="1"/>
        <v>0.26087587006960555</v>
      </c>
      <c r="K6" s="2">
        <f t="shared" si="2"/>
        <v>0.73694895591647336</v>
      </c>
      <c r="L6" s="2">
        <f t="shared" si="3"/>
        <v>0</v>
      </c>
      <c r="M6" s="2">
        <f t="shared" si="4"/>
        <v>2.1751740139210884E-3</v>
      </c>
      <c r="N6" s="1">
        <v>1799</v>
      </c>
      <c r="O6" s="1">
        <v>5082</v>
      </c>
      <c r="Q6" s="61"/>
      <c r="R6" s="61"/>
      <c r="S6" s="61"/>
      <c r="T6" s="61"/>
      <c r="U6" s="61"/>
      <c r="V6" s="61"/>
      <c r="W6" s="61">
        <v>15</v>
      </c>
      <c r="X6" s="61"/>
      <c r="Y6" s="61"/>
      <c r="Z6" s="61"/>
      <c r="BB6" s="7">
        <f>IF(Q6&gt;0,RANK(Q6,(N6:P6,Q6:AE6)),0)</f>
        <v>0</v>
      </c>
      <c r="BC6" s="7">
        <f>IF(R6&gt;0,RANK(R6,(N6:P6,Q6:AE6)),0)</f>
        <v>0</v>
      </c>
      <c r="BD6" s="7">
        <f>IF(T6&gt;0,RANK(T6,(N6:P6,Q6:AE6)),0)</f>
        <v>0</v>
      </c>
      <c r="BE6" s="7">
        <f>IF(S6&gt;0,RANK(S6,(N6:P6,Q6:AE6)),0)</f>
        <v>0</v>
      </c>
      <c r="BF6" s="2">
        <f t="shared" si="5"/>
        <v>0</v>
      </c>
      <c r="BG6" s="2">
        <f t="shared" si="6"/>
        <v>0</v>
      </c>
      <c r="BH6" s="2">
        <f t="shared" si="7"/>
        <v>0</v>
      </c>
      <c r="BI6" s="2">
        <f t="shared" si="8"/>
        <v>0</v>
      </c>
      <c r="BK6" t="s">
        <v>1130</v>
      </c>
      <c r="BL6" t="s">
        <v>1556</v>
      </c>
      <c r="BO6" s="99">
        <v>1</v>
      </c>
      <c r="BP6" s="97">
        <v>7</v>
      </c>
      <c r="BQ6" s="103">
        <f t="shared" si="9"/>
        <v>1007</v>
      </c>
      <c r="BS6" s="7" t="s">
        <v>2466</v>
      </c>
    </row>
    <row r="7" spans="1:74" ht="14" hidden="1" customHeight="1" outlineLevel="1" x14ac:dyDescent="0.2">
      <c r="A7" t="s">
        <v>2132</v>
      </c>
      <c r="B7" t="s">
        <v>1556</v>
      </c>
      <c r="C7" s="1">
        <f t="shared" si="0"/>
        <v>19503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10"/>
        <v>14505</v>
      </c>
      <c r="H7" s="2">
        <f t="shared" si="11"/>
        <v>0.74373173357944933</v>
      </c>
      <c r="I7" s="2"/>
      <c r="J7" s="2">
        <f t="shared" si="1"/>
        <v>0.12710864995128954</v>
      </c>
      <c r="K7" s="2">
        <f t="shared" si="2"/>
        <v>0.87084038353073889</v>
      </c>
      <c r="L7" s="2">
        <f t="shared" si="3"/>
        <v>0</v>
      </c>
      <c r="M7" s="2">
        <f t="shared" si="4"/>
        <v>2.0509665179715419E-3</v>
      </c>
      <c r="N7" s="1">
        <v>2479</v>
      </c>
      <c r="O7" s="1">
        <v>16984</v>
      </c>
      <c r="Q7" s="61"/>
      <c r="R7" s="61"/>
      <c r="S7" s="61"/>
      <c r="T7" s="61"/>
      <c r="U7" s="61"/>
      <c r="V7" s="61"/>
      <c r="W7" s="61">
        <v>40</v>
      </c>
      <c r="X7" s="61"/>
      <c r="Y7" s="61"/>
      <c r="Z7" s="61"/>
      <c r="BB7" s="7">
        <f>IF(Q7&gt;0,RANK(Q7,(N7:P7,Q7:AE7)),0)</f>
        <v>0</v>
      </c>
      <c r="BC7" s="7">
        <f>IF(R7&gt;0,RANK(R7,(N7:P7,Q7:AE7)),0)</f>
        <v>0</v>
      </c>
      <c r="BD7" s="7">
        <f>IF(T7&gt;0,RANK(T7,(N7:P7,Q7:AE7)),0)</f>
        <v>0</v>
      </c>
      <c r="BE7" s="7">
        <f>IF(S7&gt;0,RANK(S7,(N7:P7,Q7:AE7)),0)</f>
        <v>0</v>
      </c>
      <c r="BF7" s="2">
        <f t="shared" si="5"/>
        <v>0</v>
      </c>
      <c r="BG7" s="2">
        <f t="shared" si="6"/>
        <v>0</v>
      </c>
      <c r="BH7" s="2">
        <f t="shared" si="7"/>
        <v>0</v>
      </c>
      <c r="BI7" s="2">
        <f t="shared" si="8"/>
        <v>0</v>
      </c>
      <c r="BK7" t="s">
        <v>2132</v>
      </c>
      <c r="BL7" t="s">
        <v>1556</v>
      </c>
      <c r="BO7" s="99">
        <v>1</v>
      </c>
      <c r="BP7" s="97">
        <v>9</v>
      </c>
      <c r="BQ7" s="103">
        <f t="shared" si="9"/>
        <v>1009</v>
      </c>
      <c r="BS7" s="7" t="s">
        <v>2466</v>
      </c>
    </row>
    <row r="8" spans="1:74" ht="14" hidden="1" customHeight="1" outlineLevel="1" x14ac:dyDescent="0.2">
      <c r="A8" t="s">
        <v>1877</v>
      </c>
      <c r="B8" t="s">
        <v>1556</v>
      </c>
      <c r="C8" s="1">
        <f t="shared" si="0"/>
        <v>3682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10"/>
        <v>1780</v>
      </c>
      <c r="H8" s="2">
        <f t="shared" si="11"/>
        <v>0.48343291689299295</v>
      </c>
      <c r="I8" s="2"/>
      <c r="J8" s="2">
        <f t="shared" si="1"/>
        <v>0.74117327539380773</v>
      </c>
      <c r="K8" s="2">
        <f t="shared" si="2"/>
        <v>0.25774035850081478</v>
      </c>
      <c r="L8" s="2">
        <f t="shared" si="3"/>
        <v>0</v>
      </c>
      <c r="M8" s="2">
        <f t="shared" si="4"/>
        <v>1.0863661053774898E-3</v>
      </c>
      <c r="N8" s="1">
        <v>2729</v>
      </c>
      <c r="O8" s="1">
        <v>949</v>
      </c>
      <c r="Q8" s="61"/>
      <c r="R8" s="61"/>
      <c r="S8" s="61"/>
      <c r="T8" s="61"/>
      <c r="U8" s="61"/>
      <c r="V8" s="61"/>
      <c r="W8" s="61">
        <v>4</v>
      </c>
      <c r="X8" s="61"/>
      <c r="Y8" s="61"/>
      <c r="Z8" s="61"/>
      <c r="BB8" s="7">
        <f>IF(Q8&gt;0,RANK(Q8,(N8:P8,Q8:AE8)),0)</f>
        <v>0</v>
      </c>
      <c r="BC8" s="7">
        <f>IF(R8&gt;0,RANK(R8,(N8:P8,Q8:AE8)),0)</f>
        <v>0</v>
      </c>
      <c r="BD8" s="7">
        <f>IF(T8&gt;0,RANK(T8,(N8:P8,Q8:AE8)),0)</f>
        <v>0</v>
      </c>
      <c r="BE8" s="7">
        <f>IF(S8&gt;0,RANK(S8,(N8:P8,Q8:AE8)),0)</f>
        <v>0</v>
      </c>
      <c r="BF8" s="2">
        <f t="shared" si="5"/>
        <v>0</v>
      </c>
      <c r="BG8" s="2">
        <f t="shared" si="6"/>
        <v>0</v>
      </c>
      <c r="BH8" s="2">
        <f t="shared" si="7"/>
        <v>0</v>
      </c>
      <c r="BI8" s="2">
        <f t="shared" si="8"/>
        <v>0</v>
      </c>
      <c r="BK8" t="s">
        <v>1877</v>
      </c>
      <c r="BL8" t="s">
        <v>1556</v>
      </c>
      <c r="BO8" s="99">
        <v>1</v>
      </c>
      <c r="BP8" s="97">
        <v>11</v>
      </c>
      <c r="BQ8" s="103">
        <f t="shared" si="9"/>
        <v>1011</v>
      </c>
      <c r="BS8" s="7" t="s">
        <v>2466</v>
      </c>
    </row>
    <row r="9" spans="1:74" ht="14" hidden="1" customHeight="1" outlineLevel="1" x14ac:dyDescent="0.2">
      <c r="A9" t="s">
        <v>1878</v>
      </c>
      <c r="B9" t="s">
        <v>1556</v>
      </c>
      <c r="C9" s="1">
        <f t="shared" si="0"/>
        <v>8178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10"/>
        <v>1449</v>
      </c>
      <c r="H9" s="2">
        <f t="shared" si="11"/>
        <v>0.17718268525311812</v>
      </c>
      <c r="I9" s="2"/>
      <c r="J9" s="2">
        <f t="shared" si="1"/>
        <v>0.41122523844460751</v>
      </c>
      <c r="K9" s="2">
        <f t="shared" si="2"/>
        <v>0.58840792369772565</v>
      </c>
      <c r="L9" s="2">
        <f t="shared" si="3"/>
        <v>0</v>
      </c>
      <c r="M9" s="2">
        <f t="shared" si="4"/>
        <v>3.6683785766677968E-4</v>
      </c>
      <c r="N9" s="1">
        <v>3363</v>
      </c>
      <c r="O9" s="1">
        <v>4812</v>
      </c>
      <c r="Q9" s="61"/>
      <c r="R9" s="61"/>
      <c r="S9" s="61"/>
      <c r="T9" s="61"/>
      <c r="U9" s="61"/>
      <c r="V9" s="61"/>
      <c r="W9" s="61">
        <v>3</v>
      </c>
      <c r="X9" s="61"/>
      <c r="Y9" s="61"/>
      <c r="Z9" s="61"/>
      <c r="BB9" s="7">
        <f>IF(Q9&gt;0,RANK(Q9,(N9:P9,Q9:AE9)),0)</f>
        <v>0</v>
      </c>
      <c r="BC9" s="7">
        <f>IF(R9&gt;0,RANK(R9,(N9:P9,Q9:AE9)),0)</f>
        <v>0</v>
      </c>
      <c r="BD9" s="7">
        <f>IF(T9&gt;0,RANK(T9,(N9:P9,Q9:AE9)),0)</f>
        <v>0</v>
      </c>
      <c r="BE9" s="7">
        <f>IF(S9&gt;0,RANK(S9,(N9:P9,Q9:AE9)),0)</f>
        <v>0</v>
      </c>
      <c r="BF9" s="2">
        <f t="shared" si="5"/>
        <v>0</v>
      </c>
      <c r="BG9" s="2">
        <f t="shared" si="6"/>
        <v>0</v>
      </c>
      <c r="BH9" s="2">
        <f t="shared" si="7"/>
        <v>0</v>
      </c>
      <c r="BI9" s="2">
        <f t="shared" si="8"/>
        <v>0</v>
      </c>
      <c r="BK9" t="s">
        <v>1878</v>
      </c>
      <c r="BL9" t="s">
        <v>1556</v>
      </c>
      <c r="BO9" s="99">
        <v>1</v>
      </c>
      <c r="BP9" s="97">
        <v>13</v>
      </c>
      <c r="BQ9" s="103">
        <f t="shared" si="9"/>
        <v>1013</v>
      </c>
      <c r="BS9" s="7" t="s">
        <v>2466</v>
      </c>
    </row>
    <row r="10" spans="1:74" ht="14" hidden="1" customHeight="1" outlineLevel="1" x14ac:dyDescent="0.2">
      <c r="A10" t="s">
        <v>2511</v>
      </c>
      <c r="B10" t="s">
        <v>1556</v>
      </c>
      <c r="C10" s="1">
        <f t="shared" si="0"/>
        <v>37039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10"/>
        <v>11973</v>
      </c>
      <c r="H10" s="2">
        <f t="shared" si="11"/>
        <v>0.32325386754502011</v>
      </c>
      <c r="I10" s="2"/>
      <c r="J10" s="2">
        <f t="shared" si="1"/>
        <v>0.33713113205000134</v>
      </c>
      <c r="K10" s="2">
        <f t="shared" si="2"/>
        <v>0.6603849995950215</v>
      </c>
      <c r="L10" s="2">
        <f t="shared" si="3"/>
        <v>0</v>
      </c>
      <c r="M10" s="2">
        <f t="shared" si="4"/>
        <v>2.483868354977159E-3</v>
      </c>
      <c r="N10" s="1">
        <v>12487</v>
      </c>
      <c r="O10" s="1">
        <v>24460</v>
      </c>
      <c r="Q10" s="61"/>
      <c r="R10" s="61"/>
      <c r="S10" s="61"/>
      <c r="T10" s="61"/>
      <c r="U10" s="61"/>
      <c r="V10" s="61"/>
      <c r="W10" s="61">
        <v>92</v>
      </c>
      <c r="X10" s="61"/>
      <c r="Y10" s="61"/>
      <c r="Z10" s="61"/>
      <c r="BB10" s="7">
        <f>IF(Q10&gt;0,RANK(Q10,(N10:P10,Q10:AE10)),0)</f>
        <v>0</v>
      </c>
      <c r="BC10" s="7">
        <f>IF(R10&gt;0,RANK(R10,(N10:P10,Q10:AE10)),0)</f>
        <v>0</v>
      </c>
      <c r="BD10" s="7">
        <f>IF(T10&gt;0,RANK(T10,(N10:P10,Q10:AE10)),0)</f>
        <v>0</v>
      </c>
      <c r="BE10" s="7">
        <f>IF(S10&gt;0,RANK(S10,(N10:P10,Q10:AE10)),0)</f>
        <v>0</v>
      </c>
      <c r="BF10" s="2">
        <f t="shared" si="5"/>
        <v>0</v>
      </c>
      <c r="BG10" s="2">
        <f t="shared" si="6"/>
        <v>0</v>
      </c>
      <c r="BH10" s="2">
        <f t="shared" si="7"/>
        <v>0</v>
      </c>
      <c r="BI10" s="2">
        <f t="shared" si="8"/>
        <v>0</v>
      </c>
      <c r="BK10" t="s">
        <v>2511</v>
      </c>
      <c r="BL10" t="s">
        <v>1556</v>
      </c>
      <c r="BO10" s="99">
        <v>1</v>
      </c>
      <c r="BP10" s="97">
        <v>15</v>
      </c>
      <c r="BQ10" s="103">
        <f t="shared" si="9"/>
        <v>1015</v>
      </c>
      <c r="BS10" s="7" t="s">
        <v>2466</v>
      </c>
    </row>
    <row r="11" spans="1:74" ht="14" hidden="1" customHeight="1" outlineLevel="1" x14ac:dyDescent="0.2">
      <c r="A11" t="s">
        <v>1128</v>
      </c>
      <c r="B11" t="s">
        <v>1556</v>
      </c>
      <c r="C11" s="1">
        <f t="shared" si="0"/>
        <v>11332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10"/>
        <v>2062</v>
      </c>
      <c r="H11" s="2">
        <f t="shared" si="11"/>
        <v>0.18196258383339217</v>
      </c>
      <c r="I11" s="2"/>
      <c r="J11" s="2">
        <f t="shared" si="1"/>
        <v>0.40813625132368514</v>
      </c>
      <c r="K11" s="2">
        <f t="shared" si="2"/>
        <v>0.59009883515707728</v>
      </c>
      <c r="L11" s="2">
        <f t="shared" si="3"/>
        <v>0</v>
      </c>
      <c r="M11" s="2">
        <f t="shared" si="4"/>
        <v>1.7649135192375764E-3</v>
      </c>
      <c r="N11" s="1">
        <v>4625</v>
      </c>
      <c r="O11" s="1">
        <v>6687</v>
      </c>
      <c r="Q11" s="61"/>
      <c r="R11" s="61"/>
      <c r="S11" s="61"/>
      <c r="T11" s="61"/>
      <c r="U11" s="61"/>
      <c r="V11" s="61"/>
      <c r="W11" s="61">
        <v>20</v>
      </c>
      <c r="X11" s="61"/>
      <c r="Y11" s="61"/>
      <c r="Z11" s="61"/>
      <c r="BB11" s="7">
        <f>IF(Q11&gt;0,RANK(Q11,(N11:P11,Q11:AE11)),0)</f>
        <v>0</v>
      </c>
      <c r="BC11" s="7">
        <f>IF(R11&gt;0,RANK(R11,(N11:P11,Q11:AE11)),0)</f>
        <v>0</v>
      </c>
      <c r="BD11" s="7">
        <f>IF(T11&gt;0,RANK(T11,(N11:P11,Q11:AE11)),0)</f>
        <v>0</v>
      </c>
      <c r="BE11" s="7">
        <f>IF(S11&gt;0,RANK(S11,(N11:P11,Q11:AE11)),0)</f>
        <v>0</v>
      </c>
      <c r="BF11" s="2">
        <f t="shared" si="5"/>
        <v>0</v>
      </c>
      <c r="BG11" s="2">
        <f t="shared" si="6"/>
        <v>0</v>
      </c>
      <c r="BH11" s="2">
        <f t="shared" si="7"/>
        <v>0</v>
      </c>
      <c r="BI11" s="2">
        <f t="shared" si="8"/>
        <v>0</v>
      </c>
      <c r="BK11" t="s">
        <v>1128</v>
      </c>
      <c r="BL11" t="s">
        <v>1556</v>
      </c>
      <c r="BO11" s="99">
        <v>1</v>
      </c>
      <c r="BP11" s="97">
        <v>17</v>
      </c>
      <c r="BQ11" s="103">
        <f t="shared" si="9"/>
        <v>1017</v>
      </c>
      <c r="BS11" s="7" t="s">
        <v>2466</v>
      </c>
    </row>
    <row r="12" spans="1:74" ht="14" hidden="1" customHeight="1" outlineLevel="1" x14ac:dyDescent="0.2">
      <c r="A12" t="s">
        <v>729</v>
      </c>
      <c r="B12" t="s">
        <v>1556</v>
      </c>
      <c r="C12" s="1">
        <f t="shared" si="0"/>
        <v>8541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10"/>
        <v>5422</v>
      </c>
      <c r="H12" s="2">
        <f t="shared" si="11"/>
        <v>0.63482027865589508</v>
      </c>
      <c r="I12" s="2"/>
      <c r="J12" s="2">
        <f t="shared" si="1"/>
        <v>0.18171174335557896</v>
      </c>
      <c r="K12" s="2">
        <f t="shared" si="2"/>
        <v>0.81653202201147401</v>
      </c>
      <c r="L12" s="2">
        <f t="shared" si="3"/>
        <v>0</v>
      </c>
      <c r="M12" s="2">
        <f t="shared" si="4"/>
        <v>1.7562346329470513E-3</v>
      </c>
      <c r="N12" s="1">
        <v>1552</v>
      </c>
      <c r="O12" s="1">
        <v>6974</v>
      </c>
      <c r="Q12" s="61"/>
      <c r="R12" s="61"/>
      <c r="S12" s="61"/>
      <c r="T12" s="61"/>
      <c r="U12" s="61"/>
      <c r="V12" s="61"/>
      <c r="W12" s="61">
        <v>15</v>
      </c>
      <c r="X12" s="61"/>
      <c r="Y12" s="61"/>
      <c r="Z12" s="61"/>
      <c r="BB12" s="7">
        <f>IF(Q12&gt;0,RANK(Q12,(N12:P12,Q12:AE12)),0)</f>
        <v>0</v>
      </c>
      <c r="BC12" s="7">
        <f>IF(R12&gt;0,RANK(R12,(N12:P12,Q12:AE12)),0)</f>
        <v>0</v>
      </c>
      <c r="BD12" s="7">
        <f>IF(T12&gt;0,RANK(T12,(N12:P12,Q12:AE12)),0)</f>
        <v>0</v>
      </c>
      <c r="BE12" s="7">
        <f>IF(S12&gt;0,RANK(S12,(N12:P12,Q12:AE12)),0)</f>
        <v>0</v>
      </c>
      <c r="BF12" s="2">
        <f t="shared" si="5"/>
        <v>0</v>
      </c>
      <c r="BG12" s="2">
        <f t="shared" si="6"/>
        <v>0</v>
      </c>
      <c r="BH12" s="2">
        <f t="shared" si="7"/>
        <v>0</v>
      </c>
      <c r="BI12" s="2">
        <f t="shared" si="8"/>
        <v>0</v>
      </c>
      <c r="BK12" t="s">
        <v>729</v>
      </c>
      <c r="BL12" t="s">
        <v>1556</v>
      </c>
      <c r="BO12" s="99">
        <v>1</v>
      </c>
      <c r="BP12" s="97">
        <v>19</v>
      </c>
      <c r="BQ12" s="103">
        <f t="shared" si="9"/>
        <v>1019</v>
      </c>
      <c r="BS12" s="7" t="s">
        <v>2466</v>
      </c>
    </row>
    <row r="13" spans="1:74" ht="14" hidden="1" customHeight="1" outlineLevel="1" x14ac:dyDescent="0.2">
      <c r="A13" t="s">
        <v>811</v>
      </c>
      <c r="B13" t="s">
        <v>1556</v>
      </c>
      <c r="C13" s="1">
        <f t="shared" si="0"/>
        <v>13802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10"/>
        <v>8790</v>
      </c>
      <c r="H13" s="2">
        <f t="shared" si="11"/>
        <v>0.63686422257643815</v>
      </c>
      <c r="I13" s="2"/>
      <c r="J13" s="2">
        <f t="shared" si="1"/>
        <v>0.18120562237356905</v>
      </c>
      <c r="K13" s="2">
        <f t="shared" si="2"/>
        <v>0.81806984495000723</v>
      </c>
      <c r="L13" s="2">
        <f t="shared" si="3"/>
        <v>0</v>
      </c>
      <c r="M13" s="2">
        <f t="shared" si="4"/>
        <v>7.2453267642369479E-4</v>
      </c>
      <c r="N13" s="1">
        <v>2501</v>
      </c>
      <c r="O13" s="1">
        <v>11291</v>
      </c>
      <c r="Q13" s="61"/>
      <c r="R13" s="61"/>
      <c r="S13" s="61"/>
      <c r="T13" s="61"/>
      <c r="U13" s="61"/>
      <c r="V13" s="61"/>
      <c r="W13" s="61">
        <v>10</v>
      </c>
      <c r="X13" s="61"/>
      <c r="Y13" s="61"/>
      <c r="Z13" s="61"/>
      <c r="BB13" s="7">
        <f>IF(Q13&gt;0,RANK(Q13,(N13:P13,Q13:AE13)),0)</f>
        <v>0</v>
      </c>
      <c r="BC13" s="7">
        <f>IF(R13&gt;0,RANK(R13,(N13:P13,Q13:AE13)),0)</f>
        <v>0</v>
      </c>
      <c r="BD13" s="7">
        <f>IF(T13&gt;0,RANK(T13,(N13:P13,Q13:AE13)),0)</f>
        <v>0</v>
      </c>
      <c r="BE13" s="7">
        <f>IF(S13&gt;0,RANK(S13,(N13:P13,Q13:AE13)),0)</f>
        <v>0</v>
      </c>
      <c r="BF13" s="2">
        <f t="shared" si="5"/>
        <v>0</v>
      </c>
      <c r="BG13" s="2">
        <f t="shared" si="6"/>
        <v>0</v>
      </c>
      <c r="BH13" s="2">
        <f t="shared" si="7"/>
        <v>0</v>
      </c>
      <c r="BI13" s="2">
        <f t="shared" si="8"/>
        <v>0</v>
      </c>
      <c r="BK13" t="s">
        <v>811</v>
      </c>
      <c r="BL13" t="s">
        <v>1556</v>
      </c>
      <c r="BO13" s="99">
        <v>1</v>
      </c>
      <c r="BP13" s="97">
        <v>21</v>
      </c>
      <c r="BQ13" s="103">
        <f t="shared" si="9"/>
        <v>1021</v>
      </c>
      <c r="BS13" s="7" t="s">
        <v>2466</v>
      </c>
    </row>
    <row r="14" spans="1:74" ht="14" hidden="1" customHeight="1" outlineLevel="1" x14ac:dyDescent="0.2">
      <c r="A14" t="s">
        <v>2411</v>
      </c>
      <c r="B14" t="s">
        <v>1556</v>
      </c>
      <c r="C14" s="1">
        <f t="shared" si="0"/>
        <v>6131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10"/>
        <v>826</v>
      </c>
      <c r="H14" s="2">
        <f t="shared" si="11"/>
        <v>0.13472516718316752</v>
      </c>
      <c r="I14" s="2"/>
      <c r="J14" s="2">
        <f t="shared" si="1"/>
        <v>0.43206654705594522</v>
      </c>
      <c r="K14" s="2">
        <f t="shared" si="2"/>
        <v>0.56679171423911268</v>
      </c>
      <c r="L14" s="2">
        <f t="shared" si="3"/>
        <v>0</v>
      </c>
      <c r="M14" s="2">
        <f t="shared" si="4"/>
        <v>1.1417387049420524E-3</v>
      </c>
      <c r="N14" s="1">
        <v>2649</v>
      </c>
      <c r="O14" s="1">
        <v>3475</v>
      </c>
      <c r="Q14" s="61"/>
      <c r="R14" s="61"/>
      <c r="S14" s="61"/>
      <c r="T14" s="61"/>
      <c r="U14" s="61"/>
      <c r="V14" s="61"/>
      <c r="W14" s="61">
        <v>7</v>
      </c>
      <c r="X14" s="61"/>
      <c r="Y14" s="61"/>
      <c r="Z14" s="61"/>
      <c r="BB14" s="7">
        <f>IF(Q14&gt;0,RANK(Q14,(N14:P14,Q14:AE14)),0)</f>
        <v>0</v>
      </c>
      <c r="BC14" s="7">
        <f>IF(R14&gt;0,RANK(R14,(N14:P14,Q14:AE14)),0)</f>
        <v>0</v>
      </c>
      <c r="BD14" s="7">
        <f>IF(T14&gt;0,RANK(T14,(N14:P14,Q14:AE14)),0)</f>
        <v>0</v>
      </c>
      <c r="BE14" s="7">
        <f>IF(S14&gt;0,RANK(S14,(N14:P14,Q14:AE14)),0)</f>
        <v>0</v>
      </c>
      <c r="BF14" s="2">
        <f t="shared" si="5"/>
        <v>0</v>
      </c>
      <c r="BG14" s="2">
        <f t="shared" si="6"/>
        <v>0</v>
      </c>
      <c r="BH14" s="2">
        <f t="shared" si="7"/>
        <v>0</v>
      </c>
      <c r="BI14" s="2">
        <f t="shared" si="8"/>
        <v>0</v>
      </c>
      <c r="BK14" t="s">
        <v>2411</v>
      </c>
      <c r="BL14" t="s">
        <v>1556</v>
      </c>
      <c r="BO14" s="99">
        <v>1</v>
      </c>
      <c r="BP14" s="97">
        <v>23</v>
      </c>
      <c r="BQ14" s="103">
        <f t="shared" si="9"/>
        <v>1023</v>
      </c>
      <c r="BS14" s="7" t="s">
        <v>2466</v>
      </c>
    </row>
    <row r="15" spans="1:74" ht="14" hidden="1" customHeight="1" outlineLevel="1" x14ac:dyDescent="0.2">
      <c r="A15" t="s">
        <v>2582</v>
      </c>
      <c r="B15" t="s">
        <v>1556</v>
      </c>
      <c r="C15" s="1">
        <f t="shared" si="0"/>
        <v>11240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10"/>
        <v>1455</v>
      </c>
      <c r="H15" s="2">
        <f t="shared" si="11"/>
        <v>0.12944839857651247</v>
      </c>
      <c r="I15" s="2"/>
      <c r="J15" s="2">
        <f t="shared" si="1"/>
        <v>0.43496441281138792</v>
      </c>
      <c r="K15" s="2">
        <f t="shared" si="2"/>
        <v>0.56441281138790034</v>
      </c>
      <c r="L15" s="2">
        <f t="shared" si="3"/>
        <v>0</v>
      </c>
      <c r="M15" s="2">
        <f t="shared" si="4"/>
        <v>6.227758007117945E-4</v>
      </c>
      <c r="N15" s="1">
        <v>4889</v>
      </c>
      <c r="O15" s="1">
        <v>6344</v>
      </c>
      <c r="Q15" s="61"/>
      <c r="R15" s="61"/>
      <c r="S15" s="61"/>
      <c r="T15" s="61"/>
      <c r="U15" s="61"/>
      <c r="V15" s="61"/>
      <c r="W15" s="61">
        <v>7</v>
      </c>
      <c r="X15" s="61"/>
      <c r="Y15" s="61"/>
      <c r="Z15" s="61"/>
      <c r="BB15" s="7">
        <f>IF(Q15&gt;0,RANK(Q15,(N15:P15,Q15:AE15)),0)</f>
        <v>0</v>
      </c>
      <c r="BC15" s="7">
        <f>IF(R15&gt;0,RANK(R15,(N15:P15,Q15:AE15)),0)</f>
        <v>0</v>
      </c>
      <c r="BD15" s="7">
        <f>IF(T15&gt;0,RANK(T15,(N15:P15,Q15:AE15)),0)</f>
        <v>0</v>
      </c>
      <c r="BE15" s="7">
        <f>IF(S15&gt;0,RANK(S15,(N15:P15,Q15:AE15)),0)</f>
        <v>0</v>
      </c>
      <c r="BF15" s="2">
        <f t="shared" si="5"/>
        <v>0</v>
      </c>
      <c r="BG15" s="2">
        <f t="shared" si="6"/>
        <v>0</v>
      </c>
      <c r="BH15" s="2">
        <f t="shared" si="7"/>
        <v>0</v>
      </c>
      <c r="BI15" s="2">
        <f t="shared" si="8"/>
        <v>0</v>
      </c>
      <c r="BK15" t="s">
        <v>2582</v>
      </c>
      <c r="BL15" t="s">
        <v>1556</v>
      </c>
      <c r="BO15" s="99">
        <v>1</v>
      </c>
      <c r="BP15" s="97">
        <v>25</v>
      </c>
      <c r="BQ15" s="103">
        <f t="shared" si="9"/>
        <v>1025</v>
      </c>
      <c r="BS15" s="7" t="s">
        <v>2466</v>
      </c>
    </row>
    <row r="16" spans="1:74" ht="14" hidden="1" customHeight="1" outlineLevel="1" x14ac:dyDescent="0.2">
      <c r="A16" t="s">
        <v>2583</v>
      </c>
      <c r="B16" t="s">
        <v>1556</v>
      </c>
      <c r="C16" s="1">
        <f t="shared" si="0"/>
        <v>5414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10"/>
        <v>2923</v>
      </c>
      <c r="H16" s="2">
        <f t="shared" si="11"/>
        <v>0.53989656446250467</v>
      </c>
      <c r="I16" s="2"/>
      <c r="J16" s="2">
        <f t="shared" si="1"/>
        <v>0.22922053934244552</v>
      </c>
      <c r="K16" s="2">
        <f t="shared" si="2"/>
        <v>0.76911710380495013</v>
      </c>
      <c r="L16" s="2">
        <f t="shared" si="3"/>
        <v>0</v>
      </c>
      <c r="M16" s="2">
        <f t="shared" si="4"/>
        <v>1.6623568526042964E-3</v>
      </c>
      <c r="N16" s="1">
        <v>1241</v>
      </c>
      <c r="O16" s="1">
        <v>4164</v>
      </c>
      <c r="Q16" s="61"/>
      <c r="R16" s="61"/>
      <c r="S16" s="61"/>
      <c r="T16" s="61"/>
      <c r="U16" s="61"/>
      <c r="V16" s="61"/>
      <c r="W16" s="61">
        <v>9</v>
      </c>
      <c r="X16" s="61"/>
      <c r="Y16" s="61"/>
      <c r="Z16" s="61"/>
      <c r="BB16" s="7">
        <f>IF(Q16&gt;0,RANK(Q16,(N16:P16,Q16:AE16)),0)</f>
        <v>0</v>
      </c>
      <c r="BC16" s="7">
        <f>IF(R16&gt;0,RANK(R16,(N16:P16,Q16:AE16)),0)</f>
        <v>0</v>
      </c>
      <c r="BD16" s="7">
        <f>IF(T16&gt;0,RANK(T16,(N16:P16,Q16:AE16)),0)</f>
        <v>0</v>
      </c>
      <c r="BE16" s="7">
        <f>IF(S16&gt;0,RANK(S16,(N16:P16,Q16:AE16)),0)</f>
        <v>0</v>
      </c>
      <c r="BF16" s="2">
        <f t="shared" si="5"/>
        <v>0</v>
      </c>
      <c r="BG16" s="2">
        <f t="shared" si="6"/>
        <v>0</v>
      </c>
      <c r="BH16" s="2">
        <f t="shared" si="7"/>
        <v>0</v>
      </c>
      <c r="BI16" s="2">
        <f t="shared" si="8"/>
        <v>0</v>
      </c>
      <c r="BK16" t="s">
        <v>2583</v>
      </c>
      <c r="BL16" t="s">
        <v>1556</v>
      </c>
      <c r="BO16" s="99">
        <v>1</v>
      </c>
      <c r="BP16" s="97">
        <v>27</v>
      </c>
      <c r="BQ16" s="103">
        <f t="shared" si="9"/>
        <v>1027</v>
      </c>
      <c r="BS16" s="7" t="s">
        <v>2466</v>
      </c>
    </row>
    <row r="17" spans="1:71" ht="14" hidden="1" customHeight="1" outlineLevel="1" x14ac:dyDescent="0.2">
      <c r="A17" t="s">
        <v>1881</v>
      </c>
      <c r="B17" t="s">
        <v>1556</v>
      </c>
      <c r="C17" s="1">
        <f t="shared" si="0"/>
        <v>4424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10"/>
        <v>3394</v>
      </c>
      <c r="H17" s="2">
        <f t="shared" si="11"/>
        <v>0.76717902350813738</v>
      </c>
      <c r="I17" s="2"/>
      <c r="J17" s="2">
        <f t="shared" si="1"/>
        <v>0.11482820976491863</v>
      </c>
      <c r="K17" s="2">
        <f t="shared" si="2"/>
        <v>0.88200723327305608</v>
      </c>
      <c r="L17" s="2">
        <f t="shared" si="3"/>
        <v>0</v>
      </c>
      <c r="M17" s="2">
        <f t="shared" si="4"/>
        <v>3.1645569620253333E-3</v>
      </c>
      <c r="N17" s="1">
        <v>508</v>
      </c>
      <c r="O17" s="1">
        <v>3902</v>
      </c>
      <c r="Q17" s="61"/>
      <c r="R17" s="61"/>
      <c r="S17" s="61"/>
      <c r="T17" s="61"/>
      <c r="U17" s="61"/>
      <c r="V17" s="61"/>
      <c r="W17" s="61">
        <v>14</v>
      </c>
      <c r="X17" s="61"/>
      <c r="Y17" s="61"/>
      <c r="Z17" s="61"/>
      <c r="BB17" s="7">
        <f>IF(Q17&gt;0,RANK(Q17,(N17:P17,Q17:AE17)),0)</f>
        <v>0</v>
      </c>
      <c r="BC17" s="7">
        <f>IF(R17&gt;0,RANK(R17,(N17:P17,Q17:AE17)),0)</f>
        <v>0</v>
      </c>
      <c r="BD17" s="7">
        <f>IF(T17&gt;0,RANK(T17,(N17:P17,Q17:AE17)),0)</f>
        <v>0</v>
      </c>
      <c r="BE17" s="7">
        <f>IF(S17&gt;0,RANK(S17,(N17:P17,Q17:AE17)),0)</f>
        <v>0</v>
      </c>
      <c r="BF17" s="2">
        <f t="shared" si="5"/>
        <v>0</v>
      </c>
      <c r="BG17" s="2">
        <f t="shared" si="6"/>
        <v>0</v>
      </c>
      <c r="BH17" s="2">
        <f t="shared" si="7"/>
        <v>0</v>
      </c>
      <c r="BI17" s="2">
        <f t="shared" si="8"/>
        <v>0</v>
      </c>
      <c r="BK17" t="s">
        <v>1881</v>
      </c>
      <c r="BL17" t="s">
        <v>1556</v>
      </c>
      <c r="BO17" s="99">
        <v>1</v>
      </c>
      <c r="BP17" s="97">
        <v>29</v>
      </c>
      <c r="BQ17" s="103">
        <f t="shared" si="9"/>
        <v>1029</v>
      </c>
      <c r="BS17" s="7" t="s">
        <v>2466</v>
      </c>
    </row>
    <row r="18" spans="1:71" ht="14" hidden="1" customHeight="1" outlineLevel="1" x14ac:dyDescent="0.2">
      <c r="A18" t="s">
        <v>1411</v>
      </c>
      <c r="B18" t="s">
        <v>1556</v>
      </c>
      <c r="C18" s="1">
        <f t="shared" si="0"/>
        <v>15972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10"/>
        <v>8335</v>
      </c>
      <c r="H18" s="2">
        <f t="shared" si="11"/>
        <v>0.52185073879288757</v>
      </c>
      <c r="I18" s="2"/>
      <c r="J18" s="2">
        <f t="shared" si="1"/>
        <v>0.2367893814174806</v>
      </c>
      <c r="K18" s="2">
        <f t="shared" si="2"/>
        <v>0.7586401202103682</v>
      </c>
      <c r="L18" s="2">
        <f t="shared" si="3"/>
        <v>0</v>
      </c>
      <c r="M18" s="2">
        <f t="shared" si="4"/>
        <v>4.5704983721511772E-3</v>
      </c>
      <c r="N18" s="1">
        <v>3782</v>
      </c>
      <c r="O18" s="1">
        <v>12117</v>
      </c>
      <c r="Q18" s="61"/>
      <c r="R18" s="61"/>
      <c r="S18" s="61"/>
      <c r="T18" s="61"/>
      <c r="U18" s="61"/>
      <c r="V18" s="61"/>
      <c r="W18" s="61">
        <v>73</v>
      </c>
      <c r="X18" s="61"/>
      <c r="Y18" s="61"/>
      <c r="Z18" s="61"/>
      <c r="BB18" s="7">
        <f>IF(Q18&gt;0,RANK(Q18,(N18:P18,Q18:AE18)),0)</f>
        <v>0</v>
      </c>
      <c r="BC18" s="7">
        <f>IF(R18&gt;0,RANK(R18,(N18:P18,Q18:AE18)),0)</f>
        <v>0</v>
      </c>
      <c r="BD18" s="7">
        <f>IF(T18&gt;0,RANK(T18,(N18:P18,Q18:AE18)),0)</f>
        <v>0</v>
      </c>
      <c r="BE18" s="7">
        <f>IF(S18&gt;0,RANK(S18,(N18:P18,Q18:AE18)),0)</f>
        <v>0</v>
      </c>
      <c r="BF18" s="2">
        <f t="shared" si="5"/>
        <v>0</v>
      </c>
      <c r="BG18" s="2">
        <f t="shared" si="6"/>
        <v>0</v>
      </c>
      <c r="BH18" s="2">
        <f t="shared" si="7"/>
        <v>0</v>
      </c>
      <c r="BI18" s="2">
        <f t="shared" si="8"/>
        <v>0</v>
      </c>
      <c r="BK18" t="s">
        <v>1411</v>
      </c>
      <c r="BL18" t="s">
        <v>1556</v>
      </c>
      <c r="BO18" s="99">
        <v>1</v>
      </c>
      <c r="BP18" s="97">
        <v>31</v>
      </c>
      <c r="BQ18" s="103">
        <f t="shared" si="9"/>
        <v>1031</v>
      </c>
      <c r="BS18" s="7" t="s">
        <v>2466</v>
      </c>
    </row>
    <row r="19" spans="1:71" ht="14" hidden="1" customHeight="1" outlineLevel="1" x14ac:dyDescent="0.2">
      <c r="A19" t="s">
        <v>2529</v>
      </c>
      <c r="B19" t="s">
        <v>1556</v>
      </c>
      <c r="C19" s="1">
        <f t="shared" si="0"/>
        <v>20906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10"/>
        <v>5488</v>
      </c>
      <c r="H19" s="2">
        <f t="shared" si="11"/>
        <v>0.26250837080264039</v>
      </c>
      <c r="I19" s="2"/>
      <c r="J19" s="2">
        <f t="shared" si="1"/>
        <v>0.36793265091361332</v>
      </c>
      <c r="K19" s="2">
        <f t="shared" si="2"/>
        <v>0.63044102171625371</v>
      </c>
      <c r="L19" s="2">
        <f t="shared" si="3"/>
        <v>0</v>
      </c>
      <c r="M19" s="2">
        <f t="shared" si="4"/>
        <v>1.6263273701329073E-3</v>
      </c>
      <c r="N19" s="1">
        <v>7692</v>
      </c>
      <c r="O19" s="1">
        <v>13180</v>
      </c>
      <c r="Q19" s="61"/>
      <c r="R19" s="61"/>
      <c r="S19" s="61"/>
      <c r="T19" s="61"/>
      <c r="U19" s="61"/>
      <c r="V19" s="61"/>
      <c r="W19" s="61">
        <v>34</v>
      </c>
      <c r="X19" s="61"/>
      <c r="Y19" s="61"/>
      <c r="Z19" s="61"/>
      <c r="BB19" s="7">
        <f>IF(Q19&gt;0,RANK(Q19,(N19:P19,Q19:AE19)),0)</f>
        <v>0</v>
      </c>
      <c r="BC19" s="7">
        <f>IF(R19&gt;0,RANK(R19,(N19:P19,Q19:AE19)),0)</f>
        <v>0</v>
      </c>
      <c r="BD19" s="7">
        <f>IF(T19&gt;0,RANK(T19,(N19:P19,Q19:AE19)),0)</f>
        <v>0</v>
      </c>
      <c r="BE19" s="7">
        <f>IF(S19&gt;0,RANK(S19,(N19:P19,Q19:AE19)),0)</f>
        <v>0</v>
      </c>
      <c r="BF19" s="2">
        <f t="shared" si="5"/>
        <v>0</v>
      </c>
      <c r="BG19" s="2">
        <f t="shared" si="6"/>
        <v>0</v>
      </c>
      <c r="BH19" s="2">
        <f t="shared" si="7"/>
        <v>0</v>
      </c>
      <c r="BI19" s="2">
        <f t="shared" si="8"/>
        <v>0</v>
      </c>
      <c r="BK19" t="s">
        <v>2529</v>
      </c>
      <c r="BL19" t="s">
        <v>1556</v>
      </c>
      <c r="BO19" s="99">
        <v>1</v>
      </c>
      <c r="BP19" s="97">
        <v>33</v>
      </c>
      <c r="BQ19" s="103">
        <f t="shared" si="9"/>
        <v>1033</v>
      </c>
      <c r="BS19" s="7" t="s">
        <v>2466</v>
      </c>
    </row>
    <row r="20" spans="1:71" ht="14" hidden="1" customHeight="1" outlineLevel="1" x14ac:dyDescent="0.2">
      <c r="A20" t="s">
        <v>6</v>
      </c>
      <c r="B20" t="s">
        <v>1556</v>
      </c>
      <c r="C20" s="1">
        <f t="shared" si="0"/>
        <v>4924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10"/>
        <v>29</v>
      </c>
      <c r="H20" s="2">
        <f t="shared" si="11"/>
        <v>5.889520714865963E-3</v>
      </c>
      <c r="I20" s="2"/>
      <c r="J20" s="2">
        <f t="shared" si="1"/>
        <v>0.49634443541835904</v>
      </c>
      <c r="K20" s="2">
        <f t="shared" si="2"/>
        <v>0.50223395613322497</v>
      </c>
      <c r="L20" s="2">
        <f t="shared" si="3"/>
        <v>0</v>
      </c>
      <c r="M20" s="2">
        <f t="shared" si="4"/>
        <v>1.4216084484159897E-3</v>
      </c>
      <c r="N20" s="1">
        <v>2444</v>
      </c>
      <c r="O20" s="1">
        <v>2473</v>
      </c>
      <c r="Q20" s="61"/>
      <c r="R20" s="61"/>
      <c r="S20" s="61"/>
      <c r="T20" s="61"/>
      <c r="U20" s="61"/>
      <c r="V20" s="61"/>
      <c r="W20" s="61">
        <v>7</v>
      </c>
      <c r="X20" s="61"/>
      <c r="Y20" s="61"/>
      <c r="Z20" s="61"/>
      <c r="BB20" s="7">
        <f>IF(Q20&gt;0,RANK(Q20,(N20:P20,Q20:AE20)),0)</f>
        <v>0</v>
      </c>
      <c r="BC20" s="7">
        <f>IF(R20&gt;0,RANK(R20,(N20:P20,Q20:AE20)),0)</f>
        <v>0</v>
      </c>
      <c r="BD20" s="7">
        <f>IF(T20&gt;0,RANK(T20,(N20:P20,Q20:AE20)),0)</f>
        <v>0</v>
      </c>
      <c r="BE20" s="7">
        <f>IF(S20&gt;0,RANK(S20,(N20:P20,Q20:AE20)),0)</f>
        <v>0</v>
      </c>
      <c r="BF20" s="2">
        <f t="shared" si="5"/>
        <v>0</v>
      </c>
      <c r="BG20" s="2">
        <f t="shared" si="6"/>
        <v>0</v>
      </c>
      <c r="BH20" s="2">
        <f t="shared" si="7"/>
        <v>0</v>
      </c>
      <c r="BI20" s="2">
        <f t="shared" si="8"/>
        <v>0</v>
      </c>
      <c r="BK20" t="s">
        <v>6</v>
      </c>
      <c r="BL20" t="s">
        <v>1556</v>
      </c>
      <c r="BO20" s="99">
        <v>1</v>
      </c>
      <c r="BP20" s="97">
        <v>35</v>
      </c>
      <c r="BQ20" s="103">
        <f t="shared" si="9"/>
        <v>1035</v>
      </c>
      <c r="BS20" s="7" t="s">
        <v>2466</v>
      </c>
    </row>
    <row r="21" spans="1:71" ht="14" hidden="1" customHeight="1" outlineLevel="1" x14ac:dyDescent="0.2">
      <c r="A21" t="s">
        <v>7</v>
      </c>
      <c r="B21" t="s">
        <v>1556</v>
      </c>
      <c r="C21" s="1">
        <f t="shared" si="0"/>
        <v>4314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10"/>
        <v>1263</v>
      </c>
      <c r="H21" s="2">
        <f t="shared" si="11"/>
        <v>0.29276773296244785</v>
      </c>
      <c r="I21" s="2"/>
      <c r="J21" s="2">
        <f t="shared" si="1"/>
        <v>0.35280482151135839</v>
      </c>
      <c r="K21" s="2">
        <f t="shared" si="2"/>
        <v>0.64557255447380624</v>
      </c>
      <c r="L21" s="2">
        <f t="shared" si="3"/>
        <v>0</v>
      </c>
      <c r="M21" s="2">
        <f t="shared" si="4"/>
        <v>1.6226240148353721E-3</v>
      </c>
      <c r="N21" s="1">
        <v>1522</v>
      </c>
      <c r="O21" s="1">
        <v>2785</v>
      </c>
      <c r="Q21" s="61"/>
      <c r="R21" s="61"/>
      <c r="S21" s="61"/>
      <c r="T21" s="61"/>
      <c r="U21" s="61"/>
      <c r="V21" s="61"/>
      <c r="W21" s="61">
        <v>7</v>
      </c>
      <c r="X21" s="61"/>
      <c r="Y21" s="61"/>
      <c r="Z21" s="61"/>
      <c r="BB21" s="7">
        <f>IF(Q21&gt;0,RANK(Q21,(N21:P21,Q21:AE21)),0)</f>
        <v>0</v>
      </c>
      <c r="BC21" s="7">
        <f>IF(R21&gt;0,RANK(R21,(N21:P21,Q21:AE21)),0)</f>
        <v>0</v>
      </c>
      <c r="BD21" s="7">
        <f>IF(T21&gt;0,RANK(T21,(N21:P21,Q21:AE21)),0)</f>
        <v>0</v>
      </c>
      <c r="BE21" s="7">
        <f>IF(S21&gt;0,RANK(S21,(N21:P21,Q21:AE21)),0)</f>
        <v>0</v>
      </c>
      <c r="BF21" s="2">
        <f t="shared" si="5"/>
        <v>0</v>
      </c>
      <c r="BG21" s="2">
        <f t="shared" si="6"/>
        <v>0</v>
      </c>
      <c r="BH21" s="2">
        <f t="shared" si="7"/>
        <v>0</v>
      </c>
      <c r="BI21" s="2">
        <f t="shared" si="8"/>
        <v>0</v>
      </c>
      <c r="BK21" t="s">
        <v>7</v>
      </c>
      <c r="BL21" t="s">
        <v>1556</v>
      </c>
      <c r="BO21" s="99">
        <v>1</v>
      </c>
      <c r="BP21" s="97">
        <v>37</v>
      </c>
      <c r="BQ21" s="103">
        <f t="shared" si="9"/>
        <v>1037</v>
      </c>
      <c r="BS21" s="7" t="s">
        <v>2466</v>
      </c>
    </row>
    <row r="22" spans="1:71" ht="14" hidden="1" customHeight="1" outlineLevel="1" x14ac:dyDescent="0.2">
      <c r="A22" t="s">
        <v>8</v>
      </c>
      <c r="B22" t="s">
        <v>1556</v>
      </c>
      <c r="C22" s="1">
        <f t="shared" si="0"/>
        <v>12042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10"/>
        <v>7684</v>
      </c>
      <c r="H22" s="2">
        <f t="shared" si="11"/>
        <v>0.63809998339146323</v>
      </c>
      <c r="I22" s="2"/>
      <c r="J22" s="2">
        <f t="shared" si="1"/>
        <v>0.1800365387809334</v>
      </c>
      <c r="K22" s="2">
        <f t="shared" si="2"/>
        <v>0.81813652217239663</v>
      </c>
      <c r="L22" s="2">
        <f t="shared" si="3"/>
        <v>0</v>
      </c>
      <c r="M22" s="2">
        <f t="shared" si="4"/>
        <v>1.8269390466699731E-3</v>
      </c>
      <c r="N22" s="1">
        <v>2168</v>
      </c>
      <c r="O22" s="1">
        <v>9852</v>
      </c>
      <c r="Q22" s="61"/>
      <c r="R22" s="61"/>
      <c r="S22" s="61"/>
      <c r="T22" s="61"/>
      <c r="U22" s="61"/>
      <c r="V22" s="61"/>
      <c r="W22" s="61">
        <v>22</v>
      </c>
      <c r="X22" s="61"/>
      <c r="Y22" s="61"/>
      <c r="Z22" s="61"/>
      <c r="BB22" s="7">
        <f>IF(Q22&gt;0,RANK(Q22,(N22:P22,Q22:AE22)),0)</f>
        <v>0</v>
      </c>
      <c r="BC22" s="7">
        <f>IF(R22&gt;0,RANK(R22,(N22:P22,Q22:AE22)),0)</f>
        <v>0</v>
      </c>
      <c r="BD22" s="7">
        <f>IF(T22&gt;0,RANK(T22,(N22:P22,Q22:AE22)),0)</f>
        <v>0</v>
      </c>
      <c r="BE22" s="7">
        <f>IF(S22&gt;0,RANK(S22,(N22:P22,Q22:AE22)),0)</f>
        <v>0</v>
      </c>
      <c r="BF22" s="2">
        <f t="shared" si="5"/>
        <v>0</v>
      </c>
      <c r="BG22" s="2">
        <f t="shared" si="6"/>
        <v>0</v>
      </c>
      <c r="BH22" s="2">
        <f t="shared" si="7"/>
        <v>0</v>
      </c>
      <c r="BI22" s="2">
        <f t="shared" si="8"/>
        <v>0</v>
      </c>
      <c r="BK22" t="s">
        <v>8</v>
      </c>
      <c r="BL22" t="s">
        <v>1556</v>
      </c>
      <c r="BO22" s="99">
        <v>1</v>
      </c>
      <c r="BP22" s="97">
        <v>39</v>
      </c>
      <c r="BQ22" s="103">
        <f t="shared" si="9"/>
        <v>1039</v>
      </c>
      <c r="BS22" s="7" t="s">
        <v>2466</v>
      </c>
    </row>
    <row r="23" spans="1:71" ht="14" hidden="1" customHeight="1" outlineLevel="1" x14ac:dyDescent="0.2">
      <c r="A23" t="s">
        <v>733</v>
      </c>
      <c r="B23" t="s">
        <v>1556</v>
      </c>
      <c r="C23" s="1">
        <f t="shared" si="0"/>
        <v>5401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10"/>
        <v>2351</v>
      </c>
      <c r="H23" s="2">
        <f t="shared" si="11"/>
        <v>0.43528976115534163</v>
      </c>
      <c r="I23" s="2"/>
      <c r="J23" s="2">
        <f t="shared" si="1"/>
        <v>0.28179966672838364</v>
      </c>
      <c r="K23" s="2">
        <f t="shared" si="2"/>
        <v>0.71708942788372521</v>
      </c>
      <c r="L23" s="2">
        <f t="shared" si="3"/>
        <v>0</v>
      </c>
      <c r="M23" s="2">
        <f t="shared" si="4"/>
        <v>1.110905387891159E-3</v>
      </c>
      <c r="N23" s="1">
        <v>1522</v>
      </c>
      <c r="O23" s="1">
        <v>3873</v>
      </c>
      <c r="Q23" s="61"/>
      <c r="R23" s="61"/>
      <c r="S23" s="61"/>
      <c r="T23" s="61"/>
      <c r="U23" s="61"/>
      <c r="V23" s="61"/>
      <c r="W23" s="61">
        <v>6</v>
      </c>
      <c r="X23" s="61"/>
      <c r="Y23" s="61"/>
      <c r="Z23" s="61"/>
      <c r="BB23" s="7">
        <f>IF(Q23&gt;0,RANK(Q23,(N23:P23,Q23:AE23)),0)</f>
        <v>0</v>
      </c>
      <c r="BC23" s="7">
        <f>IF(R23&gt;0,RANK(R23,(N23:P23,Q23:AE23)),0)</f>
        <v>0</v>
      </c>
      <c r="BD23" s="7">
        <f>IF(T23&gt;0,RANK(T23,(N23:P23,Q23:AE23)),0)</f>
        <v>0</v>
      </c>
      <c r="BE23" s="7">
        <f>IF(S23&gt;0,RANK(S23,(N23:P23,Q23:AE23)),0)</f>
        <v>0</v>
      </c>
      <c r="BF23" s="2">
        <f t="shared" si="5"/>
        <v>0</v>
      </c>
      <c r="BG23" s="2">
        <f t="shared" si="6"/>
        <v>0</v>
      </c>
      <c r="BH23" s="2">
        <f t="shared" si="7"/>
        <v>0</v>
      </c>
      <c r="BI23" s="2">
        <f t="shared" si="8"/>
        <v>0</v>
      </c>
      <c r="BK23" t="s">
        <v>733</v>
      </c>
      <c r="BL23" t="s">
        <v>1556</v>
      </c>
      <c r="BO23" s="99">
        <v>1</v>
      </c>
      <c r="BP23" s="97">
        <v>41</v>
      </c>
      <c r="BQ23" s="103">
        <f t="shared" si="9"/>
        <v>1041</v>
      </c>
      <c r="BS23" s="7" t="s">
        <v>2466</v>
      </c>
    </row>
    <row r="24" spans="1:71" ht="14" hidden="1" customHeight="1" outlineLevel="1" x14ac:dyDescent="0.2">
      <c r="A24" t="s">
        <v>1365</v>
      </c>
      <c r="B24" t="s">
        <v>1556</v>
      </c>
      <c r="C24" s="1">
        <f t="shared" si="0"/>
        <v>28713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10"/>
        <v>20052</v>
      </c>
      <c r="H24" s="2">
        <f t="shared" si="11"/>
        <v>0.69835962804304674</v>
      </c>
      <c r="I24" s="2"/>
      <c r="J24" s="2">
        <f t="shared" si="1"/>
        <v>0.15007139623167207</v>
      </c>
      <c r="K24" s="2">
        <f t="shared" si="2"/>
        <v>0.84843102427471873</v>
      </c>
      <c r="L24" s="2">
        <f t="shared" si="3"/>
        <v>0</v>
      </c>
      <c r="M24" s="2">
        <f t="shared" si="4"/>
        <v>1.4975794936091802E-3</v>
      </c>
      <c r="N24" s="1">
        <v>4309</v>
      </c>
      <c r="O24" s="1">
        <v>24361</v>
      </c>
      <c r="Q24" s="61"/>
      <c r="R24" s="61"/>
      <c r="S24" s="61"/>
      <c r="T24" s="61"/>
      <c r="U24" s="61"/>
      <c r="V24" s="61"/>
      <c r="W24" s="61">
        <v>43</v>
      </c>
      <c r="X24" s="61"/>
      <c r="Y24" s="61"/>
      <c r="Z24" s="61"/>
      <c r="BB24" s="7">
        <f>IF(Q24&gt;0,RANK(Q24,(N24:P24,Q24:AE24)),0)</f>
        <v>0</v>
      </c>
      <c r="BC24" s="7">
        <f>IF(R24&gt;0,RANK(R24,(N24:P24,Q24:AE24)),0)</f>
        <v>0</v>
      </c>
      <c r="BD24" s="7">
        <f>IF(T24&gt;0,RANK(T24,(N24:P24,Q24:AE24)),0)</f>
        <v>0</v>
      </c>
      <c r="BE24" s="7">
        <f>IF(S24&gt;0,RANK(S24,(N24:P24,Q24:AE24)),0)</f>
        <v>0</v>
      </c>
      <c r="BF24" s="2">
        <f t="shared" si="5"/>
        <v>0</v>
      </c>
      <c r="BG24" s="2">
        <f t="shared" si="6"/>
        <v>0</v>
      </c>
      <c r="BH24" s="2">
        <f t="shared" si="7"/>
        <v>0</v>
      </c>
      <c r="BI24" s="2">
        <f t="shared" si="8"/>
        <v>0</v>
      </c>
      <c r="BK24" t="s">
        <v>1365</v>
      </c>
      <c r="BL24" t="s">
        <v>1556</v>
      </c>
      <c r="BO24" s="99">
        <v>1</v>
      </c>
      <c r="BP24" s="97">
        <v>43</v>
      </c>
      <c r="BQ24" s="103">
        <f t="shared" si="9"/>
        <v>1043</v>
      </c>
      <c r="BS24" s="7" t="s">
        <v>2466</v>
      </c>
    </row>
    <row r="25" spans="1:71" ht="14" hidden="1" customHeight="1" outlineLevel="1" x14ac:dyDescent="0.2">
      <c r="A25" t="s">
        <v>1055</v>
      </c>
      <c r="B25" t="s">
        <v>1556</v>
      </c>
      <c r="C25" s="1">
        <f t="shared" si="0"/>
        <v>14306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10"/>
        <v>6797</v>
      </c>
      <c r="H25" s="2">
        <f t="shared" si="11"/>
        <v>0.47511533622256397</v>
      </c>
      <c r="I25" s="2"/>
      <c r="J25" s="2">
        <f t="shared" si="1"/>
        <v>0.26079966447644343</v>
      </c>
      <c r="K25" s="2">
        <f t="shared" si="2"/>
        <v>0.73591500069900739</v>
      </c>
      <c r="L25" s="2">
        <f t="shared" si="3"/>
        <v>0</v>
      </c>
      <c r="M25" s="2">
        <f t="shared" si="4"/>
        <v>3.2853348245491798E-3</v>
      </c>
      <c r="N25" s="1">
        <v>3731</v>
      </c>
      <c r="O25" s="1">
        <v>10528</v>
      </c>
      <c r="Q25" s="61"/>
      <c r="R25" s="61"/>
      <c r="S25" s="61"/>
      <c r="T25" s="61"/>
      <c r="U25" s="61"/>
      <c r="V25" s="61"/>
      <c r="W25" s="61">
        <v>47</v>
      </c>
      <c r="X25" s="61"/>
      <c r="Y25" s="61"/>
      <c r="Z25" s="61"/>
      <c r="BB25" s="7">
        <f>IF(Q25&gt;0,RANK(Q25,(N25:P25,Q25:AE25)),0)</f>
        <v>0</v>
      </c>
      <c r="BC25" s="7">
        <f>IF(R25&gt;0,RANK(R25,(N25:P25,Q25:AE25)),0)</f>
        <v>0</v>
      </c>
      <c r="BD25" s="7">
        <f>IF(T25&gt;0,RANK(T25,(N25:P25,Q25:AE25)),0)</f>
        <v>0</v>
      </c>
      <c r="BE25" s="7">
        <f>IF(S25&gt;0,RANK(S25,(N25:P25,Q25:AE25)),0)</f>
        <v>0</v>
      </c>
      <c r="BF25" s="2">
        <f t="shared" si="5"/>
        <v>0</v>
      </c>
      <c r="BG25" s="2">
        <f t="shared" si="6"/>
        <v>0</v>
      </c>
      <c r="BH25" s="2">
        <f t="shared" si="7"/>
        <v>0</v>
      </c>
      <c r="BI25" s="2">
        <f t="shared" si="8"/>
        <v>0</v>
      </c>
      <c r="BK25" t="s">
        <v>1055</v>
      </c>
      <c r="BL25" t="s">
        <v>1556</v>
      </c>
      <c r="BO25" s="99">
        <v>1</v>
      </c>
      <c r="BP25" s="97">
        <v>45</v>
      </c>
      <c r="BQ25" s="103">
        <f t="shared" si="9"/>
        <v>1045</v>
      </c>
      <c r="BS25" s="7" t="s">
        <v>2466</v>
      </c>
    </row>
    <row r="26" spans="1:71" ht="14" hidden="1" customHeight="1" outlineLevel="1" x14ac:dyDescent="0.2">
      <c r="A26" t="s">
        <v>780</v>
      </c>
      <c r="B26" t="s">
        <v>1556</v>
      </c>
      <c r="C26" s="1">
        <f t="shared" si="0"/>
        <v>15220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10"/>
        <v>5378</v>
      </c>
      <c r="H26" s="2">
        <f t="shared" si="11"/>
        <v>0.3533508541392904</v>
      </c>
      <c r="I26" s="2"/>
      <c r="J26" s="2">
        <f t="shared" si="1"/>
        <v>0.67641261498028904</v>
      </c>
      <c r="K26" s="2">
        <f t="shared" si="2"/>
        <v>0.32306176084099869</v>
      </c>
      <c r="L26" s="2">
        <f t="shared" si="3"/>
        <v>0</v>
      </c>
      <c r="M26" s="2">
        <f t="shared" si="4"/>
        <v>5.2562417871226952E-4</v>
      </c>
      <c r="N26" s="1">
        <v>10295</v>
      </c>
      <c r="O26" s="1">
        <v>4917</v>
      </c>
      <c r="Q26" s="61"/>
      <c r="R26" s="61"/>
      <c r="S26" s="61"/>
      <c r="T26" s="61"/>
      <c r="U26" s="61"/>
      <c r="V26" s="61"/>
      <c r="W26" s="61">
        <v>8</v>
      </c>
      <c r="X26" s="61"/>
      <c r="Y26" s="61"/>
      <c r="Z26" s="61"/>
      <c r="BB26" s="7">
        <f>IF(Q26&gt;0,RANK(Q26,(N26:P26,Q26:AE26)),0)</f>
        <v>0</v>
      </c>
      <c r="BC26" s="7">
        <f>IF(R26&gt;0,RANK(R26,(N26:P26,Q26:AE26)),0)</f>
        <v>0</v>
      </c>
      <c r="BD26" s="7">
        <f>IF(T26&gt;0,RANK(T26,(N26:P26,Q26:AE26)),0)</f>
        <v>0</v>
      </c>
      <c r="BE26" s="7">
        <f>IF(S26&gt;0,RANK(S26,(N26:P26,Q26:AE26)),0)</f>
        <v>0</v>
      </c>
      <c r="BF26" s="2">
        <f t="shared" si="5"/>
        <v>0</v>
      </c>
      <c r="BG26" s="2">
        <f t="shared" si="6"/>
        <v>0</v>
      </c>
      <c r="BH26" s="2">
        <f t="shared" si="7"/>
        <v>0</v>
      </c>
      <c r="BI26" s="2">
        <f t="shared" si="8"/>
        <v>0</v>
      </c>
      <c r="BK26" t="s">
        <v>780</v>
      </c>
      <c r="BL26" t="s">
        <v>1556</v>
      </c>
      <c r="BO26" s="99">
        <v>1</v>
      </c>
      <c r="BP26" s="97">
        <v>47</v>
      </c>
      <c r="BQ26" s="103">
        <f t="shared" si="9"/>
        <v>1047</v>
      </c>
      <c r="BS26" s="7" t="s">
        <v>2466</v>
      </c>
    </row>
    <row r="27" spans="1:71" ht="14" hidden="1" customHeight="1" outlineLevel="1" x14ac:dyDescent="0.2">
      <c r="A27" t="s">
        <v>1077</v>
      </c>
      <c r="B27" t="s">
        <v>1556</v>
      </c>
      <c r="C27" s="1">
        <f t="shared" si="0"/>
        <v>21490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10"/>
        <v>13229</v>
      </c>
      <c r="H27" s="2">
        <f t="shared" si="11"/>
        <v>0.61558864588180551</v>
      </c>
      <c r="I27" s="2"/>
      <c r="J27" s="2">
        <f t="shared" si="1"/>
        <v>0.19018147975802699</v>
      </c>
      <c r="K27" s="2">
        <f t="shared" si="2"/>
        <v>0.80577012563983252</v>
      </c>
      <c r="L27" s="2">
        <f t="shared" si="3"/>
        <v>0</v>
      </c>
      <c r="M27" s="2">
        <f t="shared" si="4"/>
        <v>4.0483946021404593E-3</v>
      </c>
      <c r="N27" s="1">
        <v>4087</v>
      </c>
      <c r="O27" s="1">
        <v>17316</v>
      </c>
      <c r="Q27" s="61"/>
      <c r="R27" s="61"/>
      <c r="S27" s="61"/>
      <c r="T27" s="61"/>
      <c r="U27" s="61"/>
      <c r="V27" s="61"/>
      <c r="W27" s="61">
        <v>87</v>
      </c>
      <c r="X27" s="61"/>
      <c r="Y27" s="61"/>
      <c r="Z27" s="61"/>
      <c r="BB27" s="7">
        <f>IF(Q27&gt;0,RANK(Q27,(N27:P27,Q27:AE27)),0)</f>
        <v>0</v>
      </c>
      <c r="BC27" s="7">
        <f>IF(R27&gt;0,RANK(R27,(N27:P27,Q27:AE27)),0)</f>
        <v>0</v>
      </c>
      <c r="BD27" s="7">
        <f>IF(T27&gt;0,RANK(T27,(N27:P27,Q27:AE27)),0)</f>
        <v>0</v>
      </c>
      <c r="BE27" s="7">
        <f>IF(S27&gt;0,RANK(S27,(N27:P27,Q27:AE27)),0)</f>
        <v>0</v>
      </c>
      <c r="BF27" s="2">
        <f t="shared" si="5"/>
        <v>0</v>
      </c>
      <c r="BG27" s="2">
        <f t="shared" si="6"/>
        <v>0</v>
      </c>
      <c r="BH27" s="2">
        <f t="shared" si="7"/>
        <v>0</v>
      </c>
      <c r="BI27" s="2">
        <f t="shared" si="8"/>
        <v>0</v>
      </c>
      <c r="BK27" t="s">
        <v>1077</v>
      </c>
      <c r="BL27" t="s">
        <v>1556</v>
      </c>
      <c r="BO27" s="99">
        <v>1</v>
      </c>
      <c r="BP27" s="97">
        <v>49</v>
      </c>
      <c r="BQ27" s="103">
        <f t="shared" si="9"/>
        <v>1049</v>
      </c>
      <c r="BS27" s="7" t="s">
        <v>2466</v>
      </c>
    </row>
    <row r="28" spans="1:71" ht="14" hidden="1" customHeight="1" outlineLevel="1" x14ac:dyDescent="0.2">
      <c r="A28" t="s">
        <v>694</v>
      </c>
      <c r="B28" t="s">
        <v>1556</v>
      </c>
      <c r="C28" s="1">
        <f t="shared" si="0"/>
        <v>29505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10"/>
        <v>14030</v>
      </c>
      <c r="H28" s="2">
        <f t="shared" si="11"/>
        <v>0.47551262497881713</v>
      </c>
      <c r="I28" s="2"/>
      <c r="J28" s="2">
        <f t="shared" si="1"/>
        <v>0.26171835282155564</v>
      </c>
      <c r="K28" s="2">
        <f t="shared" si="2"/>
        <v>0.73723097780037283</v>
      </c>
      <c r="L28" s="2">
        <f t="shared" si="3"/>
        <v>0</v>
      </c>
      <c r="M28" s="2">
        <f t="shared" si="4"/>
        <v>1.0506693780715226E-3</v>
      </c>
      <c r="N28" s="1">
        <v>7722</v>
      </c>
      <c r="O28" s="1">
        <v>21752</v>
      </c>
      <c r="Q28" s="61"/>
      <c r="R28" s="61"/>
      <c r="S28" s="61"/>
      <c r="T28" s="61"/>
      <c r="U28" s="61"/>
      <c r="V28" s="61"/>
      <c r="W28" s="61">
        <v>31</v>
      </c>
      <c r="X28" s="61"/>
      <c r="Y28" s="61"/>
      <c r="Z28" s="61"/>
      <c r="BB28" s="7">
        <f>IF(Q28&gt;0,RANK(Q28,(N28:P28,Q28:AE28)),0)</f>
        <v>0</v>
      </c>
      <c r="BC28" s="7">
        <f>IF(R28&gt;0,RANK(R28,(N28:P28,Q28:AE28)),0)</f>
        <v>0</v>
      </c>
      <c r="BD28" s="7">
        <f>IF(T28&gt;0,RANK(T28,(N28:P28,Q28:AE28)),0)</f>
        <v>0</v>
      </c>
      <c r="BE28" s="7">
        <f>IF(S28&gt;0,RANK(S28,(N28:P28,Q28:AE28)),0)</f>
        <v>0</v>
      </c>
      <c r="BF28" s="2">
        <f t="shared" si="5"/>
        <v>0</v>
      </c>
      <c r="BG28" s="2">
        <f t="shared" si="6"/>
        <v>0</v>
      </c>
      <c r="BH28" s="2">
        <f t="shared" si="7"/>
        <v>0</v>
      </c>
      <c r="BI28" s="2">
        <f t="shared" si="8"/>
        <v>0</v>
      </c>
      <c r="BK28" t="s">
        <v>694</v>
      </c>
      <c r="BL28" t="s">
        <v>1556</v>
      </c>
      <c r="BO28" s="99">
        <v>1</v>
      </c>
      <c r="BP28" s="97">
        <v>51</v>
      </c>
      <c r="BQ28" s="103">
        <f t="shared" si="9"/>
        <v>1051</v>
      </c>
      <c r="BS28" s="7" t="s">
        <v>2466</v>
      </c>
    </row>
    <row r="29" spans="1:71" ht="14" hidden="1" customHeight="1" outlineLevel="1" x14ac:dyDescent="0.2">
      <c r="A29" t="s">
        <v>272</v>
      </c>
      <c r="B29" t="s">
        <v>1556</v>
      </c>
      <c r="C29" s="1">
        <f t="shared" si="0"/>
        <v>12152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10"/>
        <v>4063</v>
      </c>
      <c r="H29" s="2">
        <f t="shared" si="11"/>
        <v>0.33434825543120472</v>
      </c>
      <c r="I29" s="2"/>
      <c r="J29" s="2">
        <f t="shared" si="1"/>
        <v>0.33204410796576694</v>
      </c>
      <c r="K29" s="2">
        <f t="shared" si="2"/>
        <v>0.66639236339697172</v>
      </c>
      <c r="L29" s="2">
        <f t="shared" si="3"/>
        <v>0</v>
      </c>
      <c r="M29" s="2">
        <f t="shared" si="4"/>
        <v>1.56352863726128E-3</v>
      </c>
      <c r="N29" s="1">
        <v>4035</v>
      </c>
      <c r="O29" s="1">
        <v>8098</v>
      </c>
      <c r="Q29" s="61"/>
      <c r="R29" s="61"/>
      <c r="S29" s="61"/>
      <c r="T29" s="61"/>
      <c r="U29" s="61"/>
      <c r="V29" s="61"/>
      <c r="W29" s="61">
        <v>19</v>
      </c>
      <c r="X29" s="61"/>
      <c r="Y29" s="61"/>
      <c r="Z29" s="61"/>
      <c r="BB29" s="7">
        <f>IF(Q29&gt;0,RANK(Q29,(N29:P29,Q29:AE29)),0)</f>
        <v>0</v>
      </c>
      <c r="BC29" s="7">
        <f>IF(R29&gt;0,RANK(R29,(N29:P29,Q29:AE29)),0)</f>
        <v>0</v>
      </c>
      <c r="BD29" s="7">
        <f>IF(T29&gt;0,RANK(T29,(N29:P29,Q29:AE29)),0)</f>
        <v>0</v>
      </c>
      <c r="BE29" s="7">
        <f>IF(S29&gt;0,RANK(S29,(N29:P29,Q29:AE29)),0)</f>
        <v>0</v>
      </c>
      <c r="BF29" s="2">
        <f t="shared" si="5"/>
        <v>0</v>
      </c>
      <c r="BG29" s="2">
        <f t="shared" si="6"/>
        <v>0</v>
      </c>
      <c r="BH29" s="2">
        <f t="shared" si="7"/>
        <v>0</v>
      </c>
      <c r="BI29" s="2">
        <f t="shared" si="8"/>
        <v>0</v>
      </c>
      <c r="BK29" t="s">
        <v>272</v>
      </c>
      <c r="BL29" t="s">
        <v>1556</v>
      </c>
      <c r="BO29" s="99">
        <v>1</v>
      </c>
      <c r="BP29" s="97">
        <v>53</v>
      </c>
      <c r="BQ29" s="103">
        <f t="shared" si="9"/>
        <v>1053</v>
      </c>
      <c r="BS29" s="7" t="s">
        <v>2466</v>
      </c>
    </row>
    <row r="30" spans="1:71" ht="14" hidden="1" customHeight="1" outlineLevel="1" x14ac:dyDescent="0.2">
      <c r="A30" t="s">
        <v>842</v>
      </c>
      <c r="B30" t="s">
        <v>1556</v>
      </c>
      <c r="C30" s="1">
        <f t="shared" si="0"/>
        <v>34646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10"/>
        <v>13528</v>
      </c>
      <c r="H30" s="2">
        <f t="shared" si="11"/>
        <v>0.39046354557524676</v>
      </c>
      <c r="I30" s="2"/>
      <c r="J30" s="2">
        <f t="shared" si="1"/>
        <v>0.30344051261328869</v>
      </c>
      <c r="K30" s="2">
        <f t="shared" si="2"/>
        <v>0.69390405818853551</v>
      </c>
      <c r="L30" s="2">
        <f t="shared" si="3"/>
        <v>0</v>
      </c>
      <c r="M30" s="2">
        <f t="shared" si="4"/>
        <v>2.6554291981758515E-3</v>
      </c>
      <c r="N30" s="1">
        <v>10513</v>
      </c>
      <c r="O30" s="1">
        <v>24041</v>
      </c>
      <c r="Q30" s="61"/>
      <c r="R30" s="61"/>
      <c r="S30" s="61"/>
      <c r="T30" s="61"/>
      <c r="U30" s="61"/>
      <c r="V30" s="61"/>
      <c r="W30" s="61">
        <v>92</v>
      </c>
      <c r="X30" s="61"/>
      <c r="Y30" s="61"/>
      <c r="Z30" s="61"/>
      <c r="BB30" s="7">
        <f>IF(Q30&gt;0,RANK(Q30,(N30:P30,Q30:AE30)),0)</f>
        <v>0</v>
      </c>
      <c r="BC30" s="7">
        <f>IF(R30&gt;0,RANK(R30,(N30:P30,Q30:AE30)),0)</f>
        <v>0</v>
      </c>
      <c r="BD30" s="7">
        <f>IF(T30&gt;0,RANK(T30,(N30:P30,Q30:AE30)),0)</f>
        <v>0</v>
      </c>
      <c r="BE30" s="7">
        <f>IF(S30&gt;0,RANK(S30,(N30:P30,Q30:AE30)),0)</f>
        <v>0</v>
      </c>
      <c r="BF30" s="2">
        <f t="shared" si="5"/>
        <v>0</v>
      </c>
      <c r="BG30" s="2">
        <f t="shared" si="6"/>
        <v>0</v>
      </c>
      <c r="BH30" s="2">
        <f t="shared" si="7"/>
        <v>0</v>
      </c>
      <c r="BI30" s="2">
        <f t="shared" si="8"/>
        <v>0</v>
      </c>
      <c r="BK30" t="s">
        <v>842</v>
      </c>
      <c r="BL30" t="s">
        <v>1556</v>
      </c>
      <c r="BO30" s="99">
        <v>1</v>
      </c>
      <c r="BP30" s="97">
        <v>55</v>
      </c>
      <c r="BQ30" s="103">
        <f t="shared" si="9"/>
        <v>1055</v>
      </c>
      <c r="BS30" s="7" t="s">
        <v>2466</v>
      </c>
    </row>
    <row r="31" spans="1:71" ht="14" hidden="1" customHeight="1" outlineLevel="1" x14ac:dyDescent="0.2">
      <c r="A31" t="s">
        <v>544</v>
      </c>
      <c r="B31" t="s">
        <v>1556</v>
      </c>
      <c r="C31" s="1">
        <f t="shared" si="0"/>
        <v>7489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10"/>
        <v>3430</v>
      </c>
      <c r="H31" s="2">
        <f t="shared" si="11"/>
        <v>0.45800507410869273</v>
      </c>
      <c r="I31" s="2"/>
      <c r="J31" s="2">
        <f t="shared" si="1"/>
        <v>0.27039658165309122</v>
      </c>
      <c r="K31" s="2">
        <f t="shared" si="2"/>
        <v>0.72840165576178395</v>
      </c>
      <c r="L31" s="2">
        <f t="shared" si="3"/>
        <v>0</v>
      </c>
      <c r="M31" s="2">
        <f t="shared" si="4"/>
        <v>1.2017625851248326E-3</v>
      </c>
      <c r="N31" s="1">
        <v>2025</v>
      </c>
      <c r="O31" s="1">
        <v>5455</v>
      </c>
      <c r="Q31" s="61"/>
      <c r="R31" s="61"/>
      <c r="S31" s="61"/>
      <c r="T31" s="61"/>
      <c r="U31" s="61"/>
      <c r="V31" s="61"/>
      <c r="W31" s="61">
        <v>9</v>
      </c>
      <c r="X31" s="61"/>
      <c r="Y31" s="61"/>
      <c r="Z31" s="61"/>
      <c r="BB31" s="7">
        <f>IF(Q31&gt;0,RANK(Q31,(N31:P31,Q31:AE31)),0)</f>
        <v>0</v>
      </c>
      <c r="BC31" s="7">
        <f>IF(R31&gt;0,RANK(R31,(N31:P31,Q31:AE31)),0)</f>
        <v>0</v>
      </c>
      <c r="BD31" s="7">
        <f>IF(T31&gt;0,RANK(T31,(N31:P31,Q31:AE31)),0)</f>
        <v>0</v>
      </c>
      <c r="BE31" s="7">
        <f>IF(S31&gt;0,RANK(S31,(N31:P31,Q31:AE31)),0)</f>
        <v>0</v>
      </c>
      <c r="BF31" s="2">
        <f t="shared" si="5"/>
        <v>0</v>
      </c>
      <c r="BG31" s="2">
        <f t="shared" si="6"/>
        <v>0</v>
      </c>
      <c r="BH31" s="2">
        <f t="shared" si="7"/>
        <v>0</v>
      </c>
      <c r="BI31" s="2">
        <f t="shared" si="8"/>
        <v>0</v>
      </c>
      <c r="BK31" t="s">
        <v>544</v>
      </c>
      <c r="BL31" t="s">
        <v>1556</v>
      </c>
      <c r="BO31" s="99">
        <v>1</v>
      </c>
      <c r="BP31" s="97">
        <v>57</v>
      </c>
      <c r="BQ31" s="103">
        <f t="shared" si="9"/>
        <v>1057</v>
      </c>
      <c r="BS31" s="7" t="s">
        <v>2466</v>
      </c>
    </row>
    <row r="32" spans="1:71" ht="14" hidden="1" customHeight="1" outlineLevel="1" x14ac:dyDescent="0.2">
      <c r="A32" t="s">
        <v>1440</v>
      </c>
      <c r="B32" t="s">
        <v>1556</v>
      </c>
      <c r="C32" s="1">
        <f t="shared" si="0"/>
        <v>8823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10"/>
        <v>4129</v>
      </c>
      <c r="H32" s="2">
        <f t="shared" si="11"/>
        <v>0.46798141221806644</v>
      </c>
      <c r="I32" s="2"/>
      <c r="J32" s="2">
        <f t="shared" si="1"/>
        <v>0.26476255241981184</v>
      </c>
      <c r="K32" s="2">
        <f t="shared" si="2"/>
        <v>0.73274396463787828</v>
      </c>
      <c r="L32" s="2">
        <f t="shared" si="3"/>
        <v>0</v>
      </c>
      <c r="M32" s="2">
        <f t="shared" si="4"/>
        <v>2.4934829423098881E-3</v>
      </c>
      <c r="N32" s="1">
        <v>2336</v>
      </c>
      <c r="O32" s="1">
        <v>6465</v>
      </c>
      <c r="Q32" s="61"/>
      <c r="R32" s="61"/>
      <c r="S32" s="61"/>
      <c r="T32" s="61"/>
      <c r="U32" s="61"/>
      <c r="V32" s="61"/>
      <c r="W32" s="61">
        <v>22</v>
      </c>
      <c r="X32" s="61"/>
      <c r="Y32" s="61"/>
      <c r="Z32" s="61"/>
      <c r="BB32" s="7">
        <f>IF(Q32&gt;0,RANK(Q32,(N32:P32,Q32:AE32)),0)</f>
        <v>0</v>
      </c>
      <c r="BC32" s="7">
        <f>IF(R32&gt;0,RANK(R32,(N32:P32,Q32:AE32)),0)</f>
        <v>0</v>
      </c>
      <c r="BD32" s="7">
        <f>IF(T32&gt;0,RANK(T32,(N32:P32,Q32:AE32)),0)</f>
        <v>0</v>
      </c>
      <c r="BE32" s="7">
        <f>IF(S32&gt;0,RANK(S32,(N32:P32,Q32:AE32)),0)</f>
        <v>0</v>
      </c>
      <c r="BF32" s="2">
        <f t="shared" si="5"/>
        <v>0</v>
      </c>
      <c r="BG32" s="2">
        <f t="shared" si="6"/>
        <v>0</v>
      </c>
      <c r="BH32" s="2">
        <f t="shared" si="7"/>
        <v>0</v>
      </c>
      <c r="BI32" s="2">
        <f t="shared" si="8"/>
        <v>0</v>
      </c>
      <c r="BK32" t="s">
        <v>1440</v>
      </c>
      <c r="BL32" t="s">
        <v>1556</v>
      </c>
      <c r="BO32" s="99">
        <v>1</v>
      </c>
      <c r="BP32" s="97">
        <v>59</v>
      </c>
      <c r="BQ32" s="103">
        <f t="shared" si="9"/>
        <v>1059</v>
      </c>
      <c r="BS32" s="7" t="s">
        <v>2466</v>
      </c>
    </row>
    <row r="33" spans="1:71" ht="14" hidden="1" customHeight="1" outlineLevel="1" x14ac:dyDescent="0.2">
      <c r="A33" t="s">
        <v>1688</v>
      </c>
      <c r="B33" t="s">
        <v>1556</v>
      </c>
      <c r="C33" s="1">
        <f t="shared" si="0"/>
        <v>9019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10"/>
        <v>6564</v>
      </c>
      <c r="H33" s="2">
        <f t="shared" si="11"/>
        <v>0.72779687326754627</v>
      </c>
      <c r="I33" s="2"/>
      <c r="J33" s="2">
        <f t="shared" si="1"/>
        <v>0.13526998558598513</v>
      </c>
      <c r="K33" s="2">
        <f t="shared" si="2"/>
        <v>0.8630668588535314</v>
      </c>
      <c r="L33" s="2">
        <f t="shared" si="3"/>
        <v>0</v>
      </c>
      <c r="M33" s="2">
        <f t="shared" si="4"/>
        <v>1.6631555604834647E-3</v>
      </c>
      <c r="N33" s="1">
        <v>1220</v>
      </c>
      <c r="O33" s="1">
        <v>7784</v>
      </c>
      <c r="Q33" s="61"/>
      <c r="R33" s="61"/>
      <c r="S33" s="61"/>
      <c r="T33" s="61"/>
      <c r="U33" s="61"/>
      <c r="V33" s="61"/>
      <c r="W33" s="61">
        <v>15</v>
      </c>
      <c r="X33" s="61"/>
      <c r="Y33" s="61"/>
      <c r="Z33" s="61"/>
      <c r="BB33" s="7">
        <f>IF(Q33&gt;0,RANK(Q33,(N33:P33,Q33:AE33)),0)</f>
        <v>0</v>
      </c>
      <c r="BC33" s="7">
        <f>IF(R33&gt;0,RANK(R33,(N33:P33,Q33:AE33)),0)</f>
        <v>0</v>
      </c>
      <c r="BD33" s="7">
        <f>IF(T33&gt;0,RANK(T33,(N33:P33,Q33:AE33)),0)</f>
        <v>0</v>
      </c>
      <c r="BE33" s="7">
        <f>IF(S33&gt;0,RANK(S33,(N33:P33,Q33:AE33)),0)</f>
        <v>0</v>
      </c>
      <c r="BF33" s="2">
        <f t="shared" si="5"/>
        <v>0</v>
      </c>
      <c r="BG33" s="2">
        <f t="shared" si="6"/>
        <v>0</v>
      </c>
      <c r="BH33" s="2">
        <f t="shared" si="7"/>
        <v>0</v>
      </c>
      <c r="BI33" s="2">
        <f t="shared" si="8"/>
        <v>0</v>
      </c>
      <c r="BK33" t="s">
        <v>1688</v>
      </c>
      <c r="BL33" t="s">
        <v>1556</v>
      </c>
      <c r="BO33" s="99">
        <v>1</v>
      </c>
      <c r="BP33" s="97">
        <v>61</v>
      </c>
      <c r="BQ33" s="103">
        <f t="shared" si="9"/>
        <v>1061</v>
      </c>
      <c r="BS33" s="7" t="s">
        <v>2466</v>
      </c>
    </row>
    <row r="34" spans="1:71" ht="14" hidden="1" customHeight="1" outlineLevel="1" x14ac:dyDescent="0.2">
      <c r="A34" t="s">
        <v>625</v>
      </c>
      <c r="B34" t="s">
        <v>1556</v>
      </c>
      <c r="C34" s="1">
        <f t="shared" si="0"/>
        <v>4168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10"/>
        <v>2845</v>
      </c>
      <c r="H34" s="2">
        <f t="shared" si="11"/>
        <v>0.68258157389635321</v>
      </c>
      <c r="I34" s="2"/>
      <c r="J34" s="2">
        <f t="shared" si="1"/>
        <v>0.84117082533589249</v>
      </c>
      <c r="K34" s="2">
        <f t="shared" si="2"/>
        <v>0.15858925143953934</v>
      </c>
      <c r="L34" s="2">
        <f t="shared" si="3"/>
        <v>0</v>
      </c>
      <c r="M34" s="2">
        <f t="shared" si="4"/>
        <v>2.3992322456817261E-4</v>
      </c>
      <c r="N34" s="1">
        <v>3506</v>
      </c>
      <c r="O34" s="1">
        <v>661</v>
      </c>
      <c r="Q34" s="61"/>
      <c r="R34" s="61"/>
      <c r="S34" s="61"/>
      <c r="T34" s="61"/>
      <c r="U34" s="61"/>
      <c r="V34" s="61"/>
      <c r="W34" s="61">
        <v>1</v>
      </c>
      <c r="X34" s="61"/>
      <c r="Y34" s="61"/>
      <c r="Z34" s="61"/>
      <c r="BB34" s="7">
        <f>IF(Q34&gt;0,RANK(Q34,(N34:P34,Q34:AE34)),0)</f>
        <v>0</v>
      </c>
      <c r="BC34" s="7">
        <f>IF(R34&gt;0,RANK(R34,(N34:P34,Q34:AE34)),0)</f>
        <v>0</v>
      </c>
      <c r="BD34" s="7">
        <f>IF(T34&gt;0,RANK(T34,(N34:P34,Q34:AE34)),0)</f>
        <v>0</v>
      </c>
      <c r="BE34" s="7">
        <f>IF(S34&gt;0,RANK(S34,(N34:P34,Q34:AE34)),0)</f>
        <v>0</v>
      </c>
      <c r="BF34" s="2">
        <f t="shared" si="5"/>
        <v>0</v>
      </c>
      <c r="BG34" s="2">
        <f t="shared" si="6"/>
        <v>0</v>
      </c>
      <c r="BH34" s="2">
        <f t="shared" si="7"/>
        <v>0</v>
      </c>
      <c r="BI34" s="2">
        <f t="shared" si="8"/>
        <v>0</v>
      </c>
      <c r="BK34" t="s">
        <v>625</v>
      </c>
      <c r="BL34" t="s">
        <v>1556</v>
      </c>
      <c r="BO34" s="99">
        <v>1</v>
      </c>
      <c r="BP34" s="97">
        <v>63</v>
      </c>
      <c r="BQ34" s="103">
        <f t="shared" si="9"/>
        <v>1063</v>
      </c>
      <c r="BS34" s="7" t="s">
        <v>2466</v>
      </c>
    </row>
    <row r="35" spans="1:71" ht="14" hidden="1" customHeight="1" outlineLevel="1" x14ac:dyDescent="0.2">
      <c r="A35" t="s">
        <v>1376</v>
      </c>
      <c r="B35" t="s">
        <v>1556</v>
      </c>
      <c r="C35" s="1">
        <f t="shared" ref="C35:C70" si="12">SUM(N35:AY35)</f>
        <v>6572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10"/>
        <v>1845</v>
      </c>
      <c r="H35" s="2">
        <f t="shared" si="11"/>
        <v>0.28073645769933048</v>
      </c>
      <c r="I35" s="2"/>
      <c r="J35" s="2">
        <f t="shared" ref="J35:J70" si="13">IF($C35=0,"-",N35/$C35)</f>
        <v>0.63998782714546565</v>
      </c>
      <c r="K35" s="2">
        <f t="shared" ref="K35:K70" si="14">IF($C35=0,"-",O35/$C35)</f>
        <v>0.35925136944613512</v>
      </c>
      <c r="L35" s="2">
        <f t="shared" ref="L35:L70" si="15">IF($C35=0,"-",P35/$C35)</f>
        <v>0</v>
      </c>
      <c r="M35" s="2">
        <f t="shared" ref="M35:M66" si="16">IF(C35=0,"-",(1-J35-K35-L35))</f>
        <v>7.6080340839923544E-4</v>
      </c>
      <c r="N35" s="1">
        <v>4206</v>
      </c>
      <c r="O35" s="1">
        <v>2361</v>
      </c>
      <c r="Q35" s="61"/>
      <c r="R35" s="61"/>
      <c r="S35" s="61"/>
      <c r="T35" s="61"/>
      <c r="U35" s="61"/>
      <c r="V35" s="61"/>
      <c r="W35" s="61">
        <v>5</v>
      </c>
      <c r="X35" s="61"/>
      <c r="Y35" s="61"/>
      <c r="Z35" s="61"/>
      <c r="BB35" s="7">
        <f>IF(Q35&gt;0,RANK(Q35,(N35:P35,Q35:AE35)),0)</f>
        <v>0</v>
      </c>
      <c r="BC35" s="7">
        <f>IF(R35&gt;0,RANK(R35,(N35:P35,Q35:AE35)),0)</f>
        <v>0</v>
      </c>
      <c r="BD35" s="7">
        <f>IF(T35&gt;0,RANK(T35,(N35:P35,Q35:AE35)),0)</f>
        <v>0</v>
      </c>
      <c r="BE35" s="7">
        <f>IF(S35&gt;0,RANK(S35,(N35:P35,Q35:AE35)),0)</f>
        <v>0</v>
      </c>
      <c r="BF35" s="2">
        <f t="shared" ref="BF35:BF70" si="17">IF($C35=0,"-",Q35/$C35)</f>
        <v>0</v>
      </c>
      <c r="BG35" s="2">
        <f t="shared" ref="BG35:BG70" si="18">IF($C35=0,"-",R35/$C35)</f>
        <v>0</v>
      </c>
      <c r="BH35" s="2">
        <f t="shared" ref="BH35:BH70" si="19">IF($C35=0,"-",T35/$C35)</f>
        <v>0</v>
      </c>
      <c r="BI35" s="2">
        <f t="shared" ref="BI35:BI70" si="20">IF($C35=0,"-",S35/$C35)</f>
        <v>0</v>
      </c>
      <c r="BK35" t="s">
        <v>1376</v>
      </c>
      <c r="BL35" t="s">
        <v>1556</v>
      </c>
      <c r="BO35" s="99">
        <v>1</v>
      </c>
      <c r="BP35" s="97">
        <v>65</v>
      </c>
      <c r="BQ35" s="103">
        <f t="shared" ref="BQ35:BQ66" si="21">BO35*1000+BP35</f>
        <v>1065</v>
      </c>
      <c r="BS35" s="7" t="s">
        <v>2466</v>
      </c>
    </row>
    <row r="36" spans="1:71" ht="14" hidden="1" customHeight="1" outlineLevel="1" x14ac:dyDescent="0.2">
      <c r="A36" t="s">
        <v>1030</v>
      </c>
      <c r="B36" t="s">
        <v>1556</v>
      </c>
      <c r="C36" s="1">
        <f t="shared" si="12"/>
        <v>6714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10"/>
        <v>2610</v>
      </c>
      <c r="H36" s="2">
        <f t="shared" si="11"/>
        <v>0.38873994638069703</v>
      </c>
      <c r="I36" s="2"/>
      <c r="J36" s="2">
        <f t="shared" si="13"/>
        <v>0.30458742925230858</v>
      </c>
      <c r="K36" s="2">
        <f t="shared" si="14"/>
        <v>0.69332737563300562</v>
      </c>
      <c r="L36" s="2">
        <f t="shared" si="15"/>
        <v>0</v>
      </c>
      <c r="M36" s="2">
        <f t="shared" si="16"/>
        <v>2.0851951146858561E-3</v>
      </c>
      <c r="N36" s="1">
        <v>2045</v>
      </c>
      <c r="O36" s="1">
        <v>4655</v>
      </c>
      <c r="Q36" s="61"/>
      <c r="R36" s="61"/>
      <c r="S36" s="61"/>
      <c r="T36" s="61"/>
      <c r="U36" s="61"/>
      <c r="V36" s="61"/>
      <c r="W36" s="61">
        <v>14</v>
      </c>
      <c r="X36" s="61"/>
      <c r="Y36" s="61"/>
      <c r="Z36" s="61"/>
      <c r="BB36" s="7">
        <f>IF(Q36&gt;0,RANK(Q36,(N36:P36,Q36:AE36)),0)</f>
        <v>0</v>
      </c>
      <c r="BC36" s="7">
        <f>IF(R36&gt;0,RANK(R36,(N36:P36,Q36:AE36)),0)</f>
        <v>0</v>
      </c>
      <c r="BD36" s="7">
        <f>IF(T36&gt;0,RANK(T36,(N36:P36,Q36:AE36)),0)</f>
        <v>0</v>
      </c>
      <c r="BE36" s="7">
        <f>IF(S36&gt;0,RANK(S36,(N36:P36,Q36:AE36)),0)</f>
        <v>0</v>
      </c>
      <c r="BF36" s="2">
        <f t="shared" si="17"/>
        <v>0</v>
      </c>
      <c r="BG36" s="2">
        <f t="shared" si="18"/>
        <v>0</v>
      </c>
      <c r="BH36" s="2">
        <f t="shared" si="19"/>
        <v>0</v>
      </c>
      <c r="BI36" s="2">
        <f t="shared" si="20"/>
        <v>0</v>
      </c>
      <c r="BK36" t="s">
        <v>1030</v>
      </c>
      <c r="BL36" t="s">
        <v>1556</v>
      </c>
      <c r="BO36" s="99">
        <v>1</v>
      </c>
      <c r="BP36" s="97">
        <v>67</v>
      </c>
      <c r="BQ36" s="103">
        <f t="shared" si="21"/>
        <v>1067</v>
      </c>
      <c r="BS36" s="7" t="s">
        <v>2466</v>
      </c>
    </row>
    <row r="37" spans="1:71" ht="14" hidden="1" customHeight="1" outlineLevel="1" x14ac:dyDescent="0.2">
      <c r="A37" t="s">
        <v>2267</v>
      </c>
      <c r="B37" t="s">
        <v>1556</v>
      </c>
      <c r="C37" s="1">
        <f t="shared" si="12"/>
        <v>32227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10"/>
        <v>14050</v>
      </c>
      <c r="H37" s="2">
        <f t="shared" si="11"/>
        <v>0.43596983895491359</v>
      </c>
      <c r="I37" s="2"/>
      <c r="J37" s="2">
        <f t="shared" si="13"/>
        <v>0.2811927886554752</v>
      </c>
      <c r="K37" s="2">
        <f t="shared" si="14"/>
        <v>0.71716262761038885</v>
      </c>
      <c r="L37" s="2">
        <f t="shared" si="15"/>
        <v>0</v>
      </c>
      <c r="M37" s="2">
        <f t="shared" si="16"/>
        <v>1.644583734135896E-3</v>
      </c>
      <c r="N37" s="1">
        <v>9062</v>
      </c>
      <c r="O37" s="1">
        <v>23112</v>
      </c>
      <c r="Q37" s="61"/>
      <c r="R37" s="61"/>
      <c r="S37" s="61"/>
      <c r="T37" s="61"/>
      <c r="U37" s="61"/>
      <c r="V37" s="61"/>
      <c r="W37" s="61">
        <v>53</v>
      </c>
      <c r="X37" s="61"/>
      <c r="Y37" s="61"/>
      <c r="Z37" s="61"/>
      <c r="BB37" s="7">
        <f>IF(Q37&gt;0,RANK(Q37,(N37:P37,Q37:AE37)),0)</f>
        <v>0</v>
      </c>
      <c r="BC37" s="7">
        <f>IF(R37&gt;0,RANK(R37,(N37:P37,Q37:AE37)),0)</f>
        <v>0</v>
      </c>
      <c r="BD37" s="7">
        <f>IF(T37&gt;0,RANK(T37,(N37:P37,Q37:AE37)),0)</f>
        <v>0</v>
      </c>
      <c r="BE37" s="7">
        <f>IF(S37&gt;0,RANK(S37,(N37:P37,Q37:AE37)),0)</f>
        <v>0</v>
      </c>
      <c r="BF37" s="2">
        <f t="shared" si="17"/>
        <v>0</v>
      </c>
      <c r="BG37" s="2">
        <f t="shared" si="18"/>
        <v>0</v>
      </c>
      <c r="BH37" s="2">
        <f t="shared" si="19"/>
        <v>0</v>
      </c>
      <c r="BI37" s="2">
        <f t="shared" si="20"/>
        <v>0</v>
      </c>
      <c r="BK37" t="s">
        <v>2267</v>
      </c>
      <c r="BL37" t="s">
        <v>1556</v>
      </c>
      <c r="BO37" s="99">
        <v>1</v>
      </c>
      <c r="BP37" s="97">
        <v>69</v>
      </c>
      <c r="BQ37" s="103">
        <f t="shared" si="21"/>
        <v>1069</v>
      </c>
      <c r="BS37" s="7" t="s">
        <v>2466</v>
      </c>
    </row>
    <row r="38" spans="1:71" ht="14" hidden="1" customHeight="1" outlineLevel="1" x14ac:dyDescent="0.2">
      <c r="A38" t="s">
        <v>1378</v>
      </c>
      <c r="B38" t="s">
        <v>1556</v>
      </c>
      <c r="C38" s="1">
        <f t="shared" si="12"/>
        <v>15682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10"/>
        <v>8505</v>
      </c>
      <c r="H38" s="2">
        <f t="shared" si="11"/>
        <v>0.54234153806912389</v>
      </c>
      <c r="I38" s="2"/>
      <c r="J38" s="2">
        <f t="shared" si="13"/>
        <v>0.22758576712154063</v>
      </c>
      <c r="K38" s="2">
        <f t="shared" si="14"/>
        <v>0.76992730519066443</v>
      </c>
      <c r="L38" s="2">
        <f t="shared" si="15"/>
        <v>0</v>
      </c>
      <c r="M38" s="2">
        <f t="shared" si="16"/>
        <v>2.4869276877949043E-3</v>
      </c>
      <c r="N38" s="1">
        <v>3569</v>
      </c>
      <c r="O38" s="1">
        <v>12074</v>
      </c>
      <c r="Q38" s="61"/>
      <c r="R38" s="61"/>
      <c r="S38" s="61"/>
      <c r="T38" s="61"/>
      <c r="U38" s="61"/>
      <c r="V38" s="61"/>
      <c r="W38" s="61">
        <v>39</v>
      </c>
      <c r="X38" s="61"/>
      <c r="Y38" s="61"/>
      <c r="Z38" s="61"/>
      <c r="BB38" s="7">
        <f>IF(Q38&gt;0,RANK(Q38,(N38:P38,Q38:AE38)),0)</f>
        <v>0</v>
      </c>
      <c r="BC38" s="7">
        <f>IF(R38&gt;0,RANK(R38,(N38:P38,Q38:AE38)),0)</f>
        <v>0</v>
      </c>
      <c r="BD38" s="7">
        <f>IF(T38&gt;0,RANK(T38,(N38:P38,Q38:AE38)),0)</f>
        <v>0</v>
      </c>
      <c r="BE38" s="7">
        <f>IF(S38&gt;0,RANK(S38,(N38:P38,Q38:AE38)),0)</f>
        <v>0</v>
      </c>
      <c r="BF38" s="2">
        <f t="shared" si="17"/>
        <v>0</v>
      </c>
      <c r="BG38" s="2">
        <f t="shared" si="18"/>
        <v>0</v>
      </c>
      <c r="BH38" s="2">
        <f t="shared" si="19"/>
        <v>0</v>
      </c>
      <c r="BI38" s="2">
        <f t="shared" si="20"/>
        <v>0</v>
      </c>
      <c r="BK38" t="s">
        <v>1378</v>
      </c>
      <c r="BL38" t="s">
        <v>1556</v>
      </c>
      <c r="BO38" s="99">
        <v>1</v>
      </c>
      <c r="BP38" s="97">
        <v>71</v>
      </c>
      <c r="BQ38" s="103">
        <f t="shared" si="21"/>
        <v>1071</v>
      </c>
      <c r="BS38" s="7" t="s">
        <v>2466</v>
      </c>
    </row>
    <row r="39" spans="1:71" ht="14" hidden="1" customHeight="1" outlineLevel="1" x14ac:dyDescent="0.2">
      <c r="A39" t="s">
        <v>2598</v>
      </c>
      <c r="B39" t="s">
        <v>1556</v>
      </c>
      <c r="C39" s="1">
        <f t="shared" si="12"/>
        <v>258068</v>
      </c>
      <c r="D39" s="7">
        <f>IF(N39&gt;0, RANK(N39,(N39:P39,Q39:AE39)),0)</f>
        <v>1</v>
      </c>
      <c r="E39" s="7">
        <f>IF(O39&gt;0,RANK(O39,(N39:P39,Q39:AE39)),0)</f>
        <v>2</v>
      </c>
      <c r="F39" s="7">
        <f>IF(P39&gt;0,RANK(P39,(N39:P39,Q39:AE39)),0)</f>
        <v>0</v>
      </c>
      <c r="G39" s="1">
        <f t="shared" si="10"/>
        <v>46442</v>
      </c>
      <c r="H39" s="2">
        <f t="shared" si="11"/>
        <v>0.17996032053567276</v>
      </c>
      <c r="I39" s="2"/>
      <c r="J39" s="2">
        <f t="shared" si="13"/>
        <v>0.58939116821922899</v>
      </c>
      <c r="K39" s="2">
        <f t="shared" si="14"/>
        <v>0.40943084768355625</v>
      </c>
      <c r="L39" s="2">
        <f t="shared" si="15"/>
        <v>0</v>
      </c>
      <c r="M39" s="2">
        <f t="shared" si="16"/>
        <v>1.1779840972147571E-3</v>
      </c>
      <c r="N39" s="1">
        <v>152103</v>
      </c>
      <c r="O39" s="1">
        <v>105661</v>
      </c>
      <c r="Q39" s="61"/>
      <c r="R39" s="61"/>
      <c r="S39" s="61"/>
      <c r="T39" s="61"/>
      <c r="U39" s="61"/>
      <c r="V39" s="61"/>
      <c r="W39" s="61">
        <v>304</v>
      </c>
      <c r="X39" s="61"/>
      <c r="Y39" s="61"/>
      <c r="Z39" s="61"/>
      <c r="BB39" s="7">
        <f>IF(Q39&gt;0,RANK(Q39,(N39:P39,Q39:AE39)),0)</f>
        <v>0</v>
      </c>
      <c r="BC39" s="7">
        <f>IF(R39&gt;0,RANK(R39,(N39:P39,Q39:AE39)),0)</f>
        <v>0</v>
      </c>
      <c r="BD39" s="7">
        <f>IF(T39&gt;0,RANK(T39,(N39:P39,Q39:AE39)),0)</f>
        <v>0</v>
      </c>
      <c r="BE39" s="7">
        <f>IF(S39&gt;0,RANK(S39,(N39:P39,Q39:AE39)),0)</f>
        <v>0</v>
      </c>
      <c r="BF39" s="2">
        <f t="shared" si="17"/>
        <v>0</v>
      </c>
      <c r="BG39" s="2">
        <f t="shared" si="18"/>
        <v>0</v>
      </c>
      <c r="BH39" s="2">
        <f t="shared" si="19"/>
        <v>0</v>
      </c>
      <c r="BI39" s="2">
        <f t="shared" si="20"/>
        <v>0</v>
      </c>
      <c r="BK39" t="s">
        <v>2598</v>
      </c>
      <c r="BL39" t="s">
        <v>1556</v>
      </c>
      <c r="BO39" s="99">
        <v>1</v>
      </c>
      <c r="BP39" s="97">
        <v>73</v>
      </c>
      <c r="BQ39" s="103">
        <f t="shared" si="21"/>
        <v>1073</v>
      </c>
      <c r="BS39" s="7" t="s">
        <v>2466</v>
      </c>
    </row>
    <row r="40" spans="1:71" ht="14" hidden="1" customHeight="1" outlineLevel="1" x14ac:dyDescent="0.2">
      <c r="A40" t="s">
        <v>1548</v>
      </c>
      <c r="B40" t="s">
        <v>1556</v>
      </c>
      <c r="C40" s="1">
        <f t="shared" si="12"/>
        <v>5377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10"/>
        <v>3425</v>
      </c>
      <c r="H40" s="2">
        <f t="shared" si="11"/>
        <v>0.6369722893806955</v>
      </c>
      <c r="I40" s="2"/>
      <c r="J40" s="2">
        <f t="shared" si="13"/>
        <v>0.18114190068811606</v>
      </c>
      <c r="K40" s="2">
        <f t="shared" si="14"/>
        <v>0.81811419006881159</v>
      </c>
      <c r="L40" s="2">
        <f t="shared" si="15"/>
        <v>0</v>
      </c>
      <c r="M40" s="2">
        <f t="shared" si="16"/>
        <v>7.4390924307232709E-4</v>
      </c>
      <c r="N40" s="1">
        <v>974</v>
      </c>
      <c r="O40" s="1">
        <v>4399</v>
      </c>
      <c r="Q40" s="61"/>
      <c r="R40" s="61"/>
      <c r="S40" s="61"/>
      <c r="T40" s="61"/>
      <c r="U40" s="61"/>
      <c r="V40" s="61"/>
      <c r="W40" s="61">
        <v>4</v>
      </c>
      <c r="X40" s="61"/>
      <c r="Y40" s="61"/>
      <c r="Z40" s="61"/>
      <c r="BB40" s="7">
        <f>IF(Q40&gt;0,RANK(Q40,(N40:P40,Q40:AE40)),0)</f>
        <v>0</v>
      </c>
      <c r="BC40" s="7">
        <f>IF(R40&gt;0,RANK(R40,(N40:P40,Q40:AE40)),0)</f>
        <v>0</v>
      </c>
      <c r="BD40" s="7">
        <f>IF(T40&gt;0,RANK(T40,(N40:P40,Q40:AE40)),0)</f>
        <v>0</v>
      </c>
      <c r="BE40" s="7">
        <f>IF(S40&gt;0,RANK(S40,(N40:P40,Q40:AE40)),0)</f>
        <v>0</v>
      </c>
      <c r="BF40" s="2">
        <f t="shared" si="17"/>
        <v>0</v>
      </c>
      <c r="BG40" s="2">
        <f t="shared" si="18"/>
        <v>0</v>
      </c>
      <c r="BH40" s="2">
        <f t="shared" si="19"/>
        <v>0</v>
      </c>
      <c r="BI40" s="2">
        <f t="shared" si="20"/>
        <v>0</v>
      </c>
      <c r="BK40" t="s">
        <v>1548</v>
      </c>
      <c r="BL40" t="s">
        <v>1556</v>
      </c>
      <c r="BO40" s="99">
        <v>1</v>
      </c>
      <c r="BP40" s="97">
        <v>75</v>
      </c>
      <c r="BQ40" s="103">
        <f t="shared" si="21"/>
        <v>1075</v>
      </c>
      <c r="BS40" s="7" t="s">
        <v>2466</v>
      </c>
    </row>
    <row r="41" spans="1:71" ht="14" hidden="1" customHeight="1" outlineLevel="1" x14ac:dyDescent="0.2">
      <c r="A41" t="s">
        <v>1126</v>
      </c>
      <c r="B41" t="s">
        <v>1556</v>
      </c>
      <c r="C41" s="1">
        <f t="shared" si="12"/>
        <v>30965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10"/>
        <v>10470</v>
      </c>
      <c r="H41" s="2">
        <f t="shared" si="11"/>
        <v>0.33812368803487808</v>
      </c>
      <c r="I41" s="2"/>
      <c r="J41" s="2">
        <f t="shared" si="13"/>
        <v>0.3301146455675763</v>
      </c>
      <c r="K41" s="2">
        <f t="shared" si="14"/>
        <v>0.66823833360245444</v>
      </c>
      <c r="L41" s="2">
        <f t="shared" si="15"/>
        <v>0</v>
      </c>
      <c r="M41" s="2">
        <f t="shared" si="16"/>
        <v>1.647020829969259E-3</v>
      </c>
      <c r="N41" s="1">
        <v>10222</v>
      </c>
      <c r="O41" s="1">
        <v>20692</v>
      </c>
      <c r="Q41" s="61"/>
      <c r="R41" s="61"/>
      <c r="S41" s="61"/>
      <c r="T41" s="61"/>
      <c r="U41" s="61"/>
      <c r="V41" s="61"/>
      <c r="W41" s="61">
        <v>51</v>
      </c>
      <c r="X41" s="61"/>
      <c r="Y41" s="61"/>
      <c r="Z41" s="61"/>
      <c r="BB41" s="7">
        <f>IF(Q41&gt;0,RANK(Q41,(N41:P41,Q41:AE41)),0)</f>
        <v>0</v>
      </c>
      <c r="BC41" s="7">
        <f>IF(R41&gt;0,RANK(R41,(N41:P41,Q41:AE41)),0)</f>
        <v>0</v>
      </c>
      <c r="BD41" s="7">
        <f>IF(T41&gt;0,RANK(T41,(N41:P41,Q41:AE41)),0)</f>
        <v>0</v>
      </c>
      <c r="BE41" s="7">
        <f>IF(S41&gt;0,RANK(S41,(N41:P41,Q41:AE41)),0)</f>
        <v>0</v>
      </c>
      <c r="BF41" s="2">
        <f t="shared" si="17"/>
        <v>0</v>
      </c>
      <c r="BG41" s="2">
        <f t="shared" si="18"/>
        <v>0</v>
      </c>
      <c r="BH41" s="2">
        <f t="shared" si="19"/>
        <v>0</v>
      </c>
      <c r="BI41" s="2">
        <f t="shared" si="20"/>
        <v>0</v>
      </c>
      <c r="BK41" t="s">
        <v>1126</v>
      </c>
      <c r="BL41" t="s">
        <v>1556</v>
      </c>
      <c r="BO41" s="99">
        <v>1</v>
      </c>
      <c r="BP41" s="97">
        <v>77</v>
      </c>
      <c r="BQ41" s="103">
        <f t="shared" si="21"/>
        <v>1077</v>
      </c>
      <c r="BS41" s="7" t="s">
        <v>2466</v>
      </c>
    </row>
    <row r="42" spans="1:71" ht="14" hidden="1" customHeight="1" outlineLevel="1" x14ac:dyDescent="0.2">
      <c r="A42" t="s">
        <v>1205</v>
      </c>
      <c r="B42" t="s">
        <v>1556</v>
      </c>
      <c r="C42" s="1">
        <f t="shared" si="12"/>
        <v>12002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10"/>
        <v>4385</v>
      </c>
      <c r="H42" s="2">
        <f t="shared" si="11"/>
        <v>0.3653557740376604</v>
      </c>
      <c r="I42" s="2"/>
      <c r="J42" s="2">
        <f t="shared" si="13"/>
        <v>0.31628061989668388</v>
      </c>
      <c r="K42" s="2">
        <f t="shared" si="14"/>
        <v>0.68163639393434428</v>
      </c>
      <c r="L42" s="2">
        <f t="shared" si="15"/>
        <v>0</v>
      </c>
      <c r="M42" s="2">
        <f t="shared" si="16"/>
        <v>2.0829861689718454E-3</v>
      </c>
      <c r="N42" s="1">
        <v>3796</v>
      </c>
      <c r="O42" s="1">
        <v>8181</v>
      </c>
      <c r="Q42" s="61"/>
      <c r="R42" s="61"/>
      <c r="S42" s="61"/>
      <c r="T42" s="61"/>
      <c r="U42" s="61"/>
      <c r="V42" s="61"/>
      <c r="W42" s="61">
        <v>25</v>
      </c>
      <c r="X42" s="61"/>
      <c r="Y42" s="61"/>
      <c r="Z42" s="61"/>
      <c r="BB42" s="7">
        <f>IF(Q42&gt;0,RANK(Q42,(N42:P42,Q42:AE42)),0)</f>
        <v>0</v>
      </c>
      <c r="BC42" s="7">
        <f>IF(R42&gt;0,RANK(R42,(N42:P42,Q42:AE42)),0)</f>
        <v>0</v>
      </c>
      <c r="BD42" s="7">
        <f>IF(T42&gt;0,RANK(T42,(N42:P42,Q42:AE42)),0)</f>
        <v>0</v>
      </c>
      <c r="BE42" s="7">
        <f>IF(S42&gt;0,RANK(S42,(N42:P42,Q42:AE42)),0)</f>
        <v>0</v>
      </c>
      <c r="BF42" s="2">
        <f t="shared" si="17"/>
        <v>0</v>
      </c>
      <c r="BG42" s="2">
        <f t="shared" si="18"/>
        <v>0</v>
      </c>
      <c r="BH42" s="2">
        <f t="shared" si="19"/>
        <v>0</v>
      </c>
      <c r="BI42" s="2">
        <f t="shared" si="20"/>
        <v>0</v>
      </c>
      <c r="BK42" t="s">
        <v>1205</v>
      </c>
      <c r="BL42" t="s">
        <v>1556</v>
      </c>
      <c r="BO42" s="99">
        <v>1</v>
      </c>
      <c r="BP42" s="97">
        <v>79</v>
      </c>
      <c r="BQ42" s="103">
        <f t="shared" si="21"/>
        <v>1079</v>
      </c>
      <c r="BS42" s="7" t="s">
        <v>2466</v>
      </c>
    </row>
    <row r="43" spans="1:71" ht="14" hidden="1" customHeight="1" outlineLevel="1" x14ac:dyDescent="0.2">
      <c r="A43" t="s">
        <v>1206</v>
      </c>
      <c r="B43" t="s">
        <v>1556</v>
      </c>
      <c r="C43" s="1">
        <f t="shared" si="12"/>
        <v>49333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10"/>
        <v>9217</v>
      </c>
      <c r="H43" s="2">
        <f t="shared" si="11"/>
        <v>0.18683234346178015</v>
      </c>
      <c r="I43" s="2"/>
      <c r="J43" s="2">
        <f t="shared" si="13"/>
        <v>0.40583382320150813</v>
      </c>
      <c r="K43" s="2">
        <f t="shared" si="14"/>
        <v>0.59266616666328831</v>
      </c>
      <c r="L43" s="2">
        <f t="shared" si="15"/>
        <v>0</v>
      </c>
      <c r="M43" s="2">
        <f t="shared" si="16"/>
        <v>1.5000101352035111E-3</v>
      </c>
      <c r="N43" s="1">
        <v>20021</v>
      </c>
      <c r="O43" s="1">
        <v>29238</v>
      </c>
      <c r="Q43" s="61"/>
      <c r="R43" s="61"/>
      <c r="S43" s="61"/>
      <c r="T43" s="61"/>
      <c r="U43" s="61"/>
      <c r="V43" s="61"/>
      <c r="W43" s="61">
        <v>74</v>
      </c>
      <c r="X43" s="61"/>
      <c r="Y43" s="61"/>
      <c r="Z43" s="61"/>
      <c r="BB43" s="7">
        <f>IF(Q43&gt;0,RANK(Q43,(N43:P43,Q43:AE43)),0)</f>
        <v>0</v>
      </c>
      <c r="BC43" s="7">
        <f>IF(R43&gt;0,RANK(R43,(N43:P43,Q43:AE43)),0)</f>
        <v>0</v>
      </c>
      <c r="BD43" s="7">
        <f>IF(T43&gt;0,RANK(T43,(N43:P43,Q43:AE43)),0)</f>
        <v>0</v>
      </c>
      <c r="BE43" s="7">
        <f>IF(S43&gt;0,RANK(S43,(N43:P43,Q43:AE43)),0)</f>
        <v>0</v>
      </c>
      <c r="BF43" s="2">
        <f t="shared" si="17"/>
        <v>0</v>
      </c>
      <c r="BG43" s="2">
        <f t="shared" si="18"/>
        <v>0</v>
      </c>
      <c r="BH43" s="2">
        <f t="shared" si="19"/>
        <v>0</v>
      </c>
      <c r="BI43" s="2">
        <f t="shared" si="20"/>
        <v>0</v>
      </c>
      <c r="BK43" t="s">
        <v>1206</v>
      </c>
      <c r="BL43" t="s">
        <v>1556</v>
      </c>
      <c r="BO43" s="99">
        <v>1</v>
      </c>
      <c r="BP43" s="97">
        <v>81</v>
      </c>
      <c r="BQ43" s="103">
        <f t="shared" si="21"/>
        <v>1081</v>
      </c>
      <c r="BS43" s="7" t="s">
        <v>2466</v>
      </c>
    </row>
    <row r="44" spans="1:71" ht="14" hidden="1" customHeight="1" outlineLevel="1" x14ac:dyDescent="0.2">
      <c r="A44" t="s">
        <v>2224</v>
      </c>
      <c r="B44" t="s">
        <v>1556</v>
      </c>
      <c r="C44" s="1">
        <f t="shared" si="12"/>
        <v>33687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10"/>
        <v>12792</v>
      </c>
      <c r="H44" s="2">
        <f t="shared" si="11"/>
        <v>0.37973105352213021</v>
      </c>
      <c r="I44" s="2"/>
      <c r="J44" s="2">
        <f t="shared" si="13"/>
        <v>0.30934781963368657</v>
      </c>
      <c r="K44" s="2">
        <f t="shared" si="14"/>
        <v>0.68907887315581673</v>
      </c>
      <c r="L44" s="2">
        <f t="shared" si="15"/>
        <v>0</v>
      </c>
      <c r="M44" s="2">
        <f t="shared" si="16"/>
        <v>1.5733072104967549E-3</v>
      </c>
      <c r="N44" s="1">
        <v>10421</v>
      </c>
      <c r="O44" s="1">
        <v>23213</v>
      </c>
      <c r="Q44" s="61"/>
      <c r="R44" s="61"/>
      <c r="S44" s="61"/>
      <c r="T44" s="61"/>
      <c r="U44" s="61"/>
      <c r="V44" s="61"/>
      <c r="W44" s="61">
        <v>53</v>
      </c>
      <c r="X44" s="61"/>
      <c r="Y44" s="61"/>
      <c r="Z44" s="61"/>
      <c r="BB44" s="7">
        <f>IF(Q44&gt;0,RANK(Q44,(N44:P44,Q44:AE44)),0)</f>
        <v>0</v>
      </c>
      <c r="BC44" s="7">
        <f>IF(R44&gt;0,RANK(R44,(N44:P44,Q44:AE44)),0)</f>
        <v>0</v>
      </c>
      <c r="BD44" s="7">
        <f>IF(T44&gt;0,RANK(T44,(N44:P44,Q44:AE44)),0)</f>
        <v>0</v>
      </c>
      <c r="BE44" s="7">
        <f>IF(S44&gt;0,RANK(S44,(N44:P44,Q44:AE44)),0)</f>
        <v>0</v>
      </c>
      <c r="BF44" s="2">
        <f t="shared" si="17"/>
        <v>0</v>
      </c>
      <c r="BG44" s="2">
        <f t="shared" si="18"/>
        <v>0</v>
      </c>
      <c r="BH44" s="2">
        <f t="shared" si="19"/>
        <v>0</v>
      </c>
      <c r="BI44" s="2">
        <f t="shared" si="20"/>
        <v>0</v>
      </c>
      <c r="BK44" t="s">
        <v>2224</v>
      </c>
      <c r="BL44" t="s">
        <v>1556</v>
      </c>
      <c r="BO44" s="99">
        <v>1</v>
      </c>
      <c r="BP44" s="97">
        <v>83</v>
      </c>
      <c r="BQ44" s="103">
        <f t="shared" si="21"/>
        <v>1083</v>
      </c>
      <c r="BS44" s="7" t="s">
        <v>2466</v>
      </c>
    </row>
    <row r="45" spans="1:71" ht="14" hidden="1" customHeight="1" outlineLevel="1" x14ac:dyDescent="0.2">
      <c r="A45" t="s">
        <v>1131</v>
      </c>
      <c r="B45" t="s">
        <v>1556</v>
      </c>
      <c r="C45" s="1">
        <f t="shared" si="12"/>
        <v>5046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10"/>
        <v>1932</v>
      </c>
      <c r="H45" s="2">
        <f t="shared" si="11"/>
        <v>0.38287752675386444</v>
      </c>
      <c r="I45" s="2"/>
      <c r="J45" s="2">
        <f t="shared" si="13"/>
        <v>0.69104240982956799</v>
      </c>
      <c r="K45" s="2">
        <f t="shared" si="14"/>
        <v>0.30816488307570356</v>
      </c>
      <c r="L45" s="2">
        <f t="shared" si="15"/>
        <v>0</v>
      </c>
      <c r="M45" s="2">
        <f t="shared" si="16"/>
        <v>7.9270709472845091E-4</v>
      </c>
      <c r="N45" s="1">
        <v>3487</v>
      </c>
      <c r="O45" s="1">
        <v>1555</v>
      </c>
      <c r="Q45" s="61"/>
      <c r="R45" s="61"/>
      <c r="S45" s="61"/>
      <c r="T45" s="61"/>
      <c r="U45" s="61"/>
      <c r="V45" s="61"/>
      <c r="W45" s="61">
        <v>4</v>
      </c>
      <c r="X45" s="61"/>
      <c r="Y45" s="61"/>
      <c r="Z45" s="61"/>
      <c r="BB45" s="7">
        <f>IF(Q45&gt;0,RANK(Q45,(N45:P45,Q45:AE45)),0)</f>
        <v>0</v>
      </c>
      <c r="BC45" s="7">
        <f>IF(R45&gt;0,RANK(R45,(N45:P45,Q45:AE45)),0)</f>
        <v>0</v>
      </c>
      <c r="BD45" s="7">
        <f>IF(T45&gt;0,RANK(T45,(N45:P45,Q45:AE45)),0)</f>
        <v>0</v>
      </c>
      <c r="BE45" s="7">
        <f>IF(S45&gt;0,RANK(S45,(N45:P45,Q45:AE45)),0)</f>
        <v>0</v>
      </c>
      <c r="BF45" s="2">
        <f t="shared" si="17"/>
        <v>0</v>
      </c>
      <c r="BG45" s="2">
        <f t="shared" si="18"/>
        <v>0</v>
      </c>
      <c r="BH45" s="2">
        <f t="shared" si="19"/>
        <v>0</v>
      </c>
      <c r="BI45" s="2">
        <f t="shared" si="20"/>
        <v>0</v>
      </c>
      <c r="BK45" t="s">
        <v>1131</v>
      </c>
      <c r="BL45" t="s">
        <v>1556</v>
      </c>
      <c r="BO45" s="99">
        <v>1</v>
      </c>
      <c r="BP45" s="97">
        <v>85</v>
      </c>
      <c r="BQ45" s="103">
        <f t="shared" si="21"/>
        <v>1085</v>
      </c>
      <c r="BS45" s="7" t="s">
        <v>2466</v>
      </c>
    </row>
    <row r="46" spans="1:71" ht="14" hidden="1" customHeight="1" outlineLevel="1" x14ac:dyDescent="0.2">
      <c r="A46" t="s">
        <v>469</v>
      </c>
      <c r="B46" t="s">
        <v>1556</v>
      </c>
      <c r="C46" s="1">
        <f t="shared" si="12"/>
        <v>7260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10"/>
        <v>4506</v>
      </c>
      <c r="H46" s="2">
        <f t="shared" si="11"/>
        <v>0.62066115702479341</v>
      </c>
      <c r="I46" s="2"/>
      <c r="J46" s="2">
        <f t="shared" si="13"/>
        <v>0.8101928374655647</v>
      </c>
      <c r="K46" s="2">
        <f t="shared" si="14"/>
        <v>0.18953168044077134</v>
      </c>
      <c r="L46" s="2">
        <f t="shared" si="15"/>
        <v>0</v>
      </c>
      <c r="M46" s="2">
        <f t="shared" si="16"/>
        <v>2.7548209366395904E-4</v>
      </c>
      <c r="N46" s="1">
        <v>5882</v>
      </c>
      <c r="O46" s="1">
        <v>1376</v>
      </c>
      <c r="Q46" s="61"/>
      <c r="R46" s="61"/>
      <c r="S46" s="61"/>
      <c r="T46" s="61"/>
      <c r="U46" s="61"/>
      <c r="V46" s="61"/>
      <c r="W46" s="61">
        <v>2</v>
      </c>
      <c r="X46" s="61"/>
      <c r="Y46" s="61"/>
      <c r="Z46" s="61"/>
      <c r="BB46" s="7">
        <f>IF(Q46&gt;0,RANK(Q46,(N46:P46,Q46:AE46)),0)</f>
        <v>0</v>
      </c>
      <c r="BC46" s="7">
        <f>IF(R46&gt;0,RANK(R46,(N46:P46,Q46:AE46)),0)</f>
        <v>0</v>
      </c>
      <c r="BD46" s="7">
        <f>IF(T46&gt;0,RANK(T46,(N46:P46,Q46:AE46)),0)</f>
        <v>0</v>
      </c>
      <c r="BE46" s="7">
        <f>IF(S46&gt;0,RANK(S46,(N46:P46,Q46:AE46)),0)</f>
        <v>0</v>
      </c>
      <c r="BF46" s="2">
        <f t="shared" si="17"/>
        <v>0</v>
      </c>
      <c r="BG46" s="2">
        <f t="shared" si="18"/>
        <v>0</v>
      </c>
      <c r="BH46" s="2">
        <f t="shared" si="19"/>
        <v>0</v>
      </c>
      <c r="BI46" s="2">
        <f t="shared" si="20"/>
        <v>0</v>
      </c>
      <c r="BK46" t="s">
        <v>469</v>
      </c>
      <c r="BL46" t="s">
        <v>1556</v>
      </c>
      <c r="BO46" s="99">
        <v>1</v>
      </c>
      <c r="BP46" s="97">
        <v>87</v>
      </c>
      <c r="BQ46" s="103">
        <f t="shared" si="21"/>
        <v>1087</v>
      </c>
      <c r="BS46" s="7" t="s">
        <v>2466</v>
      </c>
    </row>
    <row r="47" spans="1:71" ht="14" hidden="1" customHeight="1" outlineLevel="1" x14ac:dyDescent="0.2">
      <c r="A47" t="s">
        <v>1693</v>
      </c>
      <c r="B47" t="s">
        <v>1556</v>
      </c>
      <c r="C47" s="1">
        <f t="shared" si="12"/>
        <v>141640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10"/>
        <v>10352</v>
      </c>
      <c r="H47" s="2">
        <f t="shared" si="11"/>
        <v>7.3086698672691325E-2</v>
      </c>
      <c r="I47" s="2"/>
      <c r="J47" s="2">
        <f t="shared" si="13"/>
        <v>0.46259531205874049</v>
      </c>
      <c r="K47" s="2">
        <f t="shared" si="14"/>
        <v>0.53568201073143185</v>
      </c>
      <c r="L47" s="2">
        <f t="shared" si="15"/>
        <v>0</v>
      </c>
      <c r="M47" s="2">
        <f t="shared" si="16"/>
        <v>1.722677209827661E-3</v>
      </c>
      <c r="N47" s="1">
        <v>65522</v>
      </c>
      <c r="O47" s="1">
        <v>75874</v>
      </c>
      <c r="Q47" s="61"/>
      <c r="R47" s="61"/>
      <c r="S47" s="61"/>
      <c r="T47" s="61"/>
      <c r="U47" s="61"/>
      <c r="V47" s="61"/>
      <c r="W47" s="61">
        <v>244</v>
      </c>
      <c r="X47" s="61"/>
      <c r="Y47" s="61"/>
      <c r="Z47" s="61"/>
      <c r="BB47" s="7">
        <f>IF(Q47&gt;0,RANK(Q47,(N47:P47,Q47:AE47)),0)</f>
        <v>0</v>
      </c>
      <c r="BC47" s="7">
        <f>IF(R47&gt;0,RANK(R47,(N47:P47,Q47:AE47)),0)</f>
        <v>0</v>
      </c>
      <c r="BD47" s="7">
        <f>IF(T47&gt;0,RANK(T47,(N47:P47,Q47:AE47)),0)</f>
        <v>0</v>
      </c>
      <c r="BE47" s="7">
        <f>IF(S47&gt;0,RANK(S47,(N47:P47,Q47:AE47)),0)</f>
        <v>0</v>
      </c>
      <c r="BF47" s="2">
        <f t="shared" si="17"/>
        <v>0</v>
      </c>
      <c r="BG47" s="2">
        <f t="shared" si="18"/>
        <v>0</v>
      </c>
      <c r="BH47" s="2">
        <f t="shared" si="19"/>
        <v>0</v>
      </c>
      <c r="BI47" s="2">
        <f t="shared" si="20"/>
        <v>0</v>
      </c>
      <c r="BK47" t="s">
        <v>1693</v>
      </c>
      <c r="BL47" t="s">
        <v>1556</v>
      </c>
      <c r="BO47" s="99">
        <v>1</v>
      </c>
      <c r="BP47" s="97">
        <v>89</v>
      </c>
      <c r="BQ47" s="103">
        <f t="shared" si="21"/>
        <v>1089</v>
      </c>
      <c r="BS47" s="7" t="s">
        <v>2466</v>
      </c>
    </row>
    <row r="48" spans="1:71" ht="14" hidden="1" customHeight="1" outlineLevel="1" x14ac:dyDescent="0.2">
      <c r="A48" t="s">
        <v>1694</v>
      </c>
      <c r="B48" t="s">
        <v>1556</v>
      </c>
      <c r="C48" s="1">
        <f t="shared" si="12"/>
        <v>8769</v>
      </c>
      <c r="D48" s="7">
        <f>IF(N48&gt;0, RANK(N48,(N48:P48,Q48:AE48)),0)</f>
        <v>1</v>
      </c>
      <c r="E48" s="7">
        <f>IF(O48&gt;0,RANK(O48,(N48:P48,Q48:AE48)),0)</f>
        <v>2</v>
      </c>
      <c r="F48" s="7">
        <f>IF(P48&gt;0,RANK(P48,(N48:P48,Q48:AE48)),0)</f>
        <v>0</v>
      </c>
      <c r="G48" s="1">
        <f t="shared" si="10"/>
        <v>706</v>
      </c>
      <c r="H48" s="2">
        <f t="shared" si="11"/>
        <v>8.0510890637472909E-2</v>
      </c>
      <c r="I48" s="2"/>
      <c r="J48" s="2">
        <f t="shared" si="13"/>
        <v>0.53997035009693239</v>
      </c>
      <c r="K48" s="2">
        <f t="shared" si="14"/>
        <v>0.45945945945945948</v>
      </c>
      <c r="L48" s="2">
        <f t="shared" si="15"/>
        <v>0</v>
      </c>
      <c r="M48" s="2">
        <f t="shared" si="16"/>
        <v>5.7019044360812066E-4</v>
      </c>
      <c r="N48" s="1">
        <v>4735</v>
      </c>
      <c r="O48" s="1">
        <v>4029</v>
      </c>
      <c r="Q48" s="61"/>
      <c r="R48" s="61"/>
      <c r="S48" s="61"/>
      <c r="T48" s="61"/>
      <c r="U48" s="61"/>
      <c r="V48" s="61"/>
      <c r="W48" s="61">
        <v>5</v>
      </c>
      <c r="X48" s="61"/>
      <c r="Y48" s="61"/>
      <c r="Z48" s="61"/>
      <c r="BB48" s="7">
        <f>IF(Q48&gt;0,RANK(Q48,(N48:P48,Q48:AE48)),0)</f>
        <v>0</v>
      </c>
      <c r="BC48" s="7">
        <f>IF(R48&gt;0,RANK(R48,(N48:P48,Q48:AE48)),0)</f>
        <v>0</v>
      </c>
      <c r="BD48" s="7">
        <f>IF(T48&gt;0,RANK(T48,(N48:P48,Q48:AE48)),0)</f>
        <v>0</v>
      </c>
      <c r="BE48" s="7">
        <f>IF(S48&gt;0,RANK(S48,(N48:P48,Q48:AE48)),0)</f>
        <v>0</v>
      </c>
      <c r="BF48" s="2">
        <f t="shared" si="17"/>
        <v>0</v>
      </c>
      <c r="BG48" s="2">
        <f t="shared" si="18"/>
        <v>0</v>
      </c>
      <c r="BH48" s="2">
        <f t="shared" si="19"/>
        <v>0</v>
      </c>
      <c r="BI48" s="2">
        <f t="shared" si="20"/>
        <v>0</v>
      </c>
      <c r="BK48" t="s">
        <v>1694</v>
      </c>
      <c r="BL48" t="s">
        <v>1556</v>
      </c>
      <c r="BO48" s="99">
        <v>1</v>
      </c>
      <c r="BP48" s="97">
        <v>91</v>
      </c>
      <c r="BQ48" s="103">
        <f t="shared" si="21"/>
        <v>1091</v>
      </c>
      <c r="BS48" s="7" t="s">
        <v>2466</v>
      </c>
    </row>
    <row r="49" spans="1:71" ht="14" hidden="1" customHeight="1" outlineLevel="1" x14ac:dyDescent="0.2">
      <c r="A49" t="s">
        <v>527</v>
      </c>
      <c r="B49" t="s">
        <v>1556</v>
      </c>
      <c r="C49" s="1">
        <f t="shared" si="12"/>
        <v>9915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10"/>
        <v>6144</v>
      </c>
      <c r="H49" s="2">
        <f t="shared" si="11"/>
        <v>0.61966717095310131</v>
      </c>
      <c r="I49" s="2"/>
      <c r="J49" s="2">
        <f t="shared" si="13"/>
        <v>0.18930912758446797</v>
      </c>
      <c r="K49" s="2">
        <f t="shared" si="14"/>
        <v>0.80897629853756936</v>
      </c>
      <c r="L49" s="2">
        <f t="shared" si="15"/>
        <v>0</v>
      </c>
      <c r="M49" s="2">
        <f t="shared" si="16"/>
        <v>1.7145738779626996E-3</v>
      </c>
      <c r="N49" s="1">
        <v>1877</v>
      </c>
      <c r="O49" s="1">
        <v>8021</v>
      </c>
      <c r="Q49" s="61"/>
      <c r="R49" s="61"/>
      <c r="S49" s="61"/>
      <c r="T49" s="61"/>
      <c r="U49" s="61"/>
      <c r="V49" s="61"/>
      <c r="W49" s="61">
        <v>17</v>
      </c>
      <c r="X49" s="61"/>
      <c r="Y49" s="61"/>
      <c r="Z49" s="61"/>
      <c r="BB49" s="7">
        <f>IF(Q49&gt;0,RANK(Q49,(N49:P49,Q49:AE49)),0)</f>
        <v>0</v>
      </c>
      <c r="BC49" s="7">
        <f>IF(R49&gt;0,RANK(R49,(N49:P49,Q49:AE49)),0)</f>
        <v>0</v>
      </c>
      <c r="BD49" s="7">
        <f>IF(T49&gt;0,RANK(T49,(N49:P49,Q49:AE49)),0)</f>
        <v>0</v>
      </c>
      <c r="BE49" s="7">
        <f>IF(S49&gt;0,RANK(S49,(N49:P49,Q49:AE49)),0)</f>
        <v>0</v>
      </c>
      <c r="BF49" s="2">
        <f t="shared" si="17"/>
        <v>0</v>
      </c>
      <c r="BG49" s="2">
        <f t="shared" si="18"/>
        <v>0</v>
      </c>
      <c r="BH49" s="2">
        <f t="shared" si="19"/>
        <v>0</v>
      </c>
      <c r="BI49" s="2">
        <f t="shared" si="20"/>
        <v>0</v>
      </c>
      <c r="BK49" t="s">
        <v>527</v>
      </c>
      <c r="BL49" t="s">
        <v>1556</v>
      </c>
      <c r="BO49" s="99">
        <v>1</v>
      </c>
      <c r="BP49" s="97">
        <v>93</v>
      </c>
      <c r="BQ49" s="103">
        <f t="shared" si="21"/>
        <v>1093</v>
      </c>
      <c r="BS49" s="7" t="s">
        <v>2466</v>
      </c>
    </row>
    <row r="50" spans="1:71" ht="14" hidden="1" customHeight="1" outlineLevel="1" x14ac:dyDescent="0.2">
      <c r="A50" t="s">
        <v>1087</v>
      </c>
      <c r="B50" t="s">
        <v>1556</v>
      </c>
      <c r="C50" s="1">
        <f t="shared" si="12"/>
        <v>27294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10"/>
        <v>16838</v>
      </c>
      <c r="H50" s="2">
        <f t="shared" si="11"/>
        <v>0.6169121418626804</v>
      </c>
      <c r="I50" s="2"/>
      <c r="J50" s="2">
        <f t="shared" si="13"/>
        <v>0.19026159595515499</v>
      </c>
      <c r="K50" s="2">
        <f t="shared" si="14"/>
        <v>0.80717373781783541</v>
      </c>
      <c r="L50" s="2">
        <f t="shared" si="15"/>
        <v>0</v>
      </c>
      <c r="M50" s="2">
        <f t="shared" si="16"/>
        <v>2.564666227009571E-3</v>
      </c>
      <c r="N50" s="1">
        <v>5193</v>
      </c>
      <c r="O50" s="1">
        <v>22031</v>
      </c>
      <c r="Q50" s="61"/>
      <c r="R50" s="61"/>
      <c r="S50" s="61"/>
      <c r="T50" s="61"/>
      <c r="U50" s="61"/>
      <c r="V50" s="61"/>
      <c r="W50" s="61">
        <v>70</v>
      </c>
      <c r="X50" s="61"/>
      <c r="Y50" s="61"/>
      <c r="Z50" s="61"/>
      <c r="BB50" s="7">
        <f>IF(Q50&gt;0,RANK(Q50,(N50:P50,Q50:AE50)),0)</f>
        <v>0</v>
      </c>
      <c r="BC50" s="7">
        <f>IF(R50&gt;0,RANK(R50,(N50:P50,Q50:AE50)),0)</f>
        <v>0</v>
      </c>
      <c r="BD50" s="7">
        <f>IF(T50&gt;0,RANK(T50,(N50:P50,Q50:AE50)),0)</f>
        <v>0</v>
      </c>
      <c r="BE50" s="7">
        <f>IF(S50&gt;0,RANK(S50,(N50:P50,Q50:AE50)),0)</f>
        <v>0</v>
      </c>
      <c r="BF50" s="2">
        <f t="shared" si="17"/>
        <v>0</v>
      </c>
      <c r="BG50" s="2">
        <f t="shared" si="18"/>
        <v>0</v>
      </c>
      <c r="BH50" s="2">
        <f t="shared" si="19"/>
        <v>0</v>
      </c>
      <c r="BI50" s="2">
        <f t="shared" si="20"/>
        <v>0</v>
      </c>
      <c r="BK50" t="s">
        <v>1087</v>
      </c>
      <c r="BL50" t="s">
        <v>1556</v>
      </c>
      <c r="BO50" s="99">
        <v>1</v>
      </c>
      <c r="BP50" s="97">
        <v>95</v>
      </c>
      <c r="BQ50" s="103">
        <f t="shared" si="21"/>
        <v>1095</v>
      </c>
      <c r="BS50" s="7" t="s">
        <v>2466</v>
      </c>
    </row>
    <row r="51" spans="1:71" ht="14" hidden="1" customHeight="1" outlineLevel="1" x14ac:dyDescent="0.2">
      <c r="A51" t="s">
        <v>58</v>
      </c>
      <c r="B51" t="s">
        <v>1556</v>
      </c>
      <c r="C51" s="1">
        <f t="shared" si="12"/>
        <v>133485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10"/>
        <v>6015</v>
      </c>
      <c r="H51" s="2">
        <f t="shared" si="11"/>
        <v>4.5061242836273739E-2</v>
      </c>
      <c r="I51" s="2"/>
      <c r="J51" s="2">
        <f t="shared" si="13"/>
        <v>0.47687755178484476</v>
      </c>
      <c r="K51" s="2">
        <f t="shared" si="14"/>
        <v>0.52193879462111847</v>
      </c>
      <c r="L51" s="2">
        <f t="shared" si="15"/>
        <v>0</v>
      </c>
      <c r="M51" s="2">
        <f t="shared" si="16"/>
        <v>1.1836535940368265E-3</v>
      </c>
      <c r="N51" s="1">
        <v>63656</v>
      </c>
      <c r="O51" s="1">
        <v>69671</v>
      </c>
      <c r="Q51" s="61"/>
      <c r="R51" s="61"/>
      <c r="S51" s="61"/>
      <c r="T51" s="61"/>
      <c r="U51" s="61"/>
      <c r="V51" s="61"/>
      <c r="W51" s="61">
        <v>158</v>
      </c>
      <c r="X51" s="61"/>
      <c r="Y51" s="61"/>
      <c r="Z51" s="61"/>
      <c r="BB51" s="7">
        <f>IF(Q51&gt;0,RANK(Q51,(N51:P51,Q51:AE51)),0)</f>
        <v>0</v>
      </c>
      <c r="BC51" s="7">
        <f>IF(R51&gt;0,RANK(R51,(N51:P51,Q51:AE51)),0)</f>
        <v>0</v>
      </c>
      <c r="BD51" s="7">
        <f>IF(T51&gt;0,RANK(T51,(N51:P51,Q51:AE51)),0)</f>
        <v>0</v>
      </c>
      <c r="BE51" s="7">
        <f>IF(S51&gt;0,RANK(S51,(N51:P51,Q51:AE51)),0)</f>
        <v>0</v>
      </c>
      <c r="BF51" s="2">
        <f t="shared" si="17"/>
        <v>0</v>
      </c>
      <c r="BG51" s="2">
        <f t="shared" si="18"/>
        <v>0</v>
      </c>
      <c r="BH51" s="2">
        <f t="shared" si="19"/>
        <v>0</v>
      </c>
      <c r="BI51" s="2">
        <f t="shared" si="20"/>
        <v>0</v>
      </c>
      <c r="BK51" t="s">
        <v>58</v>
      </c>
      <c r="BL51" t="s">
        <v>1556</v>
      </c>
      <c r="BO51" s="99">
        <v>1</v>
      </c>
      <c r="BP51" s="97">
        <v>97</v>
      </c>
      <c r="BQ51" s="103">
        <f t="shared" si="21"/>
        <v>1097</v>
      </c>
      <c r="BS51" s="7" t="s">
        <v>2466</v>
      </c>
    </row>
    <row r="52" spans="1:71" ht="14" hidden="1" customHeight="1" outlineLevel="1" x14ac:dyDescent="0.2">
      <c r="A52" t="s">
        <v>1563</v>
      </c>
      <c r="B52" t="s">
        <v>1556</v>
      </c>
      <c r="C52" s="1">
        <f t="shared" si="12"/>
        <v>8924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10"/>
        <v>1157</v>
      </c>
      <c r="H52" s="2">
        <f t="shared" si="11"/>
        <v>0.12965038099506948</v>
      </c>
      <c r="I52" s="2"/>
      <c r="J52" s="2">
        <f t="shared" si="13"/>
        <v>0.43489466606902732</v>
      </c>
      <c r="K52" s="2">
        <f t="shared" si="14"/>
        <v>0.56454504706409681</v>
      </c>
      <c r="L52" s="2">
        <f t="shared" si="15"/>
        <v>0</v>
      </c>
      <c r="M52" s="2">
        <f t="shared" si="16"/>
        <v>5.602868668758143E-4</v>
      </c>
      <c r="N52" s="1">
        <v>3881</v>
      </c>
      <c r="O52" s="1">
        <v>5038</v>
      </c>
      <c r="Q52" s="61"/>
      <c r="R52" s="61"/>
      <c r="S52" s="61"/>
      <c r="T52" s="61"/>
      <c r="U52" s="61"/>
      <c r="V52" s="61"/>
      <c r="W52" s="61">
        <v>5</v>
      </c>
      <c r="X52" s="61"/>
      <c r="Y52" s="61"/>
      <c r="Z52" s="61"/>
      <c r="BB52" s="7">
        <f>IF(Q52&gt;0,RANK(Q52,(N52:P52,Q52:AE52)),0)</f>
        <v>0</v>
      </c>
      <c r="BC52" s="7">
        <f>IF(R52&gt;0,RANK(R52,(N52:P52,Q52:AE52)),0)</f>
        <v>0</v>
      </c>
      <c r="BD52" s="7">
        <f>IF(T52&gt;0,RANK(T52,(N52:P52,Q52:AE52)),0)</f>
        <v>0</v>
      </c>
      <c r="BE52" s="7">
        <f>IF(S52&gt;0,RANK(S52,(N52:P52,Q52:AE52)),0)</f>
        <v>0</v>
      </c>
      <c r="BF52" s="2">
        <f t="shared" si="17"/>
        <v>0</v>
      </c>
      <c r="BG52" s="2">
        <f t="shared" si="18"/>
        <v>0</v>
      </c>
      <c r="BH52" s="2">
        <f t="shared" si="19"/>
        <v>0</v>
      </c>
      <c r="BI52" s="2">
        <f t="shared" si="20"/>
        <v>0</v>
      </c>
      <c r="BK52" t="s">
        <v>1563</v>
      </c>
      <c r="BL52" t="s">
        <v>1556</v>
      </c>
      <c r="BO52" s="99">
        <v>1</v>
      </c>
      <c r="BP52" s="97">
        <v>99</v>
      </c>
      <c r="BQ52" s="103">
        <f t="shared" si="21"/>
        <v>1099</v>
      </c>
      <c r="BS52" s="7" t="s">
        <v>2466</v>
      </c>
    </row>
    <row r="53" spans="1:71" ht="14" hidden="1" customHeight="1" outlineLevel="1" x14ac:dyDescent="0.2">
      <c r="A53" t="s">
        <v>24</v>
      </c>
      <c r="B53" t="s">
        <v>1556</v>
      </c>
      <c r="C53" s="1">
        <f t="shared" si="12"/>
        <v>77275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1">
        <f t="shared" si="10"/>
        <v>20231</v>
      </c>
      <c r="H53" s="2">
        <f t="shared" si="11"/>
        <v>0.26180524102232289</v>
      </c>
      <c r="I53" s="2"/>
      <c r="J53" s="2">
        <f t="shared" si="13"/>
        <v>0.6305014558395341</v>
      </c>
      <c r="K53" s="2">
        <f t="shared" si="14"/>
        <v>0.36869621481721127</v>
      </c>
      <c r="L53" s="2">
        <f t="shared" si="15"/>
        <v>0</v>
      </c>
      <c r="M53" s="2">
        <f t="shared" si="16"/>
        <v>8.0232934325463745E-4</v>
      </c>
      <c r="N53" s="1">
        <v>48722</v>
      </c>
      <c r="O53" s="1">
        <v>28491</v>
      </c>
      <c r="Q53" s="61"/>
      <c r="R53" s="61"/>
      <c r="S53" s="61"/>
      <c r="T53" s="61"/>
      <c r="U53" s="61"/>
      <c r="V53" s="61"/>
      <c r="W53" s="61">
        <v>62</v>
      </c>
      <c r="X53" s="61"/>
      <c r="Y53" s="61"/>
      <c r="Z53" s="61"/>
      <c r="BB53" s="7">
        <f>IF(Q53&gt;0,RANK(Q53,(N53:P53,Q53:AE53)),0)</f>
        <v>0</v>
      </c>
      <c r="BC53" s="7">
        <f>IF(R53&gt;0,RANK(R53,(N53:P53,Q53:AE53)),0)</f>
        <v>0</v>
      </c>
      <c r="BD53" s="7">
        <f>IF(T53&gt;0,RANK(T53,(N53:P53,Q53:AE53)),0)</f>
        <v>0</v>
      </c>
      <c r="BE53" s="7">
        <f>IF(S53&gt;0,RANK(S53,(N53:P53,Q53:AE53)),0)</f>
        <v>0</v>
      </c>
      <c r="BF53" s="2">
        <f t="shared" si="17"/>
        <v>0</v>
      </c>
      <c r="BG53" s="2">
        <f t="shared" si="18"/>
        <v>0</v>
      </c>
      <c r="BH53" s="2">
        <f t="shared" si="19"/>
        <v>0</v>
      </c>
      <c r="BI53" s="2">
        <f t="shared" si="20"/>
        <v>0</v>
      </c>
      <c r="BK53" t="s">
        <v>24</v>
      </c>
      <c r="BL53" t="s">
        <v>1556</v>
      </c>
      <c r="BO53" s="99">
        <v>1</v>
      </c>
      <c r="BP53" s="97">
        <v>101</v>
      </c>
      <c r="BQ53" s="103">
        <f t="shared" si="21"/>
        <v>1101</v>
      </c>
      <c r="BS53" s="7" t="s">
        <v>2466</v>
      </c>
    </row>
    <row r="54" spans="1:71" ht="14" hidden="1" customHeight="1" outlineLevel="1" x14ac:dyDescent="0.2">
      <c r="A54" t="s">
        <v>185</v>
      </c>
      <c r="B54" t="s">
        <v>1556</v>
      </c>
      <c r="C54" s="1">
        <f t="shared" si="12"/>
        <v>39563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10"/>
        <v>17324</v>
      </c>
      <c r="H54" s="2">
        <f t="shared" si="11"/>
        <v>0.43788388140434242</v>
      </c>
      <c r="I54" s="2"/>
      <c r="J54" s="2">
        <f t="shared" si="13"/>
        <v>0.2803376892551121</v>
      </c>
      <c r="K54" s="2">
        <f t="shared" si="14"/>
        <v>0.71822157065945458</v>
      </c>
      <c r="L54" s="2">
        <f t="shared" si="15"/>
        <v>0</v>
      </c>
      <c r="M54" s="2">
        <f t="shared" si="16"/>
        <v>1.4407400854332675E-3</v>
      </c>
      <c r="N54" s="1">
        <v>11091</v>
      </c>
      <c r="O54" s="1">
        <v>28415</v>
      </c>
      <c r="Q54" s="61"/>
      <c r="R54" s="61"/>
      <c r="S54" s="61"/>
      <c r="T54" s="61"/>
      <c r="U54" s="61"/>
      <c r="V54" s="61"/>
      <c r="W54" s="61">
        <v>57</v>
      </c>
      <c r="X54" s="61"/>
      <c r="Y54" s="61"/>
      <c r="Z54" s="61"/>
      <c r="BB54" s="7">
        <f>IF(Q54&gt;0,RANK(Q54,(N54:P54,Q54:AE54)),0)</f>
        <v>0</v>
      </c>
      <c r="BC54" s="7">
        <f>IF(R54&gt;0,RANK(R54,(N54:P54,Q54:AE54)),0)</f>
        <v>0</v>
      </c>
      <c r="BD54" s="7">
        <f>IF(T54&gt;0,RANK(T54,(N54:P54,Q54:AE54)),0)</f>
        <v>0</v>
      </c>
      <c r="BE54" s="7">
        <f>IF(S54&gt;0,RANK(S54,(N54:P54,Q54:AE54)),0)</f>
        <v>0</v>
      </c>
      <c r="BF54" s="2">
        <f t="shared" si="17"/>
        <v>0</v>
      </c>
      <c r="BG54" s="2">
        <f t="shared" si="18"/>
        <v>0</v>
      </c>
      <c r="BH54" s="2">
        <f t="shared" si="19"/>
        <v>0</v>
      </c>
      <c r="BI54" s="2">
        <f t="shared" si="20"/>
        <v>0</v>
      </c>
      <c r="BK54" t="s">
        <v>185</v>
      </c>
      <c r="BL54" t="s">
        <v>1556</v>
      </c>
      <c r="BO54" s="99">
        <v>1</v>
      </c>
      <c r="BP54" s="97">
        <v>103</v>
      </c>
      <c r="BQ54" s="103">
        <f t="shared" si="21"/>
        <v>1103</v>
      </c>
      <c r="BS54" s="7" t="s">
        <v>2466</v>
      </c>
    </row>
    <row r="55" spans="1:71" ht="14" hidden="1" customHeight="1" outlineLevel="1" x14ac:dyDescent="0.2">
      <c r="A55" t="s">
        <v>2217</v>
      </c>
      <c r="B55" t="s">
        <v>1556</v>
      </c>
      <c r="C55" s="1">
        <f t="shared" si="12"/>
        <v>4246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10"/>
        <v>2121</v>
      </c>
      <c r="H55" s="2">
        <f t="shared" si="11"/>
        <v>0.49952896844088551</v>
      </c>
      <c r="I55" s="2"/>
      <c r="J55" s="2">
        <f t="shared" si="13"/>
        <v>0.74941121055110693</v>
      </c>
      <c r="K55" s="2">
        <f t="shared" si="14"/>
        <v>0.24988224211022139</v>
      </c>
      <c r="L55" s="2">
        <f t="shared" si="15"/>
        <v>0</v>
      </c>
      <c r="M55" s="2">
        <f t="shared" si="16"/>
        <v>7.0654733867167585E-4</v>
      </c>
      <c r="N55" s="1">
        <v>3182</v>
      </c>
      <c r="O55" s="1">
        <v>1061</v>
      </c>
      <c r="Q55" s="61"/>
      <c r="R55" s="61"/>
      <c r="S55" s="61"/>
      <c r="T55" s="61"/>
      <c r="U55" s="61"/>
      <c r="V55" s="61"/>
      <c r="W55" s="61">
        <v>3</v>
      </c>
      <c r="X55" s="61"/>
      <c r="Y55" s="61"/>
      <c r="Z55" s="61"/>
      <c r="BB55" s="7">
        <f>IF(Q55&gt;0,RANK(Q55,(N55:P55,Q55:AE55)),0)</f>
        <v>0</v>
      </c>
      <c r="BC55" s="7">
        <f>IF(R55&gt;0,RANK(R55,(N55:P55,Q55:AE55)),0)</f>
        <v>0</v>
      </c>
      <c r="BD55" s="7">
        <f>IF(T55&gt;0,RANK(T55,(N55:P55,Q55:AE55)),0)</f>
        <v>0</v>
      </c>
      <c r="BE55" s="7">
        <f>IF(S55&gt;0,RANK(S55,(N55:P55,Q55:AE55)),0)</f>
        <v>0</v>
      </c>
      <c r="BF55" s="2">
        <f t="shared" si="17"/>
        <v>0</v>
      </c>
      <c r="BG55" s="2">
        <f t="shared" si="18"/>
        <v>0</v>
      </c>
      <c r="BH55" s="2">
        <f t="shared" si="19"/>
        <v>0</v>
      </c>
      <c r="BI55" s="2">
        <f t="shared" si="20"/>
        <v>0</v>
      </c>
      <c r="BK55" t="s">
        <v>2217</v>
      </c>
      <c r="BL55" t="s">
        <v>1556</v>
      </c>
      <c r="BO55" s="99">
        <v>1</v>
      </c>
      <c r="BP55" s="97">
        <v>105</v>
      </c>
      <c r="BQ55" s="103">
        <f t="shared" si="21"/>
        <v>1105</v>
      </c>
      <c r="BS55" s="7" t="s">
        <v>2466</v>
      </c>
    </row>
    <row r="56" spans="1:71" ht="14" hidden="1" customHeight="1" outlineLevel="1" x14ac:dyDescent="0.2">
      <c r="A56" t="s">
        <v>1971</v>
      </c>
      <c r="B56" t="s">
        <v>1556</v>
      </c>
      <c r="C56" s="1">
        <f t="shared" si="12"/>
        <v>8316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10"/>
        <v>964</v>
      </c>
      <c r="H56" s="2">
        <f t="shared" si="11"/>
        <v>0.11592111592111592</v>
      </c>
      <c r="I56" s="2"/>
      <c r="J56" s="2">
        <f t="shared" si="13"/>
        <v>0.44155844155844154</v>
      </c>
      <c r="K56" s="2">
        <f t="shared" si="14"/>
        <v>0.55747955747955746</v>
      </c>
      <c r="L56" s="2">
        <f t="shared" si="15"/>
        <v>0</v>
      </c>
      <c r="M56" s="2">
        <f t="shared" si="16"/>
        <v>9.6200096200105278E-4</v>
      </c>
      <c r="N56" s="1">
        <v>3672</v>
      </c>
      <c r="O56" s="1">
        <v>4636</v>
      </c>
      <c r="Q56" s="61"/>
      <c r="R56" s="61"/>
      <c r="S56" s="61"/>
      <c r="T56" s="61"/>
      <c r="U56" s="61"/>
      <c r="V56" s="61"/>
      <c r="W56" s="61">
        <v>8</v>
      </c>
      <c r="X56" s="61"/>
      <c r="Y56" s="61"/>
      <c r="Z56" s="61"/>
      <c r="BB56" s="7">
        <f>IF(Q56&gt;0,RANK(Q56,(N56:P56,Q56:AE56)),0)</f>
        <v>0</v>
      </c>
      <c r="BC56" s="7">
        <f>IF(R56&gt;0,RANK(R56,(N56:P56,Q56:AE56)),0)</f>
        <v>0</v>
      </c>
      <c r="BD56" s="7">
        <f>IF(T56&gt;0,RANK(T56,(N56:P56,Q56:AE56)),0)</f>
        <v>0</v>
      </c>
      <c r="BE56" s="7">
        <f>IF(S56&gt;0,RANK(S56,(N56:P56,Q56:AE56)),0)</f>
        <v>0</v>
      </c>
      <c r="BF56" s="2">
        <f t="shared" si="17"/>
        <v>0</v>
      </c>
      <c r="BG56" s="2">
        <f t="shared" si="18"/>
        <v>0</v>
      </c>
      <c r="BH56" s="2">
        <f t="shared" si="19"/>
        <v>0</v>
      </c>
      <c r="BI56" s="2">
        <f t="shared" si="20"/>
        <v>0</v>
      </c>
      <c r="BK56" t="s">
        <v>1971</v>
      </c>
      <c r="BL56" t="s">
        <v>1556</v>
      </c>
      <c r="BO56" s="99">
        <v>1</v>
      </c>
      <c r="BP56" s="97">
        <v>107</v>
      </c>
      <c r="BQ56" s="103">
        <f t="shared" si="21"/>
        <v>1107</v>
      </c>
      <c r="BS56" s="7" t="s">
        <v>2466</v>
      </c>
    </row>
    <row r="57" spans="1:71" ht="14" hidden="1" customHeight="1" outlineLevel="1" x14ac:dyDescent="0.2">
      <c r="A57" t="s">
        <v>1972</v>
      </c>
      <c r="B57" t="s">
        <v>1556</v>
      </c>
      <c r="C57" s="1">
        <f t="shared" si="12"/>
        <v>10413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10"/>
        <v>2050</v>
      </c>
      <c r="H57" s="2">
        <f t="shared" si="11"/>
        <v>0.19686929799289349</v>
      </c>
      <c r="I57" s="2"/>
      <c r="J57" s="2">
        <f t="shared" si="13"/>
        <v>0.4010371650821089</v>
      </c>
      <c r="K57" s="2">
        <f t="shared" si="14"/>
        <v>0.59790646307500239</v>
      </c>
      <c r="L57" s="2">
        <f t="shared" si="15"/>
        <v>0</v>
      </c>
      <c r="M57" s="2">
        <f t="shared" si="16"/>
        <v>1.0563718428886482E-3</v>
      </c>
      <c r="N57" s="1">
        <v>4176</v>
      </c>
      <c r="O57" s="1">
        <v>6226</v>
      </c>
      <c r="Q57" s="61"/>
      <c r="R57" s="61"/>
      <c r="S57" s="61"/>
      <c r="T57" s="61"/>
      <c r="U57" s="61"/>
      <c r="V57" s="61"/>
      <c r="W57" s="61">
        <v>11</v>
      </c>
      <c r="X57" s="61"/>
      <c r="Y57" s="61"/>
      <c r="Z57" s="61"/>
      <c r="BB57" s="7">
        <f>IF(Q57&gt;0,RANK(Q57,(N57:P57,Q57:AE57)),0)</f>
        <v>0</v>
      </c>
      <c r="BC57" s="7">
        <f>IF(R57&gt;0,RANK(R57,(N57:P57,Q57:AE57)),0)</f>
        <v>0</v>
      </c>
      <c r="BD57" s="7">
        <f>IF(T57&gt;0,RANK(T57,(N57:P57,Q57:AE57)),0)</f>
        <v>0</v>
      </c>
      <c r="BE57" s="7">
        <f>IF(S57&gt;0,RANK(S57,(N57:P57,Q57:AE57)),0)</f>
        <v>0</v>
      </c>
      <c r="BF57" s="2">
        <f t="shared" si="17"/>
        <v>0</v>
      </c>
      <c r="BG57" s="2">
        <f t="shared" si="18"/>
        <v>0</v>
      </c>
      <c r="BH57" s="2">
        <f t="shared" si="19"/>
        <v>0</v>
      </c>
      <c r="BI57" s="2">
        <f t="shared" si="20"/>
        <v>0</v>
      </c>
      <c r="BK57" t="s">
        <v>1972</v>
      </c>
      <c r="BL57" t="s">
        <v>1556</v>
      </c>
      <c r="BO57" s="99">
        <v>1</v>
      </c>
      <c r="BP57" s="97">
        <v>109</v>
      </c>
      <c r="BQ57" s="103">
        <f t="shared" si="21"/>
        <v>1109</v>
      </c>
      <c r="BS57" s="7" t="s">
        <v>2466</v>
      </c>
    </row>
    <row r="58" spans="1:71" ht="14" hidden="1" customHeight="1" outlineLevel="1" x14ac:dyDescent="0.2">
      <c r="A58" t="s">
        <v>1677</v>
      </c>
      <c r="B58" t="s">
        <v>1556</v>
      </c>
      <c r="C58" s="1">
        <f t="shared" si="12"/>
        <v>7600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10"/>
        <v>3870</v>
      </c>
      <c r="H58" s="2">
        <f t="shared" si="11"/>
        <v>0.50921052631578945</v>
      </c>
      <c r="I58" s="2"/>
      <c r="J58" s="2">
        <f t="shared" si="13"/>
        <v>0.24460526315789474</v>
      </c>
      <c r="K58" s="2">
        <f t="shared" si="14"/>
        <v>0.75381578947368422</v>
      </c>
      <c r="L58" s="2">
        <f t="shared" si="15"/>
        <v>0</v>
      </c>
      <c r="M58" s="2">
        <f t="shared" si="16"/>
        <v>1.5789473684210131E-3</v>
      </c>
      <c r="N58" s="1">
        <v>1859</v>
      </c>
      <c r="O58" s="1">
        <v>5729</v>
      </c>
      <c r="Q58" s="61"/>
      <c r="R58" s="61"/>
      <c r="S58" s="61"/>
      <c r="T58" s="61"/>
      <c r="U58" s="61"/>
      <c r="V58" s="61"/>
      <c r="W58" s="61">
        <v>12</v>
      </c>
      <c r="X58" s="61"/>
      <c r="Y58" s="61"/>
      <c r="Z58" s="61"/>
      <c r="BB58" s="7">
        <f>IF(Q58&gt;0,RANK(Q58,(N58:P58,Q58:AE58)),0)</f>
        <v>0</v>
      </c>
      <c r="BC58" s="7">
        <f>IF(R58&gt;0,RANK(R58,(N58:P58,Q58:AE58)),0)</f>
        <v>0</v>
      </c>
      <c r="BD58" s="7">
        <f>IF(T58&gt;0,RANK(T58,(N58:P58,Q58:AE58)),0)</f>
        <v>0</v>
      </c>
      <c r="BE58" s="7">
        <f>IF(S58&gt;0,RANK(S58,(N58:P58,Q58:AE58)),0)</f>
        <v>0</v>
      </c>
      <c r="BF58" s="2">
        <f t="shared" si="17"/>
        <v>0</v>
      </c>
      <c r="BG58" s="2">
        <f t="shared" si="18"/>
        <v>0</v>
      </c>
      <c r="BH58" s="2">
        <f t="shared" si="19"/>
        <v>0</v>
      </c>
      <c r="BI58" s="2">
        <f t="shared" si="20"/>
        <v>0</v>
      </c>
      <c r="BK58" t="s">
        <v>1677</v>
      </c>
      <c r="BL58" t="s">
        <v>1556</v>
      </c>
      <c r="BO58" s="99">
        <v>1</v>
      </c>
      <c r="BP58" s="97">
        <v>111</v>
      </c>
      <c r="BQ58" s="103">
        <f t="shared" si="21"/>
        <v>1111</v>
      </c>
      <c r="BS58" s="7" t="s">
        <v>2466</v>
      </c>
    </row>
    <row r="59" spans="1:71" ht="14" hidden="1" customHeight="1" outlineLevel="1" x14ac:dyDescent="0.2">
      <c r="A59" t="s">
        <v>1371</v>
      </c>
      <c r="B59" t="s">
        <v>1556</v>
      </c>
      <c r="C59" s="1">
        <f t="shared" si="12"/>
        <v>15049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10"/>
        <v>696</v>
      </c>
      <c r="H59" s="2">
        <f t="shared" si="11"/>
        <v>4.6248920194032823E-2</v>
      </c>
      <c r="I59" s="2"/>
      <c r="J59" s="2">
        <f t="shared" si="13"/>
        <v>0.52255963851418696</v>
      </c>
      <c r="K59" s="2">
        <f t="shared" si="14"/>
        <v>0.47631071832015415</v>
      </c>
      <c r="L59" s="2">
        <f t="shared" si="15"/>
        <v>0</v>
      </c>
      <c r="M59" s="2">
        <f t="shared" si="16"/>
        <v>1.129643165658889E-3</v>
      </c>
      <c r="N59" s="1">
        <v>7864</v>
      </c>
      <c r="O59" s="1">
        <v>7168</v>
      </c>
      <c r="Q59" s="61"/>
      <c r="R59" s="61"/>
      <c r="S59" s="61"/>
      <c r="T59" s="61"/>
      <c r="U59" s="61"/>
      <c r="V59" s="61"/>
      <c r="W59" s="61">
        <v>17</v>
      </c>
      <c r="X59" s="61"/>
      <c r="Y59" s="61"/>
      <c r="Z59" s="61"/>
      <c r="BB59" s="7">
        <f>IF(Q59&gt;0,RANK(Q59,(N59:P59,Q59:AE59)),0)</f>
        <v>0</v>
      </c>
      <c r="BC59" s="7">
        <f>IF(R59&gt;0,RANK(R59,(N59:P59,Q59:AE59)),0)</f>
        <v>0</v>
      </c>
      <c r="BD59" s="7">
        <f>IF(T59&gt;0,RANK(T59,(N59:P59,Q59:AE59)),0)</f>
        <v>0</v>
      </c>
      <c r="BE59" s="7">
        <f>IF(S59&gt;0,RANK(S59,(N59:P59,Q59:AE59)),0)</f>
        <v>0</v>
      </c>
      <c r="BF59" s="2">
        <f t="shared" si="17"/>
        <v>0</v>
      </c>
      <c r="BG59" s="2">
        <f t="shared" si="18"/>
        <v>0</v>
      </c>
      <c r="BH59" s="2">
        <f t="shared" si="19"/>
        <v>0</v>
      </c>
      <c r="BI59" s="2">
        <f t="shared" si="20"/>
        <v>0</v>
      </c>
      <c r="BK59" t="s">
        <v>1371</v>
      </c>
      <c r="BL59" t="s">
        <v>1556</v>
      </c>
      <c r="BO59" s="99">
        <v>1</v>
      </c>
      <c r="BP59" s="97">
        <v>113</v>
      </c>
      <c r="BQ59" s="103">
        <f t="shared" si="21"/>
        <v>1113</v>
      </c>
      <c r="BS59" s="7" t="s">
        <v>2466</v>
      </c>
    </row>
    <row r="60" spans="1:71" ht="14" hidden="1" customHeight="1" outlineLevel="1" x14ac:dyDescent="0.2">
      <c r="A60" t="s">
        <v>1443</v>
      </c>
      <c r="B60" t="s">
        <v>1556</v>
      </c>
      <c r="C60" s="1">
        <f t="shared" si="12"/>
        <v>29973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10"/>
        <v>17140</v>
      </c>
      <c r="H60" s="2">
        <f t="shared" si="11"/>
        <v>0.57184799653021057</v>
      </c>
      <c r="I60" s="2"/>
      <c r="J60" s="2">
        <f t="shared" si="13"/>
        <v>0.21315850932505923</v>
      </c>
      <c r="K60" s="2">
        <f t="shared" si="14"/>
        <v>0.78500650585526976</v>
      </c>
      <c r="L60" s="2">
        <f t="shared" si="15"/>
        <v>0</v>
      </c>
      <c r="M60" s="2">
        <f t="shared" si="16"/>
        <v>1.8349848196710372E-3</v>
      </c>
      <c r="N60" s="1">
        <v>6389</v>
      </c>
      <c r="O60" s="1">
        <v>23529</v>
      </c>
      <c r="Q60" s="61"/>
      <c r="R60" s="61"/>
      <c r="S60" s="61"/>
      <c r="T60" s="61"/>
      <c r="U60" s="61"/>
      <c r="V60" s="61"/>
      <c r="W60" s="61">
        <v>55</v>
      </c>
      <c r="X60" s="61"/>
      <c r="Y60" s="61"/>
      <c r="Z60" s="61"/>
      <c r="BB60" s="7">
        <f>IF(Q60&gt;0,RANK(Q60,(N60:P60,Q60:AE60)),0)</f>
        <v>0</v>
      </c>
      <c r="BC60" s="7">
        <f>IF(R60&gt;0,RANK(R60,(N60:P60,Q60:AE60)),0)</f>
        <v>0</v>
      </c>
      <c r="BD60" s="7">
        <f>IF(T60&gt;0,RANK(T60,(N60:P60,Q60:AE60)),0)</f>
        <v>0</v>
      </c>
      <c r="BE60" s="7">
        <f>IF(S60&gt;0,RANK(S60,(N60:P60,Q60:AE60)),0)</f>
        <v>0</v>
      </c>
      <c r="BF60" s="2">
        <f t="shared" si="17"/>
        <v>0</v>
      </c>
      <c r="BG60" s="2">
        <f t="shared" si="18"/>
        <v>0</v>
      </c>
      <c r="BH60" s="2">
        <f t="shared" si="19"/>
        <v>0</v>
      </c>
      <c r="BI60" s="2">
        <f t="shared" si="20"/>
        <v>0</v>
      </c>
      <c r="BK60" t="s">
        <v>1443</v>
      </c>
      <c r="BL60" t="s">
        <v>1556</v>
      </c>
      <c r="BO60" s="99">
        <v>1</v>
      </c>
      <c r="BP60" s="97">
        <v>115</v>
      </c>
      <c r="BQ60" s="103">
        <f t="shared" si="21"/>
        <v>1115</v>
      </c>
      <c r="BS60" s="7" t="s">
        <v>2466</v>
      </c>
    </row>
    <row r="61" spans="1:71" ht="14" hidden="1" customHeight="1" outlineLevel="1" x14ac:dyDescent="0.2">
      <c r="A61" t="s">
        <v>1113</v>
      </c>
      <c r="B61" t="s">
        <v>1556</v>
      </c>
      <c r="C61" s="1">
        <f t="shared" si="12"/>
        <v>84042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10"/>
        <v>30061</v>
      </c>
      <c r="H61" s="2">
        <f t="shared" si="11"/>
        <v>0.35769020251778871</v>
      </c>
      <c r="I61" s="2"/>
      <c r="J61" s="2">
        <f t="shared" si="13"/>
        <v>0.32041122295994862</v>
      </c>
      <c r="K61" s="2">
        <f t="shared" si="14"/>
        <v>0.67810142547773733</v>
      </c>
      <c r="L61" s="2">
        <f t="shared" si="15"/>
        <v>0</v>
      </c>
      <c r="M61" s="2">
        <f t="shared" si="16"/>
        <v>1.4873515623140543E-3</v>
      </c>
      <c r="N61" s="1">
        <v>26928</v>
      </c>
      <c r="O61" s="1">
        <v>56989</v>
      </c>
      <c r="Q61" s="61"/>
      <c r="R61" s="61"/>
      <c r="S61" s="61"/>
      <c r="T61" s="61"/>
      <c r="U61" s="61"/>
      <c r="V61" s="61"/>
      <c r="W61" s="61">
        <v>125</v>
      </c>
      <c r="X61" s="61"/>
      <c r="Y61" s="61"/>
      <c r="Z61" s="61"/>
      <c r="BB61" s="7">
        <f>IF(Q61&gt;0,RANK(Q61,(N61:P61,Q61:AE61)),0)</f>
        <v>0</v>
      </c>
      <c r="BC61" s="7">
        <f>IF(R61&gt;0,RANK(R61,(N61:P61,Q61:AE61)),0)</f>
        <v>0</v>
      </c>
      <c r="BD61" s="7">
        <f>IF(T61&gt;0,RANK(T61,(N61:P61,Q61:AE61)),0)</f>
        <v>0</v>
      </c>
      <c r="BE61" s="7">
        <f>IF(S61&gt;0,RANK(S61,(N61:P61,Q61:AE61)),0)</f>
        <v>0</v>
      </c>
      <c r="BF61" s="2">
        <f t="shared" si="17"/>
        <v>0</v>
      </c>
      <c r="BG61" s="2">
        <f t="shared" si="18"/>
        <v>0</v>
      </c>
      <c r="BH61" s="2">
        <f t="shared" si="19"/>
        <v>0</v>
      </c>
      <c r="BI61" s="2">
        <f t="shared" si="20"/>
        <v>0</v>
      </c>
      <c r="BK61" t="s">
        <v>1113</v>
      </c>
      <c r="BL61" t="s">
        <v>1556</v>
      </c>
      <c r="BO61" s="99">
        <v>1</v>
      </c>
      <c r="BP61" s="97">
        <v>117</v>
      </c>
      <c r="BQ61" s="103">
        <f t="shared" si="21"/>
        <v>1117</v>
      </c>
      <c r="BS61" s="7" t="s">
        <v>2466</v>
      </c>
    </row>
    <row r="62" spans="1:71" ht="14" hidden="1" customHeight="1" outlineLevel="1" x14ac:dyDescent="0.2">
      <c r="A62" t="s">
        <v>1115</v>
      </c>
      <c r="B62" t="s">
        <v>1556</v>
      </c>
      <c r="C62" s="1">
        <f t="shared" si="12"/>
        <v>5443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10"/>
        <v>2862</v>
      </c>
      <c r="H62" s="2">
        <f t="shared" si="11"/>
        <v>0.52581297078816824</v>
      </c>
      <c r="I62" s="2"/>
      <c r="J62" s="2">
        <f t="shared" si="13"/>
        <v>0.76263090207606099</v>
      </c>
      <c r="K62" s="2">
        <f t="shared" si="14"/>
        <v>0.23681793128789272</v>
      </c>
      <c r="L62" s="2">
        <f t="shared" si="15"/>
        <v>0</v>
      </c>
      <c r="M62" s="2">
        <f t="shared" si="16"/>
        <v>5.5116663604629079E-4</v>
      </c>
      <c r="N62" s="1">
        <v>4151</v>
      </c>
      <c r="O62" s="1">
        <v>1289</v>
      </c>
      <c r="Q62" s="61"/>
      <c r="R62" s="61"/>
      <c r="S62" s="61"/>
      <c r="T62" s="61"/>
      <c r="U62" s="61"/>
      <c r="V62" s="61"/>
      <c r="W62" s="61">
        <v>3</v>
      </c>
      <c r="X62" s="61"/>
      <c r="Y62" s="61"/>
      <c r="Z62" s="61"/>
      <c r="BB62" s="7">
        <f>IF(Q62&gt;0,RANK(Q62,(N62:P62,Q62:AE62)),0)</f>
        <v>0</v>
      </c>
      <c r="BC62" s="7">
        <f>IF(R62&gt;0,RANK(R62,(N62:P62,Q62:AE62)),0)</f>
        <v>0</v>
      </c>
      <c r="BD62" s="7">
        <f>IF(T62&gt;0,RANK(T62,(N62:P62,Q62:AE62)),0)</f>
        <v>0</v>
      </c>
      <c r="BE62" s="7">
        <f>IF(S62&gt;0,RANK(S62,(N62:P62,Q62:AE62)),0)</f>
        <v>0</v>
      </c>
      <c r="BF62" s="2">
        <f t="shared" si="17"/>
        <v>0</v>
      </c>
      <c r="BG62" s="2">
        <f t="shared" si="18"/>
        <v>0</v>
      </c>
      <c r="BH62" s="2">
        <f t="shared" si="19"/>
        <v>0</v>
      </c>
      <c r="BI62" s="2">
        <f t="shared" si="20"/>
        <v>0</v>
      </c>
      <c r="BK62" t="s">
        <v>1115</v>
      </c>
      <c r="BL62" t="s">
        <v>1556</v>
      </c>
      <c r="BO62" s="99">
        <v>1</v>
      </c>
      <c r="BP62" s="97">
        <v>119</v>
      </c>
      <c r="BQ62" s="103">
        <f t="shared" si="21"/>
        <v>1119</v>
      </c>
      <c r="BS62" s="7" t="s">
        <v>2466</v>
      </c>
    </row>
    <row r="63" spans="1:71" ht="14" hidden="1" customHeight="1" outlineLevel="1" x14ac:dyDescent="0.2">
      <c r="A63" t="s">
        <v>1918</v>
      </c>
      <c r="B63" t="s">
        <v>1556</v>
      </c>
      <c r="C63" s="1">
        <f t="shared" si="12"/>
        <v>26254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10"/>
        <v>5015</v>
      </c>
      <c r="H63" s="2">
        <f t="shared" si="11"/>
        <v>0.19101851146491963</v>
      </c>
      <c r="I63" s="2"/>
      <c r="J63" s="2">
        <f t="shared" si="13"/>
        <v>0.40397653690866153</v>
      </c>
      <c r="K63" s="2">
        <f t="shared" si="14"/>
        <v>0.59499504837358119</v>
      </c>
      <c r="L63" s="2">
        <f t="shared" si="15"/>
        <v>0</v>
      </c>
      <c r="M63" s="2">
        <f t="shared" si="16"/>
        <v>1.0284147177572756E-3</v>
      </c>
      <c r="N63" s="1">
        <v>10606</v>
      </c>
      <c r="O63" s="1">
        <v>15621</v>
      </c>
      <c r="Q63" s="61"/>
      <c r="R63" s="61"/>
      <c r="S63" s="61"/>
      <c r="T63" s="61"/>
      <c r="U63" s="61"/>
      <c r="V63" s="61"/>
      <c r="W63" s="61">
        <v>27</v>
      </c>
      <c r="X63" s="61"/>
      <c r="Y63" s="61"/>
      <c r="Z63" s="61"/>
      <c r="BB63" s="7">
        <f>IF(Q63&gt;0,RANK(Q63,(N63:P63,Q63:AE63)),0)</f>
        <v>0</v>
      </c>
      <c r="BC63" s="7">
        <f>IF(R63&gt;0,RANK(R63,(N63:P63,Q63:AE63)),0)</f>
        <v>0</v>
      </c>
      <c r="BD63" s="7">
        <f>IF(T63&gt;0,RANK(T63,(N63:P63,Q63:AE63)),0)</f>
        <v>0</v>
      </c>
      <c r="BE63" s="7">
        <f>IF(S63&gt;0,RANK(S63,(N63:P63,Q63:AE63)),0)</f>
        <v>0</v>
      </c>
      <c r="BF63" s="2">
        <f t="shared" si="17"/>
        <v>0</v>
      </c>
      <c r="BG63" s="2">
        <f t="shared" si="18"/>
        <v>0</v>
      </c>
      <c r="BH63" s="2">
        <f t="shared" si="19"/>
        <v>0</v>
      </c>
      <c r="BI63" s="2">
        <f t="shared" si="20"/>
        <v>0</v>
      </c>
      <c r="BK63" t="s">
        <v>1918</v>
      </c>
      <c r="BL63" t="s">
        <v>1556</v>
      </c>
      <c r="BO63" s="99">
        <v>1</v>
      </c>
      <c r="BP63" s="97">
        <v>121</v>
      </c>
      <c r="BQ63" s="103">
        <f t="shared" si="21"/>
        <v>1121</v>
      </c>
      <c r="BS63" s="7" t="s">
        <v>2466</v>
      </c>
    </row>
    <row r="64" spans="1:71" ht="14" hidden="1" customHeight="1" outlineLevel="1" x14ac:dyDescent="0.2">
      <c r="A64" t="s">
        <v>2356</v>
      </c>
      <c r="B64" t="s">
        <v>1556</v>
      </c>
      <c r="C64" s="1">
        <f t="shared" si="12"/>
        <v>15743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10"/>
        <v>5688</v>
      </c>
      <c r="H64" s="2">
        <f t="shared" si="11"/>
        <v>0.3613034364479451</v>
      </c>
      <c r="I64" s="2"/>
      <c r="J64" s="2">
        <f t="shared" si="13"/>
        <v>0.31855427809185033</v>
      </c>
      <c r="K64" s="2">
        <f t="shared" si="14"/>
        <v>0.67985771453979549</v>
      </c>
      <c r="L64" s="2">
        <f t="shared" si="15"/>
        <v>0</v>
      </c>
      <c r="M64" s="2">
        <f t="shared" si="16"/>
        <v>1.5880073683541829E-3</v>
      </c>
      <c r="N64" s="1">
        <v>5015</v>
      </c>
      <c r="O64" s="1">
        <v>10703</v>
      </c>
      <c r="Q64" s="61"/>
      <c r="R64" s="61"/>
      <c r="S64" s="61"/>
      <c r="T64" s="61"/>
      <c r="U64" s="61"/>
      <c r="V64" s="61"/>
      <c r="W64" s="61">
        <v>25</v>
      </c>
      <c r="X64" s="61"/>
      <c r="Y64" s="61"/>
      <c r="Z64" s="61"/>
      <c r="BB64" s="7">
        <f>IF(Q64&gt;0,RANK(Q64,(N64:P64,Q64:AE64)),0)</f>
        <v>0</v>
      </c>
      <c r="BC64" s="7">
        <f>IF(R64&gt;0,RANK(R64,(N64:P64,Q64:AE64)),0)</f>
        <v>0</v>
      </c>
      <c r="BD64" s="7">
        <f>IF(T64&gt;0,RANK(T64,(N64:P64,Q64:AE64)),0)</f>
        <v>0</v>
      </c>
      <c r="BE64" s="7">
        <f>IF(S64&gt;0,RANK(S64,(N64:P64,Q64:AE64)),0)</f>
        <v>0</v>
      </c>
      <c r="BF64" s="2">
        <f t="shared" si="17"/>
        <v>0</v>
      </c>
      <c r="BG64" s="2">
        <f t="shared" si="18"/>
        <v>0</v>
      </c>
      <c r="BH64" s="2">
        <f t="shared" si="19"/>
        <v>0</v>
      </c>
      <c r="BI64" s="2">
        <f t="shared" si="20"/>
        <v>0</v>
      </c>
      <c r="BK64" t="s">
        <v>2356</v>
      </c>
      <c r="BL64" t="s">
        <v>1556</v>
      </c>
      <c r="BO64" s="99">
        <v>1</v>
      </c>
      <c r="BP64" s="97">
        <v>123</v>
      </c>
      <c r="BQ64" s="103">
        <f t="shared" si="21"/>
        <v>1123</v>
      </c>
      <c r="BS64" s="7" t="s">
        <v>2466</v>
      </c>
    </row>
    <row r="65" spans="1:71" ht="14" hidden="1" customHeight="1" outlineLevel="1" x14ac:dyDescent="0.2">
      <c r="A65" t="s">
        <v>1643</v>
      </c>
      <c r="B65" t="s">
        <v>1556</v>
      </c>
      <c r="C65" s="1">
        <f t="shared" si="12"/>
        <v>68793</v>
      </c>
      <c r="D65" s="7">
        <f>IF(N65&gt;0, RANK(N65,(N65:P65,Q65:AE65)),0)</f>
        <v>1</v>
      </c>
      <c r="E65" s="7">
        <f>IF(O65&gt;0,RANK(O65,(N65:P65,Q65:AE65)),0)</f>
        <v>2</v>
      </c>
      <c r="F65" s="7">
        <f>IF(P65&gt;0,RANK(P65,(N65:P65,Q65:AE65)),0)</f>
        <v>0</v>
      </c>
      <c r="G65" s="1">
        <f t="shared" si="10"/>
        <v>1</v>
      </c>
      <c r="H65" s="2">
        <f t="shared" si="11"/>
        <v>1.4536362711322373E-5</v>
      </c>
      <c r="I65" s="2"/>
      <c r="J65" s="2">
        <f t="shared" si="13"/>
        <v>0.49912055005596501</v>
      </c>
      <c r="K65" s="2">
        <f t="shared" si="14"/>
        <v>0.49910601369325369</v>
      </c>
      <c r="L65" s="2">
        <f t="shared" si="15"/>
        <v>0</v>
      </c>
      <c r="M65" s="2">
        <f t="shared" si="16"/>
        <v>1.7734362507813017E-3</v>
      </c>
      <c r="N65" s="1">
        <v>34336</v>
      </c>
      <c r="O65" s="1">
        <v>34335</v>
      </c>
      <c r="Q65" s="61"/>
      <c r="R65" s="61"/>
      <c r="S65" s="61"/>
      <c r="T65" s="61"/>
      <c r="U65" s="61"/>
      <c r="V65" s="61"/>
      <c r="W65" s="61">
        <v>122</v>
      </c>
      <c r="X65" s="61"/>
      <c r="Y65" s="61"/>
      <c r="Z65" s="61"/>
      <c r="BB65" s="7">
        <f>IF(Q65&gt;0,RANK(Q65,(N65:P65,Q65:AE65)),0)</f>
        <v>0</v>
      </c>
      <c r="BC65" s="7">
        <f>IF(R65&gt;0,RANK(R65,(N65:P65,Q65:AE65)),0)</f>
        <v>0</v>
      </c>
      <c r="BD65" s="7">
        <f>IF(T65&gt;0,RANK(T65,(N65:P65,Q65:AE65)),0)</f>
        <v>0</v>
      </c>
      <c r="BE65" s="7">
        <f>IF(S65&gt;0,RANK(S65,(N65:P65,Q65:AE65)),0)</f>
        <v>0</v>
      </c>
      <c r="BF65" s="2">
        <f t="shared" si="17"/>
        <v>0</v>
      </c>
      <c r="BG65" s="2">
        <f t="shared" si="18"/>
        <v>0</v>
      </c>
      <c r="BH65" s="2">
        <f t="shared" si="19"/>
        <v>0</v>
      </c>
      <c r="BI65" s="2">
        <f t="shared" si="20"/>
        <v>0</v>
      </c>
      <c r="BK65" t="s">
        <v>1643</v>
      </c>
      <c r="BL65" t="s">
        <v>1556</v>
      </c>
      <c r="BO65" s="99">
        <v>1</v>
      </c>
      <c r="BP65" s="97">
        <v>125</v>
      </c>
      <c r="BQ65" s="103">
        <f t="shared" si="21"/>
        <v>1125</v>
      </c>
      <c r="BS65" s="7" t="s">
        <v>2466</v>
      </c>
    </row>
    <row r="66" spans="1:71" ht="14" hidden="1" customHeight="1" outlineLevel="1" x14ac:dyDescent="0.2">
      <c r="A66" t="s">
        <v>2112</v>
      </c>
      <c r="B66" t="s">
        <v>1556</v>
      </c>
      <c r="C66" s="1">
        <f t="shared" si="12"/>
        <v>23177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10"/>
        <v>12203</v>
      </c>
      <c r="H66" s="2">
        <f t="shared" si="11"/>
        <v>0.52651335375587871</v>
      </c>
      <c r="I66" s="2"/>
      <c r="J66" s="2">
        <f t="shared" si="13"/>
        <v>0.23592354489364456</v>
      </c>
      <c r="K66" s="2">
        <f t="shared" si="14"/>
        <v>0.76243689864952324</v>
      </c>
      <c r="L66" s="2">
        <f t="shared" si="15"/>
        <v>0</v>
      </c>
      <c r="M66" s="2">
        <f t="shared" si="16"/>
        <v>1.6395564568322252E-3</v>
      </c>
      <c r="N66" s="1">
        <v>5468</v>
      </c>
      <c r="O66" s="1">
        <v>17671</v>
      </c>
      <c r="Q66" s="61"/>
      <c r="R66" s="61"/>
      <c r="S66" s="61"/>
      <c r="T66" s="61"/>
      <c r="U66" s="61"/>
      <c r="V66" s="61"/>
      <c r="W66" s="61">
        <v>38</v>
      </c>
      <c r="X66" s="61"/>
      <c r="Y66" s="61"/>
      <c r="Z66" s="61"/>
      <c r="BB66" s="7">
        <f>IF(Q66&gt;0,RANK(Q66,(N66:P66,Q66:AE66)),0)</f>
        <v>0</v>
      </c>
      <c r="BC66" s="7">
        <f>IF(R66&gt;0,RANK(R66,(N66:P66,Q66:AE66)),0)</f>
        <v>0</v>
      </c>
      <c r="BD66" s="7">
        <f>IF(T66&gt;0,RANK(T66,(N66:P66,Q66:AE66)),0)</f>
        <v>0</v>
      </c>
      <c r="BE66" s="7">
        <f>IF(S66&gt;0,RANK(S66,(N66:P66,Q66:AE66)),0)</f>
        <v>0</v>
      </c>
      <c r="BF66" s="2">
        <f t="shared" si="17"/>
        <v>0</v>
      </c>
      <c r="BG66" s="2">
        <f t="shared" si="18"/>
        <v>0</v>
      </c>
      <c r="BH66" s="2">
        <f t="shared" si="19"/>
        <v>0</v>
      </c>
      <c r="BI66" s="2">
        <f t="shared" si="20"/>
        <v>0</v>
      </c>
      <c r="BK66" t="s">
        <v>2112</v>
      </c>
      <c r="BL66" t="s">
        <v>1556</v>
      </c>
      <c r="BO66" s="99">
        <v>1</v>
      </c>
      <c r="BP66" s="97">
        <v>127</v>
      </c>
      <c r="BQ66" s="103">
        <f t="shared" si="21"/>
        <v>1127</v>
      </c>
      <c r="BS66" s="7" t="s">
        <v>2466</v>
      </c>
    </row>
    <row r="67" spans="1:71" ht="14" hidden="1" customHeight="1" outlineLevel="1" x14ac:dyDescent="0.2">
      <c r="A67" t="s">
        <v>257</v>
      </c>
      <c r="B67" t="s">
        <v>1556</v>
      </c>
      <c r="C67" s="1">
        <f t="shared" si="12"/>
        <v>6908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10"/>
        <v>2557</v>
      </c>
      <c r="H67" s="2">
        <f t="shared" si="11"/>
        <v>0.37015055008685582</v>
      </c>
      <c r="I67" s="2"/>
      <c r="J67" s="2">
        <f t="shared" si="13"/>
        <v>0.31441806601042271</v>
      </c>
      <c r="K67" s="2">
        <f t="shared" si="14"/>
        <v>0.68456861609727848</v>
      </c>
      <c r="L67" s="2">
        <f t="shared" si="15"/>
        <v>0</v>
      </c>
      <c r="M67" s="2">
        <f>IF(C67=0,"-",(1-J67-K67-L67))</f>
        <v>1.0133178922987485E-3</v>
      </c>
      <c r="N67" s="1">
        <v>2172</v>
      </c>
      <c r="O67" s="1">
        <v>4729</v>
      </c>
      <c r="Q67" s="61"/>
      <c r="R67" s="61"/>
      <c r="S67" s="61"/>
      <c r="T67" s="61"/>
      <c r="U67" s="61"/>
      <c r="V67" s="61"/>
      <c r="W67" s="61">
        <v>7</v>
      </c>
      <c r="X67" s="61"/>
      <c r="Y67" s="61"/>
      <c r="Z67" s="61"/>
      <c r="BB67" s="7">
        <f>IF(Q67&gt;0,RANK(Q67,(N67:P67,Q67:AE67)),0)</f>
        <v>0</v>
      </c>
      <c r="BC67" s="7">
        <f>IF(R67&gt;0,RANK(R67,(N67:P67,Q67:AE67)),0)</f>
        <v>0</v>
      </c>
      <c r="BD67" s="7">
        <f>IF(T67&gt;0,RANK(T67,(N67:P67,Q67:AE67)),0)</f>
        <v>0</v>
      </c>
      <c r="BE67" s="7">
        <f>IF(S67&gt;0,RANK(S67,(N67:P67,Q67:AE67)),0)</f>
        <v>0</v>
      </c>
      <c r="BF67" s="2">
        <f t="shared" si="17"/>
        <v>0</v>
      </c>
      <c r="BG67" s="2">
        <f t="shared" si="18"/>
        <v>0</v>
      </c>
      <c r="BH67" s="2">
        <f t="shared" si="19"/>
        <v>0</v>
      </c>
      <c r="BI67" s="2">
        <f t="shared" si="20"/>
        <v>0</v>
      </c>
      <c r="BK67" t="s">
        <v>257</v>
      </c>
      <c r="BL67" t="s">
        <v>1556</v>
      </c>
      <c r="BO67" s="99">
        <v>1</v>
      </c>
      <c r="BP67" s="97">
        <v>129</v>
      </c>
      <c r="BQ67" s="103">
        <f>BO67*1000+BP67</f>
        <v>1129</v>
      </c>
      <c r="BS67" s="7" t="s">
        <v>2466</v>
      </c>
    </row>
    <row r="68" spans="1:71" ht="14" hidden="1" customHeight="1" outlineLevel="1" x14ac:dyDescent="0.2">
      <c r="A68" t="s">
        <v>258</v>
      </c>
      <c r="B68" t="s">
        <v>1556</v>
      </c>
      <c r="C68" s="1">
        <f t="shared" si="12"/>
        <v>4719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1561</v>
      </c>
      <c r="H68" s="2">
        <f>IF(C68&gt;0,G68/C68,0)</f>
        <v>0.33079042169951262</v>
      </c>
      <c r="I68" s="2"/>
      <c r="J68" s="2">
        <f t="shared" si="13"/>
        <v>0.6649713922441195</v>
      </c>
      <c r="K68" s="2">
        <f t="shared" si="14"/>
        <v>0.33418097054460688</v>
      </c>
      <c r="L68" s="2">
        <f t="shared" si="15"/>
        <v>0</v>
      </c>
      <c r="M68" s="2">
        <f>IF(C68=0,"-",(1-J68-K68-L68))</f>
        <v>8.476372112736219E-4</v>
      </c>
      <c r="N68" s="1">
        <v>3138</v>
      </c>
      <c r="O68" s="1">
        <v>1577</v>
      </c>
      <c r="Q68" s="61"/>
      <c r="R68" s="61"/>
      <c r="S68" s="61"/>
      <c r="T68" s="61"/>
      <c r="U68" s="61"/>
      <c r="V68" s="61"/>
      <c r="W68" s="61">
        <v>4</v>
      </c>
      <c r="X68" s="61"/>
      <c r="Y68" s="61"/>
      <c r="Z68" s="61"/>
      <c r="BB68" s="7">
        <f>IF(Q68&gt;0,RANK(Q68,(N68:P68,Q68:AE68)),0)</f>
        <v>0</v>
      </c>
      <c r="BC68" s="7">
        <f>IF(R68&gt;0,RANK(R68,(N68:P68,Q68:AE68)),0)</f>
        <v>0</v>
      </c>
      <c r="BD68" s="7">
        <f>IF(T68&gt;0,RANK(T68,(N68:P68,Q68:AE68)),0)</f>
        <v>0</v>
      </c>
      <c r="BE68" s="7">
        <f>IF(S68&gt;0,RANK(S68,(N68:P68,Q68:AE68)),0)</f>
        <v>0</v>
      </c>
      <c r="BF68" s="2">
        <f t="shared" si="17"/>
        <v>0</v>
      </c>
      <c r="BG68" s="2">
        <f t="shared" si="18"/>
        <v>0</v>
      </c>
      <c r="BH68" s="2">
        <f t="shared" si="19"/>
        <v>0</v>
      </c>
      <c r="BI68" s="2">
        <f t="shared" si="20"/>
        <v>0</v>
      </c>
      <c r="BK68" t="s">
        <v>258</v>
      </c>
      <c r="BL68" t="s">
        <v>1556</v>
      </c>
      <c r="BO68" s="99">
        <v>1</v>
      </c>
      <c r="BP68" s="97">
        <v>131</v>
      </c>
      <c r="BQ68" s="103">
        <f>BO68*1000+BP68</f>
        <v>1131</v>
      </c>
      <c r="BS68" s="7" t="s">
        <v>2466</v>
      </c>
    </row>
    <row r="69" spans="1:71" ht="14" hidden="1" customHeight="1" outlineLevel="1" x14ac:dyDescent="0.2">
      <c r="A69" t="s">
        <v>259</v>
      </c>
      <c r="B69" t="s">
        <v>1556</v>
      </c>
      <c r="C69" s="1">
        <f t="shared" si="12"/>
        <v>7707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5478</v>
      </c>
      <c r="H69" s="2">
        <f>IF(C69&gt;0,G69/C69,0)</f>
        <v>0.71078240560529393</v>
      </c>
      <c r="I69" s="2"/>
      <c r="J69" s="2">
        <f t="shared" si="13"/>
        <v>0.14298689503049175</v>
      </c>
      <c r="K69" s="2">
        <f t="shared" si="14"/>
        <v>0.8537693006357856</v>
      </c>
      <c r="L69" s="2">
        <f t="shared" si="15"/>
        <v>0</v>
      </c>
      <c r="M69" s="2">
        <f>IF(C69=0,"-",(1-J69-K69-L69))</f>
        <v>3.2438043337226219E-3</v>
      </c>
      <c r="N69" s="1">
        <v>1102</v>
      </c>
      <c r="O69" s="1">
        <v>6580</v>
      </c>
      <c r="Q69" s="61"/>
      <c r="R69" s="61"/>
      <c r="S69" s="61"/>
      <c r="T69" s="61"/>
      <c r="U69" s="61"/>
      <c r="V69" s="61"/>
      <c r="W69" s="61">
        <v>25</v>
      </c>
      <c r="X69" s="61"/>
      <c r="Y69" s="61"/>
      <c r="Z69" s="61"/>
      <c r="BB69" s="7">
        <f>IF(Q69&gt;0,RANK(Q69,(N69:P69,Q69:AE69)),0)</f>
        <v>0</v>
      </c>
      <c r="BC69" s="7">
        <f>IF(R69&gt;0,RANK(R69,(N69:P69,Q69:AE69)),0)</f>
        <v>0</v>
      </c>
      <c r="BD69" s="7">
        <f>IF(T69&gt;0,RANK(T69,(N69:P69,Q69:AE69)),0)</f>
        <v>0</v>
      </c>
      <c r="BE69" s="7">
        <f>IF(S69&gt;0,RANK(S69,(N69:P69,Q69:AE69)),0)</f>
        <v>0</v>
      </c>
      <c r="BF69" s="2">
        <f t="shared" si="17"/>
        <v>0</v>
      </c>
      <c r="BG69" s="2">
        <f t="shared" si="18"/>
        <v>0</v>
      </c>
      <c r="BH69" s="2">
        <f t="shared" si="19"/>
        <v>0</v>
      </c>
      <c r="BI69" s="2">
        <f t="shared" si="20"/>
        <v>0</v>
      </c>
      <c r="BK69" t="s">
        <v>259</v>
      </c>
      <c r="BL69" t="s">
        <v>1556</v>
      </c>
      <c r="BO69" s="99">
        <v>1</v>
      </c>
      <c r="BP69" s="97">
        <v>133</v>
      </c>
      <c r="BQ69" s="103">
        <f>BO69*1000+BP69</f>
        <v>1133</v>
      </c>
      <c r="BS69" s="7" t="s">
        <v>2466</v>
      </c>
    </row>
    <row r="70" spans="1:71" ht="14" customHeight="1" collapsed="1" x14ac:dyDescent="0.2">
      <c r="A70" t="s">
        <v>1038</v>
      </c>
      <c r="B70" t="s">
        <v>260</v>
      </c>
      <c r="C70" s="1">
        <f t="shared" si="12"/>
        <v>1719589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327962</v>
      </c>
      <c r="H70" s="2">
        <f>IF(C70&gt;0,G70/C70,0)</f>
        <v>0.19072115488061392</v>
      </c>
      <c r="I70" s="2"/>
      <c r="J70" s="2">
        <f t="shared" si="13"/>
        <v>0.40387266957395052</v>
      </c>
      <c r="K70" s="2">
        <f t="shared" si="14"/>
        <v>0.59459382445456443</v>
      </c>
      <c r="L70" s="2">
        <f t="shared" si="15"/>
        <v>0</v>
      </c>
      <c r="M70" s="2">
        <f>IF(C70=0,"-",(1-J70-K70-L70))</f>
        <v>1.5335059714850496E-3</v>
      </c>
      <c r="N70" s="1">
        <f>SUM(N3:N69)</f>
        <v>694495</v>
      </c>
      <c r="O70" s="1">
        <f>SUM(O3:O69)</f>
        <v>1022457</v>
      </c>
      <c r="W70" s="1">
        <f t="shared" ref="W70" si="22">SUM(W3:W69)</f>
        <v>2637</v>
      </c>
      <c r="BB70" s="7">
        <f>IF(Q70&gt;0,RANK(Q70,(N70:P70,Q70:AE70)),0)</f>
        <v>0</v>
      </c>
      <c r="BC70" s="7">
        <f>IF(R70&gt;0,RANK(R70,(N70:P70,Q70:AE70)),0)</f>
        <v>0</v>
      </c>
      <c r="BD70" s="7">
        <f>IF(T70&gt;0,RANK(T70,(N70:P70,Q70:AE70)),0)</f>
        <v>0</v>
      </c>
      <c r="BE70" s="7">
        <f>IF(S70&gt;0,RANK(S70,(N70:P70,Q70:AE70)),0)</f>
        <v>0</v>
      </c>
      <c r="BF70" s="2">
        <f t="shared" si="17"/>
        <v>0</v>
      </c>
      <c r="BG70" s="2">
        <f t="shared" si="18"/>
        <v>0</v>
      </c>
      <c r="BH70" s="2">
        <f t="shared" si="19"/>
        <v>0</v>
      </c>
      <c r="BI70" s="2">
        <f t="shared" si="20"/>
        <v>0</v>
      </c>
      <c r="BK70" t="s">
        <v>1038</v>
      </c>
      <c r="BL70" t="s">
        <v>260</v>
      </c>
      <c r="BO70" s="99">
        <v>1</v>
      </c>
      <c r="BP70" s="97"/>
      <c r="BQ70" s="99">
        <v>1</v>
      </c>
      <c r="BS70" s="7" t="s">
        <v>887</v>
      </c>
    </row>
    <row r="71" spans="1:71" ht="14" customHeight="1" x14ac:dyDescent="0.2">
      <c r="E71" s="7"/>
      <c r="F71" s="7"/>
      <c r="Q71" s="61"/>
      <c r="R71" s="61"/>
      <c r="S71" s="61"/>
      <c r="T71" s="61"/>
      <c r="U71" s="61"/>
      <c r="V71" s="61"/>
      <c r="W71" s="61"/>
      <c r="X71" s="61"/>
      <c r="Y71" s="61"/>
      <c r="Z71" s="61"/>
      <c r="BO71" s="99"/>
      <c r="BP71" s="97"/>
    </row>
    <row r="72" spans="1:71" ht="14" hidden="1" customHeight="1" outlineLevel="1" x14ac:dyDescent="0.2">
      <c r="A72" t="s">
        <v>1</v>
      </c>
      <c r="B72" t="s">
        <v>1675</v>
      </c>
      <c r="C72" s="1">
        <f t="shared" ref="C72:C112" si="23">SUM(N72:AY72)</f>
        <v>5611</v>
      </c>
      <c r="D72" s="7">
        <f>IF(N72&gt;0, RANK(N72,(N72:P72,Q72:AE72)),0)</f>
        <v>1</v>
      </c>
      <c r="E72" s="7">
        <f>IF(O72&gt;0,RANK(O72,(N72:P72,Q72:AE72)),0)</f>
        <v>2</v>
      </c>
      <c r="F72" s="7">
        <f>IF(P72&gt;0,RANK(P72,(N72:P72,Q72:AE72)),0)</f>
        <v>4</v>
      </c>
      <c r="G72" s="1">
        <f>IF(C72&gt;0,MAX(N72:P72)-LARGE(N72:P72,2),0)</f>
        <v>200</v>
      </c>
      <c r="H72" s="2">
        <f>IF(C72&gt;0,G72/C72,0)</f>
        <v>3.5644270183567993E-2</v>
      </c>
      <c r="I72" s="2"/>
      <c r="J72" s="2">
        <f t="shared" ref="J72:L75" si="24">IF($C72=0,"-",N72/$C72)</f>
        <v>0.49331669934058098</v>
      </c>
      <c r="K72" s="2">
        <f t="shared" si="24"/>
        <v>0.45767242915701301</v>
      </c>
      <c r="L72" s="2">
        <f t="shared" si="24"/>
        <v>2.2099447513812154E-2</v>
      </c>
      <c r="M72" s="2">
        <f>IF(C72=0,"-",(1-J72-K72-L72))</f>
        <v>2.6911423988593863E-2</v>
      </c>
      <c r="N72" s="1">
        <v>2768</v>
      </c>
      <c r="O72" s="1">
        <v>2568</v>
      </c>
      <c r="P72" s="1">
        <v>124</v>
      </c>
      <c r="Q72" s="61">
        <v>141</v>
      </c>
      <c r="R72" s="61"/>
      <c r="S72" s="61"/>
      <c r="T72" s="61"/>
      <c r="U72" s="61"/>
      <c r="V72" s="61"/>
      <c r="W72" s="61">
        <v>10</v>
      </c>
      <c r="X72" s="61"/>
      <c r="Y72" s="61"/>
      <c r="Z72" s="61"/>
      <c r="BB72" s="7">
        <f>IF(Q72&gt;0,RANK(Q72,(N72:P72,Q72:AE72)),0)</f>
        <v>3</v>
      </c>
      <c r="BC72" s="7">
        <f>IF(R72&gt;0,RANK(R72,(N72:P72,Q72:AE72)),0)</f>
        <v>0</v>
      </c>
      <c r="BD72" s="7">
        <f>IF(T72&gt;0,RANK(T72,(N72:P72,Q72:AE72)),0)</f>
        <v>0</v>
      </c>
      <c r="BE72" s="7">
        <f>IF(S72&gt;0,RANK(S72,(N72:P72,Q72:AE72)),0)</f>
        <v>0</v>
      </c>
      <c r="BF72" s="2">
        <f t="shared" ref="BF72:BF112" si="25">IF($C72=0,"-",Q72/$C72)</f>
        <v>2.5129210479415433E-2</v>
      </c>
      <c r="BG72" s="2">
        <f t="shared" ref="BG72:BG112" si="26">IF($C72=0,"-",R72/$C72)</f>
        <v>0</v>
      </c>
      <c r="BH72" s="2">
        <f t="shared" ref="BH72:BH112" si="27">IF($C72=0,"-",T72/$C72)</f>
        <v>0</v>
      </c>
      <c r="BI72" s="2">
        <f t="shared" ref="BI72:BI112" si="28">IF($C72=0,"-",S72/$C72)</f>
        <v>0</v>
      </c>
      <c r="BK72" t="s">
        <v>1</v>
      </c>
      <c r="BL72" t="s">
        <v>1675</v>
      </c>
      <c r="BM72" t="str">
        <f>"$array_county['"&amp;BK72&amp;"']="&amp;BQ72&amp;";"</f>
        <v>$array_county['District 1']=2701;</v>
      </c>
      <c r="BO72" s="99">
        <v>2</v>
      </c>
      <c r="BP72" s="97">
        <v>701</v>
      </c>
      <c r="BQ72" s="103">
        <f>BO72*1000+BP72</f>
        <v>2701</v>
      </c>
      <c r="BS72" s="7" t="s">
        <v>564</v>
      </c>
    </row>
    <row r="73" spans="1:71" ht="14" hidden="1" customHeight="1" outlineLevel="1" x14ac:dyDescent="0.2">
      <c r="A73" t="s">
        <v>418</v>
      </c>
      <c r="B73" t="s">
        <v>1675</v>
      </c>
      <c r="C73" s="1">
        <f t="shared" si="23"/>
        <v>3775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4</v>
      </c>
      <c r="G73" s="1">
        <f>IF(C73&gt;0,MAX(N73:P73)-LARGE(N73:P73,2),0)</f>
        <v>778</v>
      </c>
      <c r="H73" s="2">
        <f>IF(C73&gt;0,G73/C73,0)</f>
        <v>0.20609271523178807</v>
      </c>
      <c r="I73" s="2"/>
      <c r="J73" s="2">
        <f t="shared" si="24"/>
        <v>0.37245033112582782</v>
      </c>
      <c r="K73" s="2">
        <f t="shared" si="24"/>
        <v>0.57854304635761589</v>
      </c>
      <c r="L73" s="2">
        <f t="shared" si="24"/>
        <v>1.9867549668874173E-2</v>
      </c>
      <c r="M73" s="2">
        <f>IF(C73=0,"-",(1-J73-K73-L73))</f>
        <v>2.9139072847682124E-2</v>
      </c>
      <c r="N73" s="1">
        <v>1406</v>
      </c>
      <c r="O73" s="1">
        <v>2184</v>
      </c>
      <c r="P73" s="1">
        <v>75</v>
      </c>
      <c r="Q73" s="61">
        <v>106</v>
      </c>
      <c r="R73" s="61"/>
      <c r="S73" s="61"/>
      <c r="T73" s="61"/>
      <c r="U73" s="61"/>
      <c r="V73" s="61"/>
      <c r="W73" s="61">
        <v>4</v>
      </c>
      <c r="X73" s="61"/>
      <c r="Y73" s="61"/>
      <c r="Z73" s="61"/>
      <c r="BB73" s="7">
        <f>IF(Q73&gt;0,RANK(Q73,(N73:P73,Q73:AE73)),0)</f>
        <v>3</v>
      </c>
      <c r="BC73" s="7">
        <f>IF(R73&gt;0,RANK(R73,(N73:P73,Q73:AE73)),0)</f>
        <v>0</v>
      </c>
      <c r="BD73" s="7">
        <f>IF(T73&gt;0,RANK(T73,(N73:P73,Q73:AE73)),0)</f>
        <v>0</v>
      </c>
      <c r="BE73" s="7">
        <f>IF(S73&gt;0,RANK(S73,(N73:P73,Q73:AE73)),0)</f>
        <v>0</v>
      </c>
      <c r="BF73" s="2">
        <f t="shared" si="25"/>
        <v>2.8079470198675498E-2</v>
      </c>
      <c r="BG73" s="2">
        <f t="shared" si="26"/>
        <v>0</v>
      </c>
      <c r="BH73" s="2">
        <f t="shared" si="27"/>
        <v>0</v>
      </c>
      <c r="BI73" s="2">
        <f t="shared" si="28"/>
        <v>0</v>
      </c>
      <c r="BK73" t="s">
        <v>418</v>
      </c>
      <c r="BL73" t="s">
        <v>1675</v>
      </c>
      <c r="BM73" t="str">
        <f t="shared" ref="BM73:BM111" si="29">"$array_county['"&amp;BK73&amp;"']="&amp;BQ73&amp;";"</f>
        <v>$array_county['District 2']=2702;</v>
      </c>
      <c r="BO73" s="99">
        <v>2</v>
      </c>
      <c r="BP73" s="97">
        <v>702</v>
      </c>
      <c r="BQ73" s="103">
        <f>BO73*1000+BP73</f>
        <v>2702</v>
      </c>
      <c r="BS73" s="7" t="s">
        <v>564</v>
      </c>
    </row>
    <row r="74" spans="1:71" ht="14" hidden="1" customHeight="1" outlineLevel="1" x14ac:dyDescent="0.2">
      <c r="A74" t="s">
        <v>419</v>
      </c>
      <c r="B74" t="s">
        <v>1675</v>
      </c>
      <c r="C74" s="1">
        <f t="shared" si="23"/>
        <v>5999</v>
      </c>
      <c r="D74" s="7">
        <f>IF(N74&gt;0, RANK(N74,(N74:P74,Q74:AE74)),0)</f>
        <v>2</v>
      </c>
      <c r="E74" s="7">
        <f>IF(O74&gt;0,RANK(O74,(N74:P74,Q74:AE74)),0)</f>
        <v>1</v>
      </c>
      <c r="F74" s="7">
        <f>IF(P74&gt;0,RANK(P74,(N74:P74,Q74:AE74)),0)</f>
        <v>4</v>
      </c>
      <c r="G74" s="1">
        <f>IF(C74&gt;0,MAX(N74:P74)-LARGE(N74:P74,2),0)</f>
        <v>3054</v>
      </c>
      <c r="H74" s="2">
        <f>IF(C74&gt;0,G74/C74,0)</f>
        <v>0.50908484747457905</v>
      </c>
      <c r="I74" s="2"/>
      <c r="J74" s="2">
        <f t="shared" si="24"/>
        <v>0.22353725620936823</v>
      </c>
      <c r="K74" s="2">
        <f t="shared" si="24"/>
        <v>0.73262210368394731</v>
      </c>
      <c r="L74" s="2">
        <f t="shared" si="24"/>
        <v>1.2835472578763127E-2</v>
      </c>
      <c r="M74" s="2">
        <f>IF(C74=0,"-",(1-J74-K74-L74))</f>
        <v>3.1005167527921297E-2</v>
      </c>
      <c r="N74" s="1">
        <v>1341</v>
      </c>
      <c r="O74" s="1">
        <v>4395</v>
      </c>
      <c r="P74" s="1">
        <v>77</v>
      </c>
      <c r="Q74" s="61">
        <v>170</v>
      </c>
      <c r="R74" s="61"/>
      <c r="S74" s="61"/>
      <c r="T74" s="61"/>
      <c r="U74" s="61"/>
      <c r="V74" s="61"/>
      <c r="W74" s="61">
        <v>16</v>
      </c>
      <c r="X74" s="61"/>
      <c r="Y74" s="61"/>
      <c r="Z74" s="61"/>
      <c r="BB74" s="7">
        <f>IF(Q74&gt;0,RANK(Q74,(N74:P74,Q74:AE74)),0)</f>
        <v>3</v>
      </c>
      <c r="BC74" s="7">
        <f>IF(R74&gt;0,RANK(R74,(N74:P74,Q74:AE74)),0)</f>
        <v>0</v>
      </c>
      <c r="BD74" s="7">
        <f>IF(T74&gt;0,RANK(T74,(N74:P74,Q74:AE74)),0)</f>
        <v>0</v>
      </c>
      <c r="BE74" s="7">
        <f>IF(S74&gt;0,RANK(S74,(N74:P74,Q74:AE74)),0)</f>
        <v>0</v>
      </c>
      <c r="BF74" s="2">
        <f t="shared" si="25"/>
        <v>2.8338056342723787E-2</v>
      </c>
      <c r="BG74" s="2">
        <f t="shared" si="26"/>
        <v>0</v>
      </c>
      <c r="BH74" s="2">
        <f t="shared" si="27"/>
        <v>0</v>
      </c>
      <c r="BI74" s="2">
        <f t="shared" si="28"/>
        <v>0</v>
      </c>
      <c r="BK74" t="s">
        <v>419</v>
      </c>
      <c r="BL74" t="s">
        <v>1675</v>
      </c>
      <c r="BM74" t="str">
        <f t="shared" si="29"/>
        <v>$array_county['District 3']=2703;</v>
      </c>
      <c r="BO74" s="99">
        <v>2</v>
      </c>
      <c r="BP74" s="97">
        <v>703</v>
      </c>
      <c r="BQ74" s="103">
        <f>BO74*1000+BP74</f>
        <v>2703</v>
      </c>
      <c r="BS74" s="7" t="s">
        <v>564</v>
      </c>
    </row>
    <row r="75" spans="1:71" ht="14" hidden="1" customHeight="1" outlineLevel="1" x14ac:dyDescent="0.2">
      <c r="A75" t="s">
        <v>232</v>
      </c>
      <c r="B75" t="s">
        <v>1675</v>
      </c>
      <c r="C75" s="1">
        <f t="shared" si="23"/>
        <v>8714</v>
      </c>
      <c r="D75" s="7">
        <f>IF(N75&gt;0, RANK(N75,(N75:P75,Q75:AE75)),0)</f>
        <v>1</v>
      </c>
      <c r="E75" s="7">
        <f>IF(O75&gt;0,RANK(O75,(N75:P75,Q75:AE75)),0)</f>
        <v>2</v>
      </c>
      <c r="F75" s="7">
        <f>IF(P75&gt;0,RANK(P75,(N75:P75,Q75:AE75)),0)</f>
        <v>4</v>
      </c>
      <c r="G75" s="1">
        <f>IF(C75&gt;0,MAX(N75:P75)-LARGE(N75:P75,2),0)</f>
        <v>1033</v>
      </c>
      <c r="H75" s="2">
        <f>IF(C75&gt;0,G75/C75,0)</f>
        <v>0.11854487032361717</v>
      </c>
      <c r="I75" s="2"/>
      <c r="J75" s="2">
        <f t="shared" si="24"/>
        <v>0.53844388340601335</v>
      </c>
      <c r="K75" s="2">
        <f t="shared" si="24"/>
        <v>0.41989901308239613</v>
      </c>
      <c r="L75" s="2">
        <f t="shared" si="24"/>
        <v>1.9738352077117282E-2</v>
      </c>
      <c r="M75" s="2">
        <f>IF(C75=0,"-",(1-J75-K75-L75))</f>
        <v>2.1918751434473239E-2</v>
      </c>
      <c r="N75" s="1">
        <v>4692</v>
      </c>
      <c r="O75" s="1">
        <v>3659</v>
      </c>
      <c r="P75" s="1">
        <v>172</v>
      </c>
      <c r="Q75" s="61">
        <v>180</v>
      </c>
      <c r="R75" s="61"/>
      <c r="S75" s="61"/>
      <c r="T75" s="61"/>
      <c r="U75" s="61"/>
      <c r="V75" s="61"/>
      <c r="W75" s="61">
        <v>11</v>
      </c>
      <c r="X75" s="61"/>
      <c r="Y75" s="61"/>
      <c r="Z75" s="61"/>
      <c r="BB75" s="7">
        <f>IF(Q75&gt;0,RANK(Q75,(N75:P75,Q75:AE75)),0)</f>
        <v>3</v>
      </c>
      <c r="BC75" s="7">
        <f>IF(R75&gt;0,RANK(R75,(N75:P75,Q75:AE75)),0)</f>
        <v>0</v>
      </c>
      <c r="BD75" s="7">
        <f>IF(T75&gt;0,RANK(T75,(N75:P75,Q75:AE75)),0)</f>
        <v>0</v>
      </c>
      <c r="BE75" s="7">
        <f>IF(S75&gt;0,RANK(S75,(N75:P75,Q75:AE75)),0)</f>
        <v>0</v>
      </c>
      <c r="BF75" s="2">
        <f t="shared" si="25"/>
        <v>2.0656414964425062E-2</v>
      </c>
      <c r="BG75" s="2">
        <f t="shared" si="26"/>
        <v>0</v>
      </c>
      <c r="BH75" s="2">
        <f t="shared" si="27"/>
        <v>0</v>
      </c>
      <c r="BI75" s="2">
        <f t="shared" si="28"/>
        <v>0</v>
      </c>
      <c r="BK75" t="s">
        <v>232</v>
      </c>
      <c r="BL75" t="s">
        <v>1675</v>
      </c>
      <c r="BM75" t="str">
        <f t="shared" si="29"/>
        <v>$array_county['District 4']=2704;</v>
      </c>
      <c r="BO75" s="99">
        <v>2</v>
      </c>
      <c r="BP75" s="97">
        <v>704</v>
      </c>
      <c r="BQ75" s="103">
        <f>BO75*1000+BP75</f>
        <v>2704</v>
      </c>
      <c r="BS75" s="7" t="s">
        <v>564</v>
      </c>
    </row>
    <row r="76" spans="1:71" ht="14" hidden="1" customHeight="1" outlineLevel="1" x14ac:dyDescent="0.2">
      <c r="A76" t="s">
        <v>2647</v>
      </c>
      <c r="B76" t="s">
        <v>1675</v>
      </c>
      <c r="C76" s="1">
        <f t="shared" si="23"/>
        <v>6979</v>
      </c>
      <c r="D76" s="7">
        <f>IF(N76&gt;0, RANK(N76,(N76:P76,Q76:AE76)),0)</f>
        <v>1</v>
      </c>
      <c r="E76" s="7">
        <f>IF(O76&gt;0,RANK(O76,(N76:P76,Q76:AE76)),0)</f>
        <v>2</v>
      </c>
      <c r="F76" s="7">
        <f>IF(P76&gt;0,RANK(P76,(N76:P76,Q76:AE76)),0)</f>
        <v>4</v>
      </c>
      <c r="G76" s="1">
        <f t="shared" ref="G76:G111" si="30">IF(C76&gt;0,MAX(N76:P76)-LARGE(N76:P76,2),0)</f>
        <v>372</v>
      </c>
      <c r="H76" s="2">
        <f t="shared" ref="H76:H111" si="31">IF(C76&gt;0,G76/C76,0)</f>
        <v>5.3302765439174664E-2</v>
      </c>
      <c r="I76" s="2"/>
      <c r="J76" s="2">
        <f t="shared" ref="J76:J111" si="32">IF($C76=0,"-",N76/$C76)</f>
        <v>0.5060896976644218</v>
      </c>
      <c r="K76" s="2">
        <f t="shared" ref="K76:K111" si="33">IF($C76=0,"-",O76/$C76)</f>
        <v>0.45278693222524719</v>
      </c>
      <c r="L76" s="2">
        <f t="shared" ref="L76:L111" si="34">IF($C76=0,"-",P76/$C76)</f>
        <v>1.7624301475856141E-2</v>
      </c>
      <c r="M76" s="2">
        <f t="shared" ref="M76:M111" si="35">IF(C76=0,"-",(1-J76-K76-L76))</f>
        <v>2.3499068634474873E-2</v>
      </c>
      <c r="N76" s="1">
        <v>3532</v>
      </c>
      <c r="O76" s="1">
        <v>3160</v>
      </c>
      <c r="P76" s="1">
        <v>123</v>
      </c>
      <c r="Q76" s="61">
        <v>150</v>
      </c>
      <c r="R76" s="61"/>
      <c r="S76" s="61"/>
      <c r="T76" s="61"/>
      <c r="U76" s="61"/>
      <c r="V76" s="61"/>
      <c r="W76" s="61">
        <v>14</v>
      </c>
      <c r="X76" s="61"/>
      <c r="Y76" s="61"/>
      <c r="Z76" s="61"/>
      <c r="BB76" s="7">
        <f>IF(Q76&gt;0,RANK(Q76,(N76:P76,Q76:AE76)),0)</f>
        <v>3</v>
      </c>
      <c r="BC76" s="7">
        <f>IF(R76&gt;0,RANK(R76,(N76:P76,Q76:AE76)),0)</f>
        <v>0</v>
      </c>
      <c r="BD76" s="7">
        <f>IF(T76&gt;0,RANK(T76,(N76:P76,Q76:AE76)),0)</f>
        <v>0</v>
      </c>
      <c r="BE76" s="7">
        <f>IF(S76&gt;0,RANK(S76,(N76:P76,Q76:AE76)),0)</f>
        <v>0</v>
      </c>
      <c r="BF76" s="2">
        <f t="shared" si="25"/>
        <v>2.1493050580312367E-2</v>
      </c>
      <c r="BG76" s="2">
        <f t="shared" si="26"/>
        <v>0</v>
      </c>
      <c r="BH76" s="2">
        <f t="shared" si="27"/>
        <v>0</v>
      </c>
      <c r="BI76" s="2">
        <f t="shared" si="28"/>
        <v>0</v>
      </c>
      <c r="BK76" t="s">
        <v>2647</v>
      </c>
      <c r="BL76" t="s">
        <v>1675</v>
      </c>
      <c r="BM76" t="str">
        <f t="shared" si="29"/>
        <v>$array_county['District 5']=2705;</v>
      </c>
      <c r="BO76" s="99">
        <v>2</v>
      </c>
      <c r="BP76" s="97">
        <v>705</v>
      </c>
      <c r="BQ76" s="103">
        <f t="shared" ref="BQ76:BQ111" si="36">BO76*1000+BP76</f>
        <v>2705</v>
      </c>
      <c r="BS76" s="7" t="s">
        <v>564</v>
      </c>
    </row>
    <row r="77" spans="1:71" ht="14" hidden="1" customHeight="1" outlineLevel="1" x14ac:dyDescent="0.2">
      <c r="A77" t="s">
        <v>2648</v>
      </c>
      <c r="B77" t="s">
        <v>1675</v>
      </c>
      <c r="C77" s="1">
        <f t="shared" si="23"/>
        <v>7122</v>
      </c>
      <c r="D77" s="7">
        <f>IF(N77&gt;0, RANK(N77,(N77:P77,Q77:AE77)),0)</f>
        <v>2</v>
      </c>
      <c r="E77" s="7">
        <f>IF(O77&gt;0,RANK(O77,(N77:P77,Q77:AE77)),0)</f>
        <v>1</v>
      </c>
      <c r="F77" s="7">
        <f>IF(P77&gt;0,RANK(P77,(N77:P77,Q77:AE77)),0)</f>
        <v>4</v>
      </c>
      <c r="G77" s="1">
        <f t="shared" si="30"/>
        <v>1398</v>
      </c>
      <c r="H77" s="2">
        <f t="shared" si="31"/>
        <v>0.19629317607413649</v>
      </c>
      <c r="I77" s="2"/>
      <c r="J77" s="2">
        <f t="shared" si="32"/>
        <v>0.37728166245436673</v>
      </c>
      <c r="K77" s="2">
        <f t="shared" si="33"/>
        <v>0.57357483852850322</v>
      </c>
      <c r="L77" s="2">
        <f t="shared" si="34"/>
        <v>2.1903959561920809E-2</v>
      </c>
      <c r="M77" s="2">
        <f t="shared" si="35"/>
        <v>2.7239539455209301E-2</v>
      </c>
      <c r="N77" s="1">
        <v>2687</v>
      </c>
      <c r="O77" s="1">
        <v>4085</v>
      </c>
      <c r="P77" s="1">
        <v>156</v>
      </c>
      <c r="Q77" s="61">
        <v>177</v>
      </c>
      <c r="R77" s="61"/>
      <c r="S77" s="61"/>
      <c r="T77" s="61"/>
      <c r="U77" s="61"/>
      <c r="V77" s="61"/>
      <c r="W77" s="61">
        <v>17</v>
      </c>
      <c r="X77" s="61"/>
      <c r="Y77" s="61"/>
      <c r="Z77" s="61"/>
      <c r="BB77" s="7">
        <f>IF(Q77&gt;0,RANK(Q77,(N77:P77,Q77:AE77)),0)</f>
        <v>3</v>
      </c>
      <c r="BC77" s="7">
        <f>IF(R77&gt;0,RANK(R77,(N77:P77,Q77:AE77)),0)</f>
        <v>0</v>
      </c>
      <c r="BD77" s="7">
        <f>IF(T77&gt;0,RANK(T77,(N77:P77,Q77:AE77)),0)</f>
        <v>0</v>
      </c>
      <c r="BE77" s="7">
        <f>IF(S77&gt;0,RANK(S77,(N77:P77,Q77:AE77)),0)</f>
        <v>0</v>
      </c>
      <c r="BF77" s="2">
        <f t="shared" si="25"/>
        <v>2.4852569502948611E-2</v>
      </c>
      <c r="BG77" s="2">
        <f t="shared" si="26"/>
        <v>0</v>
      </c>
      <c r="BH77" s="2">
        <f t="shared" si="27"/>
        <v>0</v>
      </c>
      <c r="BI77" s="2">
        <f t="shared" si="28"/>
        <v>0</v>
      </c>
      <c r="BK77" t="s">
        <v>2648</v>
      </c>
      <c r="BL77" t="s">
        <v>1675</v>
      </c>
      <c r="BM77" t="str">
        <f t="shared" si="29"/>
        <v>$array_county['District 6']=2706;</v>
      </c>
      <c r="BO77" s="99">
        <v>2</v>
      </c>
      <c r="BP77" s="97">
        <v>706</v>
      </c>
      <c r="BQ77" s="103">
        <f t="shared" si="36"/>
        <v>2706</v>
      </c>
      <c r="BS77" s="7" t="s">
        <v>564</v>
      </c>
    </row>
    <row r="78" spans="1:71" ht="14" hidden="1" customHeight="1" outlineLevel="1" x14ac:dyDescent="0.2">
      <c r="A78" t="s">
        <v>2649</v>
      </c>
      <c r="B78" t="s">
        <v>1675</v>
      </c>
      <c r="C78" s="1">
        <f t="shared" si="23"/>
        <v>7334</v>
      </c>
      <c r="D78" s="7">
        <f>IF(N78&gt;0, RANK(N78,(N78:P78,Q78:AE78)),0)</f>
        <v>2</v>
      </c>
      <c r="E78" s="7">
        <f>IF(O78&gt;0,RANK(O78,(N78:P78,Q78:AE78)),0)</f>
        <v>1</v>
      </c>
      <c r="F78" s="7">
        <f>IF(P78&gt;0,RANK(P78,(N78:P78,Q78:AE78)),0)</f>
        <v>4</v>
      </c>
      <c r="G78" s="1">
        <f t="shared" si="30"/>
        <v>3656</v>
      </c>
      <c r="H78" s="2">
        <f t="shared" si="31"/>
        <v>0.4985001363512408</v>
      </c>
      <c r="I78" s="2"/>
      <c r="J78" s="2">
        <f t="shared" si="32"/>
        <v>0.23656940278156532</v>
      </c>
      <c r="K78" s="2">
        <f t="shared" si="33"/>
        <v>0.73506953913280615</v>
      </c>
      <c r="L78" s="2">
        <f t="shared" si="34"/>
        <v>9.8172893373329705E-3</v>
      </c>
      <c r="M78" s="2">
        <f t="shared" si="35"/>
        <v>1.8543768748295528E-2</v>
      </c>
      <c r="N78" s="1">
        <v>1735</v>
      </c>
      <c r="O78" s="1">
        <v>5391</v>
      </c>
      <c r="P78" s="1">
        <v>72</v>
      </c>
      <c r="Q78" s="61">
        <v>121</v>
      </c>
      <c r="R78" s="61"/>
      <c r="S78" s="61"/>
      <c r="T78" s="61"/>
      <c r="U78" s="61"/>
      <c r="V78" s="61"/>
      <c r="W78" s="61">
        <v>15</v>
      </c>
      <c r="X78" s="61"/>
      <c r="Y78" s="61"/>
      <c r="Z78" s="61"/>
      <c r="BB78" s="7">
        <f>IF(Q78&gt;0,RANK(Q78,(N78:P78,Q78:AE78)),0)</f>
        <v>3</v>
      </c>
      <c r="BC78" s="7">
        <f>IF(R78&gt;0,RANK(R78,(N78:P78,Q78:AE78)),0)</f>
        <v>0</v>
      </c>
      <c r="BD78" s="7">
        <f>IF(T78&gt;0,RANK(T78,(N78:P78,Q78:AE78)),0)</f>
        <v>0</v>
      </c>
      <c r="BE78" s="7">
        <f>IF(S78&gt;0,RANK(S78,(N78:P78,Q78:AE78)),0)</f>
        <v>0</v>
      </c>
      <c r="BF78" s="2">
        <f t="shared" si="25"/>
        <v>1.6498500136351242E-2</v>
      </c>
      <c r="BG78" s="2">
        <f t="shared" si="26"/>
        <v>0</v>
      </c>
      <c r="BH78" s="2">
        <f t="shared" si="27"/>
        <v>0</v>
      </c>
      <c r="BI78" s="2">
        <f t="shared" si="28"/>
        <v>0</v>
      </c>
      <c r="BK78" t="s">
        <v>2649</v>
      </c>
      <c r="BL78" t="s">
        <v>1675</v>
      </c>
      <c r="BM78" t="str">
        <f t="shared" si="29"/>
        <v>$array_county['District 7']=2707;</v>
      </c>
      <c r="BO78" s="99">
        <v>2</v>
      </c>
      <c r="BP78" s="97">
        <v>707</v>
      </c>
      <c r="BQ78" s="103">
        <f t="shared" si="36"/>
        <v>2707</v>
      </c>
      <c r="BS78" s="7" t="s">
        <v>564</v>
      </c>
    </row>
    <row r="79" spans="1:71" ht="14" hidden="1" customHeight="1" outlineLevel="1" x14ac:dyDescent="0.2">
      <c r="A79" t="s">
        <v>2650</v>
      </c>
      <c r="B79" t="s">
        <v>1675</v>
      </c>
      <c r="C79" s="1">
        <f t="shared" si="23"/>
        <v>7441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4</v>
      </c>
      <c r="G79" s="1">
        <f t="shared" si="30"/>
        <v>4271</v>
      </c>
      <c r="H79" s="2">
        <f t="shared" si="31"/>
        <v>0.57398199166778663</v>
      </c>
      <c r="I79" s="2"/>
      <c r="J79" s="2">
        <f t="shared" si="32"/>
        <v>0.19782287326972181</v>
      </c>
      <c r="K79" s="2">
        <f t="shared" si="33"/>
        <v>0.77180486493750844</v>
      </c>
      <c r="L79" s="2">
        <f t="shared" si="34"/>
        <v>1.1288805268109126E-2</v>
      </c>
      <c r="M79" s="2">
        <f t="shared" si="35"/>
        <v>1.9083456524660626E-2</v>
      </c>
      <c r="N79" s="1">
        <v>1472</v>
      </c>
      <c r="O79" s="1">
        <v>5743</v>
      </c>
      <c r="P79" s="1">
        <v>84</v>
      </c>
      <c r="Q79" s="61">
        <v>129</v>
      </c>
      <c r="R79" s="61"/>
      <c r="S79" s="61"/>
      <c r="T79" s="61"/>
      <c r="U79" s="61"/>
      <c r="V79" s="61"/>
      <c r="W79" s="61">
        <v>13</v>
      </c>
      <c r="X79" s="61"/>
      <c r="Y79" s="61"/>
      <c r="Z79" s="61"/>
      <c r="BB79" s="7">
        <f>IF(Q79&gt;0,RANK(Q79,(N79:P79,Q79:AE79)),0)</f>
        <v>3</v>
      </c>
      <c r="BC79" s="7">
        <f>IF(R79&gt;0,RANK(R79,(N79:P79,Q79:AE79)),0)</f>
        <v>0</v>
      </c>
      <c r="BD79" s="7">
        <f>IF(T79&gt;0,RANK(T79,(N79:P79,Q79:AE79)),0)</f>
        <v>0</v>
      </c>
      <c r="BE79" s="7">
        <f>IF(S79&gt;0,RANK(S79,(N79:P79,Q79:AE79)),0)</f>
        <v>0</v>
      </c>
      <c r="BF79" s="2">
        <f t="shared" si="25"/>
        <v>1.733637951888187E-2</v>
      </c>
      <c r="BG79" s="2">
        <f t="shared" si="26"/>
        <v>0</v>
      </c>
      <c r="BH79" s="2">
        <f t="shared" si="27"/>
        <v>0</v>
      </c>
      <c r="BI79" s="2">
        <f t="shared" si="28"/>
        <v>0</v>
      </c>
      <c r="BK79" t="s">
        <v>2650</v>
      </c>
      <c r="BL79" t="s">
        <v>1675</v>
      </c>
      <c r="BM79" t="str">
        <f t="shared" si="29"/>
        <v>$array_county['District 8']=2708;</v>
      </c>
      <c r="BO79" s="99">
        <v>2</v>
      </c>
      <c r="BP79" s="97">
        <v>708</v>
      </c>
      <c r="BQ79" s="103">
        <f t="shared" si="36"/>
        <v>2708</v>
      </c>
      <c r="BS79" s="7" t="s">
        <v>564</v>
      </c>
    </row>
    <row r="80" spans="1:71" ht="14" hidden="1" customHeight="1" outlineLevel="1" x14ac:dyDescent="0.2">
      <c r="A80" t="s">
        <v>2651</v>
      </c>
      <c r="B80" t="s">
        <v>1675</v>
      </c>
      <c r="C80" s="1">
        <f t="shared" si="23"/>
        <v>8163</v>
      </c>
      <c r="D80" s="7">
        <f>IF(N80&gt;0, RANK(N80,(N80:P80,Q80:AE80)),0)</f>
        <v>2</v>
      </c>
      <c r="E80" s="7">
        <f>IF(O80&gt;0,RANK(O80,(N80:P80,Q80:AE80)),0)</f>
        <v>1</v>
      </c>
      <c r="F80" s="7">
        <f>IF(P80&gt;0,RANK(P80,(N80:P80,Q80:AE80)),0)</f>
        <v>3</v>
      </c>
      <c r="G80" s="1">
        <f t="shared" si="30"/>
        <v>3138</v>
      </c>
      <c r="H80" s="2">
        <f t="shared" si="31"/>
        <v>0.38441749356854099</v>
      </c>
      <c r="I80" s="2"/>
      <c r="J80" s="2">
        <f t="shared" si="32"/>
        <v>0.28739434031606026</v>
      </c>
      <c r="K80" s="2">
        <f t="shared" si="33"/>
        <v>0.67181183388460119</v>
      </c>
      <c r="L80" s="2">
        <f t="shared" si="34"/>
        <v>2.0335660908979543E-2</v>
      </c>
      <c r="M80" s="2">
        <f t="shared" si="35"/>
        <v>2.0458164890359003E-2</v>
      </c>
      <c r="N80" s="1">
        <v>2346</v>
      </c>
      <c r="O80" s="1">
        <v>5484</v>
      </c>
      <c r="P80" s="1">
        <v>166</v>
      </c>
      <c r="Q80" s="61">
        <v>157</v>
      </c>
      <c r="R80" s="61"/>
      <c r="S80" s="61"/>
      <c r="T80" s="61"/>
      <c r="U80" s="61"/>
      <c r="V80" s="61"/>
      <c r="W80" s="61">
        <v>10</v>
      </c>
      <c r="X80" s="61"/>
      <c r="Y80" s="61"/>
      <c r="Z80" s="61"/>
      <c r="BB80" s="7">
        <f>IF(Q80&gt;0,RANK(Q80,(N80:P80,Q80:AE80)),0)</f>
        <v>4</v>
      </c>
      <c r="BC80" s="7">
        <f>IF(R80&gt;0,RANK(R80,(N80:P80,Q80:AE80)),0)</f>
        <v>0</v>
      </c>
      <c r="BD80" s="7">
        <f>IF(T80&gt;0,RANK(T80,(N80:P80,Q80:AE80)),0)</f>
        <v>0</v>
      </c>
      <c r="BE80" s="7">
        <f>IF(S80&gt;0,RANK(S80,(N80:P80,Q80:AE80)),0)</f>
        <v>0</v>
      </c>
      <c r="BF80" s="2">
        <f t="shared" si="25"/>
        <v>1.9233125076564987E-2</v>
      </c>
      <c r="BG80" s="2">
        <f t="shared" si="26"/>
        <v>0</v>
      </c>
      <c r="BH80" s="2">
        <f t="shared" si="27"/>
        <v>0</v>
      </c>
      <c r="BI80" s="2">
        <f t="shared" si="28"/>
        <v>0</v>
      </c>
      <c r="BK80" t="s">
        <v>2651</v>
      </c>
      <c r="BL80" t="s">
        <v>1675</v>
      </c>
      <c r="BM80" t="str">
        <f t="shared" si="29"/>
        <v>$array_county['District 9']=2709;</v>
      </c>
      <c r="BO80" s="99">
        <v>2</v>
      </c>
      <c r="BP80" s="97">
        <v>709</v>
      </c>
      <c r="BQ80" s="103">
        <f t="shared" si="36"/>
        <v>2709</v>
      </c>
      <c r="BS80" s="7" t="s">
        <v>564</v>
      </c>
    </row>
    <row r="81" spans="1:71" ht="14" hidden="1" customHeight="1" outlineLevel="1" x14ac:dyDescent="0.2">
      <c r="A81" t="s">
        <v>2652</v>
      </c>
      <c r="B81" t="s">
        <v>1675</v>
      </c>
      <c r="C81" s="1">
        <f t="shared" si="23"/>
        <v>8318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4</v>
      </c>
      <c r="G81" s="1">
        <f t="shared" si="30"/>
        <v>3774</v>
      </c>
      <c r="H81" s="2">
        <f t="shared" si="31"/>
        <v>0.45371483529694639</v>
      </c>
      <c r="I81" s="2"/>
      <c r="J81" s="2">
        <f t="shared" si="32"/>
        <v>0.25751382543880741</v>
      </c>
      <c r="K81" s="2">
        <f t="shared" si="33"/>
        <v>0.71122866073575375</v>
      </c>
      <c r="L81" s="2">
        <f t="shared" si="34"/>
        <v>9.2570329406107231E-3</v>
      </c>
      <c r="M81" s="2">
        <f t="shared" si="35"/>
        <v>2.200048088482812E-2</v>
      </c>
      <c r="N81" s="1">
        <v>2142</v>
      </c>
      <c r="O81" s="1">
        <v>5916</v>
      </c>
      <c r="P81" s="1">
        <v>77</v>
      </c>
      <c r="Q81" s="61">
        <v>164</v>
      </c>
      <c r="R81" s="61"/>
      <c r="S81" s="61"/>
      <c r="T81" s="61"/>
      <c r="U81" s="61"/>
      <c r="V81" s="61"/>
      <c r="W81" s="61">
        <v>19</v>
      </c>
      <c r="X81" s="61"/>
      <c r="Y81" s="61"/>
      <c r="Z81" s="61"/>
      <c r="BB81" s="7">
        <f>IF(Q81&gt;0,RANK(Q81,(N81:P81,Q81:AE81)),0)</f>
        <v>3</v>
      </c>
      <c r="BC81" s="7">
        <f>IF(R81&gt;0,RANK(R81,(N81:P81,Q81:AE81)),0)</f>
        <v>0</v>
      </c>
      <c r="BD81" s="7">
        <f>IF(T81&gt;0,RANK(T81,(N81:P81,Q81:AE81)),0)</f>
        <v>0</v>
      </c>
      <c r="BE81" s="7">
        <f>IF(S81&gt;0,RANK(S81,(N81:P81,Q81:AE81)),0)</f>
        <v>0</v>
      </c>
      <c r="BF81" s="2">
        <f t="shared" si="25"/>
        <v>1.9716277951430633E-2</v>
      </c>
      <c r="BG81" s="2">
        <f t="shared" si="26"/>
        <v>0</v>
      </c>
      <c r="BH81" s="2">
        <f t="shared" si="27"/>
        <v>0</v>
      </c>
      <c r="BI81" s="2">
        <f t="shared" si="28"/>
        <v>0</v>
      </c>
      <c r="BK81" t="s">
        <v>2652</v>
      </c>
      <c r="BL81" t="s">
        <v>1675</v>
      </c>
      <c r="BM81" t="str">
        <f t="shared" si="29"/>
        <v>$array_county['District 10']=2710;</v>
      </c>
      <c r="BO81" s="99">
        <v>2</v>
      </c>
      <c r="BP81" s="97">
        <v>710</v>
      </c>
      <c r="BQ81" s="103">
        <f t="shared" si="36"/>
        <v>2710</v>
      </c>
      <c r="BS81" s="7" t="s">
        <v>564</v>
      </c>
    </row>
    <row r="82" spans="1:71" ht="14" hidden="1" customHeight="1" outlineLevel="1" x14ac:dyDescent="0.2">
      <c r="A82" t="s">
        <v>2653</v>
      </c>
      <c r="B82" t="s">
        <v>1675</v>
      </c>
      <c r="C82" s="1">
        <f t="shared" si="23"/>
        <v>8499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4</v>
      </c>
      <c r="G82" s="1">
        <f t="shared" si="30"/>
        <v>3251</v>
      </c>
      <c r="H82" s="2">
        <f t="shared" si="31"/>
        <v>0.38251559006941993</v>
      </c>
      <c r="I82" s="2"/>
      <c r="J82" s="2">
        <f t="shared" si="32"/>
        <v>0.29203435698317448</v>
      </c>
      <c r="K82" s="2">
        <f t="shared" si="33"/>
        <v>0.67454994705259441</v>
      </c>
      <c r="L82" s="2">
        <f t="shared" si="34"/>
        <v>1.3295681844922932E-2</v>
      </c>
      <c r="M82" s="2">
        <f t="shared" si="35"/>
        <v>2.0120014119308173E-2</v>
      </c>
      <c r="N82" s="1">
        <v>2482</v>
      </c>
      <c r="O82" s="1">
        <v>5733</v>
      </c>
      <c r="P82" s="1">
        <v>113</v>
      </c>
      <c r="Q82" s="61">
        <v>155</v>
      </c>
      <c r="R82" s="61"/>
      <c r="S82" s="61"/>
      <c r="T82" s="61"/>
      <c r="U82" s="61"/>
      <c r="V82" s="61"/>
      <c r="W82" s="61">
        <v>16</v>
      </c>
      <c r="X82" s="61"/>
      <c r="Y82" s="61"/>
      <c r="Z82" s="61"/>
      <c r="BB82" s="7">
        <f>IF(Q82&gt;0,RANK(Q82,(N82:P82,Q82:AE82)),0)</f>
        <v>3</v>
      </c>
      <c r="BC82" s="7">
        <f>IF(R82&gt;0,RANK(R82,(N82:P82,Q82:AE82)),0)</f>
        <v>0</v>
      </c>
      <c r="BD82" s="7">
        <f>IF(T82&gt;0,RANK(T82,(N82:P82,Q82:AE82)),0)</f>
        <v>0</v>
      </c>
      <c r="BE82" s="7">
        <f>IF(S82&gt;0,RANK(S82,(N82:P82,Q82:AE82)),0)</f>
        <v>0</v>
      </c>
      <c r="BF82" s="2">
        <f t="shared" si="25"/>
        <v>1.8237439698788091E-2</v>
      </c>
      <c r="BG82" s="2">
        <f t="shared" si="26"/>
        <v>0</v>
      </c>
      <c r="BH82" s="2">
        <f t="shared" si="27"/>
        <v>0</v>
      </c>
      <c r="BI82" s="2">
        <f t="shared" si="28"/>
        <v>0</v>
      </c>
      <c r="BK82" t="s">
        <v>2653</v>
      </c>
      <c r="BL82" t="s">
        <v>1675</v>
      </c>
      <c r="BM82" t="str">
        <f t="shared" si="29"/>
        <v>$array_county['District 11']=2711;</v>
      </c>
      <c r="BO82" s="99">
        <v>2</v>
      </c>
      <c r="BP82" s="97">
        <v>711</v>
      </c>
      <c r="BQ82" s="103">
        <f t="shared" si="36"/>
        <v>2711</v>
      </c>
      <c r="BS82" s="7" t="s">
        <v>564</v>
      </c>
    </row>
    <row r="83" spans="1:71" ht="14" hidden="1" customHeight="1" outlineLevel="1" x14ac:dyDescent="0.2">
      <c r="A83" t="s">
        <v>2654</v>
      </c>
      <c r="B83" t="s">
        <v>1675</v>
      </c>
      <c r="C83" s="1">
        <f t="shared" si="23"/>
        <v>8510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4</v>
      </c>
      <c r="G83" s="1">
        <f t="shared" si="30"/>
        <v>3749</v>
      </c>
      <c r="H83" s="2">
        <f t="shared" si="31"/>
        <v>0.44054054054054054</v>
      </c>
      <c r="I83" s="2"/>
      <c r="J83" s="2">
        <f t="shared" si="32"/>
        <v>0.26674500587544064</v>
      </c>
      <c r="K83" s="2">
        <f t="shared" si="33"/>
        <v>0.70728554641598118</v>
      </c>
      <c r="L83" s="2">
        <f t="shared" si="34"/>
        <v>1.0223266745005875E-2</v>
      </c>
      <c r="M83" s="2">
        <f t="shared" si="35"/>
        <v>1.5746180963572356E-2</v>
      </c>
      <c r="N83" s="1">
        <v>2270</v>
      </c>
      <c r="O83" s="1">
        <v>6019</v>
      </c>
      <c r="P83" s="1">
        <v>87</v>
      </c>
      <c r="Q83" s="61">
        <v>124</v>
      </c>
      <c r="R83" s="61"/>
      <c r="S83" s="61"/>
      <c r="T83" s="61"/>
      <c r="U83" s="61"/>
      <c r="V83" s="61"/>
      <c r="W83" s="61">
        <v>10</v>
      </c>
      <c r="X83" s="61"/>
      <c r="Y83" s="61"/>
      <c r="Z83" s="61"/>
      <c r="BB83" s="7">
        <f>IF(Q83&gt;0,RANK(Q83,(N83:P83,Q83:AE83)),0)</f>
        <v>3</v>
      </c>
      <c r="BC83" s="7">
        <f>IF(R83&gt;0,RANK(R83,(N83:P83,Q83:AE83)),0)</f>
        <v>0</v>
      </c>
      <c r="BD83" s="7">
        <f>IF(T83&gt;0,RANK(T83,(N83:P83,Q83:AE83)),0)</f>
        <v>0</v>
      </c>
      <c r="BE83" s="7">
        <f>IF(S83&gt;0,RANK(S83,(N83:P83,Q83:AE83)),0)</f>
        <v>0</v>
      </c>
      <c r="BF83" s="2">
        <f t="shared" si="25"/>
        <v>1.4571092831962397E-2</v>
      </c>
      <c r="BG83" s="2">
        <f t="shared" si="26"/>
        <v>0</v>
      </c>
      <c r="BH83" s="2">
        <f t="shared" si="27"/>
        <v>0</v>
      </c>
      <c r="BI83" s="2">
        <f t="shared" si="28"/>
        <v>0</v>
      </c>
      <c r="BK83" t="s">
        <v>2654</v>
      </c>
      <c r="BL83" t="s">
        <v>1675</v>
      </c>
      <c r="BM83" t="str">
        <f t="shared" si="29"/>
        <v>$array_county['District 12']=2712;</v>
      </c>
      <c r="BO83" s="99">
        <v>2</v>
      </c>
      <c r="BP83" s="97">
        <v>712</v>
      </c>
      <c r="BQ83" s="103">
        <f t="shared" si="36"/>
        <v>2712</v>
      </c>
      <c r="BS83" s="7" t="s">
        <v>564</v>
      </c>
    </row>
    <row r="84" spans="1:71" ht="14" hidden="1" customHeight="1" outlineLevel="1" x14ac:dyDescent="0.2">
      <c r="A84" t="s">
        <v>2655</v>
      </c>
      <c r="B84" t="s">
        <v>1675</v>
      </c>
      <c r="C84" s="1">
        <f t="shared" si="23"/>
        <v>5006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4</v>
      </c>
      <c r="G84" s="1">
        <f t="shared" si="30"/>
        <v>1607</v>
      </c>
      <c r="H84" s="2">
        <f t="shared" si="31"/>
        <v>0.32101478226128644</v>
      </c>
      <c r="I84" s="2"/>
      <c r="J84" s="2">
        <f t="shared" si="32"/>
        <v>0.32061526168597682</v>
      </c>
      <c r="K84" s="2">
        <f t="shared" si="33"/>
        <v>0.64163004394726331</v>
      </c>
      <c r="L84" s="2">
        <f t="shared" si="34"/>
        <v>1.6779864163004393E-2</v>
      </c>
      <c r="M84" s="2">
        <f t="shared" si="35"/>
        <v>2.097483020375554E-2</v>
      </c>
      <c r="N84" s="1">
        <v>1605</v>
      </c>
      <c r="O84" s="1">
        <v>3212</v>
      </c>
      <c r="P84" s="1">
        <v>84</v>
      </c>
      <c r="Q84" s="61">
        <v>96</v>
      </c>
      <c r="R84" s="61"/>
      <c r="S84" s="61"/>
      <c r="T84" s="61"/>
      <c r="U84" s="61"/>
      <c r="V84" s="61"/>
      <c r="W84" s="61">
        <v>9</v>
      </c>
      <c r="X84" s="61"/>
      <c r="Y84" s="61"/>
      <c r="Z84" s="61"/>
      <c r="BB84" s="7">
        <f>IF(Q84&gt;0,RANK(Q84,(N84:P84,Q84:AE84)),0)</f>
        <v>3</v>
      </c>
      <c r="BC84" s="7">
        <f>IF(R84&gt;0,RANK(R84,(N84:P84,Q84:AE84)),0)</f>
        <v>0</v>
      </c>
      <c r="BD84" s="7">
        <f>IF(T84&gt;0,RANK(T84,(N84:P84,Q84:AE84)),0)</f>
        <v>0</v>
      </c>
      <c r="BE84" s="7">
        <f>IF(S84&gt;0,RANK(S84,(N84:P84,Q84:AE84)),0)</f>
        <v>0</v>
      </c>
      <c r="BF84" s="2">
        <f t="shared" si="25"/>
        <v>1.9176987614862164E-2</v>
      </c>
      <c r="BG84" s="2">
        <f t="shared" si="26"/>
        <v>0</v>
      </c>
      <c r="BH84" s="2">
        <f t="shared" si="27"/>
        <v>0</v>
      </c>
      <c r="BI84" s="2">
        <f t="shared" si="28"/>
        <v>0</v>
      </c>
      <c r="BK84" t="s">
        <v>2655</v>
      </c>
      <c r="BL84" t="s">
        <v>1675</v>
      </c>
      <c r="BM84" t="str">
        <f t="shared" si="29"/>
        <v>$array_county['District 13']=2713;</v>
      </c>
      <c r="BO84" s="99">
        <v>2</v>
      </c>
      <c r="BP84" s="97">
        <v>713</v>
      </c>
      <c r="BQ84" s="103">
        <f t="shared" si="36"/>
        <v>2713</v>
      </c>
      <c r="BS84" s="7" t="s">
        <v>564</v>
      </c>
    </row>
    <row r="85" spans="1:71" ht="14" hidden="1" customHeight="1" outlineLevel="1" x14ac:dyDescent="0.2">
      <c r="A85" t="s">
        <v>2656</v>
      </c>
      <c r="B85" t="s">
        <v>1675</v>
      </c>
      <c r="C85" s="1">
        <f t="shared" si="23"/>
        <v>8672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4</v>
      </c>
      <c r="G85" s="1">
        <f t="shared" si="30"/>
        <v>2087</v>
      </c>
      <c r="H85" s="2">
        <f t="shared" si="31"/>
        <v>0.24065959409594095</v>
      </c>
      <c r="I85" s="2"/>
      <c r="J85" s="2">
        <f t="shared" si="32"/>
        <v>0.36231549815498154</v>
      </c>
      <c r="K85" s="2">
        <f t="shared" si="33"/>
        <v>0.6029750922509225</v>
      </c>
      <c r="L85" s="2">
        <f t="shared" si="34"/>
        <v>1.4760147601476014E-2</v>
      </c>
      <c r="M85" s="2">
        <f t="shared" si="35"/>
        <v>1.9949261992619947E-2</v>
      </c>
      <c r="N85" s="1">
        <v>3142</v>
      </c>
      <c r="O85" s="1">
        <v>5229</v>
      </c>
      <c r="P85" s="1">
        <v>128</v>
      </c>
      <c r="Q85" s="61">
        <v>154</v>
      </c>
      <c r="R85" s="61"/>
      <c r="S85" s="61"/>
      <c r="T85" s="61"/>
      <c r="U85" s="61"/>
      <c r="V85" s="61"/>
      <c r="W85" s="61">
        <v>19</v>
      </c>
      <c r="X85" s="61"/>
      <c r="Y85" s="61"/>
      <c r="Z85" s="61"/>
      <c r="BB85" s="7">
        <f>IF(Q85&gt;0,RANK(Q85,(N85:P85,Q85:AE85)),0)</f>
        <v>3</v>
      </c>
      <c r="BC85" s="7">
        <f>IF(R85&gt;0,RANK(R85,(N85:P85,Q85:AE85)),0)</f>
        <v>0</v>
      </c>
      <c r="BD85" s="7">
        <f>IF(T85&gt;0,RANK(T85,(N85:P85,Q85:AE85)),0)</f>
        <v>0</v>
      </c>
      <c r="BE85" s="7">
        <f>IF(S85&gt;0,RANK(S85,(N85:P85,Q85:AE85)),0)</f>
        <v>0</v>
      </c>
      <c r="BF85" s="2">
        <f t="shared" si="25"/>
        <v>1.7758302583025829E-2</v>
      </c>
      <c r="BG85" s="2">
        <f t="shared" si="26"/>
        <v>0</v>
      </c>
      <c r="BH85" s="2">
        <f t="shared" si="27"/>
        <v>0</v>
      </c>
      <c r="BI85" s="2">
        <f t="shared" si="28"/>
        <v>0</v>
      </c>
      <c r="BK85" t="s">
        <v>2656</v>
      </c>
      <c r="BL85" t="s">
        <v>1675</v>
      </c>
      <c r="BM85" t="str">
        <f t="shared" si="29"/>
        <v>$array_county['District 14']=2714;</v>
      </c>
      <c r="BO85" s="99">
        <v>2</v>
      </c>
      <c r="BP85" s="97">
        <v>714</v>
      </c>
      <c r="BQ85" s="103">
        <f t="shared" si="36"/>
        <v>2714</v>
      </c>
      <c r="BS85" s="7" t="s">
        <v>564</v>
      </c>
    </row>
    <row r="86" spans="1:71" ht="14" hidden="1" customHeight="1" outlineLevel="1" x14ac:dyDescent="0.2">
      <c r="A86" t="s">
        <v>2474</v>
      </c>
      <c r="B86" t="s">
        <v>1675</v>
      </c>
      <c r="C86" s="1">
        <f t="shared" si="23"/>
        <v>3621</v>
      </c>
      <c r="D86" s="7">
        <f>IF(N86&gt;0, RANK(N86,(N86:P86,Q86:AE86)),0)</f>
        <v>1</v>
      </c>
      <c r="E86" s="7">
        <f>IF(O86&gt;0,RANK(O86,(N86:P86,Q86:AE86)),0)</f>
        <v>2</v>
      </c>
      <c r="F86" s="7">
        <f>IF(P86&gt;0,RANK(P86,(N86:P86,Q86:AE86)),0)</f>
        <v>4</v>
      </c>
      <c r="G86" s="1">
        <f t="shared" si="30"/>
        <v>13</v>
      </c>
      <c r="H86" s="2">
        <f t="shared" si="31"/>
        <v>3.5901684617508974E-3</v>
      </c>
      <c r="I86" s="2"/>
      <c r="J86" s="2">
        <f t="shared" si="32"/>
        <v>0.47749240541286936</v>
      </c>
      <c r="K86" s="2">
        <f t="shared" si="33"/>
        <v>0.47390223695111849</v>
      </c>
      <c r="L86" s="2">
        <f t="shared" si="34"/>
        <v>1.8503175918254625E-2</v>
      </c>
      <c r="M86" s="2">
        <f t="shared" si="35"/>
        <v>3.0102181717757578E-2</v>
      </c>
      <c r="N86" s="1">
        <v>1729</v>
      </c>
      <c r="O86" s="1">
        <v>1716</v>
      </c>
      <c r="P86" s="1">
        <v>67</v>
      </c>
      <c r="Q86" s="61">
        <v>89</v>
      </c>
      <c r="R86" s="61"/>
      <c r="S86" s="61"/>
      <c r="T86" s="61"/>
      <c r="U86" s="61"/>
      <c r="V86" s="61"/>
      <c r="W86" s="61">
        <v>20</v>
      </c>
      <c r="X86" s="61"/>
      <c r="Y86" s="61"/>
      <c r="Z86" s="61"/>
      <c r="BB86" s="7">
        <f>IF(Q86&gt;0,RANK(Q86,(N86:P86,Q86:AE86)),0)</f>
        <v>3</v>
      </c>
      <c r="BC86" s="7">
        <f>IF(R86&gt;0,RANK(R86,(N86:P86,Q86:AE86)),0)</f>
        <v>0</v>
      </c>
      <c r="BD86" s="7">
        <f>IF(T86&gt;0,RANK(T86,(N86:P86,Q86:AE86)),0)</f>
        <v>0</v>
      </c>
      <c r="BE86" s="7">
        <f>IF(S86&gt;0,RANK(S86,(N86:P86,Q86:AE86)),0)</f>
        <v>0</v>
      </c>
      <c r="BF86" s="2">
        <f t="shared" si="25"/>
        <v>2.4578845622756144E-2</v>
      </c>
      <c r="BG86" s="2">
        <f t="shared" si="26"/>
        <v>0</v>
      </c>
      <c r="BH86" s="2">
        <f t="shared" si="27"/>
        <v>0</v>
      </c>
      <c r="BI86" s="2">
        <f t="shared" si="28"/>
        <v>0</v>
      </c>
      <c r="BK86" t="s">
        <v>2474</v>
      </c>
      <c r="BL86" t="s">
        <v>1675</v>
      </c>
      <c r="BM86" t="str">
        <f t="shared" si="29"/>
        <v>$array_county['District 15']=2715;</v>
      </c>
      <c r="BO86" s="99">
        <v>2</v>
      </c>
      <c r="BP86" s="97">
        <v>715</v>
      </c>
      <c r="BQ86" s="103">
        <f t="shared" si="36"/>
        <v>2715</v>
      </c>
      <c r="BS86" s="7" t="s">
        <v>564</v>
      </c>
    </row>
    <row r="87" spans="1:71" ht="14" hidden="1" customHeight="1" outlineLevel="1" x14ac:dyDescent="0.2">
      <c r="A87" t="s">
        <v>2475</v>
      </c>
      <c r="B87" t="s">
        <v>1675</v>
      </c>
      <c r="C87" s="1">
        <f t="shared" si="23"/>
        <v>6307</v>
      </c>
      <c r="D87" s="7">
        <f>IF(N87&gt;0, RANK(N87,(N87:P87,Q87:AE87)),0)</f>
        <v>1</v>
      </c>
      <c r="E87" s="7">
        <f>IF(O87&gt;0,RANK(O87,(N87:P87,Q87:AE87)),0)</f>
        <v>2</v>
      </c>
      <c r="F87" s="7">
        <f>IF(P87&gt;0,RANK(P87,(N87:P87,Q87:AE87)),0)</f>
        <v>4</v>
      </c>
      <c r="G87" s="1">
        <f t="shared" si="30"/>
        <v>518</v>
      </c>
      <c r="H87" s="2">
        <f t="shared" si="31"/>
        <v>8.2130965593784688E-2</v>
      </c>
      <c r="I87" s="2"/>
      <c r="J87" s="2">
        <f t="shared" si="32"/>
        <v>0.52291105121293802</v>
      </c>
      <c r="K87" s="2">
        <f t="shared" si="33"/>
        <v>0.44078008561915333</v>
      </c>
      <c r="L87" s="2">
        <f t="shared" si="34"/>
        <v>1.680672268907563E-2</v>
      </c>
      <c r="M87" s="2">
        <f t="shared" si="35"/>
        <v>1.9502140478833026E-2</v>
      </c>
      <c r="N87" s="1">
        <v>3298</v>
      </c>
      <c r="O87" s="1">
        <v>2780</v>
      </c>
      <c r="P87" s="1">
        <v>106</v>
      </c>
      <c r="Q87" s="61">
        <v>109</v>
      </c>
      <c r="R87" s="61"/>
      <c r="S87" s="61"/>
      <c r="T87" s="61"/>
      <c r="U87" s="61"/>
      <c r="V87" s="61"/>
      <c r="W87" s="61">
        <v>14</v>
      </c>
      <c r="X87" s="61"/>
      <c r="Y87" s="61"/>
      <c r="Z87" s="61"/>
      <c r="BB87" s="7">
        <f>IF(Q87&gt;0,RANK(Q87,(N87:P87,Q87:AE87)),0)</f>
        <v>3</v>
      </c>
      <c r="BC87" s="7">
        <f>IF(R87&gt;0,RANK(R87,(N87:P87,Q87:AE87)),0)</f>
        <v>0</v>
      </c>
      <c r="BD87" s="7">
        <f>IF(T87&gt;0,RANK(T87,(N87:P87,Q87:AE87)),0)</f>
        <v>0</v>
      </c>
      <c r="BE87" s="7">
        <f>IF(S87&gt;0,RANK(S87,(N87:P87,Q87:AE87)),0)</f>
        <v>0</v>
      </c>
      <c r="BF87" s="2">
        <f t="shared" si="25"/>
        <v>1.7282384651973997E-2</v>
      </c>
      <c r="BG87" s="2">
        <f t="shared" si="26"/>
        <v>0</v>
      </c>
      <c r="BH87" s="2">
        <f t="shared" si="27"/>
        <v>0</v>
      </c>
      <c r="BI87" s="2">
        <f t="shared" si="28"/>
        <v>0</v>
      </c>
      <c r="BK87" t="s">
        <v>2475</v>
      </c>
      <c r="BL87" t="s">
        <v>1675</v>
      </c>
      <c r="BM87" t="str">
        <f t="shared" si="29"/>
        <v>$array_county['District 16']=2716;</v>
      </c>
      <c r="BO87" s="99">
        <v>2</v>
      </c>
      <c r="BP87" s="97">
        <v>716</v>
      </c>
      <c r="BQ87" s="103">
        <f t="shared" si="36"/>
        <v>2716</v>
      </c>
      <c r="BS87" s="7" t="s">
        <v>564</v>
      </c>
    </row>
    <row r="88" spans="1:71" ht="14" hidden="1" customHeight="1" outlineLevel="1" x14ac:dyDescent="0.2">
      <c r="A88" t="s">
        <v>2476</v>
      </c>
      <c r="B88" t="s">
        <v>1675</v>
      </c>
      <c r="C88" s="1">
        <f t="shared" si="23"/>
        <v>5810</v>
      </c>
      <c r="D88" s="7">
        <f>IF(N88&gt;0, RANK(N88,(N88:P88,Q88:AE88)),0)</f>
        <v>1</v>
      </c>
      <c r="E88" s="7">
        <f>IF(O88&gt;0,RANK(O88,(N88:P88,Q88:AE88)),0)</f>
        <v>2</v>
      </c>
      <c r="F88" s="7">
        <f>IF(P88&gt;0,RANK(P88,(N88:P88,Q88:AE88)),0)</f>
        <v>4</v>
      </c>
      <c r="G88" s="1">
        <f t="shared" si="30"/>
        <v>1022</v>
      </c>
      <c r="H88" s="2">
        <f t="shared" si="31"/>
        <v>0.17590361445783131</v>
      </c>
      <c r="I88" s="2"/>
      <c r="J88" s="2">
        <f t="shared" si="32"/>
        <v>0.56953528399311537</v>
      </c>
      <c r="K88" s="2">
        <f t="shared" si="33"/>
        <v>0.393631669535284</v>
      </c>
      <c r="L88" s="2">
        <f t="shared" si="34"/>
        <v>1.7211703958691909E-2</v>
      </c>
      <c r="M88" s="2">
        <f t="shared" si="35"/>
        <v>1.9621342512908719E-2</v>
      </c>
      <c r="N88" s="1">
        <v>3309</v>
      </c>
      <c r="O88" s="1">
        <v>2287</v>
      </c>
      <c r="P88" s="1">
        <v>100</v>
      </c>
      <c r="Q88" s="61">
        <v>108</v>
      </c>
      <c r="R88" s="61"/>
      <c r="S88" s="61"/>
      <c r="T88" s="61"/>
      <c r="U88" s="61"/>
      <c r="V88" s="61"/>
      <c r="W88" s="61">
        <v>6</v>
      </c>
      <c r="X88" s="61"/>
      <c r="Y88" s="61"/>
      <c r="Z88" s="61"/>
      <c r="BB88" s="7">
        <f>IF(Q88&gt;0,RANK(Q88,(N88:P88,Q88:AE88)),0)</f>
        <v>3</v>
      </c>
      <c r="BC88" s="7">
        <f>IF(R88&gt;0,RANK(R88,(N88:P88,Q88:AE88)),0)</f>
        <v>0</v>
      </c>
      <c r="BD88" s="7">
        <f>IF(T88&gt;0,RANK(T88,(N88:P88,Q88:AE88)),0)</f>
        <v>0</v>
      </c>
      <c r="BE88" s="7">
        <f>IF(S88&gt;0,RANK(S88,(N88:P88,Q88:AE88)),0)</f>
        <v>0</v>
      </c>
      <c r="BF88" s="2">
        <f t="shared" si="25"/>
        <v>1.8588640275387262E-2</v>
      </c>
      <c r="BG88" s="2">
        <f t="shared" si="26"/>
        <v>0</v>
      </c>
      <c r="BH88" s="2">
        <f t="shared" si="27"/>
        <v>0</v>
      </c>
      <c r="BI88" s="2">
        <f t="shared" si="28"/>
        <v>0</v>
      </c>
      <c r="BK88" t="s">
        <v>2476</v>
      </c>
      <c r="BL88" t="s">
        <v>1675</v>
      </c>
      <c r="BM88" t="str">
        <f t="shared" si="29"/>
        <v>$array_county['District 17']=2717;</v>
      </c>
      <c r="BO88" s="99">
        <v>2</v>
      </c>
      <c r="BP88" s="97">
        <v>717</v>
      </c>
      <c r="BQ88" s="103">
        <f t="shared" si="36"/>
        <v>2717</v>
      </c>
      <c r="BS88" s="7" t="s">
        <v>564</v>
      </c>
    </row>
    <row r="89" spans="1:71" ht="14" hidden="1" customHeight="1" outlineLevel="1" x14ac:dyDescent="0.2">
      <c r="A89" t="s">
        <v>2633</v>
      </c>
      <c r="B89" t="s">
        <v>1675</v>
      </c>
      <c r="C89" s="1">
        <f t="shared" si="23"/>
        <v>6462</v>
      </c>
      <c r="D89" s="7">
        <f>IF(N89&gt;0, RANK(N89,(N89:P89,Q89:AE89)),0)</f>
        <v>1</v>
      </c>
      <c r="E89" s="7">
        <f>IF(O89&gt;0,RANK(O89,(N89:P89,Q89:AE89)),0)</f>
        <v>2</v>
      </c>
      <c r="F89" s="7">
        <f>IF(P89&gt;0,RANK(P89,(N89:P89,Q89:AE89)),0)</f>
        <v>3</v>
      </c>
      <c r="G89" s="1">
        <f t="shared" si="30"/>
        <v>1576</v>
      </c>
      <c r="H89" s="2">
        <f t="shared" si="31"/>
        <v>0.2438873413803776</v>
      </c>
      <c r="I89" s="2"/>
      <c r="J89" s="2">
        <f t="shared" si="32"/>
        <v>0.60321881770349739</v>
      </c>
      <c r="K89" s="2">
        <f t="shared" si="33"/>
        <v>0.35933147632311979</v>
      </c>
      <c r="L89" s="2">
        <f t="shared" si="34"/>
        <v>2.0427112349117919E-2</v>
      </c>
      <c r="M89" s="2">
        <f t="shared" si="35"/>
        <v>1.7022593624264899E-2</v>
      </c>
      <c r="N89" s="1">
        <v>3898</v>
      </c>
      <c r="O89" s="1">
        <v>2322</v>
      </c>
      <c r="P89" s="1">
        <v>132</v>
      </c>
      <c r="Q89" s="61">
        <v>98</v>
      </c>
      <c r="R89" s="61"/>
      <c r="S89" s="61"/>
      <c r="T89" s="61"/>
      <c r="U89" s="61"/>
      <c r="V89" s="61"/>
      <c r="W89" s="61">
        <v>12</v>
      </c>
      <c r="X89" s="61"/>
      <c r="Y89" s="61"/>
      <c r="Z89" s="61"/>
      <c r="BB89" s="7">
        <f>IF(Q89&gt;0,RANK(Q89,(N89:P89,Q89:AE89)),0)</f>
        <v>4</v>
      </c>
      <c r="BC89" s="7">
        <f>IF(R89&gt;0,RANK(R89,(N89:P89,Q89:AE89)),0)</f>
        <v>0</v>
      </c>
      <c r="BD89" s="7">
        <f>IF(T89&gt;0,RANK(T89,(N89:P89,Q89:AE89)),0)</f>
        <v>0</v>
      </c>
      <c r="BE89" s="7">
        <f>IF(S89&gt;0,RANK(S89,(N89:P89,Q89:AE89)),0)</f>
        <v>0</v>
      </c>
      <c r="BF89" s="2">
        <f t="shared" si="25"/>
        <v>1.5165583410708759E-2</v>
      </c>
      <c r="BG89" s="2">
        <f t="shared" si="26"/>
        <v>0</v>
      </c>
      <c r="BH89" s="2">
        <f t="shared" si="27"/>
        <v>0</v>
      </c>
      <c r="BI89" s="2">
        <f t="shared" si="28"/>
        <v>0</v>
      </c>
      <c r="BK89" t="s">
        <v>2633</v>
      </c>
      <c r="BL89" t="s">
        <v>1675</v>
      </c>
      <c r="BM89" t="str">
        <f t="shared" si="29"/>
        <v>$array_county['District 18']=2718;</v>
      </c>
      <c r="BO89" s="99">
        <v>2</v>
      </c>
      <c r="BP89" s="97">
        <v>718</v>
      </c>
      <c r="BQ89" s="103">
        <f t="shared" si="36"/>
        <v>2718</v>
      </c>
      <c r="BS89" s="7" t="s">
        <v>564</v>
      </c>
    </row>
    <row r="90" spans="1:71" ht="14" hidden="1" customHeight="1" outlineLevel="1" x14ac:dyDescent="0.2">
      <c r="A90" t="s">
        <v>2634</v>
      </c>
      <c r="B90" t="s">
        <v>1675</v>
      </c>
      <c r="C90" s="1">
        <f t="shared" si="23"/>
        <v>4158</v>
      </c>
      <c r="D90" s="7">
        <f>IF(N90&gt;0, RANK(N90,(N90:P90,Q90:AE90)),0)</f>
        <v>1</v>
      </c>
      <c r="E90" s="7">
        <f>IF(O90&gt;0,RANK(O90,(N90:P90,Q90:AE90)),0)</f>
        <v>2</v>
      </c>
      <c r="F90" s="7">
        <f>IF(P90&gt;0,RANK(P90,(N90:P90,Q90:AE90)),0)</f>
        <v>4</v>
      </c>
      <c r="G90" s="1">
        <f t="shared" si="30"/>
        <v>1121</v>
      </c>
      <c r="H90" s="2">
        <f t="shared" si="31"/>
        <v>0.26960076960076962</v>
      </c>
      <c r="I90" s="2"/>
      <c r="J90" s="2">
        <f t="shared" si="32"/>
        <v>0.61471861471861466</v>
      </c>
      <c r="K90" s="2">
        <f t="shared" si="33"/>
        <v>0.3451178451178451</v>
      </c>
      <c r="L90" s="2">
        <f t="shared" si="34"/>
        <v>1.5873015873015872E-2</v>
      </c>
      <c r="M90" s="2">
        <f t="shared" si="35"/>
        <v>2.4290524290524362E-2</v>
      </c>
      <c r="N90" s="1">
        <v>2556</v>
      </c>
      <c r="O90" s="1">
        <v>1435</v>
      </c>
      <c r="P90" s="1">
        <v>66</v>
      </c>
      <c r="Q90" s="61">
        <v>85</v>
      </c>
      <c r="R90" s="61"/>
      <c r="S90" s="61"/>
      <c r="T90" s="61"/>
      <c r="U90" s="61"/>
      <c r="V90" s="61"/>
      <c r="W90" s="61">
        <v>16</v>
      </c>
      <c r="X90" s="61"/>
      <c r="Y90" s="61"/>
      <c r="Z90" s="61"/>
      <c r="BB90" s="7">
        <f>IF(Q90&gt;0,RANK(Q90,(N90:P90,Q90:AE90)),0)</f>
        <v>3</v>
      </c>
      <c r="BC90" s="7">
        <f>IF(R90&gt;0,RANK(R90,(N90:P90,Q90:AE90)),0)</f>
        <v>0</v>
      </c>
      <c r="BD90" s="7">
        <f>IF(T90&gt;0,RANK(T90,(N90:P90,Q90:AE90)),0)</f>
        <v>0</v>
      </c>
      <c r="BE90" s="7">
        <f>IF(S90&gt;0,RANK(S90,(N90:P90,Q90:AE90)),0)</f>
        <v>0</v>
      </c>
      <c r="BF90" s="2">
        <f t="shared" si="25"/>
        <v>2.0442520442520443E-2</v>
      </c>
      <c r="BG90" s="2">
        <f t="shared" si="26"/>
        <v>0</v>
      </c>
      <c r="BH90" s="2">
        <f t="shared" si="27"/>
        <v>0</v>
      </c>
      <c r="BI90" s="2">
        <f t="shared" si="28"/>
        <v>0</v>
      </c>
      <c r="BK90" t="s">
        <v>2634</v>
      </c>
      <c r="BL90" t="s">
        <v>1675</v>
      </c>
      <c r="BM90" t="str">
        <f t="shared" si="29"/>
        <v>$array_county['District 19']=2719;</v>
      </c>
      <c r="BO90" s="99">
        <v>2</v>
      </c>
      <c r="BP90" s="97">
        <v>719</v>
      </c>
      <c r="BQ90" s="103">
        <f t="shared" si="36"/>
        <v>2719</v>
      </c>
      <c r="BS90" s="7" t="s">
        <v>564</v>
      </c>
    </row>
    <row r="91" spans="1:71" ht="14" hidden="1" customHeight="1" outlineLevel="1" x14ac:dyDescent="0.2">
      <c r="A91" t="s">
        <v>2635</v>
      </c>
      <c r="B91" t="s">
        <v>1675</v>
      </c>
      <c r="C91" s="1">
        <f t="shared" si="23"/>
        <v>6279</v>
      </c>
      <c r="D91" s="7">
        <f>IF(N91&gt;0, RANK(N91,(N91:P91,Q91:AE91)),0)</f>
        <v>1</v>
      </c>
      <c r="E91" s="7">
        <f>IF(O91&gt;0,RANK(O91,(N91:P91,Q91:AE91)),0)</f>
        <v>2</v>
      </c>
      <c r="F91" s="7">
        <f>IF(P91&gt;0,RANK(P91,(N91:P91,Q91:AE91)),0)</f>
        <v>3</v>
      </c>
      <c r="G91" s="1">
        <f t="shared" si="30"/>
        <v>2096</v>
      </c>
      <c r="H91" s="2">
        <f t="shared" si="31"/>
        <v>0.33381111641981209</v>
      </c>
      <c r="I91" s="2"/>
      <c r="J91" s="2">
        <f t="shared" si="32"/>
        <v>0.64516642777512345</v>
      </c>
      <c r="K91" s="2">
        <f t="shared" si="33"/>
        <v>0.31135531135531136</v>
      </c>
      <c r="L91" s="2">
        <f t="shared" si="34"/>
        <v>2.3889154323936932E-2</v>
      </c>
      <c r="M91" s="2">
        <f t="shared" si="35"/>
        <v>1.9589106545628256E-2</v>
      </c>
      <c r="N91" s="1">
        <v>4051</v>
      </c>
      <c r="O91" s="1">
        <v>1955</v>
      </c>
      <c r="P91" s="1">
        <v>150</v>
      </c>
      <c r="Q91" s="61">
        <v>99</v>
      </c>
      <c r="R91" s="61"/>
      <c r="S91" s="61"/>
      <c r="T91" s="61"/>
      <c r="U91" s="61"/>
      <c r="V91" s="61"/>
      <c r="W91" s="61">
        <v>24</v>
      </c>
      <c r="X91" s="61"/>
      <c r="Y91" s="61"/>
      <c r="Z91" s="61"/>
      <c r="BB91" s="7">
        <f>IF(Q91&gt;0,RANK(Q91,(N91:P91,Q91:AE91)),0)</f>
        <v>4</v>
      </c>
      <c r="BC91" s="7">
        <f>IF(R91&gt;0,RANK(R91,(N91:P91,Q91:AE91)),0)</f>
        <v>0</v>
      </c>
      <c r="BD91" s="7">
        <f>IF(T91&gt;0,RANK(T91,(N91:P91,Q91:AE91)),0)</f>
        <v>0</v>
      </c>
      <c r="BE91" s="7">
        <f>IF(S91&gt;0,RANK(S91,(N91:P91,Q91:AE91)),0)</f>
        <v>0</v>
      </c>
      <c r="BF91" s="2">
        <f t="shared" si="25"/>
        <v>1.5766841853798376E-2</v>
      </c>
      <c r="BG91" s="2">
        <f t="shared" si="26"/>
        <v>0</v>
      </c>
      <c r="BH91" s="2">
        <f t="shared" si="27"/>
        <v>0</v>
      </c>
      <c r="BI91" s="2">
        <f t="shared" si="28"/>
        <v>0</v>
      </c>
      <c r="BK91" t="s">
        <v>2635</v>
      </c>
      <c r="BL91" t="s">
        <v>1675</v>
      </c>
      <c r="BM91" t="str">
        <f t="shared" si="29"/>
        <v>$array_county['District 20']=2720;</v>
      </c>
      <c r="BO91" s="99">
        <v>2</v>
      </c>
      <c r="BP91" s="97">
        <v>720</v>
      </c>
      <c r="BQ91" s="103">
        <f t="shared" si="36"/>
        <v>2720</v>
      </c>
      <c r="BS91" s="7" t="s">
        <v>564</v>
      </c>
    </row>
    <row r="92" spans="1:71" ht="14" hidden="1" customHeight="1" outlineLevel="1" x14ac:dyDescent="0.2">
      <c r="A92" t="s">
        <v>2478</v>
      </c>
      <c r="B92" t="s">
        <v>1675</v>
      </c>
      <c r="C92" s="1">
        <f t="shared" si="23"/>
        <v>7812</v>
      </c>
      <c r="D92" s="7">
        <f>IF(N92&gt;0, RANK(N92,(N92:P92,Q92:AE92)),0)</f>
        <v>1</v>
      </c>
      <c r="E92" s="7">
        <f>IF(O92&gt;0,RANK(O92,(N92:P92,Q92:AE92)),0)</f>
        <v>2</v>
      </c>
      <c r="F92" s="7">
        <f>IF(P92&gt;0,RANK(P92,(N92:P92,Q92:AE92)),0)</f>
        <v>3</v>
      </c>
      <c r="G92" s="1">
        <f t="shared" si="30"/>
        <v>1252</v>
      </c>
      <c r="H92" s="2">
        <f t="shared" si="31"/>
        <v>0.16026625704045058</v>
      </c>
      <c r="I92" s="2"/>
      <c r="J92" s="2">
        <f t="shared" si="32"/>
        <v>0.56298003072196623</v>
      </c>
      <c r="K92" s="2">
        <f t="shared" si="33"/>
        <v>0.40271377368151562</v>
      </c>
      <c r="L92" s="2">
        <f t="shared" si="34"/>
        <v>1.8049155145929339E-2</v>
      </c>
      <c r="M92" s="2">
        <f t="shared" si="35"/>
        <v>1.6257040450588813E-2</v>
      </c>
      <c r="N92" s="1">
        <v>4398</v>
      </c>
      <c r="O92" s="1">
        <v>3146</v>
      </c>
      <c r="P92" s="1">
        <v>141</v>
      </c>
      <c r="Q92" s="61">
        <v>114</v>
      </c>
      <c r="R92" s="61"/>
      <c r="S92" s="61"/>
      <c r="T92" s="61"/>
      <c r="U92" s="61"/>
      <c r="V92" s="61"/>
      <c r="W92" s="61">
        <v>13</v>
      </c>
      <c r="X92" s="61"/>
      <c r="Y92" s="61"/>
      <c r="Z92" s="61"/>
      <c r="BB92" s="7">
        <f>IF(Q92&gt;0,RANK(Q92,(N92:P92,Q92:AE92)),0)</f>
        <v>4</v>
      </c>
      <c r="BC92" s="7">
        <f>IF(R92&gt;0,RANK(R92,(N92:P92,Q92:AE92)),0)</f>
        <v>0</v>
      </c>
      <c r="BD92" s="7">
        <f>IF(T92&gt;0,RANK(T92,(N92:P92,Q92:AE92)),0)</f>
        <v>0</v>
      </c>
      <c r="BE92" s="7">
        <f>IF(S92&gt;0,RANK(S92,(N92:P92,Q92:AE92)),0)</f>
        <v>0</v>
      </c>
      <c r="BF92" s="2">
        <f t="shared" si="25"/>
        <v>1.4592933947772658E-2</v>
      </c>
      <c r="BG92" s="2">
        <f t="shared" si="26"/>
        <v>0</v>
      </c>
      <c r="BH92" s="2">
        <f t="shared" si="27"/>
        <v>0</v>
      </c>
      <c r="BI92" s="2">
        <f t="shared" si="28"/>
        <v>0</v>
      </c>
      <c r="BK92" t="s">
        <v>2478</v>
      </c>
      <c r="BL92" t="s">
        <v>1675</v>
      </c>
      <c r="BM92" t="str">
        <f t="shared" si="29"/>
        <v>$array_county['District 21']=2721;</v>
      </c>
      <c r="BO92" s="99">
        <v>2</v>
      </c>
      <c r="BP92" s="97">
        <v>721</v>
      </c>
      <c r="BQ92" s="103">
        <f t="shared" si="36"/>
        <v>2721</v>
      </c>
      <c r="BS92" s="7" t="s">
        <v>564</v>
      </c>
    </row>
    <row r="93" spans="1:71" ht="14" hidden="1" customHeight="1" outlineLevel="1" x14ac:dyDescent="0.2">
      <c r="A93" t="s">
        <v>2479</v>
      </c>
      <c r="B93" t="s">
        <v>1675</v>
      </c>
      <c r="C93" s="1">
        <f t="shared" si="23"/>
        <v>7721</v>
      </c>
      <c r="D93" s="7">
        <f>IF(N93&gt;0, RANK(N93,(N93:P93,Q93:AE93)),0)</f>
        <v>2</v>
      </c>
      <c r="E93" s="7">
        <f>IF(O93&gt;0,RANK(O93,(N93:P93,Q93:AE93)),0)</f>
        <v>1</v>
      </c>
      <c r="F93" s="7">
        <f>IF(P93&gt;0,RANK(P93,(N93:P93,Q93:AE93)),0)</f>
        <v>3</v>
      </c>
      <c r="G93" s="1">
        <f t="shared" si="30"/>
        <v>529</v>
      </c>
      <c r="H93" s="2">
        <f t="shared" si="31"/>
        <v>6.851444113456806E-2</v>
      </c>
      <c r="I93" s="2"/>
      <c r="J93" s="2">
        <f t="shared" si="32"/>
        <v>0.44929413288434139</v>
      </c>
      <c r="K93" s="2">
        <f t="shared" si="33"/>
        <v>0.51780857401890945</v>
      </c>
      <c r="L93" s="2">
        <f t="shared" si="34"/>
        <v>1.8261883175754435E-2</v>
      </c>
      <c r="M93" s="2">
        <f t="shared" si="35"/>
        <v>1.4635409920994723E-2</v>
      </c>
      <c r="N93" s="1">
        <v>3469</v>
      </c>
      <c r="O93" s="1">
        <v>3998</v>
      </c>
      <c r="P93" s="1">
        <v>141</v>
      </c>
      <c r="Q93" s="61">
        <v>94</v>
      </c>
      <c r="R93" s="61"/>
      <c r="S93" s="61"/>
      <c r="T93" s="61"/>
      <c r="U93" s="61"/>
      <c r="V93" s="61"/>
      <c r="W93" s="61">
        <v>19</v>
      </c>
      <c r="X93" s="61"/>
      <c r="Y93" s="61"/>
      <c r="Z93" s="61"/>
      <c r="BB93" s="7">
        <f>IF(Q93&gt;0,RANK(Q93,(N93:P93,Q93:AE93)),0)</f>
        <v>4</v>
      </c>
      <c r="BC93" s="7">
        <f>IF(R93&gt;0,RANK(R93,(N93:P93,Q93:AE93)),0)</f>
        <v>0</v>
      </c>
      <c r="BD93" s="7">
        <f>IF(T93&gt;0,RANK(T93,(N93:P93,Q93:AE93)),0)</f>
        <v>0</v>
      </c>
      <c r="BE93" s="7">
        <f>IF(S93&gt;0,RANK(S93,(N93:P93,Q93:AE93)),0)</f>
        <v>0</v>
      </c>
      <c r="BF93" s="2">
        <f t="shared" si="25"/>
        <v>1.2174588783836291E-2</v>
      </c>
      <c r="BG93" s="2">
        <f t="shared" si="26"/>
        <v>0</v>
      </c>
      <c r="BH93" s="2">
        <f t="shared" si="27"/>
        <v>0</v>
      </c>
      <c r="BI93" s="2">
        <f t="shared" si="28"/>
        <v>0</v>
      </c>
      <c r="BK93" t="s">
        <v>2479</v>
      </c>
      <c r="BL93" t="s">
        <v>1675</v>
      </c>
      <c r="BM93" t="str">
        <f t="shared" si="29"/>
        <v>$array_county['District 22']=2722;</v>
      </c>
      <c r="BO93" s="99">
        <v>2</v>
      </c>
      <c r="BP93" s="97">
        <v>722</v>
      </c>
      <c r="BQ93" s="103">
        <f t="shared" si="36"/>
        <v>2722</v>
      </c>
      <c r="BS93" s="7" t="s">
        <v>564</v>
      </c>
    </row>
    <row r="94" spans="1:71" ht="14" hidden="1" customHeight="1" outlineLevel="1" x14ac:dyDescent="0.2">
      <c r="A94" t="s">
        <v>2480</v>
      </c>
      <c r="B94" t="s">
        <v>1675</v>
      </c>
      <c r="C94" s="1">
        <f t="shared" si="23"/>
        <v>5988</v>
      </c>
      <c r="D94" s="7">
        <f>IF(N94&gt;0, RANK(N94,(N94:P94,Q94:AE94)),0)</f>
        <v>2</v>
      </c>
      <c r="E94" s="7">
        <f>IF(O94&gt;0,RANK(O94,(N94:P94,Q94:AE94)),0)</f>
        <v>1</v>
      </c>
      <c r="F94" s="7">
        <f>IF(P94&gt;0,RANK(P94,(N94:P94,Q94:AE94)),0)</f>
        <v>4</v>
      </c>
      <c r="G94" s="1">
        <f t="shared" si="30"/>
        <v>86</v>
      </c>
      <c r="H94" s="2">
        <f t="shared" si="31"/>
        <v>1.4362057448229793E-2</v>
      </c>
      <c r="I94" s="2"/>
      <c r="J94" s="2">
        <f t="shared" si="32"/>
        <v>0.47444889779559118</v>
      </c>
      <c r="K94" s="2">
        <f t="shared" si="33"/>
        <v>0.48881095524382095</v>
      </c>
      <c r="L94" s="2">
        <f t="shared" si="34"/>
        <v>1.569806279225117E-2</v>
      </c>
      <c r="M94" s="2">
        <f t="shared" si="35"/>
        <v>2.1042084168336691E-2</v>
      </c>
      <c r="N94" s="1">
        <v>2841</v>
      </c>
      <c r="O94" s="1">
        <v>2927</v>
      </c>
      <c r="P94" s="1">
        <v>94</v>
      </c>
      <c r="Q94" s="61">
        <v>113</v>
      </c>
      <c r="R94" s="61"/>
      <c r="S94" s="61"/>
      <c r="T94" s="61"/>
      <c r="U94" s="61"/>
      <c r="V94" s="61"/>
      <c r="W94" s="61">
        <v>13</v>
      </c>
      <c r="X94" s="61"/>
      <c r="Y94" s="61"/>
      <c r="Z94" s="61"/>
      <c r="BB94" s="7">
        <f>IF(Q94&gt;0,RANK(Q94,(N94:P94,Q94:AE94)),0)</f>
        <v>3</v>
      </c>
      <c r="BC94" s="7">
        <f>IF(R94&gt;0,RANK(R94,(N94:P94,Q94:AE94)),0)</f>
        <v>0</v>
      </c>
      <c r="BD94" s="7">
        <f>IF(T94&gt;0,RANK(T94,(N94:P94,Q94:AE94)),0)</f>
        <v>0</v>
      </c>
      <c r="BE94" s="7">
        <f>IF(S94&gt;0,RANK(S94,(N94:P94,Q94:AE94)),0)</f>
        <v>0</v>
      </c>
      <c r="BF94" s="2">
        <f t="shared" si="25"/>
        <v>1.8871075484301936E-2</v>
      </c>
      <c r="BG94" s="2">
        <f t="shared" si="26"/>
        <v>0</v>
      </c>
      <c r="BH94" s="2">
        <f t="shared" si="27"/>
        <v>0</v>
      </c>
      <c r="BI94" s="2">
        <f t="shared" si="28"/>
        <v>0</v>
      </c>
      <c r="BK94" t="s">
        <v>2480</v>
      </c>
      <c r="BL94" t="s">
        <v>1675</v>
      </c>
      <c r="BM94" t="str">
        <f t="shared" si="29"/>
        <v>$array_county['District 23']=2723;</v>
      </c>
      <c r="BO94" s="99">
        <v>2</v>
      </c>
      <c r="BP94" s="97">
        <v>723</v>
      </c>
      <c r="BQ94" s="103">
        <f t="shared" si="36"/>
        <v>2723</v>
      </c>
      <c r="BS94" s="7" t="s">
        <v>564</v>
      </c>
    </row>
    <row r="95" spans="1:71" ht="14" hidden="1" customHeight="1" outlineLevel="1" x14ac:dyDescent="0.2">
      <c r="A95" t="s">
        <v>2481</v>
      </c>
      <c r="B95" t="s">
        <v>1675</v>
      </c>
      <c r="C95" s="1">
        <f t="shared" si="23"/>
        <v>8525</v>
      </c>
      <c r="D95" s="7">
        <f>IF(N95&gt;0, RANK(N95,(N95:P95,Q95:AE95)),0)</f>
        <v>2</v>
      </c>
      <c r="E95" s="7">
        <f>IF(O95&gt;0,RANK(O95,(N95:P95,Q95:AE95)),0)</f>
        <v>1</v>
      </c>
      <c r="F95" s="7">
        <f>IF(P95&gt;0,RANK(P95,(N95:P95,Q95:AE95)),0)</f>
        <v>3</v>
      </c>
      <c r="G95" s="1">
        <f t="shared" si="30"/>
        <v>706</v>
      </c>
      <c r="H95" s="2">
        <f t="shared" si="31"/>
        <v>8.2815249266862165E-2</v>
      </c>
      <c r="I95" s="2"/>
      <c r="J95" s="2">
        <f t="shared" si="32"/>
        <v>0.44246334310850438</v>
      </c>
      <c r="K95" s="2">
        <f t="shared" si="33"/>
        <v>0.52527859237536656</v>
      </c>
      <c r="L95" s="2">
        <f t="shared" si="34"/>
        <v>1.712609970674487E-2</v>
      </c>
      <c r="M95" s="2">
        <f t="shared" si="35"/>
        <v>1.5131964809384245E-2</v>
      </c>
      <c r="N95" s="1">
        <v>3772</v>
      </c>
      <c r="O95" s="1">
        <v>4478</v>
      </c>
      <c r="P95" s="1">
        <v>146</v>
      </c>
      <c r="Q95" s="61">
        <v>117</v>
      </c>
      <c r="R95" s="61"/>
      <c r="S95" s="61"/>
      <c r="T95" s="61"/>
      <c r="U95" s="61"/>
      <c r="V95" s="61"/>
      <c r="W95" s="61">
        <v>12</v>
      </c>
      <c r="X95" s="61"/>
      <c r="Y95" s="61"/>
      <c r="Z95" s="61"/>
      <c r="BB95" s="7">
        <f>IF(Q95&gt;0,RANK(Q95,(N95:P95,Q95:AE95)),0)</f>
        <v>4</v>
      </c>
      <c r="BC95" s="7">
        <f>IF(R95&gt;0,RANK(R95,(N95:P95,Q95:AE95)),0)</f>
        <v>0</v>
      </c>
      <c r="BD95" s="7">
        <f>IF(T95&gt;0,RANK(T95,(N95:P95,Q95:AE95)),0)</f>
        <v>0</v>
      </c>
      <c r="BE95" s="7">
        <f>IF(S95&gt;0,RANK(S95,(N95:P95,Q95:AE95)),0)</f>
        <v>0</v>
      </c>
      <c r="BF95" s="2">
        <f t="shared" si="25"/>
        <v>1.372434017595308E-2</v>
      </c>
      <c r="BG95" s="2">
        <f t="shared" si="26"/>
        <v>0</v>
      </c>
      <c r="BH95" s="2">
        <f t="shared" si="27"/>
        <v>0</v>
      </c>
      <c r="BI95" s="2">
        <f t="shared" si="28"/>
        <v>0</v>
      </c>
      <c r="BK95" t="s">
        <v>2481</v>
      </c>
      <c r="BL95" t="s">
        <v>1675</v>
      </c>
      <c r="BM95" t="str">
        <f t="shared" si="29"/>
        <v>$array_county['District 24']=2724;</v>
      </c>
      <c r="BO95" s="99">
        <v>2</v>
      </c>
      <c r="BP95" s="97">
        <v>724</v>
      </c>
      <c r="BQ95" s="103">
        <f t="shared" si="36"/>
        <v>2724</v>
      </c>
      <c r="BS95" s="7" t="s">
        <v>564</v>
      </c>
    </row>
    <row r="96" spans="1:71" ht="14" hidden="1" customHeight="1" outlineLevel="1" x14ac:dyDescent="0.2">
      <c r="A96" t="s">
        <v>2482</v>
      </c>
      <c r="B96" t="s">
        <v>1675</v>
      </c>
      <c r="C96" s="1">
        <f t="shared" si="23"/>
        <v>7391</v>
      </c>
      <c r="D96" s="7">
        <f>IF(N96&gt;0, RANK(N96,(N96:P96,Q96:AE96)),0)</f>
        <v>1</v>
      </c>
      <c r="E96" s="7">
        <f>IF(O96&gt;0,RANK(O96,(N96:P96,Q96:AE96)),0)</f>
        <v>2</v>
      </c>
      <c r="F96" s="7">
        <f>IF(P96&gt;0,RANK(P96,(N96:P96,Q96:AE96)),0)</f>
        <v>3</v>
      </c>
      <c r="G96" s="1">
        <f t="shared" si="30"/>
        <v>116</v>
      </c>
      <c r="H96" s="2">
        <f t="shared" si="31"/>
        <v>1.5694763902043024E-2</v>
      </c>
      <c r="I96" s="2"/>
      <c r="J96" s="2">
        <f t="shared" si="32"/>
        <v>0.49222026789338386</v>
      </c>
      <c r="K96" s="2">
        <f t="shared" si="33"/>
        <v>0.4765255039913408</v>
      </c>
      <c r="L96" s="2">
        <f t="shared" si="34"/>
        <v>1.6371262346096604E-2</v>
      </c>
      <c r="M96" s="2">
        <f t="shared" si="35"/>
        <v>1.4882965769178792E-2</v>
      </c>
      <c r="N96" s="1">
        <v>3638</v>
      </c>
      <c r="O96" s="1">
        <v>3522</v>
      </c>
      <c r="P96" s="1">
        <v>121</v>
      </c>
      <c r="Q96" s="61">
        <v>99</v>
      </c>
      <c r="R96" s="61"/>
      <c r="S96" s="61"/>
      <c r="T96" s="61"/>
      <c r="U96" s="61"/>
      <c r="V96" s="61"/>
      <c r="W96" s="61">
        <v>11</v>
      </c>
      <c r="X96" s="61"/>
      <c r="Y96" s="61"/>
      <c r="Z96" s="61"/>
      <c r="BB96" s="7">
        <f>IF(Q96&gt;0,RANK(Q96,(N96:P96,Q96:AE96)),0)</f>
        <v>4</v>
      </c>
      <c r="BC96" s="7">
        <f>IF(R96&gt;0,RANK(R96,(N96:P96,Q96:AE96)),0)</f>
        <v>0</v>
      </c>
      <c r="BD96" s="7">
        <f>IF(T96&gt;0,RANK(T96,(N96:P96,Q96:AE96)),0)</f>
        <v>0</v>
      </c>
      <c r="BE96" s="7">
        <f>IF(S96&gt;0,RANK(S96,(N96:P96,Q96:AE96)),0)</f>
        <v>0</v>
      </c>
      <c r="BF96" s="2">
        <f t="shared" si="25"/>
        <v>1.3394669192260858E-2</v>
      </c>
      <c r="BG96" s="2">
        <f t="shared" si="26"/>
        <v>0</v>
      </c>
      <c r="BH96" s="2">
        <f t="shared" si="27"/>
        <v>0</v>
      </c>
      <c r="BI96" s="2">
        <f t="shared" si="28"/>
        <v>0</v>
      </c>
      <c r="BK96" t="s">
        <v>2482</v>
      </c>
      <c r="BL96" t="s">
        <v>1675</v>
      </c>
      <c r="BM96" t="str">
        <f t="shared" si="29"/>
        <v>$array_county['District 25']=2725;</v>
      </c>
      <c r="BO96" s="99">
        <v>2</v>
      </c>
      <c r="BP96" s="97">
        <v>725</v>
      </c>
      <c r="BQ96" s="103">
        <f t="shared" si="36"/>
        <v>2725</v>
      </c>
      <c r="BS96" s="7" t="s">
        <v>564</v>
      </c>
    </row>
    <row r="97" spans="1:71" ht="14" hidden="1" customHeight="1" outlineLevel="1" x14ac:dyDescent="0.2">
      <c r="A97" t="s">
        <v>2483</v>
      </c>
      <c r="B97" t="s">
        <v>1675</v>
      </c>
      <c r="C97" s="1">
        <f t="shared" si="23"/>
        <v>8208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3</v>
      </c>
      <c r="G97" s="1">
        <f t="shared" si="30"/>
        <v>944</v>
      </c>
      <c r="H97" s="2">
        <f t="shared" si="31"/>
        <v>0.11500974658869395</v>
      </c>
      <c r="I97" s="2"/>
      <c r="J97" s="2">
        <f t="shared" si="32"/>
        <v>0.42750974658869395</v>
      </c>
      <c r="K97" s="2">
        <f t="shared" si="33"/>
        <v>0.5425194931773879</v>
      </c>
      <c r="L97" s="2">
        <f t="shared" si="34"/>
        <v>1.5716374269005847E-2</v>
      </c>
      <c r="M97" s="2">
        <f t="shared" si="35"/>
        <v>1.4254385964912356E-2</v>
      </c>
      <c r="N97" s="1">
        <v>3509</v>
      </c>
      <c r="O97" s="1">
        <v>4453</v>
      </c>
      <c r="P97" s="1">
        <v>129</v>
      </c>
      <c r="Q97" s="61">
        <v>105</v>
      </c>
      <c r="R97" s="61"/>
      <c r="S97" s="61"/>
      <c r="T97" s="61"/>
      <c r="U97" s="61"/>
      <c r="V97" s="61"/>
      <c r="W97" s="61">
        <v>12</v>
      </c>
      <c r="X97" s="61"/>
      <c r="Y97" s="61"/>
      <c r="Z97" s="61"/>
      <c r="BB97" s="7">
        <f>IF(Q97&gt;0,RANK(Q97,(N97:P97,Q97:AE97)),0)</f>
        <v>4</v>
      </c>
      <c r="BC97" s="7">
        <f>IF(R97&gt;0,RANK(R97,(N97:P97,Q97:AE97)),0)</f>
        <v>0</v>
      </c>
      <c r="BD97" s="7">
        <f>IF(T97&gt;0,RANK(T97,(N97:P97,Q97:AE97)),0)</f>
        <v>0</v>
      </c>
      <c r="BE97" s="7">
        <f>IF(S97&gt;0,RANK(S97,(N97:P97,Q97:AE97)),0)</f>
        <v>0</v>
      </c>
      <c r="BF97" s="2">
        <f t="shared" si="25"/>
        <v>1.2792397660818713E-2</v>
      </c>
      <c r="BG97" s="2">
        <f t="shared" si="26"/>
        <v>0</v>
      </c>
      <c r="BH97" s="2">
        <f t="shared" si="27"/>
        <v>0</v>
      </c>
      <c r="BI97" s="2">
        <f t="shared" si="28"/>
        <v>0</v>
      </c>
      <c r="BK97" t="s">
        <v>2483</v>
      </c>
      <c r="BL97" t="s">
        <v>1675</v>
      </c>
      <c r="BM97" t="str">
        <f t="shared" si="29"/>
        <v>$array_county['District 26']=2726;</v>
      </c>
      <c r="BO97" s="99">
        <v>2</v>
      </c>
      <c r="BP97" s="97">
        <v>726</v>
      </c>
      <c r="BQ97" s="103">
        <f t="shared" si="36"/>
        <v>2726</v>
      </c>
      <c r="BS97" s="7" t="s">
        <v>564</v>
      </c>
    </row>
    <row r="98" spans="1:71" ht="14" hidden="1" customHeight="1" outlineLevel="1" x14ac:dyDescent="0.2">
      <c r="A98" t="s">
        <v>2484</v>
      </c>
      <c r="B98" t="s">
        <v>1675</v>
      </c>
      <c r="C98" s="1">
        <f t="shared" si="23"/>
        <v>7924</v>
      </c>
      <c r="D98" s="7">
        <f>IF(N98&gt;0, RANK(N98,(N98:P98,Q98:AE98)),0)</f>
        <v>1</v>
      </c>
      <c r="E98" s="7">
        <f>IF(O98&gt;0,RANK(O98,(N98:P98,Q98:AE98)),0)</f>
        <v>2</v>
      </c>
      <c r="F98" s="7">
        <f>IF(P98&gt;0,RANK(P98,(N98:P98,Q98:AE98)),0)</f>
        <v>3</v>
      </c>
      <c r="G98" s="1">
        <f t="shared" si="30"/>
        <v>121</v>
      </c>
      <c r="H98" s="2">
        <f t="shared" si="31"/>
        <v>1.5270065623422514E-2</v>
      </c>
      <c r="I98" s="2"/>
      <c r="J98" s="2">
        <f t="shared" si="32"/>
        <v>0.49217566885411407</v>
      </c>
      <c r="K98" s="2">
        <f t="shared" si="33"/>
        <v>0.47690560323069159</v>
      </c>
      <c r="L98" s="2">
        <f t="shared" si="34"/>
        <v>1.5017667844522967E-2</v>
      </c>
      <c r="M98" s="2">
        <f t="shared" si="35"/>
        <v>1.5901060070671321E-2</v>
      </c>
      <c r="N98" s="1">
        <v>3900</v>
      </c>
      <c r="O98" s="1">
        <v>3779</v>
      </c>
      <c r="P98" s="1">
        <v>119</v>
      </c>
      <c r="Q98" s="61">
        <v>113</v>
      </c>
      <c r="R98" s="61"/>
      <c r="S98" s="61"/>
      <c r="T98" s="61"/>
      <c r="U98" s="61"/>
      <c r="V98" s="61"/>
      <c r="W98" s="61">
        <v>13</v>
      </c>
      <c r="X98" s="61"/>
      <c r="Y98" s="61"/>
      <c r="Z98" s="61"/>
      <c r="BB98" s="7">
        <f>IF(Q98&gt;0,RANK(Q98,(N98:P98,Q98:AE98)),0)</f>
        <v>4</v>
      </c>
      <c r="BC98" s="7">
        <f>IF(R98&gt;0,RANK(R98,(N98:P98,Q98:AE98)),0)</f>
        <v>0</v>
      </c>
      <c r="BD98" s="7">
        <f>IF(T98&gt;0,RANK(T98,(N98:P98,Q98:AE98)),0)</f>
        <v>0</v>
      </c>
      <c r="BE98" s="7">
        <f>IF(S98&gt;0,RANK(S98,(N98:P98,Q98:AE98)),0)</f>
        <v>0</v>
      </c>
      <c r="BF98" s="2">
        <f t="shared" si="25"/>
        <v>1.4260474507824332E-2</v>
      </c>
      <c r="BG98" s="2">
        <f t="shared" si="26"/>
        <v>0</v>
      </c>
      <c r="BH98" s="2">
        <f t="shared" si="27"/>
        <v>0</v>
      </c>
      <c r="BI98" s="2">
        <f t="shared" si="28"/>
        <v>0</v>
      </c>
      <c r="BK98" t="s">
        <v>2484</v>
      </c>
      <c r="BL98" t="s">
        <v>1675</v>
      </c>
      <c r="BM98" t="str">
        <f t="shared" si="29"/>
        <v>$array_county['District 27']=2727;</v>
      </c>
      <c r="BO98" s="99">
        <v>2</v>
      </c>
      <c r="BP98" s="97">
        <v>727</v>
      </c>
      <c r="BQ98" s="103">
        <f t="shared" si="36"/>
        <v>2727</v>
      </c>
      <c r="BS98" s="7" t="s">
        <v>564</v>
      </c>
    </row>
    <row r="99" spans="1:71" ht="14" hidden="1" customHeight="1" outlineLevel="1" x14ac:dyDescent="0.2">
      <c r="A99" t="s">
        <v>2485</v>
      </c>
      <c r="B99" t="s">
        <v>1675</v>
      </c>
      <c r="C99" s="1">
        <f t="shared" si="23"/>
        <v>10541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3</v>
      </c>
      <c r="G99" s="1">
        <f t="shared" si="30"/>
        <v>360</v>
      </c>
      <c r="H99" s="2">
        <f t="shared" si="31"/>
        <v>3.4152357461341432E-2</v>
      </c>
      <c r="I99" s="2"/>
      <c r="J99" s="2">
        <f t="shared" si="32"/>
        <v>0.46769756190114792</v>
      </c>
      <c r="K99" s="2">
        <f t="shared" si="33"/>
        <v>0.50184991936248935</v>
      </c>
      <c r="L99" s="2">
        <f t="shared" si="34"/>
        <v>1.9353002561426809E-2</v>
      </c>
      <c r="M99" s="2">
        <f t="shared" si="35"/>
        <v>1.1099516174935979E-2</v>
      </c>
      <c r="N99" s="1">
        <v>4930</v>
      </c>
      <c r="O99" s="1">
        <v>5290</v>
      </c>
      <c r="P99" s="1">
        <v>204</v>
      </c>
      <c r="Q99" s="61">
        <v>106</v>
      </c>
      <c r="R99" s="61"/>
      <c r="S99" s="61"/>
      <c r="T99" s="61"/>
      <c r="U99" s="61"/>
      <c r="V99" s="61"/>
      <c r="W99" s="61">
        <v>11</v>
      </c>
      <c r="X99" s="61"/>
      <c r="Y99" s="61"/>
      <c r="Z99" s="61"/>
      <c r="BB99" s="7">
        <f>IF(Q99&gt;0,RANK(Q99,(N99:P99,Q99:AE99)),0)</f>
        <v>4</v>
      </c>
      <c r="BC99" s="7">
        <f>IF(R99&gt;0,RANK(R99,(N99:P99,Q99:AE99)),0)</f>
        <v>0</v>
      </c>
      <c r="BD99" s="7">
        <f>IF(T99&gt;0,RANK(T99,(N99:P99,Q99:AE99)),0)</f>
        <v>0</v>
      </c>
      <c r="BE99" s="7">
        <f>IF(S99&gt;0,RANK(S99,(N99:P99,Q99:AE99)),0)</f>
        <v>0</v>
      </c>
      <c r="BF99" s="2">
        <f t="shared" si="25"/>
        <v>1.0055971919172754E-2</v>
      </c>
      <c r="BG99" s="2">
        <f t="shared" si="26"/>
        <v>0</v>
      </c>
      <c r="BH99" s="2">
        <f t="shared" si="27"/>
        <v>0</v>
      </c>
      <c r="BI99" s="2">
        <f t="shared" si="28"/>
        <v>0</v>
      </c>
      <c r="BK99" t="s">
        <v>2485</v>
      </c>
      <c r="BL99" t="s">
        <v>1675</v>
      </c>
      <c r="BM99" t="str">
        <f t="shared" si="29"/>
        <v>$array_county['District 28']=2728;</v>
      </c>
      <c r="BO99" s="99">
        <v>2</v>
      </c>
      <c r="BP99" s="97">
        <v>728</v>
      </c>
      <c r="BQ99" s="103">
        <f t="shared" si="36"/>
        <v>2728</v>
      </c>
      <c r="BS99" s="7" t="s">
        <v>564</v>
      </c>
    </row>
    <row r="100" spans="1:71" ht="14" hidden="1" customHeight="1" outlineLevel="1" x14ac:dyDescent="0.2">
      <c r="A100" t="s">
        <v>2486</v>
      </c>
      <c r="B100" t="s">
        <v>1675</v>
      </c>
      <c r="C100" s="1">
        <f t="shared" si="23"/>
        <v>8515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>IF(P100&gt;0,RANK(P100,(N100:P100,Q100:AE100)),0)</f>
        <v>4</v>
      </c>
      <c r="G100" s="1">
        <f t="shared" si="30"/>
        <v>3212</v>
      </c>
      <c r="H100" s="2">
        <f t="shared" si="31"/>
        <v>0.37721667645331769</v>
      </c>
      <c r="I100" s="2"/>
      <c r="J100" s="2">
        <f t="shared" si="32"/>
        <v>0.29031121550205519</v>
      </c>
      <c r="K100" s="2">
        <f t="shared" si="33"/>
        <v>0.66752789195537288</v>
      </c>
      <c r="L100" s="2">
        <f t="shared" si="34"/>
        <v>1.7146212566059894E-2</v>
      </c>
      <c r="M100" s="2">
        <f t="shared" si="35"/>
        <v>2.5014679976512043E-2</v>
      </c>
      <c r="N100" s="1">
        <v>2472</v>
      </c>
      <c r="O100" s="1">
        <v>5684</v>
      </c>
      <c r="P100" s="1">
        <v>146</v>
      </c>
      <c r="Q100" s="61">
        <v>184</v>
      </c>
      <c r="R100" s="61"/>
      <c r="S100" s="61"/>
      <c r="T100" s="61"/>
      <c r="U100" s="61"/>
      <c r="V100" s="61"/>
      <c r="W100" s="61">
        <v>29</v>
      </c>
      <c r="X100" s="61"/>
      <c r="Y100" s="61"/>
      <c r="Z100" s="61"/>
      <c r="BB100" s="7">
        <f>IF(Q100&gt;0,RANK(Q100,(N100:P100,Q100:AE100)),0)</f>
        <v>3</v>
      </c>
      <c r="BC100" s="7">
        <f>IF(R100&gt;0,RANK(R100,(N100:P100,Q100:AE100)),0)</f>
        <v>0</v>
      </c>
      <c r="BD100" s="7">
        <f>IF(T100&gt;0,RANK(T100,(N100:P100,Q100:AE100)),0)</f>
        <v>0</v>
      </c>
      <c r="BE100" s="7">
        <f>IF(S100&gt;0,RANK(S100,(N100:P100,Q100:AE100)),0)</f>
        <v>0</v>
      </c>
      <c r="BF100" s="2">
        <f t="shared" si="25"/>
        <v>2.1608925425719318E-2</v>
      </c>
      <c r="BG100" s="2">
        <f t="shared" si="26"/>
        <v>0</v>
      </c>
      <c r="BH100" s="2">
        <f t="shared" si="27"/>
        <v>0</v>
      </c>
      <c r="BI100" s="2">
        <f t="shared" si="28"/>
        <v>0</v>
      </c>
      <c r="BK100" t="s">
        <v>2486</v>
      </c>
      <c r="BL100" t="s">
        <v>1675</v>
      </c>
      <c r="BM100" t="str">
        <f t="shared" si="29"/>
        <v>$array_county['District 29']=2729;</v>
      </c>
      <c r="BO100" s="99">
        <v>2</v>
      </c>
      <c r="BP100" s="97">
        <v>729</v>
      </c>
      <c r="BQ100" s="103">
        <f t="shared" si="36"/>
        <v>2729</v>
      </c>
      <c r="BS100" s="7" t="s">
        <v>564</v>
      </c>
    </row>
    <row r="101" spans="1:71" ht="14" hidden="1" customHeight="1" outlineLevel="1" x14ac:dyDescent="0.2">
      <c r="A101" t="s">
        <v>2487</v>
      </c>
      <c r="B101" t="s">
        <v>1675</v>
      </c>
      <c r="C101" s="1">
        <f t="shared" si="23"/>
        <v>7913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>IF(P101&gt;0,RANK(P101,(N101:P101,Q101:AE101)),0)</f>
        <v>4</v>
      </c>
      <c r="G101" s="1">
        <f t="shared" si="30"/>
        <v>3214</v>
      </c>
      <c r="H101" s="2">
        <f t="shared" si="31"/>
        <v>0.40616706685201565</v>
      </c>
      <c r="I101" s="2"/>
      <c r="J101" s="2">
        <f t="shared" si="32"/>
        <v>0.27410590168077847</v>
      </c>
      <c r="K101" s="2">
        <f t="shared" si="33"/>
        <v>0.68027296853279418</v>
      </c>
      <c r="L101" s="2">
        <f t="shared" si="34"/>
        <v>1.6934158978895487E-2</v>
      </c>
      <c r="M101" s="2">
        <f t="shared" si="35"/>
        <v>2.8686970807531808E-2</v>
      </c>
      <c r="N101" s="1">
        <v>2169</v>
      </c>
      <c r="O101" s="1">
        <v>5383</v>
      </c>
      <c r="P101" s="1">
        <v>134</v>
      </c>
      <c r="Q101" s="61">
        <v>186</v>
      </c>
      <c r="R101" s="61"/>
      <c r="S101" s="61"/>
      <c r="T101" s="61"/>
      <c r="U101" s="61"/>
      <c r="V101" s="61"/>
      <c r="W101" s="61">
        <v>41</v>
      </c>
      <c r="X101" s="61"/>
      <c r="Y101" s="61"/>
      <c r="Z101" s="61"/>
      <c r="BB101" s="7">
        <f>IF(Q101&gt;0,RANK(Q101,(N101:P101,Q101:AE101)),0)</f>
        <v>3</v>
      </c>
      <c r="BC101" s="7">
        <f>IF(R101&gt;0,RANK(R101,(N101:P101,Q101:AE101)),0)</f>
        <v>0</v>
      </c>
      <c r="BD101" s="7">
        <f>IF(T101&gt;0,RANK(T101,(N101:P101,Q101:AE101)),0)</f>
        <v>0</v>
      </c>
      <c r="BE101" s="7">
        <f>IF(S101&gt;0,RANK(S101,(N101:P101,Q101:AE101)),0)</f>
        <v>0</v>
      </c>
      <c r="BF101" s="2">
        <f t="shared" si="25"/>
        <v>2.3505623657272844E-2</v>
      </c>
      <c r="BG101" s="2">
        <f t="shared" si="26"/>
        <v>0</v>
      </c>
      <c r="BH101" s="2">
        <f t="shared" si="27"/>
        <v>0</v>
      </c>
      <c r="BI101" s="2">
        <f t="shared" si="28"/>
        <v>0</v>
      </c>
      <c r="BK101" t="s">
        <v>2487</v>
      </c>
      <c r="BL101" t="s">
        <v>1675</v>
      </c>
      <c r="BM101" t="str">
        <f t="shared" si="29"/>
        <v>$array_county['District 30']=2730;</v>
      </c>
      <c r="BO101" s="99">
        <v>2</v>
      </c>
      <c r="BP101" s="97">
        <v>730</v>
      </c>
      <c r="BQ101" s="103">
        <f t="shared" si="36"/>
        <v>2730</v>
      </c>
      <c r="BS101" s="7" t="s">
        <v>564</v>
      </c>
    </row>
    <row r="102" spans="1:71" ht="14" hidden="1" customHeight="1" outlineLevel="1" x14ac:dyDescent="0.2">
      <c r="A102" t="s">
        <v>2488</v>
      </c>
      <c r="B102" t="s">
        <v>1675</v>
      </c>
      <c r="C102" s="1">
        <f t="shared" si="23"/>
        <v>9794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4</v>
      </c>
      <c r="G102" s="1">
        <f t="shared" si="30"/>
        <v>863</v>
      </c>
      <c r="H102" s="2">
        <f t="shared" si="31"/>
        <v>8.8115172554625282E-2</v>
      </c>
      <c r="I102" s="2"/>
      <c r="J102" s="2">
        <f t="shared" si="32"/>
        <v>0.43404124974474168</v>
      </c>
      <c r="K102" s="2">
        <f t="shared" si="33"/>
        <v>0.52215642229936698</v>
      </c>
      <c r="L102" s="2">
        <f t="shared" si="34"/>
        <v>1.9910149070859709E-2</v>
      </c>
      <c r="M102" s="2">
        <f t="shared" si="35"/>
        <v>2.3892178885031631E-2</v>
      </c>
      <c r="N102" s="1">
        <v>4251</v>
      </c>
      <c r="O102" s="1">
        <v>5114</v>
      </c>
      <c r="P102" s="1">
        <v>195</v>
      </c>
      <c r="Q102" s="61">
        <v>205</v>
      </c>
      <c r="R102" s="61"/>
      <c r="S102" s="61"/>
      <c r="T102" s="61"/>
      <c r="U102" s="61"/>
      <c r="V102" s="61"/>
      <c r="W102" s="61">
        <v>29</v>
      </c>
      <c r="X102" s="61"/>
      <c r="Y102" s="61"/>
      <c r="Z102" s="61"/>
      <c r="BB102" s="7">
        <f>IF(Q102&gt;0,RANK(Q102,(N102:P102,Q102:AE102)),0)</f>
        <v>3</v>
      </c>
      <c r="BC102" s="7">
        <f>IF(R102&gt;0,RANK(R102,(N102:P102,Q102:AE102)),0)</f>
        <v>0</v>
      </c>
      <c r="BD102" s="7">
        <f>IF(T102&gt;0,RANK(T102,(N102:P102,Q102:AE102)),0)</f>
        <v>0</v>
      </c>
      <c r="BE102" s="7">
        <f>IF(S102&gt;0,RANK(S102,(N102:P102,Q102:AE102)),0)</f>
        <v>0</v>
      </c>
      <c r="BF102" s="2">
        <f t="shared" si="25"/>
        <v>2.0931182356544824E-2</v>
      </c>
      <c r="BG102" s="2">
        <f t="shared" si="26"/>
        <v>0</v>
      </c>
      <c r="BH102" s="2">
        <f t="shared" si="27"/>
        <v>0</v>
      </c>
      <c r="BI102" s="2">
        <f t="shared" si="28"/>
        <v>0</v>
      </c>
      <c r="BK102" t="s">
        <v>2488</v>
      </c>
      <c r="BL102" t="s">
        <v>1675</v>
      </c>
      <c r="BM102" t="str">
        <f t="shared" si="29"/>
        <v>$array_county['District 31']=2731;</v>
      </c>
      <c r="BO102" s="99">
        <v>2</v>
      </c>
      <c r="BP102" s="97">
        <v>731</v>
      </c>
      <c r="BQ102" s="103">
        <f t="shared" si="36"/>
        <v>2731</v>
      </c>
      <c r="BS102" s="7" t="s">
        <v>564</v>
      </c>
    </row>
    <row r="103" spans="1:71" ht="14" hidden="1" customHeight="1" outlineLevel="1" x14ac:dyDescent="0.2">
      <c r="A103" t="s">
        <v>2489</v>
      </c>
      <c r="B103" t="s">
        <v>1675</v>
      </c>
      <c r="C103" s="1">
        <f t="shared" si="23"/>
        <v>6360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>IF(P103&gt;0,RANK(P103,(N103:P103,Q103:AE103)),0)</f>
        <v>3</v>
      </c>
      <c r="G103" s="1">
        <f t="shared" si="30"/>
        <v>580</v>
      </c>
      <c r="H103" s="2">
        <f t="shared" si="31"/>
        <v>9.1194968553459113E-2</v>
      </c>
      <c r="I103" s="2"/>
      <c r="J103" s="2">
        <f t="shared" si="32"/>
        <v>0.51572327044025157</v>
      </c>
      <c r="K103" s="2">
        <f t="shared" si="33"/>
        <v>0.42452830188679247</v>
      </c>
      <c r="L103" s="2">
        <f t="shared" si="34"/>
        <v>3.0817610062893082E-2</v>
      </c>
      <c r="M103" s="2">
        <f t="shared" si="35"/>
        <v>2.893081761006288E-2</v>
      </c>
      <c r="N103" s="1">
        <v>3280</v>
      </c>
      <c r="O103" s="1">
        <v>2700</v>
      </c>
      <c r="P103" s="1">
        <v>196</v>
      </c>
      <c r="Q103" s="61">
        <v>164</v>
      </c>
      <c r="R103" s="61"/>
      <c r="S103" s="61"/>
      <c r="T103" s="61"/>
      <c r="U103" s="61"/>
      <c r="V103" s="61"/>
      <c r="W103" s="61">
        <v>20</v>
      </c>
      <c r="X103" s="61"/>
      <c r="Y103" s="61"/>
      <c r="Z103" s="61"/>
      <c r="BB103" s="7">
        <f>IF(Q103&gt;0,RANK(Q103,(N103:P103,Q103:AE103)),0)</f>
        <v>4</v>
      </c>
      <c r="BC103" s="7">
        <f>IF(R103&gt;0,RANK(R103,(N103:P103,Q103:AE103)),0)</f>
        <v>0</v>
      </c>
      <c r="BD103" s="7">
        <f>IF(T103&gt;0,RANK(T103,(N103:P103,Q103:AE103)),0)</f>
        <v>0</v>
      </c>
      <c r="BE103" s="7">
        <f>IF(S103&gt;0,RANK(S103,(N103:P103,Q103:AE103)),0)</f>
        <v>0</v>
      </c>
      <c r="BF103" s="2">
        <f t="shared" si="25"/>
        <v>2.578616352201258E-2</v>
      </c>
      <c r="BG103" s="2">
        <f t="shared" si="26"/>
        <v>0</v>
      </c>
      <c r="BH103" s="2">
        <f t="shared" si="27"/>
        <v>0</v>
      </c>
      <c r="BI103" s="2">
        <f t="shared" si="28"/>
        <v>0</v>
      </c>
      <c r="BK103" t="s">
        <v>2489</v>
      </c>
      <c r="BL103" t="s">
        <v>1675</v>
      </c>
      <c r="BM103" t="str">
        <f t="shared" si="29"/>
        <v>$array_county['District 32']=2732;</v>
      </c>
      <c r="BO103" s="99">
        <v>2</v>
      </c>
      <c r="BP103" s="97">
        <v>732</v>
      </c>
      <c r="BQ103" s="103">
        <f t="shared" si="36"/>
        <v>2732</v>
      </c>
      <c r="BS103" s="7" t="s">
        <v>564</v>
      </c>
    </row>
    <row r="104" spans="1:71" ht="14" hidden="1" customHeight="1" outlineLevel="1" x14ac:dyDescent="0.2">
      <c r="A104" t="s">
        <v>2490</v>
      </c>
      <c r="B104" t="s">
        <v>1675</v>
      </c>
      <c r="C104" s="1">
        <f t="shared" si="23"/>
        <v>9444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>IF(P104&gt;0,RANK(P104,(N104:P104,Q104:AE104)),0)</f>
        <v>3</v>
      </c>
      <c r="G104" s="1">
        <f t="shared" si="30"/>
        <v>3551</v>
      </c>
      <c r="H104" s="2">
        <f t="shared" si="31"/>
        <v>0.37600592969080898</v>
      </c>
      <c r="I104" s="2"/>
      <c r="J104" s="2">
        <f t="shared" si="32"/>
        <v>0.66719610334603985</v>
      </c>
      <c r="K104" s="2">
        <f t="shared" si="33"/>
        <v>0.29119017365523081</v>
      </c>
      <c r="L104" s="2">
        <f t="shared" si="34"/>
        <v>2.4883523930537908E-2</v>
      </c>
      <c r="M104" s="2">
        <f t="shared" si="35"/>
        <v>1.6730199068191433E-2</v>
      </c>
      <c r="N104" s="1">
        <v>6301</v>
      </c>
      <c r="O104" s="1">
        <v>2750</v>
      </c>
      <c r="P104" s="1">
        <v>235</v>
      </c>
      <c r="Q104" s="61">
        <v>146</v>
      </c>
      <c r="R104" s="61"/>
      <c r="S104" s="61"/>
      <c r="T104" s="61"/>
      <c r="U104" s="61"/>
      <c r="V104" s="61"/>
      <c r="W104" s="61">
        <v>12</v>
      </c>
      <c r="X104" s="61"/>
      <c r="Y104" s="61"/>
      <c r="Z104" s="61"/>
      <c r="BB104" s="7">
        <f>IF(Q104&gt;0,RANK(Q104,(N104:P104,Q104:AE104)),0)</f>
        <v>4</v>
      </c>
      <c r="BC104" s="7">
        <f>IF(R104&gt;0,RANK(R104,(N104:P104,Q104:AE104)),0)</f>
        <v>0</v>
      </c>
      <c r="BD104" s="7">
        <f>IF(T104&gt;0,RANK(T104,(N104:P104,Q104:AE104)),0)</f>
        <v>0</v>
      </c>
      <c r="BE104" s="7">
        <f>IF(S104&gt;0,RANK(S104,(N104:P104,Q104:AE104)),0)</f>
        <v>0</v>
      </c>
      <c r="BF104" s="2">
        <f t="shared" si="25"/>
        <v>1.5459551037695892E-2</v>
      </c>
      <c r="BG104" s="2">
        <f t="shared" si="26"/>
        <v>0</v>
      </c>
      <c r="BH104" s="2">
        <f t="shared" si="27"/>
        <v>0</v>
      </c>
      <c r="BI104" s="2">
        <f t="shared" si="28"/>
        <v>0</v>
      </c>
      <c r="BK104" t="s">
        <v>2490</v>
      </c>
      <c r="BL104" t="s">
        <v>1675</v>
      </c>
      <c r="BM104" t="str">
        <f t="shared" si="29"/>
        <v>$array_county['District 33']=2733;</v>
      </c>
      <c r="BO104" s="99">
        <v>2</v>
      </c>
      <c r="BP104" s="97">
        <v>733</v>
      </c>
      <c r="BQ104" s="103">
        <f t="shared" si="36"/>
        <v>2733</v>
      </c>
      <c r="BS104" s="7" t="s">
        <v>564</v>
      </c>
    </row>
    <row r="105" spans="1:71" ht="14" hidden="1" customHeight="1" outlineLevel="1" x14ac:dyDescent="0.2">
      <c r="A105" t="s">
        <v>2491</v>
      </c>
      <c r="B105" t="s">
        <v>1675</v>
      </c>
      <c r="C105" s="1">
        <f t="shared" si="23"/>
        <v>8983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>IF(P105&gt;0,RANK(P105,(N105:P105,Q105:AE105)),0)</f>
        <v>3</v>
      </c>
      <c r="G105" s="1">
        <f t="shared" si="30"/>
        <v>666</v>
      </c>
      <c r="H105" s="2">
        <f t="shared" si="31"/>
        <v>7.4140042302126244E-2</v>
      </c>
      <c r="I105" s="2"/>
      <c r="J105" s="2">
        <f t="shared" si="32"/>
        <v>0.51686518980296114</v>
      </c>
      <c r="K105" s="2">
        <f t="shared" si="33"/>
        <v>0.44272514750083491</v>
      </c>
      <c r="L105" s="2">
        <f t="shared" si="34"/>
        <v>2.4045419125013914E-2</v>
      </c>
      <c r="M105" s="2">
        <f t="shared" si="35"/>
        <v>1.6364243571190026E-2</v>
      </c>
      <c r="N105" s="1">
        <v>4643</v>
      </c>
      <c r="O105" s="1">
        <v>3977</v>
      </c>
      <c r="P105" s="1">
        <v>216</v>
      </c>
      <c r="Q105" s="61">
        <v>125</v>
      </c>
      <c r="R105" s="61"/>
      <c r="S105" s="61"/>
      <c r="T105" s="61"/>
      <c r="U105" s="61"/>
      <c r="V105" s="61"/>
      <c r="W105" s="61">
        <v>22</v>
      </c>
      <c r="X105" s="61"/>
      <c r="Y105" s="61"/>
      <c r="Z105" s="61"/>
      <c r="BB105" s="7">
        <f>IF(Q105&gt;0,RANK(Q105,(N105:P105,Q105:AE105)),0)</f>
        <v>4</v>
      </c>
      <c r="BC105" s="7">
        <f>IF(R105&gt;0,RANK(R105,(N105:P105,Q105:AE105)),0)</f>
        <v>0</v>
      </c>
      <c r="BD105" s="7">
        <f>IF(T105&gt;0,RANK(T105,(N105:P105,Q105:AE105)),0)</f>
        <v>0</v>
      </c>
      <c r="BE105" s="7">
        <f>IF(S105&gt;0,RANK(S105,(N105:P105,Q105:AE105)),0)</f>
        <v>0</v>
      </c>
      <c r="BF105" s="2">
        <f t="shared" si="25"/>
        <v>1.3915173104753422E-2</v>
      </c>
      <c r="BG105" s="2">
        <f t="shared" si="26"/>
        <v>0</v>
      </c>
      <c r="BH105" s="2">
        <f t="shared" si="27"/>
        <v>0</v>
      </c>
      <c r="BI105" s="2">
        <f t="shared" si="28"/>
        <v>0</v>
      </c>
      <c r="BK105" t="s">
        <v>2491</v>
      </c>
      <c r="BL105" t="s">
        <v>1675</v>
      </c>
      <c r="BM105" t="str">
        <f t="shared" si="29"/>
        <v>$array_county['District 34']=2734;</v>
      </c>
      <c r="BO105" s="99">
        <v>2</v>
      </c>
      <c r="BP105" s="97">
        <v>734</v>
      </c>
      <c r="BQ105" s="103">
        <f t="shared" si="36"/>
        <v>2734</v>
      </c>
      <c r="BS105" s="7" t="s">
        <v>564</v>
      </c>
    </row>
    <row r="106" spans="1:71" ht="14" hidden="1" customHeight="1" outlineLevel="1" x14ac:dyDescent="0.2">
      <c r="A106" t="s">
        <v>2492</v>
      </c>
      <c r="B106" t="s">
        <v>1675</v>
      </c>
      <c r="C106" s="1">
        <f t="shared" si="23"/>
        <v>8053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>IF(P106&gt;0,RANK(P106,(N106:P106,Q106:AE106)),0)</f>
        <v>3</v>
      </c>
      <c r="G106" s="1">
        <f t="shared" si="30"/>
        <v>857</v>
      </c>
      <c r="H106" s="2">
        <f t="shared" si="31"/>
        <v>0.10641996771389545</v>
      </c>
      <c r="I106" s="2"/>
      <c r="J106" s="2">
        <f t="shared" si="32"/>
        <v>0.52303489382838697</v>
      </c>
      <c r="K106" s="2">
        <f t="shared" si="33"/>
        <v>0.41661492611449147</v>
      </c>
      <c r="L106" s="2">
        <f t="shared" si="34"/>
        <v>3.5018005712156963E-2</v>
      </c>
      <c r="M106" s="2">
        <f t="shared" si="35"/>
        <v>2.5332174344964598E-2</v>
      </c>
      <c r="N106" s="1">
        <v>4212</v>
      </c>
      <c r="O106" s="1">
        <v>3355</v>
      </c>
      <c r="P106" s="1">
        <v>282</v>
      </c>
      <c r="Q106" s="61">
        <v>190</v>
      </c>
      <c r="R106" s="61"/>
      <c r="S106" s="61"/>
      <c r="T106" s="61"/>
      <c r="U106" s="61"/>
      <c r="V106" s="61"/>
      <c r="W106" s="61">
        <v>14</v>
      </c>
      <c r="X106" s="61"/>
      <c r="Y106" s="61"/>
      <c r="Z106" s="61"/>
      <c r="BB106" s="7">
        <f>IF(Q106&gt;0,RANK(Q106,(N106:P106,Q106:AE106)),0)</f>
        <v>4</v>
      </c>
      <c r="BC106" s="7">
        <f>IF(R106&gt;0,RANK(R106,(N106:P106,Q106:AE106)),0)</f>
        <v>0</v>
      </c>
      <c r="BD106" s="7">
        <f>IF(T106&gt;0,RANK(T106,(N106:P106,Q106:AE106)),0)</f>
        <v>0</v>
      </c>
      <c r="BE106" s="7">
        <f>IF(S106&gt;0,RANK(S106,(N106:P106,Q106:AE106)),0)</f>
        <v>0</v>
      </c>
      <c r="BF106" s="2">
        <f t="shared" si="25"/>
        <v>2.3593691791878802E-2</v>
      </c>
      <c r="BG106" s="2">
        <f t="shared" si="26"/>
        <v>0</v>
      </c>
      <c r="BH106" s="2">
        <f t="shared" si="27"/>
        <v>0</v>
      </c>
      <c r="BI106" s="2">
        <f t="shared" si="28"/>
        <v>0</v>
      </c>
      <c r="BK106" t="s">
        <v>2492</v>
      </c>
      <c r="BL106" t="s">
        <v>1675</v>
      </c>
      <c r="BM106" t="str">
        <f t="shared" si="29"/>
        <v>$array_county['District 35']=2735;</v>
      </c>
      <c r="BO106" s="99">
        <v>2</v>
      </c>
      <c r="BP106" s="97">
        <v>735</v>
      </c>
      <c r="BQ106" s="103">
        <f t="shared" si="36"/>
        <v>2735</v>
      </c>
      <c r="BS106" s="7" t="s">
        <v>564</v>
      </c>
    </row>
    <row r="107" spans="1:71" ht="14" hidden="1" customHeight="1" outlineLevel="1" x14ac:dyDescent="0.2">
      <c r="A107" t="s">
        <v>2493</v>
      </c>
      <c r="B107" t="s">
        <v>1675</v>
      </c>
      <c r="C107" s="1">
        <f t="shared" si="23"/>
        <v>7336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>IF(P107&gt;0,RANK(P107,(N107:P107,Q107:AE107)),0)</f>
        <v>3</v>
      </c>
      <c r="G107" s="1">
        <f t="shared" si="30"/>
        <v>1148</v>
      </c>
      <c r="H107" s="2">
        <f t="shared" si="31"/>
        <v>0.15648854961832062</v>
      </c>
      <c r="I107" s="2"/>
      <c r="J107" s="2">
        <f t="shared" si="32"/>
        <v>0.39558342420937842</v>
      </c>
      <c r="K107" s="2">
        <f t="shared" si="33"/>
        <v>0.55207197382769901</v>
      </c>
      <c r="L107" s="2">
        <f t="shared" si="34"/>
        <v>2.6172300981461286E-2</v>
      </c>
      <c r="M107" s="2">
        <f t="shared" si="35"/>
        <v>2.6172300981461279E-2</v>
      </c>
      <c r="N107" s="1">
        <v>2902</v>
      </c>
      <c r="O107" s="1">
        <v>4050</v>
      </c>
      <c r="P107" s="1">
        <v>192</v>
      </c>
      <c r="Q107" s="61">
        <v>184</v>
      </c>
      <c r="R107" s="61"/>
      <c r="S107" s="61"/>
      <c r="T107" s="61"/>
      <c r="U107" s="61"/>
      <c r="V107" s="61"/>
      <c r="W107" s="61">
        <v>8</v>
      </c>
      <c r="X107" s="61"/>
      <c r="Y107" s="61"/>
      <c r="Z107" s="61"/>
      <c r="BB107" s="7">
        <f>IF(Q107&gt;0,RANK(Q107,(N107:P107,Q107:AE107)),0)</f>
        <v>4</v>
      </c>
      <c r="BC107" s="7">
        <f>IF(R107&gt;0,RANK(R107,(N107:P107,Q107:AE107)),0)</f>
        <v>0</v>
      </c>
      <c r="BD107" s="7">
        <f>IF(T107&gt;0,RANK(T107,(N107:P107,Q107:AE107)),0)</f>
        <v>0</v>
      </c>
      <c r="BE107" s="7">
        <f>IF(S107&gt;0,RANK(S107,(N107:P107,Q107:AE107)),0)</f>
        <v>0</v>
      </c>
      <c r="BF107" s="2">
        <f t="shared" si="25"/>
        <v>2.5081788440567066E-2</v>
      </c>
      <c r="BG107" s="2">
        <f t="shared" si="26"/>
        <v>0</v>
      </c>
      <c r="BH107" s="2">
        <f t="shared" si="27"/>
        <v>0</v>
      </c>
      <c r="BI107" s="2">
        <f t="shared" si="28"/>
        <v>0</v>
      </c>
      <c r="BK107" t="s">
        <v>2493</v>
      </c>
      <c r="BL107" t="s">
        <v>1675</v>
      </c>
      <c r="BM107" t="str">
        <f t="shared" si="29"/>
        <v>$array_county['District 36']=2736;</v>
      </c>
      <c r="BO107" s="99">
        <v>2</v>
      </c>
      <c r="BP107" s="97">
        <v>736</v>
      </c>
      <c r="BQ107" s="103">
        <f t="shared" si="36"/>
        <v>2736</v>
      </c>
      <c r="BS107" s="7" t="s">
        <v>564</v>
      </c>
    </row>
    <row r="108" spans="1:71" ht="14" hidden="1" customHeight="1" outlineLevel="1" x14ac:dyDescent="0.2">
      <c r="A108" t="s">
        <v>2657</v>
      </c>
      <c r="B108" t="s">
        <v>1675</v>
      </c>
      <c r="C108" s="1">
        <f t="shared" si="23"/>
        <v>4709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>IF(P108&gt;0,RANK(P108,(N108:P108,Q108:AE108)),0)</f>
        <v>3</v>
      </c>
      <c r="G108" s="1">
        <f t="shared" si="30"/>
        <v>1373</v>
      </c>
      <c r="H108" s="2">
        <f t="shared" si="31"/>
        <v>0.29156933531535356</v>
      </c>
      <c r="I108" s="2"/>
      <c r="J108" s="2">
        <f t="shared" si="32"/>
        <v>0.61435548948821406</v>
      </c>
      <c r="K108" s="2">
        <f t="shared" si="33"/>
        <v>0.3227861541728605</v>
      </c>
      <c r="L108" s="2">
        <f t="shared" si="34"/>
        <v>3.6101083032490974E-2</v>
      </c>
      <c r="M108" s="2">
        <f t="shared" si="35"/>
        <v>2.6757273306434473E-2</v>
      </c>
      <c r="N108" s="1">
        <v>2893</v>
      </c>
      <c r="O108" s="1">
        <v>1520</v>
      </c>
      <c r="P108" s="1">
        <v>170</v>
      </c>
      <c r="Q108" s="61">
        <v>120</v>
      </c>
      <c r="R108" s="61"/>
      <c r="S108" s="61"/>
      <c r="T108" s="61"/>
      <c r="U108" s="61"/>
      <c r="V108" s="61"/>
      <c r="W108" s="61">
        <v>6</v>
      </c>
      <c r="X108" s="61"/>
      <c r="Y108" s="61"/>
      <c r="Z108" s="61"/>
      <c r="BB108" s="7">
        <f>IF(Q108&gt;0,RANK(Q108,(N108:P108,Q108:AE108)),0)</f>
        <v>4</v>
      </c>
      <c r="BC108" s="7">
        <f>IF(R108&gt;0,RANK(R108,(N108:P108,Q108:AE108)),0)</f>
        <v>0</v>
      </c>
      <c r="BD108" s="7">
        <f>IF(T108&gt;0,RANK(T108,(N108:P108,Q108:AE108)),0)</f>
        <v>0</v>
      </c>
      <c r="BE108" s="7">
        <f>IF(S108&gt;0,RANK(S108,(N108:P108,Q108:AE108)),0)</f>
        <v>0</v>
      </c>
      <c r="BF108" s="2">
        <f t="shared" si="25"/>
        <v>2.5483117434699512E-2</v>
      </c>
      <c r="BG108" s="2">
        <f t="shared" si="26"/>
        <v>0</v>
      </c>
      <c r="BH108" s="2">
        <f t="shared" si="27"/>
        <v>0</v>
      </c>
      <c r="BI108" s="2">
        <f t="shared" si="28"/>
        <v>0</v>
      </c>
      <c r="BK108" t="s">
        <v>2657</v>
      </c>
      <c r="BL108" t="s">
        <v>1675</v>
      </c>
      <c r="BM108" t="str">
        <f t="shared" si="29"/>
        <v>$array_county['District 37']=2737;</v>
      </c>
      <c r="BO108" s="99">
        <v>2</v>
      </c>
      <c r="BP108" s="97">
        <v>737</v>
      </c>
      <c r="BQ108" s="103">
        <f t="shared" si="36"/>
        <v>2737</v>
      </c>
      <c r="BS108" s="7" t="s">
        <v>564</v>
      </c>
    </row>
    <row r="109" spans="1:71" ht="14" hidden="1" customHeight="1" outlineLevel="1" x14ac:dyDescent="0.2">
      <c r="A109" t="s">
        <v>2658</v>
      </c>
      <c r="B109" t="s">
        <v>1675</v>
      </c>
      <c r="C109" s="1">
        <f t="shared" si="23"/>
        <v>5304</v>
      </c>
      <c r="D109" s="7">
        <f>IF(N109&gt;0, RANK(N109,(N109:P109,Q109:AE109)),0)</f>
        <v>1</v>
      </c>
      <c r="E109" s="7">
        <f>IF(O109&gt;0,RANK(O109,(N109:P109,Q109:AE109)),0)</f>
        <v>2</v>
      </c>
      <c r="F109" s="7">
        <f>IF(P109&gt;0,RANK(P109,(N109:P109,Q109:AE109)),0)</f>
        <v>3</v>
      </c>
      <c r="G109" s="1">
        <f t="shared" si="30"/>
        <v>2277</v>
      </c>
      <c r="H109" s="2">
        <f t="shared" si="31"/>
        <v>0.42929864253393663</v>
      </c>
      <c r="I109" s="2"/>
      <c r="J109" s="2">
        <f t="shared" si="32"/>
        <v>0.67873303167420818</v>
      </c>
      <c r="K109" s="2">
        <f t="shared" si="33"/>
        <v>0.2494343891402715</v>
      </c>
      <c r="L109" s="2">
        <f t="shared" si="34"/>
        <v>4.4871794871794872E-2</v>
      </c>
      <c r="M109" s="2">
        <f t="shared" si="35"/>
        <v>2.6960784313725457E-2</v>
      </c>
      <c r="N109" s="1">
        <v>3600</v>
      </c>
      <c r="O109" s="1">
        <v>1323</v>
      </c>
      <c r="P109" s="1">
        <v>238</v>
      </c>
      <c r="Q109" s="61">
        <v>134</v>
      </c>
      <c r="R109" s="61"/>
      <c r="S109" s="61"/>
      <c r="T109" s="61"/>
      <c r="U109" s="61"/>
      <c r="V109" s="61"/>
      <c r="W109" s="61">
        <v>9</v>
      </c>
      <c r="X109" s="61"/>
      <c r="Y109" s="61"/>
      <c r="Z109" s="61"/>
      <c r="BB109" s="7">
        <f>IF(Q109&gt;0,RANK(Q109,(N109:P109,Q109:AE109)),0)</f>
        <v>4</v>
      </c>
      <c r="BC109" s="7">
        <f>IF(R109&gt;0,RANK(R109,(N109:P109,Q109:AE109)),0)</f>
        <v>0</v>
      </c>
      <c r="BD109" s="7">
        <f>IF(T109&gt;0,RANK(T109,(N109:P109,Q109:AE109)),0)</f>
        <v>0</v>
      </c>
      <c r="BE109" s="7">
        <f>IF(S109&gt;0,RANK(S109,(N109:P109,Q109:AE109)),0)</f>
        <v>0</v>
      </c>
      <c r="BF109" s="2">
        <f t="shared" si="25"/>
        <v>2.526395173453997E-2</v>
      </c>
      <c r="BG109" s="2">
        <f t="shared" si="26"/>
        <v>0</v>
      </c>
      <c r="BH109" s="2">
        <f t="shared" si="27"/>
        <v>0</v>
      </c>
      <c r="BI109" s="2">
        <f t="shared" si="28"/>
        <v>0</v>
      </c>
      <c r="BK109" t="s">
        <v>2658</v>
      </c>
      <c r="BL109" t="s">
        <v>1675</v>
      </c>
      <c r="BM109" t="str">
        <f t="shared" si="29"/>
        <v>$array_county['District 38']=2738;</v>
      </c>
      <c r="BO109" s="99">
        <v>2</v>
      </c>
      <c r="BP109" s="97">
        <v>738</v>
      </c>
      <c r="BQ109" s="103">
        <f t="shared" si="36"/>
        <v>2738</v>
      </c>
      <c r="BS109" s="7" t="s">
        <v>564</v>
      </c>
    </row>
    <row r="110" spans="1:71" ht="14" hidden="1" customHeight="1" outlineLevel="1" x14ac:dyDescent="0.2">
      <c r="A110" t="s">
        <v>2659</v>
      </c>
      <c r="B110" t="s">
        <v>1675</v>
      </c>
      <c r="C110" s="1">
        <f t="shared" si="23"/>
        <v>5667</v>
      </c>
      <c r="D110" s="7">
        <f>IF(N110&gt;0, RANK(N110,(N110:P110,Q110:AE110)),0)</f>
        <v>1</v>
      </c>
      <c r="E110" s="7">
        <f>IF(O110&gt;0,RANK(O110,(N110:P110,Q110:AE110)),0)</f>
        <v>2</v>
      </c>
      <c r="F110" s="7">
        <f>IF(P110&gt;0,RANK(P110,(N110:P110,Q110:AE110)),0)</f>
        <v>3</v>
      </c>
      <c r="G110" s="1">
        <f t="shared" si="30"/>
        <v>2280</v>
      </c>
      <c r="H110" s="2">
        <f t="shared" si="31"/>
        <v>0.40232927474854419</v>
      </c>
      <c r="I110" s="2"/>
      <c r="J110" s="2">
        <f t="shared" si="32"/>
        <v>0.65978471854596787</v>
      </c>
      <c r="K110" s="2">
        <f t="shared" si="33"/>
        <v>0.25745544379742369</v>
      </c>
      <c r="L110" s="2">
        <f t="shared" si="34"/>
        <v>4.7467796011999297E-2</v>
      </c>
      <c r="M110" s="2">
        <f t="shared" si="35"/>
        <v>3.529204164460914E-2</v>
      </c>
      <c r="N110" s="1">
        <v>3739</v>
      </c>
      <c r="O110" s="1">
        <v>1459</v>
      </c>
      <c r="P110" s="1">
        <v>269</v>
      </c>
      <c r="Q110" s="61">
        <v>177</v>
      </c>
      <c r="R110" s="61"/>
      <c r="S110" s="61"/>
      <c r="T110" s="61"/>
      <c r="U110" s="61"/>
      <c r="V110" s="61"/>
      <c r="W110" s="61">
        <v>23</v>
      </c>
      <c r="X110" s="61"/>
      <c r="Y110" s="61"/>
      <c r="Z110" s="61"/>
      <c r="BB110" s="7">
        <f>IF(Q110&gt;0,RANK(Q110,(N110:P110,Q110:AE110)),0)</f>
        <v>4</v>
      </c>
      <c r="BC110" s="7">
        <f>IF(R110&gt;0,RANK(R110,(N110:P110,Q110:AE110)),0)</f>
        <v>0</v>
      </c>
      <c r="BD110" s="7">
        <f>IF(T110&gt;0,RANK(T110,(N110:P110,Q110:AE110)),0)</f>
        <v>0</v>
      </c>
      <c r="BE110" s="7">
        <f>IF(S110&gt;0,RANK(S110,(N110:P110,Q110:AE110)),0)</f>
        <v>0</v>
      </c>
      <c r="BF110" s="2">
        <f t="shared" si="25"/>
        <v>3.123345685547909E-2</v>
      </c>
      <c r="BG110" s="2">
        <f t="shared" si="26"/>
        <v>0</v>
      </c>
      <c r="BH110" s="2">
        <f t="shared" si="27"/>
        <v>0</v>
      </c>
      <c r="BI110" s="2">
        <f t="shared" si="28"/>
        <v>0</v>
      </c>
      <c r="BK110" t="s">
        <v>2659</v>
      </c>
      <c r="BL110" t="s">
        <v>1675</v>
      </c>
      <c r="BM110" t="str">
        <f t="shared" si="29"/>
        <v>$array_county['District 39']=2739;</v>
      </c>
      <c r="BO110" s="99">
        <v>2</v>
      </c>
      <c r="BP110" s="97">
        <v>739</v>
      </c>
      <c r="BQ110" s="103">
        <f t="shared" si="36"/>
        <v>2739</v>
      </c>
      <c r="BS110" s="7" t="s">
        <v>564</v>
      </c>
    </row>
    <row r="111" spans="1:71" ht="14" hidden="1" customHeight="1" outlineLevel="1" x14ac:dyDescent="0.2">
      <c r="A111" t="s">
        <v>2660</v>
      </c>
      <c r="B111" t="s">
        <v>1675</v>
      </c>
      <c r="C111" s="1">
        <f t="shared" si="23"/>
        <v>4166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>IF(P111&gt;0,RANK(P111,(N111:P111,Q111:AE111)),0)</f>
        <v>3</v>
      </c>
      <c r="G111" s="1">
        <f t="shared" si="30"/>
        <v>909</v>
      </c>
      <c r="H111" s="2">
        <f t="shared" si="31"/>
        <v>0.21819491118578974</v>
      </c>
      <c r="I111" s="2"/>
      <c r="J111" s="2">
        <f t="shared" si="32"/>
        <v>0.56625060009601536</v>
      </c>
      <c r="K111" s="2">
        <f t="shared" si="33"/>
        <v>0.34805568891022565</v>
      </c>
      <c r="L111" s="2">
        <f t="shared" si="34"/>
        <v>5.5208833413346134E-2</v>
      </c>
      <c r="M111" s="2">
        <f t="shared" si="35"/>
        <v>3.0484877580412864E-2</v>
      </c>
      <c r="N111" s="1">
        <v>2359</v>
      </c>
      <c r="O111" s="1">
        <v>1450</v>
      </c>
      <c r="P111" s="1">
        <v>230</v>
      </c>
      <c r="Q111" s="61">
        <v>114</v>
      </c>
      <c r="R111" s="61"/>
      <c r="S111" s="61"/>
      <c r="T111" s="61"/>
      <c r="U111" s="61"/>
      <c r="V111" s="61"/>
      <c r="W111" s="61">
        <v>13</v>
      </c>
      <c r="X111" s="61"/>
      <c r="Y111" s="61"/>
      <c r="Z111" s="61"/>
      <c r="BB111" s="7">
        <f>IF(Q111&gt;0,RANK(Q111,(N111:P111,Q111:AE111)),0)</f>
        <v>4</v>
      </c>
      <c r="BC111" s="7">
        <f>IF(R111&gt;0,RANK(R111,(N111:P111,Q111:AE111)),0)</f>
        <v>0</v>
      </c>
      <c r="BD111" s="7">
        <f>IF(T111&gt;0,RANK(T111,(N111:P111,Q111:AE111)),0)</f>
        <v>0</v>
      </c>
      <c r="BE111" s="7">
        <f>IF(S111&gt;0,RANK(S111,(N111:P111,Q111:AE111)),0)</f>
        <v>0</v>
      </c>
      <c r="BF111" s="2">
        <f t="shared" si="25"/>
        <v>2.7364378300528083E-2</v>
      </c>
      <c r="BG111" s="2">
        <f t="shared" si="26"/>
        <v>0</v>
      </c>
      <c r="BH111" s="2">
        <f t="shared" si="27"/>
        <v>0</v>
      </c>
      <c r="BI111" s="2">
        <f t="shared" si="28"/>
        <v>0</v>
      </c>
      <c r="BK111" t="s">
        <v>2660</v>
      </c>
      <c r="BL111" t="s">
        <v>1675</v>
      </c>
      <c r="BM111" t="str">
        <f t="shared" si="29"/>
        <v>$array_county['District 40']=2740;</v>
      </c>
      <c r="BO111" s="99">
        <v>2</v>
      </c>
      <c r="BP111" s="97">
        <v>740</v>
      </c>
      <c r="BQ111" s="103">
        <f t="shared" si="36"/>
        <v>2740</v>
      </c>
      <c r="BS111" s="7" t="s">
        <v>564</v>
      </c>
    </row>
    <row r="112" spans="1:71" ht="14" customHeight="1" collapsed="1" x14ac:dyDescent="0.2">
      <c r="A112" t="s">
        <v>261</v>
      </c>
      <c r="B112" t="s">
        <v>260</v>
      </c>
      <c r="C112" s="1">
        <f t="shared" si="23"/>
        <v>283134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>IF(P112&gt;0,RANK(P112,(N112:P112,Q112:AE112)),0)</f>
        <v>3</v>
      </c>
      <c r="G112" s="1">
        <f>IF(C112&gt;0,MAX(N112:P112)-LARGE(N112:P112,2),0)</f>
        <v>19892</v>
      </c>
      <c r="H112" s="2">
        <f>IF(C112&gt;0,G112/C112,0)</f>
        <v>7.0256486328028431E-2</v>
      </c>
      <c r="I112" s="2"/>
      <c r="J112" s="2">
        <f>IF($C112=0,"-",N112/$C112)</f>
        <v>0.4440971412829261</v>
      </c>
      <c r="K112" s="2">
        <f>IF($C112=0,"-",O112/$C112)</f>
        <v>0.51435362761095449</v>
      </c>
      <c r="L112" s="2">
        <f>IF($C112=0,"-",P112/$C112)</f>
        <v>2.033312848333298E-2</v>
      </c>
      <c r="M112" s="2">
        <f>IF(C112=0,"-",(1-J112-K112-L112))</f>
        <v>2.1216102622786431E-2</v>
      </c>
      <c r="N112" s="1">
        <f>SUM(N72:N111)</f>
        <v>125739</v>
      </c>
      <c r="O112" s="1">
        <f>SUM(O72:O111)</f>
        <v>145631</v>
      </c>
      <c r="P112" s="1">
        <f>SUM(P72:P111)</f>
        <v>5757</v>
      </c>
      <c r="Q112" s="1">
        <f>SUM(Q72:Q111)</f>
        <v>5402</v>
      </c>
      <c r="R112" s="61"/>
      <c r="T112" s="61"/>
      <c r="U112" s="61"/>
      <c r="V112" s="61"/>
      <c r="W112" s="1">
        <f>SUM(W72:W111)</f>
        <v>605</v>
      </c>
      <c r="X112" s="61"/>
      <c r="Y112" s="61"/>
      <c r="Z112" s="61"/>
      <c r="BB112" s="7">
        <f>IF(Q112&gt;0,RANK(Q112,(N112:P112,Q112:AE112)),0)</f>
        <v>4</v>
      </c>
      <c r="BC112" s="7">
        <f>IF(R112&gt;0,RANK(R112,(N112:P112,Q112:AE112)),0)</f>
        <v>0</v>
      </c>
      <c r="BD112" s="7">
        <f>IF(T112&gt;0,RANK(T112,(N112:P112,Q112:AE112)),0)</f>
        <v>0</v>
      </c>
      <c r="BE112" s="7">
        <f>IF(S112&gt;0,RANK(S112,(N112:P112,Q112:AE112)),0)</f>
        <v>0</v>
      </c>
      <c r="BF112" s="2">
        <f t="shared" si="25"/>
        <v>1.9079305205309146E-2</v>
      </c>
      <c r="BG112" s="2">
        <f t="shared" si="26"/>
        <v>0</v>
      </c>
      <c r="BH112" s="2">
        <f t="shared" si="27"/>
        <v>0</v>
      </c>
      <c r="BI112" s="2">
        <f t="shared" si="28"/>
        <v>0</v>
      </c>
      <c r="BK112" t="s">
        <v>261</v>
      </c>
      <c r="BL112" t="s">
        <v>260</v>
      </c>
      <c r="BO112" s="99">
        <v>2</v>
      </c>
      <c r="BP112" s="97"/>
      <c r="BQ112" s="99">
        <v>2</v>
      </c>
      <c r="BS112" s="7" t="s">
        <v>887</v>
      </c>
    </row>
    <row r="113" spans="1:83" ht="14" customHeight="1" x14ac:dyDescent="0.2">
      <c r="E113" s="7"/>
      <c r="F113" s="7"/>
      <c r="I113" s="2"/>
      <c r="Q113" s="61"/>
      <c r="R113" s="61"/>
      <c r="S113" s="61"/>
      <c r="T113" s="61"/>
      <c r="U113" s="61"/>
      <c r="V113" s="61"/>
      <c r="W113" s="61"/>
      <c r="X113" s="61"/>
      <c r="Y113" s="61"/>
      <c r="Z113" s="61"/>
      <c r="BB113" s="7"/>
      <c r="BC113" s="7"/>
      <c r="BD113" s="7"/>
      <c r="BE113" s="7"/>
      <c r="BO113" s="99"/>
      <c r="BP113" s="97"/>
      <c r="BQ113" s="96"/>
    </row>
    <row r="114" spans="1:83" ht="14" hidden="1" customHeight="1" outlineLevel="1" x14ac:dyDescent="0.2">
      <c r="A114" t="s">
        <v>389</v>
      </c>
      <c r="B114" t="s">
        <v>142</v>
      </c>
      <c r="C114" s="1">
        <f t="shared" ref="C114:C129" si="37">SUM(N114:AY114)</f>
        <v>25049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>IF(P114&gt;0,RANK(P114,(N114:P114,Q114:AE114)),0)</f>
        <v>0</v>
      </c>
      <c r="G114" s="1">
        <f t="shared" ref="G114:G129" si="38">IF(C114&gt;0,MAX(N114:P114)-LARGE(N114:P114,2),0)</f>
        <v>5780</v>
      </c>
      <c r="H114" s="2">
        <f t="shared" ref="H114:H129" si="39">IF(C114&gt;0,G114/C114,0)</f>
        <v>0.23074773444049662</v>
      </c>
      <c r="I114" s="2"/>
      <c r="J114" s="2">
        <f t="shared" ref="J114:J129" si="40">IF($C114=0,"-",N114/$C114)</f>
        <v>0.59702982154976247</v>
      </c>
      <c r="K114" s="2">
        <f t="shared" ref="K114:K129" si="41">IF($C114=0,"-",O114/$C114)</f>
        <v>0.36628208710926585</v>
      </c>
      <c r="L114" s="2">
        <f t="shared" ref="L114:L129" si="42">IF($C114=0,"-",P114/$C114)</f>
        <v>0</v>
      </c>
      <c r="M114" s="2">
        <f t="shared" ref="M114:M129" si="43">IF(C114=0,"-",(1-J114-K114-L114))</f>
        <v>3.6688091340971674E-2</v>
      </c>
      <c r="N114" s="1">
        <v>14955</v>
      </c>
      <c r="O114" s="1">
        <v>9175</v>
      </c>
      <c r="Q114" s="61"/>
      <c r="R114" s="61">
        <v>912</v>
      </c>
      <c r="S114" s="61"/>
      <c r="T114" s="61"/>
      <c r="U114" s="61"/>
      <c r="V114" s="61"/>
      <c r="W114" s="61"/>
      <c r="X114" s="61">
        <v>0</v>
      </c>
      <c r="Y114" s="61">
        <v>0</v>
      </c>
      <c r="Z114" s="61">
        <v>2</v>
      </c>
      <c r="AA114" s="1">
        <v>2</v>
      </c>
      <c r="AB114" s="1">
        <v>3</v>
      </c>
      <c r="BB114" s="7">
        <f>IF(Q114&gt;0,RANK(Q114,(N114:P114,Q114:AE114)),0)</f>
        <v>0</v>
      </c>
      <c r="BC114" s="7">
        <f>IF(R114&gt;0,RANK(R114,(N114:P114,Q114:AE114)),0)</f>
        <v>3</v>
      </c>
      <c r="BD114" s="7">
        <f>IF(T114&gt;0,RANK(T114,(N114:P114,Q114:AE114)),0)</f>
        <v>0</v>
      </c>
      <c r="BE114" s="7">
        <f>IF(S114&gt;0,RANK(S114,(N114:P114,Q114:AE114)),0)</f>
        <v>0</v>
      </c>
      <c r="BF114" s="2">
        <f t="shared" ref="BF114:BF129" si="44">IF($C114=0,"-",Q114/$C114)</f>
        <v>0</v>
      </c>
      <c r="BG114" s="2">
        <f t="shared" ref="BG114:BG129" si="45">IF($C114=0,"-",R114/$C114)</f>
        <v>3.6408639067427841E-2</v>
      </c>
      <c r="BH114" s="2">
        <f t="shared" ref="BH114:BH129" si="46">IF($C114=0,"-",T114/$C114)</f>
        <v>0</v>
      </c>
      <c r="BI114" s="2">
        <f t="shared" ref="BI114:BI129" si="47">IF($C114=0,"-",S114/$C114)</f>
        <v>0</v>
      </c>
      <c r="BK114" t="s">
        <v>389</v>
      </c>
      <c r="BL114" t="s">
        <v>142</v>
      </c>
      <c r="BO114" s="99">
        <v>4</v>
      </c>
      <c r="BP114" s="97">
        <v>1</v>
      </c>
      <c r="BQ114" s="103">
        <f t="shared" ref="BQ114:BQ128" si="48">BO114*1000+BP114</f>
        <v>4001</v>
      </c>
      <c r="BS114" s="7" t="s">
        <v>2466</v>
      </c>
      <c r="BU114" s="61"/>
    </row>
    <row r="115" spans="1:83" ht="14" hidden="1" customHeight="1" outlineLevel="1" x14ac:dyDescent="0.2">
      <c r="A115" t="s">
        <v>390</v>
      </c>
      <c r="B115" t="s">
        <v>142</v>
      </c>
      <c r="C115" s="1">
        <f t="shared" si="37"/>
        <v>45424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>IF(P115&gt;0,RANK(P115,(N115:P115,Q115:AE115)),0)</f>
        <v>0</v>
      </c>
      <c r="G115" s="1">
        <f t="shared" si="38"/>
        <v>15062</v>
      </c>
      <c r="H115" s="2">
        <f t="shared" si="39"/>
        <v>0.33158682634730541</v>
      </c>
      <c r="I115" s="2"/>
      <c r="J115" s="2">
        <f t="shared" si="40"/>
        <v>0.32088763649172242</v>
      </c>
      <c r="K115" s="2">
        <f t="shared" si="41"/>
        <v>0.65247446283902788</v>
      </c>
      <c r="L115" s="2">
        <f t="shared" si="42"/>
        <v>0</v>
      </c>
      <c r="M115" s="2">
        <f t="shared" si="43"/>
        <v>2.6637900669249759E-2</v>
      </c>
      <c r="N115" s="1">
        <v>14576</v>
      </c>
      <c r="O115" s="1">
        <v>29638</v>
      </c>
      <c r="Q115" s="61"/>
      <c r="R115" s="61">
        <v>1201</v>
      </c>
      <c r="S115" s="61"/>
      <c r="T115" s="61"/>
      <c r="U115" s="61"/>
      <c r="V115" s="61"/>
      <c r="W115" s="61"/>
      <c r="X115" s="61">
        <v>0</v>
      </c>
      <c r="Y115" s="61">
        <v>2</v>
      </c>
      <c r="Z115" s="61">
        <v>3</v>
      </c>
      <c r="AA115" s="1">
        <v>3</v>
      </c>
      <c r="AB115" s="1">
        <v>1</v>
      </c>
      <c r="BB115" s="7">
        <f>IF(Q115&gt;0,RANK(Q115,(N115:P115,Q115:AE115)),0)</f>
        <v>0</v>
      </c>
      <c r="BC115" s="7">
        <f>IF(R115&gt;0,RANK(R115,(N115:P115,Q115:AE115)),0)</f>
        <v>3</v>
      </c>
      <c r="BD115" s="7">
        <f>IF(T115&gt;0,RANK(T115,(N115:P115,Q115:AE115)),0)</f>
        <v>0</v>
      </c>
      <c r="BE115" s="7">
        <f>IF(S115&gt;0,RANK(S115,(N115:P115,Q115:AE115)),0)</f>
        <v>0</v>
      </c>
      <c r="BF115" s="2">
        <f t="shared" si="44"/>
        <v>0</v>
      </c>
      <c r="BG115" s="2">
        <f t="shared" si="45"/>
        <v>2.6439767523775977E-2</v>
      </c>
      <c r="BH115" s="2">
        <f t="shared" si="46"/>
        <v>0</v>
      </c>
      <c r="BI115" s="2">
        <f t="shared" si="47"/>
        <v>0</v>
      </c>
      <c r="BK115" t="s">
        <v>390</v>
      </c>
      <c r="BL115" t="s">
        <v>142</v>
      </c>
      <c r="BO115" s="99">
        <v>4</v>
      </c>
      <c r="BP115" s="97">
        <v>3</v>
      </c>
      <c r="BQ115" s="103">
        <f t="shared" si="48"/>
        <v>4003</v>
      </c>
      <c r="BS115" s="7" t="s">
        <v>2466</v>
      </c>
      <c r="BU115" s="61"/>
    </row>
    <row r="116" spans="1:83" s="9" customFormat="1" ht="14" hidden="1" customHeight="1" outlineLevel="1" x14ac:dyDescent="0.2">
      <c r="A116" s="9" t="s">
        <v>891</v>
      </c>
      <c r="B116" s="9" t="s">
        <v>142</v>
      </c>
      <c r="C116" s="1">
        <f t="shared" si="37"/>
        <v>54946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>IF(P116&gt;0,RANK(P116,(N116:P116,Q116:AE116)),0)</f>
        <v>0</v>
      </c>
      <c r="G116" s="1">
        <f t="shared" si="38"/>
        <v>7934</v>
      </c>
      <c r="H116" s="2">
        <f t="shared" si="39"/>
        <v>0.1443963163833582</v>
      </c>
      <c r="I116" s="2"/>
      <c r="J116" s="2">
        <f t="shared" si="40"/>
        <v>0.55894878608087939</v>
      </c>
      <c r="K116" s="2">
        <f t="shared" si="41"/>
        <v>0.41455246969752119</v>
      </c>
      <c r="L116" s="2">
        <f t="shared" si="42"/>
        <v>0</v>
      </c>
      <c r="M116" s="2">
        <f t="shared" si="43"/>
        <v>2.6498744221599424E-2</v>
      </c>
      <c r="N116" s="1">
        <v>30712</v>
      </c>
      <c r="O116" s="1">
        <v>22778</v>
      </c>
      <c r="P116" s="1"/>
      <c r="Q116" s="61"/>
      <c r="R116" s="61">
        <v>1440</v>
      </c>
      <c r="S116" s="61"/>
      <c r="T116" s="61"/>
      <c r="U116" s="61"/>
      <c r="V116" s="61"/>
      <c r="W116" s="61"/>
      <c r="X116" s="61">
        <v>0</v>
      </c>
      <c r="Y116" s="61">
        <v>1</v>
      </c>
      <c r="Z116" s="61">
        <v>5</v>
      </c>
      <c r="AA116" s="1">
        <v>9</v>
      </c>
      <c r="AB116" s="1">
        <v>1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61"/>
      <c r="AY116" s="61"/>
      <c r="AZ116" s="61"/>
      <c r="BA116" s="61"/>
      <c r="BB116" s="7">
        <f>IF(Q116&gt;0,RANK(Q116,(N116:P116,Q116:AE116)),0)</f>
        <v>0</v>
      </c>
      <c r="BC116" s="7">
        <f>IF(R116&gt;0,RANK(R116,(N116:P116,Q116:AE116)),0)</f>
        <v>3</v>
      </c>
      <c r="BD116" s="7">
        <f>IF(T116&gt;0,RANK(T116,(N116:P116,Q116:AE116)),0)</f>
        <v>0</v>
      </c>
      <c r="BE116" s="7">
        <f>IF(S116&gt;0,RANK(S116,(N116:P116,Q116:AE116)),0)</f>
        <v>0</v>
      </c>
      <c r="BF116" s="2">
        <f t="shared" si="44"/>
        <v>0</v>
      </c>
      <c r="BG116" s="2">
        <f t="shared" si="45"/>
        <v>2.620754923015324E-2</v>
      </c>
      <c r="BH116" s="2">
        <f t="shared" si="46"/>
        <v>0</v>
      </c>
      <c r="BI116" s="2">
        <f t="shared" si="47"/>
        <v>0</v>
      </c>
      <c r="BJ116" s="66"/>
      <c r="BK116" s="9" t="s">
        <v>891</v>
      </c>
      <c r="BL116" s="9" t="s">
        <v>142</v>
      </c>
      <c r="BO116" s="99">
        <v>4</v>
      </c>
      <c r="BP116" s="97">
        <v>5</v>
      </c>
      <c r="BQ116" s="103">
        <f t="shared" si="48"/>
        <v>4005</v>
      </c>
      <c r="BS116" s="7" t="s">
        <v>2466</v>
      </c>
      <c r="BU116" s="61"/>
      <c r="CA116"/>
      <c r="CB116"/>
      <c r="CC116"/>
      <c r="CD116"/>
      <c r="CE116"/>
    </row>
    <row r="117" spans="1:83" ht="14" hidden="1" customHeight="1" outlineLevel="1" x14ac:dyDescent="0.2">
      <c r="A117" t="s">
        <v>1879</v>
      </c>
      <c r="B117" t="s">
        <v>142</v>
      </c>
      <c r="C117" s="1">
        <f t="shared" si="37"/>
        <v>20535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0</v>
      </c>
      <c r="G117" s="1">
        <f t="shared" si="38"/>
        <v>8821</v>
      </c>
      <c r="H117" s="2">
        <f t="shared" si="39"/>
        <v>0.42955928901874846</v>
      </c>
      <c r="I117" s="2"/>
      <c r="J117" s="2">
        <f t="shared" si="40"/>
        <v>0.27382517652787924</v>
      </c>
      <c r="K117" s="2">
        <f t="shared" si="41"/>
        <v>0.7033844655466277</v>
      </c>
      <c r="L117" s="2">
        <f t="shared" si="42"/>
        <v>0</v>
      </c>
      <c r="M117" s="2">
        <f t="shared" si="43"/>
        <v>2.279035792549311E-2</v>
      </c>
      <c r="N117" s="1">
        <v>5623</v>
      </c>
      <c r="O117" s="1">
        <v>14444</v>
      </c>
      <c r="Q117" s="61"/>
      <c r="R117" s="61">
        <v>468</v>
      </c>
      <c r="S117" s="61"/>
      <c r="T117" s="61"/>
      <c r="U117" s="61"/>
      <c r="V117" s="61"/>
      <c r="W117" s="61"/>
      <c r="X117" s="61">
        <v>0</v>
      </c>
      <c r="Y117" s="61">
        <v>0</v>
      </c>
      <c r="Z117" s="61">
        <v>0</v>
      </c>
      <c r="AA117" s="1">
        <v>0</v>
      </c>
      <c r="AB117" s="1">
        <v>0</v>
      </c>
      <c r="BB117" s="7">
        <f>IF(Q117&gt;0,RANK(Q117,(N117:P117,Q117:AE117)),0)</f>
        <v>0</v>
      </c>
      <c r="BC117" s="7">
        <f>IF(R117&gt;0,RANK(R117,(N117:P117,Q117:AE117)),0)</f>
        <v>3</v>
      </c>
      <c r="BD117" s="7">
        <f>IF(T117&gt;0,RANK(T117,(N117:P117,Q117:AE117)),0)</f>
        <v>0</v>
      </c>
      <c r="BE117" s="7">
        <f>IF(S117&gt;0,RANK(S117,(N117:P117,Q117:AE117)),0)</f>
        <v>0</v>
      </c>
      <c r="BF117" s="2">
        <f t="shared" si="44"/>
        <v>0</v>
      </c>
      <c r="BG117" s="2">
        <f t="shared" si="45"/>
        <v>2.2790357925493061E-2</v>
      </c>
      <c r="BH117" s="2">
        <f t="shared" si="46"/>
        <v>0</v>
      </c>
      <c r="BI117" s="2">
        <f t="shared" si="47"/>
        <v>0</v>
      </c>
      <c r="BK117" t="s">
        <v>1879</v>
      </c>
      <c r="BL117" t="s">
        <v>142</v>
      </c>
      <c r="BO117" s="99">
        <v>4</v>
      </c>
      <c r="BP117" s="97">
        <v>7</v>
      </c>
      <c r="BQ117" s="103">
        <f t="shared" si="48"/>
        <v>4007</v>
      </c>
      <c r="BS117" s="7" t="s">
        <v>2466</v>
      </c>
      <c r="BU117" s="61"/>
    </row>
    <row r="118" spans="1:83" ht="14" hidden="1" customHeight="1" outlineLevel="1" x14ac:dyDescent="0.2">
      <c r="A118" t="s">
        <v>1880</v>
      </c>
      <c r="B118" t="s">
        <v>142</v>
      </c>
      <c r="C118" s="1">
        <f t="shared" si="37"/>
        <v>10624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0</v>
      </c>
      <c r="G118" s="1">
        <f t="shared" si="38"/>
        <v>5207</v>
      </c>
      <c r="H118" s="2">
        <f t="shared" si="39"/>
        <v>0.49011671686746988</v>
      </c>
      <c r="I118" s="2"/>
      <c r="J118" s="2">
        <f t="shared" si="40"/>
        <v>0.24181099397590361</v>
      </c>
      <c r="K118" s="2">
        <f t="shared" si="41"/>
        <v>0.73192771084337349</v>
      </c>
      <c r="L118" s="2">
        <f t="shared" si="42"/>
        <v>0</v>
      </c>
      <c r="M118" s="2">
        <f t="shared" si="43"/>
        <v>2.6261295180722843E-2</v>
      </c>
      <c r="N118" s="1">
        <v>2569</v>
      </c>
      <c r="O118" s="1">
        <v>7776</v>
      </c>
      <c r="Q118" s="61"/>
      <c r="R118" s="61">
        <v>276</v>
      </c>
      <c r="S118" s="61"/>
      <c r="T118" s="61"/>
      <c r="U118" s="61"/>
      <c r="V118" s="61"/>
      <c r="W118" s="61"/>
      <c r="X118" s="61">
        <v>0</v>
      </c>
      <c r="Y118" s="61">
        <v>0</v>
      </c>
      <c r="Z118" s="61">
        <v>1</v>
      </c>
      <c r="AA118" s="1">
        <v>2</v>
      </c>
      <c r="AB118" s="1">
        <v>0</v>
      </c>
      <c r="BB118" s="7">
        <f>IF(Q118&gt;0,RANK(Q118,(N118:P118,Q118:AE118)),0)</f>
        <v>0</v>
      </c>
      <c r="BC118" s="7">
        <f>IF(R118&gt;0,RANK(R118,(N118:P118,Q118:AE118)),0)</f>
        <v>3</v>
      </c>
      <c r="BD118" s="7">
        <f>IF(T118&gt;0,RANK(T118,(N118:P118,Q118:AE118)),0)</f>
        <v>0</v>
      </c>
      <c r="BE118" s="7">
        <f>IF(S118&gt;0,RANK(S118,(N118:P118,Q118:AE118)),0)</f>
        <v>0</v>
      </c>
      <c r="BF118" s="2">
        <f t="shared" si="44"/>
        <v>0</v>
      </c>
      <c r="BG118" s="2">
        <f t="shared" si="45"/>
        <v>2.5978915662650603E-2</v>
      </c>
      <c r="BH118" s="2">
        <f t="shared" si="46"/>
        <v>0</v>
      </c>
      <c r="BI118" s="2">
        <f t="shared" si="47"/>
        <v>0</v>
      </c>
      <c r="BK118" t="s">
        <v>1880</v>
      </c>
      <c r="BL118" t="s">
        <v>142</v>
      </c>
      <c r="BO118" s="99">
        <v>4</v>
      </c>
      <c r="BP118" s="97">
        <v>9</v>
      </c>
      <c r="BQ118" s="103">
        <f t="shared" si="48"/>
        <v>4009</v>
      </c>
      <c r="BS118" s="7" t="s">
        <v>2466</v>
      </c>
      <c r="BU118" s="61"/>
    </row>
    <row r="119" spans="1:83" ht="14" hidden="1" customHeight="1" outlineLevel="1" x14ac:dyDescent="0.2">
      <c r="A119" t="s">
        <v>2227</v>
      </c>
      <c r="B119" t="s">
        <v>142</v>
      </c>
      <c r="C119" s="1">
        <f t="shared" si="37"/>
        <v>2549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0</v>
      </c>
      <c r="G119" s="1">
        <f t="shared" si="38"/>
        <v>805</v>
      </c>
      <c r="H119" s="2">
        <f t="shared" si="39"/>
        <v>0.31581012161632011</v>
      </c>
      <c r="I119" s="2"/>
      <c r="J119" s="2">
        <f t="shared" si="40"/>
        <v>0.32640251078854454</v>
      </c>
      <c r="K119" s="2">
        <f t="shared" si="41"/>
        <v>0.6422126324048647</v>
      </c>
      <c r="L119" s="2">
        <f t="shared" si="42"/>
        <v>0</v>
      </c>
      <c r="M119" s="2">
        <f t="shared" si="43"/>
        <v>3.1384856806590755E-2</v>
      </c>
      <c r="N119" s="1">
        <v>832</v>
      </c>
      <c r="O119" s="1">
        <v>1637</v>
      </c>
      <c r="Q119" s="61"/>
      <c r="R119" s="61">
        <v>80</v>
      </c>
      <c r="S119" s="61"/>
      <c r="T119" s="61"/>
      <c r="U119" s="61"/>
      <c r="V119" s="61"/>
      <c r="W119" s="61"/>
      <c r="X119" s="61">
        <v>0</v>
      </c>
      <c r="Y119" s="61">
        <v>0</v>
      </c>
      <c r="Z119" s="61">
        <v>0</v>
      </c>
      <c r="AA119" s="1">
        <v>0</v>
      </c>
      <c r="AB119" s="1">
        <v>0</v>
      </c>
      <c r="BB119" s="7">
        <f>IF(Q119&gt;0,RANK(Q119,(N119:P119,Q119:AE119)),0)</f>
        <v>0</v>
      </c>
      <c r="BC119" s="7">
        <f>IF(R119&gt;0,RANK(R119,(N119:P119,Q119:AE119)),0)</f>
        <v>3</v>
      </c>
      <c r="BD119" s="7">
        <f>IF(T119&gt;0,RANK(T119,(N119:P119,Q119:AE119)),0)</f>
        <v>0</v>
      </c>
      <c r="BE119" s="7">
        <f>IF(S119&gt;0,RANK(S119,(N119:P119,Q119:AE119)),0)</f>
        <v>0</v>
      </c>
      <c r="BF119" s="2">
        <f t="shared" si="44"/>
        <v>0</v>
      </c>
      <c r="BG119" s="2">
        <f t="shared" si="45"/>
        <v>3.1384856806590818E-2</v>
      </c>
      <c r="BH119" s="2">
        <f t="shared" si="46"/>
        <v>0</v>
      </c>
      <c r="BI119" s="2">
        <f t="shared" si="47"/>
        <v>0</v>
      </c>
      <c r="BK119" t="s">
        <v>2227</v>
      </c>
      <c r="BL119" t="s">
        <v>142</v>
      </c>
      <c r="BO119" s="99">
        <v>4</v>
      </c>
      <c r="BP119" s="97">
        <v>11</v>
      </c>
      <c r="BQ119" s="103">
        <f t="shared" si="48"/>
        <v>4011</v>
      </c>
      <c r="BS119" s="7" t="s">
        <v>2466</v>
      </c>
      <c r="BU119" s="61"/>
    </row>
    <row r="120" spans="1:83" ht="14" hidden="1" customHeight="1" outlineLevel="1" x14ac:dyDescent="0.2">
      <c r="A120" t="s">
        <v>145</v>
      </c>
      <c r="B120" t="s">
        <v>142</v>
      </c>
      <c r="C120" s="1">
        <f t="shared" si="37"/>
        <v>5103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0</v>
      </c>
      <c r="G120" s="1">
        <f t="shared" si="38"/>
        <v>2730</v>
      </c>
      <c r="H120" s="2">
        <f t="shared" si="39"/>
        <v>0.53497942386831276</v>
      </c>
      <c r="I120" s="2"/>
      <c r="J120" s="2">
        <f t="shared" si="40"/>
        <v>0.21987066431510877</v>
      </c>
      <c r="K120" s="2">
        <f t="shared" si="41"/>
        <v>0.75485008818342147</v>
      </c>
      <c r="L120" s="2">
        <f t="shared" si="42"/>
        <v>0</v>
      </c>
      <c r="M120" s="2">
        <f t="shared" si="43"/>
        <v>2.5279247501469815E-2</v>
      </c>
      <c r="N120" s="1">
        <v>1122</v>
      </c>
      <c r="O120" s="1">
        <v>3852</v>
      </c>
      <c r="Q120" s="61"/>
      <c r="R120" s="61">
        <v>129</v>
      </c>
      <c r="S120" s="61"/>
      <c r="T120" s="61"/>
      <c r="U120" s="61"/>
      <c r="V120" s="61"/>
      <c r="W120" s="61"/>
      <c r="X120" s="61">
        <v>0</v>
      </c>
      <c r="Y120" s="61">
        <v>0</v>
      </c>
      <c r="Z120" s="61">
        <v>0</v>
      </c>
      <c r="AA120" s="1">
        <v>0</v>
      </c>
      <c r="AB120" s="1">
        <v>0</v>
      </c>
      <c r="BB120" s="7">
        <f>IF(Q120&gt;0,RANK(Q120,(N120:P120,Q120:AE120)),0)</f>
        <v>0</v>
      </c>
      <c r="BC120" s="7">
        <f>IF(R120&gt;0,RANK(R120,(N120:P120,Q120:AE120)),0)</f>
        <v>3</v>
      </c>
      <c r="BD120" s="7">
        <f>IF(T120&gt;0,RANK(T120,(N120:P120,Q120:AE120)),0)</f>
        <v>0</v>
      </c>
      <c r="BE120" s="7">
        <f>IF(S120&gt;0,RANK(S120,(N120:P120,Q120:AE120)),0)</f>
        <v>0</v>
      </c>
      <c r="BF120" s="2">
        <f t="shared" si="44"/>
        <v>0</v>
      </c>
      <c r="BG120" s="2">
        <f t="shared" si="45"/>
        <v>2.5279247501469725E-2</v>
      </c>
      <c r="BH120" s="2">
        <f t="shared" si="46"/>
        <v>0</v>
      </c>
      <c r="BI120" s="2">
        <f t="shared" si="47"/>
        <v>0</v>
      </c>
      <c r="BK120" t="s">
        <v>145</v>
      </c>
      <c r="BL120" t="s">
        <v>142</v>
      </c>
      <c r="BO120" s="99">
        <v>4</v>
      </c>
      <c r="BP120" s="97">
        <v>12</v>
      </c>
      <c r="BQ120" s="103">
        <f t="shared" si="48"/>
        <v>4012</v>
      </c>
      <c r="BS120" s="7" t="s">
        <v>2466</v>
      </c>
      <c r="BU120" s="61"/>
    </row>
    <row r="121" spans="1:83" ht="14" hidden="1" customHeight="1" outlineLevel="1" x14ac:dyDescent="0.2">
      <c r="A121" t="s">
        <v>144</v>
      </c>
      <c r="B121" t="s">
        <v>142</v>
      </c>
      <c r="C121" s="1">
        <f t="shared" si="37"/>
        <v>1432938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0</v>
      </c>
      <c r="G121" s="1">
        <f t="shared" si="38"/>
        <v>197155</v>
      </c>
      <c r="H121" s="2">
        <f t="shared" si="39"/>
        <v>0.13758794867607671</v>
      </c>
      <c r="I121" s="2"/>
      <c r="J121" s="2">
        <f t="shared" si="40"/>
        <v>0.42085212339961675</v>
      </c>
      <c r="K121" s="2">
        <f t="shared" si="41"/>
        <v>0.55844007207569346</v>
      </c>
      <c r="L121" s="2">
        <f t="shared" si="42"/>
        <v>0</v>
      </c>
      <c r="M121" s="2">
        <f t="shared" si="43"/>
        <v>2.0707804524689788E-2</v>
      </c>
      <c r="N121" s="1">
        <v>603055</v>
      </c>
      <c r="O121" s="1">
        <v>800210</v>
      </c>
      <c r="Q121" s="61"/>
      <c r="R121" s="61">
        <v>29495</v>
      </c>
      <c r="S121" s="61"/>
      <c r="T121" s="61"/>
      <c r="U121" s="61"/>
      <c r="V121" s="61"/>
      <c r="W121" s="61"/>
      <c r="X121" s="61">
        <v>5</v>
      </c>
      <c r="Y121" s="61">
        <v>4</v>
      </c>
      <c r="Z121" s="61">
        <v>36</v>
      </c>
      <c r="AA121" s="1">
        <v>128</v>
      </c>
      <c r="AB121" s="1">
        <v>5</v>
      </c>
      <c r="BB121" s="7">
        <f>IF(Q121&gt;0,RANK(Q121,(N121:P121,Q121:AE121)),0)</f>
        <v>0</v>
      </c>
      <c r="BC121" s="7">
        <f>IF(R121&gt;0,RANK(R121,(N121:P121,Q121:AE121)),0)</f>
        <v>3</v>
      </c>
      <c r="BD121" s="7">
        <f>IF(T121&gt;0,RANK(T121,(N121:P121,Q121:AE121)),0)</f>
        <v>0</v>
      </c>
      <c r="BE121" s="7">
        <f>IF(S121&gt;0,RANK(S121,(N121:P121,Q121:AE121)),0)</f>
        <v>0</v>
      </c>
      <c r="BF121" s="2">
        <f t="shared" si="44"/>
        <v>0</v>
      </c>
      <c r="BG121" s="2">
        <f t="shared" si="45"/>
        <v>2.0583584216483895E-2</v>
      </c>
      <c r="BH121" s="2">
        <f t="shared" si="46"/>
        <v>0</v>
      </c>
      <c r="BI121" s="2">
        <f t="shared" si="47"/>
        <v>0</v>
      </c>
      <c r="BK121" t="s">
        <v>144</v>
      </c>
      <c r="BL121" t="s">
        <v>142</v>
      </c>
      <c r="BO121" s="99">
        <v>4</v>
      </c>
      <c r="BP121" s="97">
        <v>13</v>
      </c>
      <c r="BQ121" s="103">
        <f t="shared" si="48"/>
        <v>4013</v>
      </c>
      <c r="BS121" s="7" t="s">
        <v>2466</v>
      </c>
      <c r="BU121" s="61"/>
    </row>
    <row r="122" spans="1:83" ht="14" hidden="1" customHeight="1" outlineLevel="1" x14ac:dyDescent="0.2">
      <c r="A122" t="s">
        <v>313</v>
      </c>
      <c r="B122" t="s">
        <v>142</v>
      </c>
      <c r="C122" s="1">
        <f t="shared" si="37"/>
        <v>71593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0</v>
      </c>
      <c r="G122" s="1">
        <f t="shared" si="38"/>
        <v>43102</v>
      </c>
      <c r="H122" s="2">
        <f t="shared" si="39"/>
        <v>0.60204209908789963</v>
      </c>
      <c r="I122" s="2"/>
      <c r="J122" s="2">
        <f t="shared" si="40"/>
        <v>0.18968334893076139</v>
      </c>
      <c r="K122" s="2">
        <f t="shared" si="41"/>
        <v>0.79172544801866107</v>
      </c>
      <c r="L122" s="2">
        <f t="shared" si="42"/>
        <v>0</v>
      </c>
      <c r="M122" s="2">
        <f t="shared" si="43"/>
        <v>1.8591203050577487E-2</v>
      </c>
      <c r="N122" s="1">
        <v>13580</v>
      </c>
      <c r="O122" s="1">
        <v>56682</v>
      </c>
      <c r="Q122" s="61"/>
      <c r="R122" s="61">
        <v>1325</v>
      </c>
      <c r="S122" s="61"/>
      <c r="T122" s="61"/>
      <c r="U122" s="61"/>
      <c r="V122" s="61"/>
      <c r="W122" s="61"/>
      <c r="X122" s="61">
        <v>0</v>
      </c>
      <c r="Y122" s="61">
        <v>0</v>
      </c>
      <c r="Z122" s="61">
        <v>3</v>
      </c>
      <c r="AA122" s="1">
        <v>3</v>
      </c>
      <c r="AB122" s="1">
        <v>0</v>
      </c>
      <c r="BB122" s="7">
        <f>IF(Q122&gt;0,RANK(Q122,(N122:P122,Q122:AE122)),0)</f>
        <v>0</v>
      </c>
      <c r="BC122" s="7">
        <f>IF(R122&gt;0,RANK(R122,(N122:P122,Q122:AE122)),0)</f>
        <v>3</v>
      </c>
      <c r="BD122" s="7">
        <f>IF(T122&gt;0,RANK(T122,(N122:P122,Q122:AE122)),0)</f>
        <v>0</v>
      </c>
      <c r="BE122" s="7">
        <f>IF(S122&gt;0,RANK(S122,(N122:P122,Q122:AE122)),0)</f>
        <v>0</v>
      </c>
      <c r="BF122" s="2">
        <f t="shared" si="44"/>
        <v>0</v>
      </c>
      <c r="BG122" s="2">
        <f t="shared" si="45"/>
        <v>1.8507395974466778E-2</v>
      </c>
      <c r="BH122" s="2">
        <f t="shared" si="46"/>
        <v>0</v>
      </c>
      <c r="BI122" s="2">
        <f t="shared" si="47"/>
        <v>0</v>
      </c>
      <c r="BK122" t="s">
        <v>313</v>
      </c>
      <c r="BL122" t="s">
        <v>142</v>
      </c>
      <c r="BO122" s="99">
        <v>4</v>
      </c>
      <c r="BP122" s="97">
        <v>15</v>
      </c>
      <c r="BQ122" s="103">
        <f t="shared" si="48"/>
        <v>4015</v>
      </c>
      <c r="BS122" s="7" t="s">
        <v>2466</v>
      </c>
      <c r="BU122" s="61"/>
    </row>
    <row r="123" spans="1:83" ht="14" hidden="1" customHeight="1" outlineLevel="1" x14ac:dyDescent="0.2">
      <c r="A123" t="s">
        <v>305</v>
      </c>
      <c r="B123" t="s">
        <v>142</v>
      </c>
      <c r="C123" s="1">
        <f t="shared" si="37"/>
        <v>36585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IF(P123&gt;0,RANK(P123,(N123:P123,Q123:AE123)),0)</f>
        <v>0</v>
      </c>
      <c r="G123" s="1">
        <f t="shared" si="38"/>
        <v>8234</v>
      </c>
      <c r="H123" s="2">
        <f t="shared" si="39"/>
        <v>0.22506491731583983</v>
      </c>
      <c r="I123" s="2"/>
      <c r="J123" s="2">
        <f t="shared" si="40"/>
        <v>0.37299439661063277</v>
      </c>
      <c r="K123" s="2">
        <f t="shared" si="41"/>
        <v>0.5980593139264726</v>
      </c>
      <c r="L123" s="2">
        <f t="shared" si="42"/>
        <v>0</v>
      </c>
      <c r="M123" s="2">
        <f t="shared" si="43"/>
        <v>2.894628946289457E-2</v>
      </c>
      <c r="N123" s="1">
        <v>13646</v>
      </c>
      <c r="O123" s="1">
        <v>21880</v>
      </c>
      <c r="Q123" s="61"/>
      <c r="R123" s="61">
        <v>1055</v>
      </c>
      <c r="S123" s="61"/>
      <c r="T123" s="61"/>
      <c r="U123" s="61"/>
      <c r="V123" s="61"/>
      <c r="W123" s="61"/>
      <c r="X123" s="61">
        <v>0</v>
      </c>
      <c r="Y123" s="61">
        <v>0</v>
      </c>
      <c r="Z123" s="61">
        <v>0</v>
      </c>
      <c r="AA123" s="1">
        <v>4</v>
      </c>
      <c r="AB123" s="1">
        <v>0</v>
      </c>
      <c r="BB123" s="7">
        <f>IF(Q123&gt;0,RANK(Q123,(N123:P123,Q123:AE123)),0)</f>
        <v>0</v>
      </c>
      <c r="BC123" s="7">
        <f>IF(R123&gt;0,RANK(R123,(N123:P123,Q123:AE123)),0)</f>
        <v>3</v>
      </c>
      <c r="BD123" s="7">
        <f>IF(T123&gt;0,RANK(T123,(N123:P123,Q123:AE123)),0)</f>
        <v>0</v>
      </c>
      <c r="BE123" s="7">
        <f>IF(S123&gt;0,RANK(S123,(N123:P123,Q123:AE123)),0)</f>
        <v>0</v>
      </c>
      <c r="BF123" s="2">
        <f t="shared" si="44"/>
        <v>0</v>
      </c>
      <c r="BG123" s="2">
        <f t="shared" si="45"/>
        <v>2.883695503621703E-2</v>
      </c>
      <c r="BH123" s="2">
        <f t="shared" si="46"/>
        <v>0</v>
      </c>
      <c r="BI123" s="2">
        <f t="shared" si="47"/>
        <v>0</v>
      </c>
      <c r="BK123" t="s">
        <v>305</v>
      </c>
      <c r="BL123" t="s">
        <v>142</v>
      </c>
      <c r="BO123" s="99">
        <v>4</v>
      </c>
      <c r="BP123" s="97">
        <v>17</v>
      </c>
      <c r="BQ123" s="103">
        <f t="shared" si="48"/>
        <v>4017</v>
      </c>
      <c r="BS123" s="7" t="s">
        <v>2466</v>
      </c>
      <c r="BU123" s="61"/>
    </row>
    <row r="124" spans="1:83" ht="14" hidden="1" customHeight="1" outlineLevel="1" x14ac:dyDescent="0.2">
      <c r="A124" t="s">
        <v>303</v>
      </c>
      <c r="B124" t="s">
        <v>142</v>
      </c>
      <c r="C124" s="1">
        <f t="shared" si="37"/>
        <v>388554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>IF(P124&gt;0,RANK(P124,(N124:P124,Q124:AE124)),0)</f>
        <v>0</v>
      </c>
      <c r="G124" s="1">
        <f t="shared" si="38"/>
        <v>10606</v>
      </c>
      <c r="H124" s="2">
        <f t="shared" si="39"/>
        <v>2.7296077250523736E-2</v>
      </c>
      <c r="I124" s="2"/>
      <c r="J124" s="2">
        <f t="shared" si="40"/>
        <v>0.50244496260494032</v>
      </c>
      <c r="K124" s="2">
        <f t="shared" si="41"/>
        <v>0.47514888535441663</v>
      </c>
      <c r="L124" s="2">
        <f t="shared" si="42"/>
        <v>0</v>
      </c>
      <c r="M124" s="2">
        <f t="shared" si="43"/>
        <v>2.2406152040643057E-2</v>
      </c>
      <c r="N124" s="1">
        <v>195227</v>
      </c>
      <c r="O124" s="1">
        <v>184621</v>
      </c>
      <c r="Q124" s="61"/>
      <c r="R124" s="61">
        <v>8678</v>
      </c>
      <c r="S124" s="61"/>
      <c r="T124" s="61"/>
      <c r="U124" s="61"/>
      <c r="V124" s="61"/>
      <c r="W124" s="61"/>
      <c r="X124" s="61">
        <v>2</v>
      </c>
      <c r="Y124" s="61">
        <v>0</v>
      </c>
      <c r="Z124" s="61">
        <v>8</v>
      </c>
      <c r="AA124" s="1">
        <v>16</v>
      </c>
      <c r="AB124" s="1">
        <v>2</v>
      </c>
      <c r="BB124" s="7">
        <f>IF(Q124&gt;0,RANK(Q124,(N124:P124,Q124:AE124)),0)</f>
        <v>0</v>
      </c>
      <c r="BC124" s="7">
        <f>IF(R124&gt;0,RANK(R124,(N124:P124,Q124:AE124)),0)</f>
        <v>3</v>
      </c>
      <c r="BD124" s="7">
        <f>IF(T124&gt;0,RANK(T124,(N124:P124,Q124:AE124)),0)</f>
        <v>0</v>
      </c>
      <c r="BE124" s="7">
        <f>IF(S124&gt;0,RANK(S124,(N124:P124,Q124:AE124)),0)</f>
        <v>0</v>
      </c>
      <c r="BF124" s="2">
        <f t="shared" si="44"/>
        <v>0</v>
      </c>
      <c r="BG124" s="2">
        <f t="shared" si="45"/>
        <v>2.233408998491844E-2</v>
      </c>
      <c r="BH124" s="2">
        <f t="shared" si="46"/>
        <v>0</v>
      </c>
      <c r="BI124" s="2">
        <f t="shared" si="47"/>
        <v>0</v>
      </c>
      <c r="BK124" t="s">
        <v>303</v>
      </c>
      <c r="BL124" t="s">
        <v>142</v>
      </c>
      <c r="BO124" s="99">
        <v>4</v>
      </c>
      <c r="BP124" s="97">
        <v>19</v>
      </c>
      <c r="BQ124" s="103">
        <f t="shared" si="48"/>
        <v>4019</v>
      </c>
      <c r="BS124" s="7" t="s">
        <v>2466</v>
      </c>
      <c r="BU124" s="61"/>
    </row>
    <row r="125" spans="1:83" ht="14" hidden="1" customHeight="1" outlineLevel="1" x14ac:dyDescent="0.2">
      <c r="A125" t="s">
        <v>420</v>
      </c>
      <c r="B125" t="s">
        <v>142</v>
      </c>
      <c r="C125" s="1">
        <f t="shared" si="37"/>
        <v>116853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0</v>
      </c>
      <c r="G125" s="1">
        <f t="shared" si="38"/>
        <v>36471</v>
      </c>
      <c r="H125" s="2">
        <f t="shared" si="39"/>
        <v>0.31211008703242538</v>
      </c>
      <c r="I125" s="2"/>
      <c r="J125" s="2">
        <f t="shared" si="40"/>
        <v>0.33204966924255264</v>
      </c>
      <c r="K125" s="2">
        <f t="shared" si="41"/>
        <v>0.64415975627497801</v>
      </c>
      <c r="L125" s="2">
        <f t="shared" si="42"/>
        <v>0</v>
      </c>
      <c r="M125" s="2">
        <f t="shared" si="43"/>
        <v>2.3790574482469351E-2</v>
      </c>
      <c r="N125" s="1">
        <v>38801</v>
      </c>
      <c r="O125" s="1">
        <v>75272</v>
      </c>
      <c r="Q125" s="61"/>
      <c r="R125" s="61">
        <v>2767</v>
      </c>
      <c r="S125" s="61"/>
      <c r="T125" s="61"/>
      <c r="U125" s="61"/>
      <c r="V125" s="61"/>
      <c r="W125" s="61"/>
      <c r="X125" s="61">
        <v>3</v>
      </c>
      <c r="Y125" s="61">
        <v>0</v>
      </c>
      <c r="Z125" s="61">
        <v>3</v>
      </c>
      <c r="AA125" s="1">
        <v>6</v>
      </c>
      <c r="AB125" s="1">
        <v>1</v>
      </c>
      <c r="BB125" s="7">
        <f>IF(Q125&gt;0,RANK(Q125,(N125:P125,Q125:AE125)),0)</f>
        <v>0</v>
      </c>
      <c r="BC125" s="7">
        <f>IF(R125&gt;0,RANK(R125,(N125:P125,Q125:AE125)),0)</f>
        <v>3</v>
      </c>
      <c r="BD125" s="7">
        <f>IF(T125&gt;0,RANK(T125,(N125:P125,Q125:AE125)),0)</f>
        <v>0</v>
      </c>
      <c r="BE125" s="7">
        <f>IF(S125&gt;0,RANK(S125,(N125:P125,Q125:AE125)),0)</f>
        <v>0</v>
      </c>
      <c r="BF125" s="2">
        <f t="shared" si="44"/>
        <v>0</v>
      </c>
      <c r="BG125" s="2">
        <f t="shared" si="45"/>
        <v>2.3679323594601766E-2</v>
      </c>
      <c r="BH125" s="2">
        <f t="shared" si="46"/>
        <v>0</v>
      </c>
      <c r="BI125" s="2">
        <f t="shared" si="47"/>
        <v>0</v>
      </c>
      <c r="BK125" t="s">
        <v>420</v>
      </c>
      <c r="BL125" t="s">
        <v>142</v>
      </c>
      <c r="BO125" s="99">
        <v>4</v>
      </c>
      <c r="BP125" s="97">
        <v>21</v>
      </c>
      <c r="BQ125" s="103">
        <f t="shared" si="48"/>
        <v>4021</v>
      </c>
      <c r="BS125" s="7" t="s">
        <v>2466</v>
      </c>
      <c r="BU125" s="61"/>
    </row>
    <row r="126" spans="1:83" ht="14" hidden="1" customHeight="1" outlineLevel="1" x14ac:dyDescent="0.2">
      <c r="A126" t="s">
        <v>1080</v>
      </c>
      <c r="B126" t="s">
        <v>142</v>
      </c>
      <c r="C126" s="1">
        <f t="shared" si="37"/>
        <v>13460</v>
      </c>
      <c r="D126" s="7">
        <f>IF(N126&gt;0, RANK(N126,(N126:P126,Q126:AE126)),0)</f>
        <v>1</v>
      </c>
      <c r="E126" s="7">
        <f>IF(O126&gt;0,RANK(O126,(N126:P126,Q126:AE126)),0)</f>
        <v>2</v>
      </c>
      <c r="F126" s="7">
        <f>IF(P126&gt;0,RANK(P126,(N126:P126,Q126:AE126)),0)</f>
        <v>0</v>
      </c>
      <c r="G126" s="1">
        <f t="shared" si="38"/>
        <v>3615</v>
      </c>
      <c r="H126" s="2">
        <f t="shared" si="39"/>
        <v>0.26857355126300148</v>
      </c>
      <c r="I126" s="2"/>
      <c r="J126" s="2">
        <f t="shared" si="40"/>
        <v>0.62459138187221397</v>
      </c>
      <c r="K126" s="2">
        <f t="shared" si="41"/>
        <v>0.35601783060921249</v>
      </c>
      <c r="L126" s="2">
        <f t="shared" si="42"/>
        <v>0</v>
      </c>
      <c r="M126" s="2">
        <f t="shared" si="43"/>
        <v>1.9390787518573538E-2</v>
      </c>
      <c r="N126" s="1">
        <v>8407</v>
      </c>
      <c r="O126" s="1">
        <v>4792</v>
      </c>
      <c r="Q126" s="61"/>
      <c r="R126" s="61">
        <v>261</v>
      </c>
      <c r="S126" s="61"/>
      <c r="T126" s="61"/>
      <c r="U126" s="61"/>
      <c r="V126" s="61"/>
      <c r="W126" s="61"/>
      <c r="X126" s="61">
        <v>0</v>
      </c>
      <c r="Y126" s="61">
        <v>0</v>
      </c>
      <c r="Z126" s="61">
        <v>0</v>
      </c>
      <c r="AA126" s="1">
        <v>0</v>
      </c>
      <c r="AB126" s="1">
        <v>0</v>
      </c>
      <c r="BB126" s="7">
        <f>IF(Q126&gt;0,RANK(Q126,(N126:P126,Q126:AE126)),0)</f>
        <v>0</v>
      </c>
      <c r="BC126" s="7">
        <f>IF(R126&gt;0,RANK(R126,(N126:P126,Q126:AE126)),0)</f>
        <v>3</v>
      </c>
      <c r="BD126" s="7">
        <f>IF(T126&gt;0,RANK(T126,(N126:P126,Q126:AE126)),0)</f>
        <v>0</v>
      </c>
      <c r="BE126" s="7">
        <f>IF(S126&gt;0,RANK(S126,(N126:P126,Q126:AE126)),0)</f>
        <v>0</v>
      </c>
      <c r="BF126" s="2">
        <f t="shared" si="44"/>
        <v>0</v>
      </c>
      <c r="BG126" s="2">
        <f t="shared" si="45"/>
        <v>1.9390787518573552E-2</v>
      </c>
      <c r="BH126" s="2">
        <f t="shared" si="46"/>
        <v>0</v>
      </c>
      <c r="BI126" s="2">
        <f t="shared" si="47"/>
        <v>0</v>
      </c>
      <c r="BK126" t="s">
        <v>1080</v>
      </c>
      <c r="BL126" t="s">
        <v>142</v>
      </c>
      <c r="BO126" s="99">
        <v>4</v>
      </c>
      <c r="BP126" s="97">
        <v>23</v>
      </c>
      <c r="BQ126" s="103">
        <f t="shared" si="48"/>
        <v>4023</v>
      </c>
      <c r="BS126" s="7" t="s">
        <v>2466</v>
      </c>
      <c r="BU126" s="61"/>
    </row>
    <row r="127" spans="1:83" ht="14" hidden="1" customHeight="1" outlineLevel="1" x14ac:dyDescent="0.2">
      <c r="A127" t="s">
        <v>1273</v>
      </c>
      <c r="B127" t="s">
        <v>142</v>
      </c>
      <c r="C127" s="1">
        <f t="shared" si="37"/>
        <v>108344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0</v>
      </c>
      <c r="G127" s="1">
        <f t="shared" si="38"/>
        <v>41989</v>
      </c>
      <c r="H127" s="2">
        <f t="shared" si="39"/>
        <v>0.38755261020453369</v>
      </c>
      <c r="I127" s="2"/>
      <c r="J127" s="2">
        <f t="shared" si="40"/>
        <v>0.29682308203499963</v>
      </c>
      <c r="K127" s="2">
        <f t="shared" si="41"/>
        <v>0.68437569223953332</v>
      </c>
      <c r="L127" s="2">
        <f t="shared" si="42"/>
        <v>0</v>
      </c>
      <c r="M127" s="2">
        <f t="shared" si="43"/>
        <v>1.8801225725467052E-2</v>
      </c>
      <c r="N127" s="1">
        <v>32159</v>
      </c>
      <c r="O127" s="1">
        <v>74148</v>
      </c>
      <c r="Q127" s="61"/>
      <c r="R127" s="61">
        <v>2029</v>
      </c>
      <c r="S127" s="61"/>
      <c r="T127" s="61"/>
      <c r="U127" s="61"/>
      <c r="V127" s="61"/>
      <c r="W127" s="61"/>
      <c r="X127" s="61">
        <v>2</v>
      </c>
      <c r="Y127" s="61">
        <v>0</v>
      </c>
      <c r="Z127" s="61">
        <v>5</v>
      </c>
      <c r="AA127" s="1">
        <v>1</v>
      </c>
      <c r="AB127" s="1">
        <v>0</v>
      </c>
      <c r="BB127" s="7">
        <f>IF(Q127&gt;0,RANK(Q127,(N127:P127,Q127:AE127)),0)</f>
        <v>0</v>
      </c>
      <c r="BC127" s="7">
        <f>IF(R127&gt;0,RANK(R127,(N127:P127,Q127:AE127)),0)</f>
        <v>3</v>
      </c>
      <c r="BD127" s="7">
        <f>IF(T127&gt;0,RANK(T127,(N127:P127,Q127:AE127)),0)</f>
        <v>0</v>
      </c>
      <c r="BE127" s="7">
        <f>IF(S127&gt;0,RANK(S127,(N127:P127,Q127:AE127)),0)</f>
        <v>0</v>
      </c>
      <c r="BF127" s="2">
        <f t="shared" si="44"/>
        <v>0</v>
      </c>
      <c r="BG127" s="2">
        <f t="shared" si="45"/>
        <v>1.8727386841910949E-2</v>
      </c>
      <c r="BH127" s="2">
        <f t="shared" si="46"/>
        <v>0</v>
      </c>
      <c r="BI127" s="2">
        <f t="shared" si="47"/>
        <v>0</v>
      </c>
      <c r="BK127" t="s">
        <v>1273</v>
      </c>
      <c r="BL127" t="s">
        <v>142</v>
      </c>
      <c r="BO127" s="99">
        <v>4</v>
      </c>
      <c r="BP127" s="97">
        <v>25</v>
      </c>
      <c r="BQ127" s="103">
        <f t="shared" si="48"/>
        <v>4025</v>
      </c>
      <c r="BS127" s="7" t="s">
        <v>2466</v>
      </c>
      <c r="BU127" s="61"/>
    </row>
    <row r="128" spans="1:83" ht="14" hidden="1" customHeight="1" outlineLevel="1" x14ac:dyDescent="0.2">
      <c r="A128" t="s">
        <v>1395</v>
      </c>
      <c r="B128" t="s">
        <v>142</v>
      </c>
      <c r="C128" s="1">
        <f t="shared" si="37"/>
        <v>43884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>IF(P128&gt;0,RANK(P128,(N128:P128,Q128:AE128)),0)</f>
        <v>0</v>
      </c>
      <c r="G128" s="1">
        <f t="shared" si="38"/>
        <v>4881</v>
      </c>
      <c r="H128" s="2">
        <f t="shared" si="39"/>
        <v>0.11122504785343178</v>
      </c>
      <c r="I128" s="2"/>
      <c r="J128" s="2">
        <f t="shared" si="40"/>
        <v>0.43471424665025976</v>
      </c>
      <c r="K128" s="2">
        <f t="shared" si="41"/>
        <v>0.5459392945036915</v>
      </c>
      <c r="L128" s="2">
        <f t="shared" si="42"/>
        <v>0</v>
      </c>
      <c r="M128" s="2">
        <f t="shared" si="43"/>
        <v>1.9346458846048686E-2</v>
      </c>
      <c r="N128" s="1">
        <v>19077</v>
      </c>
      <c r="O128" s="1">
        <v>23958</v>
      </c>
      <c r="Q128" s="61"/>
      <c r="R128" s="61">
        <v>846</v>
      </c>
      <c r="S128" s="61"/>
      <c r="T128" s="61"/>
      <c r="U128" s="61"/>
      <c r="V128" s="61"/>
      <c r="W128" s="61"/>
      <c r="X128" s="61">
        <v>0</v>
      </c>
      <c r="Y128" s="61">
        <v>0</v>
      </c>
      <c r="Z128" s="61">
        <v>0</v>
      </c>
      <c r="AA128" s="1">
        <v>3</v>
      </c>
      <c r="AB128" s="1">
        <v>0</v>
      </c>
      <c r="BB128" s="7">
        <f>IF(Q128&gt;0,RANK(Q128,(N128:P128,Q128:AE128)),0)</f>
        <v>0</v>
      </c>
      <c r="BC128" s="7">
        <f>IF(R128&gt;0,RANK(R128,(N128:P128,Q128:AE128)),0)</f>
        <v>3</v>
      </c>
      <c r="BD128" s="7">
        <f>IF(T128&gt;0,RANK(T128,(N128:P128,Q128:AE128)),0)</f>
        <v>0</v>
      </c>
      <c r="BE128" s="7">
        <f>IF(S128&gt;0,RANK(S128,(N128:P128,Q128:AE128)),0)</f>
        <v>0</v>
      </c>
      <c r="BF128" s="2">
        <f t="shared" si="44"/>
        <v>0</v>
      </c>
      <c r="BG128" s="2">
        <f t="shared" si="45"/>
        <v>1.9278096800656275E-2</v>
      </c>
      <c r="BH128" s="2">
        <f t="shared" si="46"/>
        <v>0</v>
      </c>
      <c r="BI128" s="2">
        <f t="shared" si="47"/>
        <v>0</v>
      </c>
      <c r="BK128" t="s">
        <v>1395</v>
      </c>
      <c r="BL128" t="s">
        <v>142</v>
      </c>
      <c r="BO128" s="99">
        <v>4</v>
      </c>
      <c r="BP128" s="97">
        <v>27</v>
      </c>
      <c r="BQ128" s="103">
        <f t="shared" si="48"/>
        <v>4027</v>
      </c>
      <c r="BS128" s="7" t="s">
        <v>2466</v>
      </c>
      <c r="BU128" s="61"/>
    </row>
    <row r="129" spans="1:73" ht="14" customHeight="1" collapsed="1" x14ac:dyDescent="0.2">
      <c r="A129" t="s">
        <v>312</v>
      </c>
      <c r="B129" t="s">
        <v>260</v>
      </c>
      <c r="C129" s="1">
        <f t="shared" si="37"/>
        <v>2376441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>IF(P129&gt;0,RANK(P129,(N129:P129,Q129:AE129)),0)</f>
        <v>0</v>
      </c>
      <c r="G129" s="1">
        <f t="shared" si="38"/>
        <v>336522</v>
      </c>
      <c r="H129" s="2">
        <f t="shared" si="39"/>
        <v>0.14160755516337245</v>
      </c>
      <c r="I129" s="2"/>
      <c r="J129" s="2">
        <f t="shared" si="40"/>
        <v>0.41841602631834746</v>
      </c>
      <c r="K129" s="2">
        <f t="shared" si="41"/>
        <v>0.56002358148171993</v>
      </c>
      <c r="L129" s="2">
        <f t="shared" si="42"/>
        <v>0</v>
      </c>
      <c r="M129" s="2">
        <f t="shared" si="43"/>
        <v>2.1560392199932665E-2</v>
      </c>
      <c r="N129" s="1">
        <f>SUM(N114:N128)</f>
        <v>994341</v>
      </c>
      <c r="O129" s="1">
        <f t="shared" ref="O129:AB129" si="49">SUM(O114:O128)</f>
        <v>1330863</v>
      </c>
      <c r="R129" s="1">
        <f t="shared" si="49"/>
        <v>50962</v>
      </c>
      <c r="X129" s="1">
        <f t="shared" si="49"/>
        <v>12</v>
      </c>
      <c r="Y129" s="1">
        <f t="shared" si="49"/>
        <v>7</v>
      </c>
      <c r="Z129" s="1">
        <f t="shared" si="49"/>
        <v>66</v>
      </c>
      <c r="AA129" s="1">
        <f t="shared" si="49"/>
        <v>177</v>
      </c>
      <c r="AB129" s="1">
        <f t="shared" si="49"/>
        <v>13</v>
      </c>
      <c r="BB129" s="7">
        <f>IF(Q129&gt;0,RANK(Q129,(N129:P129,Q129:AE129)),0)</f>
        <v>0</v>
      </c>
      <c r="BC129" s="7">
        <f>IF(R129&gt;0,RANK(R129,(N129:P129,Q129:AE129)),0)</f>
        <v>3</v>
      </c>
      <c r="BD129" s="7">
        <f>IF(T129&gt;0,RANK(T129,(N129:P129,Q129:AE129)),0)</f>
        <v>0</v>
      </c>
      <c r="BE129" s="7">
        <f>IF(S129&gt;0,RANK(S129,(N129:P129,Q129:AE129)),0)</f>
        <v>0</v>
      </c>
      <c r="BF129" s="2">
        <f t="shared" si="44"/>
        <v>0</v>
      </c>
      <c r="BG129" s="2">
        <f t="shared" si="45"/>
        <v>2.1444672937388304E-2</v>
      </c>
      <c r="BH129" s="2">
        <f t="shared" si="46"/>
        <v>0</v>
      </c>
      <c r="BI129" s="2">
        <f t="shared" si="47"/>
        <v>0</v>
      </c>
      <c r="BK129" t="s">
        <v>312</v>
      </c>
      <c r="BL129" t="s">
        <v>260</v>
      </c>
      <c r="BO129" s="99">
        <v>4</v>
      </c>
      <c r="BP129" s="97"/>
      <c r="BQ129" s="99">
        <v>4</v>
      </c>
      <c r="BS129" s="7" t="s">
        <v>887</v>
      </c>
      <c r="BU129" s="1"/>
    </row>
    <row r="130" spans="1:73" ht="14" customHeight="1" x14ac:dyDescent="0.2">
      <c r="E130" s="7"/>
      <c r="F130" s="7"/>
      <c r="I130" s="2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BB130" s="7"/>
      <c r="BC130" s="7"/>
      <c r="BD130" s="7"/>
      <c r="BE130" s="7"/>
      <c r="BO130" s="99"/>
      <c r="BP130" s="97"/>
    </row>
    <row r="131" spans="1:73" ht="14" hidden="1" customHeight="1" outlineLevel="1" x14ac:dyDescent="0.2">
      <c r="A131" s="5" t="s">
        <v>294</v>
      </c>
      <c r="B131" s="5" t="s">
        <v>579</v>
      </c>
      <c r="C131" s="1">
        <f t="shared" ref="C131:C162" si="50">SUM(N131:AY131)</f>
        <v>4962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>IF(P131&gt;0,RANK(P131,(N131:P131,Q131:AE131)),0)</f>
        <v>0</v>
      </c>
      <c r="G131" s="1">
        <f>IF(C131&gt;0,MAX(N131:P131)-LARGE(N131:P131,2),0)</f>
        <v>2175</v>
      </c>
      <c r="H131" s="2">
        <f>IF(C131&gt;0,G131/C131,0)</f>
        <v>0.43833131801692865</v>
      </c>
      <c r="I131" s="2"/>
      <c r="J131" s="2">
        <f t="shared" ref="J131:J162" si="51">IF($C131=0,"-",N131/$C131)</f>
        <v>0.27307537283353489</v>
      </c>
      <c r="K131" s="2">
        <f t="shared" ref="K131:K162" si="52">IF($C131=0,"-",O131/$C131)</f>
        <v>0.71140669085046349</v>
      </c>
      <c r="L131" s="2">
        <f t="shared" ref="L131:L162" si="53">IF($C131=0,"-",P131/$C131)</f>
        <v>0</v>
      </c>
      <c r="M131" s="2">
        <f t="shared" ref="M131:M162" si="54">IF(C131=0,"-",(1-J131-K131-L131))</f>
        <v>1.5517936316001624E-2</v>
      </c>
      <c r="N131" s="1">
        <v>1355</v>
      </c>
      <c r="O131" s="1">
        <v>3530</v>
      </c>
      <c r="Q131" s="61">
        <v>77</v>
      </c>
      <c r="R131" s="61"/>
      <c r="S131" s="61"/>
      <c r="T131" s="61"/>
      <c r="U131" s="61"/>
      <c r="V131" s="61"/>
      <c r="W131" s="61"/>
      <c r="X131" s="61"/>
      <c r="Y131" s="61"/>
      <c r="Z131" s="61"/>
      <c r="BB131" s="7">
        <f>IF(Q131&gt;0,RANK(Q131,(N131:P131,Q131:AE131)),0)</f>
        <v>3</v>
      </c>
      <c r="BC131" s="7">
        <f>IF(R131&gt;0,RANK(R131,(N131:P131,Q131:AE131)),0)</f>
        <v>0</v>
      </c>
      <c r="BD131" s="7">
        <f>IF(T131&gt;0,RANK(T131,(N131:P131,Q131:AE131)),0)</f>
        <v>0</v>
      </c>
      <c r="BE131" s="7">
        <f>IF(S131&gt;0,RANK(S131,(N131:P131,Q131:AE131)),0)</f>
        <v>0</v>
      </c>
      <c r="BF131" s="2">
        <f t="shared" ref="BF131:BF162" si="55">IF($C131=0,"-",Q131/$C131)</f>
        <v>1.5517936316001612E-2</v>
      </c>
      <c r="BG131" s="2">
        <f t="shared" ref="BG131:BG162" si="56">IF($C131=0,"-",R131/$C131)</f>
        <v>0</v>
      </c>
      <c r="BH131" s="2">
        <f t="shared" ref="BH131:BH162" si="57">IF($C131=0,"-",T131/$C131)</f>
        <v>0</v>
      </c>
      <c r="BI131" s="2">
        <f t="shared" ref="BI131:BI162" si="58">IF($C131=0,"-",S131/$C131)</f>
        <v>0</v>
      </c>
      <c r="BK131" s="5" t="s">
        <v>294</v>
      </c>
      <c r="BL131" s="5" t="s">
        <v>579</v>
      </c>
      <c r="BO131" s="99">
        <v>5</v>
      </c>
      <c r="BP131" s="97">
        <v>1</v>
      </c>
      <c r="BQ131" s="103">
        <f t="shared" ref="BQ131:BQ162" si="59">BO131*1000+BP131</f>
        <v>5001</v>
      </c>
      <c r="BS131" s="7" t="s">
        <v>2466</v>
      </c>
    </row>
    <row r="132" spans="1:73" ht="14" hidden="1" customHeight="1" outlineLevel="1" x14ac:dyDescent="0.2">
      <c r="A132" s="5" t="s">
        <v>1427</v>
      </c>
      <c r="B132" s="5" t="s">
        <v>579</v>
      </c>
      <c r="C132" s="1">
        <f t="shared" si="50"/>
        <v>6155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>IF(P132&gt;0,RANK(P132,(N132:P132,Q132:AE132)),0)</f>
        <v>0</v>
      </c>
      <c r="G132" s="1">
        <f t="shared" ref="G132:G195" si="60">IF(C132&gt;0,MAX(N132:P132)-LARGE(N132:P132,2),0)</f>
        <v>2527</v>
      </c>
      <c r="H132" s="2">
        <f t="shared" ref="H132:H195" si="61">IF(C132&gt;0,G132/C132,0)</f>
        <v>0.41056051990251829</v>
      </c>
      <c r="I132" s="2"/>
      <c r="J132" s="2">
        <f t="shared" si="51"/>
        <v>0.28448415922014625</v>
      </c>
      <c r="K132" s="2">
        <f t="shared" si="52"/>
        <v>0.69504467912266454</v>
      </c>
      <c r="L132" s="2">
        <f t="shared" si="53"/>
        <v>0</v>
      </c>
      <c r="M132" s="2">
        <f t="shared" si="54"/>
        <v>2.0471161657189207E-2</v>
      </c>
      <c r="N132" s="1">
        <v>1751</v>
      </c>
      <c r="O132" s="1">
        <v>4278</v>
      </c>
      <c r="Q132" s="61">
        <v>126</v>
      </c>
      <c r="R132" s="61"/>
      <c r="S132" s="61"/>
      <c r="T132" s="61"/>
      <c r="U132" s="61"/>
      <c r="V132" s="61"/>
      <c r="W132" s="61"/>
      <c r="X132" s="61"/>
      <c r="Y132" s="61"/>
      <c r="Z132" s="61"/>
      <c r="BB132" s="7">
        <f>IF(Q132&gt;0,RANK(Q132,(N132:P132,Q132:AE132)),0)</f>
        <v>3</v>
      </c>
      <c r="BC132" s="7">
        <f>IF(R132&gt;0,RANK(R132,(N132:P132,Q132:AE132)),0)</f>
        <v>0</v>
      </c>
      <c r="BD132" s="7">
        <f>IF(T132&gt;0,RANK(T132,(N132:P132,Q132:AE132)),0)</f>
        <v>0</v>
      </c>
      <c r="BE132" s="7">
        <f>IF(S132&gt;0,RANK(S132,(N132:P132,Q132:AE132)),0)</f>
        <v>0</v>
      </c>
      <c r="BF132" s="2">
        <f t="shared" si="55"/>
        <v>2.0471161657189277E-2</v>
      </c>
      <c r="BG132" s="2">
        <f t="shared" si="56"/>
        <v>0</v>
      </c>
      <c r="BH132" s="2">
        <f t="shared" si="57"/>
        <v>0</v>
      </c>
      <c r="BI132" s="2">
        <f t="shared" si="58"/>
        <v>0</v>
      </c>
      <c r="BK132" s="5" t="s">
        <v>1427</v>
      </c>
      <c r="BL132" s="5" t="s">
        <v>579</v>
      </c>
      <c r="BO132" s="99">
        <v>5</v>
      </c>
      <c r="BP132" s="97">
        <v>3</v>
      </c>
      <c r="BQ132" s="103">
        <f t="shared" si="59"/>
        <v>5003</v>
      </c>
      <c r="BS132" s="7" t="s">
        <v>2466</v>
      </c>
    </row>
    <row r="133" spans="1:73" ht="14" hidden="1" customHeight="1" outlineLevel="1" x14ac:dyDescent="0.2">
      <c r="A133" s="5" t="s">
        <v>798</v>
      </c>
      <c r="B133" s="5" t="s">
        <v>579</v>
      </c>
      <c r="C133" s="1">
        <f t="shared" si="50"/>
        <v>14351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>IF(P133&gt;0,RANK(P133,(N133:P133,Q133:AE133)),0)</f>
        <v>0</v>
      </c>
      <c r="G133" s="1">
        <f t="shared" si="60"/>
        <v>7716</v>
      </c>
      <c r="H133" s="2">
        <f t="shared" si="61"/>
        <v>0.53766288063549583</v>
      </c>
      <c r="I133" s="2"/>
      <c r="J133" s="2">
        <f t="shared" si="51"/>
        <v>0.20751167166051146</v>
      </c>
      <c r="K133" s="2">
        <f t="shared" si="52"/>
        <v>0.74517455229600726</v>
      </c>
      <c r="L133" s="2">
        <f t="shared" si="53"/>
        <v>0</v>
      </c>
      <c r="M133" s="2">
        <f t="shared" si="54"/>
        <v>4.7313776043481304E-2</v>
      </c>
      <c r="N133" s="1">
        <v>2978</v>
      </c>
      <c r="O133" s="1">
        <v>10694</v>
      </c>
      <c r="Q133" s="61">
        <v>679</v>
      </c>
      <c r="R133" s="61"/>
      <c r="S133" s="61"/>
      <c r="T133" s="61"/>
      <c r="U133" s="61"/>
      <c r="V133" s="61"/>
      <c r="W133" s="61"/>
      <c r="X133" s="61"/>
      <c r="Y133" s="61"/>
      <c r="Z133" s="61"/>
      <c r="BB133" s="7">
        <f>IF(Q133&gt;0,RANK(Q133,(N133:P133,Q133:AE133)),0)</f>
        <v>3</v>
      </c>
      <c r="BC133" s="7">
        <f>IF(R133&gt;0,RANK(R133,(N133:P133,Q133:AE133)),0)</f>
        <v>0</v>
      </c>
      <c r="BD133" s="7">
        <f>IF(T133&gt;0,RANK(T133,(N133:P133,Q133:AE133)),0)</f>
        <v>0</v>
      </c>
      <c r="BE133" s="7">
        <f>IF(S133&gt;0,RANK(S133,(N133:P133,Q133:AE133)),0)</f>
        <v>0</v>
      </c>
      <c r="BF133" s="2">
        <f t="shared" si="55"/>
        <v>4.731377604348129E-2</v>
      </c>
      <c r="BG133" s="2">
        <f t="shared" si="56"/>
        <v>0</v>
      </c>
      <c r="BH133" s="2">
        <f t="shared" si="57"/>
        <v>0</v>
      </c>
      <c r="BI133" s="2">
        <f t="shared" si="58"/>
        <v>0</v>
      </c>
      <c r="BK133" s="5" t="s">
        <v>798</v>
      </c>
      <c r="BL133" s="5" t="s">
        <v>579</v>
      </c>
      <c r="BO133" s="99">
        <v>5</v>
      </c>
      <c r="BP133" s="97">
        <v>5</v>
      </c>
      <c r="BQ133" s="103">
        <f t="shared" si="59"/>
        <v>5005</v>
      </c>
      <c r="BS133" s="7" t="s">
        <v>2466</v>
      </c>
    </row>
    <row r="134" spans="1:73" ht="14" hidden="1" customHeight="1" outlineLevel="1" x14ac:dyDescent="0.2">
      <c r="A134" s="5" t="s">
        <v>525</v>
      </c>
      <c r="B134" s="5" t="s">
        <v>579</v>
      </c>
      <c r="C134" s="1">
        <f t="shared" si="50"/>
        <v>77534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>IF(P134&gt;0,RANK(P134,(N134:P134,Q134:AE134)),0)</f>
        <v>0</v>
      </c>
      <c r="G134" s="1">
        <f t="shared" si="60"/>
        <v>30869</v>
      </c>
      <c r="H134" s="2">
        <f t="shared" si="61"/>
        <v>0.39813501173678645</v>
      </c>
      <c r="I134" s="2"/>
      <c r="J134" s="2">
        <f t="shared" si="51"/>
        <v>0.28782211674878116</v>
      </c>
      <c r="K134" s="2">
        <f t="shared" si="52"/>
        <v>0.68595712848556767</v>
      </c>
      <c r="L134" s="2">
        <f t="shared" si="53"/>
        <v>0</v>
      </c>
      <c r="M134" s="2">
        <f t="shared" si="54"/>
        <v>2.6220754765651222E-2</v>
      </c>
      <c r="N134" s="1">
        <v>22316</v>
      </c>
      <c r="O134" s="1">
        <v>53185</v>
      </c>
      <c r="Q134" s="61">
        <v>2033</v>
      </c>
      <c r="R134" s="61"/>
      <c r="S134" s="61"/>
      <c r="T134" s="61"/>
      <c r="U134" s="61"/>
      <c r="V134" s="61"/>
      <c r="W134" s="61"/>
      <c r="X134" s="61"/>
      <c r="Y134" s="61"/>
      <c r="Z134" s="61"/>
      <c r="BB134" s="7">
        <f>IF(Q134&gt;0,RANK(Q134,(N134:P134,Q134:AE134)),0)</f>
        <v>3</v>
      </c>
      <c r="BC134" s="7">
        <f>IF(R134&gt;0,RANK(R134,(N134:P134,Q134:AE134)),0)</f>
        <v>0</v>
      </c>
      <c r="BD134" s="7">
        <f>IF(T134&gt;0,RANK(T134,(N134:P134,Q134:AE134)),0)</f>
        <v>0</v>
      </c>
      <c r="BE134" s="7">
        <f>IF(S134&gt;0,RANK(S134,(N134:P134,Q134:AE134)),0)</f>
        <v>0</v>
      </c>
      <c r="BF134" s="2">
        <f t="shared" si="55"/>
        <v>2.6220754765651198E-2</v>
      </c>
      <c r="BG134" s="2">
        <f t="shared" si="56"/>
        <v>0</v>
      </c>
      <c r="BH134" s="2">
        <f t="shared" si="57"/>
        <v>0</v>
      </c>
      <c r="BI134" s="2">
        <f t="shared" si="58"/>
        <v>0</v>
      </c>
      <c r="BK134" s="5" t="s">
        <v>525</v>
      </c>
      <c r="BL134" s="5" t="s">
        <v>579</v>
      </c>
      <c r="BO134" s="99">
        <v>5</v>
      </c>
      <c r="BP134" s="97">
        <v>7</v>
      </c>
      <c r="BQ134" s="103">
        <f t="shared" si="59"/>
        <v>5007</v>
      </c>
      <c r="BS134" s="7" t="s">
        <v>2466</v>
      </c>
    </row>
    <row r="135" spans="1:73" ht="14" hidden="1" customHeight="1" outlineLevel="1" x14ac:dyDescent="0.2">
      <c r="A135" s="6" t="s">
        <v>1284</v>
      </c>
      <c r="B135" s="5" t="s">
        <v>579</v>
      </c>
      <c r="C135" s="1">
        <f t="shared" si="50"/>
        <v>11623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>IF(P135&gt;0,RANK(P135,(N135:P135,Q135:AE135)),0)</f>
        <v>0</v>
      </c>
      <c r="G135" s="1">
        <f t="shared" si="60"/>
        <v>6820</v>
      </c>
      <c r="H135" s="2">
        <f t="shared" si="61"/>
        <v>0.58676761593392412</v>
      </c>
      <c r="I135" s="2"/>
      <c r="J135" s="2">
        <f t="shared" si="51"/>
        <v>0.18996816656629098</v>
      </c>
      <c r="K135" s="2">
        <f t="shared" si="52"/>
        <v>0.77673578250021513</v>
      </c>
      <c r="L135" s="2">
        <f t="shared" si="53"/>
        <v>0</v>
      </c>
      <c r="M135" s="2">
        <f t="shared" si="54"/>
        <v>3.3296050933493859E-2</v>
      </c>
      <c r="N135" s="1">
        <v>2208</v>
      </c>
      <c r="O135" s="1">
        <v>9028</v>
      </c>
      <c r="Q135" s="61">
        <v>387</v>
      </c>
      <c r="R135" s="61"/>
      <c r="S135" s="61"/>
      <c r="T135" s="61"/>
      <c r="U135" s="61"/>
      <c r="V135" s="61"/>
      <c r="W135" s="61"/>
      <c r="X135" s="61"/>
      <c r="Y135" s="61"/>
      <c r="Z135" s="61"/>
      <c r="BB135" s="7">
        <f>IF(Q135&gt;0,RANK(Q135,(N135:P135,Q135:AE135)),0)</f>
        <v>3</v>
      </c>
      <c r="BC135" s="7">
        <f>IF(R135&gt;0,RANK(R135,(N135:P135,Q135:AE135)),0)</f>
        <v>0</v>
      </c>
      <c r="BD135" s="7">
        <f>IF(T135&gt;0,RANK(T135,(N135:P135,Q135:AE135)),0)</f>
        <v>0</v>
      </c>
      <c r="BE135" s="7">
        <f>IF(S135&gt;0,RANK(S135,(N135:P135,Q135:AE135)),0)</f>
        <v>0</v>
      </c>
      <c r="BF135" s="2">
        <f t="shared" si="55"/>
        <v>3.3296050933493936E-2</v>
      </c>
      <c r="BG135" s="2">
        <f t="shared" si="56"/>
        <v>0</v>
      </c>
      <c r="BH135" s="2">
        <f t="shared" si="57"/>
        <v>0</v>
      </c>
      <c r="BI135" s="2">
        <f t="shared" si="58"/>
        <v>0</v>
      </c>
      <c r="BK135" s="6" t="s">
        <v>1284</v>
      </c>
      <c r="BL135" s="5" t="s">
        <v>579</v>
      </c>
      <c r="BO135" s="99">
        <v>5</v>
      </c>
      <c r="BP135" s="97">
        <v>9</v>
      </c>
      <c r="BQ135" s="103">
        <f t="shared" si="59"/>
        <v>5009</v>
      </c>
      <c r="BS135" s="7" t="s">
        <v>2466</v>
      </c>
    </row>
    <row r="136" spans="1:73" ht="14" hidden="1" customHeight="1" outlineLevel="1" x14ac:dyDescent="0.2">
      <c r="A136" s="6" t="s">
        <v>1244</v>
      </c>
      <c r="B136" s="5" t="s">
        <v>579</v>
      </c>
      <c r="C136" s="1">
        <f t="shared" si="50"/>
        <v>2854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>IF(P136&gt;0,RANK(P136,(N136:P136,Q136:AE136)),0)</f>
        <v>0</v>
      </c>
      <c r="G136" s="1">
        <f t="shared" si="60"/>
        <v>1038</v>
      </c>
      <c r="H136" s="2">
        <f t="shared" si="61"/>
        <v>0.36370007007708477</v>
      </c>
      <c r="I136" s="2"/>
      <c r="J136" s="2">
        <f t="shared" si="51"/>
        <v>0.3041345480028031</v>
      </c>
      <c r="K136" s="2">
        <f t="shared" si="52"/>
        <v>0.66783461807988787</v>
      </c>
      <c r="L136" s="2">
        <f t="shared" si="53"/>
        <v>0</v>
      </c>
      <c r="M136" s="2">
        <f t="shared" si="54"/>
        <v>2.8030833917309095E-2</v>
      </c>
      <c r="N136" s="1">
        <v>868</v>
      </c>
      <c r="O136" s="1">
        <v>1906</v>
      </c>
      <c r="Q136" s="61">
        <v>80</v>
      </c>
      <c r="R136" s="61"/>
      <c r="S136" s="61"/>
      <c r="T136" s="61"/>
      <c r="U136" s="61"/>
      <c r="V136" s="61"/>
      <c r="W136" s="61"/>
      <c r="X136" s="61"/>
      <c r="Y136" s="61"/>
      <c r="Z136" s="61"/>
      <c r="BB136" s="7">
        <f>IF(Q136&gt;0,RANK(Q136,(N136:P136,Q136:AE136)),0)</f>
        <v>3</v>
      </c>
      <c r="BC136" s="7">
        <f>IF(R136&gt;0,RANK(R136,(N136:P136,Q136:AE136)),0)</f>
        <v>0</v>
      </c>
      <c r="BD136" s="7">
        <f>IF(T136&gt;0,RANK(T136,(N136:P136,Q136:AE136)),0)</f>
        <v>0</v>
      </c>
      <c r="BE136" s="7">
        <f>IF(S136&gt;0,RANK(S136,(N136:P136,Q136:AE136)),0)</f>
        <v>0</v>
      </c>
      <c r="BF136" s="2">
        <f t="shared" si="55"/>
        <v>2.8030833917309039E-2</v>
      </c>
      <c r="BG136" s="2">
        <f t="shared" si="56"/>
        <v>0</v>
      </c>
      <c r="BH136" s="2">
        <f t="shared" si="57"/>
        <v>0</v>
      </c>
      <c r="BI136" s="2">
        <f t="shared" si="58"/>
        <v>0</v>
      </c>
      <c r="BK136" s="6" t="s">
        <v>1244</v>
      </c>
      <c r="BL136" s="5" t="s">
        <v>579</v>
      </c>
      <c r="BO136" s="99">
        <v>5</v>
      </c>
      <c r="BP136" s="97">
        <v>11</v>
      </c>
      <c r="BQ136" s="103">
        <f t="shared" si="59"/>
        <v>5011</v>
      </c>
      <c r="BS136" s="7" t="s">
        <v>2466</v>
      </c>
    </row>
    <row r="137" spans="1:73" ht="14" hidden="1" customHeight="1" outlineLevel="1" x14ac:dyDescent="0.2">
      <c r="A137" s="6" t="s">
        <v>2511</v>
      </c>
      <c r="B137" s="5" t="s">
        <v>579</v>
      </c>
      <c r="C137" s="1">
        <f t="shared" si="50"/>
        <v>1791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0</v>
      </c>
      <c r="G137" s="1">
        <f t="shared" si="60"/>
        <v>912</v>
      </c>
      <c r="H137" s="2">
        <f t="shared" si="61"/>
        <v>0.50921273031825798</v>
      </c>
      <c r="I137" s="2"/>
      <c r="J137" s="2">
        <f t="shared" si="51"/>
        <v>0.23618090452261306</v>
      </c>
      <c r="K137" s="2">
        <f t="shared" si="52"/>
        <v>0.74539363484087107</v>
      </c>
      <c r="L137" s="2">
        <f t="shared" si="53"/>
        <v>0</v>
      </c>
      <c r="M137" s="2">
        <f t="shared" si="54"/>
        <v>1.8425460636515845E-2</v>
      </c>
      <c r="N137" s="1">
        <v>423</v>
      </c>
      <c r="O137" s="1">
        <v>1335</v>
      </c>
      <c r="Q137" s="61">
        <v>33</v>
      </c>
      <c r="R137" s="61"/>
      <c r="S137" s="61"/>
      <c r="T137" s="61"/>
      <c r="U137" s="61"/>
      <c r="V137" s="61"/>
      <c r="W137" s="61"/>
      <c r="X137" s="61"/>
      <c r="Y137" s="61"/>
      <c r="Z137" s="61"/>
      <c r="BB137" s="7">
        <f>IF(Q137&gt;0,RANK(Q137,(N137:P137,Q137:AE137)),0)</f>
        <v>3</v>
      </c>
      <c r="BC137" s="7">
        <f>IF(R137&gt;0,RANK(R137,(N137:P137,Q137:AE137)),0)</f>
        <v>0</v>
      </c>
      <c r="BD137" s="7">
        <f>IF(T137&gt;0,RANK(T137,(N137:P137,Q137:AE137)),0)</f>
        <v>0</v>
      </c>
      <c r="BE137" s="7">
        <f>IF(S137&gt;0,RANK(S137,(N137:P137,Q137:AE137)),0)</f>
        <v>0</v>
      </c>
      <c r="BF137" s="2">
        <f t="shared" si="55"/>
        <v>1.8425460636515914E-2</v>
      </c>
      <c r="BG137" s="2">
        <f t="shared" si="56"/>
        <v>0</v>
      </c>
      <c r="BH137" s="2">
        <f t="shared" si="57"/>
        <v>0</v>
      </c>
      <c r="BI137" s="2">
        <f t="shared" si="58"/>
        <v>0</v>
      </c>
      <c r="BK137" s="6" t="s">
        <v>2511</v>
      </c>
      <c r="BL137" s="5" t="s">
        <v>579</v>
      </c>
      <c r="BO137" s="99">
        <v>5</v>
      </c>
      <c r="BP137" s="97">
        <v>13</v>
      </c>
      <c r="BQ137" s="103">
        <f t="shared" si="59"/>
        <v>5013</v>
      </c>
      <c r="BS137" s="7" t="s">
        <v>2466</v>
      </c>
    </row>
    <row r="138" spans="1:73" ht="14" hidden="1" customHeight="1" outlineLevel="1" x14ac:dyDescent="0.2">
      <c r="A138" s="6" t="s">
        <v>378</v>
      </c>
      <c r="B138" s="5" t="s">
        <v>579</v>
      </c>
      <c r="C138" s="1">
        <f t="shared" si="50"/>
        <v>8968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0</v>
      </c>
      <c r="G138" s="1">
        <f t="shared" si="60"/>
        <v>2828</v>
      </c>
      <c r="H138" s="2">
        <f t="shared" si="61"/>
        <v>0.3153434433541481</v>
      </c>
      <c r="I138" s="2"/>
      <c r="J138" s="2">
        <f t="shared" si="51"/>
        <v>0.33095450490633366</v>
      </c>
      <c r="K138" s="2">
        <f t="shared" si="52"/>
        <v>0.6462979482604817</v>
      </c>
      <c r="L138" s="2">
        <f t="shared" si="53"/>
        <v>0</v>
      </c>
      <c r="M138" s="2">
        <f t="shared" si="54"/>
        <v>2.2747546833184695E-2</v>
      </c>
      <c r="N138" s="1">
        <v>2968</v>
      </c>
      <c r="O138" s="1">
        <v>5796</v>
      </c>
      <c r="Q138" s="61">
        <v>204</v>
      </c>
      <c r="R138" s="61"/>
      <c r="S138" s="61"/>
      <c r="T138" s="61"/>
      <c r="U138" s="61"/>
      <c r="V138" s="61"/>
      <c r="W138" s="61"/>
      <c r="X138" s="61"/>
      <c r="Y138" s="61"/>
      <c r="Z138" s="61"/>
      <c r="BB138" s="7">
        <f>IF(Q138&gt;0,RANK(Q138,(N138:P138,Q138:AE138)),0)</f>
        <v>3</v>
      </c>
      <c r="BC138" s="7">
        <f>IF(R138&gt;0,RANK(R138,(N138:P138,Q138:AE138)),0)</f>
        <v>0</v>
      </c>
      <c r="BD138" s="7">
        <f>IF(T138&gt;0,RANK(T138,(N138:P138,Q138:AE138)),0)</f>
        <v>0</v>
      </c>
      <c r="BE138" s="7">
        <f>IF(S138&gt;0,RANK(S138,(N138:P138,Q138:AE138)),0)</f>
        <v>0</v>
      </c>
      <c r="BF138" s="2">
        <f t="shared" si="55"/>
        <v>2.2747546833184657E-2</v>
      </c>
      <c r="BG138" s="2">
        <f t="shared" si="56"/>
        <v>0</v>
      </c>
      <c r="BH138" s="2">
        <f t="shared" si="57"/>
        <v>0</v>
      </c>
      <c r="BI138" s="2">
        <f t="shared" si="58"/>
        <v>0</v>
      </c>
      <c r="BK138" s="6" t="s">
        <v>378</v>
      </c>
      <c r="BL138" s="5" t="s">
        <v>579</v>
      </c>
      <c r="BO138" s="99">
        <v>5</v>
      </c>
      <c r="BP138" s="97">
        <v>15</v>
      </c>
      <c r="BQ138" s="103">
        <f t="shared" si="59"/>
        <v>5015</v>
      </c>
      <c r="BS138" s="7" t="s">
        <v>2466</v>
      </c>
    </row>
    <row r="139" spans="1:73" ht="14" hidden="1" customHeight="1" outlineLevel="1" x14ac:dyDescent="0.2">
      <c r="A139" s="6" t="s">
        <v>743</v>
      </c>
      <c r="B139" s="5" t="s">
        <v>579</v>
      </c>
      <c r="C139" s="1">
        <f t="shared" si="50"/>
        <v>3551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>IF(P139&gt;0,RANK(P139,(N139:P139,Q139:AE139)),0)</f>
        <v>0</v>
      </c>
      <c r="G139" s="1">
        <f t="shared" si="60"/>
        <v>219</v>
      </c>
      <c r="H139" s="2">
        <f t="shared" si="61"/>
        <v>6.16727682343002E-2</v>
      </c>
      <c r="I139" s="2"/>
      <c r="J139" s="2">
        <f t="shared" si="51"/>
        <v>0.52295128132920299</v>
      </c>
      <c r="K139" s="2">
        <f t="shared" si="52"/>
        <v>0.46127851309490286</v>
      </c>
      <c r="L139" s="2">
        <f t="shared" si="53"/>
        <v>0</v>
      </c>
      <c r="M139" s="2">
        <f t="shared" si="54"/>
        <v>1.5770205575894147E-2</v>
      </c>
      <c r="N139" s="1">
        <v>1857</v>
      </c>
      <c r="O139" s="1">
        <v>1638</v>
      </c>
      <c r="Q139" s="61">
        <v>56</v>
      </c>
      <c r="R139" s="61"/>
      <c r="S139" s="61"/>
      <c r="T139" s="61"/>
      <c r="U139" s="61"/>
      <c r="V139" s="61"/>
      <c r="W139" s="61"/>
      <c r="X139" s="61"/>
      <c r="Y139" s="61"/>
      <c r="Z139" s="61"/>
      <c r="BB139" s="7">
        <f>IF(Q139&gt;0,RANK(Q139,(N139:P139,Q139:AE139)),0)</f>
        <v>3</v>
      </c>
      <c r="BC139" s="7">
        <f>IF(R139&gt;0,RANK(R139,(N139:P139,Q139:AE139)),0)</f>
        <v>0</v>
      </c>
      <c r="BD139" s="7">
        <f>IF(T139&gt;0,RANK(T139,(N139:P139,Q139:AE139)),0)</f>
        <v>0</v>
      </c>
      <c r="BE139" s="7">
        <f>IF(S139&gt;0,RANK(S139,(N139:P139,Q139:AE139)),0)</f>
        <v>0</v>
      </c>
      <c r="BF139" s="2">
        <f t="shared" si="55"/>
        <v>1.5770205575894116E-2</v>
      </c>
      <c r="BG139" s="2">
        <f t="shared" si="56"/>
        <v>0</v>
      </c>
      <c r="BH139" s="2">
        <f t="shared" si="57"/>
        <v>0</v>
      </c>
      <c r="BI139" s="2">
        <f t="shared" si="58"/>
        <v>0</v>
      </c>
      <c r="BK139" s="6" t="s">
        <v>743</v>
      </c>
      <c r="BL139" s="5" t="s">
        <v>579</v>
      </c>
      <c r="BO139" s="99">
        <v>5</v>
      </c>
      <c r="BP139" s="97">
        <v>17</v>
      </c>
      <c r="BQ139" s="103">
        <f t="shared" si="59"/>
        <v>5017</v>
      </c>
      <c r="BS139" s="7" t="s">
        <v>2466</v>
      </c>
    </row>
    <row r="140" spans="1:73" ht="14" hidden="1" customHeight="1" outlineLevel="1" x14ac:dyDescent="0.2">
      <c r="A140" s="6" t="s">
        <v>949</v>
      </c>
      <c r="B140" s="5" t="s">
        <v>579</v>
      </c>
      <c r="C140" s="1">
        <f t="shared" si="50"/>
        <v>6731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>IF(P140&gt;0,RANK(P140,(N140:P140,Q140:AE140)),0)</f>
        <v>0</v>
      </c>
      <c r="G140" s="1">
        <f t="shared" si="60"/>
        <v>1377</v>
      </c>
      <c r="H140" s="2">
        <f t="shared" si="61"/>
        <v>0.20457584311395038</v>
      </c>
      <c r="I140" s="2"/>
      <c r="J140" s="2">
        <f t="shared" si="51"/>
        <v>0.38790670034170255</v>
      </c>
      <c r="K140" s="2">
        <f t="shared" si="52"/>
        <v>0.59248254345565299</v>
      </c>
      <c r="L140" s="2">
        <f t="shared" si="53"/>
        <v>0</v>
      </c>
      <c r="M140" s="2">
        <f t="shared" si="54"/>
        <v>1.9610756202644519E-2</v>
      </c>
      <c r="N140" s="1">
        <v>2611</v>
      </c>
      <c r="O140" s="1">
        <v>3988</v>
      </c>
      <c r="Q140" s="61">
        <v>132</v>
      </c>
      <c r="R140" s="61"/>
      <c r="S140" s="61"/>
      <c r="T140" s="61"/>
      <c r="U140" s="61"/>
      <c r="V140" s="61"/>
      <c r="W140" s="61"/>
      <c r="X140" s="61"/>
      <c r="Y140" s="61"/>
      <c r="Z140" s="61"/>
      <c r="BB140" s="7">
        <f>IF(Q140&gt;0,RANK(Q140,(N140:P140,Q140:AE140)),0)</f>
        <v>3</v>
      </c>
      <c r="BC140" s="7">
        <f>IF(R140&gt;0,RANK(R140,(N140:P140,Q140:AE140)),0)</f>
        <v>0</v>
      </c>
      <c r="BD140" s="7">
        <f>IF(T140&gt;0,RANK(T140,(N140:P140,Q140:AE140)),0)</f>
        <v>0</v>
      </c>
      <c r="BE140" s="7">
        <f>IF(S140&gt;0,RANK(S140,(N140:P140,Q140:AE140)),0)</f>
        <v>0</v>
      </c>
      <c r="BF140" s="2">
        <f t="shared" si="55"/>
        <v>1.9610756202644481E-2</v>
      </c>
      <c r="BG140" s="2">
        <f t="shared" si="56"/>
        <v>0</v>
      </c>
      <c r="BH140" s="2">
        <f t="shared" si="57"/>
        <v>0</v>
      </c>
      <c r="BI140" s="2">
        <f t="shared" si="58"/>
        <v>0</v>
      </c>
      <c r="BK140" s="6" t="s">
        <v>949</v>
      </c>
      <c r="BL140" s="5" t="s">
        <v>579</v>
      </c>
      <c r="BO140" s="99">
        <v>5</v>
      </c>
      <c r="BP140" s="97">
        <v>19</v>
      </c>
      <c r="BQ140" s="103">
        <f t="shared" si="59"/>
        <v>5019</v>
      </c>
      <c r="BS140" s="7" t="s">
        <v>2466</v>
      </c>
    </row>
    <row r="141" spans="1:73" ht="14" hidden="1" customHeight="1" outlineLevel="1" x14ac:dyDescent="0.2">
      <c r="A141" s="6" t="s">
        <v>2583</v>
      </c>
      <c r="B141" s="5" t="s">
        <v>579</v>
      </c>
      <c r="C141" s="1">
        <f t="shared" si="50"/>
        <v>4132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>IF(P141&gt;0,RANK(P141,(N141:P141,Q141:AE141)),0)</f>
        <v>0</v>
      </c>
      <c r="G141" s="1">
        <f t="shared" si="60"/>
        <v>2436</v>
      </c>
      <c r="H141" s="2">
        <f t="shared" si="61"/>
        <v>0.5895450145208132</v>
      </c>
      <c r="I141" s="2"/>
      <c r="J141" s="2">
        <f t="shared" si="51"/>
        <v>0.18925459825750243</v>
      </c>
      <c r="K141" s="2">
        <f t="shared" si="52"/>
        <v>0.77879961277831555</v>
      </c>
      <c r="L141" s="2">
        <f t="shared" si="53"/>
        <v>0</v>
      </c>
      <c r="M141" s="2">
        <f t="shared" si="54"/>
        <v>3.1945788964181987E-2</v>
      </c>
      <c r="N141" s="1">
        <v>782</v>
      </c>
      <c r="O141" s="1">
        <v>3218</v>
      </c>
      <c r="Q141" s="61">
        <v>132</v>
      </c>
      <c r="R141" s="61"/>
      <c r="S141" s="61"/>
      <c r="T141" s="61"/>
      <c r="U141" s="61"/>
      <c r="V141" s="61"/>
      <c r="W141" s="61"/>
      <c r="X141" s="61"/>
      <c r="Y141" s="61"/>
      <c r="Z141" s="61"/>
      <c r="BB141" s="7">
        <f>IF(Q141&gt;0,RANK(Q141,(N141:P141,Q141:AE141)),0)</f>
        <v>3</v>
      </c>
      <c r="BC141" s="7">
        <f>IF(R141&gt;0,RANK(R141,(N141:P141,Q141:AE141)),0)</f>
        <v>0</v>
      </c>
      <c r="BD141" s="7">
        <f>IF(T141&gt;0,RANK(T141,(N141:P141,Q141:AE141)),0)</f>
        <v>0</v>
      </c>
      <c r="BE141" s="7">
        <f>IF(S141&gt;0,RANK(S141,(N141:P141,Q141:AE141)),0)</f>
        <v>0</v>
      </c>
      <c r="BF141" s="2">
        <f t="shared" si="55"/>
        <v>3.1945788964181994E-2</v>
      </c>
      <c r="BG141" s="2">
        <f t="shared" si="56"/>
        <v>0</v>
      </c>
      <c r="BH141" s="2">
        <f t="shared" si="57"/>
        <v>0</v>
      </c>
      <c r="BI141" s="2">
        <f t="shared" si="58"/>
        <v>0</v>
      </c>
      <c r="BK141" s="6" t="s">
        <v>2583</v>
      </c>
      <c r="BL141" s="5" t="s">
        <v>579</v>
      </c>
      <c r="BO141" s="99">
        <v>5</v>
      </c>
      <c r="BP141" s="97">
        <v>21</v>
      </c>
      <c r="BQ141" s="103">
        <f t="shared" si="59"/>
        <v>5021</v>
      </c>
      <c r="BS141" s="7" t="s">
        <v>2466</v>
      </c>
    </row>
    <row r="142" spans="1:73" ht="14" hidden="1" customHeight="1" outlineLevel="1" x14ac:dyDescent="0.2">
      <c r="A142" s="6" t="s">
        <v>1881</v>
      </c>
      <c r="B142" s="5" t="s">
        <v>579</v>
      </c>
      <c r="C142" s="1">
        <f t="shared" si="50"/>
        <v>9624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>IF(P142&gt;0,RANK(P142,(N142:P142,Q142:AE142)),0)</f>
        <v>0</v>
      </c>
      <c r="G142" s="1">
        <f t="shared" si="60"/>
        <v>6361</v>
      </c>
      <c r="H142" s="2">
        <f t="shared" si="61"/>
        <v>0.66095178719866998</v>
      </c>
      <c r="I142" s="2"/>
      <c r="J142" s="2">
        <f t="shared" si="51"/>
        <v>0.15534081463009144</v>
      </c>
      <c r="K142" s="2">
        <f t="shared" si="52"/>
        <v>0.8162926018287614</v>
      </c>
      <c r="L142" s="2">
        <f t="shared" si="53"/>
        <v>0</v>
      </c>
      <c r="M142" s="2">
        <f t="shared" si="54"/>
        <v>2.8366583541147183E-2</v>
      </c>
      <c r="N142" s="1">
        <v>1495</v>
      </c>
      <c r="O142" s="1">
        <v>7856</v>
      </c>
      <c r="Q142" s="61">
        <v>273</v>
      </c>
      <c r="R142" s="61"/>
      <c r="S142" s="61"/>
      <c r="T142" s="61"/>
      <c r="U142" s="61"/>
      <c r="V142" s="61"/>
      <c r="W142" s="61"/>
      <c r="X142" s="61"/>
      <c r="Y142" s="61"/>
      <c r="Z142" s="61"/>
      <c r="BB142" s="7">
        <f>IF(Q142&gt;0,RANK(Q142,(N142:P142,Q142:AE142)),0)</f>
        <v>3</v>
      </c>
      <c r="BC142" s="7">
        <f>IF(R142&gt;0,RANK(R142,(N142:P142,Q142:AE142)),0)</f>
        <v>0</v>
      </c>
      <c r="BD142" s="7">
        <f>IF(T142&gt;0,RANK(T142,(N142:P142,Q142:AE142)),0)</f>
        <v>0</v>
      </c>
      <c r="BE142" s="7">
        <f>IF(S142&gt;0,RANK(S142,(N142:P142,Q142:AE142)),0)</f>
        <v>0</v>
      </c>
      <c r="BF142" s="2">
        <f t="shared" si="55"/>
        <v>2.8366583541147131E-2</v>
      </c>
      <c r="BG142" s="2">
        <f t="shared" si="56"/>
        <v>0</v>
      </c>
      <c r="BH142" s="2">
        <f t="shared" si="57"/>
        <v>0</v>
      </c>
      <c r="BI142" s="2">
        <f t="shared" si="58"/>
        <v>0</v>
      </c>
      <c r="BK142" s="6" t="s">
        <v>1881</v>
      </c>
      <c r="BL142" s="5" t="s">
        <v>579</v>
      </c>
      <c r="BO142" s="99">
        <v>5</v>
      </c>
      <c r="BP142" s="97">
        <v>23</v>
      </c>
      <c r="BQ142" s="103">
        <f t="shared" si="59"/>
        <v>5023</v>
      </c>
      <c r="BS142" s="7" t="s">
        <v>2466</v>
      </c>
    </row>
    <row r="143" spans="1:73" ht="14" hidden="1" customHeight="1" outlineLevel="1" x14ac:dyDescent="0.2">
      <c r="A143" s="6" t="s">
        <v>1788</v>
      </c>
      <c r="B143" s="5" t="s">
        <v>579</v>
      </c>
      <c r="C143" s="1">
        <f t="shared" si="50"/>
        <v>2589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0</v>
      </c>
      <c r="G143" s="1">
        <f t="shared" si="60"/>
        <v>1507</v>
      </c>
      <c r="H143" s="2">
        <f t="shared" si="61"/>
        <v>0.58207802240247197</v>
      </c>
      <c r="I143" s="2"/>
      <c r="J143" s="2">
        <f t="shared" si="51"/>
        <v>0.1981460023174971</v>
      </c>
      <c r="K143" s="2">
        <f t="shared" si="52"/>
        <v>0.7802240247199691</v>
      </c>
      <c r="L143" s="2">
        <f t="shared" si="53"/>
        <v>0</v>
      </c>
      <c r="M143" s="2">
        <f t="shared" si="54"/>
        <v>2.1629972962533772E-2</v>
      </c>
      <c r="N143" s="1">
        <v>513</v>
      </c>
      <c r="O143" s="1">
        <v>2020</v>
      </c>
      <c r="Q143" s="61">
        <v>56</v>
      </c>
      <c r="R143" s="61"/>
      <c r="S143" s="61"/>
      <c r="T143" s="61"/>
      <c r="U143" s="61"/>
      <c r="V143" s="61"/>
      <c r="W143" s="61"/>
      <c r="X143" s="61"/>
      <c r="Y143" s="61"/>
      <c r="Z143" s="61"/>
      <c r="BB143" s="7">
        <f>IF(Q143&gt;0,RANK(Q143,(N143:P143,Q143:AE143)),0)</f>
        <v>3</v>
      </c>
      <c r="BC143" s="7">
        <f>IF(R143&gt;0,RANK(R143,(N143:P143,Q143:AE143)),0)</f>
        <v>0</v>
      </c>
      <c r="BD143" s="7">
        <f>IF(T143&gt;0,RANK(T143,(N143:P143,Q143:AE143)),0)</f>
        <v>0</v>
      </c>
      <c r="BE143" s="7">
        <f>IF(S143&gt;0,RANK(S143,(N143:P143,Q143:AE143)),0)</f>
        <v>0</v>
      </c>
      <c r="BF143" s="2">
        <f t="shared" si="55"/>
        <v>2.1629972962533797E-2</v>
      </c>
      <c r="BG143" s="2">
        <f t="shared" si="56"/>
        <v>0</v>
      </c>
      <c r="BH143" s="2">
        <f t="shared" si="57"/>
        <v>0</v>
      </c>
      <c r="BI143" s="2">
        <f t="shared" si="58"/>
        <v>0</v>
      </c>
      <c r="BK143" s="6" t="s">
        <v>1788</v>
      </c>
      <c r="BL143" s="5" t="s">
        <v>579</v>
      </c>
      <c r="BO143" s="99">
        <v>5</v>
      </c>
      <c r="BP143" s="97">
        <v>25</v>
      </c>
      <c r="BQ143" s="103">
        <f t="shared" si="59"/>
        <v>5025</v>
      </c>
      <c r="BS143" s="7" t="s">
        <v>2466</v>
      </c>
    </row>
    <row r="144" spans="1:73" ht="14" hidden="1" customHeight="1" outlineLevel="1" x14ac:dyDescent="0.2">
      <c r="A144" s="6" t="s">
        <v>1912</v>
      </c>
      <c r="B144" s="5" t="s">
        <v>579</v>
      </c>
      <c r="C144" s="1">
        <f t="shared" si="50"/>
        <v>6342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0</v>
      </c>
      <c r="G144" s="1">
        <f t="shared" si="60"/>
        <v>2155</v>
      </c>
      <c r="H144" s="2">
        <f t="shared" si="61"/>
        <v>0.33979817092399872</v>
      </c>
      <c r="I144" s="2"/>
      <c r="J144" s="2">
        <f t="shared" si="51"/>
        <v>0.32229580573951433</v>
      </c>
      <c r="K144" s="2">
        <f t="shared" si="52"/>
        <v>0.66209397666351311</v>
      </c>
      <c r="L144" s="2">
        <f t="shared" si="53"/>
        <v>0</v>
      </c>
      <c r="M144" s="2">
        <f t="shared" si="54"/>
        <v>1.5610217596972564E-2</v>
      </c>
      <c r="N144" s="1">
        <v>2044</v>
      </c>
      <c r="O144" s="1">
        <v>4199</v>
      </c>
      <c r="Q144" s="61">
        <v>99</v>
      </c>
      <c r="R144" s="61"/>
      <c r="S144" s="61"/>
      <c r="T144" s="61"/>
      <c r="U144" s="61"/>
      <c r="V144" s="61"/>
      <c r="W144" s="61"/>
      <c r="X144" s="61"/>
      <c r="Y144" s="61"/>
      <c r="Z144" s="61"/>
      <c r="BB144" s="7">
        <f>IF(Q144&gt;0,RANK(Q144,(N144:P144,Q144:AE144)),0)</f>
        <v>3</v>
      </c>
      <c r="BC144" s="7">
        <f>IF(R144&gt;0,RANK(R144,(N144:P144,Q144:AE144)),0)</f>
        <v>0</v>
      </c>
      <c r="BD144" s="7">
        <f>IF(T144&gt;0,RANK(T144,(N144:P144,Q144:AE144)),0)</f>
        <v>0</v>
      </c>
      <c r="BE144" s="7">
        <f>IF(S144&gt;0,RANK(S144,(N144:P144,Q144:AE144)),0)</f>
        <v>0</v>
      </c>
      <c r="BF144" s="2">
        <f t="shared" si="55"/>
        <v>1.5610217596972564E-2</v>
      </c>
      <c r="BG144" s="2">
        <f t="shared" si="56"/>
        <v>0</v>
      </c>
      <c r="BH144" s="2">
        <f t="shared" si="57"/>
        <v>0</v>
      </c>
      <c r="BI144" s="2">
        <f t="shared" si="58"/>
        <v>0</v>
      </c>
      <c r="BK144" s="6" t="s">
        <v>1912</v>
      </c>
      <c r="BL144" s="5" t="s">
        <v>579</v>
      </c>
      <c r="BO144" s="99">
        <v>5</v>
      </c>
      <c r="BP144" s="97">
        <v>27</v>
      </c>
      <c r="BQ144" s="103">
        <f t="shared" si="59"/>
        <v>5027</v>
      </c>
      <c r="BS144" s="7" t="s">
        <v>2466</v>
      </c>
    </row>
    <row r="145" spans="1:71" ht="14" hidden="1" customHeight="1" outlineLevel="1" x14ac:dyDescent="0.2">
      <c r="A145" s="6" t="s">
        <v>2172</v>
      </c>
      <c r="B145" s="5" t="s">
        <v>579</v>
      </c>
      <c r="C145" s="1">
        <f t="shared" si="50"/>
        <v>6465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0</v>
      </c>
      <c r="G145" s="1">
        <f t="shared" si="60"/>
        <v>2373</v>
      </c>
      <c r="H145" s="2">
        <f t="shared" si="61"/>
        <v>0.36705336426914154</v>
      </c>
      <c r="I145" s="2"/>
      <c r="J145" s="2">
        <f t="shared" si="51"/>
        <v>0.30409899458623357</v>
      </c>
      <c r="K145" s="2">
        <f t="shared" si="52"/>
        <v>0.67115235885537505</v>
      </c>
      <c r="L145" s="2">
        <f t="shared" si="53"/>
        <v>0</v>
      </c>
      <c r="M145" s="2">
        <f t="shared" si="54"/>
        <v>2.4748646558391374E-2</v>
      </c>
      <c r="N145" s="1">
        <v>1966</v>
      </c>
      <c r="O145" s="1">
        <v>4339</v>
      </c>
      <c r="Q145" s="61">
        <v>160</v>
      </c>
      <c r="R145" s="61"/>
      <c r="S145" s="61"/>
      <c r="T145" s="61"/>
      <c r="U145" s="61"/>
      <c r="V145" s="61"/>
      <c r="W145" s="61"/>
      <c r="X145" s="61"/>
      <c r="Y145" s="61"/>
      <c r="Z145" s="61"/>
      <c r="BB145" s="7">
        <f>IF(Q145&gt;0,RANK(Q145,(N145:P145,Q145:AE145)),0)</f>
        <v>3</v>
      </c>
      <c r="BC145" s="7">
        <f>IF(R145&gt;0,RANK(R145,(N145:P145,Q145:AE145)),0)</f>
        <v>0</v>
      </c>
      <c r="BD145" s="7">
        <f>IF(T145&gt;0,RANK(T145,(N145:P145,Q145:AE145)),0)</f>
        <v>0</v>
      </c>
      <c r="BE145" s="7">
        <f>IF(S145&gt;0,RANK(S145,(N145:P145,Q145:AE145)),0)</f>
        <v>0</v>
      </c>
      <c r="BF145" s="2">
        <f t="shared" si="55"/>
        <v>2.4748646558391339E-2</v>
      </c>
      <c r="BG145" s="2">
        <f t="shared" si="56"/>
        <v>0</v>
      </c>
      <c r="BH145" s="2">
        <f t="shared" si="57"/>
        <v>0</v>
      </c>
      <c r="BI145" s="2">
        <f t="shared" si="58"/>
        <v>0</v>
      </c>
      <c r="BK145" s="6" t="s">
        <v>2172</v>
      </c>
      <c r="BL145" s="5" t="s">
        <v>579</v>
      </c>
      <c r="BO145" s="99">
        <v>5</v>
      </c>
      <c r="BP145" s="97">
        <v>29</v>
      </c>
      <c r="BQ145" s="103">
        <f t="shared" si="59"/>
        <v>5029</v>
      </c>
      <c r="BS145" s="7" t="s">
        <v>2466</v>
      </c>
    </row>
    <row r="146" spans="1:71" ht="14" hidden="1" customHeight="1" outlineLevel="1" x14ac:dyDescent="0.2">
      <c r="A146" s="6" t="s">
        <v>2402</v>
      </c>
      <c r="B146" s="5" t="s">
        <v>579</v>
      </c>
      <c r="C146" s="1">
        <f t="shared" si="50"/>
        <v>26078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0</v>
      </c>
      <c r="G146" s="1">
        <f t="shared" si="60"/>
        <v>9906</v>
      </c>
      <c r="H146" s="2">
        <f t="shared" si="61"/>
        <v>0.37986041874376869</v>
      </c>
      <c r="I146" s="2"/>
      <c r="J146" s="2">
        <f t="shared" si="51"/>
        <v>0.28403251783112204</v>
      </c>
      <c r="K146" s="2">
        <f t="shared" si="52"/>
        <v>0.66389293657489068</v>
      </c>
      <c r="L146" s="2">
        <f t="shared" si="53"/>
        <v>0</v>
      </c>
      <c r="M146" s="2">
        <f t="shared" si="54"/>
        <v>5.2074545593987276E-2</v>
      </c>
      <c r="N146" s="1">
        <v>7407</v>
      </c>
      <c r="O146" s="1">
        <v>17313</v>
      </c>
      <c r="Q146" s="61">
        <v>1358</v>
      </c>
      <c r="R146" s="61"/>
      <c r="S146" s="61"/>
      <c r="T146" s="61"/>
      <c r="U146" s="61"/>
      <c r="V146" s="61"/>
      <c r="W146" s="61"/>
      <c r="X146" s="61"/>
      <c r="Y146" s="61"/>
      <c r="Z146" s="61"/>
      <c r="BB146" s="7">
        <f>IF(Q146&gt;0,RANK(Q146,(N146:P146,Q146:AE146)),0)</f>
        <v>3</v>
      </c>
      <c r="BC146" s="7">
        <f>IF(R146&gt;0,RANK(R146,(N146:P146,Q146:AE146)),0)</f>
        <v>0</v>
      </c>
      <c r="BD146" s="7">
        <f>IF(T146&gt;0,RANK(T146,(N146:P146,Q146:AE146)),0)</f>
        <v>0</v>
      </c>
      <c r="BE146" s="7">
        <f>IF(S146&gt;0,RANK(S146,(N146:P146,Q146:AE146)),0)</f>
        <v>0</v>
      </c>
      <c r="BF146" s="2">
        <f t="shared" si="55"/>
        <v>5.2074545593987269E-2</v>
      </c>
      <c r="BG146" s="2">
        <f t="shared" si="56"/>
        <v>0</v>
      </c>
      <c r="BH146" s="2">
        <f t="shared" si="57"/>
        <v>0</v>
      </c>
      <c r="BI146" s="2">
        <f t="shared" si="58"/>
        <v>0</v>
      </c>
      <c r="BK146" s="6" t="s">
        <v>2402</v>
      </c>
      <c r="BL146" s="5" t="s">
        <v>579</v>
      </c>
      <c r="BO146" s="99">
        <v>5</v>
      </c>
      <c r="BP146" s="97">
        <v>31</v>
      </c>
      <c r="BQ146" s="103">
        <f t="shared" si="59"/>
        <v>5031</v>
      </c>
      <c r="BS146" s="7" t="s">
        <v>2466</v>
      </c>
    </row>
    <row r="147" spans="1:71" ht="14" hidden="1" customHeight="1" outlineLevel="1" x14ac:dyDescent="0.2">
      <c r="A147" s="6" t="s">
        <v>552</v>
      </c>
      <c r="B147" s="5" t="s">
        <v>579</v>
      </c>
      <c r="C147" s="1">
        <f t="shared" si="50"/>
        <v>16860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0</v>
      </c>
      <c r="G147" s="1">
        <f t="shared" si="60"/>
        <v>10080</v>
      </c>
      <c r="H147" s="2">
        <f t="shared" si="61"/>
        <v>0.59786476868327398</v>
      </c>
      <c r="I147" s="2"/>
      <c r="J147" s="2">
        <f t="shared" si="51"/>
        <v>0.18505338078291814</v>
      </c>
      <c r="K147" s="2">
        <f t="shared" si="52"/>
        <v>0.7829181494661922</v>
      </c>
      <c r="L147" s="2">
        <f t="shared" si="53"/>
        <v>0</v>
      </c>
      <c r="M147" s="2">
        <f t="shared" si="54"/>
        <v>3.2028469750889688E-2</v>
      </c>
      <c r="N147" s="1">
        <v>3120</v>
      </c>
      <c r="O147" s="1">
        <v>13200</v>
      </c>
      <c r="Q147" s="61">
        <v>540</v>
      </c>
      <c r="R147" s="61"/>
      <c r="S147" s="61"/>
      <c r="T147" s="61"/>
      <c r="U147" s="61"/>
      <c r="V147" s="61"/>
      <c r="W147" s="61"/>
      <c r="X147" s="61"/>
      <c r="Y147" s="61"/>
      <c r="Z147" s="61"/>
      <c r="BB147" s="7">
        <f>IF(Q147&gt;0,RANK(Q147,(N147:P147,Q147:AE147)),0)</f>
        <v>3</v>
      </c>
      <c r="BC147" s="7">
        <f>IF(R147&gt;0,RANK(R147,(N147:P147,Q147:AE147)),0)</f>
        <v>0</v>
      </c>
      <c r="BD147" s="7">
        <f>IF(T147&gt;0,RANK(T147,(N147:P147,Q147:AE147)),0)</f>
        <v>0</v>
      </c>
      <c r="BE147" s="7">
        <f>IF(S147&gt;0,RANK(S147,(N147:P147,Q147:AE147)),0)</f>
        <v>0</v>
      </c>
      <c r="BF147" s="2">
        <f t="shared" si="55"/>
        <v>3.2028469750889681E-2</v>
      </c>
      <c r="BG147" s="2">
        <f t="shared" si="56"/>
        <v>0</v>
      </c>
      <c r="BH147" s="2">
        <f t="shared" si="57"/>
        <v>0</v>
      </c>
      <c r="BI147" s="2">
        <f t="shared" si="58"/>
        <v>0</v>
      </c>
      <c r="BK147" s="6" t="s">
        <v>552</v>
      </c>
      <c r="BL147" s="5" t="s">
        <v>579</v>
      </c>
      <c r="BO147" s="99">
        <v>5</v>
      </c>
      <c r="BP147" s="97">
        <v>33</v>
      </c>
      <c r="BQ147" s="103">
        <f t="shared" si="59"/>
        <v>5033</v>
      </c>
      <c r="BS147" s="7" t="s">
        <v>2466</v>
      </c>
    </row>
    <row r="148" spans="1:71" ht="14" hidden="1" customHeight="1" outlineLevel="1" x14ac:dyDescent="0.2">
      <c r="A148" s="6" t="s">
        <v>404</v>
      </c>
      <c r="B148" s="5" t="s">
        <v>579</v>
      </c>
      <c r="C148" s="1">
        <f t="shared" si="50"/>
        <v>11918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0</v>
      </c>
      <c r="G148" s="1">
        <f t="shared" si="60"/>
        <v>58</v>
      </c>
      <c r="H148" s="2">
        <f t="shared" si="61"/>
        <v>4.8665883537506293E-3</v>
      </c>
      <c r="I148" s="2"/>
      <c r="J148" s="2">
        <f t="shared" si="51"/>
        <v>0.48942775633495555</v>
      </c>
      <c r="K148" s="2">
        <f t="shared" si="52"/>
        <v>0.48456116798120491</v>
      </c>
      <c r="L148" s="2">
        <f t="shared" si="53"/>
        <v>0</v>
      </c>
      <c r="M148" s="2">
        <f t="shared" si="54"/>
        <v>2.601107568383948E-2</v>
      </c>
      <c r="N148" s="1">
        <v>5833</v>
      </c>
      <c r="O148" s="1">
        <v>5775</v>
      </c>
      <c r="Q148" s="61">
        <v>310</v>
      </c>
      <c r="R148" s="61"/>
      <c r="S148" s="61"/>
      <c r="T148" s="61"/>
      <c r="U148" s="61"/>
      <c r="V148" s="61"/>
      <c r="W148" s="61"/>
      <c r="X148" s="61"/>
      <c r="Y148" s="61"/>
      <c r="Z148" s="61"/>
      <c r="BB148" s="7">
        <f>IF(Q148&gt;0,RANK(Q148,(N148:P148,Q148:AE148)),0)</f>
        <v>3</v>
      </c>
      <c r="BC148" s="7">
        <f>IF(R148&gt;0,RANK(R148,(N148:P148,Q148:AE148)),0)</f>
        <v>0</v>
      </c>
      <c r="BD148" s="7">
        <f>IF(T148&gt;0,RANK(T148,(N148:P148,Q148:AE148)),0)</f>
        <v>0</v>
      </c>
      <c r="BE148" s="7">
        <f>IF(S148&gt;0,RANK(S148,(N148:P148,Q148:AE148)),0)</f>
        <v>0</v>
      </c>
      <c r="BF148" s="2">
        <f t="shared" si="55"/>
        <v>2.601107568383957E-2</v>
      </c>
      <c r="BG148" s="2">
        <f t="shared" si="56"/>
        <v>0</v>
      </c>
      <c r="BH148" s="2">
        <f t="shared" si="57"/>
        <v>0</v>
      </c>
      <c r="BI148" s="2">
        <f t="shared" si="58"/>
        <v>0</v>
      </c>
      <c r="BK148" s="6" t="s">
        <v>404</v>
      </c>
      <c r="BL148" s="5" t="s">
        <v>579</v>
      </c>
      <c r="BO148" s="99">
        <v>5</v>
      </c>
      <c r="BP148" s="97">
        <v>35</v>
      </c>
      <c r="BQ148" s="103">
        <f t="shared" si="59"/>
        <v>5035</v>
      </c>
      <c r="BS148" s="7" t="s">
        <v>2466</v>
      </c>
    </row>
    <row r="149" spans="1:71" ht="14" hidden="1" customHeight="1" outlineLevel="1" x14ac:dyDescent="0.2">
      <c r="A149" s="6" t="s">
        <v>1124</v>
      </c>
      <c r="B149" s="5" t="s">
        <v>579</v>
      </c>
      <c r="C149" s="1">
        <f t="shared" si="50"/>
        <v>5794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0</v>
      </c>
      <c r="G149" s="1">
        <f t="shared" si="60"/>
        <v>2610</v>
      </c>
      <c r="H149" s="2">
        <f t="shared" si="61"/>
        <v>0.45046599930963066</v>
      </c>
      <c r="I149" s="2"/>
      <c r="J149" s="2">
        <f t="shared" si="51"/>
        <v>0.25854332067656194</v>
      </c>
      <c r="K149" s="2">
        <f t="shared" si="52"/>
        <v>0.70900931998619265</v>
      </c>
      <c r="L149" s="2">
        <f t="shared" si="53"/>
        <v>0</v>
      </c>
      <c r="M149" s="2">
        <f t="shared" si="54"/>
        <v>3.2447359337245407E-2</v>
      </c>
      <c r="N149" s="1">
        <v>1498</v>
      </c>
      <c r="O149" s="1">
        <v>4108</v>
      </c>
      <c r="Q149" s="61">
        <v>188</v>
      </c>
      <c r="R149" s="61"/>
      <c r="S149" s="61"/>
      <c r="T149" s="61"/>
      <c r="U149" s="61"/>
      <c r="V149" s="61"/>
      <c r="W149" s="61"/>
      <c r="X149" s="61"/>
      <c r="Y149" s="61"/>
      <c r="Z149" s="61"/>
      <c r="BB149" s="7">
        <f>IF(Q149&gt;0,RANK(Q149,(N149:P149,Q149:AE149)),0)</f>
        <v>3</v>
      </c>
      <c r="BC149" s="7">
        <f>IF(R149&gt;0,RANK(R149,(N149:P149,Q149:AE149)),0)</f>
        <v>0</v>
      </c>
      <c r="BD149" s="7">
        <f>IF(T149&gt;0,RANK(T149,(N149:P149,Q149:AE149)),0)</f>
        <v>0</v>
      </c>
      <c r="BE149" s="7">
        <f>IF(S149&gt;0,RANK(S149,(N149:P149,Q149:AE149)),0)</f>
        <v>0</v>
      </c>
      <c r="BF149" s="2">
        <f t="shared" si="55"/>
        <v>3.2447359337245428E-2</v>
      </c>
      <c r="BG149" s="2">
        <f t="shared" si="56"/>
        <v>0</v>
      </c>
      <c r="BH149" s="2">
        <f t="shared" si="57"/>
        <v>0</v>
      </c>
      <c r="BI149" s="2">
        <f t="shared" si="58"/>
        <v>0</v>
      </c>
      <c r="BK149" s="6" t="s">
        <v>1124</v>
      </c>
      <c r="BL149" s="5" t="s">
        <v>579</v>
      </c>
      <c r="BO149" s="99">
        <v>5</v>
      </c>
      <c r="BP149" s="97">
        <v>37</v>
      </c>
      <c r="BQ149" s="103">
        <f t="shared" si="59"/>
        <v>5037</v>
      </c>
      <c r="BS149" s="7" t="s">
        <v>2466</v>
      </c>
    </row>
    <row r="150" spans="1:71" ht="14" hidden="1" customHeight="1" outlineLevel="1" x14ac:dyDescent="0.2">
      <c r="A150" s="6" t="s">
        <v>780</v>
      </c>
      <c r="B150" s="5" t="s">
        <v>579</v>
      </c>
      <c r="C150" s="1">
        <f t="shared" si="50"/>
        <v>2115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>IF(P150&gt;0,RANK(P150,(N150:P150,Q150:AE150)),0)</f>
        <v>0</v>
      </c>
      <c r="G150" s="1">
        <f t="shared" si="60"/>
        <v>543</v>
      </c>
      <c r="H150" s="2">
        <f t="shared" si="61"/>
        <v>0.25673758865248225</v>
      </c>
      <c r="I150" s="2"/>
      <c r="J150" s="2">
        <f t="shared" si="51"/>
        <v>0.36548463356973993</v>
      </c>
      <c r="K150" s="2">
        <f t="shared" si="52"/>
        <v>0.62222222222222223</v>
      </c>
      <c r="L150" s="2">
        <f t="shared" si="53"/>
        <v>0</v>
      </c>
      <c r="M150" s="2">
        <f t="shared" si="54"/>
        <v>1.2293144208037843E-2</v>
      </c>
      <c r="N150" s="1">
        <v>773</v>
      </c>
      <c r="O150" s="1">
        <v>1316</v>
      </c>
      <c r="Q150" s="61">
        <v>26</v>
      </c>
      <c r="R150" s="61"/>
      <c r="S150" s="61"/>
      <c r="T150" s="61"/>
      <c r="U150" s="61"/>
      <c r="V150" s="61"/>
      <c r="W150" s="61"/>
      <c r="X150" s="61"/>
      <c r="Y150" s="61"/>
      <c r="Z150" s="61"/>
      <c r="BB150" s="7">
        <f>IF(Q150&gt;0,RANK(Q150,(N150:P150,Q150:AE150)),0)</f>
        <v>3</v>
      </c>
      <c r="BC150" s="7">
        <f>IF(R150&gt;0,RANK(R150,(N150:P150,Q150:AE150)),0)</f>
        <v>0</v>
      </c>
      <c r="BD150" s="7">
        <f>IF(T150&gt;0,RANK(T150,(N150:P150,Q150:AE150)),0)</f>
        <v>0</v>
      </c>
      <c r="BE150" s="7">
        <f>IF(S150&gt;0,RANK(S150,(N150:P150,Q150:AE150)),0)</f>
        <v>0</v>
      </c>
      <c r="BF150" s="2">
        <f t="shared" si="55"/>
        <v>1.2293144208037825E-2</v>
      </c>
      <c r="BG150" s="2">
        <f t="shared" si="56"/>
        <v>0</v>
      </c>
      <c r="BH150" s="2">
        <f t="shared" si="57"/>
        <v>0</v>
      </c>
      <c r="BI150" s="2">
        <f t="shared" si="58"/>
        <v>0</v>
      </c>
      <c r="BK150" s="6" t="s">
        <v>780</v>
      </c>
      <c r="BL150" s="5" t="s">
        <v>579</v>
      </c>
      <c r="BO150" s="99">
        <v>5</v>
      </c>
      <c r="BP150" s="97">
        <v>39</v>
      </c>
      <c r="BQ150" s="103">
        <f t="shared" si="59"/>
        <v>5039</v>
      </c>
      <c r="BS150" s="7" t="s">
        <v>2466</v>
      </c>
    </row>
    <row r="151" spans="1:71" ht="14" hidden="1" customHeight="1" outlineLevel="1" x14ac:dyDescent="0.2">
      <c r="A151" s="6" t="s">
        <v>1618</v>
      </c>
      <c r="B151" s="5" t="s">
        <v>579</v>
      </c>
      <c r="C151" s="1">
        <f t="shared" si="50"/>
        <v>3469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>IF(P151&gt;0,RANK(P151,(N151:P151,Q151:AE151)),0)</f>
        <v>0</v>
      </c>
      <c r="G151" s="1">
        <f t="shared" si="60"/>
        <v>273</v>
      </c>
      <c r="H151" s="2">
        <f t="shared" si="61"/>
        <v>7.8697030844623816E-2</v>
      </c>
      <c r="I151" s="2"/>
      <c r="J151" s="2">
        <f t="shared" si="51"/>
        <v>0.44969731911213606</v>
      </c>
      <c r="K151" s="2">
        <f t="shared" si="52"/>
        <v>0.52839434995675982</v>
      </c>
      <c r="L151" s="2">
        <f t="shared" si="53"/>
        <v>0</v>
      </c>
      <c r="M151" s="2">
        <f t="shared" si="54"/>
        <v>2.1908330931104114E-2</v>
      </c>
      <c r="N151" s="1">
        <v>1560</v>
      </c>
      <c r="O151" s="1">
        <v>1833</v>
      </c>
      <c r="Q151" s="61">
        <v>76</v>
      </c>
      <c r="R151" s="61"/>
      <c r="S151" s="61"/>
      <c r="T151" s="61"/>
      <c r="U151" s="61"/>
      <c r="V151" s="61"/>
      <c r="W151" s="61"/>
      <c r="X151" s="61"/>
      <c r="Y151" s="61"/>
      <c r="Z151" s="61"/>
      <c r="BB151" s="7">
        <f>IF(Q151&gt;0,RANK(Q151,(N151:P151,Q151:AE151)),0)</f>
        <v>3</v>
      </c>
      <c r="BC151" s="7">
        <f>IF(R151&gt;0,RANK(R151,(N151:P151,Q151:AE151)),0)</f>
        <v>0</v>
      </c>
      <c r="BD151" s="7">
        <f>IF(T151&gt;0,RANK(T151,(N151:P151,Q151:AE151)),0)</f>
        <v>0</v>
      </c>
      <c r="BE151" s="7">
        <f>IF(S151&gt;0,RANK(S151,(N151:P151,Q151:AE151)),0)</f>
        <v>0</v>
      </c>
      <c r="BF151" s="2">
        <f t="shared" si="55"/>
        <v>2.1908330931104066E-2</v>
      </c>
      <c r="BG151" s="2">
        <f t="shared" si="56"/>
        <v>0</v>
      </c>
      <c r="BH151" s="2">
        <f t="shared" si="57"/>
        <v>0</v>
      </c>
      <c r="BI151" s="2">
        <f t="shared" si="58"/>
        <v>0</v>
      </c>
      <c r="BK151" s="6" t="s">
        <v>1618</v>
      </c>
      <c r="BL151" s="5" t="s">
        <v>579</v>
      </c>
      <c r="BO151" s="99">
        <v>5</v>
      </c>
      <c r="BP151" s="97">
        <v>41</v>
      </c>
      <c r="BQ151" s="103">
        <f t="shared" si="59"/>
        <v>5041</v>
      </c>
      <c r="BS151" s="7" t="s">
        <v>2466</v>
      </c>
    </row>
    <row r="152" spans="1:71" ht="14" hidden="1" customHeight="1" outlineLevel="1" x14ac:dyDescent="0.2">
      <c r="A152" s="6" t="s">
        <v>1125</v>
      </c>
      <c r="B152" s="5" t="s">
        <v>579</v>
      </c>
      <c r="C152" s="1">
        <f t="shared" si="50"/>
        <v>5397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>IF(P152&gt;0,RANK(P152,(N152:P152,Q152:AE152)),0)</f>
        <v>0</v>
      </c>
      <c r="G152" s="1">
        <f t="shared" si="60"/>
        <v>2052</v>
      </c>
      <c r="H152" s="2">
        <f t="shared" si="61"/>
        <v>0.38021122846025568</v>
      </c>
      <c r="I152" s="2"/>
      <c r="J152" s="2">
        <f t="shared" si="51"/>
        <v>0.29757272558828979</v>
      </c>
      <c r="K152" s="2">
        <f t="shared" si="52"/>
        <v>0.67778395404854552</v>
      </c>
      <c r="L152" s="2">
        <f t="shared" si="53"/>
        <v>0</v>
      </c>
      <c r="M152" s="2">
        <f t="shared" si="54"/>
        <v>2.4643320363164634E-2</v>
      </c>
      <c r="N152" s="1">
        <v>1606</v>
      </c>
      <c r="O152" s="1">
        <v>3658</v>
      </c>
      <c r="Q152" s="61">
        <v>133</v>
      </c>
      <c r="R152" s="61"/>
      <c r="S152" s="61"/>
      <c r="T152" s="61"/>
      <c r="U152" s="61"/>
      <c r="V152" s="61"/>
      <c r="W152" s="61"/>
      <c r="X152" s="61"/>
      <c r="Y152" s="61"/>
      <c r="Z152" s="61"/>
      <c r="BB152" s="7">
        <f>IF(Q152&gt;0,RANK(Q152,(N152:P152,Q152:AE152)),0)</f>
        <v>3</v>
      </c>
      <c r="BC152" s="7">
        <f>IF(R152&gt;0,RANK(R152,(N152:P152,Q152:AE152)),0)</f>
        <v>0</v>
      </c>
      <c r="BD152" s="7">
        <f>IF(T152&gt;0,RANK(T152,(N152:P152,Q152:AE152)),0)</f>
        <v>0</v>
      </c>
      <c r="BE152" s="7">
        <f>IF(S152&gt;0,RANK(S152,(N152:P152,Q152:AE152)),0)</f>
        <v>0</v>
      </c>
      <c r="BF152" s="2">
        <f t="shared" si="55"/>
        <v>2.464332036316472E-2</v>
      </c>
      <c r="BG152" s="2">
        <f t="shared" si="56"/>
        <v>0</v>
      </c>
      <c r="BH152" s="2">
        <f t="shared" si="57"/>
        <v>0</v>
      </c>
      <c r="BI152" s="2">
        <f t="shared" si="58"/>
        <v>0</v>
      </c>
      <c r="BK152" s="6" t="s">
        <v>1125</v>
      </c>
      <c r="BL152" s="5" t="s">
        <v>579</v>
      </c>
      <c r="BO152" s="99">
        <v>5</v>
      </c>
      <c r="BP152" s="97">
        <v>43</v>
      </c>
      <c r="BQ152" s="103">
        <f t="shared" si="59"/>
        <v>5043</v>
      </c>
      <c r="BS152" s="7" t="s">
        <v>2466</v>
      </c>
    </row>
    <row r="153" spans="1:71" ht="14" hidden="1" customHeight="1" outlineLevel="1" x14ac:dyDescent="0.2">
      <c r="A153" s="6" t="s">
        <v>2326</v>
      </c>
      <c r="B153" s="5" t="s">
        <v>579</v>
      </c>
      <c r="C153" s="1">
        <f t="shared" si="50"/>
        <v>38559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0</v>
      </c>
      <c r="G153" s="1">
        <f t="shared" si="60"/>
        <v>13954</v>
      </c>
      <c r="H153" s="2">
        <f t="shared" si="61"/>
        <v>0.36188697839674266</v>
      </c>
      <c r="I153" s="2"/>
      <c r="J153" s="2">
        <f t="shared" si="51"/>
        <v>0.30314582847065535</v>
      </c>
      <c r="K153" s="2">
        <f t="shared" si="52"/>
        <v>0.66503280686739796</v>
      </c>
      <c r="L153" s="2">
        <f t="shared" si="53"/>
        <v>0</v>
      </c>
      <c r="M153" s="2">
        <f t="shared" si="54"/>
        <v>3.1821364661946627E-2</v>
      </c>
      <c r="N153" s="1">
        <v>11689</v>
      </c>
      <c r="O153" s="1">
        <v>25643</v>
      </c>
      <c r="Q153" s="61">
        <v>1227</v>
      </c>
      <c r="R153" s="61"/>
      <c r="S153" s="61"/>
      <c r="T153" s="61"/>
      <c r="U153" s="61"/>
      <c r="V153" s="61"/>
      <c r="W153" s="61"/>
      <c r="X153" s="61"/>
      <c r="Y153" s="61"/>
      <c r="Z153" s="61"/>
      <c r="BB153" s="7">
        <f>IF(Q153&gt;0,RANK(Q153,(N153:P153,Q153:AE153)),0)</f>
        <v>3</v>
      </c>
      <c r="BC153" s="7">
        <f>IF(R153&gt;0,RANK(R153,(N153:P153,Q153:AE153)),0)</f>
        <v>0</v>
      </c>
      <c r="BD153" s="7">
        <f>IF(T153&gt;0,RANK(T153,(N153:P153,Q153:AE153)),0)</f>
        <v>0</v>
      </c>
      <c r="BE153" s="7">
        <f>IF(S153&gt;0,RANK(S153,(N153:P153,Q153:AE153)),0)</f>
        <v>0</v>
      </c>
      <c r="BF153" s="2">
        <f t="shared" si="55"/>
        <v>3.1821364661946627E-2</v>
      </c>
      <c r="BG153" s="2">
        <f t="shared" si="56"/>
        <v>0</v>
      </c>
      <c r="BH153" s="2">
        <f t="shared" si="57"/>
        <v>0</v>
      </c>
      <c r="BI153" s="2">
        <f t="shared" si="58"/>
        <v>0</v>
      </c>
      <c r="BK153" s="6" t="s">
        <v>2326</v>
      </c>
      <c r="BL153" s="5" t="s">
        <v>579</v>
      </c>
      <c r="BO153" s="99">
        <v>5</v>
      </c>
      <c r="BP153" s="97">
        <v>45</v>
      </c>
      <c r="BQ153" s="103">
        <f t="shared" si="59"/>
        <v>5045</v>
      </c>
      <c r="BS153" s="7" t="s">
        <v>2466</v>
      </c>
    </row>
    <row r="154" spans="1:71" ht="14" hidden="1" customHeight="1" outlineLevel="1" x14ac:dyDescent="0.2">
      <c r="A154" s="6" t="s">
        <v>1440</v>
      </c>
      <c r="B154" s="5" t="s">
        <v>579</v>
      </c>
      <c r="C154" s="1">
        <f t="shared" si="50"/>
        <v>5295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>IF(P154&gt;0,RANK(P154,(N154:P154,Q154:AE154)),0)</f>
        <v>0</v>
      </c>
      <c r="G154" s="1">
        <f t="shared" si="60"/>
        <v>3288</v>
      </c>
      <c r="H154" s="2">
        <f t="shared" si="61"/>
        <v>0.62096317280453261</v>
      </c>
      <c r="I154" s="2"/>
      <c r="J154" s="2">
        <f t="shared" si="51"/>
        <v>0.17299338999055713</v>
      </c>
      <c r="K154" s="2">
        <f t="shared" si="52"/>
        <v>0.79395656279508975</v>
      </c>
      <c r="L154" s="2">
        <f t="shared" si="53"/>
        <v>0</v>
      </c>
      <c r="M154" s="2">
        <f t="shared" si="54"/>
        <v>3.3050047214353118E-2</v>
      </c>
      <c r="N154" s="1">
        <v>916</v>
      </c>
      <c r="O154" s="1">
        <v>4204</v>
      </c>
      <c r="Q154" s="61">
        <v>175</v>
      </c>
      <c r="R154" s="61"/>
      <c r="S154" s="61"/>
      <c r="T154" s="61"/>
      <c r="U154" s="61"/>
      <c r="V154" s="61"/>
      <c r="W154" s="61"/>
      <c r="X154" s="61"/>
      <c r="Y154" s="61"/>
      <c r="Z154" s="61"/>
      <c r="BB154" s="7">
        <f>IF(Q154&gt;0,RANK(Q154,(N154:P154,Q154:AE154)),0)</f>
        <v>3</v>
      </c>
      <c r="BC154" s="7">
        <f>IF(R154&gt;0,RANK(R154,(N154:P154,Q154:AE154)),0)</f>
        <v>0</v>
      </c>
      <c r="BD154" s="7">
        <f>IF(T154&gt;0,RANK(T154,(N154:P154,Q154:AE154)),0)</f>
        <v>0</v>
      </c>
      <c r="BE154" s="7">
        <f>IF(S154&gt;0,RANK(S154,(N154:P154,Q154:AE154)),0)</f>
        <v>0</v>
      </c>
      <c r="BF154" s="2">
        <f t="shared" si="55"/>
        <v>3.3050047214353166E-2</v>
      </c>
      <c r="BG154" s="2">
        <f t="shared" si="56"/>
        <v>0</v>
      </c>
      <c r="BH154" s="2">
        <f t="shared" si="57"/>
        <v>0</v>
      </c>
      <c r="BI154" s="2">
        <f t="shared" si="58"/>
        <v>0</v>
      </c>
      <c r="BK154" s="6" t="s">
        <v>1440</v>
      </c>
      <c r="BL154" s="5" t="s">
        <v>579</v>
      </c>
      <c r="BO154" s="99">
        <v>5</v>
      </c>
      <c r="BP154" s="97">
        <v>47</v>
      </c>
      <c r="BQ154" s="103">
        <f t="shared" si="59"/>
        <v>5047</v>
      </c>
      <c r="BS154" s="7" t="s">
        <v>2466</v>
      </c>
    </row>
    <row r="155" spans="1:71" ht="14" hidden="1" customHeight="1" outlineLevel="1" x14ac:dyDescent="0.2">
      <c r="A155" s="6" t="s">
        <v>1665</v>
      </c>
      <c r="B155" s="5" t="s">
        <v>579</v>
      </c>
      <c r="C155" s="1">
        <f t="shared" si="50"/>
        <v>3832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>IF(P155&gt;0,RANK(P155,(N155:P155,Q155:AE155)),0)</f>
        <v>0</v>
      </c>
      <c r="G155" s="1">
        <f t="shared" si="60"/>
        <v>1929</v>
      </c>
      <c r="H155" s="2">
        <f t="shared" si="61"/>
        <v>0.50339248434237993</v>
      </c>
      <c r="I155" s="2"/>
      <c r="J155" s="2">
        <f t="shared" si="51"/>
        <v>0.23486430062630481</v>
      </c>
      <c r="K155" s="2">
        <f t="shared" si="52"/>
        <v>0.73825678496868474</v>
      </c>
      <c r="L155" s="2">
        <f t="shared" si="53"/>
        <v>0</v>
      </c>
      <c r="M155" s="2">
        <f t="shared" si="54"/>
        <v>2.6878914405010446E-2</v>
      </c>
      <c r="N155" s="1">
        <v>900</v>
      </c>
      <c r="O155" s="1">
        <v>2829</v>
      </c>
      <c r="Q155" s="61">
        <v>103</v>
      </c>
      <c r="R155" s="61"/>
      <c r="S155" s="61"/>
      <c r="T155" s="61"/>
      <c r="U155" s="61"/>
      <c r="V155" s="61"/>
      <c r="W155" s="61"/>
      <c r="X155" s="61"/>
      <c r="Y155" s="61"/>
      <c r="Z155" s="61"/>
      <c r="BB155" s="7">
        <f>IF(Q155&gt;0,RANK(Q155,(N155:P155,Q155:AE155)),0)</f>
        <v>3</v>
      </c>
      <c r="BC155" s="7">
        <f>IF(R155&gt;0,RANK(R155,(N155:P155,Q155:AE155)),0)</f>
        <v>0</v>
      </c>
      <c r="BD155" s="7">
        <f>IF(T155&gt;0,RANK(T155,(N155:P155,Q155:AE155)),0)</f>
        <v>0</v>
      </c>
      <c r="BE155" s="7">
        <f>IF(S155&gt;0,RANK(S155,(N155:P155,Q155:AE155)),0)</f>
        <v>0</v>
      </c>
      <c r="BF155" s="2">
        <f t="shared" si="55"/>
        <v>2.6878914405010439E-2</v>
      </c>
      <c r="BG155" s="2">
        <f t="shared" si="56"/>
        <v>0</v>
      </c>
      <c r="BH155" s="2">
        <f t="shared" si="57"/>
        <v>0</v>
      </c>
      <c r="BI155" s="2">
        <f t="shared" si="58"/>
        <v>0</v>
      </c>
      <c r="BK155" s="6" t="s">
        <v>1665</v>
      </c>
      <c r="BL155" s="5" t="s">
        <v>579</v>
      </c>
      <c r="BO155" s="99">
        <v>5</v>
      </c>
      <c r="BP155" s="97">
        <v>49</v>
      </c>
      <c r="BQ155" s="103">
        <f t="shared" si="59"/>
        <v>5049</v>
      </c>
      <c r="BS155" s="7" t="s">
        <v>2466</v>
      </c>
    </row>
    <row r="156" spans="1:71" ht="14" hidden="1" customHeight="1" outlineLevel="1" x14ac:dyDescent="0.2">
      <c r="A156" s="6" t="s">
        <v>1259</v>
      </c>
      <c r="B156" s="5" t="s">
        <v>579</v>
      </c>
      <c r="C156" s="1">
        <f t="shared" si="50"/>
        <v>31767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>IF(P156&gt;0,RANK(P156,(N156:P156,Q156:AE156)),0)</f>
        <v>0</v>
      </c>
      <c r="G156" s="1">
        <f t="shared" si="60"/>
        <v>13104</v>
      </c>
      <c r="H156" s="2">
        <f t="shared" si="61"/>
        <v>0.41250354141089812</v>
      </c>
      <c r="I156" s="2"/>
      <c r="J156" s="2">
        <f t="shared" si="51"/>
        <v>0.27906317877042214</v>
      </c>
      <c r="K156" s="2">
        <f t="shared" si="52"/>
        <v>0.69156672018132026</v>
      </c>
      <c r="L156" s="2">
        <f t="shared" si="53"/>
        <v>0</v>
      </c>
      <c r="M156" s="2">
        <f t="shared" si="54"/>
        <v>2.9370101048257657E-2</v>
      </c>
      <c r="N156" s="1">
        <v>8865</v>
      </c>
      <c r="O156" s="1">
        <v>21969</v>
      </c>
      <c r="Q156" s="61">
        <v>933</v>
      </c>
      <c r="R156" s="61"/>
      <c r="S156" s="61"/>
      <c r="T156" s="61"/>
      <c r="U156" s="61"/>
      <c r="V156" s="61"/>
      <c r="W156" s="61"/>
      <c r="X156" s="61"/>
      <c r="Y156" s="61"/>
      <c r="Z156" s="61"/>
      <c r="BB156" s="7">
        <f>IF(Q156&gt;0,RANK(Q156,(N156:P156,Q156:AE156)),0)</f>
        <v>3</v>
      </c>
      <c r="BC156" s="7">
        <f>IF(R156&gt;0,RANK(R156,(N156:P156,Q156:AE156)),0)</f>
        <v>0</v>
      </c>
      <c r="BD156" s="7">
        <f>IF(T156&gt;0,RANK(T156,(N156:P156,Q156:AE156)),0)</f>
        <v>0</v>
      </c>
      <c r="BE156" s="7">
        <f>IF(S156&gt;0,RANK(S156,(N156:P156,Q156:AE156)),0)</f>
        <v>0</v>
      </c>
      <c r="BF156" s="2">
        <f t="shared" si="55"/>
        <v>2.9370101048257626E-2</v>
      </c>
      <c r="BG156" s="2">
        <f t="shared" si="56"/>
        <v>0</v>
      </c>
      <c r="BH156" s="2">
        <f t="shared" si="57"/>
        <v>0</v>
      </c>
      <c r="BI156" s="2">
        <f t="shared" si="58"/>
        <v>0</v>
      </c>
      <c r="BK156" s="6" t="s">
        <v>1259</v>
      </c>
      <c r="BL156" s="5" t="s">
        <v>579</v>
      </c>
      <c r="BO156" s="99">
        <v>5</v>
      </c>
      <c r="BP156" s="97">
        <v>51</v>
      </c>
      <c r="BQ156" s="103">
        <f t="shared" si="59"/>
        <v>5051</v>
      </c>
      <c r="BS156" s="7" t="s">
        <v>2466</v>
      </c>
    </row>
    <row r="157" spans="1:71" ht="14" hidden="1" customHeight="1" outlineLevel="1" x14ac:dyDescent="0.2">
      <c r="A157" s="6" t="s">
        <v>1479</v>
      </c>
      <c r="B157" s="5" t="s">
        <v>579</v>
      </c>
      <c r="C157" s="1">
        <f t="shared" si="50"/>
        <v>5549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0</v>
      </c>
      <c r="G157" s="1">
        <f t="shared" si="60"/>
        <v>3626</v>
      </c>
      <c r="H157" s="2">
        <f t="shared" si="61"/>
        <v>0.65345107226527299</v>
      </c>
      <c r="I157" s="2"/>
      <c r="J157" s="2">
        <f t="shared" si="51"/>
        <v>0.16183096053342944</v>
      </c>
      <c r="K157" s="2">
        <f t="shared" si="52"/>
        <v>0.81528203279870248</v>
      </c>
      <c r="L157" s="2">
        <f t="shared" si="53"/>
        <v>0</v>
      </c>
      <c r="M157" s="2">
        <f t="shared" si="54"/>
        <v>2.2887006667868137E-2</v>
      </c>
      <c r="N157" s="1">
        <v>898</v>
      </c>
      <c r="O157" s="1">
        <v>4524</v>
      </c>
      <c r="Q157" s="61">
        <v>127</v>
      </c>
      <c r="R157" s="61"/>
      <c r="S157" s="61"/>
      <c r="T157" s="61"/>
      <c r="U157" s="61"/>
      <c r="V157" s="61"/>
      <c r="W157" s="61"/>
      <c r="X157" s="61"/>
      <c r="Y157" s="61"/>
      <c r="Z157" s="61"/>
      <c r="BB157" s="7">
        <f>IF(Q157&gt;0,RANK(Q157,(N157:P157,Q157:AE157)),0)</f>
        <v>3</v>
      </c>
      <c r="BC157" s="7">
        <f>IF(R157&gt;0,RANK(R157,(N157:P157,Q157:AE157)),0)</f>
        <v>0</v>
      </c>
      <c r="BD157" s="7">
        <f>IF(T157&gt;0,RANK(T157,(N157:P157,Q157:AE157)),0)</f>
        <v>0</v>
      </c>
      <c r="BE157" s="7">
        <f>IF(S157&gt;0,RANK(S157,(N157:P157,Q157:AE157)),0)</f>
        <v>0</v>
      </c>
      <c r="BF157" s="2">
        <f t="shared" si="55"/>
        <v>2.2887006667868085E-2</v>
      </c>
      <c r="BG157" s="2">
        <f t="shared" si="56"/>
        <v>0</v>
      </c>
      <c r="BH157" s="2">
        <f t="shared" si="57"/>
        <v>0</v>
      </c>
      <c r="BI157" s="2">
        <f t="shared" si="58"/>
        <v>0</v>
      </c>
      <c r="BK157" s="6" t="s">
        <v>1479</v>
      </c>
      <c r="BL157" s="5" t="s">
        <v>579</v>
      </c>
      <c r="BO157" s="99">
        <v>5</v>
      </c>
      <c r="BP157" s="97">
        <v>53</v>
      </c>
      <c r="BQ157" s="103">
        <f t="shared" si="59"/>
        <v>5053</v>
      </c>
      <c r="BS157" s="7" t="s">
        <v>2466</v>
      </c>
    </row>
    <row r="158" spans="1:71" ht="14" hidden="1" customHeight="1" outlineLevel="1" x14ac:dyDescent="0.2">
      <c r="A158" s="6" t="s">
        <v>625</v>
      </c>
      <c r="B158" s="5" t="s">
        <v>579</v>
      </c>
      <c r="C158" s="1">
        <f t="shared" si="50"/>
        <v>10953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0</v>
      </c>
      <c r="G158" s="1">
        <f t="shared" si="60"/>
        <v>6187</v>
      </c>
      <c r="H158" s="2">
        <f t="shared" si="61"/>
        <v>0.56486807267415318</v>
      </c>
      <c r="I158" s="2"/>
      <c r="J158" s="2">
        <f t="shared" si="51"/>
        <v>0.19063270336894</v>
      </c>
      <c r="K158" s="2">
        <f t="shared" si="52"/>
        <v>0.75550077604309318</v>
      </c>
      <c r="L158" s="2">
        <f t="shared" si="53"/>
        <v>0</v>
      </c>
      <c r="M158" s="2">
        <f t="shared" si="54"/>
        <v>5.3866520587966815E-2</v>
      </c>
      <c r="N158" s="1">
        <v>2088</v>
      </c>
      <c r="O158" s="1">
        <v>8275</v>
      </c>
      <c r="Q158" s="61">
        <v>590</v>
      </c>
      <c r="R158" s="61"/>
      <c r="S158" s="61"/>
      <c r="T158" s="61"/>
      <c r="U158" s="61"/>
      <c r="V158" s="61"/>
      <c r="W158" s="61"/>
      <c r="X158" s="61"/>
      <c r="Y158" s="61"/>
      <c r="Z158" s="61"/>
      <c r="BB158" s="7">
        <f>IF(Q158&gt;0,RANK(Q158,(N158:P158,Q158:AE158)),0)</f>
        <v>3</v>
      </c>
      <c r="BC158" s="7">
        <f>IF(R158&gt;0,RANK(R158,(N158:P158,Q158:AE158)),0)</f>
        <v>0</v>
      </c>
      <c r="BD158" s="7">
        <f>IF(T158&gt;0,RANK(T158,(N158:P158,Q158:AE158)),0)</f>
        <v>0</v>
      </c>
      <c r="BE158" s="7">
        <f>IF(S158&gt;0,RANK(S158,(N158:P158,Q158:AE158)),0)</f>
        <v>0</v>
      </c>
      <c r="BF158" s="2">
        <f t="shared" si="55"/>
        <v>5.3866520587966767E-2</v>
      </c>
      <c r="BG158" s="2">
        <f t="shared" si="56"/>
        <v>0</v>
      </c>
      <c r="BH158" s="2">
        <f t="shared" si="57"/>
        <v>0</v>
      </c>
      <c r="BI158" s="2">
        <f t="shared" si="58"/>
        <v>0</v>
      </c>
      <c r="BK158" s="6" t="s">
        <v>625</v>
      </c>
      <c r="BL158" s="5" t="s">
        <v>579</v>
      </c>
      <c r="BO158" s="99">
        <v>5</v>
      </c>
      <c r="BP158" s="97">
        <v>55</v>
      </c>
      <c r="BQ158" s="103">
        <f t="shared" si="59"/>
        <v>5055</v>
      </c>
      <c r="BS158" s="7" t="s">
        <v>2466</v>
      </c>
    </row>
    <row r="159" spans="1:71" ht="14" hidden="1" customHeight="1" outlineLevel="1" x14ac:dyDescent="0.2">
      <c r="A159" s="6" t="s">
        <v>1070</v>
      </c>
      <c r="B159" s="5" t="s">
        <v>579</v>
      </c>
      <c r="C159" s="1">
        <f t="shared" si="50"/>
        <v>4971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0</v>
      </c>
      <c r="G159" s="1">
        <f t="shared" si="60"/>
        <v>1758</v>
      </c>
      <c r="H159" s="2">
        <f t="shared" si="61"/>
        <v>0.35365117682558839</v>
      </c>
      <c r="I159" s="2"/>
      <c r="J159" s="2">
        <f t="shared" si="51"/>
        <v>0.31261315630657815</v>
      </c>
      <c r="K159" s="2">
        <f t="shared" si="52"/>
        <v>0.6662643331321666</v>
      </c>
      <c r="L159" s="2">
        <f t="shared" si="53"/>
        <v>0</v>
      </c>
      <c r="M159" s="2">
        <f t="shared" si="54"/>
        <v>2.1122510561255248E-2</v>
      </c>
      <c r="N159" s="1">
        <v>1554</v>
      </c>
      <c r="O159" s="1">
        <v>3312</v>
      </c>
      <c r="Q159" s="61">
        <v>105</v>
      </c>
      <c r="R159" s="61"/>
      <c r="S159" s="61"/>
      <c r="T159" s="61"/>
      <c r="U159" s="61"/>
      <c r="V159" s="61"/>
      <c r="W159" s="61"/>
      <c r="X159" s="61"/>
      <c r="Y159" s="61"/>
      <c r="Z159" s="61"/>
      <c r="BB159" s="7">
        <f>IF(Q159&gt;0,RANK(Q159,(N159:P159,Q159:AE159)),0)</f>
        <v>3</v>
      </c>
      <c r="BC159" s="7">
        <f>IF(R159&gt;0,RANK(R159,(N159:P159,Q159:AE159)),0)</f>
        <v>0</v>
      </c>
      <c r="BD159" s="7">
        <f>IF(T159&gt;0,RANK(T159,(N159:P159,Q159:AE159)),0)</f>
        <v>0</v>
      </c>
      <c r="BE159" s="7">
        <f>IF(S159&gt;0,RANK(S159,(N159:P159,Q159:AE159)),0)</f>
        <v>0</v>
      </c>
      <c r="BF159" s="2">
        <f t="shared" si="55"/>
        <v>2.1122510561255279E-2</v>
      </c>
      <c r="BG159" s="2">
        <f t="shared" si="56"/>
        <v>0</v>
      </c>
      <c r="BH159" s="2">
        <f t="shared" si="57"/>
        <v>0</v>
      </c>
      <c r="BI159" s="2">
        <f t="shared" si="58"/>
        <v>0</v>
      </c>
      <c r="BK159" s="6" t="s">
        <v>1070</v>
      </c>
      <c r="BL159" s="5" t="s">
        <v>579</v>
      </c>
      <c r="BO159" s="99">
        <v>5</v>
      </c>
      <c r="BP159" s="97">
        <v>57</v>
      </c>
      <c r="BQ159" s="103">
        <f t="shared" si="59"/>
        <v>5057</v>
      </c>
      <c r="BS159" s="7" t="s">
        <v>2466</v>
      </c>
    </row>
    <row r="160" spans="1:71" ht="14" hidden="1" customHeight="1" outlineLevel="1" x14ac:dyDescent="0.2">
      <c r="A160" s="6" t="s">
        <v>472</v>
      </c>
      <c r="B160" s="5" t="s">
        <v>579</v>
      </c>
      <c r="C160" s="1">
        <f t="shared" si="50"/>
        <v>8739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0</v>
      </c>
      <c r="G160" s="1">
        <f t="shared" si="60"/>
        <v>4255</v>
      </c>
      <c r="H160" s="2">
        <f t="shared" si="61"/>
        <v>0.48689781439523971</v>
      </c>
      <c r="I160" s="2"/>
      <c r="J160" s="2">
        <f t="shared" si="51"/>
        <v>0.24178967845291224</v>
      </c>
      <c r="K160" s="2">
        <f t="shared" si="52"/>
        <v>0.72868749284815193</v>
      </c>
      <c r="L160" s="2">
        <f t="shared" si="53"/>
        <v>0</v>
      </c>
      <c r="M160" s="2">
        <f t="shared" si="54"/>
        <v>2.9522828698935855E-2</v>
      </c>
      <c r="N160" s="1">
        <v>2113</v>
      </c>
      <c r="O160" s="1">
        <v>6368</v>
      </c>
      <c r="Q160" s="61">
        <v>258</v>
      </c>
      <c r="R160" s="61"/>
      <c r="S160" s="61"/>
      <c r="T160" s="61"/>
      <c r="U160" s="61"/>
      <c r="V160" s="61"/>
      <c r="W160" s="61"/>
      <c r="X160" s="61"/>
      <c r="Y160" s="61"/>
      <c r="Z160" s="61"/>
      <c r="BB160" s="7">
        <f>IF(Q160&gt;0,RANK(Q160,(N160:P160,Q160:AE160)),0)</f>
        <v>3</v>
      </c>
      <c r="BC160" s="7">
        <f>IF(R160&gt;0,RANK(R160,(N160:P160,Q160:AE160)),0)</f>
        <v>0</v>
      </c>
      <c r="BD160" s="7">
        <f>IF(T160&gt;0,RANK(T160,(N160:P160,Q160:AE160)),0)</f>
        <v>0</v>
      </c>
      <c r="BE160" s="7">
        <f>IF(S160&gt;0,RANK(S160,(N160:P160,Q160:AE160)),0)</f>
        <v>0</v>
      </c>
      <c r="BF160" s="2">
        <f t="shared" si="55"/>
        <v>2.9522828698935806E-2</v>
      </c>
      <c r="BG160" s="2">
        <f t="shared" si="56"/>
        <v>0</v>
      </c>
      <c r="BH160" s="2">
        <f t="shared" si="57"/>
        <v>0</v>
      </c>
      <c r="BI160" s="2">
        <f t="shared" si="58"/>
        <v>0</v>
      </c>
      <c r="BK160" s="6" t="s">
        <v>472</v>
      </c>
      <c r="BL160" s="5" t="s">
        <v>579</v>
      </c>
      <c r="BO160" s="99">
        <v>5</v>
      </c>
      <c r="BP160" s="97">
        <v>59</v>
      </c>
      <c r="BQ160" s="103">
        <f t="shared" si="59"/>
        <v>5059</v>
      </c>
      <c r="BS160" s="7" t="s">
        <v>2466</v>
      </c>
    </row>
    <row r="161" spans="1:71" ht="14" hidden="1" customHeight="1" outlineLevel="1" x14ac:dyDescent="0.2">
      <c r="A161" s="6" t="s">
        <v>986</v>
      </c>
      <c r="B161" s="5" t="s">
        <v>579</v>
      </c>
      <c r="C161" s="1">
        <f t="shared" si="50"/>
        <v>3519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>IF(P161&gt;0,RANK(P161,(N161:P161,Q161:AE161)),0)</f>
        <v>0</v>
      </c>
      <c r="G161" s="1">
        <f t="shared" si="60"/>
        <v>1515</v>
      </c>
      <c r="H161" s="2">
        <f t="shared" si="61"/>
        <v>0.43052003410059675</v>
      </c>
      <c r="I161" s="2"/>
      <c r="J161" s="2">
        <f t="shared" si="51"/>
        <v>0.27678317703893152</v>
      </c>
      <c r="K161" s="2">
        <f t="shared" si="52"/>
        <v>0.70730321113952832</v>
      </c>
      <c r="L161" s="2">
        <f t="shared" si="53"/>
        <v>0</v>
      </c>
      <c r="M161" s="2">
        <f t="shared" si="54"/>
        <v>1.5913611821540163E-2</v>
      </c>
      <c r="N161" s="1">
        <v>974</v>
      </c>
      <c r="O161" s="1">
        <v>2489</v>
      </c>
      <c r="Q161" s="61">
        <v>56</v>
      </c>
      <c r="R161" s="61"/>
      <c r="S161" s="61"/>
      <c r="T161" s="61"/>
      <c r="U161" s="61"/>
      <c r="V161" s="61"/>
      <c r="W161" s="61"/>
      <c r="X161" s="61"/>
      <c r="Y161" s="61"/>
      <c r="Z161" s="61"/>
      <c r="BB161" s="7">
        <f>IF(Q161&gt;0,RANK(Q161,(N161:P161,Q161:AE161)),0)</f>
        <v>3</v>
      </c>
      <c r="BC161" s="7">
        <f>IF(R161&gt;0,RANK(R161,(N161:P161,Q161:AE161)),0)</f>
        <v>0</v>
      </c>
      <c r="BD161" s="7">
        <f>IF(T161&gt;0,RANK(T161,(N161:P161,Q161:AE161)),0)</f>
        <v>0</v>
      </c>
      <c r="BE161" s="7">
        <f>IF(S161&gt;0,RANK(S161,(N161:P161,Q161:AE161)),0)</f>
        <v>0</v>
      </c>
      <c r="BF161" s="2">
        <f t="shared" si="55"/>
        <v>1.5913611821540212E-2</v>
      </c>
      <c r="BG161" s="2">
        <f t="shared" si="56"/>
        <v>0</v>
      </c>
      <c r="BH161" s="2">
        <f t="shared" si="57"/>
        <v>0</v>
      </c>
      <c r="BI161" s="2">
        <f t="shared" si="58"/>
        <v>0</v>
      </c>
      <c r="BK161" s="6" t="s">
        <v>986</v>
      </c>
      <c r="BL161" s="5" t="s">
        <v>579</v>
      </c>
      <c r="BO161" s="99">
        <v>5</v>
      </c>
      <c r="BP161" s="97">
        <v>61</v>
      </c>
      <c r="BQ161" s="103">
        <f t="shared" si="59"/>
        <v>5061</v>
      </c>
      <c r="BS161" s="7" t="s">
        <v>2466</v>
      </c>
    </row>
    <row r="162" spans="1:71" ht="14" hidden="1" customHeight="1" outlineLevel="1" x14ac:dyDescent="0.2">
      <c r="A162" s="6" t="s">
        <v>1628</v>
      </c>
      <c r="B162" s="5" t="s">
        <v>579</v>
      </c>
      <c r="C162" s="1">
        <f t="shared" si="50"/>
        <v>10145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0</v>
      </c>
      <c r="G162" s="1">
        <f t="shared" si="60"/>
        <v>5805</v>
      </c>
      <c r="H162" s="2">
        <f t="shared" si="61"/>
        <v>0.57220305569245933</v>
      </c>
      <c r="I162" s="2"/>
      <c r="J162" s="2">
        <f t="shared" si="51"/>
        <v>0.19004435682602266</v>
      </c>
      <c r="K162" s="2">
        <f t="shared" si="52"/>
        <v>0.76224741251848205</v>
      </c>
      <c r="L162" s="2">
        <f t="shared" si="53"/>
        <v>0</v>
      </c>
      <c r="M162" s="2">
        <f t="shared" si="54"/>
        <v>4.7708230655495343E-2</v>
      </c>
      <c r="N162" s="1">
        <v>1928</v>
      </c>
      <c r="O162" s="1">
        <v>7733</v>
      </c>
      <c r="Q162" s="61">
        <v>484</v>
      </c>
      <c r="R162" s="61"/>
      <c r="S162" s="61"/>
      <c r="T162" s="61"/>
      <c r="U162" s="61"/>
      <c r="V162" s="61"/>
      <c r="W162" s="61"/>
      <c r="X162" s="61"/>
      <c r="Y162" s="61"/>
      <c r="Z162" s="61"/>
      <c r="BB162" s="7">
        <f>IF(Q162&gt;0,RANK(Q162,(N162:P162,Q162:AE162)),0)</f>
        <v>3</v>
      </c>
      <c r="BC162" s="7">
        <f>IF(R162&gt;0,RANK(R162,(N162:P162,Q162:AE162)),0)</f>
        <v>0</v>
      </c>
      <c r="BD162" s="7">
        <f>IF(T162&gt;0,RANK(T162,(N162:P162,Q162:AE162)),0)</f>
        <v>0</v>
      </c>
      <c r="BE162" s="7">
        <f>IF(S162&gt;0,RANK(S162,(N162:P162,Q162:AE162)),0)</f>
        <v>0</v>
      </c>
      <c r="BF162" s="2">
        <f t="shared" si="55"/>
        <v>4.7708230655495315E-2</v>
      </c>
      <c r="BG162" s="2">
        <f t="shared" si="56"/>
        <v>0</v>
      </c>
      <c r="BH162" s="2">
        <f t="shared" si="57"/>
        <v>0</v>
      </c>
      <c r="BI162" s="2">
        <f t="shared" si="58"/>
        <v>0</v>
      </c>
      <c r="BK162" s="6" t="s">
        <v>1628</v>
      </c>
      <c r="BL162" s="5" t="s">
        <v>579</v>
      </c>
      <c r="BO162" s="99">
        <v>5</v>
      </c>
      <c r="BP162" s="97">
        <v>63</v>
      </c>
      <c r="BQ162" s="103">
        <f t="shared" si="59"/>
        <v>5063</v>
      </c>
      <c r="BS162" s="7" t="s">
        <v>2466</v>
      </c>
    </row>
    <row r="163" spans="1:71" ht="14" hidden="1" customHeight="1" outlineLevel="1" x14ac:dyDescent="0.2">
      <c r="A163" s="6" t="s">
        <v>1116</v>
      </c>
      <c r="B163" s="5" t="s">
        <v>579</v>
      </c>
      <c r="C163" s="1">
        <f t="shared" ref="C163:C194" si="62">SUM(N163:AY163)</f>
        <v>4471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0</v>
      </c>
      <c r="G163" s="1">
        <f t="shared" si="60"/>
        <v>2554</v>
      </c>
      <c r="H163" s="2">
        <f t="shared" si="61"/>
        <v>0.5712368597629166</v>
      </c>
      <c r="I163" s="2"/>
      <c r="J163" s="2">
        <f t="shared" ref="J163:J194" si="63">IF($C163=0,"-",N163/$C163)</f>
        <v>0.19436367702974727</v>
      </c>
      <c r="K163" s="2">
        <f t="shared" ref="K163:K194" si="64">IF($C163=0,"-",O163/$C163)</f>
        <v>0.76560053679266382</v>
      </c>
      <c r="L163" s="2">
        <f t="shared" ref="L163:L194" si="65">IF($C163=0,"-",P163/$C163)</f>
        <v>0</v>
      </c>
      <c r="M163" s="2">
        <f t="shared" ref="M163:M194" si="66">IF(C163=0,"-",(1-J163-K163-L163))</f>
        <v>4.0035786177588961E-2</v>
      </c>
      <c r="N163" s="1">
        <v>869</v>
      </c>
      <c r="O163" s="1">
        <v>3423</v>
      </c>
      <c r="Q163" s="61">
        <v>179</v>
      </c>
      <c r="R163" s="61"/>
      <c r="S163" s="61"/>
      <c r="T163" s="61"/>
      <c r="U163" s="61"/>
      <c r="V163" s="61"/>
      <c r="W163" s="61"/>
      <c r="X163" s="61"/>
      <c r="Y163" s="61"/>
      <c r="Z163" s="61"/>
      <c r="BB163" s="7">
        <f>IF(Q163&gt;0,RANK(Q163,(N163:P163,Q163:AE163)),0)</f>
        <v>3</v>
      </c>
      <c r="BC163" s="7">
        <f>IF(R163&gt;0,RANK(R163,(N163:P163,Q163:AE163)),0)</f>
        <v>0</v>
      </c>
      <c r="BD163" s="7">
        <f>IF(T163&gt;0,RANK(T163,(N163:P163,Q163:AE163)),0)</f>
        <v>0</v>
      </c>
      <c r="BE163" s="7">
        <f>IF(S163&gt;0,RANK(S163,(N163:P163,Q163:AE163)),0)</f>
        <v>0</v>
      </c>
      <c r="BF163" s="2">
        <f t="shared" ref="BF163:BF194" si="67">IF($C163=0,"-",Q163/$C163)</f>
        <v>4.0035786177588906E-2</v>
      </c>
      <c r="BG163" s="2">
        <f t="shared" ref="BG163:BG194" si="68">IF($C163=0,"-",R163/$C163)</f>
        <v>0</v>
      </c>
      <c r="BH163" s="2">
        <f t="shared" ref="BH163:BH194" si="69">IF($C163=0,"-",T163/$C163)</f>
        <v>0</v>
      </c>
      <c r="BI163" s="2">
        <f t="shared" ref="BI163:BI194" si="70">IF($C163=0,"-",S163/$C163)</f>
        <v>0</v>
      </c>
      <c r="BK163" s="6" t="s">
        <v>1116</v>
      </c>
      <c r="BL163" s="5" t="s">
        <v>579</v>
      </c>
      <c r="BO163" s="99">
        <v>5</v>
      </c>
      <c r="BP163" s="97">
        <v>65</v>
      </c>
      <c r="BQ163" s="103">
        <f t="shared" ref="BQ163:BQ194" si="71">BO163*1000+BP163</f>
        <v>5065</v>
      </c>
      <c r="BS163" s="7" t="s">
        <v>2466</v>
      </c>
    </row>
    <row r="164" spans="1:71" ht="14" hidden="1" customHeight="1" outlineLevel="1" x14ac:dyDescent="0.2">
      <c r="A164" s="6" t="s">
        <v>1378</v>
      </c>
      <c r="B164" s="5" t="s">
        <v>579</v>
      </c>
      <c r="C164" s="1">
        <f t="shared" si="62"/>
        <v>4171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>IF(P164&gt;0,RANK(P164,(N164:P164,Q164:AE164)),0)</f>
        <v>0</v>
      </c>
      <c r="G164" s="1">
        <f t="shared" si="60"/>
        <v>1931</v>
      </c>
      <c r="H164" s="2">
        <f t="shared" si="61"/>
        <v>0.4629585231359386</v>
      </c>
      <c r="I164" s="2"/>
      <c r="J164" s="2">
        <f t="shared" si="63"/>
        <v>0.2558139534883721</v>
      </c>
      <c r="K164" s="2">
        <f t="shared" si="64"/>
        <v>0.71877247662431076</v>
      </c>
      <c r="L164" s="2">
        <f t="shared" si="65"/>
        <v>0</v>
      </c>
      <c r="M164" s="2">
        <f t="shared" si="66"/>
        <v>2.5413569887317133E-2</v>
      </c>
      <c r="N164" s="1">
        <v>1067</v>
      </c>
      <c r="O164" s="1">
        <v>2998</v>
      </c>
      <c r="Q164" s="61">
        <v>106</v>
      </c>
      <c r="R164" s="61"/>
      <c r="S164" s="61"/>
      <c r="T164" s="61"/>
      <c r="U164" s="61"/>
      <c r="V164" s="61"/>
      <c r="W164" s="61"/>
      <c r="X164" s="61"/>
      <c r="Y164" s="61"/>
      <c r="Z164" s="61"/>
      <c r="BB164" s="7">
        <f>IF(Q164&gt;0,RANK(Q164,(N164:P164,Q164:AE164)),0)</f>
        <v>3</v>
      </c>
      <c r="BC164" s="7">
        <f>IF(R164&gt;0,RANK(R164,(N164:P164,Q164:AE164)),0)</f>
        <v>0</v>
      </c>
      <c r="BD164" s="7">
        <f>IF(T164&gt;0,RANK(T164,(N164:P164,Q164:AE164)),0)</f>
        <v>0</v>
      </c>
      <c r="BE164" s="7">
        <f>IF(S164&gt;0,RANK(S164,(N164:P164,Q164:AE164)),0)</f>
        <v>0</v>
      </c>
      <c r="BF164" s="2">
        <f t="shared" si="67"/>
        <v>2.5413569887317189E-2</v>
      </c>
      <c r="BG164" s="2">
        <f t="shared" si="68"/>
        <v>0</v>
      </c>
      <c r="BH164" s="2">
        <f t="shared" si="69"/>
        <v>0</v>
      </c>
      <c r="BI164" s="2">
        <f t="shared" si="70"/>
        <v>0</v>
      </c>
      <c r="BK164" s="6" t="s">
        <v>1378</v>
      </c>
      <c r="BL164" s="5" t="s">
        <v>579</v>
      </c>
      <c r="BO164" s="99">
        <v>5</v>
      </c>
      <c r="BP164" s="97">
        <v>67</v>
      </c>
      <c r="BQ164" s="103">
        <f t="shared" si="71"/>
        <v>5067</v>
      </c>
      <c r="BS164" s="7" t="s">
        <v>2466</v>
      </c>
    </row>
    <row r="165" spans="1:71" ht="14" hidden="1" customHeight="1" outlineLevel="1" x14ac:dyDescent="0.2">
      <c r="A165" s="6" t="s">
        <v>2598</v>
      </c>
      <c r="B165" s="5" t="s">
        <v>579</v>
      </c>
      <c r="C165" s="1">
        <f t="shared" si="62"/>
        <v>19820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>IF(P165&gt;0,RANK(P165,(N165:P165,Q165:AE165)),0)</f>
        <v>0</v>
      </c>
      <c r="G165" s="1">
        <f t="shared" si="60"/>
        <v>1401</v>
      </c>
      <c r="H165" s="2">
        <f t="shared" si="61"/>
        <v>7.0686175580221999E-2</v>
      </c>
      <c r="I165" s="2"/>
      <c r="J165" s="2">
        <f t="shared" si="63"/>
        <v>0.5250252270433905</v>
      </c>
      <c r="K165" s="2">
        <f t="shared" si="64"/>
        <v>0.4543390514631685</v>
      </c>
      <c r="L165" s="2">
        <f t="shared" si="65"/>
        <v>0</v>
      </c>
      <c r="M165" s="2">
        <f t="shared" si="66"/>
        <v>2.0635721493441006E-2</v>
      </c>
      <c r="N165" s="1">
        <v>10406</v>
      </c>
      <c r="O165" s="1">
        <v>9005</v>
      </c>
      <c r="Q165" s="61">
        <v>409</v>
      </c>
      <c r="R165" s="61"/>
      <c r="S165" s="61"/>
      <c r="T165" s="61"/>
      <c r="U165" s="61"/>
      <c r="V165" s="61"/>
      <c r="W165" s="61"/>
      <c r="X165" s="61"/>
      <c r="Y165" s="61"/>
      <c r="Z165" s="61"/>
      <c r="BB165" s="7">
        <f>IF(Q165&gt;0,RANK(Q165,(N165:P165,Q165:AE165)),0)</f>
        <v>3</v>
      </c>
      <c r="BC165" s="7">
        <f>IF(R165&gt;0,RANK(R165,(N165:P165,Q165:AE165)),0)</f>
        <v>0</v>
      </c>
      <c r="BD165" s="7">
        <f>IF(T165&gt;0,RANK(T165,(N165:P165,Q165:AE165)),0)</f>
        <v>0</v>
      </c>
      <c r="BE165" s="7">
        <f>IF(S165&gt;0,RANK(S165,(N165:P165,Q165:AE165)),0)</f>
        <v>0</v>
      </c>
      <c r="BF165" s="2">
        <f t="shared" si="67"/>
        <v>2.0635721493440968E-2</v>
      </c>
      <c r="BG165" s="2">
        <f t="shared" si="68"/>
        <v>0</v>
      </c>
      <c r="BH165" s="2">
        <f t="shared" si="69"/>
        <v>0</v>
      </c>
      <c r="BI165" s="2">
        <f t="shared" si="70"/>
        <v>0</v>
      </c>
      <c r="BK165" s="6" t="s">
        <v>2598</v>
      </c>
      <c r="BL165" s="5" t="s">
        <v>579</v>
      </c>
      <c r="BO165" s="99">
        <v>5</v>
      </c>
      <c r="BP165" s="97">
        <v>69</v>
      </c>
      <c r="BQ165" s="103">
        <f t="shared" si="71"/>
        <v>5069</v>
      </c>
      <c r="BS165" s="7" t="s">
        <v>2466</v>
      </c>
    </row>
    <row r="166" spans="1:71" ht="14" hidden="1" customHeight="1" outlineLevel="1" x14ac:dyDescent="0.2">
      <c r="A166" s="6" t="s">
        <v>487</v>
      </c>
      <c r="B166" s="5" t="s">
        <v>579</v>
      </c>
      <c r="C166" s="1">
        <f t="shared" si="62"/>
        <v>7477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>IF(P166&gt;0,RANK(P166,(N166:P166,Q166:AE166)),0)</f>
        <v>0</v>
      </c>
      <c r="G166" s="1">
        <f t="shared" si="60"/>
        <v>3874</v>
      </c>
      <c r="H166" s="2">
        <f t="shared" si="61"/>
        <v>0.51812224154072484</v>
      </c>
      <c r="I166" s="2"/>
      <c r="J166" s="2">
        <f t="shared" si="63"/>
        <v>0.22361909856894477</v>
      </c>
      <c r="K166" s="2">
        <f t="shared" si="64"/>
        <v>0.74174134010966963</v>
      </c>
      <c r="L166" s="2">
        <f t="shared" si="65"/>
        <v>0</v>
      </c>
      <c r="M166" s="2">
        <f t="shared" si="66"/>
        <v>3.463956132138557E-2</v>
      </c>
      <c r="N166" s="1">
        <v>1672</v>
      </c>
      <c r="O166" s="1">
        <v>5546</v>
      </c>
      <c r="Q166" s="61">
        <v>259</v>
      </c>
      <c r="R166" s="61"/>
      <c r="S166" s="61"/>
      <c r="T166" s="61"/>
      <c r="U166" s="61"/>
      <c r="V166" s="61"/>
      <c r="W166" s="61"/>
      <c r="X166" s="61"/>
      <c r="Y166" s="61"/>
      <c r="Z166" s="61"/>
      <c r="BB166" s="7">
        <f>IF(Q166&gt;0,RANK(Q166,(N166:P166,Q166:AE166)),0)</f>
        <v>3</v>
      </c>
      <c r="BC166" s="7">
        <f>IF(R166&gt;0,RANK(R166,(N166:P166,Q166:AE166)),0)</f>
        <v>0</v>
      </c>
      <c r="BD166" s="7">
        <f>IF(T166&gt;0,RANK(T166,(N166:P166,Q166:AE166)),0)</f>
        <v>0</v>
      </c>
      <c r="BE166" s="7">
        <f>IF(S166&gt;0,RANK(S166,(N166:P166,Q166:AE166)),0)</f>
        <v>0</v>
      </c>
      <c r="BF166" s="2">
        <f t="shared" si="67"/>
        <v>3.4639561321385584E-2</v>
      </c>
      <c r="BG166" s="2">
        <f t="shared" si="68"/>
        <v>0</v>
      </c>
      <c r="BH166" s="2">
        <f t="shared" si="69"/>
        <v>0</v>
      </c>
      <c r="BI166" s="2">
        <f t="shared" si="70"/>
        <v>0</v>
      </c>
      <c r="BK166" s="6" t="s">
        <v>487</v>
      </c>
      <c r="BL166" s="5" t="s">
        <v>579</v>
      </c>
      <c r="BO166" s="99">
        <v>5</v>
      </c>
      <c r="BP166" s="97">
        <v>71</v>
      </c>
      <c r="BQ166" s="103">
        <f t="shared" si="71"/>
        <v>5071</v>
      </c>
      <c r="BS166" s="7" t="s">
        <v>2466</v>
      </c>
    </row>
    <row r="167" spans="1:71" ht="14" hidden="1" customHeight="1" outlineLevel="1" x14ac:dyDescent="0.2">
      <c r="A167" s="6" t="s">
        <v>1147</v>
      </c>
      <c r="B167" s="5" t="s">
        <v>579</v>
      </c>
      <c r="C167" s="1">
        <f t="shared" si="62"/>
        <v>2131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0</v>
      </c>
      <c r="G167" s="1">
        <f t="shared" si="60"/>
        <v>702</v>
      </c>
      <c r="H167" s="2">
        <f t="shared" si="61"/>
        <v>0.329422806194275</v>
      </c>
      <c r="I167" s="2"/>
      <c r="J167" s="2">
        <f t="shared" si="63"/>
        <v>0.32519943688409197</v>
      </c>
      <c r="K167" s="2">
        <f t="shared" si="64"/>
        <v>0.65462224307836692</v>
      </c>
      <c r="L167" s="2">
        <f t="shared" si="65"/>
        <v>0</v>
      </c>
      <c r="M167" s="2">
        <f t="shared" si="66"/>
        <v>2.0178320037541053E-2</v>
      </c>
      <c r="N167" s="1">
        <v>693</v>
      </c>
      <c r="O167" s="1">
        <v>1395</v>
      </c>
      <c r="Q167" s="61">
        <v>43</v>
      </c>
      <c r="R167" s="61"/>
      <c r="S167" s="61"/>
      <c r="T167" s="61"/>
      <c r="U167" s="61"/>
      <c r="V167" s="61"/>
      <c r="W167" s="61"/>
      <c r="X167" s="61"/>
      <c r="Y167" s="61"/>
      <c r="Z167" s="61"/>
      <c r="BB167" s="7">
        <f>IF(Q167&gt;0,RANK(Q167,(N167:P167,Q167:AE167)),0)</f>
        <v>3</v>
      </c>
      <c r="BC167" s="7">
        <f>IF(R167&gt;0,RANK(R167,(N167:P167,Q167:AE167)),0)</f>
        <v>0</v>
      </c>
      <c r="BD167" s="7">
        <f>IF(T167&gt;0,RANK(T167,(N167:P167,Q167:AE167)),0)</f>
        <v>0</v>
      </c>
      <c r="BE167" s="7">
        <f>IF(S167&gt;0,RANK(S167,(N167:P167,Q167:AE167)),0)</f>
        <v>0</v>
      </c>
      <c r="BF167" s="2">
        <f t="shared" si="67"/>
        <v>2.017832003754106E-2</v>
      </c>
      <c r="BG167" s="2">
        <f t="shared" si="68"/>
        <v>0</v>
      </c>
      <c r="BH167" s="2">
        <f t="shared" si="69"/>
        <v>0</v>
      </c>
      <c r="BI167" s="2">
        <f t="shared" si="70"/>
        <v>0</v>
      </c>
      <c r="BK167" s="6" t="s">
        <v>1147</v>
      </c>
      <c r="BL167" s="5" t="s">
        <v>579</v>
      </c>
      <c r="BO167" s="99">
        <v>5</v>
      </c>
      <c r="BP167" s="97">
        <v>73</v>
      </c>
      <c r="BQ167" s="103">
        <f t="shared" si="71"/>
        <v>5073</v>
      </c>
      <c r="BS167" s="7" t="s">
        <v>2466</v>
      </c>
    </row>
    <row r="168" spans="1:71" ht="14" hidden="1" customHeight="1" outlineLevel="1" x14ac:dyDescent="0.2">
      <c r="A168" s="6" t="s">
        <v>1205</v>
      </c>
      <c r="B168" s="5" t="s">
        <v>579</v>
      </c>
      <c r="C168" s="1">
        <f t="shared" si="62"/>
        <v>4669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>IF(P168&gt;0,RANK(P168,(N168:P168,Q168:AE168)),0)</f>
        <v>0</v>
      </c>
      <c r="G168" s="1">
        <f t="shared" si="60"/>
        <v>2676</v>
      </c>
      <c r="H168" s="2">
        <f t="shared" si="61"/>
        <v>0.57314200042835728</v>
      </c>
      <c r="I168" s="2"/>
      <c r="J168" s="2">
        <f t="shared" si="63"/>
        <v>0.19447419147569073</v>
      </c>
      <c r="K168" s="2">
        <f t="shared" si="64"/>
        <v>0.76761619190404795</v>
      </c>
      <c r="L168" s="2">
        <f t="shared" si="65"/>
        <v>0</v>
      </c>
      <c r="M168" s="2">
        <f t="shared" si="66"/>
        <v>3.7909616620261377E-2</v>
      </c>
      <c r="N168" s="1">
        <v>908</v>
      </c>
      <c r="O168" s="1">
        <v>3584</v>
      </c>
      <c r="Q168" s="61">
        <v>177</v>
      </c>
      <c r="R168" s="61"/>
      <c r="S168" s="61"/>
      <c r="T168" s="61"/>
      <c r="U168" s="61"/>
      <c r="V168" s="61"/>
      <c r="W168" s="61"/>
      <c r="X168" s="61"/>
      <c r="Y168" s="61"/>
      <c r="Z168" s="61"/>
      <c r="BB168" s="7">
        <f>IF(Q168&gt;0,RANK(Q168,(N168:P168,Q168:AE168)),0)</f>
        <v>3</v>
      </c>
      <c r="BC168" s="7">
        <f>IF(R168&gt;0,RANK(R168,(N168:P168,Q168:AE168)),0)</f>
        <v>0</v>
      </c>
      <c r="BD168" s="7">
        <f>IF(T168&gt;0,RANK(T168,(N168:P168,Q168:AE168)),0)</f>
        <v>0</v>
      </c>
      <c r="BE168" s="7">
        <f>IF(S168&gt;0,RANK(S168,(N168:P168,Q168:AE168)),0)</f>
        <v>0</v>
      </c>
      <c r="BF168" s="2">
        <f t="shared" si="67"/>
        <v>3.7909616620261301E-2</v>
      </c>
      <c r="BG168" s="2">
        <f t="shared" si="68"/>
        <v>0</v>
      </c>
      <c r="BH168" s="2">
        <f t="shared" si="69"/>
        <v>0</v>
      </c>
      <c r="BI168" s="2">
        <f t="shared" si="70"/>
        <v>0</v>
      </c>
      <c r="BK168" s="6" t="s">
        <v>1205</v>
      </c>
      <c r="BL168" s="5" t="s">
        <v>579</v>
      </c>
      <c r="BO168" s="99">
        <v>5</v>
      </c>
      <c r="BP168" s="97">
        <v>75</v>
      </c>
      <c r="BQ168" s="103">
        <f t="shared" si="71"/>
        <v>5075</v>
      </c>
      <c r="BS168" s="7" t="s">
        <v>2466</v>
      </c>
    </row>
    <row r="169" spans="1:71" ht="14" hidden="1" customHeight="1" outlineLevel="1" x14ac:dyDescent="0.2">
      <c r="A169" s="6" t="s">
        <v>1206</v>
      </c>
      <c r="B169" s="5" t="s">
        <v>579</v>
      </c>
      <c r="C169" s="1">
        <f t="shared" si="62"/>
        <v>2119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>IF(P169&gt;0,RANK(P169,(N169:P169,Q169:AE169)),0)</f>
        <v>0</v>
      </c>
      <c r="G169" s="1">
        <f t="shared" si="60"/>
        <v>183</v>
      </c>
      <c r="H169" s="2">
        <f t="shared" si="61"/>
        <v>8.6361491269466725E-2</v>
      </c>
      <c r="I169" s="2"/>
      <c r="J169" s="2">
        <f t="shared" si="63"/>
        <v>0.53327041057102409</v>
      </c>
      <c r="K169" s="2">
        <f t="shared" si="64"/>
        <v>0.44690891930155735</v>
      </c>
      <c r="L169" s="2">
        <f t="shared" si="65"/>
        <v>0</v>
      </c>
      <c r="M169" s="2">
        <f t="shared" si="66"/>
        <v>1.982067012741856E-2</v>
      </c>
      <c r="N169" s="1">
        <v>1130</v>
      </c>
      <c r="O169" s="1">
        <v>947</v>
      </c>
      <c r="Q169" s="61">
        <v>42</v>
      </c>
      <c r="R169" s="61"/>
      <c r="S169" s="61"/>
      <c r="T169" s="61"/>
      <c r="U169" s="61"/>
      <c r="V169" s="61"/>
      <c r="W169" s="61"/>
      <c r="X169" s="61"/>
      <c r="Y169" s="61"/>
      <c r="Z169" s="61"/>
      <c r="BB169" s="7">
        <f>IF(Q169&gt;0,RANK(Q169,(N169:P169,Q169:AE169)),0)</f>
        <v>3</v>
      </c>
      <c r="BC169" s="7">
        <f>IF(R169&gt;0,RANK(R169,(N169:P169,Q169:AE169)),0)</f>
        <v>0</v>
      </c>
      <c r="BD169" s="7">
        <f>IF(T169&gt;0,RANK(T169,(N169:P169,Q169:AE169)),0)</f>
        <v>0</v>
      </c>
      <c r="BE169" s="7">
        <f>IF(S169&gt;0,RANK(S169,(N169:P169,Q169:AE169)),0)</f>
        <v>0</v>
      </c>
      <c r="BF169" s="2">
        <f t="shared" si="67"/>
        <v>1.9820670127418595E-2</v>
      </c>
      <c r="BG169" s="2">
        <f t="shared" si="68"/>
        <v>0</v>
      </c>
      <c r="BH169" s="2">
        <f t="shared" si="69"/>
        <v>0</v>
      </c>
      <c r="BI169" s="2">
        <f t="shared" si="70"/>
        <v>0</v>
      </c>
      <c r="BK169" s="6" t="s">
        <v>1206</v>
      </c>
      <c r="BL169" s="5" t="s">
        <v>579</v>
      </c>
      <c r="BO169" s="99">
        <v>5</v>
      </c>
      <c r="BP169" s="97">
        <v>77</v>
      </c>
      <c r="BQ169" s="103">
        <f t="shared" si="71"/>
        <v>5077</v>
      </c>
      <c r="BS169" s="7" t="s">
        <v>2466</v>
      </c>
    </row>
    <row r="170" spans="1:71" ht="14" hidden="1" customHeight="1" outlineLevel="1" x14ac:dyDescent="0.2">
      <c r="A170" s="6" t="s">
        <v>600</v>
      </c>
      <c r="B170" s="5" t="s">
        <v>579</v>
      </c>
      <c r="C170" s="1">
        <f t="shared" si="62"/>
        <v>3039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>IF(P170&gt;0,RANK(P170,(N170:P170,Q170:AE170)),0)</f>
        <v>0</v>
      </c>
      <c r="G170" s="1">
        <f t="shared" si="60"/>
        <v>1456</v>
      </c>
      <c r="H170" s="2">
        <f t="shared" si="61"/>
        <v>0.47910496873971703</v>
      </c>
      <c r="I170" s="2"/>
      <c r="J170" s="2">
        <f t="shared" si="63"/>
        <v>0.25370187561697927</v>
      </c>
      <c r="K170" s="2">
        <f t="shared" si="64"/>
        <v>0.7328068443566963</v>
      </c>
      <c r="L170" s="2">
        <f t="shared" si="65"/>
        <v>0</v>
      </c>
      <c r="M170" s="2">
        <f t="shared" si="66"/>
        <v>1.3491280026324382E-2</v>
      </c>
      <c r="N170" s="1">
        <v>771</v>
      </c>
      <c r="O170" s="1">
        <v>2227</v>
      </c>
      <c r="Q170" s="61">
        <v>41</v>
      </c>
      <c r="R170" s="61"/>
      <c r="S170" s="61"/>
      <c r="T170" s="61"/>
      <c r="U170" s="61"/>
      <c r="V170" s="61"/>
      <c r="W170" s="61"/>
      <c r="X170" s="61"/>
      <c r="Y170" s="61"/>
      <c r="Z170" s="61"/>
      <c r="BB170" s="7">
        <f>IF(Q170&gt;0,RANK(Q170,(N170:P170,Q170:AE170)),0)</f>
        <v>3</v>
      </c>
      <c r="BC170" s="7">
        <f>IF(R170&gt;0,RANK(R170,(N170:P170,Q170:AE170)),0)</f>
        <v>0</v>
      </c>
      <c r="BD170" s="7">
        <f>IF(T170&gt;0,RANK(T170,(N170:P170,Q170:AE170)),0)</f>
        <v>0</v>
      </c>
      <c r="BE170" s="7">
        <f>IF(S170&gt;0,RANK(S170,(N170:P170,Q170:AE170)),0)</f>
        <v>0</v>
      </c>
      <c r="BF170" s="2">
        <f t="shared" si="67"/>
        <v>1.3491280026324449E-2</v>
      </c>
      <c r="BG170" s="2">
        <f t="shared" si="68"/>
        <v>0</v>
      </c>
      <c r="BH170" s="2">
        <f t="shared" si="69"/>
        <v>0</v>
      </c>
      <c r="BI170" s="2">
        <f t="shared" si="70"/>
        <v>0</v>
      </c>
      <c r="BK170" s="6" t="s">
        <v>600</v>
      </c>
      <c r="BL170" s="5" t="s">
        <v>579</v>
      </c>
      <c r="BO170" s="99">
        <v>5</v>
      </c>
      <c r="BP170" s="97">
        <v>79</v>
      </c>
      <c r="BQ170" s="103">
        <f t="shared" si="71"/>
        <v>5079</v>
      </c>
      <c r="BS170" s="7" t="s">
        <v>2466</v>
      </c>
    </row>
    <row r="171" spans="1:71" ht="14" hidden="1" customHeight="1" outlineLevel="1" x14ac:dyDescent="0.2">
      <c r="A171" s="6" t="s">
        <v>865</v>
      </c>
      <c r="B171" s="5" t="s">
        <v>579</v>
      </c>
      <c r="C171" s="1">
        <f t="shared" si="62"/>
        <v>3925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>IF(P171&gt;0,RANK(P171,(N171:P171,Q171:AE171)),0)</f>
        <v>0</v>
      </c>
      <c r="G171" s="1">
        <f t="shared" si="60"/>
        <v>1806</v>
      </c>
      <c r="H171" s="2">
        <f t="shared" si="61"/>
        <v>0.46012738853503182</v>
      </c>
      <c r="I171" s="2"/>
      <c r="J171" s="2">
        <f t="shared" si="63"/>
        <v>0.25834394904458596</v>
      </c>
      <c r="K171" s="2">
        <f t="shared" si="64"/>
        <v>0.71847133757961779</v>
      </c>
      <c r="L171" s="2">
        <f t="shared" si="65"/>
        <v>0</v>
      </c>
      <c r="M171" s="2">
        <f t="shared" si="66"/>
        <v>2.3184713375796195E-2</v>
      </c>
      <c r="N171" s="1">
        <v>1014</v>
      </c>
      <c r="O171" s="1">
        <v>2820</v>
      </c>
      <c r="Q171" s="61">
        <v>91</v>
      </c>
      <c r="R171" s="61"/>
      <c r="S171" s="61"/>
      <c r="T171" s="61"/>
      <c r="U171" s="61"/>
      <c r="V171" s="61"/>
      <c r="W171" s="61"/>
      <c r="X171" s="61"/>
      <c r="Y171" s="61"/>
      <c r="Z171" s="61"/>
      <c r="BB171" s="7">
        <f>IF(Q171&gt;0,RANK(Q171,(N171:P171,Q171:AE171)),0)</f>
        <v>3</v>
      </c>
      <c r="BC171" s="7">
        <f>IF(R171&gt;0,RANK(R171,(N171:P171,Q171:AE171)),0)</f>
        <v>0</v>
      </c>
      <c r="BD171" s="7">
        <f>IF(T171&gt;0,RANK(T171,(N171:P171,Q171:AE171)),0)</f>
        <v>0</v>
      </c>
      <c r="BE171" s="7">
        <f>IF(S171&gt;0,RANK(S171,(N171:P171,Q171:AE171)),0)</f>
        <v>0</v>
      </c>
      <c r="BF171" s="2">
        <f t="shared" si="67"/>
        <v>2.3184713375796178E-2</v>
      </c>
      <c r="BG171" s="2">
        <f t="shared" si="68"/>
        <v>0</v>
      </c>
      <c r="BH171" s="2">
        <f t="shared" si="69"/>
        <v>0</v>
      </c>
      <c r="BI171" s="2">
        <f t="shared" si="70"/>
        <v>0</v>
      </c>
      <c r="BK171" s="6" t="s">
        <v>865</v>
      </c>
      <c r="BL171" s="5" t="s">
        <v>579</v>
      </c>
      <c r="BO171" s="99">
        <v>5</v>
      </c>
      <c r="BP171" s="97">
        <v>81</v>
      </c>
      <c r="BQ171" s="103">
        <f t="shared" si="71"/>
        <v>5081</v>
      </c>
      <c r="BS171" s="7" t="s">
        <v>2466</v>
      </c>
    </row>
    <row r="172" spans="1:71" ht="14" hidden="1" customHeight="1" outlineLevel="1" x14ac:dyDescent="0.2">
      <c r="A172" s="6" t="s">
        <v>14</v>
      </c>
      <c r="B172" s="5" t="s">
        <v>579</v>
      </c>
      <c r="C172" s="1">
        <f t="shared" si="62"/>
        <v>5528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>IF(P172&gt;0,RANK(P172,(N172:P172,Q172:AE172)),0)</f>
        <v>0</v>
      </c>
      <c r="G172" s="1">
        <f t="shared" si="60"/>
        <v>3262</v>
      </c>
      <c r="H172" s="2">
        <f t="shared" si="61"/>
        <v>0.59008683068017365</v>
      </c>
      <c r="I172" s="2"/>
      <c r="J172" s="2">
        <f t="shared" si="63"/>
        <v>0.18831403762662807</v>
      </c>
      <c r="K172" s="2">
        <f t="shared" si="64"/>
        <v>0.77840086830680177</v>
      </c>
      <c r="L172" s="2">
        <f t="shared" si="65"/>
        <v>0</v>
      </c>
      <c r="M172" s="2">
        <f t="shared" si="66"/>
        <v>3.3285094066570098E-2</v>
      </c>
      <c r="N172" s="1">
        <v>1041</v>
      </c>
      <c r="O172" s="1">
        <v>4303</v>
      </c>
      <c r="Q172" s="61">
        <v>184</v>
      </c>
      <c r="R172" s="61"/>
      <c r="S172" s="61"/>
      <c r="T172" s="61"/>
      <c r="U172" s="61"/>
      <c r="V172" s="61"/>
      <c r="W172" s="61"/>
      <c r="X172" s="61"/>
      <c r="Y172" s="61"/>
      <c r="Z172" s="61"/>
      <c r="BB172" s="7">
        <f>IF(Q172&gt;0,RANK(Q172,(N172:P172,Q172:AE172)),0)</f>
        <v>3</v>
      </c>
      <c r="BC172" s="7">
        <f>IF(R172&gt;0,RANK(R172,(N172:P172,Q172:AE172)),0)</f>
        <v>0</v>
      </c>
      <c r="BD172" s="7">
        <f>IF(T172&gt;0,RANK(T172,(N172:P172,Q172:AE172)),0)</f>
        <v>0</v>
      </c>
      <c r="BE172" s="7">
        <f>IF(S172&gt;0,RANK(S172,(N172:P172,Q172:AE172)),0)</f>
        <v>0</v>
      </c>
      <c r="BF172" s="2">
        <f t="shared" si="67"/>
        <v>3.3285094066570188E-2</v>
      </c>
      <c r="BG172" s="2">
        <f t="shared" si="68"/>
        <v>0</v>
      </c>
      <c r="BH172" s="2">
        <f t="shared" si="69"/>
        <v>0</v>
      </c>
      <c r="BI172" s="2">
        <f t="shared" si="70"/>
        <v>0</v>
      </c>
      <c r="BK172" s="6" t="s">
        <v>14</v>
      </c>
      <c r="BL172" s="5" t="s">
        <v>579</v>
      </c>
      <c r="BO172" s="99">
        <v>5</v>
      </c>
      <c r="BP172" s="97">
        <v>83</v>
      </c>
      <c r="BQ172" s="103">
        <f t="shared" si="71"/>
        <v>5083</v>
      </c>
      <c r="BS172" s="7" t="s">
        <v>2466</v>
      </c>
    </row>
    <row r="173" spans="1:71" ht="14" hidden="1" customHeight="1" outlineLevel="1" x14ac:dyDescent="0.2">
      <c r="A173" s="6" t="s">
        <v>1790</v>
      </c>
      <c r="B173" s="5" t="s">
        <v>579</v>
      </c>
      <c r="C173" s="1">
        <f t="shared" si="62"/>
        <v>20613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>IF(P173&gt;0,RANK(P173,(N173:P173,Q173:AE173)),0)</f>
        <v>0</v>
      </c>
      <c r="G173" s="1">
        <f t="shared" si="60"/>
        <v>11620</v>
      </c>
      <c r="H173" s="2">
        <f t="shared" si="61"/>
        <v>0.56372192305826418</v>
      </c>
      <c r="I173" s="2"/>
      <c r="J173" s="2">
        <f t="shared" si="63"/>
        <v>0.20234803279483821</v>
      </c>
      <c r="K173" s="2">
        <f t="shared" si="64"/>
        <v>0.76606995585310245</v>
      </c>
      <c r="L173" s="2">
        <f t="shared" si="65"/>
        <v>0</v>
      </c>
      <c r="M173" s="2">
        <f t="shared" si="66"/>
        <v>3.1582011352059403E-2</v>
      </c>
      <c r="N173" s="1">
        <v>4171</v>
      </c>
      <c r="O173" s="1">
        <v>15791</v>
      </c>
      <c r="Q173" s="61">
        <v>651</v>
      </c>
      <c r="R173" s="61"/>
      <c r="S173" s="61"/>
      <c r="T173" s="61"/>
      <c r="U173" s="61"/>
      <c r="V173" s="61"/>
      <c r="W173" s="61"/>
      <c r="X173" s="61"/>
      <c r="Y173" s="61"/>
      <c r="Z173" s="61"/>
      <c r="BB173" s="7">
        <f>IF(Q173&gt;0,RANK(Q173,(N173:P173,Q173:AE173)),0)</f>
        <v>3</v>
      </c>
      <c r="BC173" s="7">
        <f>IF(R173&gt;0,RANK(R173,(N173:P173,Q173:AE173)),0)</f>
        <v>0</v>
      </c>
      <c r="BD173" s="7">
        <f>IF(T173&gt;0,RANK(T173,(N173:P173,Q173:AE173)),0)</f>
        <v>0</v>
      </c>
      <c r="BE173" s="7">
        <f>IF(S173&gt;0,RANK(S173,(N173:P173,Q173:AE173)),0)</f>
        <v>0</v>
      </c>
      <c r="BF173" s="2">
        <f t="shared" si="67"/>
        <v>3.1582011352059382E-2</v>
      </c>
      <c r="BG173" s="2">
        <f t="shared" si="68"/>
        <v>0</v>
      </c>
      <c r="BH173" s="2">
        <f t="shared" si="69"/>
        <v>0</v>
      </c>
      <c r="BI173" s="2">
        <f t="shared" si="70"/>
        <v>0</v>
      </c>
      <c r="BK173" s="6" t="s">
        <v>1790</v>
      </c>
      <c r="BL173" s="5" t="s">
        <v>579</v>
      </c>
      <c r="BO173" s="99">
        <v>5</v>
      </c>
      <c r="BP173" s="97">
        <v>85</v>
      </c>
      <c r="BQ173" s="103">
        <f t="shared" si="71"/>
        <v>5085</v>
      </c>
      <c r="BS173" s="7" t="s">
        <v>2466</v>
      </c>
    </row>
    <row r="174" spans="1:71" ht="14" hidden="1" customHeight="1" outlineLevel="1" x14ac:dyDescent="0.2">
      <c r="A174" s="6" t="s">
        <v>1693</v>
      </c>
      <c r="B174" s="5" t="s">
        <v>579</v>
      </c>
      <c r="C174" s="1">
        <f t="shared" si="62"/>
        <v>5576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0</v>
      </c>
      <c r="G174" s="1">
        <f t="shared" si="60"/>
        <v>2868</v>
      </c>
      <c r="H174" s="2">
        <f t="shared" si="61"/>
        <v>0.51434720229555242</v>
      </c>
      <c r="I174" s="2"/>
      <c r="J174" s="2">
        <f t="shared" si="63"/>
        <v>0.2300932568149211</v>
      </c>
      <c r="K174" s="2">
        <f t="shared" si="64"/>
        <v>0.74444045911047341</v>
      </c>
      <c r="L174" s="2">
        <f t="shared" si="65"/>
        <v>0</v>
      </c>
      <c r="M174" s="2">
        <f t="shared" si="66"/>
        <v>2.5466284074605494E-2</v>
      </c>
      <c r="N174" s="1">
        <v>1283</v>
      </c>
      <c r="O174" s="1">
        <v>4151</v>
      </c>
      <c r="Q174" s="61">
        <v>142</v>
      </c>
      <c r="R174" s="61"/>
      <c r="S174" s="61"/>
      <c r="T174" s="61"/>
      <c r="U174" s="61"/>
      <c r="V174" s="61"/>
      <c r="W174" s="61"/>
      <c r="X174" s="61"/>
      <c r="Y174" s="61"/>
      <c r="Z174" s="61"/>
      <c r="BB174" s="7">
        <f>IF(Q174&gt;0,RANK(Q174,(N174:P174,Q174:AE174)),0)</f>
        <v>3</v>
      </c>
      <c r="BC174" s="7">
        <f>IF(R174&gt;0,RANK(R174,(N174:P174,Q174:AE174)),0)</f>
        <v>0</v>
      </c>
      <c r="BD174" s="7">
        <f>IF(T174&gt;0,RANK(T174,(N174:P174,Q174:AE174)),0)</f>
        <v>0</v>
      </c>
      <c r="BE174" s="7">
        <f>IF(S174&gt;0,RANK(S174,(N174:P174,Q174:AE174)),0)</f>
        <v>0</v>
      </c>
      <c r="BF174" s="2">
        <f t="shared" si="67"/>
        <v>2.5466284074605453E-2</v>
      </c>
      <c r="BG174" s="2">
        <f t="shared" si="68"/>
        <v>0</v>
      </c>
      <c r="BH174" s="2">
        <f t="shared" si="69"/>
        <v>0</v>
      </c>
      <c r="BI174" s="2">
        <f t="shared" si="70"/>
        <v>0</v>
      </c>
      <c r="BK174" s="6" t="s">
        <v>1693</v>
      </c>
      <c r="BL174" s="5" t="s">
        <v>579</v>
      </c>
      <c r="BO174" s="99">
        <v>5</v>
      </c>
      <c r="BP174" s="97">
        <v>87</v>
      </c>
      <c r="BQ174" s="103">
        <f t="shared" si="71"/>
        <v>5087</v>
      </c>
      <c r="BS174" s="7" t="s">
        <v>2466</v>
      </c>
    </row>
    <row r="175" spans="1:71" ht="14" hidden="1" customHeight="1" outlineLevel="1" x14ac:dyDescent="0.2">
      <c r="A175" s="6" t="s">
        <v>527</v>
      </c>
      <c r="B175" s="5" t="s">
        <v>579</v>
      </c>
      <c r="C175" s="1">
        <f t="shared" si="62"/>
        <v>5163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0</v>
      </c>
      <c r="G175" s="1">
        <f t="shared" si="60"/>
        <v>2932</v>
      </c>
      <c r="H175" s="2">
        <f t="shared" si="61"/>
        <v>0.567886887468526</v>
      </c>
      <c r="I175" s="2"/>
      <c r="J175" s="2">
        <f t="shared" si="63"/>
        <v>0.19891535928723611</v>
      </c>
      <c r="K175" s="2">
        <f t="shared" si="64"/>
        <v>0.76680224675576214</v>
      </c>
      <c r="L175" s="2">
        <f t="shared" si="65"/>
        <v>0</v>
      </c>
      <c r="M175" s="2">
        <f t="shared" si="66"/>
        <v>3.4282393957001722E-2</v>
      </c>
      <c r="N175" s="1">
        <v>1027</v>
      </c>
      <c r="O175" s="1">
        <v>3959</v>
      </c>
      <c r="Q175" s="61">
        <v>177</v>
      </c>
      <c r="R175" s="61"/>
      <c r="S175" s="61"/>
      <c r="T175" s="61"/>
      <c r="U175" s="61"/>
      <c r="V175" s="61"/>
      <c r="W175" s="61"/>
      <c r="X175" s="61"/>
      <c r="Y175" s="61"/>
      <c r="Z175" s="61"/>
      <c r="BB175" s="7">
        <f>IF(Q175&gt;0,RANK(Q175,(N175:P175,Q175:AE175)),0)</f>
        <v>3</v>
      </c>
      <c r="BC175" s="7">
        <f>IF(R175&gt;0,RANK(R175,(N175:P175,Q175:AE175)),0)</f>
        <v>0</v>
      </c>
      <c r="BD175" s="7">
        <f>IF(T175&gt;0,RANK(T175,(N175:P175,Q175:AE175)),0)</f>
        <v>0</v>
      </c>
      <c r="BE175" s="7">
        <f>IF(S175&gt;0,RANK(S175,(N175:P175,Q175:AE175)),0)</f>
        <v>0</v>
      </c>
      <c r="BF175" s="2">
        <f t="shared" si="67"/>
        <v>3.4282393957001743E-2</v>
      </c>
      <c r="BG175" s="2">
        <f t="shared" si="68"/>
        <v>0</v>
      </c>
      <c r="BH175" s="2">
        <f t="shared" si="69"/>
        <v>0</v>
      </c>
      <c r="BI175" s="2">
        <f t="shared" si="70"/>
        <v>0</v>
      </c>
      <c r="BK175" s="6" t="s">
        <v>527</v>
      </c>
      <c r="BL175" s="5" t="s">
        <v>579</v>
      </c>
      <c r="BO175" s="99">
        <v>5</v>
      </c>
      <c r="BP175" s="97">
        <v>89</v>
      </c>
      <c r="BQ175" s="103">
        <f t="shared" si="71"/>
        <v>5089</v>
      </c>
      <c r="BS175" s="7" t="s">
        <v>2466</v>
      </c>
    </row>
    <row r="176" spans="1:71" ht="14" hidden="1" customHeight="1" outlineLevel="1" x14ac:dyDescent="0.2">
      <c r="A176" s="6" t="s">
        <v>1088</v>
      </c>
      <c r="B176" s="5" t="s">
        <v>579</v>
      </c>
      <c r="C176" s="1">
        <f t="shared" si="62"/>
        <v>11431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0</v>
      </c>
      <c r="G176" s="1">
        <f t="shared" si="60"/>
        <v>5552</v>
      </c>
      <c r="H176" s="2">
        <f t="shared" si="61"/>
        <v>0.48569678943224565</v>
      </c>
      <c r="I176" s="2"/>
      <c r="J176" s="2">
        <f t="shared" si="63"/>
        <v>0.24853468637914444</v>
      </c>
      <c r="K176" s="2">
        <f t="shared" si="64"/>
        <v>0.73423147581139003</v>
      </c>
      <c r="L176" s="2">
        <f t="shared" si="65"/>
        <v>0</v>
      </c>
      <c r="M176" s="2">
        <f t="shared" si="66"/>
        <v>1.7233837809465524E-2</v>
      </c>
      <c r="N176" s="1">
        <v>2841</v>
      </c>
      <c r="O176" s="1">
        <v>8393</v>
      </c>
      <c r="Q176" s="61">
        <v>197</v>
      </c>
      <c r="R176" s="61"/>
      <c r="S176" s="61"/>
      <c r="T176" s="61"/>
      <c r="U176" s="61"/>
      <c r="V176" s="61"/>
      <c r="W176" s="61"/>
      <c r="X176" s="61"/>
      <c r="Y176" s="61"/>
      <c r="Z176" s="61"/>
      <c r="BB176" s="7">
        <f>IF(Q176&gt;0,RANK(Q176,(N176:P176,Q176:AE176)),0)</f>
        <v>3</v>
      </c>
      <c r="BC176" s="7">
        <f>IF(R176&gt;0,RANK(R176,(N176:P176,Q176:AE176)),0)</f>
        <v>0</v>
      </c>
      <c r="BD176" s="7">
        <f>IF(T176&gt;0,RANK(T176,(N176:P176,Q176:AE176)),0)</f>
        <v>0</v>
      </c>
      <c r="BE176" s="7">
        <f>IF(S176&gt;0,RANK(S176,(N176:P176,Q176:AE176)),0)</f>
        <v>0</v>
      </c>
      <c r="BF176" s="2">
        <f t="shared" si="67"/>
        <v>1.723383780946549E-2</v>
      </c>
      <c r="BG176" s="2">
        <f t="shared" si="68"/>
        <v>0</v>
      </c>
      <c r="BH176" s="2">
        <f t="shared" si="69"/>
        <v>0</v>
      </c>
      <c r="BI176" s="2">
        <f t="shared" si="70"/>
        <v>0</v>
      </c>
      <c r="BK176" s="6" t="s">
        <v>1088</v>
      </c>
      <c r="BL176" s="5" t="s">
        <v>579</v>
      </c>
      <c r="BO176" s="99">
        <v>5</v>
      </c>
      <c r="BP176" s="97">
        <v>91</v>
      </c>
      <c r="BQ176" s="103">
        <f t="shared" si="71"/>
        <v>5091</v>
      </c>
      <c r="BS176" s="7" t="s">
        <v>2466</v>
      </c>
    </row>
    <row r="177" spans="1:71" ht="14" hidden="1" customHeight="1" outlineLevel="1" x14ac:dyDescent="0.2">
      <c r="A177" s="6" t="s">
        <v>2496</v>
      </c>
      <c r="B177" s="5" t="s">
        <v>579</v>
      </c>
      <c r="C177" s="1">
        <f t="shared" si="62"/>
        <v>10455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0</v>
      </c>
      <c r="G177" s="1">
        <f t="shared" si="60"/>
        <v>2769</v>
      </c>
      <c r="H177" s="2">
        <f t="shared" si="61"/>
        <v>0.26484935437589668</v>
      </c>
      <c r="I177" s="2"/>
      <c r="J177" s="2">
        <f t="shared" si="63"/>
        <v>0.35007173601147779</v>
      </c>
      <c r="K177" s="2">
        <f t="shared" si="64"/>
        <v>0.61492109038737441</v>
      </c>
      <c r="L177" s="2">
        <f t="shared" si="65"/>
        <v>0</v>
      </c>
      <c r="M177" s="2">
        <f t="shared" si="66"/>
        <v>3.5007173601147801E-2</v>
      </c>
      <c r="N177" s="1">
        <v>3660</v>
      </c>
      <c r="O177" s="1">
        <v>6429</v>
      </c>
      <c r="Q177" s="61">
        <v>366</v>
      </c>
      <c r="R177" s="61"/>
      <c r="S177" s="61"/>
      <c r="T177" s="61"/>
      <c r="U177" s="61"/>
      <c r="V177" s="61"/>
      <c r="W177" s="61"/>
      <c r="X177" s="61"/>
      <c r="Y177" s="61"/>
      <c r="Z177" s="61"/>
      <c r="BB177" s="7">
        <f>IF(Q177&gt;0,RANK(Q177,(N177:P177,Q177:AE177)),0)</f>
        <v>3</v>
      </c>
      <c r="BC177" s="7">
        <f>IF(R177&gt;0,RANK(R177,(N177:P177,Q177:AE177)),0)</f>
        <v>0</v>
      </c>
      <c r="BD177" s="7">
        <f>IF(T177&gt;0,RANK(T177,(N177:P177,Q177:AE177)),0)</f>
        <v>0</v>
      </c>
      <c r="BE177" s="7">
        <f>IF(S177&gt;0,RANK(S177,(N177:P177,Q177:AE177)),0)</f>
        <v>0</v>
      </c>
      <c r="BF177" s="2">
        <f t="shared" si="67"/>
        <v>3.5007173601147773E-2</v>
      </c>
      <c r="BG177" s="2">
        <f t="shared" si="68"/>
        <v>0</v>
      </c>
      <c r="BH177" s="2">
        <f t="shared" si="69"/>
        <v>0</v>
      </c>
      <c r="BI177" s="2">
        <f t="shared" si="70"/>
        <v>0</v>
      </c>
      <c r="BK177" s="6" t="s">
        <v>2496</v>
      </c>
      <c r="BL177" s="5" t="s">
        <v>579</v>
      </c>
      <c r="BO177" s="99">
        <v>5</v>
      </c>
      <c r="BP177" s="97">
        <v>93</v>
      </c>
      <c r="BQ177" s="103">
        <f t="shared" si="71"/>
        <v>5093</v>
      </c>
      <c r="BS177" s="7" t="s">
        <v>2466</v>
      </c>
    </row>
    <row r="178" spans="1:71" ht="14" hidden="1" customHeight="1" outlineLevel="1" x14ac:dyDescent="0.2">
      <c r="A178" s="6" t="s">
        <v>1563</v>
      </c>
      <c r="B178" s="5" t="s">
        <v>579</v>
      </c>
      <c r="C178" s="1">
        <f t="shared" si="62"/>
        <v>2640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>IF(P178&gt;0,RANK(P178,(N178:P178,Q178:AE178)),0)</f>
        <v>0</v>
      </c>
      <c r="G178" s="1">
        <f t="shared" si="60"/>
        <v>389</v>
      </c>
      <c r="H178" s="2">
        <f t="shared" si="61"/>
        <v>0.14734848484848484</v>
      </c>
      <c r="I178" s="2"/>
      <c r="J178" s="2">
        <f t="shared" si="63"/>
        <v>0.41818181818181815</v>
      </c>
      <c r="K178" s="2">
        <f t="shared" si="64"/>
        <v>0.56553030303030305</v>
      </c>
      <c r="L178" s="2">
        <f t="shared" si="65"/>
        <v>0</v>
      </c>
      <c r="M178" s="2">
        <f t="shared" si="66"/>
        <v>1.628787878787874E-2</v>
      </c>
      <c r="N178" s="1">
        <v>1104</v>
      </c>
      <c r="O178" s="1">
        <v>1493</v>
      </c>
      <c r="Q178" s="61">
        <v>43</v>
      </c>
      <c r="R178" s="61"/>
      <c r="S178" s="61"/>
      <c r="T178" s="61"/>
      <c r="U178" s="61"/>
      <c r="V178" s="61"/>
      <c r="W178" s="61"/>
      <c r="X178" s="61"/>
      <c r="Y178" s="61"/>
      <c r="Z178" s="61"/>
      <c r="BB178" s="7">
        <f>IF(Q178&gt;0,RANK(Q178,(N178:P178,Q178:AE178)),0)</f>
        <v>3</v>
      </c>
      <c r="BC178" s="7">
        <f>IF(R178&gt;0,RANK(R178,(N178:P178,Q178:AE178)),0)</f>
        <v>0</v>
      </c>
      <c r="BD178" s="7">
        <f>IF(T178&gt;0,RANK(T178,(N178:P178,Q178:AE178)),0)</f>
        <v>0</v>
      </c>
      <c r="BE178" s="7">
        <f>IF(S178&gt;0,RANK(S178,(N178:P178,Q178:AE178)),0)</f>
        <v>0</v>
      </c>
      <c r="BF178" s="2">
        <f t="shared" si="67"/>
        <v>1.6287878787878789E-2</v>
      </c>
      <c r="BG178" s="2">
        <f t="shared" si="68"/>
        <v>0</v>
      </c>
      <c r="BH178" s="2">
        <f t="shared" si="69"/>
        <v>0</v>
      </c>
      <c r="BI178" s="2">
        <f t="shared" si="70"/>
        <v>0</v>
      </c>
      <c r="BK178" s="6" t="s">
        <v>1563</v>
      </c>
      <c r="BL178" s="5" t="s">
        <v>579</v>
      </c>
      <c r="BO178" s="99">
        <v>5</v>
      </c>
      <c r="BP178" s="97">
        <v>95</v>
      </c>
      <c r="BQ178" s="103">
        <f t="shared" si="71"/>
        <v>5095</v>
      </c>
      <c r="BS178" s="7" t="s">
        <v>2466</v>
      </c>
    </row>
    <row r="179" spans="1:71" ht="14" hidden="1" customHeight="1" outlineLevel="1" x14ac:dyDescent="0.2">
      <c r="A179" s="6" t="s">
        <v>24</v>
      </c>
      <c r="B179" s="5" t="s">
        <v>579</v>
      </c>
      <c r="C179" s="1">
        <f t="shared" si="62"/>
        <v>2831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60"/>
        <v>1646</v>
      </c>
      <c r="H179" s="2">
        <f t="shared" si="61"/>
        <v>0.58141999293535851</v>
      </c>
      <c r="I179" s="2"/>
      <c r="J179" s="2">
        <f t="shared" si="63"/>
        <v>0.19710349699752738</v>
      </c>
      <c r="K179" s="2">
        <f t="shared" si="64"/>
        <v>0.77852348993288589</v>
      </c>
      <c r="L179" s="2">
        <f t="shared" si="65"/>
        <v>0</v>
      </c>
      <c r="M179" s="2">
        <f t="shared" si="66"/>
        <v>2.4373013069586724E-2</v>
      </c>
      <c r="N179" s="1">
        <v>558</v>
      </c>
      <c r="O179" s="1">
        <v>2204</v>
      </c>
      <c r="Q179" s="61">
        <v>69</v>
      </c>
      <c r="R179" s="61"/>
      <c r="S179" s="61"/>
      <c r="T179" s="61"/>
      <c r="U179" s="61"/>
      <c r="V179" s="61"/>
      <c r="W179" s="61"/>
      <c r="X179" s="61"/>
      <c r="Y179" s="61"/>
      <c r="Z179" s="61"/>
      <c r="BB179" s="7">
        <f>IF(Q179&gt;0,RANK(Q179,(N179:P179,Q179:AE179)),0)</f>
        <v>3</v>
      </c>
      <c r="BC179" s="7">
        <f>IF(R179&gt;0,RANK(R179,(N179:P179,Q179:AE179)),0)</f>
        <v>0</v>
      </c>
      <c r="BD179" s="7">
        <f>IF(T179&gt;0,RANK(T179,(N179:P179,Q179:AE179)),0)</f>
        <v>0</v>
      </c>
      <c r="BE179" s="7">
        <f>IF(S179&gt;0,RANK(S179,(N179:P179,Q179:AE179)),0)</f>
        <v>0</v>
      </c>
      <c r="BF179" s="2">
        <f t="shared" si="67"/>
        <v>2.4373013069586717E-2</v>
      </c>
      <c r="BG179" s="2">
        <f t="shared" si="68"/>
        <v>0</v>
      </c>
      <c r="BH179" s="2">
        <f t="shared" si="69"/>
        <v>0</v>
      </c>
      <c r="BI179" s="2">
        <f t="shared" si="70"/>
        <v>0</v>
      </c>
      <c r="BK179" s="6" t="s">
        <v>24</v>
      </c>
      <c r="BL179" s="5" t="s">
        <v>579</v>
      </c>
      <c r="BO179" s="99">
        <v>5</v>
      </c>
      <c r="BP179" s="97">
        <v>97</v>
      </c>
      <c r="BQ179" s="103">
        <f t="shared" si="71"/>
        <v>5097</v>
      </c>
      <c r="BS179" s="7" t="s">
        <v>2466</v>
      </c>
    </row>
    <row r="180" spans="1:71" ht="14" hidden="1" customHeight="1" outlineLevel="1" x14ac:dyDescent="0.2">
      <c r="A180" s="6" t="s">
        <v>1081</v>
      </c>
      <c r="B180" s="5" t="s">
        <v>579</v>
      </c>
      <c r="C180" s="1">
        <f t="shared" si="62"/>
        <v>2516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0</v>
      </c>
      <c r="G180" s="1">
        <f t="shared" si="60"/>
        <v>786</v>
      </c>
      <c r="H180" s="2">
        <f t="shared" si="61"/>
        <v>0.31240063593004769</v>
      </c>
      <c r="I180" s="2"/>
      <c r="J180" s="2">
        <f t="shared" si="63"/>
        <v>0.33465818759936405</v>
      </c>
      <c r="K180" s="2">
        <f t="shared" si="64"/>
        <v>0.6470588235294118</v>
      </c>
      <c r="L180" s="2">
        <f t="shared" si="65"/>
        <v>0</v>
      </c>
      <c r="M180" s="2">
        <f t="shared" si="66"/>
        <v>1.8282988871224148E-2</v>
      </c>
      <c r="N180" s="1">
        <v>842</v>
      </c>
      <c r="O180" s="1">
        <v>1628</v>
      </c>
      <c r="Q180" s="61">
        <v>46</v>
      </c>
      <c r="R180" s="61"/>
      <c r="S180" s="61"/>
      <c r="T180" s="61"/>
      <c r="U180" s="61"/>
      <c r="V180" s="61"/>
      <c r="W180" s="61"/>
      <c r="X180" s="61"/>
      <c r="Y180" s="61"/>
      <c r="Z180" s="61"/>
      <c r="BB180" s="7">
        <f>IF(Q180&gt;0,RANK(Q180,(N180:P180,Q180:AE180)),0)</f>
        <v>3</v>
      </c>
      <c r="BC180" s="7">
        <f>IF(R180&gt;0,RANK(R180,(N180:P180,Q180:AE180)),0)</f>
        <v>0</v>
      </c>
      <c r="BD180" s="7">
        <f>IF(T180&gt;0,RANK(T180,(N180:P180,Q180:AE180)),0)</f>
        <v>0</v>
      </c>
      <c r="BE180" s="7">
        <f>IF(S180&gt;0,RANK(S180,(N180:P180,Q180:AE180)),0)</f>
        <v>0</v>
      </c>
      <c r="BF180" s="2">
        <f t="shared" si="67"/>
        <v>1.8282988871224166E-2</v>
      </c>
      <c r="BG180" s="2">
        <f t="shared" si="68"/>
        <v>0</v>
      </c>
      <c r="BH180" s="2">
        <f t="shared" si="69"/>
        <v>0</v>
      </c>
      <c r="BI180" s="2">
        <f t="shared" si="70"/>
        <v>0</v>
      </c>
      <c r="BK180" s="6" t="s">
        <v>1081</v>
      </c>
      <c r="BL180" s="5" t="s">
        <v>579</v>
      </c>
      <c r="BO180" s="99">
        <v>5</v>
      </c>
      <c r="BP180" s="97">
        <v>99</v>
      </c>
      <c r="BQ180" s="103">
        <f t="shared" si="71"/>
        <v>5099</v>
      </c>
      <c r="BS180" s="7" t="s">
        <v>2466</v>
      </c>
    </row>
    <row r="181" spans="1:71" ht="14" hidden="1" customHeight="1" outlineLevel="1" x14ac:dyDescent="0.2">
      <c r="A181" s="6" t="s">
        <v>571</v>
      </c>
      <c r="B181" s="5" t="s">
        <v>579</v>
      </c>
      <c r="C181" s="1">
        <f t="shared" si="62"/>
        <v>3091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0</v>
      </c>
      <c r="G181" s="1">
        <f t="shared" si="60"/>
        <v>1508</v>
      </c>
      <c r="H181" s="2">
        <f t="shared" si="61"/>
        <v>0.48786800388223878</v>
      </c>
      <c r="I181" s="2"/>
      <c r="J181" s="2">
        <f t="shared" si="63"/>
        <v>0.22484632804917504</v>
      </c>
      <c r="K181" s="2">
        <f t="shared" si="64"/>
        <v>0.71271433193141376</v>
      </c>
      <c r="L181" s="2">
        <f t="shared" si="65"/>
        <v>0</v>
      </c>
      <c r="M181" s="2">
        <f t="shared" si="66"/>
        <v>6.2439340019411205E-2</v>
      </c>
      <c r="N181" s="1">
        <v>695</v>
      </c>
      <c r="O181" s="1">
        <v>2203</v>
      </c>
      <c r="Q181" s="61">
        <v>193</v>
      </c>
      <c r="R181" s="61"/>
      <c r="S181" s="61"/>
      <c r="T181" s="61"/>
      <c r="U181" s="61"/>
      <c r="V181" s="61"/>
      <c r="W181" s="61"/>
      <c r="X181" s="61"/>
      <c r="Y181" s="61"/>
      <c r="Z181" s="61"/>
      <c r="BB181" s="7">
        <f>IF(Q181&gt;0,RANK(Q181,(N181:P181,Q181:AE181)),0)</f>
        <v>3</v>
      </c>
      <c r="BC181" s="7">
        <f>IF(R181&gt;0,RANK(R181,(N181:P181,Q181:AE181)),0)</f>
        <v>0</v>
      </c>
      <c r="BD181" s="7">
        <f>IF(T181&gt;0,RANK(T181,(N181:P181,Q181:AE181)),0)</f>
        <v>0</v>
      </c>
      <c r="BE181" s="7">
        <f>IF(S181&gt;0,RANK(S181,(N181:P181,Q181:AE181)),0)</f>
        <v>0</v>
      </c>
      <c r="BF181" s="2">
        <f t="shared" si="67"/>
        <v>6.2439340019411191E-2</v>
      </c>
      <c r="BG181" s="2">
        <f t="shared" si="68"/>
        <v>0</v>
      </c>
      <c r="BH181" s="2">
        <f t="shared" si="69"/>
        <v>0</v>
      </c>
      <c r="BI181" s="2">
        <f t="shared" si="70"/>
        <v>0</v>
      </c>
      <c r="BK181" s="6" t="s">
        <v>571</v>
      </c>
      <c r="BL181" s="5" t="s">
        <v>579</v>
      </c>
      <c r="BO181" s="99">
        <v>5</v>
      </c>
      <c r="BP181" s="97">
        <v>101</v>
      </c>
      <c r="BQ181" s="103">
        <f t="shared" si="71"/>
        <v>5101</v>
      </c>
      <c r="BS181" s="7" t="s">
        <v>2466</v>
      </c>
    </row>
    <row r="182" spans="1:71" ht="14" hidden="1" customHeight="1" outlineLevel="1" x14ac:dyDescent="0.2">
      <c r="A182" s="6" t="s">
        <v>567</v>
      </c>
      <c r="B182" s="5" t="s">
        <v>579</v>
      </c>
      <c r="C182" s="1">
        <f t="shared" si="62"/>
        <v>7386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0</v>
      </c>
      <c r="G182" s="1">
        <f t="shared" si="60"/>
        <v>1196</v>
      </c>
      <c r="H182" s="2">
        <f t="shared" si="61"/>
        <v>0.1619279718386136</v>
      </c>
      <c r="I182" s="2"/>
      <c r="J182" s="2">
        <f t="shared" si="63"/>
        <v>0.41037097210939616</v>
      </c>
      <c r="K182" s="2">
        <f t="shared" si="64"/>
        <v>0.57229894394800973</v>
      </c>
      <c r="L182" s="2">
        <f t="shared" si="65"/>
        <v>0</v>
      </c>
      <c r="M182" s="2">
        <f t="shared" si="66"/>
        <v>1.7330083942594054E-2</v>
      </c>
      <c r="N182" s="1">
        <v>3031</v>
      </c>
      <c r="O182" s="1">
        <v>4227</v>
      </c>
      <c r="Q182" s="61">
        <v>128</v>
      </c>
      <c r="R182" s="61"/>
      <c r="S182" s="61"/>
      <c r="T182" s="61"/>
      <c r="U182" s="61"/>
      <c r="V182" s="61"/>
      <c r="W182" s="61"/>
      <c r="X182" s="61"/>
      <c r="Y182" s="61"/>
      <c r="Z182" s="61"/>
      <c r="BB182" s="7">
        <f>IF(Q182&gt;0,RANK(Q182,(N182:P182,Q182:AE182)),0)</f>
        <v>3</v>
      </c>
      <c r="BC182" s="7">
        <f>IF(R182&gt;0,RANK(R182,(N182:P182,Q182:AE182)),0)</f>
        <v>0</v>
      </c>
      <c r="BD182" s="7">
        <f>IF(T182&gt;0,RANK(T182,(N182:P182,Q182:AE182)),0)</f>
        <v>0</v>
      </c>
      <c r="BE182" s="7">
        <f>IF(S182&gt;0,RANK(S182,(N182:P182,Q182:AE182)),0)</f>
        <v>0</v>
      </c>
      <c r="BF182" s="2">
        <f t="shared" si="67"/>
        <v>1.7330083942594096E-2</v>
      </c>
      <c r="BG182" s="2">
        <f t="shared" si="68"/>
        <v>0</v>
      </c>
      <c r="BH182" s="2">
        <f t="shared" si="69"/>
        <v>0</v>
      </c>
      <c r="BI182" s="2">
        <f t="shared" si="70"/>
        <v>0</v>
      </c>
      <c r="BK182" s="6" t="s">
        <v>567</v>
      </c>
      <c r="BL182" s="5" t="s">
        <v>579</v>
      </c>
      <c r="BO182" s="99">
        <v>5</v>
      </c>
      <c r="BP182" s="97">
        <v>103</v>
      </c>
      <c r="BQ182" s="103">
        <f t="shared" si="71"/>
        <v>5103</v>
      </c>
      <c r="BS182" s="7" t="s">
        <v>2466</v>
      </c>
    </row>
    <row r="183" spans="1:71" ht="14" hidden="1" customHeight="1" outlineLevel="1" x14ac:dyDescent="0.2">
      <c r="A183" s="6" t="s">
        <v>2217</v>
      </c>
      <c r="B183" s="5" t="s">
        <v>579</v>
      </c>
      <c r="C183" s="1">
        <f t="shared" si="62"/>
        <v>3701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>IF(P183&gt;0,RANK(P183,(N183:P183,Q183:AE183)),0)</f>
        <v>0</v>
      </c>
      <c r="G183" s="1">
        <f t="shared" si="60"/>
        <v>1893</v>
      </c>
      <c r="H183" s="2">
        <f t="shared" si="61"/>
        <v>0.51148338286949468</v>
      </c>
      <c r="I183" s="2"/>
      <c r="J183" s="2">
        <f t="shared" si="63"/>
        <v>0.2264252904620373</v>
      </c>
      <c r="K183" s="2">
        <f t="shared" si="64"/>
        <v>0.73790867333153198</v>
      </c>
      <c r="L183" s="2">
        <f t="shared" si="65"/>
        <v>0</v>
      </c>
      <c r="M183" s="2">
        <f t="shared" si="66"/>
        <v>3.5666036206430718E-2</v>
      </c>
      <c r="N183" s="1">
        <v>838</v>
      </c>
      <c r="O183" s="1">
        <v>2731</v>
      </c>
      <c r="Q183" s="61">
        <v>132</v>
      </c>
      <c r="R183" s="61"/>
      <c r="S183" s="61"/>
      <c r="T183" s="61"/>
      <c r="U183" s="61"/>
      <c r="V183" s="61"/>
      <c r="W183" s="61"/>
      <c r="X183" s="61"/>
      <c r="Y183" s="61"/>
      <c r="Z183" s="61"/>
      <c r="BB183" s="7">
        <f>IF(Q183&gt;0,RANK(Q183,(N183:P183,Q183:AE183)),0)</f>
        <v>3</v>
      </c>
      <c r="BC183" s="7">
        <f>IF(R183&gt;0,RANK(R183,(N183:P183,Q183:AE183)),0)</f>
        <v>0</v>
      </c>
      <c r="BD183" s="7">
        <f>IF(T183&gt;0,RANK(T183,(N183:P183,Q183:AE183)),0)</f>
        <v>0</v>
      </c>
      <c r="BE183" s="7">
        <f>IF(S183&gt;0,RANK(S183,(N183:P183,Q183:AE183)),0)</f>
        <v>0</v>
      </c>
      <c r="BF183" s="2">
        <f t="shared" si="67"/>
        <v>3.5666036206430697E-2</v>
      </c>
      <c r="BG183" s="2">
        <f t="shared" si="68"/>
        <v>0</v>
      </c>
      <c r="BH183" s="2">
        <f t="shared" si="69"/>
        <v>0</v>
      </c>
      <c r="BI183" s="2">
        <f t="shared" si="70"/>
        <v>0</v>
      </c>
      <c r="BK183" s="6" t="s">
        <v>2217</v>
      </c>
      <c r="BL183" s="5" t="s">
        <v>579</v>
      </c>
      <c r="BO183" s="99">
        <v>5</v>
      </c>
      <c r="BP183" s="97">
        <v>105</v>
      </c>
      <c r="BQ183" s="103">
        <f t="shared" si="71"/>
        <v>5105</v>
      </c>
      <c r="BS183" s="7" t="s">
        <v>2466</v>
      </c>
    </row>
    <row r="184" spans="1:71" ht="14" hidden="1" customHeight="1" outlineLevel="1" x14ac:dyDescent="0.2">
      <c r="A184" s="6" t="s">
        <v>2390</v>
      </c>
      <c r="B184" s="5" t="s">
        <v>579</v>
      </c>
      <c r="C184" s="1">
        <f t="shared" si="62"/>
        <v>5444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60"/>
        <v>522</v>
      </c>
      <c r="H184" s="2">
        <f t="shared" si="61"/>
        <v>9.588537839823659E-2</v>
      </c>
      <c r="I184" s="2"/>
      <c r="J184" s="2">
        <f t="shared" si="63"/>
        <v>0.53692138133725198</v>
      </c>
      <c r="K184" s="2">
        <f t="shared" si="64"/>
        <v>0.4410360029390154</v>
      </c>
      <c r="L184" s="2">
        <f t="shared" si="65"/>
        <v>0</v>
      </c>
      <c r="M184" s="2">
        <f t="shared" si="66"/>
        <v>2.2042615723732617E-2</v>
      </c>
      <c r="N184" s="1">
        <v>2923</v>
      </c>
      <c r="O184" s="1">
        <v>2401</v>
      </c>
      <c r="Q184" s="61">
        <v>120</v>
      </c>
      <c r="R184" s="61"/>
      <c r="S184" s="61"/>
      <c r="T184" s="61"/>
      <c r="U184" s="61"/>
      <c r="V184" s="61"/>
      <c r="W184" s="61"/>
      <c r="X184" s="61"/>
      <c r="Y184" s="61"/>
      <c r="Z184" s="61"/>
      <c r="BB184" s="7">
        <f>IF(Q184&gt;0,RANK(Q184,(N184:P184,Q184:AE184)),0)</f>
        <v>3</v>
      </c>
      <c r="BC184" s="7">
        <f>IF(R184&gt;0,RANK(R184,(N184:P184,Q184:AE184)),0)</f>
        <v>0</v>
      </c>
      <c r="BD184" s="7">
        <f>IF(T184&gt;0,RANK(T184,(N184:P184,Q184:AE184)),0)</f>
        <v>0</v>
      </c>
      <c r="BE184" s="7">
        <f>IF(S184&gt;0,RANK(S184,(N184:P184,Q184:AE184)),0)</f>
        <v>0</v>
      </c>
      <c r="BF184" s="2">
        <f t="shared" si="67"/>
        <v>2.2042615723732551E-2</v>
      </c>
      <c r="BG184" s="2">
        <f t="shared" si="68"/>
        <v>0</v>
      </c>
      <c r="BH184" s="2">
        <f t="shared" si="69"/>
        <v>0</v>
      </c>
      <c r="BI184" s="2">
        <f t="shared" si="70"/>
        <v>0</v>
      </c>
      <c r="BK184" s="6" t="s">
        <v>2390</v>
      </c>
      <c r="BL184" s="5" t="s">
        <v>579</v>
      </c>
      <c r="BO184" s="99">
        <v>5</v>
      </c>
      <c r="BP184" s="97">
        <v>107</v>
      </c>
      <c r="BQ184" s="103">
        <f t="shared" si="71"/>
        <v>5107</v>
      </c>
      <c r="BS184" s="7" t="s">
        <v>2466</v>
      </c>
    </row>
    <row r="185" spans="1:71" ht="14" hidden="1" customHeight="1" outlineLevel="1" x14ac:dyDescent="0.2">
      <c r="A185" s="6" t="s">
        <v>1972</v>
      </c>
      <c r="B185" s="5" t="s">
        <v>579</v>
      </c>
      <c r="C185" s="1">
        <f t="shared" si="62"/>
        <v>3358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0</v>
      </c>
      <c r="G185" s="1">
        <f t="shared" si="60"/>
        <v>2145</v>
      </c>
      <c r="H185" s="2">
        <f t="shared" si="61"/>
        <v>0.63877307921381776</v>
      </c>
      <c r="I185" s="2"/>
      <c r="J185" s="2">
        <f t="shared" si="63"/>
        <v>0.1676593210244193</v>
      </c>
      <c r="K185" s="2">
        <f t="shared" si="64"/>
        <v>0.80643240023823703</v>
      </c>
      <c r="L185" s="2">
        <f t="shared" si="65"/>
        <v>0</v>
      </c>
      <c r="M185" s="2">
        <f t="shared" si="66"/>
        <v>2.5908278737343693E-2</v>
      </c>
      <c r="N185" s="1">
        <v>563</v>
      </c>
      <c r="O185" s="1">
        <v>2708</v>
      </c>
      <c r="Q185" s="61">
        <v>87</v>
      </c>
      <c r="R185" s="61"/>
      <c r="S185" s="61"/>
      <c r="T185" s="61"/>
      <c r="U185" s="61"/>
      <c r="V185" s="61"/>
      <c r="W185" s="61"/>
      <c r="X185" s="61"/>
      <c r="Y185" s="61"/>
      <c r="Z185" s="61"/>
      <c r="BB185" s="7">
        <f>IF(Q185&gt;0,RANK(Q185,(N185:P185,Q185:AE185)),0)</f>
        <v>3</v>
      </c>
      <c r="BC185" s="7">
        <f>IF(R185&gt;0,RANK(R185,(N185:P185,Q185:AE185)),0)</f>
        <v>0</v>
      </c>
      <c r="BD185" s="7">
        <f>IF(T185&gt;0,RANK(T185,(N185:P185,Q185:AE185)),0)</f>
        <v>0</v>
      </c>
      <c r="BE185" s="7">
        <f>IF(S185&gt;0,RANK(S185,(N185:P185,Q185:AE185)),0)</f>
        <v>0</v>
      </c>
      <c r="BF185" s="2">
        <f t="shared" si="67"/>
        <v>2.5908278737343658E-2</v>
      </c>
      <c r="BG185" s="2">
        <f t="shared" si="68"/>
        <v>0</v>
      </c>
      <c r="BH185" s="2">
        <f t="shared" si="69"/>
        <v>0</v>
      </c>
      <c r="BI185" s="2">
        <f t="shared" si="70"/>
        <v>0</v>
      </c>
      <c r="BK185" s="6" t="s">
        <v>1972</v>
      </c>
      <c r="BL185" s="5" t="s">
        <v>579</v>
      </c>
      <c r="BO185" s="99">
        <v>5</v>
      </c>
      <c r="BP185" s="97">
        <v>109</v>
      </c>
      <c r="BQ185" s="103">
        <f t="shared" si="71"/>
        <v>5109</v>
      </c>
      <c r="BS185" s="7" t="s">
        <v>2466</v>
      </c>
    </row>
    <row r="186" spans="1:71" ht="14" hidden="1" customHeight="1" outlineLevel="1" x14ac:dyDescent="0.2">
      <c r="A186" s="6" t="s">
        <v>915</v>
      </c>
      <c r="B186" s="5" t="s">
        <v>579</v>
      </c>
      <c r="C186" s="1">
        <f t="shared" si="62"/>
        <v>6109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0</v>
      </c>
      <c r="G186" s="1">
        <f t="shared" si="60"/>
        <v>3496</v>
      </c>
      <c r="H186" s="2">
        <f t="shared" si="61"/>
        <v>0.57227042069078404</v>
      </c>
      <c r="I186" s="2"/>
      <c r="J186" s="2">
        <f t="shared" si="63"/>
        <v>0.19544933704370601</v>
      </c>
      <c r="K186" s="2">
        <f t="shared" si="64"/>
        <v>0.76771975773449008</v>
      </c>
      <c r="L186" s="2">
        <f t="shared" si="65"/>
        <v>0</v>
      </c>
      <c r="M186" s="2">
        <f t="shared" si="66"/>
        <v>3.6830905221803878E-2</v>
      </c>
      <c r="N186" s="1">
        <v>1194</v>
      </c>
      <c r="O186" s="1">
        <v>4690</v>
      </c>
      <c r="Q186" s="61">
        <v>225</v>
      </c>
      <c r="R186" s="61"/>
      <c r="S186" s="61"/>
      <c r="T186" s="61"/>
      <c r="U186" s="61"/>
      <c r="V186" s="61"/>
      <c r="W186" s="61"/>
      <c r="X186" s="61"/>
      <c r="Y186" s="61"/>
      <c r="Z186" s="61"/>
      <c r="BB186" s="7">
        <f>IF(Q186&gt;0,RANK(Q186,(N186:P186,Q186:AE186)),0)</f>
        <v>3</v>
      </c>
      <c r="BC186" s="7">
        <f>IF(R186&gt;0,RANK(R186,(N186:P186,Q186:AE186)),0)</f>
        <v>0</v>
      </c>
      <c r="BD186" s="7">
        <f>IF(T186&gt;0,RANK(T186,(N186:P186,Q186:AE186)),0)</f>
        <v>0</v>
      </c>
      <c r="BE186" s="7">
        <f>IF(S186&gt;0,RANK(S186,(N186:P186,Q186:AE186)),0)</f>
        <v>0</v>
      </c>
      <c r="BF186" s="2">
        <f t="shared" si="67"/>
        <v>3.6830905221803899E-2</v>
      </c>
      <c r="BG186" s="2">
        <f t="shared" si="68"/>
        <v>0</v>
      </c>
      <c r="BH186" s="2">
        <f t="shared" si="69"/>
        <v>0</v>
      </c>
      <c r="BI186" s="2">
        <f t="shared" si="70"/>
        <v>0</v>
      </c>
      <c r="BK186" s="6" t="s">
        <v>915</v>
      </c>
      <c r="BL186" s="5" t="s">
        <v>579</v>
      </c>
      <c r="BO186" s="99">
        <v>5</v>
      </c>
      <c r="BP186" s="97">
        <v>111</v>
      </c>
      <c r="BQ186" s="103">
        <f t="shared" si="71"/>
        <v>5111</v>
      </c>
      <c r="BS186" s="7" t="s">
        <v>2466</v>
      </c>
    </row>
    <row r="187" spans="1:71" ht="14" hidden="1" customHeight="1" outlineLevel="1" x14ac:dyDescent="0.2">
      <c r="A187" s="6" t="s">
        <v>955</v>
      </c>
      <c r="B187" s="5" t="s">
        <v>579</v>
      </c>
      <c r="C187" s="1">
        <f t="shared" si="62"/>
        <v>6056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0</v>
      </c>
      <c r="G187" s="1">
        <f t="shared" si="60"/>
        <v>3999</v>
      </c>
      <c r="H187" s="2">
        <f t="shared" si="61"/>
        <v>0.66033685601056802</v>
      </c>
      <c r="I187" s="2"/>
      <c r="J187" s="2">
        <f t="shared" si="63"/>
        <v>0.14927344782034346</v>
      </c>
      <c r="K187" s="2">
        <f t="shared" si="64"/>
        <v>0.80961030383091148</v>
      </c>
      <c r="L187" s="2">
        <f t="shared" si="65"/>
        <v>0</v>
      </c>
      <c r="M187" s="2">
        <f t="shared" si="66"/>
        <v>4.1116248348745055E-2</v>
      </c>
      <c r="N187" s="1">
        <v>904</v>
      </c>
      <c r="O187" s="1">
        <v>4903</v>
      </c>
      <c r="Q187" s="61">
        <v>249</v>
      </c>
      <c r="R187" s="61"/>
      <c r="S187" s="61"/>
      <c r="T187" s="61"/>
      <c r="U187" s="61"/>
      <c r="V187" s="61"/>
      <c r="W187" s="61"/>
      <c r="X187" s="61"/>
      <c r="Y187" s="61"/>
      <c r="Z187" s="61"/>
      <c r="BB187" s="7">
        <f>IF(Q187&gt;0,RANK(Q187,(N187:P187,Q187:AE187)),0)</f>
        <v>3</v>
      </c>
      <c r="BC187" s="7">
        <f>IF(R187&gt;0,RANK(R187,(N187:P187,Q187:AE187)),0)</f>
        <v>0</v>
      </c>
      <c r="BD187" s="7">
        <f>IF(T187&gt;0,RANK(T187,(N187:P187,Q187:AE187)),0)</f>
        <v>0</v>
      </c>
      <c r="BE187" s="7">
        <f>IF(S187&gt;0,RANK(S187,(N187:P187,Q187:AE187)),0)</f>
        <v>0</v>
      </c>
      <c r="BF187" s="2">
        <f t="shared" si="67"/>
        <v>4.1116248348745048E-2</v>
      </c>
      <c r="BG187" s="2">
        <f t="shared" si="68"/>
        <v>0</v>
      </c>
      <c r="BH187" s="2">
        <f t="shared" si="69"/>
        <v>0</v>
      </c>
      <c r="BI187" s="2">
        <f t="shared" si="70"/>
        <v>0</v>
      </c>
      <c r="BK187" s="6" t="s">
        <v>955</v>
      </c>
      <c r="BL187" s="5" t="s">
        <v>579</v>
      </c>
      <c r="BO187" s="99">
        <v>5</v>
      </c>
      <c r="BP187" s="97">
        <v>113</v>
      </c>
      <c r="BQ187" s="103">
        <f t="shared" si="71"/>
        <v>5113</v>
      </c>
      <c r="BS187" s="7" t="s">
        <v>2466</v>
      </c>
    </row>
    <row r="188" spans="1:71" ht="14" hidden="1" customHeight="1" outlineLevel="1" x14ac:dyDescent="0.2">
      <c r="A188" s="6" t="s">
        <v>9</v>
      </c>
      <c r="B188" s="5" t="s">
        <v>579</v>
      </c>
      <c r="C188" s="1">
        <f t="shared" si="62"/>
        <v>17956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>IF(P188&gt;0,RANK(P188,(N188:P188,Q188:AE188)),0)</f>
        <v>0</v>
      </c>
      <c r="G188" s="1">
        <f t="shared" si="60"/>
        <v>9681</v>
      </c>
      <c r="H188" s="2">
        <f t="shared" si="61"/>
        <v>0.53915125863221203</v>
      </c>
      <c r="I188" s="2"/>
      <c r="J188" s="2">
        <f t="shared" si="63"/>
        <v>0.20917799064379594</v>
      </c>
      <c r="K188" s="2">
        <f t="shared" si="64"/>
        <v>0.74832924927600797</v>
      </c>
      <c r="L188" s="2">
        <f t="shared" si="65"/>
        <v>0</v>
      </c>
      <c r="M188" s="2">
        <f t="shared" si="66"/>
        <v>4.249276008019609E-2</v>
      </c>
      <c r="N188" s="1">
        <v>3756</v>
      </c>
      <c r="O188" s="1">
        <v>13437</v>
      </c>
      <c r="Q188" s="61">
        <v>763</v>
      </c>
      <c r="R188" s="61"/>
      <c r="S188" s="61"/>
      <c r="T188" s="61"/>
      <c r="U188" s="61"/>
      <c r="V188" s="61"/>
      <c r="W188" s="61"/>
      <c r="X188" s="61"/>
      <c r="Y188" s="61"/>
      <c r="Z188" s="61"/>
      <c r="BB188" s="7">
        <f>IF(Q188&gt;0,RANK(Q188,(N188:P188,Q188:AE188)),0)</f>
        <v>3</v>
      </c>
      <c r="BC188" s="7">
        <f>IF(R188&gt;0,RANK(R188,(N188:P188,Q188:AE188)),0)</f>
        <v>0</v>
      </c>
      <c r="BD188" s="7">
        <f>IF(T188&gt;0,RANK(T188,(N188:P188,Q188:AE188)),0)</f>
        <v>0</v>
      </c>
      <c r="BE188" s="7">
        <f>IF(S188&gt;0,RANK(S188,(N188:P188,Q188:AE188)),0)</f>
        <v>0</v>
      </c>
      <c r="BF188" s="2">
        <f t="shared" si="67"/>
        <v>4.2492760080196035E-2</v>
      </c>
      <c r="BG188" s="2">
        <f t="shared" si="68"/>
        <v>0</v>
      </c>
      <c r="BH188" s="2">
        <f t="shared" si="69"/>
        <v>0</v>
      </c>
      <c r="BI188" s="2">
        <f t="shared" si="70"/>
        <v>0</v>
      </c>
      <c r="BK188" s="6" t="s">
        <v>9</v>
      </c>
      <c r="BL188" s="5" t="s">
        <v>579</v>
      </c>
      <c r="BO188" s="99">
        <v>5</v>
      </c>
      <c r="BP188" s="97">
        <v>115</v>
      </c>
      <c r="BQ188" s="103">
        <f t="shared" si="71"/>
        <v>5115</v>
      </c>
      <c r="BS188" s="7" t="s">
        <v>2466</v>
      </c>
    </row>
    <row r="189" spans="1:71" ht="14" hidden="1" customHeight="1" outlineLevel="1" x14ac:dyDescent="0.2">
      <c r="A189" s="6" t="s">
        <v>760</v>
      </c>
      <c r="B189" s="5" t="s">
        <v>579</v>
      </c>
      <c r="C189" s="1">
        <f t="shared" si="62"/>
        <v>2860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0</v>
      </c>
      <c r="G189" s="1">
        <f t="shared" si="60"/>
        <v>1696</v>
      </c>
      <c r="H189" s="2">
        <f t="shared" si="61"/>
        <v>0.593006993006993</v>
      </c>
      <c r="I189" s="2"/>
      <c r="J189" s="2">
        <f t="shared" si="63"/>
        <v>0.19580419580419581</v>
      </c>
      <c r="K189" s="2">
        <f t="shared" si="64"/>
        <v>0.78881118881118883</v>
      </c>
      <c r="L189" s="2">
        <f t="shared" si="65"/>
        <v>0</v>
      </c>
      <c r="M189" s="2">
        <f t="shared" si="66"/>
        <v>1.538461538461533E-2</v>
      </c>
      <c r="N189" s="1">
        <v>560</v>
      </c>
      <c r="O189" s="1">
        <v>2256</v>
      </c>
      <c r="Q189" s="61">
        <v>44</v>
      </c>
      <c r="R189" s="61"/>
      <c r="S189" s="61"/>
      <c r="T189" s="61"/>
      <c r="U189" s="61"/>
      <c r="V189" s="61"/>
      <c r="W189" s="61"/>
      <c r="X189" s="61"/>
      <c r="Y189" s="61"/>
      <c r="Z189" s="61"/>
      <c r="BB189" s="7">
        <f>IF(Q189&gt;0,RANK(Q189,(N189:P189,Q189:AE189)),0)</f>
        <v>3</v>
      </c>
      <c r="BC189" s="7">
        <f>IF(R189&gt;0,RANK(R189,(N189:P189,Q189:AE189)),0)</f>
        <v>0</v>
      </c>
      <c r="BD189" s="7">
        <f>IF(T189&gt;0,RANK(T189,(N189:P189,Q189:AE189)),0)</f>
        <v>0</v>
      </c>
      <c r="BE189" s="7">
        <f>IF(S189&gt;0,RANK(S189,(N189:P189,Q189:AE189)),0)</f>
        <v>0</v>
      </c>
      <c r="BF189" s="2">
        <f t="shared" si="67"/>
        <v>1.5384615384615385E-2</v>
      </c>
      <c r="BG189" s="2">
        <f t="shared" si="68"/>
        <v>0</v>
      </c>
      <c r="BH189" s="2">
        <f t="shared" si="69"/>
        <v>0</v>
      </c>
      <c r="BI189" s="2">
        <f t="shared" si="70"/>
        <v>0</v>
      </c>
      <c r="BK189" s="6" t="s">
        <v>760</v>
      </c>
      <c r="BL189" s="5" t="s">
        <v>579</v>
      </c>
      <c r="BO189" s="99">
        <v>5</v>
      </c>
      <c r="BP189" s="97">
        <v>117</v>
      </c>
      <c r="BQ189" s="103">
        <f t="shared" si="71"/>
        <v>5117</v>
      </c>
      <c r="BS189" s="7" t="s">
        <v>2466</v>
      </c>
    </row>
    <row r="190" spans="1:71" ht="14" hidden="1" customHeight="1" outlineLevel="1" x14ac:dyDescent="0.2">
      <c r="A190" s="6" t="s">
        <v>707</v>
      </c>
      <c r="B190" s="5" t="s">
        <v>579</v>
      </c>
      <c r="C190" s="1">
        <f t="shared" si="62"/>
        <v>134667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0</v>
      </c>
      <c r="G190" s="1">
        <f t="shared" si="60"/>
        <v>6755</v>
      </c>
      <c r="H190" s="2">
        <f t="shared" si="61"/>
        <v>5.0160766928794731E-2</v>
      </c>
      <c r="I190" s="2"/>
      <c r="J190" s="2">
        <f t="shared" si="63"/>
        <v>0.514342786280232</v>
      </c>
      <c r="K190" s="2">
        <f t="shared" si="64"/>
        <v>0.46418201935143727</v>
      </c>
      <c r="L190" s="2">
        <f t="shared" si="65"/>
        <v>0</v>
      </c>
      <c r="M190" s="2">
        <f t="shared" si="66"/>
        <v>2.147519436833073E-2</v>
      </c>
      <c r="N190" s="1">
        <v>69265</v>
      </c>
      <c r="O190" s="1">
        <v>62510</v>
      </c>
      <c r="Q190" s="61">
        <v>2892</v>
      </c>
      <c r="R190" s="61"/>
      <c r="S190" s="61"/>
      <c r="T190" s="61"/>
      <c r="U190" s="61"/>
      <c r="V190" s="61"/>
      <c r="W190" s="61"/>
      <c r="X190" s="61"/>
      <c r="Y190" s="61"/>
      <c r="Z190" s="61"/>
      <c r="BB190" s="7">
        <f>IF(Q190&gt;0,RANK(Q190,(N190:P190,Q190:AE190)),0)</f>
        <v>3</v>
      </c>
      <c r="BC190" s="7">
        <f>IF(R190&gt;0,RANK(R190,(N190:P190,Q190:AE190)),0)</f>
        <v>0</v>
      </c>
      <c r="BD190" s="7">
        <f>IF(T190&gt;0,RANK(T190,(N190:P190,Q190:AE190)),0)</f>
        <v>0</v>
      </c>
      <c r="BE190" s="7">
        <f>IF(S190&gt;0,RANK(S190,(N190:P190,Q190:AE190)),0)</f>
        <v>0</v>
      </c>
      <c r="BF190" s="2">
        <f t="shared" si="67"/>
        <v>2.1475194368330772E-2</v>
      </c>
      <c r="BG190" s="2">
        <f t="shared" si="68"/>
        <v>0</v>
      </c>
      <c r="BH190" s="2">
        <f t="shared" si="69"/>
        <v>0</v>
      </c>
      <c r="BI190" s="2">
        <f t="shared" si="70"/>
        <v>0</v>
      </c>
      <c r="BK190" s="6" t="s">
        <v>707</v>
      </c>
      <c r="BL190" s="5" t="s">
        <v>579</v>
      </c>
      <c r="BO190" s="99">
        <v>5</v>
      </c>
      <c r="BP190" s="97">
        <v>119</v>
      </c>
      <c r="BQ190" s="103">
        <f t="shared" si="71"/>
        <v>5119</v>
      </c>
      <c r="BS190" s="7" t="s">
        <v>2466</v>
      </c>
    </row>
    <row r="191" spans="1:71" ht="14" hidden="1" customHeight="1" outlineLevel="1" x14ac:dyDescent="0.2">
      <c r="A191" s="6" t="s">
        <v>1677</v>
      </c>
      <c r="B191" s="5" t="s">
        <v>579</v>
      </c>
      <c r="C191" s="1">
        <f t="shared" si="62"/>
        <v>5662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0</v>
      </c>
      <c r="G191" s="1">
        <f t="shared" si="60"/>
        <v>3222</v>
      </c>
      <c r="H191" s="2">
        <f t="shared" si="61"/>
        <v>0.56905687036382901</v>
      </c>
      <c r="I191" s="2"/>
      <c r="J191" s="2">
        <f t="shared" si="63"/>
        <v>0.1877428470505122</v>
      </c>
      <c r="K191" s="2">
        <f t="shared" si="64"/>
        <v>0.75679971741434127</v>
      </c>
      <c r="L191" s="2">
        <f t="shared" si="65"/>
        <v>0</v>
      </c>
      <c r="M191" s="2">
        <f t="shared" si="66"/>
        <v>5.5457435535146482E-2</v>
      </c>
      <c r="N191" s="1">
        <v>1063</v>
      </c>
      <c r="O191" s="1">
        <v>4285</v>
      </c>
      <c r="Q191" s="61">
        <v>314</v>
      </c>
      <c r="R191" s="61"/>
      <c r="S191" s="61"/>
      <c r="T191" s="61"/>
      <c r="U191" s="61"/>
      <c r="V191" s="61"/>
      <c r="W191" s="61"/>
      <c r="X191" s="61"/>
      <c r="Y191" s="61"/>
      <c r="Z191" s="61"/>
      <c r="BB191" s="7">
        <f>IF(Q191&gt;0,RANK(Q191,(N191:P191,Q191:AE191)),0)</f>
        <v>3</v>
      </c>
      <c r="BC191" s="7">
        <f>IF(R191&gt;0,RANK(R191,(N191:P191,Q191:AE191)),0)</f>
        <v>0</v>
      </c>
      <c r="BD191" s="7">
        <f>IF(T191&gt;0,RANK(T191,(N191:P191,Q191:AE191)),0)</f>
        <v>0</v>
      </c>
      <c r="BE191" s="7">
        <f>IF(S191&gt;0,RANK(S191,(N191:P191,Q191:AE191)),0)</f>
        <v>0</v>
      </c>
      <c r="BF191" s="2">
        <f t="shared" si="67"/>
        <v>5.5457435535146593E-2</v>
      </c>
      <c r="BG191" s="2">
        <f t="shared" si="68"/>
        <v>0</v>
      </c>
      <c r="BH191" s="2">
        <f t="shared" si="69"/>
        <v>0</v>
      </c>
      <c r="BI191" s="2">
        <f t="shared" si="70"/>
        <v>0</v>
      </c>
      <c r="BK191" s="6" t="s">
        <v>1677</v>
      </c>
      <c r="BL191" s="5" t="s">
        <v>579</v>
      </c>
      <c r="BO191" s="99">
        <v>5</v>
      </c>
      <c r="BP191" s="97">
        <v>121</v>
      </c>
      <c r="BQ191" s="103">
        <f t="shared" si="71"/>
        <v>5121</v>
      </c>
      <c r="BS191" s="7" t="s">
        <v>2466</v>
      </c>
    </row>
    <row r="192" spans="1:71" ht="14" hidden="1" customHeight="1" outlineLevel="1" x14ac:dyDescent="0.2">
      <c r="A192" s="6" t="s">
        <v>2639</v>
      </c>
      <c r="B192" s="5" t="s">
        <v>579</v>
      </c>
      <c r="C192" s="1">
        <f t="shared" si="62"/>
        <v>5811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>IF(C192&gt;0,MAX(N192:P192)-LARGE(N192:P192,2),0)</f>
        <v>359</v>
      </c>
      <c r="H192" s="2">
        <f>IF(C192&gt;0,G192/C192,0)</f>
        <v>6.1779383927034935E-2</v>
      </c>
      <c r="I192" s="2"/>
      <c r="J192" s="2">
        <f>IF($C192=0,"-",N192/$C192)</f>
        <v>0.51953192221648592</v>
      </c>
      <c r="K192" s="2">
        <f>IF($C192=0,"-",O192/$C192)</f>
        <v>0.45775253828945106</v>
      </c>
      <c r="L192" s="2">
        <f>IF($C192=0,"-",P192/$C192)</f>
        <v>0</v>
      </c>
      <c r="M192" s="2">
        <f>IF(C192=0,"-",(1-J192-K192-L192))</f>
        <v>2.271553949406302E-2</v>
      </c>
      <c r="N192" s="1">
        <v>3019</v>
      </c>
      <c r="O192" s="1">
        <v>2660</v>
      </c>
      <c r="Q192" s="61">
        <v>132</v>
      </c>
      <c r="R192" s="61"/>
      <c r="S192" s="61"/>
      <c r="T192" s="61"/>
      <c r="U192" s="61"/>
      <c r="V192" s="61"/>
      <c r="W192" s="61"/>
      <c r="X192" s="61"/>
      <c r="Y192" s="61"/>
      <c r="Z192" s="61"/>
      <c r="BB192" s="7">
        <f>IF(Q192&gt;0,RANK(Q192,(N192:P192,Q192:AE192)),0)</f>
        <v>3</v>
      </c>
      <c r="BC192" s="7">
        <f>IF(R192&gt;0,RANK(R192,(N192:P192,Q192:AE192)),0)</f>
        <v>0</v>
      </c>
      <c r="BD192" s="7">
        <f>IF(T192&gt;0,RANK(T192,(N192:P192,Q192:AE192)),0)</f>
        <v>0</v>
      </c>
      <c r="BE192" s="7">
        <f>IF(S192&gt;0,RANK(S192,(N192:P192,Q192:AE192)),0)</f>
        <v>0</v>
      </c>
      <c r="BF192" s="2">
        <f t="shared" si="67"/>
        <v>2.2715539494062985E-2</v>
      </c>
      <c r="BG192" s="2">
        <f t="shared" si="68"/>
        <v>0</v>
      </c>
      <c r="BH192" s="2">
        <f t="shared" si="69"/>
        <v>0</v>
      </c>
      <c r="BI192" s="2">
        <f t="shared" si="70"/>
        <v>0</v>
      </c>
      <c r="BK192" s="6" t="s">
        <v>2639</v>
      </c>
      <c r="BL192" s="5" t="s">
        <v>579</v>
      </c>
      <c r="BO192" s="99">
        <v>5</v>
      </c>
      <c r="BP192" s="97">
        <v>123</v>
      </c>
      <c r="BQ192" s="103">
        <f>BO192*1000+BP192</f>
        <v>5123</v>
      </c>
      <c r="BS192" s="7" t="s">
        <v>2466</v>
      </c>
    </row>
    <row r="193" spans="1:71" ht="14" hidden="1" customHeight="1" outlineLevel="1" x14ac:dyDescent="0.2">
      <c r="A193" s="6" t="s">
        <v>1266</v>
      </c>
      <c r="B193" s="5" t="s">
        <v>579</v>
      </c>
      <c r="C193" s="1">
        <f t="shared" si="62"/>
        <v>41578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0</v>
      </c>
      <c r="G193" s="1">
        <f t="shared" si="60"/>
        <v>21080</v>
      </c>
      <c r="H193" s="2">
        <f t="shared" si="61"/>
        <v>0.50699889364567796</v>
      </c>
      <c r="I193" s="2"/>
      <c r="J193" s="2">
        <f t="shared" si="63"/>
        <v>0.23271922651402183</v>
      </c>
      <c r="K193" s="2">
        <f t="shared" si="64"/>
        <v>0.73971812015969984</v>
      </c>
      <c r="L193" s="2">
        <f t="shared" si="65"/>
        <v>0</v>
      </c>
      <c r="M193" s="2">
        <f t="shared" si="66"/>
        <v>2.7562653326278275E-2</v>
      </c>
      <c r="N193" s="1">
        <v>9676</v>
      </c>
      <c r="O193" s="1">
        <v>30756</v>
      </c>
      <c r="Q193" s="61">
        <v>1146</v>
      </c>
      <c r="R193" s="61"/>
      <c r="S193" s="61"/>
      <c r="T193" s="61"/>
      <c r="U193" s="61"/>
      <c r="V193" s="61"/>
      <c r="W193" s="61"/>
      <c r="X193" s="61"/>
      <c r="Y193" s="61"/>
      <c r="Z193" s="61"/>
      <c r="BB193" s="7">
        <f>IF(Q193&gt;0,RANK(Q193,(N193:P193,Q193:AE193)),0)</f>
        <v>3</v>
      </c>
      <c r="BC193" s="7">
        <f>IF(R193&gt;0,RANK(R193,(N193:P193,Q193:AE193)),0)</f>
        <v>0</v>
      </c>
      <c r="BD193" s="7">
        <f>IF(T193&gt;0,RANK(T193,(N193:P193,Q193:AE193)),0)</f>
        <v>0</v>
      </c>
      <c r="BE193" s="7">
        <f>IF(S193&gt;0,RANK(S193,(N193:P193,Q193:AE193)),0)</f>
        <v>0</v>
      </c>
      <c r="BF193" s="2">
        <f t="shared" si="67"/>
        <v>2.756265332627832E-2</v>
      </c>
      <c r="BG193" s="2">
        <f t="shared" si="68"/>
        <v>0</v>
      </c>
      <c r="BH193" s="2">
        <f t="shared" si="69"/>
        <v>0</v>
      </c>
      <c r="BI193" s="2">
        <f t="shared" si="70"/>
        <v>0</v>
      </c>
      <c r="BK193" s="6" t="s">
        <v>1266</v>
      </c>
      <c r="BL193" s="5" t="s">
        <v>579</v>
      </c>
      <c r="BO193" s="99">
        <v>5</v>
      </c>
      <c r="BP193" s="97">
        <v>125</v>
      </c>
      <c r="BQ193" s="103">
        <f t="shared" si="71"/>
        <v>5125</v>
      </c>
      <c r="BS193" s="7" t="s">
        <v>2466</v>
      </c>
    </row>
    <row r="194" spans="1:71" ht="14" hidden="1" customHeight="1" outlineLevel="1" x14ac:dyDescent="0.2">
      <c r="A194" s="6" t="s">
        <v>617</v>
      </c>
      <c r="B194" s="5" t="s">
        <v>579</v>
      </c>
      <c r="C194" s="1">
        <f t="shared" si="62"/>
        <v>2879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1">
        <f t="shared" si="60"/>
        <v>1941</v>
      </c>
      <c r="H194" s="2">
        <f t="shared" si="61"/>
        <v>0.67419242792636336</v>
      </c>
      <c r="I194" s="2"/>
      <c r="J194" s="2">
        <f t="shared" si="63"/>
        <v>0.13546370267453978</v>
      </c>
      <c r="K194" s="2">
        <f t="shared" si="64"/>
        <v>0.80965613060090313</v>
      </c>
      <c r="L194" s="2">
        <f t="shared" si="65"/>
        <v>0</v>
      </c>
      <c r="M194" s="2">
        <f t="shared" si="66"/>
        <v>5.4880166724557089E-2</v>
      </c>
      <c r="N194" s="1">
        <v>390</v>
      </c>
      <c r="O194" s="1">
        <v>2331</v>
      </c>
      <c r="Q194" s="61">
        <v>158</v>
      </c>
      <c r="R194" s="61"/>
      <c r="S194" s="61"/>
      <c r="T194" s="61"/>
      <c r="U194" s="61"/>
      <c r="V194" s="61"/>
      <c r="W194" s="61"/>
      <c r="X194" s="61"/>
      <c r="Y194" s="61"/>
      <c r="Z194" s="61"/>
      <c r="BB194" s="7">
        <f>IF(Q194&gt;0,RANK(Q194,(N194:P194,Q194:AE194)),0)</f>
        <v>3</v>
      </c>
      <c r="BC194" s="7">
        <f>IF(R194&gt;0,RANK(R194,(N194:P194,Q194:AE194)),0)</f>
        <v>0</v>
      </c>
      <c r="BD194" s="7">
        <f>IF(T194&gt;0,RANK(T194,(N194:P194,Q194:AE194)),0)</f>
        <v>0</v>
      </c>
      <c r="BE194" s="7">
        <f>IF(S194&gt;0,RANK(S194,(N194:P194,Q194:AE194)),0)</f>
        <v>0</v>
      </c>
      <c r="BF194" s="2">
        <f t="shared" si="67"/>
        <v>5.4880166724557138E-2</v>
      </c>
      <c r="BG194" s="2">
        <f t="shared" si="68"/>
        <v>0</v>
      </c>
      <c r="BH194" s="2">
        <f t="shared" si="69"/>
        <v>0</v>
      </c>
      <c r="BI194" s="2">
        <f t="shared" si="70"/>
        <v>0</v>
      </c>
      <c r="BK194" s="6" t="s">
        <v>617</v>
      </c>
      <c r="BL194" s="5" t="s">
        <v>579</v>
      </c>
      <c r="BO194" s="99">
        <v>5</v>
      </c>
      <c r="BP194" s="97">
        <v>127</v>
      </c>
      <c r="BQ194" s="103">
        <f t="shared" si="71"/>
        <v>5127</v>
      </c>
      <c r="BS194" s="7" t="s">
        <v>2466</v>
      </c>
    </row>
    <row r="195" spans="1:71" ht="14" hidden="1" customHeight="1" outlineLevel="1" x14ac:dyDescent="0.2">
      <c r="A195" s="6" t="s">
        <v>905</v>
      </c>
      <c r="B195" s="5" t="s">
        <v>579</v>
      </c>
      <c r="C195" s="1">
        <f t="shared" ref="C195:C206" si="72">SUM(N195:AY195)</f>
        <v>3194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60"/>
        <v>1988</v>
      </c>
      <c r="H195" s="2">
        <f t="shared" si="61"/>
        <v>0.62241703193487785</v>
      </c>
      <c r="I195" s="2"/>
      <c r="J195" s="2">
        <f t="shared" ref="J195:J206" si="73">IF($C195=0,"-",N195/$C195)</f>
        <v>0.16405760801502817</v>
      </c>
      <c r="K195" s="2">
        <f t="shared" ref="K195:K206" si="74">IF($C195=0,"-",O195/$C195)</f>
        <v>0.78647463994990607</v>
      </c>
      <c r="L195" s="2">
        <f t="shared" ref="L195:L206" si="75">IF($C195=0,"-",P195/$C195)</f>
        <v>0</v>
      </c>
      <c r="M195" s="2">
        <f t="shared" ref="M195:M206" si="76">IF(C195=0,"-",(1-J195-K195-L195))</f>
        <v>4.9467752035065704E-2</v>
      </c>
      <c r="N195" s="1">
        <v>524</v>
      </c>
      <c r="O195" s="1">
        <v>2512</v>
      </c>
      <c r="Q195" s="61">
        <v>158</v>
      </c>
      <c r="R195" s="61"/>
      <c r="S195" s="61"/>
      <c r="T195" s="61"/>
      <c r="U195" s="61"/>
      <c r="V195" s="61"/>
      <c r="W195" s="61"/>
      <c r="X195" s="61"/>
      <c r="Y195" s="61"/>
      <c r="Z195" s="61"/>
      <c r="BB195" s="7">
        <f>IF(Q195&gt;0,RANK(Q195,(N195:P195,Q195:AE195)),0)</f>
        <v>3</v>
      </c>
      <c r="BC195" s="7">
        <f>IF(R195&gt;0,RANK(R195,(N195:P195,Q195:AE195)),0)</f>
        <v>0</v>
      </c>
      <c r="BD195" s="7">
        <f>IF(T195&gt;0,RANK(T195,(N195:P195,Q195:AE195)),0)</f>
        <v>0</v>
      </c>
      <c r="BE195" s="7">
        <f>IF(S195&gt;0,RANK(S195,(N195:P195,Q195:AE195)),0)</f>
        <v>0</v>
      </c>
      <c r="BF195" s="2">
        <f t="shared" ref="BF195:BF206" si="77">IF($C195=0,"-",Q195/$C195)</f>
        <v>4.9467752035065746E-2</v>
      </c>
      <c r="BG195" s="2">
        <f t="shared" ref="BG195:BG206" si="78">IF($C195=0,"-",R195/$C195)</f>
        <v>0</v>
      </c>
      <c r="BH195" s="2">
        <f t="shared" ref="BH195:BH206" si="79">IF($C195=0,"-",T195/$C195)</f>
        <v>0</v>
      </c>
      <c r="BI195" s="2">
        <f t="shared" ref="BI195:BI206" si="80">IF($C195=0,"-",S195/$C195)</f>
        <v>0</v>
      </c>
      <c r="BK195" s="6" t="s">
        <v>905</v>
      </c>
      <c r="BL195" s="5" t="s">
        <v>579</v>
      </c>
      <c r="BO195" s="99">
        <v>5</v>
      </c>
      <c r="BP195" s="97">
        <v>129</v>
      </c>
      <c r="BQ195" s="103">
        <f t="shared" ref="BQ195:BQ205" si="81">BO195*1000+BP195</f>
        <v>5129</v>
      </c>
      <c r="BS195" s="7" t="s">
        <v>2466</v>
      </c>
    </row>
    <row r="196" spans="1:71" ht="14" hidden="1" customHeight="1" outlineLevel="1" x14ac:dyDescent="0.2">
      <c r="A196" s="6" t="s">
        <v>2116</v>
      </c>
      <c r="B196" s="5" t="s">
        <v>579</v>
      </c>
      <c r="C196" s="1">
        <f t="shared" si="72"/>
        <v>33165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ref="G196:G259" si="82">IF(C196&gt;0,MAX(N196:P196)-LARGE(N196:P196,2),0)</f>
        <v>15469</v>
      </c>
      <c r="H196" s="2">
        <f t="shared" ref="H196:H259" si="83">IF(C196&gt;0,G196/C196,0)</f>
        <v>0.46642544851500073</v>
      </c>
      <c r="I196" s="2"/>
      <c r="J196" s="2">
        <f t="shared" si="73"/>
        <v>0.2507462686567164</v>
      </c>
      <c r="K196" s="2">
        <f t="shared" si="74"/>
        <v>0.71717171717171713</v>
      </c>
      <c r="L196" s="2">
        <f t="shared" si="75"/>
        <v>0</v>
      </c>
      <c r="M196" s="2">
        <f t="shared" si="76"/>
        <v>3.2082014171566531E-2</v>
      </c>
      <c r="N196" s="1">
        <v>8316</v>
      </c>
      <c r="O196" s="1">
        <v>23785</v>
      </c>
      <c r="Q196" s="61">
        <v>1064</v>
      </c>
      <c r="R196" s="61"/>
      <c r="S196" s="61"/>
      <c r="T196" s="61"/>
      <c r="U196" s="61"/>
      <c r="V196" s="61"/>
      <c r="W196" s="61"/>
      <c r="X196" s="61"/>
      <c r="Y196" s="61"/>
      <c r="Z196" s="61"/>
      <c r="BB196" s="7">
        <f>IF(Q196&gt;0,RANK(Q196,(N196:P196,Q196:AE196)),0)</f>
        <v>3</v>
      </c>
      <c r="BC196" s="7">
        <f>IF(R196&gt;0,RANK(R196,(N196:P196,Q196:AE196)),0)</f>
        <v>0</v>
      </c>
      <c r="BD196" s="7">
        <f>IF(T196&gt;0,RANK(T196,(N196:P196,Q196:AE196)),0)</f>
        <v>0</v>
      </c>
      <c r="BE196" s="7">
        <f>IF(S196&gt;0,RANK(S196,(N196:P196,Q196:AE196)),0)</f>
        <v>0</v>
      </c>
      <c r="BF196" s="2">
        <f t="shared" si="77"/>
        <v>3.2082014171566413E-2</v>
      </c>
      <c r="BG196" s="2">
        <f t="shared" si="78"/>
        <v>0</v>
      </c>
      <c r="BH196" s="2">
        <f t="shared" si="79"/>
        <v>0</v>
      </c>
      <c r="BI196" s="2">
        <f t="shared" si="80"/>
        <v>0</v>
      </c>
      <c r="BK196" s="6" t="s">
        <v>2116</v>
      </c>
      <c r="BL196" s="5" t="s">
        <v>579</v>
      </c>
      <c r="BO196" s="99">
        <v>5</v>
      </c>
      <c r="BP196" s="97">
        <v>131</v>
      </c>
      <c r="BQ196" s="103">
        <f t="shared" si="81"/>
        <v>5131</v>
      </c>
      <c r="BS196" s="7" t="s">
        <v>2466</v>
      </c>
    </row>
    <row r="197" spans="1:71" ht="14" hidden="1" customHeight="1" outlineLevel="1" x14ac:dyDescent="0.2">
      <c r="A197" s="6" t="s">
        <v>170</v>
      </c>
      <c r="B197" s="5" t="s">
        <v>579</v>
      </c>
      <c r="C197" s="1">
        <f t="shared" si="72"/>
        <v>3202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>IF(P197&gt;0,RANK(P197,(N197:P197,Q197:AE197)),0)</f>
        <v>0</v>
      </c>
      <c r="G197" s="1">
        <f t="shared" si="82"/>
        <v>1730</v>
      </c>
      <c r="H197" s="2">
        <f t="shared" si="83"/>
        <v>0.5402873204247346</v>
      </c>
      <c r="I197" s="2"/>
      <c r="J197" s="2">
        <f t="shared" si="73"/>
        <v>0.21299188007495315</v>
      </c>
      <c r="K197" s="2">
        <f t="shared" si="74"/>
        <v>0.75327920049968766</v>
      </c>
      <c r="L197" s="2">
        <f t="shared" si="75"/>
        <v>0</v>
      </c>
      <c r="M197" s="2">
        <f t="shared" si="76"/>
        <v>3.3728919425359161E-2</v>
      </c>
      <c r="N197" s="1">
        <v>682</v>
      </c>
      <c r="O197" s="1">
        <v>2412</v>
      </c>
      <c r="Q197" s="61">
        <v>108</v>
      </c>
      <c r="R197" s="61"/>
      <c r="S197" s="61"/>
      <c r="T197" s="61"/>
      <c r="U197" s="61"/>
      <c r="V197" s="61"/>
      <c r="W197" s="61"/>
      <c r="X197" s="61"/>
      <c r="Y197" s="61"/>
      <c r="Z197" s="61"/>
      <c r="BB197" s="7">
        <f>IF(Q197&gt;0,RANK(Q197,(N197:P197,Q197:AE197)),0)</f>
        <v>3</v>
      </c>
      <c r="BC197" s="7">
        <f>IF(R197&gt;0,RANK(R197,(N197:P197,Q197:AE197)),0)</f>
        <v>0</v>
      </c>
      <c r="BD197" s="7">
        <f>IF(T197&gt;0,RANK(T197,(N197:P197,Q197:AE197)),0)</f>
        <v>0</v>
      </c>
      <c r="BE197" s="7">
        <f>IF(S197&gt;0,RANK(S197,(N197:P197,Q197:AE197)),0)</f>
        <v>0</v>
      </c>
      <c r="BF197" s="2">
        <f t="shared" si="77"/>
        <v>3.3728919425359154E-2</v>
      </c>
      <c r="BG197" s="2">
        <f t="shared" si="78"/>
        <v>0</v>
      </c>
      <c r="BH197" s="2">
        <f t="shared" si="79"/>
        <v>0</v>
      </c>
      <c r="BI197" s="2">
        <f t="shared" si="80"/>
        <v>0</v>
      </c>
      <c r="BK197" s="6" t="s">
        <v>170</v>
      </c>
      <c r="BL197" s="5" t="s">
        <v>579</v>
      </c>
      <c r="BO197" s="99">
        <v>5</v>
      </c>
      <c r="BP197" s="97">
        <v>133</v>
      </c>
      <c r="BQ197" s="103">
        <f t="shared" si="81"/>
        <v>5133</v>
      </c>
      <c r="BS197" s="7" t="s">
        <v>2466</v>
      </c>
    </row>
    <row r="198" spans="1:71" ht="14" hidden="1" customHeight="1" outlineLevel="1" x14ac:dyDescent="0.2">
      <c r="A198" s="6" t="s">
        <v>2117</v>
      </c>
      <c r="B198" s="5" t="s">
        <v>579</v>
      </c>
      <c r="C198" s="1">
        <f t="shared" si="72"/>
        <v>5670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>IF(P198&gt;0,RANK(P198,(N198:P198,Q198:AE198)),0)</f>
        <v>0</v>
      </c>
      <c r="G198" s="1">
        <f t="shared" si="82"/>
        <v>3392</v>
      </c>
      <c r="H198" s="2">
        <f t="shared" si="83"/>
        <v>0.59823633156966494</v>
      </c>
      <c r="I198" s="2"/>
      <c r="J198" s="2">
        <f t="shared" si="73"/>
        <v>0.18306878306878308</v>
      </c>
      <c r="K198" s="2">
        <f t="shared" si="74"/>
        <v>0.78130511463844798</v>
      </c>
      <c r="L198" s="2">
        <f t="shared" si="75"/>
        <v>0</v>
      </c>
      <c r="M198" s="2">
        <f t="shared" si="76"/>
        <v>3.5626102292768969E-2</v>
      </c>
      <c r="N198" s="1">
        <v>1038</v>
      </c>
      <c r="O198" s="1">
        <v>4430</v>
      </c>
      <c r="Q198" s="61">
        <v>202</v>
      </c>
      <c r="R198" s="61"/>
      <c r="S198" s="61"/>
      <c r="T198" s="61"/>
      <c r="U198" s="61"/>
      <c r="V198" s="61"/>
      <c r="W198" s="61"/>
      <c r="X198" s="61"/>
      <c r="Y198" s="61"/>
      <c r="Z198" s="61"/>
      <c r="BB198" s="7">
        <f>IF(Q198&gt;0,RANK(Q198,(N198:P198,Q198:AE198)),0)</f>
        <v>3</v>
      </c>
      <c r="BC198" s="7">
        <f>IF(R198&gt;0,RANK(R198,(N198:P198,Q198:AE198)),0)</f>
        <v>0</v>
      </c>
      <c r="BD198" s="7">
        <f>IF(T198&gt;0,RANK(T198,(N198:P198,Q198:AE198)),0)</f>
        <v>0</v>
      </c>
      <c r="BE198" s="7">
        <f>IF(S198&gt;0,RANK(S198,(N198:P198,Q198:AE198)),0)</f>
        <v>0</v>
      </c>
      <c r="BF198" s="2">
        <f t="shared" si="77"/>
        <v>3.5626102292768962E-2</v>
      </c>
      <c r="BG198" s="2">
        <f t="shared" si="78"/>
        <v>0</v>
      </c>
      <c r="BH198" s="2">
        <f t="shared" si="79"/>
        <v>0</v>
      </c>
      <c r="BI198" s="2">
        <f t="shared" si="80"/>
        <v>0</v>
      </c>
      <c r="BK198" s="6" t="s">
        <v>2117</v>
      </c>
      <c r="BL198" s="5" t="s">
        <v>579</v>
      </c>
      <c r="BO198" s="99">
        <v>5</v>
      </c>
      <c r="BP198" s="97">
        <v>135</v>
      </c>
      <c r="BQ198" s="103">
        <f t="shared" si="81"/>
        <v>5135</v>
      </c>
      <c r="BS198" s="7" t="s">
        <v>2466</v>
      </c>
    </row>
    <row r="199" spans="1:71" ht="14" hidden="1" customHeight="1" outlineLevel="1" x14ac:dyDescent="0.2">
      <c r="A199" s="6" t="s">
        <v>1888</v>
      </c>
      <c r="B199" s="5" t="s">
        <v>579</v>
      </c>
      <c r="C199" s="1">
        <f t="shared" si="72"/>
        <v>4442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>IF(P199&gt;0,RANK(P199,(N199:P199,Q199:AE199)),0)</f>
        <v>0</v>
      </c>
      <c r="G199" s="1">
        <f t="shared" si="82"/>
        <v>2346</v>
      </c>
      <c r="H199" s="2">
        <f t="shared" si="83"/>
        <v>0.52814047726249436</v>
      </c>
      <c r="I199" s="2"/>
      <c r="J199" s="2">
        <f t="shared" si="73"/>
        <v>0.21521837010355696</v>
      </c>
      <c r="K199" s="2">
        <f t="shared" si="74"/>
        <v>0.74335884736605129</v>
      </c>
      <c r="L199" s="2">
        <f t="shared" si="75"/>
        <v>0</v>
      </c>
      <c r="M199" s="2">
        <f t="shared" si="76"/>
        <v>4.1422782530391777E-2</v>
      </c>
      <c r="N199" s="1">
        <v>956</v>
      </c>
      <c r="O199" s="1">
        <v>3302</v>
      </c>
      <c r="Q199" s="61">
        <v>184</v>
      </c>
      <c r="R199" s="61"/>
      <c r="S199" s="61"/>
      <c r="T199" s="61"/>
      <c r="U199" s="61"/>
      <c r="V199" s="61"/>
      <c r="W199" s="61"/>
      <c r="X199" s="61"/>
      <c r="Y199" s="61"/>
      <c r="Z199" s="61"/>
      <c r="BB199" s="7">
        <f>IF(Q199&gt;0,RANK(Q199,(N199:P199,Q199:AE199)),0)</f>
        <v>3</v>
      </c>
      <c r="BC199" s="7">
        <f>IF(R199&gt;0,RANK(R199,(N199:P199,Q199:AE199)),0)</f>
        <v>0</v>
      </c>
      <c r="BD199" s="7">
        <f>IF(T199&gt;0,RANK(T199,(N199:P199,Q199:AE199)),0)</f>
        <v>0</v>
      </c>
      <c r="BE199" s="7">
        <f>IF(S199&gt;0,RANK(S199,(N199:P199,Q199:AE199)),0)</f>
        <v>0</v>
      </c>
      <c r="BF199" s="2">
        <f t="shared" si="77"/>
        <v>4.1422782530391715E-2</v>
      </c>
      <c r="BG199" s="2">
        <f t="shared" si="78"/>
        <v>0</v>
      </c>
      <c r="BH199" s="2">
        <f t="shared" si="79"/>
        <v>0</v>
      </c>
      <c r="BI199" s="2">
        <f t="shared" si="80"/>
        <v>0</v>
      </c>
      <c r="BK199" s="6" t="s">
        <v>1888</v>
      </c>
      <c r="BL199" s="5" t="s">
        <v>579</v>
      </c>
      <c r="BO199" s="99">
        <v>5</v>
      </c>
      <c r="BP199" s="97">
        <v>137</v>
      </c>
      <c r="BQ199" s="103">
        <f t="shared" si="81"/>
        <v>5137</v>
      </c>
      <c r="BS199" s="7" t="s">
        <v>2466</v>
      </c>
    </row>
    <row r="200" spans="1:71" ht="14" hidden="1" customHeight="1" outlineLevel="1" x14ac:dyDescent="0.2">
      <c r="A200" s="6" t="s">
        <v>680</v>
      </c>
      <c r="B200" s="5" t="s">
        <v>579</v>
      </c>
      <c r="C200" s="1">
        <f t="shared" si="72"/>
        <v>12502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82"/>
        <v>4189</v>
      </c>
      <c r="H200" s="2">
        <f t="shared" si="83"/>
        <v>0.33506638937769956</v>
      </c>
      <c r="I200" s="2"/>
      <c r="J200" s="2">
        <f t="shared" si="73"/>
        <v>0.3228283474644057</v>
      </c>
      <c r="K200" s="2">
        <f t="shared" si="74"/>
        <v>0.65789473684210531</v>
      </c>
      <c r="L200" s="2">
        <f t="shared" si="75"/>
        <v>0</v>
      </c>
      <c r="M200" s="2">
        <f t="shared" si="76"/>
        <v>1.9276915693488994E-2</v>
      </c>
      <c r="N200" s="1">
        <v>4036</v>
      </c>
      <c r="O200" s="1">
        <v>8225</v>
      </c>
      <c r="Q200" s="61">
        <v>241</v>
      </c>
      <c r="R200" s="61"/>
      <c r="S200" s="61"/>
      <c r="T200" s="61"/>
      <c r="U200" s="61"/>
      <c r="V200" s="61"/>
      <c r="W200" s="61"/>
      <c r="X200" s="61"/>
      <c r="Y200" s="61"/>
      <c r="Z200" s="61"/>
      <c r="BB200" s="7">
        <f>IF(Q200&gt;0,RANK(Q200,(N200:P200,Q200:AE200)),0)</f>
        <v>3</v>
      </c>
      <c r="BC200" s="7">
        <f>IF(R200&gt;0,RANK(R200,(N200:P200,Q200:AE200)),0)</f>
        <v>0</v>
      </c>
      <c r="BD200" s="7">
        <f>IF(T200&gt;0,RANK(T200,(N200:P200,Q200:AE200)),0)</f>
        <v>0</v>
      </c>
      <c r="BE200" s="7">
        <f>IF(S200&gt;0,RANK(S200,(N200:P200,Q200:AE200)),0)</f>
        <v>0</v>
      </c>
      <c r="BF200" s="2">
        <f t="shared" si="77"/>
        <v>1.9276915693489043E-2</v>
      </c>
      <c r="BG200" s="2">
        <f t="shared" si="78"/>
        <v>0</v>
      </c>
      <c r="BH200" s="2">
        <f t="shared" si="79"/>
        <v>0</v>
      </c>
      <c r="BI200" s="2">
        <f t="shared" si="80"/>
        <v>0</v>
      </c>
      <c r="BK200" s="6" t="s">
        <v>680</v>
      </c>
      <c r="BL200" s="5" t="s">
        <v>579</v>
      </c>
      <c r="BO200" s="99">
        <v>5</v>
      </c>
      <c r="BP200" s="97">
        <v>139</v>
      </c>
      <c r="BQ200" s="103">
        <f t="shared" si="81"/>
        <v>5139</v>
      </c>
      <c r="BS200" s="7" t="s">
        <v>2466</v>
      </c>
    </row>
    <row r="201" spans="1:71" ht="14" hidden="1" customHeight="1" outlineLevel="1" x14ac:dyDescent="0.2">
      <c r="A201" s="6" t="s">
        <v>2241</v>
      </c>
      <c r="B201" s="5" t="s">
        <v>579</v>
      </c>
      <c r="C201" s="1">
        <f t="shared" si="72"/>
        <v>6296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0</v>
      </c>
      <c r="G201" s="1">
        <f t="shared" si="82"/>
        <v>3780</v>
      </c>
      <c r="H201" s="2">
        <f t="shared" si="83"/>
        <v>0.60038119440914861</v>
      </c>
      <c r="I201" s="2"/>
      <c r="J201" s="2">
        <f t="shared" si="73"/>
        <v>0.18376747141041933</v>
      </c>
      <c r="K201" s="2">
        <f t="shared" si="74"/>
        <v>0.78414866581956799</v>
      </c>
      <c r="L201" s="2">
        <f t="shared" si="75"/>
        <v>0</v>
      </c>
      <c r="M201" s="2">
        <f t="shared" si="76"/>
        <v>3.2083862770012628E-2</v>
      </c>
      <c r="N201" s="1">
        <v>1157</v>
      </c>
      <c r="O201" s="1">
        <v>4937</v>
      </c>
      <c r="Q201" s="61">
        <v>202</v>
      </c>
      <c r="R201" s="61"/>
      <c r="S201" s="61"/>
      <c r="T201" s="61"/>
      <c r="U201" s="61"/>
      <c r="V201" s="61"/>
      <c r="W201" s="61"/>
      <c r="X201" s="61"/>
      <c r="Y201" s="61"/>
      <c r="Z201" s="61"/>
      <c r="BB201" s="7">
        <f>IF(Q201&gt;0,RANK(Q201,(N201:P201,Q201:AE201)),0)</f>
        <v>3</v>
      </c>
      <c r="BC201" s="7">
        <f>IF(R201&gt;0,RANK(R201,(N201:P201,Q201:AE201)),0)</f>
        <v>0</v>
      </c>
      <c r="BD201" s="7">
        <f>IF(T201&gt;0,RANK(T201,(N201:P201,Q201:AE201)),0)</f>
        <v>0</v>
      </c>
      <c r="BE201" s="7">
        <f>IF(S201&gt;0,RANK(S201,(N201:P201,Q201:AE201)),0)</f>
        <v>0</v>
      </c>
      <c r="BF201" s="2">
        <f t="shared" si="77"/>
        <v>3.2083862770012704E-2</v>
      </c>
      <c r="BG201" s="2">
        <f t="shared" si="78"/>
        <v>0</v>
      </c>
      <c r="BH201" s="2">
        <f t="shared" si="79"/>
        <v>0</v>
      </c>
      <c r="BI201" s="2">
        <f t="shared" si="80"/>
        <v>0</v>
      </c>
      <c r="BK201" s="6" t="s">
        <v>2241</v>
      </c>
      <c r="BL201" s="5" t="s">
        <v>579</v>
      </c>
      <c r="BO201" s="99">
        <v>5</v>
      </c>
      <c r="BP201" s="97">
        <v>141</v>
      </c>
      <c r="BQ201" s="103">
        <f t="shared" si="81"/>
        <v>5141</v>
      </c>
      <c r="BS201" s="7" t="s">
        <v>2466</v>
      </c>
    </row>
    <row r="202" spans="1:71" ht="14" hidden="1" customHeight="1" outlineLevel="1" x14ac:dyDescent="0.2">
      <c r="A202" s="6" t="s">
        <v>257</v>
      </c>
      <c r="B202" s="5" t="s">
        <v>579</v>
      </c>
      <c r="C202" s="1">
        <f t="shared" si="72"/>
        <v>65863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0</v>
      </c>
      <c r="G202" s="1">
        <f t="shared" si="82"/>
        <v>7916</v>
      </c>
      <c r="H202" s="2">
        <f t="shared" si="83"/>
        <v>0.12018887691116409</v>
      </c>
      <c r="I202" s="2"/>
      <c r="J202" s="2">
        <f t="shared" si="73"/>
        <v>0.42589921503727435</v>
      </c>
      <c r="K202" s="2">
        <f t="shared" si="74"/>
        <v>0.54608809194843844</v>
      </c>
      <c r="L202" s="2">
        <f t="shared" si="75"/>
        <v>0</v>
      </c>
      <c r="M202" s="2">
        <f t="shared" si="76"/>
        <v>2.8012693014287215E-2</v>
      </c>
      <c r="N202" s="1">
        <v>28051</v>
      </c>
      <c r="O202" s="1">
        <v>35967</v>
      </c>
      <c r="Q202" s="61">
        <v>1845</v>
      </c>
      <c r="R202" s="61"/>
      <c r="S202" s="61"/>
      <c r="T202" s="61"/>
      <c r="U202" s="61"/>
      <c r="V202" s="61"/>
      <c r="W202" s="61"/>
      <c r="X202" s="61"/>
      <c r="Y202" s="61"/>
      <c r="Z202" s="61"/>
      <c r="BB202" s="7">
        <f>IF(Q202&gt;0,RANK(Q202,(N202:P202,Q202:AE202)),0)</f>
        <v>3</v>
      </c>
      <c r="BC202" s="7">
        <f>IF(R202&gt;0,RANK(R202,(N202:P202,Q202:AE202)),0)</f>
        <v>0</v>
      </c>
      <c r="BD202" s="7">
        <f>IF(T202&gt;0,RANK(T202,(N202:P202,Q202:AE202)),0)</f>
        <v>0</v>
      </c>
      <c r="BE202" s="7">
        <f>IF(S202&gt;0,RANK(S202,(N202:P202,Q202:AE202)),0)</f>
        <v>0</v>
      </c>
      <c r="BF202" s="2">
        <f t="shared" si="77"/>
        <v>2.8012693014287233E-2</v>
      </c>
      <c r="BG202" s="2">
        <f t="shared" si="78"/>
        <v>0</v>
      </c>
      <c r="BH202" s="2">
        <f t="shared" si="79"/>
        <v>0</v>
      </c>
      <c r="BI202" s="2">
        <f t="shared" si="80"/>
        <v>0</v>
      </c>
      <c r="BK202" s="6" t="s">
        <v>257</v>
      </c>
      <c r="BL202" s="5" t="s">
        <v>579</v>
      </c>
      <c r="BO202" s="99">
        <v>5</v>
      </c>
      <c r="BP202" s="97">
        <v>143</v>
      </c>
      <c r="BQ202" s="103">
        <f t="shared" si="81"/>
        <v>5143</v>
      </c>
      <c r="BS202" s="7" t="s">
        <v>2466</v>
      </c>
    </row>
    <row r="203" spans="1:71" ht="14" hidden="1" customHeight="1" outlineLevel="1" x14ac:dyDescent="0.2">
      <c r="A203" s="6" t="s">
        <v>1801</v>
      </c>
      <c r="B203" s="5" t="s">
        <v>579</v>
      </c>
      <c r="C203" s="1">
        <f t="shared" si="72"/>
        <v>21993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0</v>
      </c>
      <c r="G203" s="1">
        <f t="shared" si="82"/>
        <v>13811</v>
      </c>
      <c r="H203" s="2">
        <f t="shared" si="83"/>
        <v>0.62797253671622788</v>
      </c>
      <c r="I203" s="2"/>
      <c r="J203" s="2">
        <f t="shared" si="73"/>
        <v>0.1727367798845087</v>
      </c>
      <c r="K203" s="2">
        <f t="shared" si="74"/>
        <v>0.80070931660073663</v>
      </c>
      <c r="L203" s="2">
        <f t="shared" si="75"/>
        <v>0</v>
      </c>
      <c r="M203" s="2">
        <f t="shared" si="76"/>
        <v>2.6553903514754618E-2</v>
      </c>
      <c r="N203" s="1">
        <v>3799</v>
      </c>
      <c r="O203" s="1">
        <v>17610</v>
      </c>
      <c r="Q203" s="61">
        <v>584</v>
      </c>
      <c r="R203" s="61"/>
      <c r="S203" s="61"/>
      <c r="T203" s="61"/>
      <c r="U203" s="61"/>
      <c r="V203" s="61"/>
      <c r="W203" s="61"/>
      <c r="X203" s="61"/>
      <c r="Y203" s="61"/>
      <c r="Z203" s="61"/>
      <c r="BB203" s="7">
        <f>IF(Q203&gt;0,RANK(Q203,(N203:P203,Q203:AE203)),0)</f>
        <v>3</v>
      </c>
      <c r="BC203" s="7">
        <f>IF(R203&gt;0,RANK(R203,(N203:P203,Q203:AE203)),0)</f>
        <v>0</v>
      </c>
      <c r="BD203" s="7">
        <f>IF(T203&gt;0,RANK(T203,(N203:P203,Q203:AE203)),0)</f>
        <v>0</v>
      </c>
      <c r="BE203" s="7">
        <f>IF(S203&gt;0,RANK(S203,(N203:P203,Q203:AE203)),0)</f>
        <v>0</v>
      </c>
      <c r="BF203" s="2">
        <f t="shared" si="77"/>
        <v>2.6553903514754694E-2</v>
      </c>
      <c r="BG203" s="2">
        <f t="shared" si="78"/>
        <v>0</v>
      </c>
      <c r="BH203" s="2">
        <f t="shared" si="79"/>
        <v>0</v>
      </c>
      <c r="BI203" s="2">
        <f t="shared" si="80"/>
        <v>0</v>
      </c>
      <c r="BK203" s="6" t="s">
        <v>1801</v>
      </c>
      <c r="BL203" s="5" t="s">
        <v>579</v>
      </c>
      <c r="BO203" s="99">
        <v>5</v>
      </c>
      <c r="BP203" s="97">
        <v>145</v>
      </c>
      <c r="BQ203" s="103">
        <f t="shared" si="81"/>
        <v>5145</v>
      </c>
      <c r="BS203" s="7" t="s">
        <v>2466</v>
      </c>
    </row>
    <row r="204" spans="1:71" ht="14" hidden="1" customHeight="1" outlineLevel="1" x14ac:dyDescent="0.2">
      <c r="A204" s="6" t="s">
        <v>714</v>
      </c>
      <c r="B204" s="5" t="s">
        <v>579</v>
      </c>
      <c r="C204" s="1">
        <f t="shared" si="72"/>
        <v>2086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1">
        <f t="shared" si="82"/>
        <v>511</v>
      </c>
      <c r="H204" s="2">
        <f t="shared" si="83"/>
        <v>0.24496644295302014</v>
      </c>
      <c r="I204" s="2"/>
      <c r="J204" s="2">
        <f t="shared" si="73"/>
        <v>0.36433365292425696</v>
      </c>
      <c r="K204" s="2">
        <f t="shared" si="74"/>
        <v>0.60930009587727707</v>
      </c>
      <c r="L204" s="2">
        <f t="shared" si="75"/>
        <v>0</v>
      </c>
      <c r="M204" s="2">
        <f t="shared" si="76"/>
        <v>2.6366251198466029E-2</v>
      </c>
      <c r="N204" s="1">
        <v>760</v>
      </c>
      <c r="O204" s="1">
        <v>1271</v>
      </c>
      <c r="Q204" s="61">
        <v>55</v>
      </c>
      <c r="R204" s="61"/>
      <c r="S204" s="61"/>
      <c r="T204" s="61"/>
      <c r="U204" s="61"/>
      <c r="V204" s="61"/>
      <c r="W204" s="61"/>
      <c r="X204" s="61"/>
      <c r="Y204" s="61"/>
      <c r="Z204" s="61"/>
      <c r="BB204" s="7">
        <f>IF(Q204&gt;0,RANK(Q204,(N204:P204,Q204:AE204)),0)</f>
        <v>3</v>
      </c>
      <c r="BC204" s="7">
        <f>IF(R204&gt;0,RANK(R204,(N204:P204,Q204:AE204)),0)</f>
        <v>0</v>
      </c>
      <c r="BD204" s="7">
        <f>IF(T204&gt;0,RANK(T204,(N204:P204,Q204:AE204)),0)</f>
        <v>0</v>
      </c>
      <c r="BE204" s="7">
        <f>IF(S204&gt;0,RANK(S204,(N204:P204,Q204:AE204)),0)</f>
        <v>0</v>
      </c>
      <c r="BF204" s="2">
        <f t="shared" si="77"/>
        <v>2.6366251198465963E-2</v>
      </c>
      <c r="BG204" s="2">
        <f t="shared" si="78"/>
        <v>0</v>
      </c>
      <c r="BH204" s="2">
        <f t="shared" si="79"/>
        <v>0</v>
      </c>
      <c r="BI204" s="2">
        <f t="shared" si="80"/>
        <v>0</v>
      </c>
      <c r="BK204" s="6" t="s">
        <v>714</v>
      </c>
      <c r="BL204" s="5" t="s">
        <v>579</v>
      </c>
      <c r="BO204" s="99">
        <v>5</v>
      </c>
      <c r="BP204" s="97">
        <v>147</v>
      </c>
      <c r="BQ204" s="103">
        <f t="shared" si="81"/>
        <v>5147</v>
      </c>
      <c r="BS204" s="7" t="s">
        <v>2466</v>
      </c>
    </row>
    <row r="205" spans="1:71" ht="14" hidden="1" customHeight="1" outlineLevel="1" x14ac:dyDescent="0.2">
      <c r="A205" s="6" t="s">
        <v>1936</v>
      </c>
      <c r="B205" s="5" t="s">
        <v>579</v>
      </c>
      <c r="C205" s="1">
        <f t="shared" si="72"/>
        <v>5331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0</v>
      </c>
      <c r="G205" s="1">
        <f t="shared" si="82"/>
        <v>2894</v>
      </c>
      <c r="H205" s="2">
        <f t="shared" si="83"/>
        <v>0.54286250234477584</v>
      </c>
      <c r="I205" s="2"/>
      <c r="J205" s="2">
        <f t="shared" si="73"/>
        <v>0.20784093040705309</v>
      </c>
      <c r="K205" s="2">
        <f t="shared" si="74"/>
        <v>0.75070343275182894</v>
      </c>
      <c r="L205" s="2">
        <f t="shared" si="75"/>
        <v>0</v>
      </c>
      <c r="M205" s="2">
        <f t="shared" si="76"/>
        <v>4.1455636841117971E-2</v>
      </c>
      <c r="N205" s="1">
        <v>1108</v>
      </c>
      <c r="O205" s="1">
        <v>4002</v>
      </c>
      <c r="Q205" s="61">
        <v>221</v>
      </c>
      <c r="R205" s="61"/>
      <c r="S205" s="61"/>
      <c r="T205" s="61"/>
      <c r="U205" s="61"/>
      <c r="V205" s="61"/>
      <c r="W205" s="61"/>
      <c r="X205" s="61"/>
      <c r="Y205" s="61"/>
      <c r="Z205" s="61"/>
      <c r="BB205" s="7">
        <f>IF(Q205&gt;0,RANK(Q205,(N205:P205,Q205:AE205)),0)</f>
        <v>3</v>
      </c>
      <c r="BC205" s="7">
        <f>IF(R205&gt;0,RANK(R205,(N205:P205,Q205:AE205)),0)</f>
        <v>0</v>
      </c>
      <c r="BD205" s="7">
        <f>IF(T205&gt;0,RANK(T205,(N205:P205,Q205:AE205)),0)</f>
        <v>0</v>
      </c>
      <c r="BE205" s="7">
        <f>IF(S205&gt;0,RANK(S205,(N205:P205,Q205:AE205)),0)</f>
        <v>0</v>
      </c>
      <c r="BF205" s="2">
        <f t="shared" si="77"/>
        <v>4.1455636841117992E-2</v>
      </c>
      <c r="BG205" s="2">
        <f t="shared" si="78"/>
        <v>0</v>
      </c>
      <c r="BH205" s="2">
        <f t="shared" si="79"/>
        <v>0</v>
      </c>
      <c r="BI205" s="2">
        <f t="shared" si="80"/>
        <v>0</v>
      </c>
      <c r="BK205" s="6" t="s">
        <v>1936</v>
      </c>
      <c r="BL205" s="5" t="s">
        <v>579</v>
      </c>
      <c r="BO205" s="99">
        <v>5</v>
      </c>
      <c r="BP205" s="97">
        <v>149</v>
      </c>
      <c r="BQ205" s="103">
        <f t="shared" si="81"/>
        <v>5149</v>
      </c>
      <c r="BS205" s="7" t="s">
        <v>2466</v>
      </c>
    </row>
    <row r="206" spans="1:71" ht="14" customHeight="1" collapsed="1" x14ac:dyDescent="0.2">
      <c r="A206" s="6" t="s">
        <v>294</v>
      </c>
      <c r="B206" s="5" t="s">
        <v>260</v>
      </c>
      <c r="C206" s="1">
        <f t="shared" si="72"/>
        <v>891509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1">
        <f t="shared" si="82"/>
        <v>299188</v>
      </c>
      <c r="H206" s="2">
        <f t="shared" si="83"/>
        <v>0.33559728505264669</v>
      </c>
      <c r="I206" s="2"/>
      <c r="J206" s="2">
        <f t="shared" si="73"/>
        <v>0.31768383717943399</v>
      </c>
      <c r="K206" s="2">
        <f t="shared" si="74"/>
        <v>0.65328112223208068</v>
      </c>
      <c r="L206" s="2">
        <f t="shared" si="75"/>
        <v>0</v>
      </c>
      <c r="M206" s="2">
        <f t="shared" si="76"/>
        <v>2.9035040588485383E-2</v>
      </c>
      <c r="N206" s="1">
        <f>SUM(N131:N205)</f>
        <v>283218</v>
      </c>
      <c r="O206" s="1">
        <f t="shared" ref="O206:Q206" si="84">SUM(O131:O205)</f>
        <v>582406</v>
      </c>
      <c r="Q206" s="1">
        <f t="shared" si="84"/>
        <v>25885</v>
      </c>
      <c r="BB206" s="7">
        <f>IF(Q206&gt;0,RANK(Q206,(N206:P206,Q206:AE206)),0)</f>
        <v>3</v>
      </c>
      <c r="BC206" s="7">
        <f>IF(R206&gt;0,RANK(R206,(N206:P206,Q206:AE206)),0)</f>
        <v>0</v>
      </c>
      <c r="BD206" s="7">
        <f>IF(T206&gt;0,RANK(T206,(N206:P206,Q206:AE206)),0)</f>
        <v>0</v>
      </c>
      <c r="BE206" s="7">
        <f>IF(S206&gt;0,RANK(S206,(N206:P206,Q206:AE206)),0)</f>
        <v>0</v>
      </c>
      <c r="BF206" s="2">
        <f t="shared" si="77"/>
        <v>2.9035040588485366E-2</v>
      </c>
      <c r="BG206" s="2">
        <f t="shared" si="78"/>
        <v>0</v>
      </c>
      <c r="BH206" s="2">
        <f t="shared" si="79"/>
        <v>0</v>
      </c>
      <c r="BI206" s="2">
        <f t="shared" si="80"/>
        <v>0</v>
      </c>
      <c r="BK206" s="6" t="s">
        <v>294</v>
      </c>
      <c r="BL206" s="5" t="s">
        <v>260</v>
      </c>
      <c r="BO206" s="99">
        <v>5</v>
      </c>
      <c r="BP206" s="97"/>
      <c r="BQ206" s="99">
        <v>5</v>
      </c>
      <c r="BS206" s="7" t="s">
        <v>887</v>
      </c>
    </row>
    <row r="207" spans="1:71" ht="14" customHeight="1" x14ac:dyDescent="0.2">
      <c r="A207" s="6"/>
      <c r="B207" s="6"/>
      <c r="C207" s="1"/>
      <c r="E207" s="7"/>
      <c r="F207" s="7"/>
      <c r="I207" s="2"/>
      <c r="Q207" s="61"/>
      <c r="R207" s="61"/>
      <c r="S207" s="61"/>
      <c r="T207" s="61"/>
      <c r="U207" s="61"/>
      <c r="V207" s="61"/>
      <c r="W207" s="61"/>
      <c r="X207" s="61"/>
      <c r="Y207" s="61"/>
      <c r="Z207" s="61"/>
      <c r="BB207" s="7"/>
      <c r="BC207" s="7"/>
      <c r="BD207" s="7"/>
      <c r="BE207" s="7"/>
      <c r="BK207" s="6"/>
      <c r="BL207" s="6"/>
      <c r="BO207" s="99"/>
      <c r="BP207" s="97"/>
    </row>
    <row r="208" spans="1:71" ht="14" hidden="1" customHeight="1" outlineLevel="1" x14ac:dyDescent="0.2">
      <c r="A208" s="6" t="s">
        <v>88</v>
      </c>
      <c r="B208" s="6" t="s">
        <v>324</v>
      </c>
      <c r="C208" s="1">
        <f t="shared" ref="C208:C239" si="85">SUM(N208:AY208)</f>
        <v>574235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>IF(P208&gt;0,RANK(P208,(N208:P208,Q208:AE208)),0)</f>
        <v>0</v>
      </c>
      <c r="G208" s="1">
        <f t="shared" si="82"/>
        <v>350881</v>
      </c>
      <c r="H208" s="2">
        <f t="shared" si="83"/>
        <v>0.61104077598892437</v>
      </c>
      <c r="I208" s="2"/>
      <c r="J208" s="2">
        <f t="shared" ref="J208:J239" si="86">IF($C208=0,"-",N208/$C208)</f>
        <v>0.80552038799446224</v>
      </c>
      <c r="K208" s="2">
        <f t="shared" ref="K208:K239" si="87">IF($C208=0,"-",O208/$C208)</f>
        <v>0.19447961200553779</v>
      </c>
      <c r="L208" s="2">
        <f t="shared" ref="L208:L239" si="88">IF($C208=0,"-",P208/$C208)</f>
        <v>0</v>
      </c>
      <c r="M208" s="2">
        <f t="shared" ref="M208:M239" si="89">IF(C208=0,"-",(1-J208-K208-L208))</f>
        <v>-2.7755575615628914E-17</v>
      </c>
      <c r="N208" s="1">
        <v>462558</v>
      </c>
      <c r="O208" s="1">
        <v>111677</v>
      </c>
      <c r="Q208" s="61"/>
      <c r="R208" s="61"/>
      <c r="S208" s="61"/>
      <c r="T208" s="61"/>
      <c r="U208" s="61"/>
      <c r="V208" s="61"/>
      <c r="W208" s="61"/>
      <c r="X208" s="61"/>
      <c r="Y208" s="61"/>
      <c r="Z208" s="61"/>
      <c r="BB208" s="7">
        <f>IF(Q208&gt;0,RANK(Q208,(N208:P208,Q208:AE208)),0)</f>
        <v>0</v>
      </c>
      <c r="BC208" s="7">
        <f>IF(R208&gt;0,RANK(R208,(N208:P208,Q208:AE208)),0)</f>
        <v>0</v>
      </c>
      <c r="BD208" s="7">
        <f>IF(T208&gt;0,RANK(T208,(N208:P208,Q208:AE208)),0)</f>
        <v>0</v>
      </c>
      <c r="BE208" s="7">
        <f>IF(S208&gt;0,RANK(S208,(N208:P208,Q208:AE208)),0)</f>
        <v>0</v>
      </c>
      <c r="BF208" s="2">
        <f t="shared" ref="BF208:BF239" si="90">IF($C208=0,"-",Q208/$C208)</f>
        <v>0</v>
      </c>
      <c r="BG208" s="2">
        <f t="shared" ref="BG208:BG239" si="91">IF($C208=0,"-",R208/$C208)</f>
        <v>0</v>
      </c>
      <c r="BH208" s="2">
        <f t="shared" ref="BH208:BH239" si="92">IF($C208=0,"-",T208/$C208)</f>
        <v>0</v>
      </c>
      <c r="BI208" s="2">
        <f t="shared" ref="BI208:BI239" si="93">IF($C208=0,"-",S208/$C208)</f>
        <v>0</v>
      </c>
      <c r="BK208" s="6" t="s">
        <v>88</v>
      </c>
      <c r="BL208" s="6" t="s">
        <v>324</v>
      </c>
      <c r="BO208" s="99">
        <v>6</v>
      </c>
      <c r="BP208" s="97">
        <v>1</v>
      </c>
      <c r="BQ208" s="103">
        <f t="shared" ref="BQ208:BQ239" si="94">BO208*1000+BP208</f>
        <v>6001</v>
      </c>
      <c r="BS208" s="7" t="s">
        <v>2466</v>
      </c>
    </row>
    <row r="209" spans="1:71" ht="14" hidden="1" customHeight="1" outlineLevel="1" x14ac:dyDescent="0.2">
      <c r="A209" s="6" t="s">
        <v>2036</v>
      </c>
      <c r="B209" s="6" t="s">
        <v>324</v>
      </c>
      <c r="C209" s="1">
        <f t="shared" si="85"/>
        <v>615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0</v>
      </c>
      <c r="G209" s="1">
        <f t="shared" si="82"/>
        <v>157</v>
      </c>
      <c r="H209" s="2">
        <f t="shared" si="83"/>
        <v>0.25528455284552848</v>
      </c>
      <c r="I209" s="2"/>
      <c r="J209" s="2">
        <f t="shared" si="86"/>
        <v>0.62764227642276427</v>
      </c>
      <c r="K209" s="2">
        <f t="shared" si="87"/>
        <v>0.37235772357723579</v>
      </c>
      <c r="L209" s="2">
        <f t="shared" si="88"/>
        <v>0</v>
      </c>
      <c r="M209" s="2">
        <f t="shared" si="89"/>
        <v>-5.5511151231257827E-17</v>
      </c>
      <c r="N209" s="1">
        <v>386</v>
      </c>
      <c r="O209" s="1">
        <v>229</v>
      </c>
      <c r="Q209" s="61"/>
      <c r="R209" s="61"/>
      <c r="S209" s="61"/>
      <c r="T209" s="61"/>
      <c r="U209" s="61"/>
      <c r="V209" s="61"/>
      <c r="W209" s="61"/>
      <c r="X209" s="61"/>
      <c r="Y209" s="61"/>
      <c r="Z209" s="61"/>
      <c r="BB209" s="7">
        <f>IF(Q209&gt;0,RANK(Q209,(N209:P209,Q209:AE209)),0)</f>
        <v>0</v>
      </c>
      <c r="BC209" s="7">
        <f>IF(R209&gt;0,RANK(R209,(N209:P209,Q209:AE209)),0)</f>
        <v>0</v>
      </c>
      <c r="BD209" s="7">
        <f>IF(T209&gt;0,RANK(T209,(N209:P209,Q209:AE209)),0)</f>
        <v>0</v>
      </c>
      <c r="BE209" s="7">
        <f>IF(S209&gt;0,RANK(S209,(N209:P209,Q209:AE209)),0)</f>
        <v>0</v>
      </c>
      <c r="BF209" s="2">
        <f t="shared" si="90"/>
        <v>0</v>
      </c>
      <c r="BG209" s="2">
        <f t="shared" si="91"/>
        <v>0</v>
      </c>
      <c r="BH209" s="2">
        <f t="shared" si="92"/>
        <v>0</v>
      </c>
      <c r="BI209" s="2">
        <f t="shared" si="93"/>
        <v>0</v>
      </c>
      <c r="BK209" s="6" t="s">
        <v>2036</v>
      </c>
      <c r="BL209" s="6" t="s">
        <v>324</v>
      </c>
      <c r="BO209" s="99">
        <v>6</v>
      </c>
      <c r="BP209" s="97">
        <v>3</v>
      </c>
      <c r="BQ209" s="103">
        <f t="shared" si="94"/>
        <v>6003</v>
      </c>
      <c r="BS209" s="7" t="s">
        <v>2466</v>
      </c>
    </row>
    <row r="210" spans="1:71" ht="14" hidden="1" customHeight="1" outlineLevel="1" x14ac:dyDescent="0.2">
      <c r="A210" s="6" t="s">
        <v>90</v>
      </c>
      <c r="B210" s="6" t="s">
        <v>324</v>
      </c>
      <c r="C210" s="1">
        <f t="shared" si="85"/>
        <v>17593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0</v>
      </c>
      <c r="G210" s="1">
        <f t="shared" si="82"/>
        <v>5119</v>
      </c>
      <c r="H210" s="2">
        <f t="shared" si="83"/>
        <v>0.29096799863582107</v>
      </c>
      <c r="I210" s="2"/>
      <c r="J210" s="2">
        <f t="shared" si="86"/>
        <v>0.35451600068208949</v>
      </c>
      <c r="K210" s="2">
        <f t="shared" si="87"/>
        <v>0.64548399931791056</v>
      </c>
      <c r="L210" s="2">
        <f t="shared" si="88"/>
        <v>0</v>
      </c>
      <c r="M210" s="2">
        <f t="shared" si="89"/>
        <v>-1.1102230246251565E-16</v>
      </c>
      <c r="N210" s="1">
        <v>6237</v>
      </c>
      <c r="O210" s="1">
        <v>11356</v>
      </c>
      <c r="Q210" s="61"/>
      <c r="R210" s="61"/>
      <c r="S210" s="61"/>
      <c r="T210" s="61"/>
      <c r="U210" s="61"/>
      <c r="V210" s="61"/>
      <c r="W210" s="61"/>
      <c r="X210" s="61"/>
      <c r="Y210" s="61"/>
      <c r="Z210" s="61"/>
      <c r="BB210" s="7">
        <f>IF(Q210&gt;0,RANK(Q210,(N210:P210,Q210:AE210)),0)</f>
        <v>0</v>
      </c>
      <c r="BC210" s="7">
        <f>IF(R210&gt;0,RANK(R210,(N210:P210,Q210:AE210)),0)</f>
        <v>0</v>
      </c>
      <c r="BD210" s="7">
        <f>IF(T210&gt;0,RANK(T210,(N210:P210,Q210:AE210)),0)</f>
        <v>0</v>
      </c>
      <c r="BE210" s="7">
        <f>IF(S210&gt;0,RANK(S210,(N210:P210,Q210:AE210)),0)</f>
        <v>0</v>
      </c>
      <c r="BF210" s="2">
        <f t="shared" si="90"/>
        <v>0</v>
      </c>
      <c r="BG210" s="2">
        <f t="shared" si="91"/>
        <v>0</v>
      </c>
      <c r="BH210" s="2">
        <f t="shared" si="92"/>
        <v>0</v>
      </c>
      <c r="BI210" s="2">
        <f t="shared" si="93"/>
        <v>0</v>
      </c>
      <c r="BK210" s="6" t="s">
        <v>90</v>
      </c>
      <c r="BL210" s="6" t="s">
        <v>324</v>
      </c>
      <c r="BO210" s="99">
        <v>6</v>
      </c>
      <c r="BP210" s="97">
        <v>5</v>
      </c>
      <c r="BQ210" s="103">
        <f t="shared" si="94"/>
        <v>6005</v>
      </c>
      <c r="BS210" s="7" t="s">
        <v>2466</v>
      </c>
    </row>
    <row r="211" spans="1:71" ht="14" hidden="1" customHeight="1" outlineLevel="1" x14ac:dyDescent="0.2">
      <c r="A211" s="6" t="s">
        <v>1991</v>
      </c>
      <c r="B211" s="6" t="s">
        <v>324</v>
      </c>
      <c r="C211" s="1">
        <f t="shared" si="85"/>
        <v>88726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82"/>
        <v>5726</v>
      </c>
      <c r="H211" s="2">
        <f t="shared" si="83"/>
        <v>6.4535761783468204E-2</v>
      </c>
      <c r="I211" s="2"/>
      <c r="J211" s="2">
        <f t="shared" si="86"/>
        <v>0.4677321191082659</v>
      </c>
      <c r="K211" s="2">
        <f t="shared" si="87"/>
        <v>0.53226788089173416</v>
      </c>
      <c r="L211" s="2">
        <f t="shared" si="88"/>
        <v>0</v>
      </c>
      <c r="M211" s="2">
        <f t="shared" si="89"/>
        <v>-1.1102230246251565E-16</v>
      </c>
      <c r="N211" s="1">
        <v>41500</v>
      </c>
      <c r="O211" s="1">
        <v>47226</v>
      </c>
      <c r="Q211" s="61"/>
      <c r="R211" s="61"/>
      <c r="S211" s="61"/>
      <c r="T211" s="61"/>
      <c r="U211" s="61"/>
      <c r="V211" s="61"/>
      <c r="W211" s="61"/>
      <c r="X211" s="61"/>
      <c r="Y211" s="61"/>
      <c r="Z211" s="61"/>
      <c r="BB211" s="7">
        <f>IF(Q211&gt;0,RANK(Q211,(N211:P211,Q211:AE211)),0)</f>
        <v>0</v>
      </c>
      <c r="BC211" s="7">
        <f>IF(R211&gt;0,RANK(R211,(N211:P211,Q211:AE211)),0)</f>
        <v>0</v>
      </c>
      <c r="BD211" s="7">
        <f>IF(T211&gt;0,RANK(T211,(N211:P211,Q211:AE211)),0)</f>
        <v>0</v>
      </c>
      <c r="BE211" s="7">
        <f>IF(S211&gt;0,RANK(S211,(N211:P211,Q211:AE211)),0)</f>
        <v>0</v>
      </c>
      <c r="BF211" s="2">
        <f t="shared" si="90"/>
        <v>0</v>
      </c>
      <c r="BG211" s="2">
        <f t="shared" si="91"/>
        <v>0</v>
      </c>
      <c r="BH211" s="2">
        <f t="shared" si="92"/>
        <v>0</v>
      </c>
      <c r="BI211" s="2">
        <f t="shared" si="93"/>
        <v>0</v>
      </c>
      <c r="BK211" s="6" t="s">
        <v>1991</v>
      </c>
      <c r="BL211" s="6" t="s">
        <v>324</v>
      </c>
      <c r="BO211" s="99">
        <v>6</v>
      </c>
      <c r="BP211" s="97">
        <v>7</v>
      </c>
      <c r="BQ211" s="103">
        <f t="shared" si="94"/>
        <v>6007</v>
      </c>
      <c r="BS211" s="7" t="s">
        <v>2466</v>
      </c>
    </row>
    <row r="212" spans="1:71" ht="14" hidden="1" customHeight="1" outlineLevel="1" x14ac:dyDescent="0.2">
      <c r="A212" s="6" t="s">
        <v>688</v>
      </c>
      <c r="B212" s="6" t="s">
        <v>324</v>
      </c>
      <c r="C212" s="1">
        <f t="shared" si="85"/>
        <v>21610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82"/>
        <v>6080</v>
      </c>
      <c r="H212" s="2">
        <f t="shared" si="83"/>
        <v>0.28135122628412773</v>
      </c>
      <c r="I212" s="2"/>
      <c r="J212" s="2">
        <f t="shared" si="86"/>
        <v>0.35932438685793616</v>
      </c>
      <c r="K212" s="2">
        <f t="shared" si="87"/>
        <v>0.64067561314206389</v>
      </c>
      <c r="L212" s="2">
        <f t="shared" si="88"/>
        <v>0</v>
      </c>
      <c r="M212" s="2">
        <f t="shared" si="89"/>
        <v>0</v>
      </c>
      <c r="N212" s="1">
        <v>7765</v>
      </c>
      <c r="O212" s="1">
        <v>13845</v>
      </c>
      <c r="Q212" s="61"/>
      <c r="R212" s="61"/>
      <c r="S212" s="61"/>
      <c r="T212" s="61"/>
      <c r="U212" s="61"/>
      <c r="V212" s="61"/>
      <c r="W212" s="61"/>
      <c r="X212" s="61"/>
      <c r="Y212" s="61"/>
      <c r="Z212" s="61"/>
      <c r="BB212" s="7">
        <f>IF(Q212&gt;0,RANK(Q212,(N212:P212,Q212:AE212)),0)</f>
        <v>0</v>
      </c>
      <c r="BC212" s="7">
        <f>IF(R212&gt;0,RANK(R212,(N212:P212,Q212:AE212)),0)</f>
        <v>0</v>
      </c>
      <c r="BD212" s="7">
        <f>IF(T212&gt;0,RANK(T212,(N212:P212,Q212:AE212)),0)</f>
        <v>0</v>
      </c>
      <c r="BE212" s="7">
        <f>IF(S212&gt;0,RANK(S212,(N212:P212,Q212:AE212)),0)</f>
        <v>0</v>
      </c>
      <c r="BF212" s="2">
        <f t="shared" si="90"/>
        <v>0</v>
      </c>
      <c r="BG212" s="2">
        <f t="shared" si="91"/>
        <v>0</v>
      </c>
      <c r="BH212" s="2">
        <f t="shared" si="92"/>
        <v>0</v>
      </c>
      <c r="BI212" s="2">
        <f t="shared" si="93"/>
        <v>0</v>
      </c>
      <c r="BK212" s="6" t="s">
        <v>688</v>
      </c>
      <c r="BL212" s="6" t="s">
        <v>324</v>
      </c>
      <c r="BO212" s="99">
        <v>6</v>
      </c>
      <c r="BP212" s="97">
        <v>9</v>
      </c>
      <c r="BQ212" s="103">
        <f t="shared" si="94"/>
        <v>6009</v>
      </c>
      <c r="BS212" s="7" t="s">
        <v>2466</v>
      </c>
    </row>
    <row r="213" spans="1:71" ht="14" hidden="1" customHeight="1" outlineLevel="1" x14ac:dyDescent="0.2">
      <c r="A213" s="6" t="s">
        <v>230</v>
      </c>
      <c r="B213" s="6" t="s">
        <v>324</v>
      </c>
      <c r="C213" s="1">
        <f t="shared" si="85"/>
        <v>5763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82"/>
        <v>1765</v>
      </c>
      <c r="H213" s="2">
        <f t="shared" si="83"/>
        <v>0.30626409855977788</v>
      </c>
      <c r="I213" s="2"/>
      <c r="J213" s="2">
        <f t="shared" si="86"/>
        <v>0.34686795072011106</v>
      </c>
      <c r="K213" s="2">
        <f t="shared" si="87"/>
        <v>0.65313204927988899</v>
      </c>
      <c r="L213" s="2">
        <f t="shared" si="88"/>
        <v>0</v>
      </c>
      <c r="M213" s="2">
        <f t="shared" si="89"/>
        <v>-1.1102230246251565E-16</v>
      </c>
      <c r="N213" s="1">
        <v>1999</v>
      </c>
      <c r="O213" s="1">
        <v>3764</v>
      </c>
      <c r="Q213" s="61"/>
      <c r="R213" s="61"/>
      <c r="S213" s="61"/>
      <c r="T213" s="61"/>
      <c r="U213" s="61"/>
      <c r="V213" s="61"/>
      <c r="W213" s="61"/>
      <c r="X213" s="61"/>
      <c r="Y213" s="61"/>
      <c r="Z213" s="61"/>
      <c r="BB213" s="7">
        <f>IF(Q213&gt;0,RANK(Q213,(N213:P213,Q213:AE213)),0)</f>
        <v>0</v>
      </c>
      <c r="BC213" s="7">
        <f>IF(R213&gt;0,RANK(R213,(N213:P213,Q213:AE213)),0)</f>
        <v>0</v>
      </c>
      <c r="BD213" s="7">
        <f>IF(T213&gt;0,RANK(T213,(N213:P213,Q213:AE213)),0)</f>
        <v>0</v>
      </c>
      <c r="BE213" s="7">
        <f>IF(S213&gt;0,RANK(S213,(N213:P213,Q213:AE213)),0)</f>
        <v>0</v>
      </c>
      <c r="BF213" s="2">
        <f t="shared" si="90"/>
        <v>0</v>
      </c>
      <c r="BG213" s="2">
        <f t="shared" si="91"/>
        <v>0</v>
      </c>
      <c r="BH213" s="2">
        <f t="shared" si="92"/>
        <v>0</v>
      </c>
      <c r="BI213" s="2">
        <f t="shared" si="93"/>
        <v>0</v>
      </c>
      <c r="BK213" s="6" t="s">
        <v>230</v>
      </c>
      <c r="BL213" s="6" t="s">
        <v>324</v>
      </c>
      <c r="BO213" s="99">
        <v>6</v>
      </c>
      <c r="BP213" s="97">
        <v>11</v>
      </c>
      <c r="BQ213" s="103">
        <f t="shared" si="94"/>
        <v>6011</v>
      </c>
      <c r="BS213" s="7" t="s">
        <v>2466</v>
      </c>
    </row>
    <row r="214" spans="1:71" ht="14" hidden="1" customHeight="1" outlineLevel="1" x14ac:dyDescent="0.2">
      <c r="A214" s="6" t="s">
        <v>64</v>
      </c>
      <c r="B214" s="6" t="s">
        <v>324</v>
      </c>
      <c r="C214" s="1">
        <f t="shared" si="85"/>
        <v>416150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82"/>
        <v>151460</v>
      </c>
      <c r="H214" s="2">
        <f t="shared" si="83"/>
        <v>0.36395530457767633</v>
      </c>
      <c r="I214" s="2"/>
      <c r="J214" s="2">
        <f t="shared" si="86"/>
        <v>0.68197765228883811</v>
      </c>
      <c r="K214" s="2">
        <f t="shared" si="87"/>
        <v>0.31802234771116183</v>
      </c>
      <c r="L214" s="2">
        <f t="shared" si="88"/>
        <v>0</v>
      </c>
      <c r="M214" s="2">
        <f t="shared" si="89"/>
        <v>5.5511151231257827E-17</v>
      </c>
      <c r="N214" s="1">
        <v>283805</v>
      </c>
      <c r="O214" s="1">
        <v>132345</v>
      </c>
      <c r="Q214" s="61"/>
      <c r="R214" s="61"/>
      <c r="S214" s="61"/>
      <c r="T214" s="61"/>
      <c r="U214" s="61"/>
      <c r="V214" s="61"/>
      <c r="W214" s="61"/>
      <c r="X214" s="61"/>
      <c r="Y214" s="61"/>
      <c r="Z214" s="61"/>
      <c r="BB214" s="7">
        <f>IF(Q214&gt;0,RANK(Q214,(N214:P214,Q214:AE214)),0)</f>
        <v>0</v>
      </c>
      <c r="BC214" s="7">
        <f>IF(R214&gt;0,RANK(R214,(N214:P214,Q214:AE214)),0)</f>
        <v>0</v>
      </c>
      <c r="BD214" s="7">
        <f>IF(T214&gt;0,RANK(T214,(N214:P214,Q214:AE214)),0)</f>
        <v>0</v>
      </c>
      <c r="BE214" s="7">
        <f>IF(S214&gt;0,RANK(S214,(N214:P214,Q214:AE214)),0)</f>
        <v>0</v>
      </c>
      <c r="BF214" s="2">
        <f t="shared" si="90"/>
        <v>0</v>
      </c>
      <c r="BG214" s="2">
        <f t="shared" si="91"/>
        <v>0</v>
      </c>
      <c r="BH214" s="2">
        <f t="shared" si="92"/>
        <v>0</v>
      </c>
      <c r="BI214" s="2">
        <f t="shared" si="93"/>
        <v>0</v>
      </c>
      <c r="BK214" s="6" t="s">
        <v>64</v>
      </c>
      <c r="BL214" s="6" t="s">
        <v>324</v>
      </c>
      <c r="BO214" s="99">
        <v>6</v>
      </c>
      <c r="BP214" s="97">
        <v>13</v>
      </c>
      <c r="BQ214" s="103">
        <f t="shared" si="94"/>
        <v>6013</v>
      </c>
      <c r="BS214" s="7" t="s">
        <v>2466</v>
      </c>
    </row>
    <row r="215" spans="1:71" ht="14" hidden="1" customHeight="1" outlineLevel="1" x14ac:dyDescent="0.2">
      <c r="A215" s="6" t="s">
        <v>50</v>
      </c>
      <c r="B215" s="6" t="s">
        <v>324</v>
      </c>
      <c r="C215" s="1">
        <f t="shared" si="85"/>
        <v>8328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>IF(P215&gt;0,RANK(P215,(N215:P215,Q215:AE215)),0)</f>
        <v>0</v>
      </c>
      <c r="G215" s="1">
        <f t="shared" si="82"/>
        <v>1446</v>
      </c>
      <c r="H215" s="2">
        <f t="shared" si="83"/>
        <v>0.17363112391930835</v>
      </c>
      <c r="I215" s="2"/>
      <c r="J215" s="2">
        <f t="shared" si="86"/>
        <v>0.41318443804034583</v>
      </c>
      <c r="K215" s="2">
        <f t="shared" si="87"/>
        <v>0.58681556195965423</v>
      </c>
      <c r="L215" s="2">
        <f t="shared" si="88"/>
        <v>0</v>
      </c>
      <c r="M215" s="2">
        <f t="shared" si="89"/>
        <v>0</v>
      </c>
      <c r="N215" s="1">
        <v>3441</v>
      </c>
      <c r="O215" s="1">
        <v>4887</v>
      </c>
      <c r="Q215" s="61"/>
      <c r="R215" s="61"/>
      <c r="S215" s="61"/>
      <c r="T215" s="61"/>
      <c r="U215" s="61"/>
      <c r="V215" s="61"/>
      <c r="W215" s="61"/>
      <c r="X215" s="61"/>
      <c r="Y215" s="61"/>
      <c r="Z215" s="61"/>
      <c r="BB215" s="7">
        <f>IF(Q215&gt;0,RANK(Q215,(N215:P215,Q215:AE215)),0)</f>
        <v>0</v>
      </c>
      <c r="BC215" s="7">
        <f>IF(R215&gt;0,RANK(R215,(N215:P215,Q215:AE215)),0)</f>
        <v>0</v>
      </c>
      <c r="BD215" s="7">
        <f>IF(T215&gt;0,RANK(T215,(N215:P215,Q215:AE215)),0)</f>
        <v>0</v>
      </c>
      <c r="BE215" s="7">
        <f>IF(S215&gt;0,RANK(S215,(N215:P215,Q215:AE215)),0)</f>
        <v>0</v>
      </c>
      <c r="BF215" s="2">
        <f t="shared" si="90"/>
        <v>0</v>
      </c>
      <c r="BG215" s="2">
        <f t="shared" si="91"/>
        <v>0</v>
      </c>
      <c r="BH215" s="2">
        <f t="shared" si="92"/>
        <v>0</v>
      </c>
      <c r="BI215" s="2">
        <f t="shared" si="93"/>
        <v>0</v>
      </c>
      <c r="BK215" s="6" t="s">
        <v>50</v>
      </c>
      <c r="BL215" s="6" t="s">
        <v>324</v>
      </c>
      <c r="BO215" s="99">
        <v>6</v>
      </c>
      <c r="BP215" s="97">
        <v>15</v>
      </c>
      <c r="BQ215" s="103">
        <f t="shared" si="94"/>
        <v>6015</v>
      </c>
      <c r="BS215" s="7" t="s">
        <v>2466</v>
      </c>
    </row>
    <row r="216" spans="1:71" ht="14" hidden="1" customHeight="1" outlineLevel="1" x14ac:dyDescent="0.2">
      <c r="A216" s="6" t="s">
        <v>141</v>
      </c>
      <c r="B216" s="6" t="s">
        <v>324</v>
      </c>
      <c r="C216" s="1">
        <f t="shared" si="85"/>
        <v>89437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0</v>
      </c>
      <c r="G216" s="1">
        <f t="shared" si="82"/>
        <v>16843</v>
      </c>
      <c r="H216" s="2">
        <f t="shared" si="83"/>
        <v>0.18832250634524861</v>
      </c>
      <c r="I216" s="2"/>
      <c r="J216" s="2">
        <f t="shared" si="86"/>
        <v>0.4058387468273757</v>
      </c>
      <c r="K216" s="2">
        <f t="shared" si="87"/>
        <v>0.59416125317262436</v>
      </c>
      <c r="L216" s="2">
        <f t="shared" si="88"/>
        <v>0</v>
      </c>
      <c r="M216" s="2">
        <f t="shared" si="89"/>
        <v>0</v>
      </c>
      <c r="N216" s="1">
        <v>36297</v>
      </c>
      <c r="O216" s="1">
        <v>53140</v>
      </c>
      <c r="Q216" s="61"/>
      <c r="R216" s="61"/>
      <c r="S216" s="61"/>
      <c r="T216" s="61"/>
      <c r="U216" s="61"/>
      <c r="V216" s="61"/>
      <c r="W216" s="61"/>
      <c r="X216" s="61"/>
      <c r="Y216" s="61"/>
      <c r="Z216" s="61"/>
      <c r="BB216" s="7">
        <f>IF(Q216&gt;0,RANK(Q216,(N216:P216,Q216:AE216)),0)</f>
        <v>0</v>
      </c>
      <c r="BC216" s="7">
        <f>IF(R216&gt;0,RANK(R216,(N216:P216,Q216:AE216)),0)</f>
        <v>0</v>
      </c>
      <c r="BD216" s="7">
        <f>IF(T216&gt;0,RANK(T216,(N216:P216,Q216:AE216)),0)</f>
        <v>0</v>
      </c>
      <c r="BE216" s="7">
        <f>IF(S216&gt;0,RANK(S216,(N216:P216,Q216:AE216)),0)</f>
        <v>0</v>
      </c>
      <c r="BF216" s="2">
        <f t="shared" si="90"/>
        <v>0</v>
      </c>
      <c r="BG216" s="2">
        <f t="shared" si="91"/>
        <v>0</v>
      </c>
      <c r="BH216" s="2">
        <f t="shared" si="92"/>
        <v>0</v>
      </c>
      <c r="BI216" s="2">
        <f t="shared" si="93"/>
        <v>0</v>
      </c>
      <c r="BK216" s="6" t="s">
        <v>141</v>
      </c>
      <c r="BL216" s="6" t="s">
        <v>324</v>
      </c>
      <c r="BO216" s="99">
        <v>6</v>
      </c>
      <c r="BP216" s="97">
        <v>17</v>
      </c>
      <c r="BQ216" s="103">
        <f t="shared" si="94"/>
        <v>6017</v>
      </c>
      <c r="BS216" s="7" t="s">
        <v>2466</v>
      </c>
    </row>
    <row r="217" spans="1:71" ht="14" hidden="1" customHeight="1" outlineLevel="1" x14ac:dyDescent="0.2">
      <c r="A217" s="6" t="s">
        <v>444</v>
      </c>
      <c r="B217" s="6" t="s">
        <v>324</v>
      </c>
      <c r="C217" s="1">
        <f t="shared" si="85"/>
        <v>253306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0</v>
      </c>
      <c r="G217" s="1">
        <f t="shared" si="82"/>
        <v>4642</v>
      </c>
      <c r="H217" s="2">
        <f t="shared" si="83"/>
        <v>1.832566145294624E-2</v>
      </c>
      <c r="I217" s="2"/>
      <c r="J217" s="2">
        <f t="shared" si="86"/>
        <v>0.49083716927352689</v>
      </c>
      <c r="K217" s="2">
        <f t="shared" si="87"/>
        <v>0.50916283072647317</v>
      </c>
      <c r="L217" s="2">
        <f t="shared" si="88"/>
        <v>0</v>
      </c>
      <c r="M217" s="2">
        <f t="shared" si="89"/>
        <v>-1.1102230246251565E-16</v>
      </c>
      <c r="N217" s="1">
        <v>124332</v>
      </c>
      <c r="O217" s="1">
        <v>128974</v>
      </c>
      <c r="Q217" s="61"/>
      <c r="R217" s="61"/>
      <c r="S217" s="61"/>
      <c r="T217" s="61"/>
      <c r="U217" s="61"/>
      <c r="V217" s="61"/>
      <c r="W217" s="61"/>
      <c r="X217" s="61"/>
      <c r="Y217" s="61"/>
      <c r="Z217" s="61"/>
      <c r="BB217" s="7">
        <f>IF(Q217&gt;0,RANK(Q217,(N217:P217,Q217:AE217)),0)</f>
        <v>0</v>
      </c>
      <c r="BC217" s="7">
        <f>IF(R217&gt;0,RANK(R217,(N217:P217,Q217:AE217)),0)</f>
        <v>0</v>
      </c>
      <c r="BD217" s="7">
        <f>IF(T217&gt;0,RANK(T217,(N217:P217,Q217:AE217)),0)</f>
        <v>0</v>
      </c>
      <c r="BE217" s="7">
        <f>IF(S217&gt;0,RANK(S217,(N217:P217,Q217:AE217)),0)</f>
        <v>0</v>
      </c>
      <c r="BF217" s="2">
        <f t="shared" si="90"/>
        <v>0</v>
      </c>
      <c r="BG217" s="2">
        <f t="shared" si="91"/>
        <v>0</v>
      </c>
      <c r="BH217" s="2">
        <f t="shared" si="92"/>
        <v>0</v>
      </c>
      <c r="BI217" s="2">
        <f t="shared" si="93"/>
        <v>0</v>
      </c>
      <c r="BK217" s="6" t="s">
        <v>444</v>
      </c>
      <c r="BL217" s="6" t="s">
        <v>324</v>
      </c>
      <c r="BO217" s="99">
        <v>6</v>
      </c>
      <c r="BP217" s="97">
        <v>19</v>
      </c>
      <c r="BQ217" s="103">
        <f t="shared" si="94"/>
        <v>6019</v>
      </c>
      <c r="BS217" s="7" t="s">
        <v>2466</v>
      </c>
    </row>
    <row r="218" spans="1:71" ht="14" hidden="1" customHeight="1" outlineLevel="1" x14ac:dyDescent="0.2">
      <c r="A218" s="6" t="s">
        <v>1215</v>
      </c>
      <c r="B218" s="6" t="s">
        <v>324</v>
      </c>
      <c r="C218" s="1">
        <f t="shared" si="85"/>
        <v>8332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82"/>
        <v>3484</v>
      </c>
      <c r="H218" s="2">
        <f t="shared" si="83"/>
        <v>0.41814690350456074</v>
      </c>
      <c r="I218" s="2"/>
      <c r="J218" s="2">
        <f t="shared" si="86"/>
        <v>0.29092654824771963</v>
      </c>
      <c r="K218" s="2">
        <f t="shared" si="87"/>
        <v>0.70907345175228031</v>
      </c>
      <c r="L218" s="2">
        <f t="shared" si="88"/>
        <v>0</v>
      </c>
      <c r="M218" s="2">
        <f t="shared" si="89"/>
        <v>0</v>
      </c>
      <c r="N218" s="1">
        <v>2424</v>
      </c>
      <c r="O218" s="1">
        <v>5908</v>
      </c>
      <c r="Q218" s="61"/>
      <c r="R218" s="61"/>
      <c r="S218" s="61"/>
      <c r="T218" s="61"/>
      <c r="U218" s="61"/>
      <c r="V218" s="61"/>
      <c r="W218" s="61"/>
      <c r="X218" s="61"/>
      <c r="Y218" s="61"/>
      <c r="Z218" s="61"/>
      <c r="BB218" s="7">
        <f>IF(Q218&gt;0,RANK(Q218,(N218:P218,Q218:AE218)),0)</f>
        <v>0</v>
      </c>
      <c r="BC218" s="7">
        <f>IF(R218&gt;0,RANK(R218,(N218:P218,Q218:AE218)),0)</f>
        <v>0</v>
      </c>
      <c r="BD218" s="7">
        <f>IF(T218&gt;0,RANK(T218,(N218:P218,Q218:AE218)),0)</f>
        <v>0</v>
      </c>
      <c r="BE218" s="7">
        <f>IF(S218&gt;0,RANK(S218,(N218:P218,Q218:AE218)),0)</f>
        <v>0</v>
      </c>
      <c r="BF218" s="2">
        <f t="shared" si="90"/>
        <v>0</v>
      </c>
      <c r="BG218" s="2">
        <f t="shared" si="91"/>
        <v>0</v>
      </c>
      <c r="BH218" s="2">
        <f t="shared" si="92"/>
        <v>0</v>
      </c>
      <c r="BI218" s="2">
        <f t="shared" si="93"/>
        <v>0</v>
      </c>
      <c r="BK218" s="6" t="s">
        <v>1215</v>
      </c>
      <c r="BL218" s="6" t="s">
        <v>324</v>
      </c>
      <c r="BO218" s="99">
        <v>6</v>
      </c>
      <c r="BP218" s="97">
        <v>21</v>
      </c>
      <c r="BQ218" s="103">
        <f t="shared" si="94"/>
        <v>6021</v>
      </c>
      <c r="BS218" s="7" t="s">
        <v>2466</v>
      </c>
    </row>
    <row r="219" spans="1:71" ht="14" hidden="1" customHeight="1" outlineLevel="1" x14ac:dyDescent="0.2">
      <c r="A219" s="6" t="s">
        <v>1111</v>
      </c>
      <c r="B219" s="6" t="s">
        <v>324</v>
      </c>
      <c r="C219" s="1">
        <f t="shared" si="85"/>
        <v>51873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82"/>
        <v>15037</v>
      </c>
      <c r="H219" s="2">
        <f t="shared" si="83"/>
        <v>0.28988105565515782</v>
      </c>
      <c r="I219" s="2"/>
      <c r="J219" s="2">
        <f t="shared" si="86"/>
        <v>0.64494052782757894</v>
      </c>
      <c r="K219" s="2">
        <f t="shared" si="87"/>
        <v>0.35505947217242112</v>
      </c>
      <c r="L219" s="2">
        <f t="shared" si="88"/>
        <v>0</v>
      </c>
      <c r="M219" s="2">
        <f t="shared" si="89"/>
        <v>-5.5511151231257827E-17</v>
      </c>
      <c r="N219" s="1">
        <v>33455</v>
      </c>
      <c r="O219" s="1">
        <v>18418</v>
      </c>
      <c r="Q219" s="61"/>
      <c r="R219" s="61"/>
      <c r="S219" s="61"/>
      <c r="T219" s="61"/>
      <c r="U219" s="61"/>
      <c r="V219" s="61"/>
      <c r="W219" s="61"/>
      <c r="X219" s="61"/>
      <c r="Y219" s="61"/>
      <c r="Z219" s="61"/>
      <c r="BB219" s="7">
        <f>IF(Q219&gt;0,RANK(Q219,(N219:P219,Q219:AE219)),0)</f>
        <v>0</v>
      </c>
      <c r="BC219" s="7">
        <f>IF(R219&gt;0,RANK(R219,(N219:P219,Q219:AE219)),0)</f>
        <v>0</v>
      </c>
      <c r="BD219" s="7">
        <f>IF(T219&gt;0,RANK(T219,(N219:P219,Q219:AE219)),0)</f>
        <v>0</v>
      </c>
      <c r="BE219" s="7">
        <f>IF(S219&gt;0,RANK(S219,(N219:P219,Q219:AE219)),0)</f>
        <v>0</v>
      </c>
      <c r="BF219" s="2">
        <f t="shared" si="90"/>
        <v>0</v>
      </c>
      <c r="BG219" s="2">
        <f t="shared" si="91"/>
        <v>0</v>
      </c>
      <c r="BH219" s="2">
        <f t="shared" si="92"/>
        <v>0</v>
      </c>
      <c r="BI219" s="2">
        <f t="shared" si="93"/>
        <v>0</v>
      </c>
      <c r="BK219" s="6" t="s">
        <v>1111</v>
      </c>
      <c r="BL219" s="6" t="s">
        <v>324</v>
      </c>
      <c r="BO219" s="99">
        <v>6</v>
      </c>
      <c r="BP219" s="97">
        <v>23</v>
      </c>
      <c r="BQ219" s="103">
        <f t="shared" si="94"/>
        <v>6023</v>
      </c>
      <c r="BS219" s="7" t="s">
        <v>2466</v>
      </c>
    </row>
    <row r="220" spans="1:71" ht="14" hidden="1" customHeight="1" outlineLevel="1" x14ac:dyDescent="0.2">
      <c r="A220" s="6" t="s">
        <v>550</v>
      </c>
      <c r="B220" s="6" t="s">
        <v>324</v>
      </c>
      <c r="C220" s="1">
        <f t="shared" si="85"/>
        <v>33358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0</v>
      </c>
      <c r="G220" s="1">
        <f t="shared" si="82"/>
        <v>7788</v>
      </c>
      <c r="H220" s="2">
        <f t="shared" si="83"/>
        <v>0.23346723424665747</v>
      </c>
      <c r="I220" s="2"/>
      <c r="J220" s="2">
        <f t="shared" si="86"/>
        <v>0.61673361712332875</v>
      </c>
      <c r="K220" s="2">
        <f t="shared" si="87"/>
        <v>0.38326638287667125</v>
      </c>
      <c r="L220" s="2">
        <f t="shared" si="88"/>
        <v>0</v>
      </c>
      <c r="M220" s="2">
        <f t="shared" si="89"/>
        <v>0</v>
      </c>
      <c r="N220" s="1">
        <v>20573</v>
      </c>
      <c r="O220" s="1">
        <v>12785</v>
      </c>
      <c r="Q220" s="61"/>
      <c r="R220" s="61"/>
      <c r="S220" s="61"/>
      <c r="T220" s="61"/>
      <c r="U220" s="61"/>
      <c r="V220" s="61"/>
      <c r="W220" s="61"/>
      <c r="X220" s="61"/>
      <c r="Y220" s="61"/>
      <c r="Z220" s="61"/>
      <c r="BB220" s="7">
        <f>IF(Q220&gt;0,RANK(Q220,(N220:P220,Q220:AE220)),0)</f>
        <v>0</v>
      </c>
      <c r="BC220" s="7">
        <f>IF(R220&gt;0,RANK(R220,(N220:P220,Q220:AE220)),0)</f>
        <v>0</v>
      </c>
      <c r="BD220" s="7">
        <f>IF(T220&gt;0,RANK(T220,(N220:P220,Q220:AE220)),0)</f>
        <v>0</v>
      </c>
      <c r="BE220" s="7">
        <f>IF(S220&gt;0,RANK(S220,(N220:P220,Q220:AE220)),0)</f>
        <v>0</v>
      </c>
      <c r="BF220" s="2">
        <f t="shared" si="90"/>
        <v>0</v>
      </c>
      <c r="BG220" s="2">
        <f t="shared" si="91"/>
        <v>0</v>
      </c>
      <c r="BH220" s="2">
        <f t="shared" si="92"/>
        <v>0</v>
      </c>
      <c r="BI220" s="2">
        <f t="shared" si="93"/>
        <v>0</v>
      </c>
      <c r="BK220" s="6" t="s">
        <v>550</v>
      </c>
      <c r="BL220" s="6" t="s">
        <v>324</v>
      </c>
      <c r="BO220" s="99">
        <v>6</v>
      </c>
      <c r="BP220" s="97">
        <v>25</v>
      </c>
      <c r="BQ220" s="103">
        <f t="shared" si="94"/>
        <v>6025</v>
      </c>
      <c r="BS220" s="7" t="s">
        <v>2466</v>
      </c>
    </row>
    <row r="221" spans="1:71" ht="14" hidden="1" customHeight="1" outlineLevel="1" x14ac:dyDescent="0.2">
      <c r="A221" s="6" t="s">
        <v>551</v>
      </c>
      <c r="B221" s="6" t="s">
        <v>324</v>
      </c>
      <c r="C221" s="1">
        <f t="shared" si="85"/>
        <v>7262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0</v>
      </c>
      <c r="G221" s="1">
        <f t="shared" si="82"/>
        <v>774</v>
      </c>
      <c r="H221" s="2">
        <f t="shared" si="83"/>
        <v>0.10658220875791793</v>
      </c>
      <c r="I221" s="2"/>
      <c r="J221" s="2">
        <f t="shared" si="86"/>
        <v>0.44670889562104105</v>
      </c>
      <c r="K221" s="2">
        <f t="shared" si="87"/>
        <v>0.55329110437895901</v>
      </c>
      <c r="L221" s="2">
        <f t="shared" si="88"/>
        <v>0</v>
      </c>
      <c r="M221" s="2">
        <f t="shared" si="89"/>
        <v>0</v>
      </c>
      <c r="N221" s="1">
        <v>3244</v>
      </c>
      <c r="O221" s="1">
        <v>4018</v>
      </c>
      <c r="Q221" s="61"/>
      <c r="R221" s="61"/>
      <c r="S221" s="61"/>
      <c r="T221" s="61"/>
      <c r="U221" s="61"/>
      <c r="V221" s="61"/>
      <c r="W221" s="61"/>
      <c r="X221" s="61"/>
      <c r="Y221" s="61"/>
      <c r="Z221" s="61"/>
      <c r="BB221" s="7">
        <f>IF(Q221&gt;0,RANK(Q221,(N221:P221,Q221:AE221)),0)</f>
        <v>0</v>
      </c>
      <c r="BC221" s="7">
        <f>IF(R221&gt;0,RANK(R221,(N221:P221,Q221:AE221)),0)</f>
        <v>0</v>
      </c>
      <c r="BD221" s="7">
        <f>IF(T221&gt;0,RANK(T221,(N221:P221,Q221:AE221)),0)</f>
        <v>0</v>
      </c>
      <c r="BE221" s="7">
        <f>IF(S221&gt;0,RANK(S221,(N221:P221,Q221:AE221)),0)</f>
        <v>0</v>
      </c>
      <c r="BF221" s="2">
        <f t="shared" si="90"/>
        <v>0</v>
      </c>
      <c r="BG221" s="2">
        <f t="shared" si="91"/>
        <v>0</v>
      </c>
      <c r="BH221" s="2">
        <f t="shared" si="92"/>
        <v>0</v>
      </c>
      <c r="BI221" s="2">
        <f t="shared" si="93"/>
        <v>0</v>
      </c>
      <c r="BK221" s="6" t="s">
        <v>551</v>
      </c>
      <c r="BL221" s="6" t="s">
        <v>324</v>
      </c>
      <c r="BO221" s="99">
        <v>6</v>
      </c>
      <c r="BP221" s="97">
        <v>27</v>
      </c>
      <c r="BQ221" s="103">
        <f t="shared" si="94"/>
        <v>6027</v>
      </c>
      <c r="BS221" s="7" t="s">
        <v>2466</v>
      </c>
    </row>
    <row r="222" spans="1:71" ht="14" hidden="1" customHeight="1" outlineLevel="1" x14ac:dyDescent="0.2">
      <c r="A222" s="6" t="s">
        <v>549</v>
      </c>
      <c r="B222" s="6" t="s">
        <v>324</v>
      </c>
      <c r="C222" s="1">
        <f t="shared" si="85"/>
        <v>203377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82"/>
        <v>36363</v>
      </c>
      <c r="H222" s="2">
        <f t="shared" si="83"/>
        <v>0.17879602904949921</v>
      </c>
      <c r="I222" s="2"/>
      <c r="J222" s="2">
        <f t="shared" si="86"/>
        <v>0.4106019854752504</v>
      </c>
      <c r="K222" s="2">
        <f t="shared" si="87"/>
        <v>0.5893980145247496</v>
      </c>
      <c r="L222" s="2">
        <f t="shared" si="88"/>
        <v>0</v>
      </c>
      <c r="M222" s="2">
        <f t="shared" si="89"/>
        <v>0</v>
      </c>
      <c r="N222" s="1">
        <v>83507</v>
      </c>
      <c r="O222" s="1">
        <v>119870</v>
      </c>
      <c r="Q222" s="61"/>
      <c r="R222" s="61"/>
      <c r="S222" s="61"/>
      <c r="T222" s="61"/>
      <c r="U222" s="61"/>
      <c r="V222" s="61"/>
      <c r="W222" s="61"/>
      <c r="X222" s="61"/>
      <c r="Y222" s="61"/>
      <c r="Z222" s="61"/>
      <c r="BB222" s="7">
        <f>IF(Q222&gt;0,RANK(Q222,(N222:P222,Q222:AE222)),0)</f>
        <v>0</v>
      </c>
      <c r="BC222" s="7">
        <f>IF(R222&gt;0,RANK(R222,(N222:P222,Q222:AE222)),0)</f>
        <v>0</v>
      </c>
      <c r="BD222" s="7">
        <f>IF(T222&gt;0,RANK(T222,(N222:P222,Q222:AE222)),0)</f>
        <v>0</v>
      </c>
      <c r="BE222" s="7">
        <f>IF(S222&gt;0,RANK(S222,(N222:P222,Q222:AE222)),0)</f>
        <v>0</v>
      </c>
      <c r="BF222" s="2">
        <f t="shared" si="90"/>
        <v>0</v>
      </c>
      <c r="BG222" s="2">
        <f t="shared" si="91"/>
        <v>0</v>
      </c>
      <c r="BH222" s="2">
        <f t="shared" si="92"/>
        <v>0</v>
      </c>
      <c r="BI222" s="2">
        <f t="shared" si="93"/>
        <v>0</v>
      </c>
      <c r="BK222" s="6" t="s">
        <v>549</v>
      </c>
      <c r="BL222" s="6" t="s">
        <v>324</v>
      </c>
      <c r="BO222" s="99">
        <v>6</v>
      </c>
      <c r="BP222" s="97">
        <v>29</v>
      </c>
      <c r="BQ222" s="103">
        <f t="shared" si="94"/>
        <v>6029</v>
      </c>
      <c r="BS222" s="7" t="s">
        <v>2466</v>
      </c>
    </row>
    <row r="223" spans="1:71" ht="14" hidden="1" customHeight="1" outlineLevel="1" x14ac:dyDescent="0.2">
      <c r="A223" s="6" t="s">
        <v>1830</v>
      </c>
      <c r="B223" s="6" t="s">
        <v>324</v>
      </c>
      <c r="C223" s="1">
        <f t="shared" si="85"/>
        <v>30251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82"/>
        <v>5701</v>
      </c>
      <c r="H223" s="2">
        <f t="shared" si="83"/>
        <v>0.18845657994777032</v>
      </c>
      <c r="I223" s="2"/>
      <c r="J223" s="2">
        <f t="shared" si="86"/>
        <v>0.40577171002611484</v>
      </c>
      <c r="K223" s="2">
        <f t="shared" si="87"/>
        <v>0.59422828997388522</v>
      </c>
      <c r="L223" s="2">
        <f t="shared" si="88"/>
        <v>0</v>
      </c>
      <c r="M223" s="2">
        <f t="shared" si="89"/>
        <v>-1.1102230246251565E-16</v>
      </c>
      <c r="N223" s="1">
        <v>12275</v>
      </c>
      <c r="O223" s="1">
        <v>17976</v>
      </c>
      <c r="Q223" s="61"/>
      <c r="R223" s="61"/>
      <c r="S223" s="61"/>
      <c r="T223" s="61"/>
      <c r="U223" s="61"/>
      <c r="V223" s="61"/>
      <c r="W223" s="61"/>
      <c r="X223" s="61"/>
      <c r="Y223" s="61"/>
      <c r="Z223" s="61"/>
      <c r="BB223" s="7">
        <f>IF(Q223&gt;0,RANK(Q223,(N223:P223,Q223:AE223)),0)</f>
        <v>0</v>
      </c>
      <c r="BC223" s="7">
        <f>IF(R223&gt;0,RANK(R223,(N223:P223,Q223:AE223)),0)</f>
        <v>0</v>
      </c>
      <c r="BD223" s="7">
        <f>IF(T223&gt;0,RANK(T223,(N223:P223,Q223:AE223)),0)</f>
        <v>0</v>
      </c>
      <c r="BE223" s="7">
        <f>IF(S223&gt;0,RANK(S223,(N223:P223,Q223:AE223)),0)</f>
        <v>0</v>
      </c>
      <c r="BF223" s="2">
        <f t="shared" si="90"/>
        <v>0</v>
      </c>
      <c r="BG223" s="2">
        <f t="shared" si="91"/>
        <v>0</v>
      </c>
      <c r="BH223" s="2">
        <f t="shared" si="92"/>
        <v>0</v>
      </c>
      <c r="BI223" s="2">
        <f t="shared" si="93"/>
        <v>0</v>
      </c>
      <c r="BK223" s="6" t="s">
        <v>1830</v>
      </c>
      <c r="BL223" s="6" t="s">
        <v>324</v>
      </c>
      <c r="BO223" s="99">
        <v>6</v>
      </c>
      <c r="BP223" s="97">
        <v>31</v>
      </c>
      <c r="BQ223" s="103">
        <f t="shared" si="94"/>
        <v>6031</v>
      </c>
      <c r="BS223" s="7" t="s">
        <v>2466</v>
      </c>
    </row>
    <row r="224" spans="1:71" ht="14" hidden="1" customHeight="1" outlineLevel="1" x14ac:dyDescent="0.2">
      <c r="A224" s="6" t="s">
        <v>1831</v>
      </c>
      <c r="B224" s="6" t="s">
        <v>324</v>
      </c>
      <c r="C224" s="1">
        <f t="shared" si="85"/>
        <v>21149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82"/>
        <v>589</v>
      </c>
      <c r="H224" s="2">
        <f t="shared" si="83"/>
        <v>2.7850016549245828E-2</v>
      </c>
      <c r="I224" s="2"/>
      <c r="J224" s="2">
        <f t="shared" si="86"/>
        <v>0.51392500827462295</v>
      </c>
      <c r="K224" s="2">
        <f t="shared" si="87"/>
        <v>0.4860749917253771</v>
      </c>
      <c r="L224" s="2">
        <f t="shared" si="88"/>
        <v>0</v>
      </c>
      <c r="M224" s="2">
        <f t="shared" si="89"/>
        <v>-5.5511151231257827E-17</v>
      </c>
      <c r="N224" s="1">
        <v>10869</v>
      </c>
      <c r="O224" s="1">
        <v>10280</v>
      </c>
      <c r="Q224" s="61"/>
      <c r="R224" s="61"/>
      <c r="S224" s="61"/>
      <c r="T224" s="61"/>
      <c r="U224" s="61"/>
      <c r="V224" s="61"/>
      <c r="W224" s="61"/>
      <c r="X224" s="61"/>
      <c r="Y224" s="61"/>
      <c r="Z224" s="61"/>
      <c r="BB224" s="7">
        <f>IF(Q224&gt;0,RANK(Q224,(N224:P224,Q224:AE224)),0)</f>
        <v>0</v>
      </c>
      <c r="BC224" s="7">
        <f>IF(R224&gt;0,RANK(R224,(N224:P224,Q224:AE224)),0)</f>
        <v>0</v>
      </c>
      <c r="BD224" s="7">
        <f>IF(T224&gt;0,RANK(T224,(N224:P224,Q224:AE224)),0)</f>
        <v>0</v>
      </c>
      <c r="BE224" s="7">
        <f>IF(S224&gt;0,RANK(S224,(N224:P224,Q224:AE224)),0)</f>
        <v>0</v>
      </c>
      <c r="BF224" s="2">
        <f t="shared" si="90"/>
        <v>0</v>
      </c>
      <c r="BG224" s="2">
        <f t="shared" si="91"/>
        <v>0</v>
      </c>
      <c r="BH224" s="2">
        <f t="shared" si="92"/>
        <v>0</v>
      </c>
      <c r="BI224" s="2">
        <f t="shared" si="93"/>
        <v>0</v>
      </c>
      <c r="BK224" s="6" t="s">
        <v>1831</v>
      </c>
      <c r="BL224" s="6" t="s">
        <v>324</v>
      </c>
      <c r="BO224" s="99">
        <v>6</v>
      </c>
      <c r="BP224" s="97">
        <v>33</v>
      </c>
      <c r="BQ224" s="103">
        <f t="shared" si="94"/>
        <v>6033</v>
      </c>
      <c r="BS224" s="7" t="s">
        <v>2466</v>
      </c>
    </row>
    <row r="225" spans="1:71" ht="14" hidden="1" customHeight="1" outlineLevel="1" x14ac:dyDescent="0.2">
      <c r="A225" s="6" t="s">
        <v>2097</v>
      </c>
      <c r="B225" s="6" t="s">
        <v>324</v>
      </c>
      <c r="C225" s="1">
        <f t="shared" si="85"/>
        <v>9016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0</v>
      </c>
      <c r="G225" s="1">
        <f t="shared" si="82"/>
        <v>4930</v>
      </c>
      <c r="H225" s="2">
        <f t="shared" si="83"/>
        <v>0.54680567879325648</v>
      </c>
      <c r="I225" s="2"/>
      <c r="J225" s="2">
        <f t="shared" si="86"/>
        <v>0.22659716060337179</v>
      </c>
      <c r="K225" s="2">
        <f t="shared" si="87"/>
        <v>0.77340283939662824</v>
      </c>
      <c r="L225" s="2">
        <f t="shared" si="88"/>
        <v>0</v>
      </c>
      <c r="M225" s="2">
        <f t="shared" si="89"/>
        <v>0</v>
      </c>
      <c r="N225" s="1">
        <v>2043</v>
      </c>
      <c r="O225" s="1">
        <v>6973</v>
      </c>
      <c r="Q225" s="61"/>
      <c r="R225" s="61"/>
      <c r="S225" s="61"/>
      <c r="T225" s="61"/>
      <c r="U225" s="61"/>
      <c r="V225" s="61"/>
      <c r="W225" s="61"/>
      <c r="X225" s="61"/>
      <c r="Y225" s="61"/>
      <c r="Z225" s="61"/>
      <c r="BB225" s="7">
        <f>IF(Q225&gt;0,RANK(Q225,(N225:P225,Q225:AE225)),0)</f>
        <v>0</v>
      </c>
      <c r="BC225" s="7">
        <f>IF(R225&gt;0,RANK(R225,(N225:P225,Q225:AE225)),0)</f>
        <v>0</v>
      </c>
      <c r="BD225" s="7">
        <f>IF(T225&gt;0,RANK(T225,(N225:P225,Q225:AE225)),0)</f>
        <v>0</v>
      </c>
      <c r="BE225" s="7">
        <f>IF(S225&gt;0,RANK(S225,(N225:P225,Q225:AE225)),0)</f>
        <v>0</v>
      </c>
      <c r="BF225" s="2">
        <f t="shared" si="90"/>
        <v>0</v>
      </c>
      <c r="BG225" s="2">
        <f t="shared" si="91"/>
        <v>0</v>
      </c>
      <c r="BH225" s="2">
        <f t="shared" si="92"/>
        <v>0</v>
      </c>
      <c r="BI225" s="2">
        <f t="shared" si="93"/>
        <v>0</v>
      </c>
      <c r="BK225" s="6" t="s">
        <v>2097</v>
      </c>
      <c r="BL225" s="6" t="s">
        <v>324</v>
      </c>
      <c r="BO225" s="99">
        <v>6</v>
      </c>
      <c r="BP225" s="97">
        <v>35</v>
      </c>
      <c r="BQ225" s="103">
        <f t="shared" si="94"/>
        <v>6035</v>
      </c>
      <c r="BS225" s="7" t="s">
        <v>2466</v>
      </c>
    </row>
    <row r="226" spans="1:71" ht="14" hidden="1" customHeight="1" outlineLevel="1" x14ac:dyDescent="0.2">
      <c r="A226" s="6" t="s">
        <v>1924</v>
      </c>
      <c r="B226" s="6" t="s">
        <v>324</v>
      </c>
      <c r="C226" s="1">
        <f t="shared" si="85"/>
        <v>2941101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82"/>
        <v>1288297</v>
      </c>
      <c r="H226" s="2">
        <f t="shared" si="83"/>
        <v>0.43803221990676283</v>
      </c>
      <c r="I226" s="2"/>
      <c r="J226" s="2">
        <f t="shared" si="86"/>
        <v>0.71901610995338139</v>
      </c>
      <c r="K226" s="2">
        <f t="shared" si="87"/>
        <v>0.28098389004661861</v>
      </c>
      <c r="L226" s="2">
        <f t="shared" si="88"/>
        <v>0</v>
      </c>
      <c r="M226" s="2">
        <f t="shared" si="89"/>
        <v>0</v>
      </c>
      <c r="N226" s="1">
        <v>2114699</v>
      </c>
      <c r="O226" s="1">
        <v>826402</v>
      </c>
      <c r="Q226" s="61"/>
      <c r="R226" s="61"/>
      <c r="S226" s="61"/>
      <c r="T226" s="61"/>
      <c r="U226" s="61"/>
      <c r="V226" s="61"/>
      <c r="W226" s="61"/>
      <c r="X226" s="61"/>
      <c r="Y226" s="61"/>
      <c r="Z226" s="61"/>
      <c r="BB226" s="7">
        <f>IF(Q226&gt;0,RANK(Q226,(N226:P226,Q226:AE226)),0)</f>
        <v>0</v>
      </c>
      <c r="BC226" s="7">
        <f>IF(R226&gt;0,RANK(R226,(N226:P226,Q226:AE226)),0)</f>
        <v>0</v>
      </c>
      <c r="BD226" s="7">
        <f>IF(T226&gt;0,RANK(T226,(N226:P226,Q226:AE226)),0)</f>
        <v>0</v>
      </c>
      <c r="BE226" s="7">
        <f>IF(S226&gt;0,RANK(S226,(N226:P226,Q226:AE226)),0)</f>
        <v>0</v>
      </c>
      <c r="BF226" s="2">
        <f t="shared" si="90"/>
        <v>0</v>
      </c>
      <c r="BG226" s="2">
        <f t="shared" si="91"/>
        <v>0</v>
      </c>
      <c r="BH226" s="2">
        <f t="shared" si="92"/>
        <v>0</v>
      </c>
      <c r="BI226" s="2">
        <f t="shared" si="93"/>
        <v>0</v>
      </c>
      <c r="BK226" s="6" t="s">
        <v>1924</v>
      </c>
      <c r="BL226" s="6" t="s">
        <v>324</v>
      </c>
      <c r="BO226" s="99">
        <v>6</v>
      </c>
      <c r="BP226" s="97">
        <v>37</v>
      </c>
      <c r="BQ226" s="103">
        <f t="shared" si="94"/>
        <v>6037</v>
      </c>
      <c r="BS226" s="7" t="s">
        <v>2466</v>
      </c>
    </row>
    <row r="227" spans="1:71" ht="14" hidden="1" customHeight="1" outlineLevel="1" x14ac:dyDescent="0.2">
      <c r="A227" s="6" t="s">
        <v>1358</v>
      </c>
      <c r="B227" s="6" t="s">
        <v>324</v>
      </c>
      <c r="C227" s="1">
        <f t="shared" si="85"/>
        <v>38525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0</v>
      </c>
      <c r="G227" s="1">
        <f t="shared" si="82"/>
        <v>8451</v>
      </c>
      <c r="H227" s="2">
        <f t="shared" si="83"/>
        <v>0.21936404931862427</v>
      </c>
      <c r="I227" s="2"/>
      <c r="J227" s="2">
        <f t="shared" si="86"/>
        <v>0.39031797534068785</v>
      </c>
      <c r="K227" s="2">
        <f t="shared" si="87"/>
        <v>0.60968202465931209</v>
      </c>
      <c r="L227" s="2">
        <f t="shared" si="88"/>
        <v>0</v>
      </c>
      <c r="M227" s="2">
        <f t="shared" si="89"/>
        <v>1.1102230246251565E-16</v>
      </c>
      <c r="N227" s="1">
        <v>15037</v>
      </c>
      <c r="O227" s="1">
        <v>23488</v>
      </c>
      <c r="Q227" s="61"/>
      <c r="R227" s="61"/>
      <c r="S227" s="61"/>
      <c r="T227" s="61"/>
      <c r="U227" s="61"/>
      <c r="V227" s="61"/>
      <c r="W227" s="61"/>
      <c r="X227" s="61"/>
      <c r="Y227" s="61"/>
      <c r="Z227" s="61"/>
      <c r="BB227" s="7">
        <f>IF(Q227&gt;0,RANK(Q227,(N227:P227,Q227:AE227)),0)</f>
        <v>0</v>
      </c>
      <c r="BC227" s="7">
        <f>IF(R227&gt;0,RANK(R227,(N227:P227,Q227:AE227)),0)</f>
        <v>0</v>
      </c>
      <c r="BD227" s="7">
        <f>IF(T227&gt;0,RANK(T227,(N227:P227,Q227:AE227)),0)</f>
        <v>0</v>
      </c>
      <c r="BE227" s="7">
        <f>IF(S227&gt;0,RANK(S227,(N227:P227,Q227:AE227)),0)</f>
        <v>0</v>
      </c>
      <c r="BF227" s="2">
        <f t="shared" si="90"/>
        <v>0</v>
      </c>
      <c r="BG227" s="2">
        <f t="shared" si="91"/>
        <v>0</v>
      </c>
      <c r="BH227" s="2">
        <f t="shared" si="92"/>
        <v>0</v>
      </c>
      <c r="BI227" s="2">
        <f t="shared" si="93"/>
        <v>0</v>
      </c>
      <c r="BK227" s="6" t="s">
        <v>1358</v>
      </c>
      <c r="BL227" s="6" t="s">
        <v>324</v>
      </c>
      <c r="BO227" s="99">
        <v>6</v>
      </c>
      <c r="BP227" s="97">
        <v>39</v>
      </c>
      <c r="BQ227" s="103">
        <f t="shared" si="94"/>
        <v>6039</v>
      </c>
      <c r="BS227" s="7" t="s">
        <v>2466</v>
      </c>
    </row>
    <row r="228" spans="1:71" ht="14" hidden="1" customHeight="1" outlineLevel="1" x14ac:dyDescent="0.2">
      <c r="A228" s="6" t="s">
        <v>791</v>
      </c>
      <c r="B228" s="6" t="s">
        <v>324</v>
      </c>
      <c r="C228" s="1">
        <f t="shared" si="85"/>
        <v>130421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0</v>
      </c>
      <c r="G228" s="1">
        <f t="shared" si="82"/>
        <v>76921</v>
      </c>
      <c r="H228" s="2">
        <f t="shared" si="83"/>
        <v>0.58978998780871184</v>
      </c>
      <c r="I228" s="2"/>
      <c r="J228" s="2">
        <f t="shared" si="86"/>
        <v>0.79489499390435592</v>
      </c>
      <c r="K228" s="2">
        <f t="shared" si="87"/>
        <v>0.20510500609564411</v>
      </c>
      <c r="L228" s="2">
        <f t="shared" si="88"/>
        <v>0</v>
      </c>
      <c r="M228" s="2">
        <f t="shared" si="89"/>
        <v>-2.7755575615628914E-17</v>
      </c>
      <c r="N228" s="1">
        <v>103671</v>
      </c>
      <c r="O228" s="1">
        <v>26750</v>
      </c>
      <c r="Q228" s="61"/>
      <c r="R228" s="61"/>
      <c r="S228" s="61"/>
      <c r="T228" s="61"/>
      <c r="U228" s="61"/>
      <c r="V228" s="61"/>
      <c r="W228" s="61"/>
      <c r="X228" s="61"/>
      <c r="Y228" s="61"/>
      <c r="Z228" s="61"/>
      <c r="BB228" s="7">
        <f>IF(Q228&gt;0,RANK(Q228,(N228:P228,Q228:AE228)),0)</f>
        <v>0</v>
      </c>
      <c r="BC228" s="7">
        <f>IF(R228&gt;0,RANK(R228,(N228:P228,Q228:AE228)),0)</f>
        <v>0</v>
      </c>
      <c r="BD228" s="7">
        <f>IF(T228&gt;0,RANK(T228,(N228:P228,Q228:AE228)),0)</f>
        <v>0</v>
      </c>
      <c r="BE228" s="7">
        <f>IF(S228&gt;0,RANK(S228,(N228:P228,Q228:AE228)),0)</f>
        <v>0</v>
      </c>
      <c r="BF228" s="2">
        <f t="shared" si="90"/>
        <v>0</v>
      </c>
      <c r="BG228" s="2">
        <f t="shared" si="91"/>
        <v>0</v>
      </c>
      <c r="BH228" s="2">
        <f t="shared" si="92"/>
        <v>0</v>
      </c>
      <c r="BI228" s="2">
        <f t="shared" si="93"/>
        <v>0</v>
      </c>
      <c r="BK228" s="6" t="s">
        <v>791</v>
      </c>
      <c r="BL228" s="6" t="s">
        <v>324</v>
      </c>
      <c r="BO228" s="99">
        <v>6</v>
      </c>
      <c r="BP228" s="97">
        <v>41</v>
      </c>
      <c r="BQ228" s="103">
        <f t="shared" si="94"/>
        <v>6041</v>
      </c>
      <c r="BS228" s="7" t="s">
        <v>2466</v>
      </c>
    </row>
    <row r="229" spans="1:71" ht="14" hidden="1" customHeight="1" outlineLevel="1" x14ac:dyDescent="0.2">
      <c r="A229" s="6" t="s">
        <v>1405</v>
      </c>
      <c r="B229" s="6" t="s">
        <v>324</v>
      </c>
      <c r="C229" s="1">
        <f t="shared" si="85"/>
        <v>8226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82"/>
        <v>1860</v>
      </c>
      <c r="H229" s="2">
        <f t="shared" si="83"/>
        <v>0.2261123267687819</v>
      </c>
      <c r="I229" s="2"/>
      <c r="J229" s="2">
        <f t="shared" si="86"/>
        <v>0.38694383661560905</v>
      </c>
      <c r="K229" s="2">
        <f t="shared" si="87"/>
        <v>0.61305616338439095</v>
      </c>
      <c r="L229" s="2">
        <f t="shared" si="88"/>
        <v>0</v>
      </c>
      <c r="M229" s="2">
        <f t="shared" si="89"/>
        <v>0</v>
      </c>
      <c r="N229" s="1">
        <v>3183</v>
      </c>
      <c r="O229" s="1">
        <v>5043</v>
      </c>
      <c r="Q229" s="61"/>
      <c r="R229" s="61"/>
      <c r="S229" s="61"/>
      <c r="T229" s="61"/>
      <c r="U229" s="61"/>
      <c r="V229" s="61"/>
      <c r="W229" s="61"/>
      <c r="X229" s="61"/>
      <c r="Y229" s="61"/>
      <c r="Z229" s="61"/>
      <c r="BB229" s="7">
        <f>IF(Q229&gt;0,RANK(Q229,(N229:P229,Q229:AE229)),0)</f>
        <v>0</v>
      </c>
      <c r="BC229" s="7">
        <f>IF(R229&gt;0,RANK(R229,(N229:P229,Q229:AE229)),0)</f>
        <v>0</v>
      </c>
      <c r="BD229" s="7">
        <f>IF(T229&gt;0,RANK(T229,(N229:P229,Q229:AE229)),0)</f>
        <v>0</v>
      </c>
      <c r="BE229" s="7">
        <f>IF(S229&gt;0,RANK(S229,(N229:P229,Q229:AE229)),0)</f>
        <v>0</v>
      </c>
      <c r="BF229" s="2">
        <f t="shared" si="90"/>
        <v>0</v>
      </c>
      <c r="BG229" s="2">
        <f t="shared" si="91"/>
        <v>0</v>
      </c>
      <c r="BH229" s="2">
        <f t="shared" si="92"/>
        <v>0</v>
      </c>
      <c r="BI229" s="2">
        <f t="shared" si="93"/>
        <v>0</v>
      </c>
      <c r="BK229" s="6" t="s">
        <v>1405</v>
      </c>
      <c r="BL229" s="6" t="s">
        <v>324</v>
      </c>
      <c r="BO229" s="99">
        <v>6</v>
      </c>
      <c r="BP229" s="97">
        <v>43</v>
      </c>
      <c r="BQ229" s="103">
        <f t="shared" si="94"/>
        <v>6043</v>
      </c>
      <c r="BS229" s="7" t="s">
        <v>2466</v>
      </c>
    </row>
    <row r="230" spans="1:71" ht="14" hidden="1" customHeight="1" outlineLevel="1" x14ac:dyDescent="0.2">
      <c r="A230" s="6" t="s">
        <v>284</v>
      </c>
      <c r="B230" s="6" t="s">
        <v>324</v>
      </c>
      <c r="C230" s="1">
        <f t="shared" si="85"/>
        <v>33407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0</v>
      </c>
      <c r="G230" s="1">
        <f t="shared" si="82"/>
        <v>10897</v>
      </c>
      <c r="H230" s="2">
        <f t="shared" si="83"/>
        <v>0.32618912204029094</v>
      </c>
      <c r="I230" s="2"/>
      <c r="J230" s="2">
        <f t="shared" si="86"/>
        <v>0.66309456102014552</v>
      </c>
      <c r="K230" s="2">
        <f t="shared" si="87"/>
        <v>0.33690543897985453</v>
      </c>
      <c r="L230" s="2">
        <f t="shared" si="88"/>
        <v>0</v>
      </c>
      <c r="M230" s="2">
        <f t="shared" si="89"/>
        <v>-5.5511151231257827E-17</v>
      </c>
      <c r="N230" s="1">
        <v>22152</v>
      </c>
      <c r="O230" s="1">
        <v>11255</v>
      </c>
      <c r="Q230" s="61"/>
      <c r="R230" s="61"/>
      <c r="S230" s="61"/>
      <c r="T230" s="61"/>
      <c r="U230" s="61"/>
      <c r="V230" s="61"/>
      <c r="W230" s="61"/>
      <c r="X230" s="61"/>
      <c r="Y230" s="61"/>
      <c r="Z230" s="61"/>
      <c r="BB230" s="7">
        <f>IF(Q230&gt;0,RANK(Q230,(N230:P230,Q230:AE230)),0)</f>
        <v>0</v>
      </c>
      <c r="BC230" s="7">
        <f>IF(R230&gt;0,RANK(R230,(N230:P230,Q230:AE230)),0)</f>
        <v>0</v>
      </c>
      <c r="BD230" s="7">
        <f>IF(T230&gt;0,RANK(T230,(N230:P230,Q230:AE230)),0)</f>
        <v>0</v>
      </c>
      <c r="BE230" s="7">
        <f>IF(S230&gt;0,RANK(S230,(N230:P230,Q230:AE230)),0)</f>
        <v>0</v>
      </c>
      <c r="BF230" s="2">
        <f t="shared" si="90"/>
        <v>0</v>
      </c>
      <c r="BG230" s="2">
        <f t="shared" si="91"/>
        <v>0</v>
      </c>
      <c r="BH230" s="2">
        <f t="shared" si="92"/>
        <v>0</v>
      </c>
      <c r="BI230" s="2">
        <f t="shared" si="93"/>
        <v>0</v>
      </c>
      <c r="BK230" s="6" t="s">
        <v>284</v>
      </c>
      <c r="BL230" s="6" t="s">
        <v>324</v>
      </c>
      <c r="BO230" s="99">
        <v>6</v>
      </c>
      <c r="BP230" s="97">
        <v>45</v>
      </c>
      <c r="BQ230" s="103">
        <f t="shared" si="94"/>
        <v>6045</v>
      </c>
      <c r="BS230" s="7" t="s">
        <v>2466</v>
      </c>
    </row>
    <row r="231" spans="1:71" ht="14" hidden="1" customHeight="1" outlineLevel="1" x14ac:dyDescent="0.2">
      <c r="A231" s="6" t="s">
        <v>153</v>
      </c>
      <c r="B231" s="6" t="s">
        <v>324</v>
      </c>
      <c r="C231" s="1">
        <f t="shared" si="85"/>
        <v>59207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>IF(P231&gt;0,RANK(P231,(N231:P231,Q231:AE231)),0)</f>
        <v>0</v>
      </c>
      <c r="G231" s="1">
        <f t="shared" si="82"/>
        <v>2359</v>
      </c>
      <c r="H231" s="2">
        <f t="shared" si="83"/>
        <v>3.9843261776479136E-2</v>
      </c>
      <c r="I231" s="2"/>
      <c r="J231" s="2">
        <f t="shared" si="86"/>
        <v>0.51992163088823962</v>
      </c>
      <c r="K231" s="2">
        <f t="shared" si="87"/>
        <v>0.48007836911176044</v>
      </c>
      <c r="L231" s="2">
        <f t="shared" si="88"/>
        <v>0</v>
      </c>
      <c r="M231" s="2">
        <f t="shared" si="89"/>
        <v>-5.5511151231257827E-17</v>
      </c>
      <c r="N231" s="1">
        <v>30783</v>
      </c>
      <c r="O231" s="1">
        <v>28424</v>
      </c>
      <c r="Q231" s="61"/>
      <c r="R231" s="61"/>
      <c r="S231" s="61"/>
      <c r="T231" s="61"/>
      <c r="U231" s="61"/>
      <c r="V231" s="61"/>
      <c r="W231" s="61"/>
      <c r="X231" s="61"/>
      <c r="Y231" s="61"/>
      <c r="Z231" s="61"/>
      <c r="BB231" s="7">
        <f>IF(Q231&gt;0,RANK(Q231,(N231:P231,Q231:AE231)),0)</f>
        <v>0</v>
      </c>
      <c r="BC231" s="7">
        <f>IF(R231&gt;0,RANK(R231,(N231:P231,Q231:AE231)),0)</f>
        <v>0</v>
      </c>
      <c r="BD231" s="7">
        <f>IF(T231&gt;0,RANK(T231,(N231:P231,Q231:AE231)),0)</f>
        <v>0</v>
      </c>
      <c r="BE231" s="7">
        <f>IF(S231&gt;0,RANK(S231,(N231:P231,Q231:AE231)),0)</f>
        <v>0</v>
      </c>
      <c r="BF231" s="2">
        <f t="shared" si="90"/>
        <v>0</v>
      </c>
      <c r="BG231" s="2">
        <f t="shared" si="91"/>
        <v>0</v>
      </c>
      <c r="BH231" s="2">
        <f t="shared" si="92"/>
        <v>0</v>
      </c>
      <c r="BI231" s="2">
        <f t="shared" si="93"/>
        <v>0</v>
      </c>
      <c r="BK231" s="6" t="s">
        <v>153</v>
      </c>
      <c r="BL231" s="6" t="s">
        <v>324</v>
      </c>
      <c r="BO231" s="99">
        <v>6</v>
      </c>
      <c r="BP231" s="97">
        <v>47</v>
      </c>
      <c r="BQ231" s="103">
        <f t="shared" si="94"/>
        <v>6047</v>
      </c>
      <c r="BS231" s="7" t="s">
        <v>2466</v>
      </c>
    </row>
    <row r="232" spans="1:71" ht="14" hidden="1" customHeight="1" outlineLevel="1" x14ac:dyDescent="0.2">
      <c r="A232" s="6" t="s">
        <v>1001</v>
      </c>
      <c r="B232" s="6" t="s">
        <v>324</v>
      </c>
      <c r="C232" s="1">
        <f t="shared" si="85"/>
        <v>3448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82"/>
        <v>1808</v>
      </c>
      <c r="H232" s="2">
        <f t="shared" si="83"/>
        <v>0.52436194895591648</v>
      </c>
      <c r="I232" s="2"/>
      <c r="J232" s="2">
        <f t="shared" si="86"/>
        <v>0.23781902552204176</v>
      </c>
      <c r="K232" s="2">
        <f t="shared" si="87"/>
        <v>0.76218097447795818</v>
      </c>
      <c r="L232" s="2">
        <f t="shared" si="88"/>
        <v>0</v>
      </c>
      <c r="M232" s="2">
        <f t="shared" si="89"/>
        <v>0</v>
      </c>
      <c r="N232" s="1">
        <v>820</v>
      </c>
      <c r="O232" s="1">
        <v>2628</v>
      </c>
      <c r="Q232" s="61"/>
      <c r="R232" s="61"/>
      <c r="S232" s="61"/>
      <c r="T232" s="61"/>
      <c r="U232" s="61"/>
      <c r="V232" s="61"/>
      <c r="W232" s="61"/>
      <c r="X232" s="61"/>
      <c r="Y232" s="61"/>
      <c r="Z232" s="61"/>
      <c r="BB232" s="7">
        <f>IF(Q232&gt;0,RANK(Q232,(N232:P232,Q232:AE232)),0)</f>
        <v>0</v>
      </c>
      <c r="BC232" s="7">
        <f>IF(R232&gt;0,RANK(R232,(N232:P232,Q232:AE232)),0)</f>
        <v>0</v>
      </c>
      <c r="BD232" s="7">
        <f>IF(T232&gt;0,RANK(T232,(N232:P232,Q232:AE232)),0)</f>
        <v>0</v>
      </c>
      <c r="BE232" s="7">
        <f>IF(S232&gt;0,RANK(S232,(N232:P232,Q232:AE232)),0)</f>
        <v>0</v>
      </c>
      <c r="BF232" s="2">
        <f t="shared" si="90"/>
        <v>0</v>
      </c>
      <c r="BG232" s="2">
        <f t="shared" si="91"/>
        <v>0</v>
      </c>
      <c r="BH232" s="2">
        <f t="shared" si="92"/>
        <v>0</v>
      </c>
      <c r="BI232" s="2">
        <f t="shared" si="93"/>
        <v>0</v>
      </c>
      <c r="BK232" s="6" t="s">
        <v>1001</v>
      </c>
      <c r="BL232" s="6" t="s">
        <v>324</v>
      </c>
      <c r="BO232" s="99">
        <v>6</v>
      </c>
      <c r="BP232" s="97">
        <v>49</v>
      </c>
      <c r="BQ232" s="103">
        <f t="shared" si="94"/>
        <v>6049</v>
      </c>
      <c r="BS232" s="7" t="s">
        <v>2466</v>
      </c>
    </row>
    <row r="233" spans="1:71" ht="14" hidden="1" customHeight="1" outlineLevel="1" x14ac:dyDescent="0.2">
      <c r="A233" s="6" t="s">
        <v>415</v>
      </c>
      <c r="B233" s="6" t="s">
        <v>324</v>
      </c>
      <c r="C233" s="1">
        <f t="shared" si="85"/>
        <v>4853</v>
      </c>
      <c r="D233" s="7">
        <f>IF(N233&gt;0, RANK(N233,(N233:P233,Q233:AE233)),0)</f>
        <v>1</v>
      </c>
      <c r="E233" s="7">
        <f>IF(O233&gt;0,RANK(O233,(N233:P233,Q233:AE233)),0)</f>
        <v>2</v>
      </c>
      <c r="F233" s="7">
        <f>IF(P233&gt;0,RANK(P233,(N233:P233,Q233:AE233)),0)</f>
        <v>0</v>
      </c>
      <c r="G233" s="1">
        <f t="shared" si="82"/>
        <v>559</v>
      </c>
      <c r="H233" s="2">
        <f t="shared" si="83"/>
        <v>0.11518648258808985</v>
      </c>
      <c r="I233" s="2"/>
      <c r="J233" s="2">
        <f t="shared" si="86"/>
        <v>0.55759324129404497</v>
      </c>
      <c r="K233" s="2">
        <f t="shared" si="87"/>
        <v>0.44240675870595508</v>
      </c>
      <c r="L233" s="2">
        <f t="shared" si="88"/>
        <v>0</v>
      </c>
      <c r="M233" s="2">
        <f t="shared" si="89"/>
        <v>-5.5511151231257827E-17</v>
      </c>
      <c r="N233" s="1">
        <v>2706</v>
      </c>
      <c r="O233" s="1">
        <v>2147</v>
      </c>
      <c r="Q233" s="61"/>
      <c r="R233" s="61"/>
      <c r="S233" s="61"/>
      <c r="T233" s="61"/>
      <c r="U233" s="61"/>
      <c r="V233" s="61"/>
      <c r="W233" s="61"/>
      <c r="X233" s="61"/>
      <c r="Y233" s="61"/>
      <c r="Z233" s="61"/>
      <c r="BB233" s="7">
        <f>IF(Q233&gt;0,RANK(Q233,(N233:P233,Q233:AE233)),0)</f>
        <v>0</v>
      </c>
      <c r="BC233" s="7">
        <f>IF(R233&gt;0,RANK(R233,(N233:P233,Q233:AE233)),0)</f>
        <v>0</v>
      </c>
      <c r="BD233" s="7">
        <f>IF(T233&gt;0,RANK(T233,(N233:P233,Q233:AE233)),0)</f>
        <v>0</v>
      </c>
      <c r="BE233" s="7">
        <f>IF(S233&gt;0,RANK(S233,(N233:P233,Q233:AE233)),0)</f>
        <v>0</v>
      </c>
      <c r="BF233" s="2">
        <f t="shared" si="90"/>
        <v>0</v>
      </c>
      <c r="BG233" s="2">
        <f t="shared" si="91"/>
        <v>0</v>
      </c>
      <c r="BH233" s="2">
        <f t="shared" si="92"/>
        <v>0</v>
      </c>
      <c r="BI233" s="2">
        <f t="shared" si="93"/>
        <v>0</v>
      </c>
      <c r="BK233" s="6" t="s">
        <v>415</v>
      </c>
      <c r="BL233" s="6" t="s">
        <v>324</v>
      </c>
      <c r="BO233" s="99">
        <v>6</v>
      </c>
      <c r="BP233" s="97">
        <v>51</v>
      </c>
      <c r="BQ233" s="103">
        <f t="shared" si="94"/>
        <v>6051</v>
      </c>
      <c r="BS233" s="7" t="s">
        <v>2466</v>
      </c>
    </row>
    <row r="234" spans="1:71" ht="14" hidden="1" customHeight="1" outlineLevel="1" x14ac:dyDescent="0.2">
      <c r="A234" s="6" t="s">
        <v>431</v>
      </c>
      <c r="B234" s="6" t="s">
        <v>324</v>
      </c>
      <c r="C234" s="1">
        <f t="shared" si="85"/>
        <v>116164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>IF(P234&gt;0,RANK(P234,(N234:P234,Q234:AE234)),0)</f>
        <v>0</v>
      </c>
      <c r="G234" s="1">
        <f t="shared" si="82"/>
        <v>37132</v>
      </c>
      <c r="H234" s="2">
        <f t="shared" si="83"/>
        <v>0.31965152715126888</v>
      </c>
      <c r="I234" s="2"/>
      <c r="J234" s="2">
        <f t="shared" si="86"/>
        <v>0.65982576357563449</v>
      </c>
      <c r="K234" s="2">
        <f t="shared" si="87"/>
        <v>0.34017423642436556</v>
      </c>
      <c r="L234" s="2">
        <f t="shared" si="88"/>
        <v>0</v>
      </c>
      <c r="M234" s="2">
        <f t="shared" si="89"/>
        <v>-5.5511151231257827E-17</v>
      </c>
      <c r="N234" s="1">
        <v>76648</v>
      </c>
      <c r="O234" s="1">
        <v>39516</v>
      </c>
      <c r="Q234" s="61"/>
      <c r="R234" s="61"/>
      <c r="S234" s="61"/>
      <c r="T234" s="61"/>
      <c r="U234" s="61"/>
      <c r="V234" s="61"/>
      <c r="W234" s="61"/>
      <c r="X234" s="61"/>
      <c r="Y234" s="61"/>
      <c r="Z234" s="61"/>
      <c r="BB234" s="7">
        <f>IF(Q234&gt;0,RANK(Q234,(N234:P234,Q234:AE234)),0)</f>
        <v>0</v>
      </c>
      <c r="BC234" s="7">
        <f>IF(R234&gt;0,RANK(R234,(N234:P234,Q234:AE234)),0)</f>
        <v>0</v>
      </c>
      <c r="BD234" s="7">
        <f>IF(T234&gt;0,RANK(T234,(N234:P234,Q234:AE234)),0)</f>
        <v>0</v>
      </c>
      <c r="BE234" s="7">
        <f>IF(S234&gt;0,RANK(S234,(N234:P234,Q234:AE234)),0)</f>
        <v>0</v>
      </c>
      <c r="BF234" s="2">
        <f t="shared" si="90"/>
        <v>0</v>
      </c>
      <c r="BG234" s="2">
        <f t="shared" si="91"/>
        <v>0</v>
      </c>
      <c r="BH234" s="2">
        <f t="shared" si="92"/>
        <v>0</v>
      </c>
      <c r="BI234" s="2">
        <f t="shared" si="93"/>
        <v>0</v>
      </c>
      <c r="BK234" s="6" t="s">
        <v>431</v>
      </c>
      <c r="BL234" s="6" t="s">
        <v>324</v>
      </c>
      <c r="BO234" s="99">
        <v>6</v>
      </c>
      <c r="BP234" s="97">
        <v>53</v>
      </c>
      <c r="BQ234" s="103">
        <f t="shared" si="94"/>
        <v>6053</v>
      </c>
      <c r="BS234" s="7" t="s">
        <v>2466</v>
      </c>
    </row>
    <row r="235" spans="1:71" ht="14" hidden="1" customHeight="1" outlineLevel="1" x14ac:dyDescent="0.2">
      <c r="A235" s="6" t="s">
        <v>783</v>
      </c>
      <c r="B235" s="6" t="s">
        <v>324</v>
      </c>
      <c r="C235" s="1">
        <f t="shared" si="85"/>
        <v>56347</v>
      </c>
      <c r="D235" s="7">
        <f>IF(N235&gt;0, RANK(N235,(N235:P235,Q235:AE235)),0)</f>
        <v>1</v>
      </c>
      <c r="E235" s="7">
        <f>IF(O235&gt;0,RANK(O235,(N235:P235,Q235:AE235)),0)</f>
        <v>2</v>
      </c>
      <c r="F235" s="7">
        <f>IF(P235&gt;0,RANK(P235,(N235:P235,Q235:AE235)),0)</f>
        <v>0</v>
      </c>
      <c r="G235" s="1">
        <f t="shared" si="82"/>
        <v>16679</v>
      </c>
      <c r="H235" s="2">
        <f t="shared" si="83"/>
        <v>0.29600511118604361</v>
      </c>
      <c r="I235" s="2"/>
      <c r="J235" s="2">
        <f t="shared" si="86"/>
        <v>0.64800255559302178</v>
      </c>
      <c r="K235" s="2">
        <f t="shared" si="87"/>
        <v>0.35199744440697817</v>
      </c>
      <c r="L235" s="2">
        <f t="shared" si="88"/>
        <v>0</v>
      </c>
      <c r="M235" s="2">
        <f t="shared" si="89"/>
        <v>5.5511151231257827E-17</v>
      </c>
      <c r="N235" s="1">
        <v>36513</v>
      </c>
      <c r="O235" s="1">
        <v>19834</v>
      </c>
      <c r="Q235" s="61"/>
      <c r="R235" s="61"/>
      <c r="S235" s="61"/>
      <c r="T235" s="61"/>
      <c r="U235" s="61"/>
      <c r="V235" s="61"/>
      <c r="W235" s="61"/>
      <c r="X235" s="61"/>
      <c r="Y235" s="61"/>
      <c r="Z235" s="61"/>
      <c r="BB235" s="7">
        <f>IF(Q235&gt;0,RANK(Q235,(N235:P235,Q235:AE235)),0)</f>
        <v>0</v>
      </c>
      <c r="BC235" s="7">
        <f>IF(R235&gt;0,RANK(R235,(N235:P235,Q235:AE235)),0)</f>
        <v>0</v>
      </c>
      <c r="BD235" s="7">
        <f>IF(T235&gt;0,RANK(T235,(N235:P235,Q235:AE235)),0)</f>
        <v>0</v>
      </c>
      <c r="BE235" s="7">
        <f>IF(S235&gt;0,RANK(S235,(N235:P235,Q235:AE235)),0)</f>
        <v>0</v>
      </c>
      <c r="BF235" s="2">
        <f t="shared" si="90"/>
        <v>0</v>
      </c>
      <c r="BG235" s="2">
        <f t="shared" si="91"/>
        <v>0</v>
      </c>
      <c r="BH235" s="2">
        <f t="shared" si="92"/>
        <v>0</v>
      </c>
      <c r="BI235" s="2">
        <f t="shared" si="93"/>
        <v>0</v>
      </c>
      <c r="BK235" s="6" t="s">
        <v>783</v>
      </c>
      <c r="BL235" s="6" t="s">
        <v>324</v>
      </c>
      <c r="BO235" s="99">
        <v>6</v>
      </c>
      <c r="BP235" s="97">
        <v>55</v>
      </c>
      <c r="BQ235" s="103">
        <f t="shared" si="94"/>
        <v>6055</v>
      </c>
      <c r="BS235" s="7" t="s">
        <v>2466</v>
      </c>
    </row>
    <row r="236" spans="1:71" ht="14" hidden="1" customHeight="1" outlineLevel="1" x14ac:dyDescent="0.2">
      <c r="A236" s="6" t="s">
        <v>1081</v>
      </c>
      <c r="B236" s="6" t="s">
        <v>324</v>
      </c>
      <c r="C236" s="1">
        <f t="shared" si="85"/>
        <v>52867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>IF(P236&gt;0,RANK(P236,(N236:P236,Q236:AE236)),0)</f>
        <v>0</v>
      </c>
      <c r="G236" s="1">
        <f t="shared" si="82"/>
        <v>3103</v>
      </c>
      <c r="H236" s="2">
        <f t="shared" si="83"/>
        <v>5.8694459681843114E-2</v>
      </c>
      <c r="I236" s="2"/>
      <c r="J236" s="2">
        <f t="shared" si="86"/>
        <v>0.52934722984092153</v>
      </c>
      <c r="K236" s="2">
        <f t="shared" si="87"/>
        <v>0.47065277015907842</v>
      </c>
      <c r="L236" s="2">
        <f t="shared" si="88"/>
        <v>0</v>
      </c>
      <c r="M236" s="2">
        <f t="shared" si="89"/>
        <v>5.5511151231257827E-17</v>
      </c>
      <c r="N236" s="1">
        <v>27985</v>
      </c>
      <c r="O236" s="1">
        <v>24882</v>
      </c>
      <c r="Q236" s="61"/>
      <c r="R236" s="61"/>
      <c r="S236" s="61"/>
      <c r="T236" s="61"/>
      <c r="U236" s="61"/>
      <c r="V236" s="61"/>
      <c r="W236" s="61"/>
      <c r="X236" s="61"/>
      <c r="Y236" s="61"/>
      <c r="Z236" s="61"/>
      <c r="BB236" s="7">
        <f>IF(Q236&gt;0,RANK(Q236,(N236:P236,Q236:AE236)),0)</f>
        <v>0</v>
      </c>
      <c r="BC236" s="7">
        <f>IF(R236&gt;0,RANK(R236,(N236:P236,Q236:AE236)),0)</f>
        <v>0</v>
      </c>
      <c r="BD236" s="7">
        <f>IF(T236&gt;0,RANK(T236,(N236:P236,Q236:AE236)),0)</f>
        <v>0</v>
      </c>
      <c r="BE236" s="7">
        <f>IF(S236&gt;0,RANK(S236,(N236:P236,Q236:AE236)),0)</f>
        <v>0</v>
      </c>
      <c r="BF236" s="2">
        <f t="shared" si="90"/>
        <v>0</v>
      </c>
      <c r="BG236" s="2">
        <f t="shared" si="91"/>
        <v>0</v>
      </c>
      <c r="BH236" s="2">
        <f t="shared" si="92"/>
        <v>0</v>
      </c>
      <c r="BI236" s="2">
        <f t="shared" si="93"/>
        <v>0</v>
      </c>
      <c r="BK236" s="6" t="s">
        <v>1081</v>
      </c>
      <c r="BL236" s="6" t="s">
        <v>324</v>
      </c>
      <c r="BO236" s="99">
        <v>6</v>
      </c>
      <c r="BP236" s="97">
        <v>57</v>
      </c>
      <c r="BQ236" s="103">
        <f t="shared" si="94"/>
        <v>6057</v>
      </c>
      <c r="BS236" s="7" t="s">
        <v>2466</v>
      </c>
    </row>
    <row r="237" spans="1:71" ht="14" hidden="1" customHeight="1" outlineLevel="1" x14ac:dyDescent="0.2">
      <c r="A237" s="6" t="s">
        <v>1082</v>
      </c>
      <c r="B237" s="6" t="s">
        <v>324</v>
      </c>
      <c r="C237" s="1">
        <f t="shared" si="85"/>
        <v>1082998</v>
      </c>
      <c r="D237" s="7">
        <f>IF(N237&gt;0, RANK(N237,(N237:P237,Q237:AE237)),0)</f>
        <v>1</v>
      </c>
      <c r="E237" s="7">
        <f>IF(O237&gt;0,RANK(O237,(N237:P237,Q237:AE237)),0)</f>
        <v>2</v>
      </c>
      <c r="F237" s="7">
        <f>IF(P237&gt;0,RANK(P237,(N237:P237,Q237:AE237)),0)</f>
        <v>0</v>
      </c>
      <c r="G237" s="1">
        <f t="shared" si="82"/>
        <v>3096</v>
      </c>
      <c r="H237" s="2">
        <f t="shared" si="83"/>
        <v>2.8587310410545541E-3</v>
      </c>
      <c r="I237" s="2"/>
      <c r="J237" s="2">
        <f t="shared" si="86"/>
        <v>0.5014293655205273</v>
      </c>
      <c r="K237" s="2">
        <f t="shared" si="87"/>
        <v>0.4985706344794727</v>
      </c>
      <c r="L237" s="2">
        <f t="shared" si="88"/>
        <v>0</v>
      </c>
      <c r="M237" s="2">
        <f t="shared" si="89"/>
        <v>0</v>
      </c>
      <c r="N237" s="1">
        <v>543047</v>
      </c>
      <c r="O237" s="1">
        <v>539951</v>
      </c>
      <c r="Q237" s="61"/>
      <c r="R237" s="61"/>
      <c r="S237" s="61"/>
      <c r="T237" s="61"/>
      <c r="U237" s="61"/>
      <c r="V237" s="61"/>
      <c r="W237" s="61"/>
      <c r="X237" s="61"/>
      <c r="Y237" s="61"/>
      <c r="Z237" s="61"/>
      <c r="BB237" s="7">
        <f>IF(Q237&gt;0,RANK(Q237,(N237:P237,Q237:AE237)),0)</f>
        <v>0</v>
      </c>
      <c r="BC237" s="7">
        <f>IF(R237&gt;0,RANK(R237,(N237:P237,Q237:AE237)),0)</f>
        <v>0</v>
      </c>
      <c r="BD237" s="7">
        <f>IF(T237&gt;0,RANK(T237,(N237:P237,Q237:AE237)),0)</f>
        <v>0</v>
      </c>
      <c r="BE237" s="7">
        <f>IF(S237&gt;0,RANK(S237,(N237:P237,Q237:AE237)),0)</f>
        <v>0</v>
      </c>
      <c r="BF237" s="2">
        <f t="shared" si="90"/>
        <v>0</v>
      </c>
      <c r="BG237" s="2">
        <f t="shared" si="91"/>
        <v>0</v>
      </c>
      <c r="BH237" s="2">
        <f t="shared" si="92"/>
        <v>0</v>
      </c>
      <c r="BI237" s="2">
        <f t="shared" si="93"/>
        <v>0</v>
      </c>
      <c r="BK237" s="6" t="s">
        <v>1082</v>
      </c>
      <c r="BL237" s="6" t="s">
        <v>324</v>
      </c>
      <c r="BO237" s="99">
        <v>6</v>
      </c>
      <c r="BP237" s="97">
        <v>59</v>
      </c>
      <c r="BQ237" s="103">
        <f t="shared" si="94"/>
        <v>6059</v>
      </c>
      <c r="BS237" s="7" t="s">
        <v>2466</v>
      </c>
    </row>
    <row r="238" spans="1:71" ht="14" hidden="1" customHeight="1" outlineLevel="1" x14ac:dyDescent="0.2">
      <c r="A238" s="6" t="s">
        <v>459</v>
      </c>
      <c r="B238" s="6" t="s">
        <v>324</v>
      </c>
      <c r="C238" s="1">
        <f t="shared" si="85"/>
        <v>175427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82"/>
        <v>30887</v>
      </c>
      <c r="H238" s="2">
        <f t="shared" si="83"/>
        <v>0.17606753806426606</v>
      </c>
      <c r="I238" s="2"/>
      <c r="J238" s="2">
        <f t="shared" si="86"/>
        <v>0.411966230967867</v>
      </c>
      <c r="K238" s="2">
        <f t="shared" si="87"/>
        <v>0.588033769032133</v>
      </c>
      <c r="L238" s="2">
        <f t="shared" si="88"/>
        <v>0</v>
      </c>
      <c r="M238" s="2">
        <f t="shared" si="89"/>
        <v>0</v>
      </c>
      <c r="N238" s="1">
        <v>72270</v>
      </c>
      <c r="O238" s="1">
        <v>103157</v>
      </c>
      <c r="Q238" s="61"/>
      <c r="R238" s="61"/>
      <c r="S238" s="61"/>
      <c r="T238" s="61"/>
      <c r="U238" s="61"/>
      <c r="V238" s="61"/>
      <c r="W238" s="61"/>
      <c r="X238" s="61"/>
      <c r="Y238" s="61"/>
      <c r="Z238" s="61"/>
      <c r="BB238" s="7">
        <f>IF(Q238&gt;0,RANK(Q238,(N238:P238,Q238:AE238)),0)</f>
        <v>0</v>
      </c>
      <c r="BC238" s="7">
        <f>IF(R238&gt;0,RANK(R238,(N238:P238,Q238:AE238)),0)</f>
        <v>0</v>
      </c>
      <c r="BD238" s="7">
        <f>IF(T238&gt;0,RANK(T238,(N238:P238,Q238:AE238)),0)</f>
        <v>0</v>
      </c>
      <c r="BE238" s="7">
        <f>IF(S238&gt;0,RANK(S238,(N238:P238,Q238:AE238)),0)</f>
        <v>0</v>
      </c>
      <c r="BF238" s="2">
        <f t="shared" si="90"/>
        <v>0</v>
      </c>
      <c r="BG238" s="2">
        <f t="shared" si="91"/>
        <v>0</v>
      </c>
      <c r="BH238" s="2">
        <f t="shared" si="92"/>
        <v>0</v>
      </c>
      <c r="BI238" s="2">
        <f t="shared" si="93"/>
        <v>0</v>
      </c>
      <c r="BK238" s="6" t="s">
        <v>459</v>
      </c>
      <c r="BL238" s="6" t="s">
        <v>324</v>
      </c>
      <c r="BO238" s="99">
        <v>6</v>
      </c>
      <c r="BP238" s="97">
        <v>61</v>
      </c>
      <c r="BQ238" s="103">
        <f t="shared" si="94"/>
        <v>6061</v>
      </c>
      <c r="BS238" s="7" t="s">
        <v>2466</v>
      </c>
    </row>
    <row r="239" spans="1:71" ht="14" hidden="1" customHeight="1" outlineLevel="1" x14ac:dyDescent="0.2">
      <c r="A239" s="6" t="s">
        <v>118</v>
      </c>
      <c r="B239" s="6" t="s">
        <v>324</v>
      </c>
      <c r="C239" s="1">
        <f t="shared" si="85"/>
        <v>9240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82"/>
        <v>2374</v>
      </c>
      <c r="H239" s="2">
        <f t="shared" si="83"/>
        <v>0.25692640692640695</v>
      </c>
      <c r="I239" s="2"/>
      <c r="J239" s="2">
        <f t="shared" si="86"/>
        <v>0.37153679653679655</v>
      </c>
      <c r="K239" s="2">
        <f t="shared" si="87"/>
        <v>0.6284632034632035</v>
      </c>
      <c r="L239" s="2">
        <f t="shared" si="88"/>
        <v>0</v>
      </c>
      <c r="M239" s="2">
        <f t="shared" si="89"/>
        <v>-1.1102230246251565E-16</v>
      </c>
      <c r="N239" s="1">
        <v>3433</v>
      </c>
      <c r="O239" s="1">
        <v>5807</v>
      </c>
      <c r="Q239" s="61"/>
      <c r="R239" s="61"/>
      <c r="S239" s="61"/>
      <c r="T239" s="61"/>
      <c r="U239" s="61"/>
      <c r="V239" s="61"/>
      <c r="W239" s="61"/>
      <c r="X239" s="61"/>
      <c r="Y239" s="61"/>
      <c r="Z239" s="61"/>
      <c r="BB239" s="7">
        <f>IF(Q239&gt;0,RANK(Q239,(N239:P239,Q239:AE239)),0)</f>
        <v>0</v>
      </c>
      <c r="BC239" s="7">
        <f>IF(R239&gt;0,RANK(R239,(N239:P239,Q239:AE239)),0)</f>
        <v>0</v>
      </c>
      <c r="BD239" s="7">
        <f>IF(T239&gt;0,RANK(T239,(N239:P239,Q239:AE239)),0)</f>
        <v>0</v>
      </c>
      <c r="BE239" s="7">
        <f>IF(S239&gt;0,RANK(S239,(N239:P239,Q239:AE239)),0)</f>
        <v>0</v>
      </c>
      <c r="BF239" s="2">
        <f t="shared" si="90"/>
        <v>0</v>
      </c>
      <c r="BG239" s="2">
        <f t="shared" si="91"/>
        <v>0</v>
      </c>
      <c r="BH239" s="2">
        <f t="shared" si="92"/>
        <v>0</v>
      </c>
      <c r="BI239" s="2">
        <f t="shared" si="93"/>
        <v>0</v>
      </c>
      <c r="BK239" s="6" t="s">
        <v>118</v>
      </c>
      <c r="BL239" s="6" t="s">
        <v>324</v>
      </c>
      <c r="BO239" s="99">
        <v>6</v>
      </c>
      <c r="BP239" s="97">
        <v>63</v>
      </c>
      <c r="BQ239" s="103">
        <f t="shared" si="94"/>
        <v>6063</v>
      </c>
      <c r="BS239" s="7" t="s">
        <v>2466</v>
      </c>
    </row>
    <row r="240" spans="1:71" ht="14" hidden="1" customHeight="1" outlineLevel="1" x14ac:dyDescent="0.2">
      <c r="A240" s="6" t="s">
        <v>2284</v>
      </c>
      <c r="B240" s="6" t="s">
        <v>324</v>
      </c>
      <c r="C240" s="1">
        <f t="shared" ref="C240:C266" si="95">SUM(N240:AY240)</f>
        <v>642088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0</v>
      </c>
      <c r="G240" s="1">
        <f t="shared" si="82"/>
        <v>2398</v>
      </c>
      <c r="H240" s="2">
        <f t="shared" si="83"/>
        <v>3.7346905720088211E-3</v>
      </c>
      <c r="I240" s="2"/>
      <c r="J240" s="2">
        <f t="shared" ref="J240:J266" si="96">IF($C240=0,"-",N240/$C240)</f>
        <v>0.49813265471399559</v>
      </c>
      <c r="K240" s="2">
        <f t="shared" ref="K240:K266" si="97">IF($C240=0,"-",O240/$C240)</f>
        <v>0.50186734528600441</v>
      </c>
      <c r="L240" s="2">
        <f t="shared" ref="L240:L266" si="98">IF($C240=0,"-",P240/$C240)</f>
        <v>0</v>
      </c>
      <c r="M240" s="2">
        <f t="shared" ref="M240:M266" si="99">IF(C240=0,"-",(1-J240-K240-L240))</f>
        <v>0</v>
      </c>
      <c r="N240" s="1">
        <v>319845</v>
      </c>
      <c r="O240" s="1">
        <v>322243</v>
      </c>
      <c r="Q240" s="61"/>
      <c r="R240" s="61"/>
      <c r="S240" s="61"/>
      <c r="T240" s="61"/>
      <c r="U240" s="61"/>
      <c r="V240" s="61"/>
      <c r="W240" s="61"/>
      <c r="X240" s="61"/>
      <c r="Y240" s="61"/>
      <c r="Z240" s="61"/>
      <c r="BB240" s="7">
        <f>IF(Q240&gt;0,RANK(Q240,(N240:P240,Q240:AE240)),0)</f>
        <v>0</v>
      </c>
      <c r="BC240" s="7">
        <f>IF(R240&gt;0,RANK(R240,(N240:P240,Q240:AE240)),0)</f>
        <v>0</v>
      </c>
      <c r="BD240" s="7">
        <f>IF(T240&gt;0,RANK(T240,(N240:P240,Q240:AE240)),0)</f>
        <v>0</v>
      </c>
      <c r="BE240" s="7">
        <f>IF(S240&gt;0,RANK(S240,(N240:P240,Q240:AE240)),0)</f>
        <v>0</v>
      </c>
      <c r="BF240" s="2">
        <f t="shared" ref="BF240:BF266" si="100">IF($C240=0,"-",Q240/$C240)</f>
        <v>0</v>
      </c>
      <c r="BG240" s="2">
        <f t="shared" ref="BG240:BG266" si="101">IF($C240=0,"-",R240/$C240)</f>
        <v>0</v>
      </c>
      <c r="BH240" s="2">
        <f t="shared" ref="BH240:BH266" si="102">IF($C240=0,"-",T240/$C240)</f>
        <v>0</v>
      </c>
      <c r="BI240" s="2">
        <f t="shared" ref="BI240:BI266" si="103">IF($C240=0,"-",S240/$C240)</f>
        <v>0</v>
      </c>
      <c r="BK240" s="6" t="s">
        <v>2284</v>
      </c>
      <c r="BL240" s="6" t="s">
        <v>324</v>
      </c>
      <c r="BO240" s="99">
        <v>6</v>
      </c>
      <c r="BP240" s="97">
        <v>65</v>
      </c>
      <c r="BQ240" s="103">
        <f t="shared" ref="BQ240:BQ265" si="104">BO240*1000+BP240</f>
        <v>6065</v>
      </c>
      <c r="BS240" s="7" t="s">
        <v>2466</v>
      </c>
    </row>
    <row r="241" spans="1:71" ht="14" hidden="1" customHeight="1" outlineLevel="1" x14ac:dyDescent="0.2">
      <c r="A241" s="6" t="s">
        <v>1456</v>
      </c>
      <c r="B241" s="6" t="s">
        <v>324</v>
      </c>
      <c r="C241" s="1">
        <f t="shared" si="95"/>
        <v>514706</v>
      </c>
      <c r="D241" s="7">
        <f>IF(N241&gt;0, RANK(N241,(N241:P241,Q241:AE241)),0)</f>
        <v>1</v>
      </c>
      <c r="E241" s="7">
        <f>IF(O241&gt;0,RANK(O241,(N241:P241,Q241:AE241)),0)</f>
        <v>2</v>
      </c>
      <c r="F241" s="7">
        <f>IF(P241&gt;0,RANK(P241,(N241:P241,Q241:AE241)),0)</f>
        <v>0</v>
      </c>
      <c r="G241" s="1">
        <f t="shared" si="82"/>
        <v>90686</v>
      </c>
      <c r="H241" s="2">
        <f t="shared" si="83"/>
        <v>0.17618990258516512</v>
      </c>
      <c r="I241" s="2"/>
      <c r="J241" s="2">
        <f t="shared" si="96"/>
        <v>0.5880949512925826</v>
      </c>
      <c r="K241" s="2">
        <f t="shared" si="97"/>
        <v>0.41190504870741745</v>
      </c>
      <c r="L241" s="2">
        <f t="shared" si="98"/>
        <v>0</v>
      </c>
      <c r="M241" s="2">
        <f t="shared" si="99"/>
        <v>-5.5511151231257827E-17</v>
      </c>
      <c r="N241" s="1">
        <v>302696</v>
      </c>
      <c r="O241" s="1">
        <v>212010</v>
      </c>
      <c r="Q241" s="61"/>
      <c r="R241" s="61"/>
      <c r="S241" s="61"/>
      <c r="T241" s="61"/>
      <c r="U241" s="61"/>
      <c r="V241" s="61"/>
      <c r="W241" s="61"/>
      <c r="X241" s="61"/>
      <c r="Y241" s="61"/>
      <c r="Z241" s="61"/>
      <c r="BB241" s="7">
        <f>IF(Q241&gt;0,RANK(Q241,(N241:P241,Q241:AE241)),0)</f>
        <v>0</v>
      </c>
      <c r="BC241" s="7">
        <f>IF(R241&gt;0,RANK(R241,(N241:P241,Q241:AE241)),0)</f>
        <v>0</v>
      </c>
      <c r="BD241" s="7">
        <f>IF(T241&gt;0,RANK(T241,(N241:P241,Q241:AE241)),0)</f>
        <v>0</v>
      </c>
      <c r="BE241" s="7">
        <f>IF(S241&gt;0,RANK(S241,(N241:P241,Q241:AE241)),0)</f>
        <v>0</v>
      </c>
      <c r="BF241" s="2">
        <f t="shared" si="100"/>
        <v>0</v>
      </c>
      <c r="BG241" s="2">
        <f t="shared" si="101"/>
        <v>0</v>
      </c>
      <c r="BH241" s="2">
        <f t="shared" si="102"/>
        <v>0</v>
      </c>
      <c r="BI241" s="2">
        <f t="shared" si="103"/>
        <v>0</v>
      </c>
      <c r="BK241" s="6" t="s">
        <v>1456</v>
      </c>
      <c r="BL241" s="6" t="s">
        <v>324</v>
      </c>
      <c r="BO241" s="99">
        <v>6</v>
      </c>
      <c r="BP241" s="97">
        <v>67</v>
      </c>
      <c r="BQ241" s="103">
        <f t="shared" si="104"/>
        <v>6067</v>
      </c>
      <c r="BS241" s="7" t="s">
        <v>2466</v>
      </c>
    </row>
    <row r="242" spans="1:71" ht="14" hidden="1" customHeight="1" outlineLevel="1" x14ac:dyDescent="0.2">
      <c r="A242" s="6" t="s">
        <v>1457</v>
      </c>
      <c r="B242" s="6" t="s">
        <v>324</v>
      </c>
      <c r="C242" s="1">
        <f t="shared" si="95"/>
        <v>20089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82"/>
        <v>2459</v>
      </c>
      <c r="H242" s="2">
        <f t="shared" si="83"/>
        <v>0.12240529643088258</v>
      </c>
      <c r="I242" s="2"/>
      <c r="J242" s="2">
        <f t="shared" si="96"/>
        <v>0.5612026482154413</v>
      </c>
      <c r="K242" s="2">
        <f t="shared" si="97"/>
        <v>0.4387973517845587</v>
      </c>
      <c r="L242" s="2">
        <f t="shared" si="98"/>
        <v>0</v>
      </c>
      <c r="M242" s="2">
        <f t="shared" si="99"/>
        <v>0</v>
      </c>
      <c r="N242" s="1">
        <v>11274</v>
      </c>
      <c r="O242" s="1">
        <v>8815</v>
      </c>
      <c r="Q242" s="61"/>
      <c r="R242" s="61"/>
      <c r="S242" s="61"/>
      <c r="T242" s="61"/>
      <c r="U242" s="61"/>
      <c r="V242" s="61"/>
      <c r="W242" s="61"/>
      <c r="X242" s="61"/>
      <c r="Y242" s="61"/>
      <c r="Z242" s="61"/>
      <c r="BB242" s="7">
        <f>IF(Q242&gt;0,RANK(Q242,(N242:P242,Q242:AE242)),0)</f>
        <v>0</v>
      </c>
      <c r="BC242" s="7">
        <f>IF(R242&gt;0,RANK(R242,(N242:P242,Q242:AE242)),0)</f>
        <v>0</v>
      </c>
      <c r="BD242" s="7">
        <f>IF(T242&gt;0,RANK(T242,(N242:P242,Q242:AE242)),0)</f>
        <v>0</v>
      </c>
      <c r="BE242" s="7">
        <f>IF(S242&gt;0,RANK(S242,(N242:P242,Q242:AE242)),0)</f>
        <v>0</v>
      </c>
      <c r="BF242" s="2">
        <f t="shared" si="100"/>
        <v>0</v>
      </c>
      <c r="BG242" s="2">
        <f t="shared" si="101"/>
        <v>0</v>
      </c>
      <c r="BH242" s="2">
        <f t="shared" si="102"/>
        <v>0</v>
      </c>
      <c r="BI242" s="2">
        <f t="shared" si="103"/>
        <v>0</v>
      </c>
      <c r="BK242" s="6" t="s">
        <v>1457</v>
      </c>
      <c r="BL242" s="6" t="s">
        <v>324</v>
      </c>
      <c r="BO242" s="99">
        <v>6</v>
      </c>
      <c r="BP242" s="97">
        <v>69</v>
      </c>
      <c r="BQ242" s="103">
        <f t="shared" si="104"/>
        <v>6069</v>
      </c>
      <c r="BS242" s="7" t="s">
        <v>2466</v>
      </c>
    </row>
    <row r="243" spans="1:71" ht="14" hidden="1" customHeight="1" outlineLevel="1" x14ac:dyDescent="0.2">
      <c r="A243" s="6" t="s">
        <v>611</v>
      </c>
      <c r="B243" s="6" t="s">
        <v>324</v>
      </c>
      <c r="C243" s="1">
        <f t="shared" si="95"/>
        <v>537253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0</v>
      </c>
      <c r="G243" s="1">
        <f t="shared" si="82"/>
        <v>16495</v>
      </c>
      <c r="H243" s="2">
        <f t="shared" si="83"/>
        <v>3.0702480954038415E-2</v>
      </c>
      <c r="I243" s="2"/>
      <c r="J243" s="2">
        <f t="shared" si="96"/>
        <v>0.51535124047701919</v>
      </c>
      <c r="K243" s="2">
        <f t="shared" si="97"/>
        <v>0.48464875952298081</v>
      </c>
      <c r="L243" s="2">
        <f t="shared" si="98"/>
        <v>0</v>
      </c>
      <c r="M243" s="2">
        <f t="shared" si="99"/>
        <v>0</v>
      </c>
      <c r="N243" s="1">
        <v>276874</v>
      </c>
      <c r="O243" s="1">
        <v>260379</v>
      </c>
      <c r="Q243" s="61"/>
      <c r="R243" s="61"/>
      <c r="S243" s="61"/>
      <c r="T243" s="61"/>
      <c r="U243" s="61"/>
      <c r="V243" s="61"/>
      <c r="W243" s="61"/>
      <c r="X243" s="61"/>
      <c r="Y243" s="61"/>
      <c r="Z243" s="61"/>
      <c r="BB243" s="7">
        <f>IF(Q243&gt;0,RANK(Q243,(N243:P243,Q243:AE243)),0)</f>
        <v>0</v>
      </c>
      <c r="BC243" s="7">
        <f>IF(R243&gt;0,RANK(R243,(N243:P243,Q243:AE243)),0)</f>
        <v>0</v>
      </c>
      <c r="BD243" s="7">
        <f>IF(T243&gt;0,RANK(T243,(N243:P243,Q243:AE243)),0)</f>
        <v>0</v>
      </c>
      <c r="BE243" s="7">
        <f>IF(S243&gt;0,RANK(S243,(N243:P243,Q243:AE243)),0)</f>
        <v>0</v>
      </c>
      <c r="BF243" s="2">
        <f t="shared" si="100"/>
        <v>0</v>
      </c>
      <c r="BG243" s="2">
        <f t="shared" si="101"/>
        <v>0</v>
      </c>
      <c r="BH243" s="2">
        <f t="shared" si="102"/>
        <v>0</v>
      </c>
      <c r="BI243" s="2">
        <f t="shared" si="103"/>
        <v>0</v>
      </c>
      <c r="BK243" s="6" t="s">
        <v>611</v>
      </c>
      <c r="BL243" s="6" t="s">
        <v>324</v>
      </c>
      <c r="BO243" s="99">
        <v>6</v>
      </c>
      <c r="BP243" s="97">
        <v>71</v>
      </c>
      <c r="BQ243" s="103">
        <f t="shared" si="104"/>
        <v>6071</v>
      </c>
      <c r="BS243" s="7" t="s">
        <v>2466</v>
      </c>
    </row>
    <row r="244" spans="1:71" ht="14" hidden="1" customHeight="1" outlineLevel="1" x14ac:dyDescent="0.2">
      <c r="A244" s="6" t="s">
        <v>1783</v>
      </c>
      <c r="B244" s="6" t="s">
        <v>324</v>
      </c>
      <c r="C244" s="1">
        <f t="shared" si="95"/>
        <v>1157878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0</v>
      </c>
      <c r="G244" s="1">
        <f t="shared" si="82"/>
        <v>158814</v>
      </c>
      <c r="H244" s="2">
        <f t="shared" si="83"/>
        <v>0.13715952803317794</v>
      </c>
      <c r="I244" s="2"/>
      <c r="J244" s="2">
        <f t="shared" si="96"/>
        <v>0.56857976401658894</v>
      </c>
      <c r="K244" s="2">
        <f t="shared" si="97"/>
        <v>0.43142023598341106</v>
      </c>
      <c r="L244" s="2">
        <f t="shared" si="98"/>
        <v>0</v>
      </c>
      <c r="M244" s="2">
        <f t="shared" si="99"/>
        <v>0</v>
      </c>
      <c r="N244" s="1">
        <v>658346</v>
      </c>
      <c r="O244" s="1">
        <v>499532</v>
      </c>
      <c r="Q244" s="61"/>
      <c r="R244" s="61"/>
      <c r="S244" s="61"/>
      <c r="T244" s="61"/>
      <c r="U244" s="61"/>
      <c r="V244" s="61"/>
      <c r="W244" s="61"/>
      <c r="X244" s="61"/>
      <c r="Y244" s="61"/>
      <c r="Z244" s="61"/>
      <c r="BB244" s="7">
        <f>IF(Q244&gt;0,RANK(Q244,(N244:P244,Q244:AE244)),0)</f>
        <v>0</v>
      </c>
      <c r="BC244" s="7">
        <f>IF(R244&gt;0,RANK(R244,(N244:P244,Q244:AE244)),0)</f>
        <v>0</v>
      </c>
      <c r="BD244" s="7">
        <f>IF(T244&gt;0,RANK(T244,(N244:P244,Q244:AE244)),0)</f>
        <v>0</v>
      </c>
      <c r="BE244" s="7">
        <f>IF(S244&gt;0,RANK(S244,(N244:P244,Q244:AE244)),0)</f>
        <v>0</v>
      </c>
      <c r="BF244" s="2">
        <f t="shared" si="100"/>
        <v>0</v>
      </c>
      <c r="BG244" s="2">
        <f t="shared" si="101"/>
        <v>0</v>
      </c>
      <c r="BH244" s="2">
        <f t="shared" si="102"/>
        <v>0</v>
      </c>
      <c r="BI244" s="2">
        <f t="shared" si="103"/>
        <v>0</v>
      </c>
      <c r="BK244" s="6" t="s">
        <v>1783</v>
      </c>
      <c r="BL244" s="6" t="s">
        <v>324</v>
      </c>
      <c r="BO244" s="99">
        <v>6</v>
      </c>
      <c r="BP244" s="97">
        <v>73</v>
      </c>
      <c r="BQ244" s="103">
        <f t="shared" si="104"/>
        <v>6073</v>
      </c>
      <c r="BS244" s="7" t="s">
        <v>2466</v>
      </c>
    </row>
    <row r="245" spans="1:71" ht="14" hidden="1" customHeight="1" outlineLevel="1" x14ac:dyDescent="0.2">
      <c r="A245" s="6" t="s">
        <v>1784</v>
      </c>
      <c r="B245" s="6" t="s">
        <v>324</v>
      </c>
      <c r="C245" s="1">
        <f t="shared" si="95"/>
        <v>361362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 t="shared" si="82"/>
        <v>263000</v>
      </c>
      <c r="H245" s="2">
        <f t="shared" si="83"/>
        <v>0.72780203784570596</v>
      </c>
      <c r="I245" s="2"/>
      <c r="J245" s="2">
        <f t="shared" si="96"/>
        <v>0.86390101892285298</v>
      </c>
      <c r="K245" s="2">
        <f t="shared" si="97"/>
        <v>0.13609898107714702</v>
      </c>
      <c r="L245" s="2">
        <f t="shared" si="98"/>
        <v>0</v>
      </c>
      <c r="M245" s="2">
        <f t="shared" si="99"/>
        <v>0</v>
      </c>
      <c r="N245" s="1">
        <v>312181</v>
      </c>
      <c r="O245" s="1">
        <v>49181</v>
      </c>
      <c r="Q245" s="61"/>
      <c r="R245" s="61"/>
      <c r="S245" s="61"/>
      <c r="T245" s="61"/>
      <c r="U245" s="61"/>
      <c r="V245" s="61"/>
      <c r="W245" s="61"/>
      <c r="X245" s="61"/>
      <c r="Y245" s="61"/>
      <c r="Z245" s="61"/>
      <c r="BB245" s="7">
        <f>IF(Q245&gt;0,RANK(Q245,(N245:P245,Q245:AE245)),0)</f>
        <v>0</v>
      </c>
      <c r="BC245" s="7">
        <f>IF(R245&gt;0,RANK(R245,(N245:P245,Q245:AE245)),0)</f>
        <v>0</v>
      </c>
      <c r="BD245" s="7">
        <f>IF(T245&gt;0,RANK(T245,(N245:P245,Q245:AE245)),0)</f>
        <v>0</v>
      </c>
      <c r="BE245" s="7">
        <f>IF(S245&gt;0,RANK(S245,(N245:P245,Q245:AE245)),0)</f>
        <v>0</v>
      </c>
      <c r="BF245" s="2">
        <f t="shared" si="100"/>
        <v>0</v>
      </c>
      <c r="BG245" s="2">
        <f t="shared" si="101"/>
        <v>0</v>
      </c>
      <c r="BH245" s="2">
        <f t="shared" si="102"/>
        <v>0</v>
      </c>
      <c r="BI245" s="2">
        <f t="shared" si="103"/>
        <v>0</v>
      </c>
      <c r="BK245" s="6" t="s">
        <v>1784</v>
      </c>
      <c r="BL245" s="6" t="s">
        <v>324</v>
      </c>
      <c r="BO245" s="99">
        <v>6</v>
      </c>
      <c r="BP245" s="97">
        <v>75</v>
      </c>
      <c r="BQ245" s="103">
        <f t="shared" si="104"/>
        <v>6075</v>
      </c>
      <c r="BS245" s="7" t="s">
        <v>2466</v>
      </c>
    </row>
    <row r="246" spans="1:71" ht="14" hidden="1" customHeight="1" outlineLevel="1" x14ac:dyDescent="0.2">
      <c r="A246" s="6" t="s">
        <v>1785</v>
      </c>
      <c r="B246" s="6" t="s">
        <v>324</v>
      </c>
      <c r="C246" s="1">
        <f t="shared" si="95"/>
        <v>194440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0</v>
      </c>
      <c r="G246" s="1">
        <f t="shared" si="82"/>
        <v>8508</v>
      </c>
      <c r="H246" s="2">
        <f t="shared" si="83"/>
        <v>4.3756428718370703E-2</v>
      </c>
      <c r="I246" s="2"/>
      <c r="J246" s="2">
        <f t="shared" si="96"/>
        <v>0.52187821435918536</v>
      </c>
      <c r="K246" s="2">
        <f t="shared" si="97"/>
        <v>0.47812178564081464</v>
      </c>
      <c r="L246" s="2">
        <f t="shared" si="98"/>
        <v>0</v>
      </c>
      <c r="M246" s="2">
        <f t="shared" si="99"/>
        <v>0</v>
      </c>
      <c r="N246" s="1">
        <v>101474</v>
      </c>
      <c r="O246" s="1">
        <v>92966</v>
      </c>
      <c r="Q246" s="61"/>
      <c r="R246" s="61"/>
      <c r="S246" s="61"/>
      <c r="T246" s="61"/>
      <c r="U246" s="61"/>
      <c r="V246" s="61"/>
      <c r="W246" s="61"/>
      <c r="X246" s="61"/>
      <c r="Y246" s="61"/>
      <c r="Z246" s="61"/>
      <c r="BB246" s="7">
        <f>IF(Q246&gt;0,RANK(Q246,(N246:P246,Q246:AE246)),0)</f>
        <v>0</v>
      </c>
      <c r="BC246" s="7">
        <f>IF(R246&gt;0,RANK(R246,(N246:P246,Q246:AE246)),0)</f>
        <v>0</v>
      </c>
      <c r="BD246" s="7">
        <f>IF(T246&gt;0,RANK(T246,(N246:P246,Q246:AE246)),0)</f>
        <v>0</v>
      </c>
      <c r="BE246" s="7">
        <f>IF(S246&gt;0,RANK(S246,(N246:P246,Q246:AE246)),0)</f>
        <v>0</v>
      </c>
      <c r="BF246" s="2">
        <f t="shared" si="100"/>
        <v>0</v>
      </c>
      <c r="BG246" s="2">
        <f t="shared" si="101"/>
        <v>0</v>
      </c>
      <c r="BH246" s="2">
        <f t="shared" si="102"/>
        <v>0</v>
      </c>
      <c r="BI246" s="2">
        <f t="shared" si="103"/>
        <v>0</v>
      </c>
      <c r="BK246" s="6" t="s">
        <v>1785</v>
      </c>
      <c r="BL246" s="6" t="s">
        <v>324</v>
      </c>
      <c r="BO246" s="99">
        <v>6</v>
      </c>
      <c r="BP246" s="97">
        <v>77</v>
      </c>
      <c r="BQ246" s="103">
        <f t="shared" si="104"/>
        <v>6077</v>
      </c>
      <c r="BS246" s="7" t="s">
        <v>2466</v>
      </c>
    </row>
    <row r="247" spans="1:71" ht="14" hidden="1" customHeight="1" outlineLevel="1" x14ac:dyDescent="0.2">
      <c r="A247" s="6" t="s">
        <v>407</v>
      </c>
      <c r="B247" s="6" t="s">
        <v>324</v>
      </c>
      <c r="C247" s="1">
        <f t="shared" si="95"/>
        <v>126254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>IF(P247&gt;0,RANK(P247,(N247:P247,Q247:AE247)),0)</f>
        <v>0</v>
      </c>
      <c r="G247" s="1">
        <f t="shared" si="82"/>
        <v>3980</v>
      </c>
      <c r="H247" s="2">
        <f t="shared" si="83"/>
        <v>3.1523753702852979E-2</v>
      </c>
      <c r="I247" s="2"/>
      <c r="J247" s="2">
        <f t="shared" si="96"/>
        <v>0.51576187685142649</v>
      </c>
      <c r="K247" s="2">
        <f t="shared" si="97"/>
        <v>0.48423812314857351</v>
      </c>
      <c r="L247" s="2">
        <f t="shared" si="98"/>
        <v>0</v>
      </c>
      <c r="M247" s="2">
        <f t="shared" si="99"/>
        <v>0</v>
      </c>
      <c r="N247" s="1">
        <v>65117</v>
      </c>
      <c r="O247" s="1">
        <v>61137</v>
      </c>
      <c r="Q247" s="61"/>
      <c r="R247" s="61"/>
      <c r="S247" s="61"/>
      <c r="T247" s="61"/>
      <c r="U247" s="61"/>
      <c r="V247" s="61"/>
      <c r="W247" s="61"/>
      <c r="X247" s="61"/>
      <c r="Y247" s="61"/>
      <c r="Z247" s="61"/>
      <c r="BB247" s="7">
        <f>IF(Q247&gt;0,RANK(Q247,(N247:P247,Q247:AE247)),0)</f>
        <v>0</v>
      </c>
      <c r="BC247" s="7">
        <f>IF(R247&gt;0,RANK(R247,(N247:P247,Q247:AE247)),0)</f>
        <v>0</v>
      </c>
      <c r="BD247" s="7">
        <f>IF(T247&gt;0,RANK(T247,(N247:P247,Q247:AE247)),0)</f>
        <v>0</v>
      </c>
      <c r="BE247" s="7">
        <f>IF(S247&gt;0,RANK(S247,(N247:P247,Q247:AE247)),0)</f>
        <v>0</v>
      </c>
      <c r="BF247" s="2">
        <f t="shared" si="100"/>
        <v>0</v>
      </c>
      <c r="BG247" s="2">
        <f t="shared" si="101"/>
        <v>0</v>
      </c>
      <c r="BH247" s="2">
        <f t="shared" si="102"/>
        <v>0</v>
      </c>
      <c r="BI247" s="2">
        <f t="shared" si="103"/>
        <v>0</v>
      </c>
      <c r="BK247" s="6" t="s">
        <v>407</v>
      </c>
      <c r="BL247" s="6" t="s">
        <v>324</v>
      </c>
      <c r="BO247" s="99">
        <v>6</v>
      </c>
      <c r="BP247" s="97">
        <v>79</v>
      </c>
      <c r="BQ247" s="103">
        <f t="shared" si="104"/>
        <v>6079</v>
      </c>
      <c r="BS247" s="7" t="s">
        <v>2466</v>
      </c>
    </row>
    <row r="248" spans="1:71" ht="14" hidden="1" customHeight="1" outlineLevel="1" x14ac:dyDescent="0.2">
      <c r="A248" s="6" t="s">
        <v>369</v>
      </c>
      <c r="B248" s="6" t="s">
        <v>324</v>
      </c>
      <c r="C248" s="1">
        <f t="shared" si="95"/>
        <v>283524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82"/>
        <v>143040</v>
      </c>
      <c r="H248" s="2">
        <f t="shared" si="83"/>
        <v>0.50450755491598598</v>
      </c>
      <c r="I248" s="2"/>
      <c r="J248" s="2">
        <f t="shared" si="96"/>
        <v>0.75225377745799293</v>
      </c>
      <c r="K248" s="2">
        <f t="shared" si="97"/>
        <v>0.24774622254200704</v>
      </c>
      <c r="L248" s="2">
        <f t="shared" si="98"/>
        <v>0</v>
      </c>
      <c r="M248" s="2">
        <f t="shared" si="99"/>
        <v>2.7755575615628914E-17</v>
      </c>
      <c r="N248" s="1">
        <v>213282</v>
      </c>
      <c r="O248" s="1">
        <v>70242</v>
      </c>
      <c r="Q248" s="61"/>
      <c r="R248" s="61"/>
      <c r="S248" s="61"/>
      <c r="T248" s="61"/>
      <c r="U248" s="61"/>
      <c r="V248" s="61"/>
      <c r="W248" s="61"/>
      <c r="X248" s="61"/>
      <c r="Y248" s="61"/>
      <c r="Z248" s="61"/>
      <c r="BB248" s="7">
        <f>IF(Q248&gt;0,RANK(Q248,(N248:P248,Q248:AE248)),0)</f>
        <v>0</v>
      </c>
      <c r="BC248" s="7">
        <f>IF(R248&gt;0,RANK(R248,(N248:P248,Q248:AE248)),0)</f>
        <v>0</v>
      </c>
      <c r="BD248" s="7">
        <f>IF(T248&gt;0,RANK(T248,(N248:P248,Q248:AE248)),0)</f>
        <v>0</v>
      </c>
      <c r="BE248" s="7">
        <f>IF(S248&gt;0,RANK(S248,(N248:P248,Q248:AE248)),0)</f>
        <v>0</v>
      </c>
      <c r="BF248" s="2">
        <f t="shared" si="100"/>
        <v>0</v>
      </c>
      <c r="BG248" s="2">
        <f t="shared" si="101"/>
        <v>0</v>
      </c>
      <c r="BH248" s="2">
        <f t="shared" si="102"/>
        <v>0</v>
      </c>
      <c r="BI248" s="2">
        <f t="shared" si="103"/>
        <v>0</v>
      </c>
      <c r="BK248" s="6" t="s">
        <v>369</v>
      </c>
      <c r="BL248" s="6" t="s">
        <v>324</v>
      </c>
      <c r="BO248" s="99">
        <v>6</v>
      </c>
      <c r="BP248" s="97">
        <v>81</v>
      </c>
      <c r="BQ248" s="103">
        <f t="shared" si="104"/>
        <v>6081</v>
      </c>
      <c r="BS248" s="7" t="s">
        <v>2466</v>
      </c>
    </row>
    <row r="249" spans="1:71" ht="14" hidden="1" customHeight="1" outlineLevel="1" x14ac:dyDescent="0.2">
      <c r="A249" s="6" t="s">
        <v>1157</v>
      </c>
      <c r="B249" s="6" t="s">
        <v>324</v>
      </c>
      <c r="C249" s="1">
        <f t="shared" si="95"/>
        <v>155141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>IF(P249&gt;0,RANK(P249,(N249:P249,Q249:AE249)),0)</f>
        <v>0</v>
      </c>
      <c r="G249" s="1">
        <f t="shared" si="82"/>
        <v>32541</v>
      </c>
      <c r="H249" s="2">
        <f t="shared" si="83"/>
        <v>0.2097511296175737</v>
      </c>
      <c r="I249" s="2"/>
      <c r="J249" s="2">
        <f t="shared" si="96"/>
        <v>0.60487556480878679</v>
      </c>
      <c r="K249" s="2">
        <f t="shared" si="97"/>
        <v>0.39512443519121315</v>
      </c>
      <c r="L249" s="2">
        <f t="shared" si="98"/>
        <v>0</v>
      </c>
      <c r="M249" s="2">
        <f t="shared" si="99"/>
        <v>5.5511151231257827E-17</v>
      </c>
      <c r="N249" s="1">
        <v>93841</v>
      </c>
      <c r="O249" s="1">
        <v>61300</v>
      </c>
      <c r="Q249" s="61"/>
      <c r="R249" s="61"/>
      <c r="S249" s="61"/>
      <c r="T249" s="61"/>
      <c r="U249" s="61"/>
      <c r="V249" s="61"/>
      <c r="W249" s="61"/>
      <c r="X249" s="61"/>
      <c r="Y249" s="61"/>
      <c r="Z249" s="61"/>
      <c r="BB249" s="7">
        <f>IF(Q249&gt;0,RANK(Q249,(N249:P249,Q249:AE249)),0)</f>
        <v>0</v>
      </c>
      <c r="BC249" s="7">
        <f>IF(R249&gt;0,RANK(R249,(N249:P249,Q249:AE249)),0)</f>
        <v>0</v>
      </c>
      <c r="BD249" s="7">
        <f>IF(T249&gt;0,RANK(T249,(N249:P249,Q249:AE249)),0)</f>
        <v>0</v>
      </c>
      <c r="BE249" s="7">
        <f>IF(S249&gt;0,RANK(S249,(N249:P249,Q249:AE249)),0)</f>
        <v>0</v>
      </c>
      <c r="BF249" s="2">
        <f t="shared" si="100"/>
        <v>0</v>
      </c>
      <c r="BG249" s="2">
        <f t="shared" si="101"/>
        <v>0</v>
      </c>
      <c r="BH249" s="2">
        <f t="shared" si="102"/>
        <v>0</v>
      </c>
      <c r="BI249" s="2">
        <f t="shared" si="103"/>
        <v>0</v>
      </c>
      <c r="BK249" s="6" t="s">
        <v>1157</v>
      </c>
      <c r="BL249" s="6" t="s">
        <v>324</v>
      </c>
      <c r="BO249" s="99">
        <v>6</v>
      </c>
      <c r="BP249" s="97">
        <v>83</v>
      </c>
      <c r="BQ249" s="103">
        <f t="shared" si="104"/>
        <v>6083</v>
      </c>
      <c r="BS249" s="7" t="s">
        <v>2466</v>
      </c>
    </row>
    <row r="250" spans="1:71" ht="14" hidden="1" customHeight="1" outlineLevel="1" x14ac:dyDescent="0.2">
      <c r="A250" s="6" t="s">
        <v>531</v>
      </c>
      <c r="B250" s="6" t="s">
        <v>324</v>
      </c>
      <c r="C250" s="1">
        <f t="shared" si="95"/>
        <v>614549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si="82"/>
        <v>262967</v>
      </c>
      <c r="H250" s="2">
        <f t="shared" si="83"/>
        <v>0.42790241298903747</v>
      </c>
      <c r="I250" s="2"/>
      <c r="J250" s="2">
        <f t="shared" si="96"/>
        <v>0.71395120649451871</v>
      </c>
      <c r="K250" s="2">
        <f t="shared" si="97"/>
        <v>0.28604879350548124</v>
      </c>
      <c r="L250" s="2">
        <f t="shared" si="98"/>
        <v>0</v>
      </c>
      <c r="M250" s="2">
        <f t="shared" si="99"/>
        <v>5.5511151231257827E-17</v>
      </c>
      <c r="N250" s="1">
        <v>438758</v>
      </c>
      <c r="O250" s="1">
        <v>175791</v>
      </c>
      <c r="Q250" s="61"/>
      <c r="R250" s="61"/>
      <c r="S250" s="61"/>
      <c r="T250" s="61"/>
      <c r="U250" s="61"/>
      <c r="V250" s="61"/>
      <c r="W250" s="61"/>
      <c r="X250" s="61"/>
      <c r="Y250" s="61"/>
      <c r="Z250" s="61"/>
      <c r="BB250" s="7">
        <f>IF(Q250&gt;0,RANK(Q250,(N250:P250,Q250:AE250)),0)</f>
        <v>0</v>
      </c>
      <c r="BC250" s="7">
        <f>IF(R250&gt;0,RANK(R250,(N250:P250,Q250:AE250)),0)</f>
        <v>0</v>
      </c>
      <c r="BD250" s="7">
        <f>IF(T250&gt;0,RANK(T250,(N250:P250,Q250:AE250)),0)</f>
        <v>0</v>
      </c>
      <c r="BE250" s="7">
        <f>IF(S250&gt;0,RANK(S250,(N250:P250,Q250:AE250)),0)</f>
        <v>0</v>
      </c>
      <c r="BF250" s="2">
        <f t="shared" si="100"/>
        <v>0</v>
      </c>
      <c r="BG250" s="2">
        <f t="shared" si="101"/>
        <v>0</v>
      </c>
      <c r="BH250" s="2">
        <f t="shared" si="102"/>
        <v>0</v>
      </c>
      <c r="BI250" s="2">
        <f t="shared" si="103"/>
        <v>0</v>
      </c>
      <c r="BK250" s="6" t="s">
        <v>531</v>
      </c>
      <c r="BL250" s="6" t="s">
        <v>324</v>
      </c>
      <c r="BO250" s="99">
        <v>6</v>
      </c>
      <c r="BP250" s="97">
        <v>85</v>
      </c>
      <c r="BQ250" s="103">
        <f t="shared" si="104"/>
        <v>6085</v>
      </c>
      <c r="BS250" s="7" t="s">
        <v>2466</v>
      </c>
    </row>
    <row r="251" spans="1:71" ht="14" hidden="1" customHeight="1" outlineLevel="1" x14ac:dyDescent="0.2">
      <c r="A251" s="6" t="s">
        <v>1080</v>
      </c>
      <c r="B251" s="6" t="s">
        <v>324</v>
      </c>
      <c r="C251" s="1">
        <f t="shared" si="95"/>
        <v>119188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0</v>
      </c>
      <c r="G251" s="1">
        <f t="shared" si="82"/>
        <v>63858</v>
      </c>
      <c r="H251" s="2">
        <f t="shared" si="83"/>
        <v>0.5357754136322449</v>
      </c>
      <c r="I251" s="2"/>
      <c r="J251" s="2">
        <f t="shared" si="96"/>
        <v>0.7678877068161224</v>
      </c>
      <c r="K251" s="2">
        <f t="shared" si="97"/>
        <v>0.23211229318387758</v>
      </c>
      <c r="L251" s="2">
        <f t="shared" si="98"/>
        <v>0</v>
      </c>
      <c r="M251" s="2">
        <f t="shared" si="99"/>
        <v>2.7755575615628914E-17</v>
      </c>
      <c r="N251" s="1">
        <v>91523</v>
      </c>
      <c r="O251" s="1">
        <v>27665</v>
      </c>
      <c r="Q251" s="61"/>
      <c r="R251" s="61"/>
      <c r="S251" s="61"/>
      <c r="T251" s="61"/>
      <c r="U251" s="61"/>
      <c r="V251" s="61"/>
      <c r="W251" s="61"/>
      <c r="X251" s="61"/>
      <c r="Y251" s="61"/>
      <c r="Z251" s="61"/>
      <c r="BB251" s="7">
        <f>IF(Q251&gt;0,RANK(Q251,(N251:P251,Q251:AE251)),0)</f>
        <v>0</v>
      </c>
      <c r="BC251" s="7">
        <f>IF(R251&gt;0,RANK(R251,(N251:P251,Q251:AE251)),0)</f>
        <v>0</v>
      </c>
      <c r="BD251" s="7">
        <f>IF(T251&gt;0,RANK(T251,(N251:P251,Q251:AE251)),0)</f>
        <v>0</v>
      </c>
      <c r="BE251" s="7">
        <f>IF(S251&gt;0,RANK(S251,(N251:P251,Q251:AE251)),0)</f>
        <v>0</v>
      </c>
      <c r="BF251" s="2">
        <f t="shared" si="100"/>
        <v>0</v>
      </c>
      <c r="BG251" s="2">
        <f t="shared" si="101"/>
        <v>0</v>
      </c>
      <c r="BH251" s="2">
        <f t="shared" si="102"/>
        <v>0</v>
      </c>
      <c r="BI251" s="2">
        <f t="shared" si="103"/>
        <v>0</v>
      </c>
      <c r="BK251" s="6" t="s">
        <v>1080</v>
      </c>
      <c r="BL251" s="6" t="s">
        <v>324</v>
      </c>
      <c r="BO251" s="99">
        <v>6</v>
      </c>
      <c r="BP251" s="97">
        <v>87</v>
      </c>
      <c r="BQ251" s="103">
        <f t="shared" si="104"/>
        <v>6087</v>
      </c>
      <c r="BS251" s="7" t="s">
        <v>2466</v>
      </c>
    </row>
    <row r="252" spans="1:71" ht="14" hidden="1" customHeight="1" outlineLevel="1" x14ac:dyDescent="0.2">
      <c r="A252" s="6" t="s">
        <v>502</v>
      </c>
      <c r="B252" s="6" t="s">
        <v>324</v>
      </c>
      <c r="C252" s="1">
        <f t="shared" si="95"/>
        <v>70081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82"/>
        <v>29569</v>
      </c>
      <c r="H252" s="2">
        <f t="shared" si="83"/>
        <v>0.4219260569911959</v>
      </c>
      <c r="I252" s="2"/>
      <c r="J252" s="2">
        <f t="shared" si="96"/>
        <v>0.28903697150440205</v>
      </c>
      <c r="K252" s="2">
        <f t="shared" si="97"/>
        <v>0.710963028495598</v>
      </c>
      <c r="L252" s="2">
        <f t="shared" si="98"/>
        <v>0</v>
      </c>
      <c r="M252" s="2">
        <f t="shared" si="99"/>
        <v>-1.1102230246251565E-16</v>
      </c>
      <c r="N252" s="1">
        <v>20256</v>
      </c>
      <c r="O252" s="1">
        <v>49825</v>
      </c>
      <c r="Q252" s="61"/>
      <c r="R252" s="61"/>
      <c r="S252" s="61"/>
      <c r="T252" s="61"/>
      <c r="U252" s="61"/>
      <c r="V252" s="61"/>
      <c r="W252" s="61"/>
      <c r="X252" s="61"/>
      <c r="Y252" s="61"/>
      <c r="Z252" s="61"/>
      <c r="BB252" s="7">
        <f>IF(Q252&gt;0,RANK(Q252,(N252:P252,Q252:AE252)),0)</f>
        <v>0</v>
      </c>
      <c r="BC252" s="7">
        <f>IF(R252&gt;0,RANK(R252,(N252:P252,Q252:AE252)),0)</f>
        <v>0</v>
      </c>
      <c r="BD252" s="7">
        <f>IF(T252&gt;0,RANK(T252,(N252:P252,Q252:AE252)),0)</f>
        <v>0</v>
      </c>
      <c r="BE252" s="7">
        <f>IF(S252&gt;0,RANK(S252,(N252:P252,Q252:AE252)),0)</f>
        <v>0</v>
      </c>
      <c r="BF252" s="2">
        <f t="shared" si="100"/>
        <v>0</v>
      </c>
      <c r="BG252" s="2">
        <f t="shared" si="101"/>
        <v>0</v>
      </c>
      <c r="BH252" s="2">
        <f t="shared" si="102"/>
        <v>0</v>
      </c>
      <c r="BI252" s="2">
        <f t="shared" si="103"/>
        <v>0</v>
      </c>
      <c r="BK252" s="6" t="s">
        <v>502</v>
      </c>
      <c r="BL252" s="6" t="s">
        <v>324</v>
      </c>
      <c r="BO252" s="99">
        <v>6</v>
      </c>
      <c r="BP252" s="97">
        <v>89</v>
      </c>
      <c r="BQ252" s="103">
        <f t="shared" si="104"/>
        <v>6089</v>
      </c>
      <c r="BS252" s="7" t="s">
        <v>2466</v>
      </c>
    </row>
    <row r="253" spans="1:71" ht="14" hidden="1" customHeight="1" outlineLevel="1" x14ac:dyDescent="0.2">
      <c r="A253" s="6" t="s">
        <v>1321</v>
      </c>
      <c r="B253" s="6" t="s">
        <v>324</v>
      </c>
      <c r="C253" s="1">
        <f t="shared" si="95"/>
        <v>1667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82"/>
        <v>469</v>
      </c>
      <c r="H253" s="2">
        <f t="shared" si="83"/>
        <v>0.28134373125374923</v>
      </c>
      <c r="I253" s="2"/>
      <c r="J253" s="2">
        <f t="shared" si="96"/>
        <v>0.35932813437312539</v>
      </c>
      <c r="K253" s="2">
        <f t="shared" si="97"/>
        <v>0.64067186562687461</v>
      </c>
      <c r="L253" s="2">
        <f t="shared" si="98"/>
        <v>0</v>
      </c>
      <c r="M253" s="2">
        <f t="shared" si="99"/>
        <v>0</v>
      </c>
      <c r="N253" s="1">
        <v>599</v>
      </c>
      <c r="O253" s="1">
        <v>1068</v>
      </c>
      <c r="Q253" s="61"/>
      <c r="R253" s="61"/>
      <c r="S253" s="61"/>
      <c r="T253" s="61"/>
      <c r="U253" s="61"/>
      <c r="V253" s="61"/>
      <c r="W253" s="61"/>
      <c r="X253" s="61"/>
      <c r="Y253" s="61"/>
      <c r="Z253" s="61"/>
      <c r="BB253" s="7">
        <f>IF(Q253&gt;0,RANK(Q253,(N253:P253,Q253:AE253)),0)</f>
        <v>0</v>
      </c>
      <c r="BC253" s="7">
        <f>IF(R253&gt;0,RANK(R253,(N253:P253,Q253:AE253)),0)</f>
        <v>0</v>
      </c>
      <c r="BD253" s="7">
        <f>IF(T253&gt;0,RANK(T253,(N253:P253,Q253:AE253)),0)</f>
        <v>0</v>
      </c>
      <c r="BE253" s="7">
        <f>IF(S253&gt;0,RANK(S253,(N253:P253,Q253:AE253)),0)</f>
        <v>0</v>
      </c>
      <c r="BF253" s="2">
        <f t="shared" si="100"/>
        <v>0</v>
      </c>
      <c r="BG253" s="2">
        <f t="shared" si="101"/>
        <v>0</v>
      </c>
      <c r="BH253" s="2">
        <f t="shared" si="102"/>
        <v>0</v>
      </c>
      <c r="BI253" s="2">
        <f t="shared" si="103"/>
        <v>0</v>
      </c>
      <c r="BK253" s="6" t="s">
        <v>1321</v>
      </c>
      <c r="BL253" s="6" t="s">
        <v>324</v>
      </c>
      <c r="BO253" s="99">
        <v>6</v>
      </c>
      <c r="BP253" s="97">
        <v>91</v>
      </c>
      <c r="BQ253" s="103">
        <f t="shared" si="104"/>
        <v>6091</v>
      </c>
      <c r="BS253" s="7" t="s">
        <v>2466</v>
      </c>
    </row>
    <row r="254" spans="1:71" ht="14" hidden="1" customHeight="1" outlineLevel="1" x14ac:dyDescent="0.2">
      <c r="A254" s="6" t="s">
        <v>703</v>
      </c>
      <c r="B254" s="6" t="s">
        <v>324</v>
      </c>
      <c r="C254" s="1">
        <f t="shared" si="95"/>
        <v>18164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82"/>
        <v>3728</v>
      </c>
      <c r="H254" s="2">
        <f t="shared" si="83"/>
        <v>0.20524113631358731</v>
      </c>
      <c r="I254" s="2"/>
      <c r="J254" s="2">
        <f t="shared" si="96"/>
        <v>0.39737943184320634</v>
      </c>
      <c r="K254" s="2">
        <f t="shared" si="97"/>
        <v>0.60262056815679366</v>
      </c>
      <c r="L254" s="2">
        <f t="shared" si="98"/>
        <v>0</v>
      </c>
      <c r="M254" s="2">
        <f t="shared" si="99"/>
        <v>0</v>
      </c>
      <c r="N254" s="1">
        <v>7218</v>
      </c>
      <c r="O254" s="1">
        <v>10946</v>
      </c>
      <c r="Q254" s="61"/>
      <c r="R254" s="61"/>
      <c r="S254" s="61"/>
      <c r="T254" s="61"/>
      <c r="U254" s="61"/>
      <c r="V254" s="61"/>
      <c r="W254" s="61"/>
      <c r="X254" s="61"/>
      <c r="Y254" s="61"/>
      <c r="Z254" s="61"/>
      <c r="BB254" s="7">
        <f>IF(Q254&gt;0,RANK(Q254,(N254:P254,Q254:AE254)),0)</f>
        <v>0</v>
      </c>
      <c r="BC254" s="7">
        <f>IF(R254&gt;0,RANK(R254,(N254:P254,Q254:AE254)),0)</f>
        <v>0</v>
      </c>
      <c r="BD254" s="7">
        <f>IF(T254&gt;0,RANK(T254,(N254:P254,Q254:AE254)),0)</f>
        <v>0</v>
      </c>
      <c r="BE254" s="7">
        <f>IF(S254&gt;0,RANK(S254,(N254:P254,Q254:AE254)),0)</f>
        <v>0</v>
      </c>
      <c r="BF254" s="2">
        <f t="shared" si="100"/>
        <v>0</v>
      </c>
      <c r="BG254" s="2">
        <f t="shared" si="101"/>
        <v>0</v>
      </c>
      <c r="BH254" s="2">
        <f t="shared" si="102"/>
        <v>0</v>
      </c>
      <c r="BI254" s="2">
        <f t="shared" si="103"/>
        <v>0</v>
      </c>
      <c r="BK254" s="6" t="s">
        <v>703</v>
      </c>
      <c r="BL254" s="6" t="s">
        <v>324</v>
      </c>
      <c r="BO254" s="99">
        <v>6</v>
      </c>
      <c r="BP254" s="97">
        <v>93</v>
      </c>
      <c r="BQ254" s="103">
        <f t="shared" si="104"/>
        <v>6093</v>
      </c>
      <c r="BS254" s="7" t="s">
        <v>2466</v>
      </c>
    </row>
    <row r="255" spans="1:71" ht="14" hidden="1" customHeight="1" outlineLevel="1" x14ac:dyDescent="0.2">
      <c r="A255" s="6" t="s">
        <v>49</v>
      </c>
      <c r="B255" s="6" t="s">
        <v>324</v>
      </c>
      <c r="C255" s="1">
        <f t="shared" si="95"/>
        <v>146321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0</v>
      </c>
      <c r="G255" s="1">
        <f t="shared" si="82"/>
        <v>33067</v>
      </c>
      <c r="H255" s="2">
        <f t="shared" si="83"/>
        <v>0.22598943418921413</v>
      </c>
      <c r="I255" s="2"/>
      <c r="J255" s="2">
        <f t="shared" si="96"/>
        <v>0.61299471709460707</v>
      </c>
      <c r="K255" s="2">
        <f t="shared" si="97"/>
        <v>0.38700528290539293</v>
      </c>
      <c r="L255" s="2">
        <f t="shared" si="98"/>
        <v>0</v>
      </c>
      <c r="M255" s="2">
        <f t="shared" si="99"/>
        <v>0</v>
      </c>
      <c r="N255" s="1">
        <v>89694</v>
      </c>
      <c r="O255" s="1">
        <v>56627</v>
      </c>
      <c r="Q255" s="61"/>
      <c r="R255" s="61"/>
      <c r="S255" s="61"/>
      <c r="T255" s="61"/>
      <c r="U255" s="61"/>
      <c r="V255" s="61"/>
      <c r="W255" s="61"/>
      <c r="X255" s="61"/>
      <c r="Y255" s="61"/>
      <c r="Z255" s="61"/>
      <c r="BB255" s="7">
        <f>IF(Q255&gt;0,RANK(Q255,(N255:P255,Q255:AE255)),0)</f>
        <v>0</v>
      </c>
      <c r="BC255" s="7">
        <f>IF(R255&gt;0,RANK(R255,(N255:P255,Q255:AE255)),0)</f>
        <v>0</v>
      </c>
      <c r="BD255" s="7">
        <f>IF(T255&gt;0,RANK(T255,(N255:P255,Q255:AE255)),0)</f>
        <v>0</v>
      </c>
      <c r="BE255" s="7">
        <f>IF(S255&gt;0,RANK(S255,(N255:P255,Q255:AE255)),0)</f>
        <v>0</v>
      </c>
      <c r="BF255" s="2">
        <f t="shared" si="100"/>
        <v>0</v>
      </c>
      <c r="BG255" s="2">
        <f t="shared" si="101"/>
        <v>0</v>
      </c>
      <c r="BH255" s="2">
        <f t="shared" si="102"/>
        <v>0</v>
      </c>
      <c r="BI255" s="2">
        <f t="shared" si="103"/>
        <v>0</v>
      </c>
      <c r="BK255" s="6" t="s">
        <v>49</v>
      </c>
      <c r="BL255" s="6" t="s">
        <v>324</v>
      </c>
      <c r="BO255" s="99">
        <v>6</v>
      </c>
      <c r="BP255" s="97">
        <v>95</v>
      </c>
      <c r="BQ255" s="103">
        <f t="shared" si="104"/>
        <v>6095</v>
      </c>
      <c r="BS255" s="7" t="s">
        <v>2466</v>
      </c>
    </row>
    <row r="256" spans="1:71" ht="14" hidden="1" customHeight="1" outlineLevel="1" x14ac:dyDescent="0.2">
      <c r="A256" s="6" t="s">
        <v>513</v>
      </c>
      <c r="B256" s="6" t="s">
        <v>324</v>
      </c>
      <c r="C256" s="1">
        <f t="shared" si="95"/>
        <v>210378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0</v>
      </c>
      <c r="G256" s="1">
        <f t="shared" si="82"/>
        <v>93702</v>
      </c>
      <c r="H256" s="2">
        <f t="shared" si="83"/>
        <v>0.44539828309043722</v>
      </c>
      <c r="I256" s="2"/>
      <c r="J256" s="2">
        <f t="shared" si="96"/>
        <v>0.72269914154521864</v>
      </c>
      <c r="K256" s="2">
        <f t="shared" si="97"/>
        <v>0.27730085845478142</v>
      </c>
      <c r="L256" s="2">
        <f t="shared" si="98"/>
        <v>0</v>
      </c>
      <c r="M256" s="2">
        <f t="shared" si="99"/>
        <v>-5.5511151231257827E-17</v>
      </c>
      <c r="N256" s="1">
        <v>152040</v>
      </c>
      <c r="O256" s="1">
        <v>58338</v>
      </c>
      <c r="Q256" s="61"/>
      <c r="R256" s="61"/>
      <c r="S256" s="61"/>
      <c r="T256" s="61"/>
      <c r="U256" s="61"/>
      <c r="V256" s="61"/>
      <c r="W256" s="61"/>
      <c r="X256" s="61"/>
      <c r="Y256" s="61"/>
      <c r="Z256" s="61"/>
      <c r="BB256" s="7">
        <f>IF(Q256&gt;0,RANK(Q256,(N256:P256,Q256:AE256)),0)</f>
        <v>0</v>
      </c>
      <c r="BC256" s="7">
        <f>IF(R256&gt;0,RANK(R256,(N256:P256,Q256:AE256)),0)</f>
        <v>0</v>
      </c>
      <c r="BD256" s="7">
        <f>IF(T256&gt;0,RANK(T256,(N256:P256,Q256:AE256)),0)</f>
        <v>0</v>
      </c>
      <c r="BE256" s="7">
        <f>IF(S256&gt;0,RANK(S256,(N256:P256,Q256:AE256)),0)</f>
        <v>0</v>
      </c>
      <c r="BF256" s="2">
        <f t="shared" si="100"/>
        <v>0</v>
      </c>
      <c r="BG256" s="2">
        <f t="shared" si="101"/>
        <v>0</v>
      </c>
      <c r="BH256" s="2">
        <f t="shared" si="102"/>
        <v>0</v>
      </c>
      <c r="BI256" s="2">
        <f t="shared" si="103"/>
        <v>0</v>
      </c>
      <c r="BK256" s="6" t="s">
        <v>513</v>
      </c>
      <c r="BL256" s="6" t="s">
        <v>324</v>
      </c>
      <c r="BO256" s="99">
        <v>6</v>
      </c>
      <c r="BP256" s="97">
        <v>97</v>
      </c>
      <c r="BQ256" s="103">
        <f t="shared" si="104"/>
        <v>6097</v>
      </c>
      <c r="BS256" s="7" t="s">
        <v>2466</v>
      </c>
    </row>
    <row r="257" spans="1:71" ht="14" hidden="1" customHeight="1" outlineLevel="1" x14ac:dyDescent="0.2">
      <c r="A257" s="6" t="s">
        <v>1309</v>
      </c>
      <c r="B257" s="6" t="s">
        <v>324</v>
      </c>
      <c r="C257" s="1">
        <f t="shared" si="95"/>
        <v>156971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0</v>
      </c>
      <c r="G257" s="1">
        <f t="shared" si="82"/>
        <v>2531</v>
      </c>
      <c r="H257" s="2">
        <f t="shared" si="83"/>
        <v>1.6123997426276192E-2</v>
      </c>
      <c r="I257" s="2"/>
      <c r="J257" s="2">
        <f t="shared" si="96"/>
        <v>0.49193800128686188</v>
      </c>
      <c r="K257" s="2">
        <f t="shared" si="97"/>
        <v>0.50806199871313806</v>
      </c>
      <c r="L257" s="2">
        <f t="shared" si="98"/>
        <v>0</v>
      </c>
      <c r="M257" s="2">
        <f t="shared" si="99"/>
        <v>0</v>
      </c>
      <c r="N257" s="1">
        <v>77220</v>
      </c>
      <c r="O257" s="1">
        <v>79751</v>
      </c>
      <c r="Q257" s="61"/>
      <c r="R257" s="61"/>
      <c r="S257" s="61"/>
      <c r="T257" s="61"/>
      <c r="U257" s="61"/>
      <c r="V257" s="61"/>
      <c r="W257" s="61"/>
      <c r="X257" s="61"/>
      <c r="Y257" s="61"/>
      <c r="Z257" s="61"/>
      <c r="BB257" s="7">
        <f>IF(Q257&gt;0,RANK(Q257,(N257:P257,Q257:AE257)),0)</f>
        <v>0</v>
      </c>
      <c r="BC257" s="7">
        <f>IF(R257&gt;0,RANK(R257,(N257:P257,Q257:AE257)),0)</f>
        <v>0</v>
      </c>
      <c r="BD257" s="7">
        <f>IF(T257&gt;0,RANK(T257,(N257:P257,Q257:AE257)),0)</f>
        <v>0</v>
      </c>
      <c r="BE257" s="7">
        <f>IF(S257&gt;0,RANK(S257,(N257:P257,Q257:AE257)),0)</f>
        <v>0</v>
      </c>
      <c r="BF257" s="2">
        <f t="shared" si="100"/>
        <v>0</v>
      </c>
      <c r="BG257" s="2">
        <f t="shared" si="101"/>
        <v>0</v>
      </c>
      <c r="BH257" s="2">
        <f t="shared" si="102"/>
        <v>0</v>
      </c>
      <c r="BI257" s="2">
        <f t="shared" si="103"/>
        <v>0</v>
      </c>
      <c r="BK257" s="6" t="s">
        <v>1309</v>
      </c>
      <c r="BL257" s="6" t="s">
        <v>324</v>
      </c>
      <c r="BO257" s="99">
        <v>6</v>
      </c>
      <c r="BP257" s="97">
        <v>99</v>
      </c>
      <c r="BQ257" s="103">
        <f t="shared" si="104"/>
        <v>6099</v>
      </c>
      <c r="BS257" s="7" t="s">
        <v>2466</v>
      </c>
    </row>
    <row r="258" spans="1:71" ht="14" hidden="1" customHeight="1" outlineLevel="1" x14ac:dyDescent="0.2">
      <c r="A258" s="6" t="s">
        <v>112</v>
      </c>
      <c r="B258" s="6" t="s">
        <v>324</v>
      </c>
      <c r="C258" s="1">
        <f t="shared" si="95"/>
        <v>30075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>IF(P258&gt;0,RANK(P258,(N258:P258,Q258:AE258)),0)</f>
        <v>0</v>
      </c>
      <c r="G258" s="1">
        <f t="shared" si="82"/>
        <v>7831</v>
      </c>
      <c r="H258" s="2">
        <f t="shared" si="83"/>
        <v>0.2603823773898587</v>
      </c>
      <c r="I258" s="2"/>
      <c r="J258" s="2">
        <f t="shared" si="96"/>
        <v>0.36980881130507065</v>
      </c>
      <c r="K258" s="2">
        <f t="shared" si="97"/>
        <v>0.63019118869492929</v>
      </c>
      <c r="L258" s="2">
        <f t="shared" si="98"/>
        <v>0</v>
      </c>
      <c r="M258" s="2">
        <f t="shared" si="99"/>
        <v>1.1102230246251565E-16</v>
      </c>
      <c r="N258" s="1">
        <v>11122</v>
      </c>
      <c r="O258" s="1">
        <v>18953</v>
      </c>
      <c r="Q258" s="61"/>
      <c r="R258" s="61"/>
      <c r="S258" s="61"/>
      <c r="T258" s="61"/>
      <c r="U258" s="61"/>
      <c r="V258" s="61"/>
      <c r="W258" s="61"/>
      <c r="X258" s="61"/>
      <c r="Y258" s="61"/>
      <c r="Z258" s="61"/>
      <c r="BB258" s="7">
        <f>IF(Q258&gt;0,RANK(Q258,(N258:P258,Q258:AE258)),0)</f>
        <v>0</v>
      </c>
      <c r="BC258" s="7">
        <f>IF(R258&gt;0,RANK(R258,(N258:P258,Q258:AE258)),0)</f>
        <v>0</v>
      </c>
      <c r="BD258" s="7">
        <f>IF(T258&gt;0,RANK(T258,(N258:P258,Q258:AE258)),0)</f>
        <v>0</v>
      </c>
      <c r="BE258" s="7">
        <f>IF(S258&gt;0,RANK(S258,(N258:P258,Q258:AE258)),0)</f>
        <v>0</v>
      </c>
      <c r="BF258" s="2">
        <f t="shared" si="100"/>
        <v>0</v>
      </c>
      <c r="BG258" s="2">
        <f t="shared" si="101"/>
        <v>0</v>
      </c>
      <c r="BH258" s="2">
        <f t="shared" si="102"/>
        <v>0</v>
      </c>
      <c r="BI258" s="2">
        <f t="shared" si="103"/>
        <v>0</v>
      </c>
      <c r="BK258" s="6" t="s">
        <v>112</v>
      </c>
      <c r="BL258" s="6" t="s">
        <v>324</v>
      </c>
      <c r="BO258" s="99">
        <v>6</v>
      </c>
      <c r="BP258" s="97">
        <v>101</v>
      </c>
      <c r="BQ258" s="103">
        <f t="shared" si="104"/>
        <v>6101</v>
      </c>
      <c r="BS258" s="7" t="s">
        <v>2466</v>
      </c>
    </row>
    <row r="259" spans="1:71" ht="14" hidden="1" customHeight="1" outlineLevel="1" x14ac:dyDescent="0.2">
      <c r="A259" s="6" t="s">
        <v>1310</v>
      </c>
      <c r="B259" s="6" t="s">
        <v>324</v>
      </c>
      <c r="C259" s="1">
        <f t="shared" si="95"/>
        <v>20893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0</v>
      </c>
      <c r="G259" s="1">
        <f t="shared" si="82"/>
        <v>9381</v>
      </c>
      <c r="H259" s="2">
        <f t="shared" si="83"/>
        <v>0.44900205810558558</v>
      </c>
      <c r="I259" s="2"/>
      <c r="J259" s="2">
        <f t="shared" si="96"/>
        <v>0.27549897094720721</v>
      </c>
      <c r="K259" s="2">
        <f t="shared" si="97"/>
        <v>0.72450102905279279</v>
      </c>
      <c r="L259" s="2">
        <f t="shared" si="98"/>
        <v>0</v>
      </c>
      <c r="M259" s="2">
        <f t="shared" si="99"/>
        <v>0</v>
      </c>
      <c r="N259" s="1">
        <v>5756</v>
      </c>
      <c r="O259" s="1">
        <v>15137</v>
      </c>
      <c r="Q259" s="61"/>
      <c r="R259" s="61"/>
      <c r="S259" s="61"/>
      <c r="T259" s="61"/>
      <c r="U259" s="61"/>
      <c r="V259" s="61"/>
      <c r="W259" s="61"/>
      <c r="X259" s="61"/>
      <c r="Y259" s="61"/>
      <c r="Z259" s="61"/>
      <c r="BB259" s="7">
        <f>IF(Q259&gt;0,RANK(Q259,(N259:P259,Q259:AE259)),0)</f>
        <v>0</v>
      </c>
      <c r="BC259" s="7">
        <f>IF(R259&gt;0,RANK(R259,(N259:P259,Q259:AE259)),0)</f>
        <v>0</v>
      </c>
      <c r="BD259" s="7">
        <f>IF(T259&gt;0,RANK(T259,(N259:P259,Q259:AE259)),0)</f>
        <v>0</v>
      </c>
      <c r="BE259" s="7">
        <f>IF(S259&gt;0,RANK(S259,(N259:P259,Q259:AE259)),0)</f>
        <v>0</v>
      </c>
      <c r="BF259" s="2">
        <f t="shared" si="100"/>
        <v>0</v>
      </c>
      <c r="BG259" s="2">
        <f t="shared" si="101"/>
        <v>0</v>
      </c>
      <c r="BH259" s="2">
        <f t="shared" si="102"/>
        <v>0</v>
      </c>
      <c r="BI259" s="2">
        <f t="shared" si="103"/>
        <v>0</v>
      </c>
      <c r="BK259" s="6" t="s">
        <v>1310</v>
      </c>
      <c r="BL259" s="6" t="s">
        <v>324</v>
      </c>
      <c r="BO259" s="99">
        <v>6</v>
      </c>
      <c r="BP259" s="97">
        <v>103</v>
      </c>
      <c r="BQ259" s="103">
        <f t="shared" si="104"/>
        <v>6103</v>
      </c>
      <c r="BS259" s="7" t="s">
        <v>2466</v>
      </c>
    </row>
    <row r="260" spans="1:71" ht="14" hidden="1" customHeight="1" outlineLevel="1" x14ac:dyDescent="0.2">
      <c r="A260" s="6" t="s">
        <v>1311</v>
      </c>
      <c r="B260" s="6" t="s">
        <v>324</v>
      </c>
      <c r="C260" s="1">
        <f t="shared" si="95"/>
        <v>5325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0</v>
      </c>
      <c r="G260" s="1">
        <f t="shared" ref="G260:G323" si="105">IF(C260&gt;0,MAX(N260:P260)-LARGE(N260:P260,2),0)</f>
        <v>825</v>
      </c>
      <c r="H260" s="2">
        <f t="shared" ref="H260:H323" si="106">IF(C260&gt;0,G260/C260,0)</f>
        <v>0.15492957746478872</v>
      </c>
      <c r="I260" s="2"/>
      <c r="J260" s="2">
        <f t="shared" si="96"/>
        <v>0.42253521126760563</v>
      </c>
      <c r="K260" s="2">
        <f t="shared" si="97"/>
        <v>0.57746478873239437</v>
      </c>
      <c r="L260" s="2">
        <f t="shared" si="98"/>
        <v>0</v>
      </c>
      <c r="M260" s="2">
        <f t="shared" si="99"/>
        <v>0</v>
      </c>
      <c r="N260" s="1">
        <v>2250</v>
      </c>
      <c r="O260" s="1">
        <v>3075</v>
      </c>
      <c r="Q260" s="61"/>
      <c r="R260" s="61"/>
      <c r="S260" s="61"/>
      <c r="T260" s="61"/>
      <c r="U260" s="61"/>
      <c r="V260" s="61"/>
      <c r="W260" s="61"/>
      <c r="X260" s="61"/>
      <c r="Y260" s="61"/>
      <c r="Z260" s="61"/>
      <c r="BB260" s="7">
        <f>IF(Q260&gt;0,RANK(Q260,(N260:P260,Q260:AE260)),0)</f>
        <v>0</v>
      </c>
      <c r="BC260" s="7">
        <f>IF(R260&gt;0,RANK(R260,(N260:P260,Q260:AE260)),0)</f>
        <v>0</v>
      </c>
      <c r="BD260" s="7">
        <f>IF(T260&gt;0,RANK(T260,(N260:P260,Q260:AE260)),0)</f>
        <v>0</v>
      </c>
      <c r="BE260" s="7">
        <f>IF(S260&gt;0,RANK(S260,(N260:P260,Q260:AE260)),0)</f>
        <v>0</v>
      </c>
      <c r="BF260" s="2">
        <f t="shared" si="100"/>
        <v>0</v>
      </c>
      <c r="BG260" s="2">
        <f t="shared" si="101"/>
        <v>0</v>
      </c>
      <c r="BH260" s="2">
        <f t="shared" si="102"/>
        <v>0</v>
      </c>
      <c r="BI260" s="2">
        <f t="shared" si="103"/>
        <v>0</v>
      </c>
      <c r="BK260" s="6" t="s">
        <v>1311</v>
      </c>
      <c r="BL260" s="6" t="s">
        <v>324</v>
      </c>
      <c r="BO260" s="99">
        <v>6</v>
      </c>
      <c r="BP260" s="97">
        <v>105</v>
      </c>
      <c r="BQ260" s="103">
        <f t="shared" si="104"/>
        <v>6105</v>
      </c>
      <c r="BS260" s="7" t="s">
        <v>2466</v>
      </c>
    </row>
    <row r="261" spans="1:71" ht="14" hidden="1" customHeight="1" outlineLevel="1" x14ac:dyDescent="0.2">
      <c r="A261" s="6" t="s">
        <v>2533</v>
      </c>
      <c r="B261" s="6" t="s">
        <v>324</v>
      </c>
      <c r="C261" s="1">
        <f t="shared" si="95"/>
        <v>99714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0</v>
      </c>
      <c r="G261" s="1">
        <f t="shared" si="105"/>
        <v>14310</v>
      </c>
      <c r="H261" s="2">
        <f t="shared" si="106"/>
        <v>0.14351043985799386</v>
      </c>
      <c r="I261" s="2"/>
      <c r="J261" s="2">
        <f t="shared" si="96"/>
        <v>0.42824478007100308</v>
      </c>
      <c r="K261" s="2">
        <f t="shared" si="97"/>
        <v>0.57175521992899692</v>
      </c>
      <c r="L261" s="2">
        <f t="shared" si="98"/>
        <v>0</v>
      </c>
      <c r="M261" s="2">
        <f t="shared" si="99"/>
        <v>0</v>
      </c>
      <c r="N261" s="1">
        <v>42702</v>
      </c>
      <c r="O261" s="1">
        <v>57012</v>
      </c>
      <c r="Q261" s="61"/>
      <c r="R261" s="61"/>
      <c r="S261" s="61"/>
      <c r="T261" s="61"/>
      <c r="U261" s="61"/>
      <c r="V261" s="61"/>
      <c r="W261" s="61"/>
      <c r="X261" s="61"/>
      <c r="Y261" s="61"/>
      <c r="Z261" s="61"/>
      <c r="BB261" s="7">
        <f>IF(Q261&gt;0,RANK(Q261,(N261:P261,Q261:AE261)),0)</f>
        <v>0</v>
      </c>
      <c r="BC261" s="7">
        <f>IF(R261&gt;0,RANK(R261,(N261:P261,Q261:AE261)),0)</f>
        <v>0</v>
      </c>
      <c r="BD261" s="7">
        <f>IF(T261&gt;0,RANK(T261,(N261:P261,Q261:AE261)),0)</f>
        <v>0</v>
      </c>
      <c r="BE261" s="7">
        <f>IF(S261&gt;0,RANK(S261,(N261:P261,Q261:AE261)),0)</f>
        <v>0</v>
      </c>
      <c r="BF261" s="2">
        <f t="shared" si="100"/>
        <v>0</v>
      </c>
      <c r="BG261" s="2">
        <f t="shared" si="101"/>
        <v>0</v>
      </c>
      <c r="BH261" s="2">
        <f t="shared" si="102"/>
        <v>0</v>
      </c>
      <c r="BI261" s="2">
        <f t="shared" si="103"/>
        <v>0</v>
      </c>
      <c r="BK261" s="6" t="s">
        <v>2533</v>
      </c>
      <c r="BL261" s="6" t="s">
        <v>324</v>
      </c>
      <c r="BO261" s="99">
        <v>6</v>
      </c>
      <c r="BP261" s="97">
        <v>107</v>
      </c>
      <c r="BQ261" s="103">
        <f t="shared" si="104"/>
        <v>6107</v>
      </c>
      <c r="BS261" s="7" t="s">
        <v>2466</v>
      </c>
    </row>
    <row r="262" spans="1:71" ht="14" hidden="1" customHeight="1" outlineLevel="1" x14ac:dyDescent="0.2">
      <c r="A262" s="6" t="s">
        <v>1758</v>
      </c>
      <c r="B262" s="6" t="s">
        <v>324</v>
      </c>
      <c r="C262" s="1">
        <f t="shared" si="95"/>
        <v>23874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si="105"/>
        <v>5286</v>
      </c>
      <c r="H262" s="2">
        <f t="shared" si="106"/>
        <v>0.2214124151796934</v>
      </c>
      <c r="I262" s="2"/>
      <c r="J262" s="2">
        <f t="shared" si="96"/>
        <v>0.38929379241015333</v>
      </c>
      <c r="K262" s="2">
        <f t="shared" si="97"/>
        <v>0.61070620758984673</v>
      </c>
      <c r="L262" s="2">
        <f t="shared" si="98"/>
        <v>0</v>
      </c>
      <c r="M262" s="2">
        <f t="shared" si="99"/>
        <v>-1.1102230246251565E-16</v>
      </c>
      <c r="N262" s="1">
        <v>9294</v>
      </c>
      <c r="O262" s="1">
        <v>14580</v>
      </c>
      <c r="Q262" s="61"/>
      <c r="R262" s="61"/>
      <c r="S262" s="61"/>
      <c r="T262" s="61"/>
      <c r="U262" s="61"/>
      <c r="V262" s="61"/>
      <c r="W262" s="61"/>
      <c r="X262" s="61"/>
      <c r="Y262" s="61"/>
      <c r="Z262" s="61"/>
      <c r="BB262" s="7">
        <f>IF(Q262&gt;0,RANK(Q262,(N262:P262,Q262:AE262)),0)</f>
        <v>0</v>
      </c>
      <c r="BC262" s="7">
        <f>IF(R262&gt;0,RANK(R262,(N262:P262,Q262:AE262)),0)</f>
        <v>0</v>
      </c>
      <c r="BD262" s="7">
        <f>IF(T262&gt;0,RANK(T262,(N262:P262,Q262:AE262)),0)</f>
        <v>0</v>
      </c>
      <c r="BE262" s="7">
        <f>IF(S262&gt;0,RANK(S262,(N262:P262,Q262:AE262)),0)</f>
        <v>0</v>
      </c>
      <c r="BF262" s="2">
        <f t="shared" si="100"/>
        <v>0</v>
      </c>
      <c r="BG262" s="2">
        <f t="shared" si="101"/>
        <v>0</v>
      </c>
      <c r="BH262" s="2">
        <f t="shared" si="102"/>
        <v>0</v>
      </c>
      <c r="BI262" s="2">
        <f t="shared" si="103"/>
        <v>0</v>
      </c>
      <c r="BK262" s="6" t="s">
        <v>1758</v>
      </c>
      <c r="BL262" s="6" t="s">
        <v>324</v>
      </c>
      <c r="BO262" s="99">
        <v>6</v>
      </c>
      <c r="BP262" s="97">
        <v>109</v>
      </c>
      <c r="BQ262" s="103">
        <f t="shared" si="104"/>
        <v>6109</v>
      </c>
      <c r="BS262" s="7" t="s">
        <v>2466</v>
      </c>
    </row>
    <row r="263" spans="1:71" ht="14" hidden="1" customHeight="1" outlineLevel="1" x14ac:dyDescent="0.2">
      <c r="A263" s="6" t="s">
        <v>2139</v>
      </c>
      <c r="B263" s="6" t="s">
        <v>324</v>
      </c>
      <c r="C263" s="1">
        <f t="shared" si="95"/>
        <v>309122</v>
      </c>
      <c r="D263" s="7">
        <f>IF(N263&gt;0, RANK(N263,(N263:P263,Q263:AE263)),0)</f>
        <v>1</v>
      </c>
      <c r="E263" s="7">
        <f>IF(O263&gt;0,RANK(O263,(N263:P263,Q263:AE263)),0)</f>
        <v>2</v>
      </c>
      <c r="F263" s="7">
        <f>IF(P263&gt;0,RANK(P263,(N263:P263,Q263:AE263)),0)</f>
        <v>0</v>
      </c>
      <c r="G263" s="1">
        <f t="shared" si="105"/>
        <v>34336</v>
      </c>
      <c r="H263" s="2">
        <f t="shared" si="106"/>
        <v>0.11107588589618339</v>
      </c>
      <c r="I263" s="2"/>
      <c r="J263" s="2">
        <f t="shared" si="96"/>
        <v>0.55553794294809167</v>
      </c>
      <c r="K263" s="2">
        <f t="shared" si="97"/>
        <v>0.44446205705190833</v>
      </c>
      <c r="L263" s="2">
        <f t="shared" si="98"/>
        <v>0</v>
      </c>
      <c r="M263" s="2">
        <f t="shared" si="99"/>
        <v>0</v>
      </c>
      <c r="N263" s="1">
        <v>171729</v>
      </c>
      <c r="O263" s="1">
        <v>137393</v>
      </c>
      <c r="Q263" s="61"/>
      <c r="R263" s="61"/>
      <c r="S263" s="61"/>
      <c r="T263" s="61"/>
      <c r="U263" s="61"/>
      <c r="V263" s="61"/>
      <c r="W263" s="61"/>
      <c r="X263" s="61"/>
      <c r="Y263" s="61"/>
      <c r="Z263" s="61"/>
      <c r="BB263" s="7">
        <f>IF(Q263&gt;0,RANK(Q263,(N263:P263,Q263:AE263)),0)</f>
        <v>0</v>
      </c>
      <c r="BC263" s="7">
        <f>IF(R263&gt;0,RANK(R263,(N263:P263,Q263:AE263)),0)</f>
        <v>0</v>
      </c>
      <c r="BD263" s="7">
        <f>IF(T263&gt;0,RANK(T263,(N263:P263,Q263:AE263)),0)</f>
        <v>0</v>
      </c>
      <c r="BE263" s="7">
        <f>IF(S263&gt;0,RANK(S263,(N263:P263,Q263:AE263)),0)</f>
        <v>0</v>
      </c>
      <c r="BF263" s="2">
        <f t="shared" si="100"/>
        <v>0</v>
      </c>
      <c r="BG263" s="2">
        <f t="shared" si="101"/>
        <v>0</v>
      </c>
      <c r="BH263" s="2">
        <f t="shared" si="102"/>
        <v>0</v>
      </c>
      <c r="BI263" s="2">
        <f t="shared" si="103"/>
        <v>0</v>
      </c>
      <c r="BK263" s="6" t="s">
        <v>2139</v>
      </c>
      <c r="BL263" s="6" t="s">
        <v>324</v>
      </c>
      <c r="BO263" s="99">
        <v>6</v>
      </c>
      <c r="BP263" s="97">
        <v>111</v>
      </c>
      <c r="BQ263" s="103">
        <f t="shared" si="104"/>
        <v>6111</v>
      </c>
      <c r="BS263" s="7" t="s">
        <v>2466</v>
      </c>
    </row>
    <row r="264" spans="1:71" ht="14" hidden="1" customHeight="1" outlineLevel="1" x14ac:dyDescent="0.2">
      <c r="A264" s="6" t="s">
        <v>1733</v>
      </c>
      <c r="B264" s="6" t="s">
        <v>324</v>
      </c>
      <c r="C264" s="1">
        <f t="shared" si="95"/>
        <v>73370</v>
      </c>
      <c r="D264" s="7">
        <f>IF(N264&gt;0, RANK(N264,(N264:P264,Q264:AE264)),0)</f>
        <v>1</v>
      </c>
      <c r="E264" s="7">
        <f>IF(O264&gt;0,RANK(O264,(N264:P264,Q264:AE264)),0)</f>
        <v>2</v>
      </c>
      <c r="F264" s="7">
        <f>IF(P264&gt;0,RANK(P264,(N264:P264,Q264:AE264)),0)</f>
        <v>0</v>
      </c>
      <c r="G264" s="1">
        <f t="shared" si="105"/>
        <v>26148</v>
      </c>
      <c r="H264" s="2">
        <f t="shared" si="106"/>
        <v>0.35638544364181546</v>
      </c>
      <c r="I264" s="2"/>
      <c r="J264" s="2">
        <f t="shared" si="96"/>
        <v>0.67819272182090773</v>
      </c>
      <c r="K264" s="2">
        <f t="shared" si="97"/>
        <v>0.32180727817909227</v>
      </c>
      <c r="L264" s="2">
        <f t="shared" si="98"/>
        <v>0</v>
      </c>
      <c r="M264" s="2">
        <f t="shared" si="99"/>
        <v>0</v>
      </c>
      <c r="N264" s="1">
        <v>49759</v>
      </c>
      <c r="O264" s="1">
        <v>23611</v>
      </c>
      <c r="Q264" s="61"/>
      <c r="R264" s="61"/>
      <c r="S264" s="61"/>
      <c r="T264" s="61"/>
      <c r="U264" s="61"/>
      <c r="V264" s="61"/>
      <c r="W264" s="61"/>
      <c r="X264" s="61"/>
      <c r="Y264" s="61"/>
      <c r="Z264" s="61"/>
      <c r="BB264" s="7">
        <f>IF(Q264&gt;0,RANK(Q264,(N264:P264,Q264:AE264)),0)</f>
        <v>0</v>
      </c>
      <c r="BC264" s="7">
        <f>IF(R264&gt;0,RANK(R264,(N264:P264,Q264:AE264)),0)</f>
        <v>0</v>
      </c>
      <c r="BD264" s="7">
        <f>IF(T264&gt;0,RANK(T264,(N264:P264,Q264:AE264)),0)</f>
        <v>0</v>
      </c>
      <c r="BE264" s="7">
        <f>IF(S264&gt;0,RANK(S264,(N264:P264,Q264:AE264)),0)</f>
        <v>0</v>
      </c>
      <c r="BF264" s="2">
        <f t="shared" si="100"/>
        <v>0</v>
      </c>
      <c r="BG264" s="2">
        <f t="shared" si="101"/>
        <v>0</v>
      </c>
      <c r="BH264" s="2">
        <f t="shared" si="102"/>
        <v>0</v>
      </c>
      <c r="BI264" s="2">
        <f t="shared" si="103"/>
        <v>0</v>
      </c>
      <c r="BK264" s="6" t="s">
        <v>1733</v>
      </c>
      <c r="BL264" s="6" t="s">
        <v>324</v>
      </c>
      <c r="BO264" s="99">
        <v>6</v>
      </c>
      <c r="BP264" s="97">
        <v>113</v>
      </c>
      <c r="BQ264" s="103">
        <f t="shared" si="104"/>
        <v>6113</v>
      </c>
      <c r="BS264" s="7" t="s">
        <v>2466</v>
      </c>
    </row>
    <row r="265" spans="1:71" ht="14" hidden="1" customHeight="1" outlineLevel="1" x14ac:dyDescent="0.2">
      <c r="A265" s="6" t="s">
        <v>1734</v>
      </c>
      <c r="B265" s="6" t="s">
        <v>324</v>
      </c>
      <c r="C265" s="1">
        <f t="shared" si="95"/>
        <v>19196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>IF(P265&gt;0,RANK(P265,(N265:P265,Q265:AE265)),0)</f>
        <v>0</v>
      </c>
      <c r="G265" s="1">
        <f t="shared" si="105"/>
        <v>5390</v>
      </c>
      <c r="H265" s="2">
        <f t="shared" si="106"/>
        <v>0.28078766409668682</v>
      </c>
      <c r="I265" s="2"/>
      <c r="J265" s="2">
        <f t="shared" si="96"/>
        <v>0.35960616795165662</v>
      </c>
      <c r="K265" s="2">
        <f t="shared" si="97"/>
        <v>0.64039383204834344</v>
      </c>
      <c r="L265" s="2">
        <f t="shared" si="98"/>
        <v>0</v>
      </c>
      <c r="M265" s="2">
        <f t="shared" si="99"/>
        <v>-1.1102230246251565E-16</v>
      </c>
      <c r="N265" s="1">
        <v>6903</v>
      </c>
      <c r="O265" s="1">
        <v>12293</v>
      </c>
      <c r="Q265" s="61"/>
      <c r="R265" s="61"/>
      <c r="S265" s="61"/>
      <c r="T265" s="61"/>
      <c r="U265" s="61"/>
      <c r="V265" s="61"/>
      <c r="W265" s="61"/>
      <c r="X265" s="61"/>
      <c r="Y265" s="61"/>
      <c r="Z265" s="61"/>
      <c r="BB265" s="7">
        <f>IF(Q265&gt;0,RANK(Q265,(N265:P265,Q265:AE265)),0)</f>
        <v>0</v>
      </c>
      <c r="BC265" s="7">
        <f>IF(R265&gt;0,RANK(R265,(N265:P265,Q265:AE265)),0)</f>
        <v>0</v>
      </c>
      <c r="BD265" s="7">
        <f>IF(T265&gt;0,RANK(T265,(N265:P265,Q265:AE265)),0)</f>
        <v>0</v>
      </c>
      <c r="BE265" s="7">
        <f>IF(S265&gt;0,RANK(S265,(N265:P265,Q265:AE265)),0)</f>
        <v>0</v>
      </c>
      <c r="BF265" s="2">
        <f t="shared" si="100"/>
        <v>0</v>
      </c>
      <c r="BG265" s="2">
        <f t="shared" si="101"/>
        <v>0</v>
      </c>
      <c r="BH265" s="2">
        <f t="shared" si="102"/>
        <v>0</v>
      </c>
      <c r="BI265" s="2">
        <f t="shared" si="103"/>
        <v>0</v>
      </c>
      <c r="BK265" s="6" t="s">
        <v>1734</v>
      </c>
      <c r="BL265" s="6" t="s">
        <v>324</v>
      </c>
      <c r="BO265" s="99">
        <v>6</v>
      </c>
      <c r="BP265" s="97">
        <v>115</v>
      </c>
      <c r="BQ265" s="103">
        <f t="shared" si="104"/>
        <v>6115</v>
      </c>
      <c r="BS265" s="7" t="s">
        <v>2466</v>
      </c>
    </row>
    <row r="266" spans="1:71" ht="14" customHeight="1" collapsed="1" x14ac:dyDescent="0.2">
      <c r="A266" s="6" t="s">
        <v>323</v>
      </c>
      <c r="B266" s="6" t="s">
        <v>260</v>
      </c>
      <c r="C266" s="1">
        <f t="shared" si="95"/>
        <v>12464235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105"/>
        <v>2978585</v>
      </c>
      <c r="H266" s="2">
        <f t="shared" si="106"/>
        <v>0.2389705425162475</v>
      </c>
      <c r="I266" s="2"/>
      <c r="J266" s="2">
        <f t="shared" si="96"/>
        <v>0.61948527125812369</v>
      </c>
      <c r="K266" s="2">
        <f t="shared" si="97"/>
        <v>0.38051472874187625</v>
      </c>
      <c r="L266" s="2">
        <f t="shared" si="98"/>
        <v>0</v>
      </c>
      <c r="M266" s="2">
        <f t="shared" si="99"/>
        <v>5.5511151231257827E-17</v>
      </c>
      <c r="N266" s="1">
        <f>SUM(N208:N265)</f>
        <v>7721410</v>
      </c>
      <c r="O266" s="1">
        <f t="shared" ref="O266" si="107">SUM(O208:O265)</f>
        <v>4742825</v>
      </c>
      <c r="BB266" s="7">
        <f>IF(Q266&gt;0,RANK(Q266,(N266:P266,Q266:AE266)),0)</f>
        <v>0</v>
      </c>
      <c r="BC266" s="7">
        <f>IF(R266&gt;0,RANK(R266,(N266:P266,Q266:AE266)),0)</f>
        <v>0</v>
      </c>
      <c r="BD266" s="7">
        <f>IF(T266&gt;0,RANK(T266,(N266:P266,Q266:AE266)),0)</f>
        <v>0</v>
      </c>
      <c r="BE266" s="7">
        <f>IF(S266&gt;0,RANK(S266,(N266:P266,Q266:AE266)),0)</f>
        <v>0</v>
      </c>
      <c r="BF266" s="2">
        <f t="shared" si="100"/>
        <v>0</v>
      </c>
      <c r="BG266" s="2">
        <f t="shared" si="101"/>
        <v>0</v>
      </c>
      <c r="BH266" s="2">
        <f t="shared" si="102"/>
        <v>0</v>
      </c>
      <c r="BI266" s="2">
        <f t="shared" si="103"/>
        <v>0</v>
      </c>
      <c r="BK266" s="6" t="s">
        <v>323</v>
      </c>
      <c r="BL266" s="6" t="s">
        <v>260</v>
      </c>
      <c r="BO266" s="99">
        <v>6</v>
      </c>
      <c r="BP266" s="97"/>
      <c r="BQ266" s="99">
        <v>6</v>
      </c>
      <c r="BS266" s="7" t="s">
        <v>887</v>
      </c>
    </row>
    <row r="267" spans="1:71" ht="14" customHeight="1" x14ac:dyDescent="0.2">
      <c r="A267" s="6"/>
      <c r="B267" s="6"/>
      <c r="C267" s="1"/>
      <c r="E267" s="7"/>
      <c r="F267" s="7"/>
      <c r="I267" s="2"/>
      <c r="Q267" s="61"/>
      <c r="R267" s="61"/>
      <c r="S267" s="61"/>
      <c r="T267" s="61"/>
      <c r="U267" s="61"/>
      <c r="V267" s="61"/>
      <c r="W267" s="61"/>
      <c r="X267" s="61"/>
      <c r="Y267" s="61"/>
      <c r="Z267" s="61"/>
      <c r="BB267" s="7"/>
      <c r="BC267" s="7"/>
      <c r="BD267" s="7"/>
      <c r="BE267" s="7"/>
      <c r="BK267" s="6"/>
      <c r="BL267" s="6"/>
      <c r="BO267" s="99"/>
      <c r="BP267" s="97"/>
    </row>
    <row r="268" spans="1:71" s="1" customFormat="1" ht="14" hidden="1" customHeight="1" outlineLevel="1" x14ac:dyDescent="0.2">
      <c r="A268" t="s">
        <v>1439</v>
      </c>
      <c r="B268" t="s">
        <v>1438</v>
      </c>
      <c r="C268" s="1">
        <f t="shared" ref="C268:C299" si="108">SUM(N268:AY268)</f>
        <v>171235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0</v>
      </c>
      <c r="G268" s="1">
        <f t="shared" si="105"/>
        <v>23984</v>
      </c>
      <c r="H268" s="2">
        <f t="shared" si="106"/>
        <v>0.14006482319619237</v>
      </c>
      <c r="I268" s="2"/>
      <c r="J268" s="2">
        <f t="shared" ref="J268:J300" si="109">IF($C268=0,"-",N268/$C268)</f>
        <v>0.54573539288112827</v>
      </c>
      <c r="K268" s="2">
        <f t="shared" ref="K268:K300" si="110">IF($C268=0,"-",O268/$C268)</f>
        <v>0.40567056968493592</v>
      </c>
      <c r="L268" s="2">
        <f t="shared" ref="L268:L300" si="111">IF($C268=0,"-",P268/$C268)</f>
        <v>0</v>
      </c>
      <c r="M268" s="2">
        <f t="shared" ref="M268:M300" si="112">IF(C268=0,"-",(1-J268-K268-L268))</f>
        <v>4.8594037433935811E-2</v>
      </c>
      <c r="N268" s="1">
        <v>93449</v>
      </c>
      <c r="O268" s="1">
        <v>69465</v>
      </c>
      <c r="Q268" s="61">
        <v>5841</v>
      </c>
      <c r="R268" s="61"/>
      <c r="S268" s="61"/>
      <c r="T268" s="61"/>
      <c r="U268" s="61"/>
      <c r="V268" s="61"/>
      <c r="W268" s="61"/>
      <c r="X268" s="61">
        <v>2480</v>
      </c>
      <c r="Y268" s="61"/>
      <c r="Z268" s="61"/>
      <c r="BB268" s="7">
        <f>IF(Q268&gt;0,RANK(Q268,(N268:P268,Q268:AE268)),0)</f>
        <v>3</v>
      </c>
      <c r="BC268" s="7">
        <f>IF(R268&gt;0,RANK(R268,(N268:P268,Q268:AE268)),0)</f>
        <v>0</v>
      </c>
      <c r="BD268" s="7">
        <f>IF(T268&gt;0,RANK(T268,(N268:P268,Q268:AE268)),0)</f>
        <v>0</v>
      </c>
      <c r="BE268" s="7">
        <f>IF(S268&gt;0,RANK(S268,(N268:P268,Q268:AE268)),0)</f>
        <v>0</v>
      </c>
      <c r="BF268" s="2">
        <f t="shared" ref="BF268:BF299" si="113">IF($C268=0,"-",Q268/$C268)</f>
        <v>3.4111017023388909E-2</v>
      </c>
      <c r="BG268" s="2">
        <f t="shared" ref="BG268:BG299" si="114">IF($C268=0,"-",R268/$C268)</f>
        <v>0</v>
      </c>
      <c r="BH268" s="2">
        <f t="shared" ref="BH268:BH299" si="115">IF($C268=0,"-",T268/$C268)</f>
        <v>0</v>
      </c>
      <c r="BI268" s="2">
        <f t="shared" ref="BI268:BI299" si="116">IF($C268=0,"-",S268/$C268)</f>
        <v>0</v>
      </c>
      <c r="BJ268" s="2"/>
      <c r="BK268" t="s">
        <v>1439</v>
      </c>
      <c r="BL268" t="s">
        <v>1438</v>
      </c>
      <c r="BO268" s="99">
        <v>8</v>
      </c>
      <c r="BP268" s="97">
        <v>1</v>
      </c>
      <c r="BQ268" s="103">
        <f t="shared" ref="BQ268:BQ299" si="117">BO268*1000+BP268</f>
        <v>8001</v>
      </c>
      <c r="BS268" s="7" t="s">
        <v>2466</v>
      </c>
    </row>
    <row r="269" spans="1:71" s="1" customFormat="1" ht="14" hidden="1" customHeight="1" outlineLevel="1" x14ac:dyDescent="0.2">
      <c r="A269" t="s">
        <v>1197</v>
      </c>
      <c r="B269" t="s">
        <v>1438</v>
      </c>
      <c r="C269" s="1">
        <f t="shared" si="108"/>
        <v>6040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>IF(P269&gt;0,RANK(P269,(N269:P269,Q269:AE269)),0)</f>
        <v>0</v>
      </c>
      <c r="G269" s="1">
        <f t="shared" si="105"/>
        <v>343</v>
      </c>
      <c r="H269" s="2">
        <f t="shared" si="106"/>
        <v>5.6788079470198677E-2</v>
      </c>
      <c r="I269" s="2"/>
      <c r="J269" s="2">
        <f t="shared" si="109"/>
        <v>0.50314569536423837</v>
      </c>
      <c r="K269" s="2">
        <f t="shared" si="110"/>
        <v>0.44635761589403972</v>
      </c>
      <c r="L269" s="2">
        <f t="shared" si="111"/>
        <v>0</v>
      </c>
      <c r="M269" s="2">
        <f t="shared" si="112"/>
        <v>5.0496688741721918E-2</v>
      </c>
      <c r="N269" s="1">
        <v>3039</v>
      </c>
      <c r="O269" s="1">
        <v>2696</v>
      </c>
      <c r="Q269" s="61">
        <v>184</v>
      </c>
      <c r="R269" s="61"/>
      <c r="S269" s="61"/>
      <c r="T269" s="61"/>
      <c r="U269" s="61"/>
      <c r="V269" s="61"/>
      <c r="W269" s="61"/>
      <c r="X269" s="61">
        <v>121</v>
      </c>
      <c r="Y269" s="61"/>
      <c r="Z269" s="61"/>
      <c r="BB269" s="7">
        <f>IF(Q269&gt;0,RANK(Q269,(N269:P269,Q269:AE269)),0)</f>
        <v>3</v>
      </c>
      <c r="BC269" s="7">
        <f>IF(R269&gt;0,RANK(R269,(N269:P269,Q269:AE269)),0)</f>
        <v>0</v>
      </c>
      <c r="BD269" s="7">
        <f>IF(T269&gt;0,RANK(T269,(N269:P269,Q269:AE269)),0)</f>
        <v>0</v>
      </c>
      <c r="BE269" s="7">
        <f>IF(S269&gt;0,RANK(S269,(N269:P269,Q269:AE269)),0)</f>
        <v>0</v>
      </c>
      <c r="BF269" s="2">
        <f t="shared" si="113"/>
        <v>3.0463576158940398E-2</v>
      </c>
      <c r="BG269" s="2">
        <f t="shared" si="114"/>
        <v>0</v>
      </c>
      <c r="BH269" s="2">
        <f t="shared" si="115"/>
        <v>0</v>
      </c>
      <c r="BI269" s="2">
        <f t="shared" si="116"/>
        <v>0</v>
      </c>
      <c r="BJ269" s="2"/>
      <c r="BK269" t="s">
        <v>1197</v>
      </c>
      <c r="BL269" t="s">
        <v>1438</v>
      </c>
      <c r="BO269" s="99">
        <v>8</v>
      </c>
      <c r="BP269" s="97">
        <v>3</v>
      </c>
      <c r="BQ269" s="103">
        <f t="shared" si="117"/>
        <v>8003</v>
      </c>
      <c r="BS269" s="7" t="s">
        <v>2466</v>
      </c>
    </row>
    <row r="270" spans="1:71" s="1" customFormat="1" ht="14" hidden="1" customHeight="1" outlineLevel="1" x14ac:dyDescent="0.2">
      <c r="A270" t="s">
        <v>1198</v>
      </c>
      <c r="B270" t="s">
        <v>1438</v>
      </c>
      <c r="C270" s="1">
        <f t="shared" si="108"/>
        <v>271140</v>
      </c>
      <c r="D270" s="7">
        <f>IF(N270&gt;0, RANK(N270,(N270:P270,Q270:AE270)),0)</f>
        <v>1</v>
      </c>
      <c r="E270" s="7">
        <f>IF(O270&gt;0,RANK(O270,(N270:P270,Q270:AE270)),0)</f>
        <v>2</v>
      </c>
      <c r="F270" s="7">
        <f>IF(P270&gt;0,RANK(P270,(N270:P270,Q270:AE270)),0)</f>
        <v>0</v>
      </c>
      <c r="G270" s="1">
        <f t="shared" si="105"/>
        <v>48223</v>
      </c>
      <c r="H270" s="2">
        <f t="shared" si="106"/>
        <v>0.17785276978682599</v>
      </c>
      <c r="I270" s="2"/>
      <c r="J270" s="2">
        <f t="shared" si="109"/>
        <v>0.57186693221214135</v>
      </c>
      <c r="K270" s="2">
        <f t="shared" si="110"/>
        <v>0.39401416242531534</v>
      </c>
      <c r="L270" s="2">
        <f t="shared" si="111"/>
        <v>0</v>
      </c>
      <c r="M270" s="2">
        <f t="shared" si="112"/>
        <v>3.4118905362543306E-2</v>
      </c>
      <c r="N270" s="1">
        <v>155056</v>
      </c>
      <c r="O270" s="1">
        <v>106833</v>
      </c>
      <c r="Q270" s="61">
        <v>6559</v>
      </c>
      <c r="R270" s="61"/>
      <c r="S270" s="61"/>
      <c r="T270" s="61"/>
      <c r="U270" s="61"/>
      <c r="V270" s="61"/>
      <c r="W270" s="61"/>
      <c r="X270" s="61">
        <v>2692</v>
      </c>
      <c r="Y270" s="61"/>
      <c r="Z270" s="61"/>
      <c r="BB270" s="7">
        <f>IF(Q270&gt;0,RANK(Q270,(N270:P270,Q270:AE270)),0)</f>
        <v>3</v>
      </c>
      <c r="BC270" s="7">
        <f>IF(R270&gt;0,RANK(R270,(N270:P270,Q270:AE270)),0)</f>
        <v>0</v>
      </c>
      <c r="BD270" s="7">
        <f>IF(T270&gt;0,RANK(T270,(N270:P270,Q270:AE270)),0)</f>
        <v>0</v>
      </c>
      <c r="BE270" s="7">
        <f>IF(S270&gt;0,RANK(S270,(N270:P270,Q270:AE270)),0)</f>
        <v>0</v>
      </c>
      <c r="BF270" s="2">
        <f t="shared" si="113"/>
        <v>2.4190455115438519E-2</v>
      </c>
      <c r="BG270" s="2">
        <f t="shared" si="114"/>
        <v>0</v>
      </c>
      <c r="BH270" s="2">
        <f t="shared" si="115"/>
        <v>0</v>
      </c>
      <c r="BI270" s="2">
        <f t="shared" si="116"/>
        <v>0</v>
      </c>
      <c r="BJ270" s="2"/>
      <c r="BK270" t="s">
        <v>1198</v>
      </c>
      <c r="BL270" t="s">
        <v>1438</v>
      </c>
      <c r="BO270" s="99">
        <v>8</v>
      </c>
      <c r="BP270" s="97">
        <v>5</v>
      </c>
      <c r="BQ270" s="103">
        <f t="shared" si="117"/>
        <v>8005</v>
      </c>
      <c r="BS270" s="7" t="s">
        <v>2466</v>
      </c>
    </row>
    <row r="271" spans="1:71" s="1" customFormat="1" ht="14" hidden="1" customHeight="1" outlineLevel="1" x14ac:dyDescent="0.2">
      <c r="A271" t="s">
        <v>874</v>
      </c>
      <c r="B271" t="s">
        <v>1438</v>
      </c>
      <c r="C271" s="1">
        <f t="shared" si="108"/>
        <v>6776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0</v>
      </c>
      <c r="G271" s="1">
        <f t="shared" si="105"/>
        <v>936</v>
      </c>
      <c r="H271" s="2">
        <f t="shared" si="106"/>
        <v>0.13813459268004721</v>
      </c>
      <c r="I271" s="2"/>
      <c r="J271" s="2">
        <f t="shared" si="109"/>
        <v>0.41322314049586778</v>
      </c>
      <c r="K271" s="2">
        <f t="shared" si="110"/>
        <v>0.55135773317591497</v>
      </c>
      <c r="L271" s="2">
        <f t="shared" si="111"/>
        <v>0</v>
      </c>
      <c r="M271" s="2">
        <f t="shared" si="112"/>
        <v>3.541912632821731E-2</v>
      </c>
      <c r="N271" s="1">
        <v>2800</v>
      </c>
      <c r="O271" s="1">
        <v>3736</v>
      </c>
      <c r="Q271" s="61">
        <v>161</v>
      </c>
      <c r="R271" s="61"/>
      <c r="S271" s="61"/>
      <c r="T271" s="61"/>
      <c r="U271" s="61"/>
      <c r="V271" s="61"/>
      <c r="W271" s="61"/>
      <c r="X271" s="61">
        <v>79</v>
      </c>
      <c r="Y271" s="61"/>
      <c r="Z271" s="61"/>
      <c r="BB271" s="7">
        <f>IF(Q271&gt;0,RANK(Q271,(N271:P271,Q271:AE271)),0)</f>
        <v>3</v>
      </c>
      <c r="BC271" s="7">
        <f>IF(R271&gt;0,RANK(R271,(N271:P271,Q271:AE271)),0)</f>
        <v>0</v>
      </c>
      <c r="BD271" s="7">
        <f>IF(T271&gt;0,RANK(T271,(N271:P271,Q271:AE271)),0)</f>
        <v>0</v>
      </c>
      <c r="BE271" s="7">
        <f>IF(S271&gt;0,RANK(S271,(N271:P271,Q271:AE271)),0)</f>
        <v>0</v>
      </c>
      <c r="BF271" s="2">
        <f t="shared" si="113"/>
        <v>2.3760330578512397E-2</v>
      </c>
      <c r="BG271" s="2">
        <f t="shared" si="114"/>
        <v>0</v>
      </c>
      <c r="BH271" s="2">
        <f t="shared" si="115"/>
        <v>0</v>
      </c>
      <c r="BI271" s="2">
        <f t="shared" si="116"/>
        <v>0</v>
      </c>
      <c r="BJ271" s="2"/>
      <c r="BK271" t="s">
        <v>874</v>
      </c>
      <c r="BL271" t="s">
        <v>1438</v>
      </c>
      <c r="BO271" s="99">
        <v>8</v>
      </c>
      <c r="BP271" s="97">
        <v>7</v>
      </c>
      <c r="BQ271" s="103">
        <f t="shared" si="117"/>
        <v>8007</v>
      </c>
      <c r="BS271" s="7" t="s">
        <v>2466</v>
      </c>
    </row>
    <row r="272" spans="1:71" s="1" customFormat="1" ht="14" hidden="1" customHeight="1" outlineLevel="1" x14ac:dyDescent="0.2">
      <c r="A272" t="s">
        <v>875</v>
      </c>
      <c r="B272" t="s">
        <v>1438</v>
      </c>
      <c r="C272" s="1">
        <f t="shared" si="108"/>
        <v>1873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0</v>
      </c>
      <c r="G272" s="1">
        <f t="shared" si="105"/>
        <v>1123</v>
      </c>
      <c r="H272" s="2">
        <f t="shared" si="106"/>
        <v>0.59957287773625201</v>
      </c>
      <c r="I272" s="2"/>
      <c r="J272" s="2">
        <f t="shared" si="109"/>
        <v>0.17672183662573412</v>
      </c>
      <c r="K272" s="2">
        <f t="shared" si="110"/>
        <v>0.77629471436198616</v>
      </c>
      <c r="L272" s="2">
        <f t="shared" si="111"/>
        <v>0</v>
      </c>
      <c r="M272" s="2">
        <f t="shared" si="112"/>
        <v>4.6983449012279688E-2</v>
      </c>
      <c r="N272" s="1">
        <v>331</v>
      </c>
      <c r="O272" s="1">
        <v>1454</v>
      </c>
      <c r="Q272" s="61">
        <v>56</v>
      </c>
      <c r="R272" s="61"/>
      <c r="S272" s="61"/>
      <c r="T272" s="61"/>
      <c r="U272" s="61"/>
      <c r="V272" s="61"/>
      <c r="W272" s="61"/>
      <c r="X272" s="61">
        <v>32</v>
      </c>
      <c r="Y272" s="61"/>
      <c r="Z272" s="61"/>
      <c r="BB272" s="7">
        <f>IF(Q272&gt;0,RANK(Q272,(N272:P272,Q272:AE272)),0)</f>
        <v>3</v>
      </c>
      <c r="BC272" s="7">
        <f>IF(R272&gt;0,RANK(R272,(N272:P272,Q272:AE272)),0)</f>
        <v>0</v>
      </c>
      <c r="BD272" s="7">
        <f>IF(T272&gt;0,RANK(T272,(N272:P272,Q272:AE272)),0)</f>
        <v>0</v>
      </c>
      <c r="BE272" s="7">
        <f>IF(S272&gt;0,RANK(S272,(N272:P272,Q272:AE272)),0)</f>
        <v>0</v>
      </c>
      <c r="BF272" s="2">
        <f t="shared" si="113"/>
        <v>2.989855846235985E-2</v>
      </c>
      <c r="BG272" s="2">
        <f t="shared" si="114"/>
        <v>0</v>
      </c>
      <c r="BH272" s="2">
        <f t="shared" si="115"/>
        <v>0</v>
      </c>
      <c r="BI272" s="2">
        <f t="shared" si="116"/>
        <v>0</v>
      </c>
      <c r="BJ272" s="2"/>
      <c r="BK272" t="s">
        <v>875</v>
      </c>
      <c r="BL272" t="s">
        <v>1438</v>
      </c>
      <c r="BO272" s="99">
        <v>8</v>
      </c>
      <c r="BP272" s="97">
        <v>9</v>
      </c>
      <c r="BQ272" s="103">
        <f t="shared" si="117"/>
        <v>8009</v>
      </c>
      <c r="BS272" s="7" t="s">
        <v>2466</v>
      </c>
    </row>
    <row r="273" spans="1:71" s="1" customFormat="1" ht="14" hidden="1" customHeight="1" outlineLevel="1" x14ac:dyDescent="0.2">
      <c r="A273" t="s">
        <v>893</v>
      </c>
      <c r="B273" t="s">
        <v>1438</v>
      </c>
      <c r="C273" s="1">
        <f t="shared" si="108"/>
        <v>1871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0</v>
      </c>
      <c r="G273" s="1">
        <f t="shared" si="105"/>
        <v>456</v>
      </c>
      <c r="H273" s="2">
        <f t="shared" si="106"/>
        <v>0.24371993586317478</v>
      </c>
      <c r="I273" s="2"/>
      <c r="J273" s="2">
        <f t="shared" si="109"/>
        <v>0.34099412079102087</v>
      </c>
      <c r="K273" s="2">
        <f t="shared" si="110"/>
        <v>0.58471405665419562</v>
      </c>
      <c r="L273" s="2">
        <f t="shared" si="111"/>
        <v>0</v>
      </c>
      <c r="M273" s="2">
        <f t="shared" si="112"/>
        <v>7.4291822554783504E-2</v>
      </c>
      <c r="N273" s="1">
        <v>638</v>
      </c>
      <c r="O273" s="1">
        <v>1094</v>
      </c>
      <c r="Q273" s="61">
        <v>73</v>
      </c>
      <c r="R273" s="61"/>
      <c r="S273" s="61"/>
      <c r="T273" s="61"/>
      <c r="U273" s="61"/>
      <c r="V273" s="61"/>
      <c r="W273" s="61"/>
      <c r="X273" s="61">
        <v>66</v>
      </c>
      <c r="Y273" s="61"/>
      <c r="Z273" s="61"/>
      <c r="BB273" s="7">
        <f>IF(Q273&gt;0,RANK(Q273,(N273:P273,Q273:AE273)),0)</f>
        <v>3</v>
      </c>
      <c r="BC273" s="7">
        <f>IF(R273&gt;0,RANK(R273,(N273:P273,Q273:AE273)),0)</f>
        <v>0</v>
      </c>
      <c r="BD273" s="7">
        <f>IF(T273&gt;0,RANK(T273,(N273:P273,Q273:AE273)),0)</f>
        <v>0</v>
      </c>
      <c r="BE273" s="7">
        <f>IF(S273&gt;0,RANK(S273,(N273:P273,Q273:AE273)),0)</f>
        <v>0</v>
      </c>
      <c r="BF273" s="2">
        <f t="shared" si="113"/>
        <v>3.9016568679850344E-2</v>
      </c>
      <c r="BG273" s="2">
        <f t="shared" si="114"/>
        <v>0</v>
      </c>
      <c r="BH273" s="2">
        <f t="shared" si="115"/>
        <v>0</v>
      </c>
      <c r="BI273" s="2">
        <f t="shared" si="116"/>
        <v>0</v>
      </c>
      <c r="BJ273" s="2"/>
      <c r="BK273" t="s">
        <v>893</v>
      </c>
      <c r="BL273" t="s">
        <v>1438</v>
      </c>
      <c r="BO273" s="99">
        <v>8</v>
      </c>
      <c r="BP273" s="97">
        <v>11</v>
      </c>
      <c r="BQ273" s="103">
        <f t="shared" si="117"/>
        <v>8011</v>
      </c>
      <c r="BS273" s="7" t="s">
        <v>2466</v>
      </c>
    </row>
    <row r="274" spans="1:71" ht="14" hidden="1" customHeight="1" outlineLevel="1" x14ac:dyDescent="0.2">
      <c r="A274" t="s">
        <v>1865</v>
      </c>
      <c r="B274" t="s">
        <v>1438</v>
      </c>
      <c r="C274" s="1">
        <f t="shared" si="108"/>
        <v>176262</v>
      </c>
      <c r="D274" s="7">
        <f>IF(N274&gt;0, RANK(N274,(N274:P274,Q274:AE274)),0)</f>
        <v>1</v>
      </c>
      <c r="E274" s="7">
        <f>IF(O274&gt;0,RANK(O274,(N274:P274,Q274:AE274)),0)</f>
        <v>2</v>
      </c>
      <c r="F274" s="7">
        <f>IF(P274&gt;0,RANK(P274,(N274:P274,Q274:AE274)),0)</f>
        <v>0</v>
      </c>
      <c r="G274" s="1">
        <f t="shared" si="105"/>
        <v>94693</v>
      </c>
      <c r="H274" s="2">
        <f t="shared" si="106"/>
        <v>0.53722867095573634</v>
      </c>
      <c r="I274" s="2"/>
      <c r="J274" s="2">
        <f t="shared" si="109"/>
        <v>0.75521666609932936</v>
      </c>
      <c r="K274" s="2">
        <f t="shared" si="110"/>
        <v>0.21798799514359307</v>
      </c>
      <c r="L274" s="2">
        <f t="shared" si="111"/>
        <v>0</v>
      </c>
      <c r="M274" s="2">
        <f t="shared" si="112"/>
        <v>2.6795338757077569E-2</v>
      </c>
      <c r="N274" s="1">
        <v>133116</v>
      </c>
      <c r="O274" s="1">
        <v>38423</v>
      </c>
      <c r="Q274" s="61">
        <v>3596</v>
      </c>
      <c r="R274" s="61"/>
      <c r="S274" s="61"/>
      <c r="T274" s="61"/>
      <c r="U274" s="61"/>
      <c r="V274" s="61"/>
      <c r="W274" s="61"/>
      <c r="X274" s="61">
        <v>1127</v>
      </c>
      <c r="Y274" s="61"/>
      <c r="Z274" s="61"/>
      <c r="BB274" s="7">
        <f>IF(Q274&gt;0,RANK(Q274,(N274:P274,Q274:AE274)),0)</f>
        <v>3</v>
      </c>
      <c r="BC274" s="7">
        <f>IF(R274&gt;0,RANK(R274,(N274:P274,Q274:AE274)),0)</f>
        <v>0</v>
      </c>
      <c r="BD274" s="7">
        <f>IF(T274&gt;0,RANK(T274,(N274:P274,Q274:AE274)),0)</f>
        <v>0</v>
      </c>
      <c r="BE274" s="7">
        <f>IF(S274&gt;0,RANK(S274,(N274:P274,Q274:AE274)),0)</f>
        <v>0</v>
      </c>
      <c r="BF274" s="2">
        <f t="shared" si="113"/>
        <v>2.0401447844685752E-2</v>
      </c>
      <c r="BG274" s="2">
        <f t="shared" si="114"/>
        <v>0</v>
      </c>
      <c r="BH274" s="2">
        <f t="shared" si="115"/>
        <v>0</v>
      </c>
      <c r="BI274" s="2">
        <f t="shared" si="116"/>
        <v>0</v>
      </c>
      <c r="BK274" t="s">
        <v>1865</v>
      </c>
      <c r="BL274" t="s">
        <v>1438</v>
      </c>
      <c r="BO274" s="99">
        <v>8</v>
      </c>
      <c r="BP274" s="97">
        <v>13</v>
      </c>
      <c r="BQ274" s="103">
        <f t="shared" si="117"/>
        <v>8013</v>
      </c>
      <c r="BS274" s="7" t="s">
        <v>2466</v>
      </c>
    </row>
    <row r="275" spans="1:71" ht="14" hidden="1" customHeight="1" outlineLevel="1" x14ac:dyDescent="0.2">
      <c r="A275" t="s">
        <v>2439</v>
      </c>
      <c r="B275" t="s">
        <v>1438</v>
      </c>
      <c r="C275" s="1">
        <f t="shared" si="108"/>
        <v>36148</v>
      </c>
      <c r="D275" s="7">
        <f>IF(N275&gt;0, RANK(N275,(N275:P275,Q275:AE275)),0)</f>
        <v>1</v>
      </c>
      <c r="E275" s="7">
        <f>IF(O275&gt;0,RANK(O275,(N275:P275,Q275:AE275)),0)</f>
        <v>2</v>
      </c>
      <c r="F275" s="7">
        <f>IF(P275&gt;0,RANK(P275,(N275:P275,Q275:AE275)),0)</f>
        <v>0</v>
      </c>
      <c r="G275" s="1">
        <f t="shared" si="105"/>
        <v>7823</v>
      </c>
      <c r="H275" s="2">
        <f t="shared" si="106"/>
        <v>0.21641584596658184</v>
      </c>
      <c r="I275" s="2"/>
      <c r="J275" s="2">
        <f>IF($C275=0,"-",N275/$C275)</f>
        <v>0.59214894323337386</v>
      </c>
      <c r="K275" s="2">
        <f>IF($C275=0,"-",O275/$C275)</f>
        <v>0.3757330972667921</v>
      </c>
      <c r="L275" s="2">
        <f>IF($C275=0,"-",P275/$C275)</f>
        <v>0</v>
      </c>
      <c r="M275" s="2">
        <f>IF(C275=0,"-",(1-J275-K275-L275))</f>
        <v>3.2117959499834037E-2</v>
      </c>
      <c r="N275" s="1">
        <v>21405</v>
      </c>
      <c r="O275" s="1">
        <v>13582</v>
      </c>
      <c r="Q275" s="61">
        <v>871</v>
      </c>
      <c r="R275" s="61"/>
      <c r="S275" s="61"/>
      <c r="T275" s="61"/>
      <c r="U275" s="61"/>
      <c r="V275" s="61"/>
      <c r="W275" s="61"/>
      <c r="X275" s="61">
        <v>290</v>
      </c>
      <c r="Y275" s="61"/>
      <c r="Z275" s="61"/>
      <c r="BB275" s="7">
        <f>IF(Q275&gt;0,RANK(Q275,(N275:P275,Q275:AE275)),0)</f>
        <v>3</v>
      </c>
      <c r="BC275" s="7">
        <f>IF(R275&gt;0,RANK(R275,(N275:P275,Q275:AE275)),0)</f>
        <v>0</v>
      </c>
      <c r="BD275" s="7">
        <f>IF(T275&gt;0,RANK(T275,(N275:P275,Q275:AE275)),0)</f>
        <v>0</v>
      </c>
      <c r="BE275" s="7">
        <f>IF(S275&gt;0,RANK(S275,(N275:P275,Q275:AE275)),0)</f>
        <v>0</v>
      </c>
      <c r="BF275" s="2">
        <f t="shared" si="113"/>
        <v>2.409538563682638E-2</v>
      </c>
      <c r="BG275" s="2">
        <f t="shared" si="114"/>
        <v>0</v>
      </c>
      <c r="BH275" s="2">
        <f t="shared" si="115"/>
        <v>0</v>
      </c>
      <c r="BI275" s="2">
        <f t="shared" si="116"/>
        <v>0</v>
      </c>
      <c r="BK275" t="s">
        <v>2439</v>
      </c>
      <c r="BL275" t="s">
        <v>1438</v>
      </c>
      <c r="BO275" s="99">
        <v>8</v>
      </c>
      <c r="BP275" s="97">
        <v>14</v>
      </c>
      <c r="BQ275" s="103">
        <f t="shared" si="117"/>
        <v>8014</v>
      </c>
      <c r="BS275" s="7" t="s">
        <v>2466</v>
      </c>
    </row>
    <row r="276" spans="1:71" ht="14" hidden="1" customHeight="1" outlineLevel="1" x14ac:dyDescent="0.2">
      <c r="A276" t="s">
        <v>661</v>
      </c>
      <c r="B276" t="s">
        <v>1438</v>
      </c>
      <c r="C276" s="1">
        <f t="shared" si="108"/>
        <v>10933</v>
      </c>
      <c r="D276" s="7">
        <f>IF(N276&gt;0, RANK(N276,(N276:P276,Q276:AE276)),0)</f>
        <v>1</v>
      </c>
      <c r="E276" s="7">
        <f>IF(O276&gt;0,RANK(O276,(N276:P276,Q276:AE276)),0)</f>
        <v>2</v>
      </c>
      <c r="F276" s="7">
        <f>IF(P276&gt;0,RANK(P276,(N276:P276,Q276:AE276)),0)</f>
        <v>0</v>
      </c>
      <c r="G276" s="1">
        <f t="shared" si="105"/>
        <v>443</v>
      </c>
      <c r="H276" s="2">
        <f t="shared" si="106"/>
        <v>4.0519528034391294E-2</v>
      </c>
      <c r="I276" s="2"/>
      <c r="J276" s="2">
        <f t="shared" si="109"/>
        <v>0.49949693588219152</v>
      </c>
      <c r="K276" s="2">
        <f t="shared" si="110"/>
        <v>0.45897740784780022</v>
      </c>
      <c r="L276" s="2">
        <f t="shared" si="111"/>
        <v>0</v>
      </c>
      <c r="M276" s="2">
        <f t="shared" si="112"/>
        <v>4.1525656270008315E-2</v>
      </c>
      <c r="N276" s="1">
        <v>5461</v>
      </c>
      <c r="O276" s="1">
        <v>5018</v>
      </c>
      <c r="Q276" s="61">
        <v>291</v>
      </c>
      <c r="R276" s="61"/>
      <c r="S276" s="61"/>
      <c r="T276" s="61"/>
      <c r="U276" s="61"/>
      <c r="V276" s="61"/>
      <c r="W276" s="61"/>
      <c r="X276" s="61">
        <v>163</v>
      </c>
      <c r="Y276" s="61"/>
      <c r="Z276" s="61"/>
      <c r="BB276" s="7">
        <f>IF(Q276&gt;0,RANK(Q276,(N276:P276,Q276:AE276)),0)</f>
        <v>3</v>
      </c>
      <c r="BC276" s="7">
        <f>IF(R276&gt;0,RANK(R276,(N276:P276,Q276:AE276)),0)</f>
        <v>0</v>
      </c>
      <c r="BD276" s="7">
        <f>IF(T276&gt;0,RANK(T276,(N276:P276,Q276:AE276)),0)</f>
        <v>0</v>
      </c>
      <c r="BE276" s="7">
        <f>IF(S276&gt;0,RANK(S276,(N276:P276,Q276:AE276)),0)</f>
        <v>0</v>
      </c>
      <c r="BF276" s="2">
        <f t="shared" si="113"/>
        <v>2.6616665142229948E-2</v>
      </c>
      <c r="BG276" s="2">
        <f t="shared" si="114"/>
        <v>0</v>
      </c>
      <c r="BH276" s="2">
        <f t="shared" si="115"/>
        <v>0</v>
      </c>
      <c r="BI276" s="2">
        <f t="shared" si="116"/>
        <v>0</v>
      </c>
      <c r="BK276" t="s">
        <v>661</v>
      </c>
      <c r="BL276" t="s">
        <v>1438</v>
      </c>
      <c r="BO276" s="99">
        <v>8</v>
      </c>
      <c r="BP276" s="97">
        <v>15</v>
      </c>
      <c r="BQ276" s="103">
        <f t="shared" si="117"/>
        <v>8015</v>
      </c>
      <c r="BS276" s="7" t="s">
        <v>2466</v>
      </c>
    </row>
    <row r="277" spans="1:71" ht="14" hidden="1" customHeight="1" outlineLevel="1" x14ac:dyDescent="0.2">
      <c r="A277" t="s">
        <v>530</v>
      </c>
      <c r="B277" t="s">
        <v>1438</v>
      </c>
      <c r="C277" s="1">
        <f t="shared" si="108"/>
        <v>980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0</v>
      </c>
      <c r="G277" s="1">
        <f t="shared" si="105"/>
        <v>671</v>
      </c>
      <c r="H277" s="2">
        <f t="shared" si="106"/>
        <v>0.6846938775510204</v>
      </c>
      <c r="I277" s="2"/>
      <c r="J277" s="2">
        <f t="shared" si="109"/>
        <v>0.14081632653061224</v>
      </c>
      <c r="K277" s="2">
        <f t="shared" si="110"/>
        <v>0.82551020408163267</v>
      </c>
      <c r="L277" s="2">
        <f t="shared" si="111"/>
        <v>0</v>
      </c>
      <c r="M277" s="2">
        <f t="shared" si="112"/>
        <v>3.3673469387755062E-2</v>
      </c>
      <c r="N277" s="1">
        <v>138</v>
      </c>
      <c r="O277" s="1">
        <v>809</v>
      </c>
      <c r="Q277" s="61">
        <v>20</v>
      </c>
      <c r="R277" s="61"/>
      <c r="S277" s="61"/>
      <c r="T277" s="61"/>
      <c r="U277" s="61"/>
      <c r="V277" s="61"/>
      <c r="W277" s="61"/>
      <c r="X277" s="61">
        <v>13</v>
      </c>
      <c r="Y277" s="61"/>
      <c r="Z277" s="61"/>
      <c r="BB277" s="7">
        <f>IF(Q277&gt;0,RANK(Q277,(N277:P277,Q277:AE277)),0)</f>
        <v>3</v>
      </c>
      <c r="BC277" s="7">
        <f>IF(R277&gt;0,RANK(R277,(N277:P277,Q277:AE277)),0)</f>
        <v>0</v>
      </c>
      <c r="BD277" s="7">
        <f>IF(T277&gt;0,RANK(T277,(N277:P277,Q277:AE277)),0)</f>
        <v>0</v>
      </c>
      <c r="BE277" s="7">
        <f>IF(S277&gt;0,RANK(S277,(N277:P277,Q277:AE277)),0)</f>
        <v>0</v>
      </c>
      <c r="BF277" s="2">
        <f t="shared" si="113"/>
        <v>2.0408163265306121E-2</v>
      </c>
      <c r="BG277" s="2">
        <f t="shared" si="114"/>
        <v>0</v>
      </c>
      <c r="BH277" s="2">
        <f t="shared" si="115"/>
        <v>0</v>
      </c>
      <c r="BI277" s="2">
        <f t="shared" si="116"/>
        <v>0</v>
      </c>
      <c r="BK277" t="s">
        <v>530</v>
      </c>
      <c r="BL277" t="s">
        <v>1438</v>
      </c>
      <c r="BM277" s="1"/>
      <c r="BO277" s="99">
        <v>8</v>
      </c>
      <c r="BP277" s="97">
        <v>17</v>
      </c>
      <c r="BQ277" s="103">
        <f t="shared" si="117"/>
        <v>8017</v>
      </c>
      <c r="BS277" s="7" t="s">
        <v>2466</v>
      </c>
    </row>
    <row r="278" spans="1:71" ht="14" hidden="1" customHeight="1" outlineLevel="1" x14ac:dyDescent="0.2">
      <c r="A278" t="s">
        <v>529</v>
      </c>
      <c r="B278" t="s">
        <v>1438</v>
      </c>
      <c r="C278" s="1">
        <f t="shared" si="108"/>
        <v>5376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0</v>
      </c>
      <c r="G278" s="1">
        <f t="shared" si="105"/>
        <v>717</v>
      </c>
      <c r="H278" s="2">
        <f t="shared" si="106"/>
        <v>0.13337053571428573</v>
      </c>
      <c r="I278" s="2"/>
      <c r="J278" s="2">
        <f t="shared" si="109"/>
        <v>0.54538690476190477</v>
      </c>
      <c r="K278" s="2">
        <f t="shared" si="110"/>
        <v>0.41201636904761907</v>
      </c>
      <c r="L278" s="2">
        <f t="shared" si="111"/>
        <v>0</v>
      </c>
      <c r="M278" s="2">
        <f t="shared" si="112"/>
        <v>4.2596726190476164E-2</v>
      </c>
      <c r="N278" s="1">
        <v>2932</v>
      </c>
      <c r="O278" s="1">
        <v>2215</v>
      </c>
      <c r="Q278" s="61">
        <v>171</v>
      </c>
      <c r="R278" s="61"/>
      <c r="S278" s="61"/>
      <c r="T278" s="61"/>
      <c r="U278" s="61"/>
      <c r="V278" s="61"/>
      <c r="W278" s="61"/>
      <c r="X278" s="61">
        <v>58</v>
      </c>
      <c r="Y278" s="61"/>
      <c r="Z278" s="61"/>
      <c r="BB278" s="7">
        <f>IF(Q278&gt;0,RANK(Q278,(N278:P278,Q278:AE278)),0)</f>
        <v>3</v>
      </c>
      <c r="BC278" s="7">
        <f>IF(R278&gt;0,RANK(R278,(N278:P278,Q278:AE278)),0)</f>
        <v>0</v>
      </c>
      <c r="BD278" s="7">
        <f>IF(T278&gt;0,RANK(T278,(N278:P278,Q278:AE278)),0)</f>
        <v>0</v>
      </c>
      <c r="BE278" s="7">
        <f>IF(S278&gt;0,RANK(S278,(N278:P278,Q278:AE278)),0)</f>
        <v>0</v>
      </c>
      <c r="BF278" s="2">
        <f t="shared" si="113"/>
        <v>3.1808035714285712E-2</v>
      </c>
      <c r="BG278" s="2">
        <f t="shared" si="114"/>
        <v>0</v>
      </c>
      <c r="BH278" s="2">
        <f t="shared" si="115"/>
        <v>0</v>
      </c>
      <c r="BI278" s="2">
        <f t="shared" si="116"/>
        <v>0</v>
      </c>
      <c r="BK278" t="s">
        <v>529</v>
      </c>
      <c r="BL278" t="s">
        <v>1438</v>
      </c>
      <c r="BO278" s="99">
        <v>8</v>
      </c>
      <c r="BP278" s="97">
        <v>19</v>
      </c>
      <c r="BQ278" s="103">
        <f t="shared" si="117"/>
        <v>8019</v>
      </c>
      <c r="BS278" s="7" t="s">
        <v>2466</v>
      </c>
    </row>
    <row r="279" spans="1:71" ht="14" hidden="1" customHeight="1" outlineLevel="1" x14ac:dyDescent="0.2">
      <c r="A279" t="s">
        <v>554</v>
      </c>
      <c r="B279" t="s">
        <v>1438</v>
      </c>
      <c r="C279" s="1">
        <f t="shared" si="108"/>
        <v>3541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>IF(P279&gt;0,RANK(P279,(N279:P279,Q279:AE279)),0)</f>
        <v>0</v>
      </c>
      <c r="G279" s="1">
        <f t="shared" si="105"/>
        <v>104</v>
      </c>
      <c r="H279" s="2">
        <f t="shared" si="106"/>
        <v>2.9370234397062978E-2</v>
      </c>
      <c r="I279" s="2"/>
      <c r="J279" s="2">
        <f t="shared" si="109"/>
        <v>0.46653487715334652</v>
      </c>
      <c r="K279" s="2">
        <f t="shared" si="110"/>
        <v>0.49590511155040951</v>
      </c>
      <c r="L279" s="2">
        <f t="shared" si="111"/>
        <v>0</v>
      </c>
      <c r="M279" s="2">
        <f t="shared" si="112"/>
        <v>3.7560011296243978E-2</v>
      </c>
      <c r="N279" s="1">
        <v>1652</v>
      </c>
      <c r="O279" s="1">
        <v>1756</v>
      </c>
      <c r="Q279" s="61">
        <v>86</v>
      </c>
      <c r="R279" s="61"/>
      <c r="S279" s="61"/>
      <c r="T279" s="61"/>
      <c r="U279" s="61"/>
      <c r="V279" s="61"/>
      <c r="W279" s="61"/>
      <c r="X279" s="61">
        <v>47</v>
      </c>
      <c r="Y279" s="61"/>
      <c r="Z279" s="61"/>
      <c r="BB279" s="7">
        <f>IF(Q279&gt;0,RANK(Q279,(N279:P279,Q279:AE279)),0)</f>
        <v>3</v>
      </c>
      <c r="BC279" s="7">
        <f>IF(R279&gt;0,RANK(R279,(N279:P279,Q279:AE279)),0)</f>
        <v>0</v>
      </c>
      <c r="BD279" s="7">
        <f>IF(T279&gt;0,RANK(T279,(N279:P279,Q279:AE279)),0)</f>
        <v>0</v>
      </c>
      <c r="BE279" s="7">
        <f>IF(S279&gt;0,RANK(S279,(N279:P279,Q279:AE279)),0)</f>
        <v>0</v>
      </c>
      <c r="BF279" s="2">
        <f t="shared" si="113"/>
        <v>2.4286924597571306E-2</v>
      </c>
      <c r="BG279" s="2">
        <f t="shared" si="114"/>
        <v>0</v>
      </c>
      <c r="BH279" s="2">
        <f t="shared" si="115"/>
        <v>0</v>
      </c>
      <c r="BI279" s="2">
        <f t="shared" si="116"/>
        <v>0</v>
      </c>
      <c r="BK279" t="s">
        <v>554</v>
      </c>
      <c r="BL279" t="s">
        <v>1438</v>
      </c>
      <c r="BO279" s="99">
        <v>8</v>
      </c>
      <c r="BP279" s="97">
        <v>21</v>
      </c>
      <c r="BQ279" s="103">
        <f t="shared" si="117"/>
        <v>8021</v>
      </c>
      <c r="BS279" s="7" t="s">
        <v>2466</v>
      </c>
    </row>
    <row r="280" spans="1:71" ht="14" hidden="1" customHeight="1" outlineLevel="1" x14ac:dyDescent="0.2">
      <c r="A280" t="s">
        <v>2240</v>
      </c>
      <c r="B280" t="s">
        <v>1438</v>
      </c>
      <c r="C280" s="1">
        <f t="shared" si="108"/>
        <v>1609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0</v>
      </c>
      <c r="G280" s="1">
        <f t="shared" si="105"/>
        <v>502</v>
      </c>
      <c r="H280" s="2">
        <f t="shared" si="106"/>
        <v>0.3119950279676818</v>
      </c>
      <c r="I280" s="2"/>
      <c r="J280" s="2">
        <f t="shared" si="109"/>
        <v>0.62896208825357369</v>
      </c>
      <c r="K280" s="2">
        <f t="shared" si="110"/>
        <v>0.31696706028589183</v>
      </c>
      <c r="L280" s="2">
        <f t="shared" si="111"/>
        <v>0</v>
      </c>
      <c r="M280" s="2">
        <f t="shared" si="112"/>
        <v>5.4070851460534475E-2</v>
      </c>
      <c r="N280" s="1">
        <v>1012</v>
      </c>
      <c r="O280" s="1">
        <v>510</v>
      </c>
      <c r="Q280" s="61">
        <v>58</v>
      </c>
      <c r="R280" s="61"/>
      <c r="S280" s="61"/>
      <c r="T280" s="61"/>
      <c r="U280" s="61"/>
      <c r="V280" s="61"/>
      <c r="W280" s="61"/>
      <c r="X280" s="61">
        <v>29</v>
      </c>
      <c r="Y280" s="61"/>
      <c r="Z280" s="61"/>
      <c r="BB280" s="7">
        <f>IF(Q280&gt;0,RANK(Q280,(N280:P280,Q280:AE280)),0)</f>
        <v>3</v>
      </c>
      <c r="BC280" s="7">
        <f>IF(R280&gt;0,RANK(R280,(N280:P280,Q280:AE280)),0)</f>
        <v>0</v>
      </c>
      <c r="BD280" s="7">
        <f>IF(T280&gt;0,RANK(T280,(N280:P280,Q280:AE280)),0)</f>
        <v>0</v>
      </c>
      <c r="BE280" s="7">
        <f>IF(S280&gt;0,RANK(S280,(N280:P280,Q280:AE280)),0)</f>
        <v>0</v>
      </c>
      <c r="BF280" s="2">
        <f t="shared" si="113"/>
        <v>3.6047234307022995E-2</v>
      </c>
      <c r="BG280" s="2">
        <f t="shared" si="114"/>
        <v>0</v>
      </c>
      <c r="BH280" s="2">
        <f t="shared" si="115"/>
        <v>0</v>
      </c>
      <c r="BI280" s="2">
        <f t="shared" si="116"/>
        <v>0</v>
      </c>
      <c r="BK280" t="s">
        <v>2240</v>
      </c>
      <c r="BL280" t="s">
        <v>1438</v>
      </c>
      <c r="BO280" s="99">
        <v>8</v>
      </c>
      <c r="BP280" s="97">
        <v>23</v>
      </c>
      <c r="BQ280" s="103">
        <f t="shared" si="117"/>
        <v>8023</v>
      </c>
      <c r="BS280" s="7" t="s">
        <v>2466</v>
      </c>
    </row>
    <row r="281" spans="1:71" ht="14" hidden="1" customHeight="1" outlineLevel="1" x14ac:dyDescent="0.2">
      <c r="A281" t="s">
        <v>908</v>
      </c>
      <c r="B281" t="s">
        <v>1438</v>
      </c>
      <c r="C281" s="1">
        <f t="shared" si="108"/>
        <v>1388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0</v>
      </c>
      <c r="G281" s="1">
        <f t="shared" si="105"/>
        <v>488</v>
      </c>
      <c r="H281" s="2">
        <f t="shared" si="106"/>
        <v>0.35158501440922191</v>
      </c>
      <c r="I281" s="2"/>
      <c r="J281" s="2">
        <f t="shared" si="109"/>
        <v>0.28818443804034583</v>
      </c>
      <c r="K281" s="2">
        <f t="shared" si="110"/>
        <v>0.63976945244956773</v>
      </c>
      <c r="L281" s="2">
        <f t="shared" si="111"/>
        <v>0</v>
      </c>
      <c r="M281" s="2">
        <f t="shared" si="112"/>
        <v>7.2046109510086498E-2</v>
      </c>
      <c r="N281" s="1">
        <v>400</v>
      </c>
      <c r="O281" s="1">
        <v>888</v>
      </c>
      <c r="Q281" s="61">
        <v>57</v>
      </c>
      <c r="R281" s="61"/>
      <c r="S281" s="61"/>
      <c r="T281" s="61"/>
      <c r="U281" s="61"/>
      <c r="V281" s="61"/>
      <c r="W281" s="61"/>
      <c r="X281" s="61">
        <v>43</v>
      </c>
      <c r="Y281" s="61"/>
      <c r="Z281" s="61"/>
      <c r="BB281" s="7">
        <f>IF(Q281&gt;0,RANK(Q281,(N281:P281,Q281:AE281)),0)</f>
        <v>3</v>
      </c>
      <c r="BC281" s="7">
        <f>IF(R281&gt;0,RANK(R281,(N281:P281,Q281:AE281)),0)</f>
        <v>0</v>
      </c>
      <c r="BD281" s="7">
        <f>IF(T281&gt;0,RANK(T281,(N281:P281,Q281:AE281)),0)</f>
        <v>0</v>
      </c>
      <c r="BE281" s="7">
        <f>IF(S281&gt;0,RANK(S281,(N281:P281,Q281:AE281)),0)</f>
        <v>0</v>
      </c>
      <c r="BF281" s="2">
        <f t="shared" si="113"/>
        <v>4.1066282420749278E-2</v>
      </c>
      <c r="BG281" s="2">
        <f t="shared" si="114"/>
        <v>0</v>
      </c>
      <c r="BH281" s="2">
        <f t="shared" si="115"/>
        <v>0</v>
      </c>
      <c r="BI281" s="2">
        <f t="shared" si="116"/>
        <v>0</v>
      </c>
      <c r="BK281" t="s">
        <v>908</v>
      </c>
      <c r="BL281" t="s">
        <v>1438</v>
      </c>
      <c r="BO281" s="99">
        <v>8</v>
      </c>
      <c r="BP281" s="97">
        <v>25</v>
      </c>
      <c r="BQ281" s="103">
        <f t="shared" si="117"/>
        <v>8025</v>
      </c>
      <c r="BS281" s="7" t="s">
        <v>2466</v>
      </c>
    </row>
    <row r="282" spans="1:71" ht="14" hidden="1" customHeight="1" outlineLevel="1" x14ac:dyDescent="0.2">
      <c r="A282" t="s">
        <v>2352</v>
      </c>
      <c r="B282" t="s">
        <v>1438</v>
      </c>
      <c r="C282" s="1">
        <f t="shared" si="108"/>
        <v>2863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0</v>
      </c>
      <c r="G282" s="1">
        <f t="shared" si="105"/>
        <v>974</v>
      </c>
      <c r="H282" s="2">
        <f t="shared" si="106"/>
        <v>0.34020258470136222</v>
      </c>
      <c r="I282" s="2"/>
      <c r="J282" s="2">
        <f t="shared" si="109"/>
        <v>0.31260915123995808</v>
      </c>
      <c r="K282" s="2">
        <f t="shared" si="110"/>
        <v>0.65281173594132025</v>
      </c>
      <c r="L282" s="2">
        <f t="shared" si="111"/>
        <v>0</v>
      </c>
      <c r="M282" s="2">
        <f t="shared" si="112"/>
        <v>3.4579112818721724E-2</v>
      </c>
      <c r="N282" s="1">
        <v>895</v>
      </c>
      <c r="O282" s="1">
        <v>1869</v>
      </c>
      <c r="Q282" s="61">
        <v>67</v>
      </c>
      <c r="R282" s="61"/>
      <c r="S282" s="61"/>
      <c r="T282" s="61"/>
      <c r="U282" s="61"/>
      <c r="V282" s="61"/>
      <c r="W282" s="61"/>
      <c r="X282" s="61">
        <v>32</v>
      </c>
      <c r="Y282" s="61"/>
      <c r="Z282" s="61"/>
      <c r="BB282" s="7">
        <f>IF(Q282&gt;0,RANK(Q282,(N282:P282,Q282:AE282)),0)</f>
        <v>3</v>
      </c>
      <c r="BC282" s="7">
        <f>IF(R282&gt;0,RANK(R282,(N282:P282,Q282:AE282)),0)</f>
        <v>0</v>
      </c>
      <c r="BD282" s="7">
        <f>IF(T282&gt;0,RANK(T282,(N282:P282,Q282:AE282)),0)</f>
        <v>0</v>
      </c>
      <c r="BE282" s="7">
        <f>IF(S282&gt;0,RANK(S282,(N282:P282,Q282:AE282)),0)</f>
        <v>0</v>
      </c>
      <c r="BF282" s="2">
        <f t="shared" si="113"/>
        <v>2.3402025847013622E-2</v>
      </c>
      <c r="BG282" s="2">
        <f t="shared" si="114"/>
        <v>0</v>
      </c>
      <c r="BH282" s="2">
        <f t="shared" si="115"/>
        <v>0</v>
      </c>
      <c r="BI282" s="2">
        <f t="shared" si="116"/>
        <v>0</v>
      </c>
      <c r="BK282" t="s">
        <v>2352</v>
      </c>
      <c r="BL282" t="s">
        <v>1438</v>
      </c>
      <c r="BO282" s="99">
        <v>8</v>
      </c>
      <c r="BP282" s="97">
        <v>27</v>
      </c>
      <c r="BQ282" s="103">
        <f t="shared" si="117"/>
        <v>8027</v>
      </c>
      <c r="BS282" s="7" t="s">
        <v>2466</v>
      </c>
    </row>
    <row r="283" spans="1:71" ht="14" hidden="1" customHeight="1" outlineLevel="1" x14ac:dyDescent="0.2">
      <c r="A283" t="s">
        <v>2111</v>
      </c>
      <c r="B283" t="s">
        <v>1438</v>
      </c>
      <c r="C283" s="1">
        <f t="shared" si="108"/>
        <v>15126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0</v>
      </c>
      <c r="G283" s="1">
        <f t="shared" si="105"/>
        <v>4882</v>
      </c>
      <c r="H283" s="2">
        <f t="shared" si="106"/>
        <v>0.32275552029617877</v>
      </c>
      <c r="I283" s="2"/>
      <c r="J283" s="2">
        <f t="shared" si="109"/>
        <v>0.3184582837498347</v>
      </c>
      <c r="K283" s="2">
        <f t="shared" si="110"/>
        <v>0.64121380404601347</v>
      </c>
      <c r="L283" s="2">
        <f t="shared" si="111"/>
        <v>0</v>
      </c>
      <c r="M283" s="2">
        <f t="shared" si="112"/>
        <v>4.0327912204151883E-2</v>
      </c>
      <c r="N283" s="1">
        <v>4817</v>
      </c>
      <c r="O283" s="1">
        <v>9699</v>
      </c>
      <c r="Q283" s="61">
        <v>445</v>
      </c>
      <c r="R283" s="61"/>
      <c r="S283" s="61"/>
      <c r="T283" s="61"/>
      <c r="U283" s="61"/>
      <c r="V283" s="61"/>
      <c r="W283" s="61"/>
      <c r="X283" s="61">
        <v>165</v>
      </c>
      <c r="Y283" s="61"/>
      <c r="Z283" s="61"/>
      <c r="BB283" s="7">
        <f>IF(Q283&gt;0,RANK(Q283,(N283:P283,Q283:AE283)),0)</f>
        <v>3</v>
      </c>
      <c r="BC283" s="7">
        <f>IF(R283&gt;0,RANK(R283,(N283:P283,Q283:AE283)),0)</f>
        <v>0</v>
      </c>
      <c r="BD283" s="7">
        <f>IF(T283&gt;0,RANK(T283,(N283:P283,Q283:AE283)),0)</f>
        <v>0</v>
      </c>
      <c r="BE283" s="7">
        <f>IF(S283&gt;0,RANK(S283,(N283:P283,Q283:AE283)),0)</f>
        <v>0</v>
      </c>
      <c r="BF283" s="2">
        <f t="shared" si="113"/>
        <v>2.9419542509586144E-2</v>
      </c>
      <c r="BG283" s="2">
        <f t="shared" si="114"/>
        <v>0</v>
      </c>
      <c r="BH283" s="2">
        <f t="shared" si="115"/>
        <v>0</v>
      </c>
      <c r="BI283" s="2">
        <f t="shared" si="116"/>
        <v>0</v>
      </c>
      <c r="BK283" t="s">
        <v>2111</v>
      </c>
      <c r="BL283" t="s">
        <v>1438</v>
      </c>
      <c r="BO283" s="99">
        <v>8</v>
      </c>
      <c r="BP283" s="97">
        <v>29</v>
      </c>
      <c r="BQ283" s="103">
        <f t="shared" si="117"/>
        <v>8029</v>
      </c>
      <c r="BS283" s="7" t="s">
        <v>2466</v>
      </c>
    </row>
    <row r="284" spans="1:71" ht="14" hidden="1" customHeight="1" outlineLevel="1" x14ac:dyDescent="0.2">
      <c r="A284" t="s">
        <v>146</v>
      </c>
      <c r="B284" t="s">
        <v>1438</v>
      </c>
      <c r="C284" s="1">
        <f t="shared" si="108"/>
        <v>308518</v>
      </c>
      <c r="D284" s="7">
        <f>IF(N284&gt;0, RANK(N284,(N284:P284,Q284:AE284)),0)</f>
        <v>1</v>
      </c>
      <c r="E284" s="7">
        <f>IF(O284&gt;0,RANK(O284,(N284:P284,Q284:AE284)),0)</f>
        <v>2</v>
      </c>
      <c r="F284" s="7">
        <f>IF(P284&gt;0,RANK(P284,(N284:P284,Q284:AE284)),0)</f>
        <v>0</v>
      </c>
      <c r="G284" s="1">
        <f t="shared" si="105"/>
        <v>178611</v>
      </c>
      <c r="H284" s="2">
        <f t="shared" si="106"/>
        <v>0.57893218548026371</v>
      </c>
      <c r="I284" s="2"/>
      <c r="J284" s="2">
        <f t="shared" si="109"/>
        <v>0.77389974004758233</v>
      </c>
      <c r="K284" s="2">
        <f t="shared" si="110"/>
        <v>0.1949675545673186</v>
      </c>
      <c r="L284" s="2">
        <f t="shared" si="111"/>
        <v>0</v>
      </c>
      <c r="M284" s="2">
        <f t="shared" si="112"/>
        <v>3.1132705385099074E-2</v>
      </c>
      <c r="N284" s="1">
        <v>238762</v>
      </c>
      <c r="O284" s="1">
        <v>60151</v>
      </c>
      <c r="Q284" s="61">
        <v>6832</v>
      </c>
      <c r="R284" s="61"/>
      <c r="S284" s="61"/>
      <c r="T284" s="61"/>
      <c r="U284" s="61"/>
      <c r="V284" s="61"/>
      <c r="W284" s="61"/>
      <c r="X284" s="61">
        <v>2773</v>
      </c>
      <c r="Y284" s="61"/>
      <c r="Z284" s="61"/>
      <c r="BB284" s="7">
        <f>IF(Q284&gt;0,RANK(Q284,(N284:P284,Q284:AE284)),0)</f>
        <v>3</v>
      </c>
      <c r="BC284" s="7">
        <f>IF(R284&gt;0,RANK(R284,(N284:P284,Q284:AE284)),0)</f>
        <v>0</v>
      </c>
      <c r="BD284" s="7">
        <f>IF(T284&gt;0,RANK(T284,(N284:P284,Q284:AE284)),0)</f>
        <v>0</v>
      </c>
      <c r="BE284" s="7">
        <f>IF(S284&gt;0,RANK(S284,(N284:P284,Q284:AE284)),0)</f>
        <v>0</v>
      </c>
      <c r="BF284" s="2">
        <f t="shared" si="113"/>
        <v>2.2144575032899214E-2</v>
      </c>
      <c r="BG284" s="2">
        <f t="shared" si="114"/>
        <v>0</v>
      </c>
      <c r="BH284" s="2">
        <f t="shared" si="115"/>
        <v>0</v>
      </c>
      <c r="BI284" s="2">
        <f t="shared" si="116"/>
        <v>0</v>
      </c>
      <c r="BK284" t="s">
        <v>146</v>
      </c>
      <c r="BL284" t="s">
        <v>1438</v>
      </c>
      <c r="BO284" s="99">
        <v>8</v>
      </c>
      <c r="BP284" s="97">
        <v>31</v>
      </c>
      <c r="BQ284" s="103">
        <f t="shared" si="117"/>
        <v>8031</v>
      </c>
      <c r="BS284" s="7" t="s">
        <v>2466</v>
      </c>
    </row>
    <row r="285" spans="1:71" ht="14" hidden="1" customHeight="1" outlineLevel="1" x14ac:dyDescent="0.2">
      <c r="A285" t="s">
        <v>147</v>
      </c>
      <c r="B285" t="s">
        <v>1438</v>
      </c>
      <c r="C285" s="1">
        <f t="shared" si="108"/>
        <v>1184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0</v>
      </c>
      <c r="G285" s="1">
        <f t="shared" si="105"/>
        <v>598</v>
      </c>
      <c r="H285" s="2">
        <f t="shared" si="106"/>
        <v>0.50506756756756754</v>
      </c>
      <c r="I285" s="2"/>
      <c r="J285" s="2">
        <f t="shared" si="109"/>
        <v>0.22804054054054054</v>
      </c>
      <c r="K285" s="2">
        <f t="shared" si="110"/>
        <v>0.73310810810810811</v>
      </c>
      <c r="L285" s="2">
        <f t="shared" si="111"/>
        <v>0</v>
      </c>
      <c r="M285" s="2">
        <f t="shared" si="112"/>
        <v>3.8851351351351315E-2</v>
      </c>
      <c r="N285" s="1">
        <v>270</v>
      </c>
      <c r="O285" s="1">
        <v>868</v>
      </c>
      <c r="Q285" s="61">
        <v>29</v>
      </c>
      <c r="R285" s="61"/>
      <c r="S285" s="61"/>
      <c r="T285" s="61"/>
      <c r="U285" s="61"/>
      <c r="V285" s="61"/>
      <c r="W285" s="61"/>
      <c r="X285" s="61">
        <v>17</v>
      </c>
      <c r="Y285" s="61"/>
      <c r="Z285" s="61"/>
      <c r="BB285" s="7">
        <f>IF(Q285&gt;0,RANK(Q285,(N285:P285,Q285:AE285)),0)</f>
        <v>3</v>
      </c>
      <c r="BC285" s="7">
        <f>IF(R285&gt;0,RANK(R285,(N285:P285,Q285:AE285)),0)</f>
        <v>0</v>
      </c>
      <c r="BD285" s="7">
        <f>IF(T285&gt;0,RANK(T285,(N285:P285,Q285:AE285)),0)</f>
        <v>0</v>
      </c>
      <c r="BE285" s="7">
        <f>IF(S285&gt;0,RANK(S285,(N285:P285,Q285:AE285)),0)</f>
        <v>0</v>
      </c>
      <c r="BF285" s="2">
        <f t="shared" si="113"/>
        <v>2.4493243243243243E-2</v>
      </c>
      <c r="BG285" s="2">
        <f t="shared" si="114"/>
        <v>0</v>
      </c>
      <c r="BH285" s="2">
        <f t="shared" si="115"/>
        <v>0</v>
      </c>
      <c r="BI285" s="2">
        <f t="shared" si="116"/>
        <v>0</v>
      </c>
      <c r="BK285" t="s">
        <v>147</v>
      </c>
      <c r="BL285" t="s">
        <v>1438</v>
      </c>
      <c r="BO285" s="99">
        <v>8</v>
      </c>
      <c r="BP285" s="97">
        <v>33</v>
      </c>
      <c r="BQ285" s="103">
        <f t="shared" si="117"/>
        <v>8033</v>
      </c>
      <c r="BS285" s="7" t="s">
        <v>2466</v>
      </c>
    </row>
    <row r="286" spans="1:71" ht="14" hidden="1" customHeight="1" outlineLevel="1" x14ac:dyDescent="0.2">
      <c r="A286" t="s">
        <v>435</v>
      </c>
      <c r="B286" t="s">
        <v>1438</v>
      </c>
      <c r="C286" s="1">
        <f t="shared" si="108"/>
        <v>176641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>IF(P286&gt;0,RANK(P286,(N286:P286,Q286:AE286)),0)</f>
        <v>0</v>
      </c>
      <c r="G286" s="1">
        <f t="shared" si="105"/>
        <v>27550</v>
      </c>
      <c r="H286" s="2">
        <f t="shared" si="106"/>
        <v>0.15596605544579117</v>
      </c>
      <c r="I286" s="2"/>
      <c r="J286" s="2">
        <f t="shared" si="109"/>
        <v>0.40518905576847958</v>
      </c>
      <c r="K286" s="2">
        <f t="shared" si="110"/>
        <v>0.56115511121427075</v>
      </c>
      <c r="L286" s="2">
        <f t="shared" si="111"/>
        <v>0</v>
      </c>
      <c r="M286" s="2">
        <f t="shared" si="112"/>
        <v>3.3655833017249615E-2</v>
      </c>
      <c r="N286" s="1">
        <v>71573</v>
      </c>
      <c r="O286" s="1">
        <v>99123</v>
      </c>
      <c r="Q286" s="61">
        <v>4643</v>
      </c>
      <c r="R286" s="61"/>
      <c r="S286" s="61"/>
      <c r="T286" s="61"/>
      <c r="U286" s="61"/>
      <c r="V286" s="61"/>
      <c r="W286" s="61"/>
      <c r="X286" s="61">
        <v>1302</v>
      </c>
      <c r="Y286" s="61"/>
      <c r="Z286" s="61"/>
      <c r="BB286" s="7">
        <f>IF(Q286&gt;0,RANK(Q286,(N286:P286,Q286:AE286)),0)</f>
        <v>3</v>
      </c>
      <c r="BC286" s="7">
        <f>IF(R286&gt;0,RANK(R286,(N286:P286,Q286:AE286)),0)</f>
        <v>0</v>
      </c>
      <c r="BD286" s="7">
        <f>IF(T286&gt;0,RANK(T286,(N286:P286,Q286:AE286)),0)</f>
        <v>0</v>
      </c>
      <c r="BE286" s="7">
        <f>IF(S286&gt;0,RANK(S286,(N286:P286,Q286:AE286)),0)</f>
        <v>0</v>
      </c>
      <c r="BF286" s="2">
        <f t="shared" si="113"/>
        <v>2.6284950832479434E-2</v>
      </c>
      <c r="BG286" s="2">
        <f t="shared" si="114"/>
        <v>0</v>
      </c>
      <c r="BH286" s="2">
        <f t="shared" si="115"/>
        <v>0</v>
      </c>
      <c r="BI286" s="2">
        <f t="shared" si="116"/>
        <v>0</v>
      </c>
      <c r="BK286" t="s">
        <v>435</v>
      </c>
      <c r="BL286" t="s">
        <v>1438</v>
      </c>
      <c r="BO286" s="99">
        <v>8</v>
      </c>
      <c r="BP286" s="97">
        <v>35</v>
      </c>
      <c r="BQ286" s="103">
        <f t="shared" si="117"/>
        <v>8035</v>
      </c>
      <c r="BS286" s="7" t="s">
        <v>2466</v>
      </c>
    </row>
    <row r="287" spans="1:71" ht="14" hidden="1" customHeight="1" outlineLevel="1" x14ac:dyDescent="0.2">
      <c r="A287" t="s">
        <v>217</v>
      </c>
      <c r="B287" t="s">
        <v>1438</v>
      </c>
      <c r="C287" s="1">
        <f t="shared" si="108"/>
        <v>22326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0</v>
      </c>
      <c r="G287" s="1">
        <f t="shared" si="105"/>
        <v>5998</v>
      </c>
      <c r="H287" s="2">
        <f t="shared" si="106"/>
        <v>0.26865537937830331</v>
      </c>
      <c r="I287" s="2"/>
      <c r="J287" s="2">
        <f t="shared" si="109"/>
        <v>0.61820299202723283</v>
      </c>
      <c r="K287" s="2">
        <f t="shared" si="110"/>
        <v>0.34954761264892947</v>
      </c>
      <c r="L287" s="2">
        <f t="shared" si="111"/>
        <v>0</v>
      </c>
      <c r="M287" s="2">
        <f t="shared" si="112"/>
        <v>3.2249395323837693E-2</v>
      </c>
      <c r="N287" s="1">
        <v>13802</v>
      </c>
      <c r="O287" s="1">
        <v>7804</v>
      </c>
      <c r="Q287" s="61">
        <v>542</v>
      </c>
      <c r="R287" s="61"/>
      <c r="S287" s="61"/>
      <c r="T287" s="61"/>
      <c r="U287" s="61"/>
      <c r="V287" s="61"/>
      <c r="W287" s="61"/>
      <c r="X287" s="61">
        <v>178</v>
      </c>
      <c r="Y287" s="61"/>
      <c r="Z287" s="61"/>
      <c r="BB287" s="7">
        <f>IF(Q287&gt;0,RANK(Q287,(N287:P287,Q287:AE287)),0)</f>
        <v>3</v>
      </c>
      <c r="BC287" s="7">
        <f>IF(R287&gt;0,RANK(R287,(N287:P287,Q287:AE287)),0)</f>
        <v>0</v>
      </c>
      <c r="BD287" s="7">
        <f>IF(T287&gt;0,RANK(T287,(N287:P287,Q287:AE287)),0)</f>
        <v>0</v>
      </c>
      <c r="BE287" s="7">
        <f>IF(S287&gt;0,RANK(S287,(N287:P287,Q287:AE287)),0)</f>
        <v>0</v>
      </c>
      <c r="BF287" s="2">
        <f t="shared" si="113"/>
        <v>2.4276628146555585E-2</v>
      </c>
      <c r="BG287" s="2">
        <f t="shared" si="114"/>
        <v>0</v>
      </c>
      <c r="BH287" s="2">
        <f t="shared" si="115"/>
        <v>0</v>
      </c>
      <c r="BI287" s="2">
        <f t="shared" si="116"/>
        <v>0</v>
      </c>
      <c r="BK287" t="s">
        <v>217</v>
      </c>
      <c r="BL287" t="s">
        <v>1438</v>
      </c>
      <c r="BO287" s="99">
        <v>8</v>
      </c>
      <c r="BP287" s="97">
        <v>37</v>
      </c>
      <c r="BQ287" s="103">
        <f t="shared" si="117"/>
        <v>8037</v>
      </c>
      <c r="BS287" s="7" t="s">
        <v>2466</v>
      </c>
    </row>
    <row r="288" spans="1:71" ht="14" hidden="1" customHeight="1" outlineLevel="1" x14ac:dyDescent="0.2">
      <c r="A288" t="s">
        <v>1213</v>
      </c>
      <c r="B288" t="s">
        <v>1438</v>
      </c>
      <c r="C288" s="1">
        <f t="shared" si="108"/>
        <v>14618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0</v>
      </c>
      <c r="G288" s="1">
        <f t="shared" si="105"/>
        <v>7617</v>
      </c>
      <c r="H288" s="2">
        <f t="shared" si="106"/>
        <v>0.52106991380489809</v>
      </c>
      <c r="I288" s="2"/>
      <c r="J288" s="2">
        <f t="shared" si="109"/>
        <v>0.22178136543986865</v>
      </c>
      <c r="K288" s="2">
        <f t="shared" si="110"/>
        <v>0.74285127924476668</v>
      </c>
      <c r="L288" s="2">
        <f t="shared" si="111"/>
        <v>0</v>
      </c>
      <c r="M288" s="2">
        <f t="shared" si="112"/>
        <v>3.5367355315364724E-2</v>
      </c>
      <c r="N288" s="1">
        <v>3242</v>
      </c>
      <c r="O288" s="1">
        <v>10859</v>
      </c>
      <c r="Q288" s="61">
        <v>402</v>
      </c>
      <c r="R288" s="61"/>
      <c r="S288" s="61"/>
      <c r="T288" s="61"/>
      <c r="U288" s="61"/>
      <c r="V288" s="61"/>
      <c r="W288" s="61"/>
      <c r="X288" s="61">
        <v>115</v>
      </c>
      <c r="Y288" s="61"/>
      <c r="Z288" s="61"/>
      <c r="BB288" s="7">
        <f>IF(Q288&gt;0,RANK(Q288,(N288:P288,Q288:AE288)),0)</f>
        <v>3</v>
      </c>
      <c r="BC288" s="7">
        <f>IF(R288&gt;0,RANK(R288,(N288:P288,Q288:AE288)),0)</f>
        <v>0</v>
      </c>
      <c r="BD288" s="7">
        <f>IF(T288&gt;0,RANK(T288,(N288:P288,Q288:AE288)),0)</f>
        <v>0</v>
      </c>
      <c r="BE288" s="7">
        <f>IF(S288&gt;0,RANK(S288,(N288:P288,Q288:AE288)),0)</f>
        <v>0</v>
      </c>
      <c r="BF288" s="2">
        <f t="shared" si="113"/>
        <v>2.7500342044055274E-2</v>
      </c>
      <c r="BG288" s="2">
        <f t="shared" si="114"/>
        <v>0</v>
      </c>
      <c r="BH288" s="2">
        <f t="shared" si="115"/>
        <v>0</v>
      </c>
      <c r="BI288" s="2">
        <f t="shared" si="116"/>
        <v>0</v>
      </c>
      <c r="BK288" t="s">
        <v>1213</v>
      </c>
      <c r="BL288" t="s">
        <v>1438</v>
      </c>
      <c r="BO288" s="99">
        <v>8</v>
      </c>
      <c r="BP288" s="97">
        <v>39</v>
      </c>
      <c r="BQ288" s="103">
        <f t="shared" si="117"/>
        <v>8039</v>
      </c>
      <c r="BS288" s="7" t="s">
        <v>2466</v>
      </c>
    </row>
    <row r="289" spans="1:71" ht="14" hidden="1" customHeight="1" outlineLevel="1" x14ac:dyDescent="0.2">
      <c r="A289" t="s">
        <v>2548</v>
      </c>
      <c r="B289" t="s">
        <v>1438</v>
      </c>
      <c r="C289" s="1">
        <f t="shared" si="108"/>
        <v>276292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0</v>
      </c>
      <c r="G289" s="1">
        <f t="shared" si="105"/>
        <v>45852</v>
      </c>
      <c r="H289" s="2">
        <f t="shared" si="106"/>
        <v>0.16595485935170037</v>
      </c>
      <c r="I289" s="2"/>
      <c r="J289" s="2">
        <f t="shared" si="109"/>
        <v>0.39506753724320648</v>
      </c>
      <c r="K289" s="2">
        <f t="shared" si="110"/>
        <v>0.56102239659490682</v>
      </c>
      <c r="L289" s="2">
        <f t="shared" si="111"/>
        <v>0</v>
      </c>
      <c r="M289" s="2">
        <f t="shared" si="112"/>
        <v>4.3910066161886752E-2</v>
      </c>
      <c r="N289" s="1">
        <v>109154</v>
      </c>
      <c r="O289" s="1">
        <v>155006</v>
      </c>
      <c r="Q289" s="61">
        <v>8907</v>
      </c>
      <c r="R289" s="61"/>
      <c r="S289" s="61"/>
      <c r="T289" s="61"/>
      <c r="U289" s="61"/>
      <c r="V289" s="61"/>
      <c r="W289" s="61"/>
      <c r="X289" s="61">
        <v>3225</v>
      </c>
      <c r="Y289" s="61"/>
      <c r="Z289" s="61"/>
      <c r="BB289" s="7">
        <f>IF(Q289&gt;0,RANK(Q289,(N289:P289,Q289:AE289)),0)</f>
        <v>3</v>
      </c>
      <c r="BC289" s="7">
        <f>IF(R289&gt;0,RANK(R289,(N289:P289,Q289:AE289)),0)</f>
        <v>0</v>
      </c>
      <c r="BD289" s="7">
        <f>IF(T289&gt;0,RANK(T289,(N289:P289,Q289:AE289)),0)</f>
        <v>0</v>
      </c>
      <c r="BE289" s="7">
        <f>IF(S289&gt;0,RANK(S289,(N289:P289,Q289:AE289)),0)</f>
        <v>0</v>
      </c>
      <c r="BF289" s="2">
        <f t="shared" si="113"/>
        <v>3.2237632649515728E-2</v>
      </c>
      <c r="BG289" s="2">
        <f t="shared" si="114"/>
        <v>0</v>
      </c>
      <c r="BH289" s="2">
        <f t="shared" si="115"/>
        <v>0</v>
      </c>
      <c r="BI289" s="2">
        <f t="shared" si="116"/>
        <v>0</v>
      </c>
      <c r="BK289" t="s">
        <v>2548</v>
      </c>
      <c r="BL289" t="s">
        <v>1438</v>
      </c>
      <c r="BO289" s="99">
        <v>8</v>
      </c>
      <c r="BP289" s="97">
        <v>41</v>
      </c>
      <c r="BQ289" s="103">
        <f t="shared" si="117"/>
        <v>8041</v>
      </c>
      <c r="BS289" s="7" t="s">
        <v>2466</v>
      </c>
    </row>
    <row r="290" spans="1:71" ht="14" hidden="1" customHeight="1" outlineLevel="1" x14ac:dyDescent="0.2">
      <c r="A290" t="s">
        <v>960</v>
      </c>
      <c r="B290" t="s">
        <v>1438</v>
      </c>
      <c r="C290" s="1">
        <f t="shared" si="108"/>
        <v>19581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0</v>
      </c>
      <c r="G290" s="1">
        <f t="shared" si="105"/>
        <v>6552</v>
      </c>
      <c r="H290" s="2">
        <f t="shared" si="106"/>
        <v>0.33461008120116437</v>
      </c>
      <c r="I290" s="2"/>
      <c r="J290" s="2">
        <f t="shared" si="109"/>
        <v>0.3075430264031459</v>
      </c>
      <c r="K290" s="2">
        <f t="shared" si="110"/>
        <v>0.64215310760431032</v>
      </c>
      <c r="L290" s="2">
        <f t="shared" si="111"/>
        <v>0</v>
      </c>
      <c r="M290" s="2">
        <f t="shared" si="112"/>
        <v>5.0303865992543773E-2</v>
      </c>
      <c r="N290" s="1">
        <v>6022</v>
      </c>
      <c r="O290" s="1">
        <v>12574</v>
      </c>
      <c r="Q290" s="61">
        <v>675</v>
      </c>
      <c r="R290" s="61"/>
      <c r="S290" s="61"/>
      <c r="T290" s="61"/>
      <c r="U290" s="61"/>
      <c r="V290" s="61"/>
      <c r="W290" s="61"/>
      <c r="X290" s="61">
        <v>310</v>
      </c>
      <c r="Y290" s="61"/>
      <c r="Z290" s="61"/>
      <c r="BB290" s="7">
        <f>IF(Q290&gt;0,RANK(Q290,(N290:P290,Q290:AE290)),0)</f>
        <v>3</v>
      </c>
      <c r="BC290" s="7">
        <f>IF(R290&gt;0,RANK(R290,(N290:P290,Q290:AE290)),0)</f>
        <v>0</v>
      </c>
      <c r="BD290" s="7">
        <f>IF(T290&gt;0,RANK(T290,(N290:P290,Q290:AE290)),0)</f>
        <v>0</v>
      </c>
      <c r="BE290" s="7">
        <f>IF(S290&gt;0,RANK(S290,(N290:P290,Q290:AE290)),0)</f>
        <v>0</v>
      </c>
      <c r="BF290" s="2">
        <f t="shared" si="113"/>
        <v>3.447219243143864E-2</v>
      </c>
      <c r="BG290" s="2">
        <f t="shared" si="114"/>
        <v>0</v>
      </c>
      <c r="BH290" s="2">
        <f t="shared" si="115"/>
        <v>0</v>
      </c>
      <c r="BI290" s="2">
        <f t="shared" si="116"/>
        <v>0</v>
      </c>
      <c r="BK290" t="s">
        <v>960</v>
      </c>
      <c r="BL290" t="s">
        <v>1438</v>
      </c>
      <c r="BO290" s="99">
        <v>8</v>
      </c>
      <c r="BP290" s="97">
        <v>43</v>
      </c>
      <c r="BQ290" s="103">
        <f t="shared" si="117"/>
        <v>8043</v>
      </c>
      <c r="BS290" s="7" t="s">
        <v>2466</v>
      </c>
    </row>
    <row r="291" spans="1:71" ht="14" hidden="1" customHeight="1" outlineLevel="1" x14ac:dyDescent="0.2">
      <c r="A291" t="s">
        <v>1662</v>
      </c>
      <c r="B291" t="s">
        <v>1438</v>
      </c>
      <c r="C291" s="1">
        <f t="shared" si="108"/>
        <v>24058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0</v>
      </c>
      <c r="G291" s="1">
        <f t="shared" si="105"/>
        <v>355</v>
      </c>
      <c r="H291" s="2">
        <f t="shared" si="106"/>
        <v>1.4756006318064677E-2</v>
      </c>
      <c r="I291" s="2"/>
      <c r="J291" s="2">
        <f t="shared" si="109"/>
        <v>0.49010724083464957</v>
      </c>
      <c r="K291" s="2">
        <f t="shared" si="110"/>
        <v>0.4753512345165849</v>
      </c>
      <c r="L291" s="2">
        <f t="shared" si="111"/>
        <v>0</v>
      </c>
      <c r="M291" s="2">
        <f t="shared" si="112"/>
        <v>3.4541524648765476E-2</v>
      </c>
      <c r="N291" s="1">
        <v>11791</v>
      </c>
      <c r="O291" s="1">
        <v>11436</v>
      </c>
      <c r="Q291" s="61">
        <v>601</v>
      </c>
      <c r="R291" s="61"/>
      <c r="S291" s="61"/>
      <c r="T291" s="61"/>
      <c r="U291" s="61"/>
      <c r="V291" s="61"/>
      <c r="W291" s="61"/>
      <c r="X291" s="61">
        <v>230</v>
      </c>
      <c r="Y291" s="61"/>
      <c r="Z291" s="61"/>
      <c r="BB291" s="7">
        <f>IF(Q291&gt;0,RANK(Q291,(N291:P291,Q291:AE291)),0)</f>
        <v>3</v>
      </c>
      <c r="BC291" s="7">
        <f>IF(R291&gt;0,RANK(R291,(N291:P291,Q291:AE291)),0)</f>
        <v>0</v>
      </c>
      <c r="BD291" s="7">
        <f>IF(T291&gt;0,RANK(T291,(N291:P291,Q291:AE291)),0)</f>
        <v>0</v>
      </c>
      <c r="BE291" s="7">
        <f>IF(S291&gt;0,RANK(S291,(N291:P291,Q291:AE291)),0)</f>
        <v>0</v>
      </c>
      <c r="BF291" s="2">
        <f t="shared" si="113"/>
        <v>2.4981295203258792E-2</v>
      </c>
      <c r="BG291" s="2">
        <f t="shared" si="114"/>
        <v>0</v>
      </c>
      <c r="BH291" s="2">
        <f t="shared" si="115"/>
        <v>0</v>
      </c>
      <c r="BI291" s="2">
        <f t="shared" si="116"/>
        <v>0</v>
      </c>
      <c r="BK291" t="s">
        <v>1662</v>
      </c>
      <c r="BL291" t="s">
        <v>1438</v>
      </c>
      <c r="BO291" s="99">
        <v>8</v>
      </c>
      <c r="BP291" s="97">
        <v>45</v>
      </c>
      <c r="BQ291" s="103">
        <f t="shared" si="117"/>
        <v>8045</v>
      </c>
      <c r="BS291" s="7" t="s">
        <v>2466</v>
      </c>
    </row>
    <row r="292" spans="1:71" ht="14" hidden="1" customHeight="1" outlineLevel="1" x14ac:dyDescent="0.2">
      <c r="A292" t="s">
        <v>1359</v>
      </c>
      <c r="B292" t="s">
        <v>1438</v>
      </c>
      <c r="C292" s="1">
        <f t="shared" si="108"/>
        <v>3368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0</v>
      </c>
      <c r="G292" s="1">
        <f t="shared" si="105"/>
        <v>402</v>
      </c>
      <c r="H292" s="2">
        <f t="shared" si="106"/>
        <v>0.11935866983372921</v>
      </c>
      <c r="I292" s="2"/>
      <c r="J292" s="2">
        <f t="shared" si="109"/>
        <v>0.53711401425178151</v>
      </c>
      <c r="K292" s="2">
        <f t="shared" si="110"/>
        <v>0.41775534441805223</v>
      </c>
      <c r="L292" s="2">
        <f t="shared" si="111"/>
        <v>0</v>
      </c>
      <c r="M292" s="2">
        <f t="shared" si="112"/>
        <v>4.5130641330166255E-2</v>
      </c>
      <c r="N292" s="1">
        <v>1809</v>
      </c>
      <c r="O292" s="1">
        <v>1407</v>
      </c>
      <c r="Q292" s="61">
        <v>112</v>
      </c>
      <c r="R292" s="61"/>
      <c r="S292" s="61"/>
      <c r="T292" s="61"/>
      <c r="U292" s="61"/>
      <c r="V292" s="61"/>
      <c r="W292" s="61"/>
      <c r="X292" s="61">
        <v>40</v>
      </c>
      <c r="Y292" s="61"/>
      <c r="Z292" s="61"/>
      <c r="BB292" s="7">
        <f>IF(Q292&gt;0,RANK(Q292,(N292:P292,Q292:AE292)),0)</f>
        <v>3</v>
      </c>
      <c r="BC292" s="7">
        <f>IF(R292&gt;0,RANK(R292,(N292:P292,Q292:AE292)),0)</f>
        <v>0</v>
      </c>
      <c r="BD292" s="7">
        <f>IF(T292&gt;0,RANK(T292,(N292:P292,Q292:AE292)),0)</f>
        <v>0</v>
      </c>
      <c r="BE292" s="7">
        <f>IF(S292&gt;0,RANK(S292,(N292:P292,Q292:AE292)),0)</f>
        <v>0</v>
      </c>
      <c r="BF292" s="2">
        <f t="shared" si="113"/>
        <v>3.3254156769596199E-2</v>
      </c>
      <c r="BG292" s="2">
        <f t="shared" si="114"/>
        <v>0</v>
      </c>
      <c r="BH292" s="2">
        <f t="shared" si="115"/>
        <v>0</v>
      </c>
      <c r="BI292" s="2">
        <f t="shared" si="116"/>
        <v>0</v>
      </c>
      <c r="BK292" t="s">
        <v>1359</v>
      </c>
      <c r="BL292" t="s">
        <v>1438</v>
      </c>
      <c r="BO292" s="99">
        <v>8</v>
      </c>
      <c r="BP292" s="97">
        <v>47</v>
      </c>
      <c r="BQ292" s="103">
        <f t="shared" si="117"/>
        <v>8047</v>
      </c>
      <c r="BS292" s="7" t="s">
        <v>2466</v>
      </c>
    </row>
    <row r="293" spans="1:71" ht="14" hidden="1" customHeight="1" outlineLevel="1" x14ac:dyDescent="0.2">
      <c r="A293" t="s">
        <v>2584</v>
      </c>
      <c r="B293" t="s">
        <v>1438</v>
      </c>
      <c r="C293" s="1">
        <f t="shared" si="108"/>
        <v>7745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0</v>
      </c>
      <c r="G293" s="1">
        <f t="shared" si="105"/>
        <v>241</v>
      </c>
      <c r="H293" s="2">
        <f t="shared" si="106"/>
        <v>3.1116849580374435E-2</v>
      </c>
      <c r="I293" s="2"/>
      <c r="J293" s="2">
        <f t="shared" si="109"/>
        <v>0.46429954809554552</v>
      </c>
      <c r="K293" s="2">
        <f t="shared" si="110"/>
        <v>0.49541639767591994</v>
      </c>
      <c r="L293" s="2">
        <f t="shared" si="111"/>
        <v>0</v>
      </c>
      <c r="M293" s="2">
        <f t="shared" si="112"/>
        <v>4.0284054228534538E-2</v>
      </c>
      <c r="N293" s="1">
        <v>3596</v>
      </c>
      <c r="O293" s="1">
        <v>3837</v>
      </c>
      <c r="Q293" s="61">
        <v>239</v>
      </c>
      <c r="R293" s="61"/>
      <c r="S293" s="61"/>
      <c r="T293" s="61"/>
      <c r="U293" s="61"/>
      <c r="V293" s="61"/>
      <c r="W293" s="61"/>
      <c r="X293" s="61">
        <v>73</v>
      </c>
      <c r="Y293" s="61"/>
      <c r="Z293" s="61"/>
      <c r="BB293" s="7">
        <f>IF(Q293&gt;0,RANK(Q293,(N293:P293,Q293:AE293)),0)</f>
        <v>3</v>
      </c>
      <c r="BC293" s="7">
        <f>IF(R293&gt;0,RANK(R293,(N293:P293,Q293:AE293)),0)</f>
        <v>0</v>
      </c>
      <c r="BD293" s="7">
        <f>IF(T293&gt;0,RANK(T293,(N293:P293,Q293:AE293)),0)</f>
        <v>0</v>
      </c>
      <c r="BE293" s="7">
        <f>IF(S293&gt;0,RANK(S293,(N293:P293,Q293:AE293)),0)</f>
        <v>0</v>
      </c>
      <c r="BF293" s="2">
        <f t="shared" si="113"/>
        <v>3.0858618463524855E-2</v>
      </c>
      <c r="BG293" s="2">
        <f t="shared" si="114"/>
        <v>0</v>
      </c>
      <c r="BH293" s="2">
        <f t="shared" si="115"/>
        <v>0</v>
      </c>
      <c r="BI293" s="2">
        <f t="shared" si="116"/>
        <v>0</v>
      </c>
      <c r="BK293" t="s">
        <v>2584</v>
      </c>
      <c r="BL293" t="s">
        <v>1438</v>
      </c>
      <c r="BO293" s="99">
        <v>8</v>
      </c>
      <c r="BP293" s="97">
        <v>49</v>
      </c>
      <c r="BQ293" s="103">
        <f t="shared" si="117"/>
        <v>8049</v>
      </c>
      <c r="BS293" s="7" t="s">
        <v>2466</v>
      </c>
    </row>
    <row r="294" spans="1:71" ht="14" hidden="1" customHeight="1" outlineLevel="1" x14ac:dyDescent="0.2">
      <c r="A294" t="s">
        <v>1732</v>
      </c>
      <c r="B294" t="s">
        <v>1438</v>
      </c>
      <c r="C294" s="1">
        <f t="shared" si="108"/>
        <v>8785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>IF(P294&gt;0,RANK(P294,(N294:P294,Q294:AE294)),0)</f>
        <v>0</v>
      </c>
      <c r="G294" s="1">
        <f t="shared" si="105"/>
        <v>2599</v>
      </c>
      <c r="H294" s="2">
        <f t="shared" si="106"/>
        <v>0.29584519066590781</v>
      </c>
      <c r="I294" s="2"/>
      <c r="J294" s="2">
        <f t="shared" si="109"/>
        <v>0.62902675014228804</v>
      </c>
      <c r="K294" s="2">
        <f t="shared" si="110"/>
        <v>0.33318155947638017</v>
      </c>
      <c r="L294" s="2">
        <f t="shared" si="111"/>
        <v>0</v>
      </c>
      <c r="M294" s="2">
        <f t="shared" si="112"/>
        <v>3.7791690381331788E-2</v>
      </c>
      <c r="N294" s="1">
        <v>5526</v>
      </c>
      <c r="O294" s="1">
        <v>2927</v>
      </c>
      <c r="Q294" s="61">
        <v>262</v>
      </c>
      <c r="R294" s="61"/>
      <c r="S294" s="61"/>
      <c r="T294" s="61"/>
      <c r="U294" s="61"/>
      <c r="V294" s="61"/>
      <c r="W294" s="61"/>
      <c r="X294" s="61">
        <v>70</v>
      </c>
      <c r="Y294" s="61"/>
      <c r="Z294" s="61"/>
      <c r="BB294" s="7">
        <f>IF(Q294&gt;0,RANK(Q294,(N294:P294,Q294:AE294)),0)</f>
        <v>3</v>
      </c>
      <c r="BC294" s="7">
        <f>IF(R294&gt;0,RANK(R294,(N294:P294,Q294:AE294)),0)</f>
        <v>0</v>
      </c>
      <c r="BD294" s="7">
        <f>IF(T294&gt;0,RANK(T294,(N294:P294,Q294:AE294)),0)</f>
        <v>0</v>
      </c>
      <c r="BE294" s="7">
        <f>IF(S294&gt;0,RANK(S294,(N294:P294,Q294:AE294)),0)</f>
        <v>0</v>
      </c>
      <c r="BF294" s="2">
        <f t="shared" si="113"/>
        <v>2.9823562891291976E-2</v>
      </c>
      <c r="BG294" s="2">
        <f t="shared" si="114"/>
        <v>0</v>
      </c>
      <c r="BH294" s="2">
        <f t="shared" si="115"/>
        <v>0</v>
      </c>
      <c r="BI294" s="2">
        <f t="shared" si="116"/>
        <v>0</v>
      </c>
      <c r="BK294" t="s">
        <v>1732</v>
      </c>
      <c r="BL294" t="s">
        <v>1438</v>
      </c>
      <c r="BO294" s="99">
        <v>8</v>
      </c>
      <c r="BP294" s="97">
        <v>51</v>
      </c>
      <c r="BQ294" s="103">
        <f t="shared" si="117"/>
        <v>8051</v>
      </c>
      <c r="BS294" s="7" t="s">
        <v>2466</v>
      </c>
    </row>
    <row r="295" spans="1:71" ht="14" hidden="1" customHeight="1" outlineLevel="1" x14ac:dyDescent="0.2">
      <c r="A295" t="s">
        <v>1575</v>
      </c>
      <c r="B295" t="s">
        <v>1438</v>
      </c>
      <c r="C295" s="1">
        <f t="shared" si="108"/>
        <v>556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0</v>
      </c>
      <c r="G295" s="1">
        <f t="shared" si="105"/>
        <v>100</v>
      </c>
      <c r="H295" s="2">
        <f t="shared" si="106"/>
        <v>0.17985611510791366</v>
      </c>
      <c r="I295" s="2"/>
      <c r="J295" s="2">
        <f t="shared" si="109"/>
        <v>0.3920863309352518</v>
      </c>
      <c r="K295" s="2">
        <f t="shared" si="110"/>
        <v>0.57194244604316546</v>
      </c>
      <c r="L295" s="2">
        <f t="shared" si="111"/>
        <v>0</v>
      </c>
      <c r="M295" s="2">
        <f t="shared" si="112"/>
        <v>3.5971223021582732E-2</v>
      </c>
      <c r="N295" s="1">
        <v>218</v>
      </c>
      <c r="O295" s="1">
        <v>318</v>
      </c>
      <c r="Q295" s="61">
        <v>19</v>
      </c>
      <c r="R295" s="61"/>
      <c r="S295" s="61"/>
      <c r="T295" s="61"/>
      <c r="U295" s="61"/>
      <c r="V295" s="61"/>
      <c r="W295" s="61"/>
      <c r="X295" s="61">
        <v>1</v>
      </c>
      <c r="Y295" s="61"/>
      <c r="Z295" s="61"/>
      <c r="BB295" s="7">
        <f>IF(Q295&gt;0,RANK(Q295,(N295:P295,Q295:AE295)),0)</f>
        <v>3</v>
      </c>
      <c r="BC295" s="7">
        <f>IF(R295&gt;0,RANK(R295,(N295:P295,Q295:AE295)),0)</f>
        <v>0</v>
      </c>
      <c r="BD295" s="7">
        <f>IF(T295&gt;0,RANK(T295,(N295:P295,Q295:AE295)),0)</f>
        <v>0</v>
      </c>
      <c r="BE295" s="7">
        <f>IF(S295&gt;0,RANK(S295,(N295:P295,Q295:AE295)),0)</f>
        <v>0</v>
      </c>
      <c r="BF295" s="2">
        <f t="shared" si="113"/>
        <v>3.41726618705036E-2</v>
      </c>
      <c r="BG295" s="2">
        <f t="shared" si="114"/>
        <v>0</v>
      </c>
      <c r="BH295" s="2">
        <f t="shared" si="115"/>
        <v>0</v>
      </c>
      <c r="BI295" s="2">
        <f t="shared" si="116"/>
        <v>0</v>
      </c>
      <c r="BK295" t="s">
        <v>1575</v>
      </c>
      <c r="BL295" t="s">
        <v>1438</v>
      </c>
      <c r="BO295" s="99">
        <v>8</v>
      </c>
      <c r="BP295" s="97">
        <v>53</v>
      </c>
      <c r="BQ295" s="103">
        <f t="shared" si="117"/>
        <v>8053</v>
      </c>
      <c r="BS295" s="7" t="s">
        <v>2466</v>
      </c>
    </row>
    <row r="296" spans="1:71" ht="14" hidden="1" customHeight="1" outlineLevel="1" x14ac:dyDescent="0.2">
      <c r="A296" t="s">
        <v>2152</v>
      </c>
      <c r="B296" t="s">
        <v>1438</v>
      </c>
      <c r="C296" s="1">
        <f t="shared" si="108"/>
        <v>3611</v>
      </c>
      <c r="D296" s="7">
        <f>IF(N296&gt;0, RANK(N296,(N296:P296,Q296:AE296)),0)</f>
        <v>1</v>
      </c>
      <c r="E296" s="7">
        <f>IF(O296&gt;0,RANK(O296,(N296:P296,Q296:AE296)),0)</f>
        <v>2</v>
      </c>
      <c r="F296" s="7">
        <f>IF(P296&gt;0,RANK(P296,(N296:P296,Q296:AE296)),0)</f>
        <v>0</v>
      </c>
      <c r="G296" s="1">
        <f t="shared" si="105"/>
        <v>151</v>
      </c>
      <c r="H296" s="2">
        <f t="shared" si="106"/>
        <v>4.1816671282193296E-2</v>
      </c>
      <c r="I296" s="2"/>
      <c r="J296" s="2">
        <f t="shared" si="109"/>
        <v>0.49792301301578512</v>
      </c>
      <c r="K296" s="2">
        <f t="shared" si="110"/>
        <v>0.45610634173359182</v>
      </c>
      <c r="L296" s="2">
        <f t="shared" si="111"/>
        <v>0</v>
      </c>
      <c r="M296" s="2">
        <f t="shared" si="112"/>
        <v>4.5970645250623055E-2</v>
      </c>
      <c r="N296" s="1">
        <v>1798</v>
      </c>
      <c r="O296" s="1">
        <v>1647</v>
      </c>
      <c r="Q296" s="61">
        <v>107</v>
      </c>
      <c r="R296" s="61"/>
      <c r="S296" s="61"/>
      <c r="T296" s="61"/>
      <c r="U296" s="61"/>
      <c r="V296" s="61"/>
      <c r="W296" s="61"/>
      <c r="X296" s="61">
        <v>59</v>
      </c>
      <c r="Y296" s="61"/>
      <c r="Z296" s="61"/>
      <c r="BB296" s="7">
        <f>IF(Q296&gt;0,RANK(Q296,(N296:P296,Q296:AE296)),0)</f>
        <v>3</v>
      </c>
      <c r="BC296" s="7">
        <f>IF(R296&gt;0,RANK(R296,(N296:P296,Q296:AE296)),0)</f>
        <v>0</v>
      </c>
      <c r="BD296" s="7">
        <f>IF(T296&gt;0,RANK(T296,(N296:P296,Q296:AE296)),0)</f>
        <v>0</v>
      </c>
      <c r="BE296" s="7">
        <f>IF(S296&gt;0,RANK(S296,(N296:P296,Q296:AE296)),0)</f>
        <v>0</v>
      </c>
      <c r="BF296" s="2">
        <f t="shared" si="113"/>
        <v>2.9631680974799224E-2</v>
      </c>
      <c r="BG296" s="2">
        <f t="shared" si="114"/>
        <v>0</v>
      </c>
      <c r="BH296" s="2">
        <f t="shared" si="115"/>
        <v>0</v>
      </c>
      <c r="BI296" s="2">
        <f t="shared" si="116"/>
        <v>0</v>
      </c>
      <c r="BK296" t="s">
        <v>2152</v>
      </c>
      <c r="BL296" t="s">
        <v>1438</v>
      </c>
      <c r="BO296" s="99">
        <v>8</v>
      </c>
      <c r="BP296" s="97">
        <v>55</v>
      </c>
      <c r="BQ296" s="103">
        <f t="shared" si="117"/>
        <v>8055</v>
      </c>
      <c r="BS296" s="7" t="s">
        <v>2466</v>
      </c>
    </row>
    <row r="297" spans="1:71" ht="14" hidden="1" customHeight="1" outlineLevel="1" x14ac:dyDescent="0.2">
      <c r="A297" t="s">
        <v>1378</v>
      </c>
      <c r="B297" t="s">
        <v>1438</v>
      </c>
      <c r="C297" s="1">
        <f t="shared" si="108"/>
        <v>778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0</v>
      </c>
      <c r="G297" s="1">
        <f t="shared" si="105"/>
        <v>388</v>
      </c>
      <c r="H297" s="2">
        <f t="shared" si="106"/>
        <v>0.49871465295629819</v>
      </c>
      <c r="I297" s="2"/>
      <c r="J297" s="2">
        <f t="shared" si="109"/>
        <v>0.2262210796915167</v>
      </c>
      <c r="K297" s="2">
        <f t="shared" si="110"/>
        <v>0.72493573264781486</v>
      </c>
      <c r="L297" s="2">
        <f t="shared" si="111"/>
        <v>0</v>
      </c>
      <c r="M297" s="2">
        <f t="shared" si="112"/>
        <v>4.8843187660668419E-2</v>
      </c>
      <c r="N297" s="1">
        <v>176</v>
      </c>
      <c r="O297" s="1">
        <v>564</v>
      </c>
      <c r="Q297" s="61">
        <v>33</v>
      </c>
      <c r="R297" s="61"/>
      <c r="S297" s="61"/>
      <c r="T297" s="61"/>
      <c r="U297" s="61"/>
      <c r="V297" s="61"/>
      <c r="W297" s="61"/>
      <c r="X297" s="61">
        <v>5</v>
      </c>
      <c r="Y297" s="61"/>
      <c r="Z297" s="61"/>
      <c r="BB297" s="7">
        <f>IF(Q297&gt;0,RANK(Q297,(N297:P297,Q297:AE297)),0)</f>
        <v>3</v>
      </c>
      <c r="BC297" s="7">
        <f>IF(R297&gt;0,RANK(R297,(N297:P297,Q297:AE297)),0)</f>
        <v>0</v>
      </c>
      <c r="BD297" s="7">
        <f>IF(T297&gt;0,RANK(T297,(N297:P297,Q297:AE297)),0)</f>
        <v>0</v>
      </c>
      <c r="BE297" s="7">
        <f>IF(S297&gt;0,RANK(S297,(N297:P297,Q297:AE297)),0)</f>
        <v>0</v>
      </c>
      <c r="BF297" s="2">
        <f t="shared" si="113"/>
        <v>4.2416452442159386E-2</v>
      </c>
      <c r="BG297" s="2">
        <f t="shared" si="114"/>
        <v>0</v>
      </c>
      <c r="BH297" s="2">
        <f t="shared" si="115"/>
        <v>0</v>
      </c>
      <c r="BI297" s="2">
        <f t="shared" si="116"/>
        <v>0</v>
      </c>
      <c r="BK297" t="s">
        <v>1378</v>
      </c>
      <c r="BL297" t="s">
        <v>1438</v>
      </c>
      <c r="BO297" s="99">
        <v>8</v>
      </c>
      <c r="BP297" s="97">
        <v>57</v>
      </c>
      <c r="BQ297" s="103">
        <f t="shared" si="117"/>
        <v>8057</v>
      </c>
      <c r="BS297" s="7" t="s">
        <v>2466</v>
      </c>
    </row>
    <row r="298" spans="1:71" ht="14" hidden="1" customHeight="1" outlineLevel="1" x14ac:dyDescent="0.2">
      <c r="A298" t="s">
        <v>2598</v>
      </c>
      <c r="B298" t="s">
        <v>1438</v>
      </c>
      <c r="C298" s="1">
        <f t="shared" si="108"/>
        <v>305997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0</v>
      </c>
      <c r="G298" s="1">
        <f t="shared" si="105"/>
        <v>39417</v>
      </c>
      <c r="H298" s="2">
        <f t="shared" si="106"/>
        <v>0.12881498838223904</v>
      </c>
      <c r="I298" s="2"/>
      <c r="J298" s="2">
        <f t="shared" si="109"/>
        <v>0.54397592133256212</v>
      </c>
      <c r="K298" s="2">
        <f t="shared" si="110"/>
        <v>0.41516093295032303</v>
      </c>
      <c r="L298" s="2">
        <f t="shared" si="111"/>
        <v>0</v>
      </c>
      <c r="M298" s="2">
        <f t="shared" si="112"/>
        <v>4.0863145717114857E-2</v>
      </c>
      <c r="N298" s="1">
        <v>166455</v>
      </c>
      <c r="O298" s="1">
        <v>127038</v>
      </c>
      <c r="Q298" s="61">
        <v>9438</v>
      </c>
      <c r="R298" s="61"/>
      <c r="S298" s="61"/>
      <c r="T298" s="61"/>
      <c r="U298" s="61"/>
      <c r="V298" s="61"/>
      <c r="W298" s="61"/>
      <c r="X298" s="61">
        <v>3066</v>
      </c>
      <c r="Y298" s="61"/>
      <c r="Z298" s="61"/>
      <c r="BB298" s="7">
        <f>IF(Q298&gt;0,RANK(Q298,(N298:P298,Q298:AE298)),0)</f>
        <v>3</v>
      </c>
      <c r="BC298" s="7">
        <f>IF(R298&gt;0,RANK(R298,(N298:P298,Q298:AE298)),0)</f>
        <v>0</v>
      </c>
      <c r="BD298" s="7">
        <f>IF(T298&gt;0,RANK(T298,(N298:P298,Q298:AE298)),0)</f>
        <v>0</v>
      </c>
      <c r="BE298" s="7">
        <f>IF(S298&gt;0,RANK(S298,(N298:P298,Q298:AE298)),0)</f>
        <v>0</v>
      </c>
      <c r="BF298" s="2">
        <f t="shared" si="113"/>
        <v>3.0843439641565114E-2</v>
      </c>
      <c r="BG298" s="2">
        <f t="shared" si="114"/>
        <v>0</v>
      </c>
      <c r="BH298" s="2">
        <f t="shared" si="115"/>
        <v>0</v>
      </c>
      <c r="BI298" s="2">
        <f t="shared" si="116"/>
        <v>0</v>
      </c>
      <c r="BK298" t="s">
        <v>2598</v>
      </c>
      <c r="BL298" t="s">
        <v>1438</v>
      </c>
      <c r="BO298" s="99">
        <v>8</v>
      </c>
      <c r="BP298" s="97">
        <v>59</v>
      </c>
      <c r="BQ298" s="103">
        <f t="shared" si="117"/>
        <v>8059</v>
      </c>
      <c r="BS298" s="7" t="s">
        <v>2466</v>
      </c>
    </row>
    <row r="299" spans="1:71" ht="14" hidden="1" customHeight="1" outlineLevel="1" x14ac:dyDescent="0.2">
      <c r="A299" t="s">
        <v>1587</v>
      </c>
      <c r="B299" t="s">
        <v>1438</v>
      </c>
      <c r="C299" s="1">
        <f t="shared" si="108"/>
        <v>767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0</v>
      </c>
      <c r="G299" s="1">
        <f t="shared" si="105"/>
        <v>544</v>
      </c>
      <c r="H299" s="2">
        <f t="shared" si="106"/>
        <v>0.70925684485006524</v>
      </c>
      <c r="I299" s="2"/>
      <c r="J299" s="2">
        <f t="shared" si="109"/>
        <v>0.12255541069100391</v>
      </c>
      <c r="K299" s="2">
        <f t="shared" si="110"/>
        <v>0.83181225554106908</v>
      </c>
      <c r="L299" s="2">
        <f t="shared" si="111"/>
        <v>0</v>
      </c>
      <c r="M299" s="2">
        <f t="shared" si="112"/>
        <v>4.5632333767926969E-2</v>
      </c>
      <c r="N299" s="1">
        <v>94</v>
      </c>
      <c r="O299" s="1">
        <v>638</v>
      </c>
      <c r="Q299" s="61">
        <v>22</v>
      </c>
      <c r="R299" s="61"/>
      <c r="S299" s="61"/>
      <c r="T299" s="61"/>
      <c r="U299" s="61"/>
      <c r="V299" s="61"/>
      <c r="W299" s="61"/>
      <c r="X299" s="61">
        <v>13</v>
      </c>
      <c r="Y299" s="61"/>
      <c r="Z299" s="61"/>
      <c r="BB299" s="7">
        <f>IF(Q299&gt;0,RANK(Q299,(N299:P299,Q299:AE299)),0)</f>
        <v>3</v>
      </c>
      <c r="BC299" s="7">
        <f>IF(R299&gt;0,RANK(R299,(N299:P299,Q299:AE299)),0)</f>
        <v>0</v>
      </c>
      <c r="BD299" s="7">
        <f>IF(T299&gt;0,RANK(T299,(N299:P299,Q299:AE299)),0)</f>
        <v>0</v>
      </c>
      <c r="BE299" s="7">
        <f>IF(S299&gt;0,RANK(S299,(N299:P299,Q299:AE299)),0)</f>
        <v>0</v>
      </c>
      <c r="BF299" s="2">
        <f t="shared" si="113"/>
        <v>2.8683181225554105E-2</v>
      </c>
      <c r="BG299" s="2">
        <f t="shared" si="114"/>
        <v>0</v>
      </c>
      <c r="BH299" s="2">
        <f t="shared" si="115"/>
        <v>0</v>
      </c>
      <c r="BI299" s="2">
        <f t="shared" si="116"/>
        <v>0</v>
      </c>
      <c r="BK299" t="s">
        <v>1587</v>
      </c>
      <c r="BL299" t="s">
        <v>1438</v>
      </c>
      <c r="BO299" s="99">
        <v>8</v>
      </c>
      <c r="BP299" s="97">
        <v>61</v>
      </c>
      <c r="BQ299" s="103">
        <f t="shared" si="117"/>
        <v>8061</v>
      </c>
      <c r="BS299" s="7" t="s">
        <v>2466</v>
      </c>
    </row>
    <row r="300" spans="1:71" ht="14" hidden="1" customHeight="1" outlineLevel="1" x14ac:dyDescent="0.2">
      <c r="A300" t="s">
        <v>1503</v>
      </c>
      <c r="B300" t="s">
        <v>1438</v>
      </c>
      <c r="C300" s="1">
        <f t="shared" ref="C300:C332" si="118">SUM(N300:AY300)</f>
        <v>3089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0</v>
      </c>
      <c r="G300" s="1">
        <f t="shared" si="105"/>
        <v>1870</v>
      </c>
      <c r="H300" s="2">
        <f t="shared" si="106"/>
        <v>0.60537390741340236</v>
      </c>
      <c r="I300" s="2"/>
      <c r="J300" s="2">
        <f t="shared" si="109"/>
        <v>0.17707996115247654</v>
      </c>
      <c r="K300" s="2">
        <f t="shared" si="110"/>
        <v>0.78245386856587895</v>
      </c>
      <c r="L300" s="2">
        <f t="shared" si="111"/>
        <v>0</v>
      </c>
      <c r="M300" s="2">
        <f t="shared" si="112"/>
        <v>4.0466170281644565E-2</v>
      </c>
      <c r="N300" s="1">
        <v>547</v>
      </c>
      <c r="O300" s="1">
        <v>2417</v>
      </c>
      <c r="Q300" s="61">
        <v>76</v>
      </c>
      <c r="R300" s="61"/>
      <c r="S300" s="61"/>
      <c r="T300" s="61"/>
      <c r="U300" s="61"/>
      <c r="V300" s="61"/>
      <c r="W300" s="61"/>
      <c r="X300" s="61">
        <v>49</v>
      </c>
      <c r="Y300" s="61"/>
      <c r="Z300" s="61"/>
      <c r="BB300" s="7">
        <f>IF(Q300&gt;0,RANK(Q300,(N300:P300,Q300:AE300)),0)</f>
        <v>3</v>
      </c>
      <c r="BC300" s="7">
        <f>IF(R300&gt;0,RANK(R300,(N300:P300,Q300:AE300)),0)</f>
        <v>0</v>
      </c>
      <c r="BD300" s="7">
        <f>IF(T300&gt;0,RANK(T300,(N300:P300,Q300:AE300)),0)</f>
        <v>0</v>
      </c>
      <c r="BE300" s="7">
        <f>IF(S300&gt;0,RANK(S300,(N300:P300,Q300:AE300)),0)</f>
        <v>0</v>
      </c>
      <c r="BF300" s="2">
        <f t="shared" ref="BF300:BF332" si="119">IF($C300=0,"-",Q300/$C300)</f>
        <v>2.4603431531239884E-2</v>
      </c>
      <c r="BG300" s="2">
        <f t="shared" ref="BG300:BG332" si="120">IF($C300=0,"-",R300/$C300)</f>
        <v>0</v>
      </c>
      <c r="BH300" s="2">
        <f t="shared" ref="BH300:BH332" si="121">IF($C300=0,"-",T300/$C300)</f>
        <v>0</v>
      </c>
      <c r="BI300" s="2">
        <f t="shared" ref="BI300:BI332" si="122">IF($C300=0,"-",S300/$C300)</f>
        <v>0</v>
      </c>
      <c r="BK300" t="s">
        <v>1503</v>
      </c>
      <c r="BL300" t="s">
        <v>1438</v>
      </c>
      <c r="BO300" s="99">
        <v>8</v>
      </c>
      <c r="BP300" s="97">
        <v>63</v>
      </c>
      <c r="BQ300" s="103">
        <f t="shared" ref="BQ300:BQ331" si="123">BO300*1000+BP300</f>
        <v>8063</v>
      </c>
      <c r="BS300" s="7" t="s">
        <v>2466</v>
      </c>
    </row>
    <row r="301" spans="1:71" ht="14" hidden="1" customHeight="1" outlineLevel="1" x14ac:dyDescent="0.2">
      <c r="A301" t="s">
        <v>1831</v>
      </c>
      <c r="B301" t="s">
        <v>1438</v>
      </c>
      <c r="C301" s="1">
        <f t="shared" si="118"/>
        <v>2870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0</v>
      </c>
      <c r="G301" s="1">
        <f t="shared" si="105"/>
        <v>680</v>
      </c>
      <c r="H301" s="2">
        <f t="shared" si="106"/>
        <v>0.23693379790940766</v>
      </c>
      <c r="I301" s="2"/>
      <c r="J301" s="2">
        <f t="shared" ref="J301:J332" si="124">IF($C301=0,"-",N301/$C301)</f>
        <v>0.58466898954703828</v>
      </c>
      <c r="K301" s="2">
        <f t="shared" ref="K301:K332" si="125">IF($C301=0,"-",O301/$C301)</f>
        <v>0.34773519163763067</v>
      </c>
      <c r="L301" s="2">
        <f t="shared" ref="L301:L332" si="126">IF($C301=0,"-",P301/$C301)</f>
        <v>0</v>
      </c>
      <c r="M301" s="2">
        <f t="shared" ref="M301:M332" si="127">IF(C301=0,"-",(1-J301-K301-L301))</f>
        <v>6.7595818815331055E-2</v>
      </c>
      <c r="N301" s="1">
        <v>1678</v>
      </c>
      <c r="O301" s="1">
        <v>998</v>
      </c>
      <c r="Q301" s="61">
        <v>135</v>
      </c>
      <c r="R301" s="61"/>
      <c r="S301" s="61"/>
      <c r="T301" s="61"/>
      <c r="U301" s="61"/>
      <c r="V301" s="61"/>
      <c r="W301" s="61"/>
      <c r="X301" s="61">
        <v>59</v>
      </c>
      <c r="Y301" s="61"/>
      <c r="Z301" s="61"/>
      <c r="BB301" s="7">
        <f>IF(Q301&gt;0,RANK(Q301,(N301:P301,Q301:AE301)),0)</f>
        <v>3</v>
      </c>
      <c r="BC301" s="7">
        <f>IF(R301&gt;0,RANK(R301,(N301:P301,Q301:AE301)),0)</f>
        <v>0</v>
      </c>
      <c r="BD301" s="7">
        <f>IF(T301&gt;0,RANK(T301,(N301:P301,Q301:AE301)),0)</f>
        <v>0</v>
      </c>
      <c r="BE301" s="7">
        <f>IF(S301&gt;0,RANK(S301,(N301:P301,Q301:AE301)),0)</f>
        <v>0</v>
      </c>
      <c r="BF301" s="2">
        <f t="shared" si="119"/>
        <v>4.7038327526132406E-2</v>
      </c>
      <c r="BG301" s="2">
        <f t="shared" si="120"/>
        <v>0</v>
      </c>
      <c r="BH301" s="2">
        <f t="shared" si="121"/>
        <v>0</v>
      </c>
      <c r="BI301" s="2">
        <f t="shared" si="122"/>
        <v>0</v>
      </c>
      <c r="BK301" t="s">
        <v>1831</v>
      </c>
      <c r="BL301" t="s">
        <v>1438</v>
      </c>
      <c r="BO301" s="99">
        <v>8</v>
      </c>
      <c r="BP301" s="97">
        <v>65</v>
      </c>
      <c r="BQ301" s="103">
        <f t="shared" si="123"/>
        <v>8065</v>
      </c>
      <c r="BS301" s="7" t="s">
        <v>2466</v>
      </c>
    </row>
    <row r="302" spans="1:71" ht="14" hidden="1" customHeight="1" outlineLevel="1" x14ac:dyDescent="0.2">
      <c r="A302" t="s">
        <v>2147</v>
      </c>
      <c r="B302" t="s">
        <v>1438</v>
      </c>
      <c r="C302" s="1">
        <f t="shared" si="118"/>
        <v>28384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0</v>
      </c>
      <c r="G302" s="1">
        <f t="shared" si="105"/>
        <v>4132</v>
      </c>
      <c r="H302" s="2">
        <f t="shared" si="106"/>
        <v>0.14557497181510709</v>
      </c>
      <c r="I302" s="2"/>
      <c r="J302" s="2">
        <f t="shared" si="124"/>
        <v>0.55873027057497182</v>
      </c>
      <c r="K302" s="2">
        <f t="shared" si="125"/>
        <v>0.41315529875986473</v>
      </c>
      <c r="L302" s="2">
        <f t="shared" si="126"/>
        <v>0</v>
      </c>
      <c r="M302" s="2">
        <f t="shared" si="127"/>
        <v>2.8114430665163448E-2</v>
      </c>
      <c r="N302" s="1">
        <v>15859</v>
      </c>
      <c r="O302" s="1">
        <v>11727</v>
      </c>
      <c r="Q302" s="61">
        <v>621</v>
      </c>
      <c r="R302" s="61"/>
      <c r="S302" s="61"/>
      <c r="T302" s="61"/>
      <c r="U302" s="61"/>
      <c r="V302" s="61"/>
      <c r="W302" s="61"/>
      <c r="X302" s="61">
        <v>177</v>
      </c>
      <c r="Y302" s="61"/>
      <c r="Z302" s="61"/>
      <c r="BB302" s="7">
        <f>IF(Q302&gt;0,RANK(Q302,(N302:P302,Q302:AE302)),0)</f>
        <v>3</v>
      </c>
      <c r="BC302" s="7">
        <f>IF(R302&gt;0,RANK(R302,(N302:P302,Q302:AE302)),0)</f>
        <v>0</v>
      </c>
      <c r="BD302" s="7">
        <f>IF(T302&gt;0,RANK(T302,(N302:P302,Q302:AE302)),0)</f>
        <v>0</v>
      </c>
      <c r="BE302" s="7">
        <f>IF(S302&gt;0,RANK(S302,(N302:P302,Q302:AE302)),0)</f>
        <v>0</v>
      </c>
      <c r="BF302" s="2">
        <f t="shared" si="119"/>
        <v>2.1878523111612175E-2</v>
      </c>
      <c r="BG302" s="2">
        <f t="shared" si="120"/>
        <v>0</v>
      </c>
      <c r="BH302" s="2">
        <f t="shared" si="121"/>
        <v>0</v>
      </c>
      <c r="BI302" s="2">
        <f t="shared" si="122"/>
        <v>0</v>
      </c>
      <c r="BK302" t="s">
        <v>2147</v>
      </c>
      <c r="BL302" t="s">
        <v>1438</v>
      </c>
      <c r="BO302" s="99">
        <v>8</v>
      </c>
      <c r="BP302" s="97">
        <v>67</v>
      </c>
      <c r="BQ302" s="103">
        <f t="shared" si="123"/>
        <v>8067</v>
      </c>
      <c r="BS302" s="7" t="s">
        <v>2466</v>
      </c>
    </row>
    <row r="303" spans="1:71" ht="14" hidden="1" customHeight="1" outlineLevel="1" x14ac:dyDescent="0.2">
      <c r="A303" t="s">
        <v>1775</v>
      </c>
      <c r="B303" t="s">
        <v>1438</v>
      </c>
      <c r="C303" s="1">
        <f t="shared" si="118"/>
        <v>179636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0</v>
      </c>
      <c r="G303" s="1">
        <f t="shared" si="105"/>
        <v>23359</v>
      </c>
      <c r="H303" s="2">
        <f t="shared" si="106"/>
        <v>0.13003518225745397</v>
      </c>
      <c r="I303" s="2"/>
      <c r="J303" s="2">
        <f t="shared" si="124"/>
        <v>0.54755728250462044</v>
      </c>
      <c r="K303" s="2">
        <f t="shared" si="125"/>
        <v>0.41752210024716652</v>
      </c>
      <c r="L303" s="2">
        <f t="shared" si="126"/>
        <v>0</v>
      </c>
      <c r="M303" s="2">
        <f t="shared" si="127"/>
        <v>3.4920617248213048E-2</v>
      </c>
      <c r="N303" s="1">
        <v>98361</v>
      </c>
      <c r="O303" s="1">
        <v>75002</v>
      </c>
      <c r="Q303" s="61">
        <v>4732</v>
      </c>
      <c r="R303" s="61"/>
      <c r="S303" s="61"/>
      <c r="T303" s="61"/>
      <c r="U303" s="61"/>
      <c r="V303" s="61"/>
      <c r="W303" s="61"/>
      <c r="X303" s="61">
        <v>1541</v>
      </c>
      <c r="Y303" s="61"/>
      <c r="Z303" s="61"/>
      <c r="BB303" s="7">
        <f>IF(Q303&gt;0,RANK(Q303,(N303:P303,Q303:AE303)),0)</f>
        <v>3</v>
      </c>
      <c r="BC303" s="7">
        <f>IF(R303&gt;0,RANK(R303,(N303:P303,Q303:AE303)),0)</f>
        <v>0</v>
      </c>
      <c r="BD303" s="7">
        <f>IF(T303&gt;0,RANK(T303,(N303:P303,Q303:AE303)),0)</f>
        <v>0</v>
      </c>
      <c r="BE303" s="7">
        <f>IF(S303&gt;0,RANK(S303,(N303:P303,Q303:AE303)),0)</f>
        <v>0</v>
      </c>
      <c r="BF303" s="2">
        <f t="shared" si="119"/>
        <v>2.634215858736556E-2</v>
      </c>
      <c r="BG303" s="2">
        <f t="shared" si="120"/>
        <v>0</v>
      </c>
      <c r="BH303" s="2">
        <f t="shared" si="121"/>
        <v>0</v>
      </c>
      <c r="BI303" s="2">
        <f t="shared" si="122"/>
        <v>0</v>
      </c>
      <c r="BK303" t="s">
        <v>1775</v>
      </c>
      <c r="BL303" t="s">
        <v>1438</v>
      </c>
      <c r="BO303" s="99">
        <v>8</v>
      </c>
      <c r="BP303" s="97">
        <v>69</v>
      </c>
      <c r="BQ303" s="103">
        <f t="shared" si="123"/>
        <v>8069</v>
      </c>
      <c r="BS303" s="7" t="s">
        <v>2466</v>
      </c>
    </row>
    <row r="304" spans="1:71" ht="14" hidden="1" customHeight="1" outlineLevel="1" x14ac:dyDescent="0.2">
      <c r="A304" t="s">
        <v>462</v>
      </c>
      <c r="B304" t="s">
        <v>1438</v>
      </c>
      <c r="C304" s="1">
        <f t="shared" si="118"/>
        <v>6239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>IF(P304&gt;0,RANK(P304,(N304:P304,Q304:AE304)),0)</f>
        <v>0</v>
      </c>
      <c r="G304" s="1">
        <f t="shared" si="105"/>
        <v>59</v>
      </c>
      <c r="H304" s="2">
        <f t="shared" si="106"/>
        <v>9.4566436928995024E-3</v>
      </c>
      <c r="I304" s="2"/>
      <c r="J304" s="2">
        <f t="shared" si="124"/>
        <v>0.47267190254848535</v>
      </c>
      <c r="K304" s="2">
        <f t="shared" si="125"/>
        <v>0.48212854624138485</v>
      </c>
      <c r="L304" s="2">
        <f t="shared" si="126"/>
        <v>0</v>
      </c>
      <c r="M304" s="2">
        <f t="shared" si="127"/>
        <v>4.5199551210129807E-2</v>
      </c>
      <c r="N304" s="1">
        <v>2949</v>
      </c>
      <c r="O304" s="1">
        <v>3008</v>
      </c>
      <c r="Q304" s="61">
        <v>160</v>
      </c>
      <c r="R304" s="61"/>
      <c r="S304" s="61"/>
      <c r="T304" s="61"/>
      <c r="U304" s="61"/>
      <c r="V304" s="61"/>
      <c r="W304" s="61"/>
      <c r="X304" s="61">
        <v>122</v>
      </c>
      <c r="Y304" s="61"/>
      <c r="Z304" s="61"/>
      <c r="BB304" s="7">
        <f>IF(Q304&gt;0,RANK(Q304,(N304:P304,Q304:AE304)),0)</f>
        <v>3</v>
      </c>
      <c r="BC304" s="7">
        <f>IF(R304&gt;0,RANK(R304,(N304:P304,Q304:AE304)),0)</f>
        <v>0</v>
      </c>
      <c r="BD304" s="7">
        <f>IF(T304&gt;0,RANK(T304,(N304:P304,Q304:AE304)),0)</f>
        <v>0</v>
      </c>
      <c r="BE304" s="7">
        <f>IF(S304&gt;0,RANK(S304,(N304:P304,Q304:AE304)),0)</f>
        <v>0</v>
      </c>
      <c r="BF304" s="2">
        <f t="shared" si="119"/>
        <v>2.5645135438371533E-2</v>
      </c>
      <c r="BG304" s="2">
        <f t="shared" si="120"/>
        <v>0</v>
      </c>
      <c r="BH304" s="2">
        <f t="shared" si="121"/>
        <v>0</v>
      </c>
      <c r="BI304" s="2">
        <f t="shared" si="122"/>
        <v>0</v>
      </c>
      <c r="BK304" t="s">
        <v>462</v>
      </c>
      <c r="BL304" t="s">
        <v>1438</v>
      </c>
      <c r="BO304" s="99">
        <v>8</v>
      </c>
      <c r="BP304" s="97">
        <v>71</v>
      </c>
      <c r="BQ304" s="103">
        <f t="shared" si="123"/>
        <v>8071</v>
      </c>
      <c r="BS304" s="7" t="s">
        <v>2466</v>
      </c>
    </row>
    <row r="305" spans="1:71" ht="14" hidden="1" customHeight="1" outlineLevel="1" x14ac:dyDescent="0.2">
      <c r="A305" t="s">
        <v>600</v>
      </c>
      <c r="B305" t="s">
        <v>1438</v>
      </c>
      <c r="C305" s="1">
        <f t="shared" si="118"/>
        <v>2074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>IF(P305&gt;0,RANK(P305,(N305:P305,Q305:AE305)),0)</f>
        <v>0</v>
      </c>
      <c r="G305" s="1">
        <f t="shared" si="105"/>
        <v>1261</v>
      </c>
      <c r="H305" s="2">
        <f t="shared" si="106"/>
        <v>0.60800385728061712</v>
      </c>
      <c r="I305" s="2"/>
      <c r="J305" s="2">
        <f t="shared" si="124"/>
        <v>0.17261330761812921</v>
      </c>
      <c r="K305" s="2">
        <f t="shared" si="125"/>
        <v>0.78061716489874633</v>
      </c>
      <c r="L305" s="2">
        <f t="shared" si="126"/>
        <v>0</v>
      </c>
      <c r="M305" s="2">
        <f t="shared" si="127"/>
        <v>4.6769527483124462E-2</v>
      </c>
      <c r="N305" s="1">
        <v>358</v>
      </c>
      <c r="O305" s="1">
        <v>1619</v>
      </c>
      <c r="Q305" s="61">
        <v>60</v>
      </c>
      <c r="R305" s="61"/>
      <c r="S305" s="61"/>
      <c r="T305" s="61"/>
      <c r="U305" s="61"/>
      <c r="V305" s="61"/>
      <c r="W305" s="61"/>
      <c r="X305" s="61">
        <v>37</v>
      </c>
      <c r="Y305" s="61"/>
      <c r="Z305" s="61"/>
      <c r="BB305" s="7">
        <f>IF(Q305&gt;0,RANK(Q305,(N305:P305,Q305:AE305)),0)</f>
        <v>3</v>
      </c>
      <c r="BC305" s="7">
        <f>IF(R305&gt;0,RANK(R305,(N305:P305,Q305:AE305)),0)</f>
        <v>0</v>
      </c>
      <c r="BD305" s="7">
        <f>IF(T305&gt;0,RANK(T305,(N305:P305,Q305:AE305)),0)</f>
        <v>0</v>
      </c>
      <c r="BE305" s="7">
        <f>IF(S305&gt;0,RANK(S305,(N305:P305,Q305:AE305)),0)</f>
        <v>0</v>
      </c>
      <c r="BF305" s="2">
        <f t="shared" si="119"/>
        <v>2.8929604628736741E-2</v>
      </c>
      <c r="BG305" s="2">
        <f t="shared" si="120"/>
        <v>0</v>
      </c>
      <c r="BH305" s="2">
        <f t="shared" si="121"/>
        <v>0</v>
      </c>
      <c r="BI305" s="2">
        <f t="shared" si="122"/>
        <v>0</v>
      </c>
      <c r="BK305" t="s">
        <v>600</v>
      </c>
      <c r="BL305" t="s">
        <v>1438</v>
      </c>
      <c r="BO305" s="99">
        <v>8</v>
      </c>
      <c r="BP305" s="97">
        <v>73</v>
      </c>
      <c r="BQ305" s="103">
        <f t="shared" si="123"/>
        <v>8073</v>
      </c>
      <c r="BS305" s="7" t="s">
        <v>2466</v>
      </c>
    </row>
    <row r="306" spans="1:71" ht="14" hidden="1" customHeight="1" outlineLevel="1" x14ac:dyDescent="0.2">
      <c r="A306" t="s">
        <v>14</v>
      </c>
      <c r="B306" t="s">
        <v>1438</v>
      </c>
      <c r="C306" s="1">
        <f t="shared" si="118"/>
        <v>8588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0</v>
      </c>
      <c r="G306" s="1">
        <f t="shared" si="105"/>
        <v>4482</v>
      </c>
      <c r="H306" s="2">
        <f t="shared" si="106"/>
        <v>0.52189101071262223</v>
      </c>
      <c r="I306" s="2"/>
      <c r="J306" s="2">
        <f t="shared" si="124"/>
        <v>0.21739636702375409</v>
      </c>
      <c r="K306" s="2">
        <f t="shared" si="125"/>
        <v>0.73928737773637632</v>
      </c>
      <c r="L306" s="2">
        <f t="shared" si="126"/>
        <v>0</v>
      </c>
      <c r="M306" s="2">
        <f t="shared" si="127"/>
        <v>4.3316255239869594E-2</v>
      </c>
      <c r="N306" s="1">
        <v>1867</v>
      </c>
      <c r="O306" s="1">
        <v>6349</v>
      </c>
      <c r="Q306" s="61">
        <v>252</v>
      </c>
      <c r="R306" s="61"/>
      <c r="S306" s="61"/>
      <c r="T306" s="61"/>
      <c r="U306" s="61"/>
      <c r="V306" s="61"/>
      <c r="W306" s="61"/>
      <c r="X306" s="61">
        <v>120</v>
      </c>
      <c r="Y306" s="61"/>
      <c r="Z306" s="61"/>
      <c r="BB306" s="7">
        <f>IF(Q306&gt;0,RANK(Q306,(N306:P306,Q306:AE306)),0)</f>
        <v>3</v>
      </c>
      <c r="BC306" s="7">
        <f>IF(R306&gt;0,RANK(R306,(N306:P306,Q306:AE306)),0)</f>
        <v>0</v>
      </c>
      <c r="BD306" s="7">
        <f>IF(T306&gt;0,RANK(T306,(N306:P306,Q306:AE306)),0)</f>
        <v>0</v>
      </c>
      <c r="BE306" s="7">
        <f>IF(S306&gt;0,RANK(S306,(N306:P306,Q306:AE306)),0)</f>
        <v>0</v>
      </c>
      <c r="BF306" s="2">
        <f t="shared" si="119"/>
        <v>2.9343269678621331E-2</v>
      </c>
      <c r="BG306" s="2">
        <f t="shared" si="120"/>
        <v>0</v>
      </c>
      <c r="BH306" s="2">
        <f t="shared" si="121"/>
        <v>0</v>
      </c>
      <c r="BI306" s="2">
        <f t="shared" si="122"/>
        <v>0</v>
      </c>
      <c r="BK306" t="s">
        <v>14</v>
      </c>
      <c r="BL306" t="s">
        <v>1438</v>
      </c>
      <c r="BO306" s="99">
        <v>8</v>
      </c>
      <c r="BP306" s="97">
        <v>75</v>
      </c>
      <c r="BQ306" s="103">
        <f t="shared" si="123"/>
        <v>8075</v>
      </c>
      <c r="BS306" s="7" t="s">
        <v>2466</v>
      </c>
    </row>
    <row r="307" spans="1:71" ht="14" hidden="1" customHeight="1" outlineLevel="1" x14ac:dyDescent="0.2">
      <c r="A307" t="s">
        <v>601</v>
      </c>
      <c r="B307" t="s">
        <v>1438</v>
      </c>
      <c r="C307" s="1">
        <f t="shared" si="118"/>
        <v>67566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>IF(P307&gt;0,RANK(P307,(N307:P307,Q307:AE307)),0)</f>
        <v>0</v>
      </c>
      <c r="G307" s="1">
        <f t="shared" si="105"/>
        <v>17320</v>
      </c>
      <c r="H307" s="2">
        <f t="shared" si="106"/>
        <v>0.25634194713317349</v>
      </c>
      <c r="I307" s="2"/>
      <c r="J307" s="2">
        <f t="shared" si="124"/>
        <v>0.35332859722345561</v>
      </c>
      <c r="K307" s="2">
        <f t="shared" si="125"/>
        <v>0.60967054435662904</v>
      </c>
      <c r="L307" s="2">
        <f t="shared" si="126"/>
        <v>0</v>
      </c>
      <c r="M307" s="2">
        <f t="shared" si="127"/>
        <v>3.7000858419915295E-2</v>
      </c>
      <c r="N307" s="1">
        <v>23873</v>
      </c>
      <c r="O307" s="1">
        <v>41193</v>
      </c>
      <c r="Q307" s="61">
        <v>1828</v>
      </c>
      <c r="R307" s="61"/>
      <c r="S307" s="61"/>
      <c r="T307" s="61"/>
      <c r="U307" s="61"/>
      <c r="V307" s="61"/>
      <c r="W307" s="61"/>
      <c r="X307" s="61">
        <v>672</v>
      </c>
      <c r="Y307" s="61"/>
      <c r="Z307" s="61"/>
      <c r="BB307" s="7">
        <f>IF(Q307&gt;0,RANK(Q307,(N307:P307,Q307:AE307)),0)</f>
        <v>3</v>
      </c>
      <c r="BC307" s="7">
        <f>IF(R307&gt;0,RANK(R307,(N307:P307,Q307:AE307)),0)</f>
        <v>0</v>
      </c>
      <c r="BD307" s="7">
        <f>IF(T307&gt;0,RANK(T307,(N307:P307,Q307:AE307)),0)</f>
        <v>0</v>
      </c>
      <c r="BE307" s="7">
        <f>IF(S307&gt;0,RANK(S307,(N307:P307,Q307:AE307)),0)</f>
        <v>0</v>
      </c>
      <c r="BF307" s="2">
        <f t="shared" si="119"/>
        <v>2.7055027676642099E-2</v>
      </c>
      <c r="BG307" s="2">
        <f t="shared" si="120"/>
        <v>0</v>
      </c>
      <c r="BH307" s="2">
        <f t="shared" si="121"/>
        <v>0</v>
      </c>
      <c r="BI307" s="2">
        <f t="shared" si="122"/>
        <v>0</v>
      </c>
      <c r="BK307" t="s">
        <v>601</v>
      </c>
      <c r="BL307" t="s">
        <v>1438</v>
      </c>
      <c r="BO307" s="99">
        <v>8</v>
      </c>
      <c r="BP307" s="97">
        <v>77</v>
      </c>
      <c r="BQ307" s="103">
        <f t="shared" si="123"/>
        <v>8077</v>
      </c>
      <c r="BS307" s="7" t="s">
        <v>2466</v>
      </c>
    </row>
    <row r="308" spans="1:71" ht="14" hidden="1" customHeight="1" outlineLevel="1" x14ac:dyDescent="0.2">
      <c r="A308" t="s">
        <v>1179</v>
      </c>
      <c r="B308" t="s">
        <v>1438</v>
      </c>
      <c r="C308" s="1">
        <f t="shared" si="118"/>
        <v>602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0</v>
      </c>
      <c r="G308" s="1">
        <f t="shared" si="105"/>
        <v>60</v>
      </c>
      <c r="H308" s="2">
        <f t="shared" si="106"/>
        <v>9.9667774086378738E-2</v>
      </c>
      <c r="I308" s="2"/>
      <c r="J308" s="2">
        <f t="shared" si="124"/>
        <v>0.43023255813953487</v>
      </c>
      <c r="K308" s="2">
        <f t="shared" si="125"/>
        <v>0.5299003322259136</v>
      </c>
      <c r="L308" s="2">
        <f t="shared" si="126"/>
        <v>0</v>
      </c>
      <c r="M308" s="2">
        <f t="shared" si="127"/>
        <v>3.9867109634551534E-2</v>
      </c>
      <c r="N308" s="1">
        <v>259</v>
      </c>
      <c r="O308" s="1">
        <v>319</v>
      </c>
      <c r="Q308" s="61">
        <v>16</v>
      </c>
      <c r="R308" s="61"/>
      <c r="S308" s="61"/>
      <c r="T308" s="61"/>
      <c r="U308" s="61"/>
      <c r="V308" s="61"/>
      <c r="W308" s="61"/>
      <c r="X308" s="61">
        <v>8</v>
      </c>
      <c r="Y308" s="61"/>
      <c r="Z308" s="61"/>
      <c r="BB308" s="7">
        <f>IF(Q308&gt;0,RANK(Q308,(N308:P308,Q308:AE308)),0)</f>
        <v>3</v>
      </c>
      <c r="BC308" s="7">
        <f>IF(R308&gt;0,RANK(R308,(N308:P308,Q308:AE308)),0)</f>
        <v>0</v>
      </c>
      <c r="BD308" s="7">
        <f>IF(T308&gt;0,RANK(T308,(N308:P308,Q308:AE308)),0)</f>
        <v>0</v>
      </c>
      <c r="BE308" s="7">
        <f>IF(S308&gt;0,RANK(S308,(N308:P308,Q308:AE308)),0)</f>
        <v>0</v>
      </c>
      <c r="BF308" s="2">
        <f t="shared" si="119"/>
        <v>2.6578073089700997E-2</v>
      </c>
      <c r="BG308" s="2">
        <f t="shared" si="120"/>
        <v>0</v>
      </c>
      <c r="BH308" s="2">
        <f t="shared" si="121"/>
        <v>0</v>
      </c>
      <c r="BI308" s="2">
        <f t="shared" si="122"/>
        <v>0</v>
      </c>
      <c r="BK308" t="s">
        <v>1179</v>
      </c>
      <c r="BL308" t="s">
        <v>1438</v>
      </c>
      <c r="BO308" s="99">
        <v>8</v>
      </c>
      <c r="BP308" s="97">
        <v>79</v>
      </c>
      <c r="BQ308" s="103">
        <f t="shared" si="123"/>
        <v>8079</v>
      </c>
      <c r="BS308" s="7" t="s">
        <v>2466</v>
      </c>
    </row>
    <row r="309" spans="1:71" ht="14" hidden="1" customHeight="1" outlineLevel="1" x14ac:dyDescent="0.2">
      <c r="A309" t="s">
        <v>1180</v>
      </c>
      <c r="B309" t="s">
        <v>1438</v>
      </c>
      <c r="C309" s="1">
        <f t="shared" si="118"/>
        <v>5377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>IF(P309&gt;0,RANK(P309,(N309:P309,Q309:AE309)),0)</f>
        <v>0</v>
      </c>
      <c r="G309" s="1">
        <f t="shared" si="105"/>
        <v>3282</v>
      </c>
      <c r="H309" s="2">
        <f t="shared" si="106"/>
        <v>0.61037753394085925</v>
      </c>
      <c r="I309" s="2"/>
      <c r="J309" s="2">
        <f t="shared" si="124"/>
        <v>0.17593453598660963</v>
      </c>
      <c r="K309" s="2">
        <f t="shared" si="125"/>
        <v>0.78631206992746883</v>
      </c>
      <c r="L309" s="2">
        <f t="shared" si="126"/>
        <v>0</v>
      </c>
      <c r="M309" s="2">
        <f t="shared" si="127"/>
        <v>3.7753394085921599E-2</v>
      </c>
      <c r="N309" s="1">
        <v>946</v>
      </c>
      <c r="O309" s="1">
        <v>4228</v>
      </c>
      <c r="Q309" s="61">
        <v>138</v>
      </c>
      <c r="R309" s="61"/>
      <c r="S309" s="61"/>
      <c r="T309" s="61"/>
      <c r="U309" s="61"/>
      <c r="V309" s="61"/>
      <c r="W309" s="61"/>
      <c r="X309" s="61">
        <v>65</v>
      </c>
      <c r="Y309" s="61"/>
      <c r="Z309" s="61"/>
      <c r="BB309" s="7">
        <f>IF(Q309&gt;0,RANK(Q309,(N309:P309,Q309:AE309)),0)</f>
        <v>3</v>
      </c>
      <c r="BC309" s="7">
        <f>IF(R309&gt;0,RANK(R309,(N309:P309,Q309:AE309)),0)</f>
        <v>0</v>
      </c>
      <c r="BD309" s="7">
        <f>IF(T309&gt;0,RANK(T309,(N309:P309,Q309:AE309)),0)</f>
        <v>0</v>
      </c>
      <c r="BE309" s="7">
        <f>IF(S309&gt;0,RANK(S309,(N309:P309,Q309:AE309)),0)</f>
        <v>0</v>
      </c>
      <c r="BF309" s="2">
        <f t="shared" si="119"/>
        <v>2.5664868885995909E-2</v>
      </c>
      <c r="BG309" s="2">
        <f t="shared" si="120"/>
        <v>0</v>
      </c>
      <c r="BH309" s="2">
        <f t="shared" si="121"/>
        <v>0</v>
      </c>
      <c r="BI309" s="2">
        <f t="shared" si="122"/>
        <v>0</v>
      </c>
      <c r="BK309" t="s">
        <v>1180</v>
      </c>
      <c r="BL309" t="s">
        <v>1438</v>
      </c>
      <c r="BO309" s="99">
        <v>8</v>
      </c>
      <c r="BP309" s="97">
        <v>81</v>
      </c>
      <c r="BQ309" s="103">
        <f t="shared" si="123"/>
        <v>8081</v>
      </c>
      <c r="BS309" s="7" t="s">
        <v>2466</v>
      </c>
    </row>
    <row r="310" spans="1:71" ht="14" hidden="1" customHeight="1" outlineLevel="1" x14ac:dyDescent="0.2">
      <c r="A310" t="s">
        <v>1494</v>
      </c>
      <c r="B310" t="s">
        <v>1438</v>
      </c>
      <c r="C310" s="1">
        <f t="shared" si="118"/>
        <v>11714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0</v>
      </c>
      <c r="G310" s="1">
        <f t="shared" si="105"/>
        <v>2530</v>
      </c>
      <c r="H310" s="2">
        <f t="shared" si="106"/>
        <v>0.21598087758238005</v>
      </c>
      <c r="I310" s="2"/>
      <c r="J310" s="2">
        <f t="shared" si="124"/>
        <v>0.37587502134198397</v>
      </c>
      <c r="K310" s="2">
        <f t="shared" si="125"/>
        <v>0.59185589892436397</v>
      </c>
      <c r="L310" s="2">
        <f t="shared" si="126"/>
        <v>0</v>
      </c>
      <c r="M310" s="2">
        <f t="shared" si="127"/>
        <v>3.2269079733652117E-2</v>
      </c>
      <c r="N310" s="1">
        <v>4403</v>
      </c>
      <c r="O310" s="1">
        <v>6933</v>
      </c>
      <c r="Q310" s="61">
        <v>290</v>
      </c>
      <c r="R310" s="61"/>
      <c r="S310" s="61"/>
      <c r="T310" s="61"/>
      <c r="U310" s="61"/>
      <c r="V310" s="61"/>
      <c r="W310" s="61"/>
      <c r="X310" s="61">
        <v>88</v>
      </c>
      <c r="Y310" s="61"/>
      <c r="Z310" s="61"/>
      <c r="BB310" s="7">
        <f>IF(Q310&gt;0,RANK(Q310,(N310:P310,Q310:AE310)),0)</f>
        <v>3</v>
      </c>
      <c r="BC310" s="7">
        <f>IF(R310&gt;0,RANK(R310,(N310:P310,Q310:AE310)),0)</f>
        <v>0</v>
      </c>
      <c r="BD310" s="7">
        <f>IF(T310&gt;0,RANK(T310,(N310:P310,Q310:AE310)),0)</f>
        <v>0</v>
      </c>
      <c r="BE310" s="7">
        <f>IF(S310&gt;0,RANK(S310,(N310:P310,Q310:AE310)),0)</f>
        <v>0</v>
      </c>
      <c r="BF310" s="2">
        <f t="shared" si="119"/>
        <v>2.4756701382960562E-2</v>
      </c>
      <c r="BG310" s="2">
        <f t="shared" si="120"/>
        <v>0</v>
      </c>
      <c r="BH310" s="2">
        <f t="shared" si="121"/>
        <v>0</v>
      </c>
      <c r="BI310" s="2">
        <f t="shared" si="122"/>
        <v>0</v>
      </c>
      <c r="BK310" t="s">
        <v>1494</v>
      </c>
      <c r="BL310" t="s">
        <v>1438</v>
      </c>
      <c r="BO310" s="99">
        <v>8</v>
      </c>
      <c r="BP310" s="97">
        <v>83</v>
      </c>
      <c r="BQ310" s="103">
        <f t="shared" si="123"/>
        <v>8083</v>
      </c>
      <c r="BS310" s="7" t="s">
        <v>2466</v>
      </c>
    </row>
    <row r="311" spans="1:71" ht="14" hidden="1" customHeight="1" outlineLevel="1" x14ac:dyDescent="0.2">
      <c r="A311" t="s">
        <v>2517</v>
      </c>
      <c r="B311" t="s">
        <v>1438</v>
      </c>
      <c r="C311" s="1">
        <f t="shared" si="118"/>
        <v>18937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0</v>
      </c>
      <c r="G311" s="1">
        <f t="shared" si="105"/>
        <v>6611</v>
      </c>
      <c r="H311" s="2">
        <f t="shared" si="106"/>
        <v>0.34910492686275546</v>
      </c>
      <c r="I311" s="2"/>
      <c r="J311" s="2">
        <f t="shared" si="124"/>
        <v>0.30918308074140571</v>
      </c>
      <c r="K311" s="2">
        <f t="shared" si="125"/>
        <v>0.65828800760416117</v>
      </c>
      <c r="L311" s="2">
        <f t="shared" si="126"/>
        <v>0</v>
      </c>
      <c r="M311" s="2">
        <f t="shared" si="127"/>
        <v>3.2528911654433057E-2</v>
      </c>
      <c r="N311" s="1">
        <v>5855</v>
      </c>
      <c r="O311" s="1">
        <v>12466</v>
      </c>
      <c r="Q311" s="61">
        <v>445</v>
      </c>
      <c r="R311" s="61"/>
      <c r="S311" s="61"/>
      <c r="T311" s="61"/>
      <c r="U311" s="61"/>
      <c r="V311" s="61"/>
      <c r="W311" s="61"/>
      <c r="X311" s="61">
        <v>171</v>
      </c>
      <c r="Y311" s="61"/>
      <c r="Z311" s="61"/>
      <c r="BB311" s="7">
        <f>IF(Q311&gt;0,RANK(Q311,(N311:P311,Q311:AE311)),0)</f>
        <v>3</v>
      </c>
      <c r="BC311" s="7">
        <f>IF(R311&gt;0,RANK(R311,(N311:P311,Q311:AE311)),0)</f>
        <v>0</v>
      </c>
      <c r="BD311" s="7">
        <f>IF(T311&gt;0,RANK(T311,(N311:P311,Q311:AE311)),0)</f>
        <v>0</v>
      </c>
      <c r="BE311" s="7">
        <f>IF(S311&gt;0,RANK(S311,(N311:P311,Q311:AE311)),0)</f>
        <v>0</v>
      </c>
      <c r="BF311" s="2">
        <f t="shared" si="119"/>
        <v>2.3498970269842108E-2</v>
      </c>
      <c r="BG311" s="2">
        <f t="shared" si="120"/>
        <v>0</v>
      </c>
      <c r="BH311" s="2">
        <f t="shared" si="121"/>
        <v>0</v>
      </c>
      <c r="BI311" s="2">
        <f t="shared" si="122"/>
        <v>0</v>
      </c>
      <c r="BK311" t="s">
        <v>2517</v>
      </c>
      <c r="BL311" t="s">
        <v>1438</v>
      </c>
      <c r="BO311" s="99">
        <v>8</v>
      </c>
      <c r="BP311" s="97">
        <v>85</v>
      </c>
      <c r="BQ311" s="103">
        <f t="shared" si="123"/>
        <v>8085</v>
      </c>
      <c r="BS311" s="7" t="s">
        <v>2466</v>
      </c>
    </row>
    <row r="312" spans="1:71" ht="14" hidden="1" customHeight="1" outlineLevel="1" x14ac:dyDescent="0.2">
      <c r="A312" t="s">
        <v>185</v>
      </c>
      <c r="B312" t="s">
        <v>1438</v>
      </c>
      <c r="C312" s="1">
        <f t="shared" si="118"/>
        <v>10633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0</v>
      </c>
      <c r="G312" s="1">
        <f t="shared" si="105"/>
        <v>4485</v>
      </c>
      <c r="H312" s="2">
        <f t="shared" si="106"/>
        <v>0.4218000564281012</v>
      </c>
      <c r="I312" s="2"/>
      <c r="J312" s="2">
        <f t="shared" si="124"/>
        <v>0.2674691996614314</v>
      </c>
      <c r="K312" s="2">
        <f t="shared" si="125"/>
        <v>0.6892692560895326</v>
      </c>
      <c r="L312" s="2">
        <f t="shared" si="126"/>
        <v>0</v>
      </c>
      <c r="M312" s="2">
        <f t="shared" si="127"/>
        <v>4.3261544249036055E-2</v>
      </c>
      <c r="N312" s="1">
        <v>2844</v>
      </c>
      <c r="O312" s="1">
        <v>7329</v>
      </c>
      <c r="Q312" s="61">
        <v>297</v>
      </c>
      <c r="R312" s="61"/>
      <c r="S312" s="61"/>
      <c r="T312" s="61"/>
      <c r="U312" s="61"/>
      <c r="V312" s="61"/>
      <c r="W312" s="61"/>
      <c r="X312" s="61">
        <v>163</v>
      </c>
      <c r="Y312" s="61"/>
      <c r="Z312" s="61"/>
      <c r="BB312" s="7">
        <f>IF(Q312&gt;0,RANK(Q312,(N312:P312,Q312:AE312)),0)</f>
        <v>3</v>
      </c>
      <c r="BC312" s="7">
        <f>IF(R312&gt;0,RANK(R312,(N312:P312,Q312:AE312)),0)</f>
        <v>0</v>
      </c>
      <c r="BD312" s="7">
        <f>IF(T312&gt;0,RANK(T312,(N312:P312,Q312:AE312)),0)</f>
        <v>0</v>
      </c>
      <c r="BE312" s="7">
        <f>IF(S312&gt;0,RANK(S312,(N312:P312,Q312:AE312)),0)</f>
        <v>0</v>
      </c>
      <c r="BF312" s="2">
        <f t="shared" si="119"/>
        <v>2.7931910091225431E-2</v>
      </c>
      <c r="BG312" s="2">
        <f t="shared" si="120"/>
        <v>0</v>
      </c>
      <c r="BH312" s="2">
        <f t="shared" si="121"/>
        <v>0</v>
      </c>
      <c r="BI312" s="2">
        <f t="shared" si="122"/>
        <v>0</v>
      </c>
      <c r="BK312" t="s">
        <v>185</v>
      </c>
      <c r="BL312" t="s">
        <v>1438</v>
      </c>
      <c r="BO312" s="99">
        <v>8</v>
      </c>
      <c r="BP312" s="97">
        <v>87</v>
      </c>
      <c r="BQ312" s="103">
        <f t="shared" si="123"/>
        <v>8087</v>
      </c>
      <c r="BS312" s="7" t="s">
        <v>2466</v>
      </c>
    </row>
    <row r="313" spans="1:71" ht="14" hidden="1" customHeight="1" outlineLevel="1" x14ac:dyDescent="0.2">
      <c r="A313" t="s">
        <v>1917</v>
      </c>
      <c r="B313" t="s">
        <v>1438</v>
      </c>
      <c r="C313" s="1">
        <f t="shared" si="118"/>
        <v>7438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0</v>
      </c>
      <c r="G313" s="1">
        <f t="shared" si="105"/>
        <v>1163</v>
      </c>
      <c r="H313" s="2">
        <f t="shared" si="106"/>
        <v>0.15635923635385857</v>
      </c>
      <c r="I313" s="2"/>
      <c r="J313" s="2">
        <f t="shared" si="124"/>
        <v>0.39163753697230436</v>
      </c>
      <c r="K313" s="2">
        <f t="shared" si="125"/>
        <v>0.54799677332616292</v>
      </c>
      <c r="L313" s="2">
        <f t="shared" si="126"/>
        <v>0</v>
      </c>
      <c r="M313" s="2">
        <f t="shared" si="127"/>
        <v>6.0365689701532665E-2</v>
      </c>
      <c r="N313" s="1">
        <v>2913</v>
      </c>
      <c r="O313" s="1">
        <v>4076</v>
      </c>
      <c r="Q313" s="61">
        <v>267</v>
      </c>
      <c r="R313" s="61"/>
      <c r="S313" s="61"/>
      <c r="T313" s="61"/>
      <c r="U313" s="61"/>
      <c r="V313" s="61"/>
      <c r="W313" s="61"/>
      <c r="X313" s="61">
        <v>182</v>
      </c>
      <c r="Y313" s="61"/>
      <c r="Z313" s="61"/>
      <c r="BB313" s="7">
        <f>IF(Q313&gt;0,RANK(Q313,(N313:P313,Q313:AE313)),0)</f>
        <v>3</v>
      </c>
      <c r="BC313" s="7">
        <f>IF(R313&gt;0,RANK(R313,(N313:P313,Q313:AE313)),0)</f>
        <v>0</v>
      </c>
      <c r="BD313" s="7">
        <f>IF(T313&gt;0,RANK(T313,(N313:P313,Q313:AE313)),0)</f>
        <v>0</v>
      </c>
      <c r="BE313" s="7">
        <f>IF(S313&gt;0,RANK(S313,(N313:P313,Q313:AE313)),0)</f>
        <v>0</v>
      </c>
      <c r="BF313" s="2">
        <f t="shared" si="119"/>
        <v>3.5896746437214307E-2</v>
      </c>
      <c r="BG313" s="2">
        <f t="shared" si="120"/>
        <v>0</v>
      </c>
      <c r="BH313" s="2">
        <f t="shared" si="121"/>
        <v>0</v>
      </c>
      <c r="BI313" s="2">
        <f t="shared" si="122"/>
        <v>0</v>
      </c>
      <c r="BK313" t="s">
        <v>1917</v>
      </c>
      <c r="BL313" t="s">
        <v>1438</v>
      </c>
      <c r="BO313" s="99">
        <v>8</v>
      </c>
      <c r="BP313" s="97">
        <v>89</v>
      </c>
      <c r="BQ313" s="103">
        <f t="shared" si="123"/>
        <v>8089</v>
      </c>
      <c r="BS313" s="7" t="s">
        <v>2466</v>
      </c>
    </row>
    <row r="314" spans="1:71" ht="14" hidden="1" customHeight="1" outlineLevel="1" x14ac:dyDescent="0.2">
      <c r="A314" t="s">
        <v>2091</v>
      </c>
      <c r="B314" t="s">
        <v>1438</v>
      </c>
      <c r="C314" s="1">
        <f t="shared" si="118"/>
        <v>3192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0</v>
      </c>
      <c r="G314" s="1">
        <f t="shared" si="105"/>
        <v>631</v>
      </c>
      <c r="H314" s="2">
        <f t="shared" si="106"/>
        <v>0.19768170426065163</v>
      </c>
      <c r="I314" s="2"/>
      <c r="J314" s="2">
        <f t="shared" si="124"/>
        <v>0.58521303258145363</v>
      </c>
      <c r="K314" s="2">
        <f t="shared" si="125"/>
        <v>0.387531328320802</v>
      </c>
      <c r="L314" s="2">
        <f t="shared" si="126"/>
        <v>0</v>
      </c>
      <c r="M314" s="2">
        <f t="shared" si="127"/>
        <v>2.7255639097744366E-2</v>
      </c>
      <c r="N314" s="1">
        <v>1868</v>
      </c>
      <c r="O314" s="1">
        <v>1237</v>
      </c>
      <c r="Q314" s="61">
        <v>67</v>
      </c>
      <c r="R314" s="61"/>
      <c r="S314" s="61"/>
      <c r="T314" s="61"/>
      <c r="U314" s="61"/>
      <c r="V314" s="61"/>
      <c r="W314" s="61"/>
      <c r="X314" s="61">
        <v>20</v>
      </c>
      <c r="Y314" s="61"/>
      <c r="Z314" s="61"/>
      <c r="BB314" s="7">
        <f>IF(Q314&gt;0,RANK(Q314,(N314:P314,Q314:AE314)),0)</f>
        <v>3</v>
      </c>
      <c r="BC314" s="7">
        <f>IF(R314&gt;0,RANK(R314,(N314:P314,Q314:AE314)),0)</f>
        <v>0</v>
      </c>
      <c r="BD314" s="7">
        <f>IF(T314&gt;0,RANK(T314,(N314:P314,Q314:AE314)),0)</f>
        <v>0</v>
      </c>
      <c r="BE314" s="7">
        <f>IF(S314&gt;0,RANK(S314,(N314:P314,Q314:AE314)),0)</f>
        <v>0</v>
      </c>
      <c r="BF314" s="2">
        <f t="shared" si="119"/>
        <v>2.0989974937343357E-2</v>
      </c>
      <c r="BG314" s="2">
        <f t="shared" si="120"/>
        <v>0</v>
      </c>
      <c r="BH314" s="2">
        <f t="shared" si="121"/>
        <v>0</v>
      </c>
      <c r="BI314" s="2">
        <f t="shared" si="122"/>
        <v>0</v>
      </c>
      <c r="BK314" t="s">
        <v>2091</v>
      </c>
      <c r="BL314" t="s">
        <v>1438</v>
      </c>
      <c r="BO314" s="99">
        <v>8</v>
      </c>
      <c r="BP314" s="97">
        <v>91</v>
      </c>
      <c r="BQ314" s="103">
        <f t="shared" si="123"/>
        <v>8091</v>
      </c>
      <c r="BS314" s="7" t="s">
        <v>2466</v>
      </c>
    </row>
    <row r="315" spans="1:71" ht="14" hidden="1" customHeight="1" outlineLevel="1" x14ac:dyDescent="0.2">
      <c r="A315" t="s">
        <v>2092</v>
      </c>
      <c r="B315" t="s">
        <v>1438</v>
      </c>
      <c r="C315" s="1">
        <f t="shared" si="118"/>
        <v>9522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0</v>
      </c>
      <c r="G315" s="1">
        <f t="shared" si="105"/>
        <v>1807</v>
      </c>
      <c r="H315" s="2">
        <f t="shared" si="106"/>
        <v>0.18977105650073514</v>
      </c>
      <c r="I315" s="2"/>
      <c r="J315" s="2">
        <f t="shared" si="124"/>
        <v>0.3827977315689981</v>
      </c>
      <c r="K315" s="2">
        <f t="shared" si="125"/>
        <v>0.57256878806973321</v>
      </c>
      <c r="L315" s="2">
        <f t="shared" si="126"/>
        <v>0</v>
      </c>
      <c r="M315" s="2">
        <f t="shared" si="127"/>
        <v>4.4633480361268685E-2</v>
      </c>
      <c r="N315" s="1">
        <v>3645</v>
      </c>
      <c r="O315" s="1">
        <v>5452</v>
      </c>
      <c r="Q315" s="61">
        <v>324</v>
      </c>
      <c r="R315" s="61"/>
      <c r="S315" s="61"/>
      <c r="T315" s="61"/>
      <c r="U315" s="61"/>
      <c r="V315" s="61"/>
      <c r="W315" s="61"/>
      <c r="X315" s="61">
        <v>101</v>
      </c>
      <c r="Y315" s="61"/>
      <c r="Z315" s="61"/>
      <c r="BB315" s="7">
        <f>IF(Q315&gt;0,RANK(Q315,(N315:P315,Q315:AE315)),0)</f>
        <v>3</v>
      </c>
      <c r="BC315" s="7">
        <f>IF(R315&gt;0,RANK(R315,(N315:P315,Q315:AE315)),0)</f>
        <v>0</v>
      </c>
      <c r="BD315" s="7">
        <f>IF(T315&gt;0,RANK(T315,(N315:P315,Q315:AE315)),0)</f>
        <v>0</v>
      </c>
      <c r="BE315" s="7">
        <f>IF(S315&gt;0,RANK(S315,(N315:P315,Q315:AE315)),0)</f>
        <v>0</v>
      </c>
      <c r="BF315" s="2">
        <f t="shared" si="119"/>
        <v>3.4026465028355386E-2</v>
      </c>
      <c r="BG315" s="2">
        <f t="shared" si="120"/>
        <v>0</v>
      </c>
      <c r="BH315" s="2">
        <f t="shared" si="121"/>
        <v>0</v>
      </c>
      <c r="BI315" s="2">
        <f t="shared" si="122"/>
        <v>0</v>
      </c>
      <c r="BK315" t="s">
        <v>2092</v>
      </c>
      <c r="BL315" t="s">
        <v>1438</v>
      </c>
      <c r="BO315" s="99">
        <v>8</v>
      </c>
      <c r="BP315" s="97">
        <v>93</v>
      </c>
      <c r="BQ315" s="103">
        <f t="shared" si="123"/>
        <v>8093</v>
      </c>
      <c r="BS315" s="7" t="s">
        <v>2466</v>
      </c>
    </row>
    <row r="316" spans="1:71" ht="14" hidden="1" customHeight="1" outlineLevel="1" x14ac:dyDescent="0.2">
      <c r="A316" t="s">
        <v>2390</v>
      </c>
      <c r="B316" t="s">
        <v>1438</v>
      </c>
      <c r="C316" s="1">
        <f t="shared" si="118"/>
        <v>2056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0</v>
      </c>
      <c r="G316" s="1">
        <f t="shared" si="105"/>
        <v>1186</v>
      </c>
      <c r="H316" s="2">
        <f t="shared" si="106"/>
        <v>0.5768482490272373</v>
      </c>
      <c r="I316" s="2"/>
      <c r="J316" s="2">
        <f t="shared" si="124"/>
        <v>0.19309338521400779</v>
      </c>
      <c r="K316" s="2">
        <f t="shared" si="125"/>
        <v>0.76994163424124518</v>
      </c>
      <c r="L316" s="2">
        <f t="shared" si="126"/>
        <v>0</v>
      </c>
      <c r="M316" s="2">
        <f t="shared" si="127"/>
        <v>3.6964980544747061E-2</v>
      </c>
      <c r="N316" s="1">
        <v>397</v>
      </c>
      <c r="O316" s="1">
        <v>1583</v>
      </c>
      <c r="Q316" s="61">
        <v>45</v>
      </c>
      <c r="R316" s="61"/>
      <c r="S316" s="61"/>
      <c r="T316" s="61"/>
      <c r="U316" s="61"/>
      <c r="V316" s="61"/>
      <c r="W316" s="61"/>
      <c r="X316" s="61">
        <v>31</v>
      </c>
      <c r="Y316" s="61"/>
      <c r="Z316" s="61"/>
      <c r="BB316" s="7">
        <f>IF(Q316&gt;0,RANK(Q316,(N316:P316,Q316:AE316)),0)</f>
        <v>3</v>
      </c>
      <c r="BC316" s="7">
        <f>IF(R316&gt;0,RANK(R316,(N316:P316,Q316:AE316)),0)</f>
        <v>0</v>
      </c>
      <c r="BD316" s="7">
        <f>IF(T316&gt;0,RANK(T316,(N316:P316,Q316:AE316)),0)</f>
        <v>0</v>
      </c>
      <c r="BE316" s="7">
        <f>IF(S316&gt;0,RANK(S316,(N316:P316,Q316:AE316)),0)</f>
        <v>0</v>
      </c>
      <c r="BF316" s="2">
        <f t="shared" si="119"/>
        <v>2.1887159533073929E-2</v>
      </c>
      <c r="BG316" s="2">
        <f t="shared" si="120"/>
        <v>0</v>
      </c>
      <c r="BH316" s="2">
        <f t="shared" si="121"/>
        <v>0</v>
      </c>
      <c r="BI316" s="2">
        <f t="shared" si="122"/>
        <v>0</v>
      </c>
      <c r="BK316" t="s">
        <v>2390</v>
      </c>
      <c r="BL316" t="s">
        <v>1438</v>
      </c>
      <c r="BO316" s="99">
        <v>8</v>
      </c>
      <c r="BP316" s="97">
        <v>95</v>
      </c>
      <c r="BQ316" s="103">
        <f t="shared" si="123"/>
        <v>8095</v>
      </c>
      <c r="BS316" s="7" t="s">
        <v>2466</v>
      </c>
    </row>
    <row r="317" spans="1:71" ht="14" hidden="1" customHeight="1" outlineLevel="1" x14ac:dyDescent="0.2">
      <c r="A317" t="s">
        <v>2040</v>
      </c>
      <c r="B317" t="s">
        <v>1438</v>
      </c>
      <c r="C317" s="1">
        <f t="shared" si="118"/>
        <v>9830</v>
      </c>
      <c r="D317" s="7">
        <f>IF(N317&gt;0, RANK(N317,(N317:P317,Q317:AE317)),0)</f>
        <v>1</v>
      </c>
      <c r="E317" s="7">
        <f>IF(O317&gt;0,RANK(O317,(N317:P317,Q317:AE317)),0)</f>
        <v>2</v>
      </c>
      <c r="F317" s="7">
        <f>IF(P317&gt;0,RANK(P317,(N317:P317,Q317:AE317)),0)</f>
        <v>0</v>
      </c>
      <c r="G317" s="1">
        <f t="shared" si="105"/>
        <v>4890</v>
      </c>
      <c r="H317" s="2">
        <f t="shared" si="106"/>
        <v>0.49745676500508645</v>
      </c>
      <c r="I317" s="2"/>
      <c r="J317" s="2">
        <f t="shared" si="124"/>
        <v>0.73692777212614446</v>
      </c>
      <c r="K317" s="2">
        <f t="shared" si="125"/>
        <v>0.23947100712105798</v>
      </c>
      <c r="L317" s="2">
        <f t="shared" si="126"/>
        <v>0</v>
      </c>
      <c r="M317" s="2">
        <f t="shared" si="127"/>
        <v>2.3601220752797553E-2</v>
      </c>
      <c r="N317" s="1">
        <v>7244</v>
      </c>
      <c r="O317" s="1">
        <v>2354</v>
      </c>
      <c r="Q317" s="61">
        <v>184</v>
      </c>
      <c r="R317" s="61"/>
      <c r="S317" s="61"/>
      <c r="T317" s="61"/>
      <c r="U317" s="61"/>
      <c r="V317" s="61"/>
      <c r="W317" s="61"/>
      <c r="X317" s="61">
        <v>48</v>
      </c>
      <c r="Y317" s="61"/>
      <c r="Z317" s="61"/>
      <c r="BB317" s="7">
        <f>IF(Q317&gt;0,RANK(Q317,(N317:P317,Q317:AE317)),0)</f>
        <v>3</v>
      </c>
      <c r="BC317" s="7">
        <f>IF(R317&gt;0,RANK(R317,(N317:P317,Q317:AE317)),0)</f>
        <v>0</v>
      </c>
      <c r="BD317" s="7">
        <f>IF(T317&gt;0,RANK(T317,(N317:P317,Q317:AE317)),0)</f>
        <v>0</v>
      </c>
      <c r="BE317" s="7">
        <f>IF(S317&gt;0,RANK(S317,(N317:P317,Q317:AE317)),0)</f>
        <v>0</v>
      </c>
      <c r="BF317" s="2">
        <f t="shared" si="119"/>
        <v>1.8718209562563582E-2</v>
      </c>
      <c r="BG317" s="2">
        <f t="shared" si="120"/>
        <v>0</v>
      </c>
      <c r="BH317" s="2">
        <f t="shared" si="121"/>
        <v>0</v>
      </c>
      <c r="BI317" s="2">
        <f t="shared" si="122"/>
        <v>0</v>
      </c>
      <c r="BK317" t="s">
        <v>2040</v>
      </c>
      <c r="BL317" t="s">
        <v>1438</v>
      </c>
      <c r="BO317" s="99">
        <v>8</v>
      </c>
      <c r="BP317" s="97">
        <v>97</v>
      </c>
      <c r="BQ317" s="103">
        <f t="shared" si="123"/>
        <v>8097</v>
      </c>
      <c r="BS317" s="7" t="s">
        <v>2466</v>
      </c>
    </row>
    <row r="318" spans="1:71" ht="14" hidden="1" customHeight="1" outlineLevel="1" x14ac:dyDescent="0.2">
      <c r="A318" t="s">
        <v>2005</v>
      </c>
      <c r="B318" t="s">
        <v>1438</v>
      </c>
      <c r="C318" s="1">
        <f t="shared" si="118"/>
        <v>4150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0</v>
      </c>
      <c r="G318" s="1">
        <f t="shared" si="105"/>
        <v>1808</v>
      </c>
      <c r="H318" s="2">
        <f t="shared" si="106"/>
        <v>0.43566265060240966</v>
      </c>
      <c r="I318" s="2"/>
      <c r="J318" s="2">
        <f t="shared" si="124"/>
        <v>0.26265060240963856</v>
      </c>
      <c r="K318" s="2">
        <f t="shared" si="125"/>
        <v>0.69831325301204816</v>
      </c>
      <c r="L318" s="2">
        <f t="shared" si="126"/>
        <v>0</v>
      </c>
      <c r="M318" s="2">
        <f t="shared" si="127"/>
        <v>3.9036144578313281E-2</v>
      </c>
      <c r="N318" s="1">
        <v>1090</v>
      </c>
      <c r="O318" s="1">
        <v>2898</v>
      </c>
      <c r="Q318" s="61">
        <v>107</v>
      </c>
      <c r="R318" s="61"/>
      <c r="S318" s="61"/>
      <c r="T318" s="61"/>
      <c r="U318" s="61"/>
      <c r="V318" s="61"/>
      <c r="W318" s="61"/>
      <c r="X318" s="61">
        <v>55</v>
      </c>
      <c r="Y318" s="61"/>
      <c r="Z318" s="61"/>
      <c r="BB318" s="7">
        <f>IF(Q318&gt;0,RANK(Q318,(N318:P318,Q318:AE318)),0)</f>
        <v>3</v>
      </c>
      <c r="BC318" s="7">
        <f>IF(R318&gt;0,RANK(R318,(N318:P318,Q318:AE318)),0)</f>
        <v>0</v>
      </c>
      <c r="BD318" s="7">
        <f>IF(T318&gt;0,RANK(T318,(N318:P318,Q318:AE318)),0)</f>
        <v>0</v>
      </c>
      <c r="BE318" s="7">
        <f>IF(S318&gt;0,RANK(S318,(N318:P318,Q318:AE318)),0)</f>
        <v>0</v>
      </c>
      <c r="BF318" s="2">
        <f t="shared" si="119"/>
        <v>2.5783132530120483E-2</v>
      </c>
      <c r="BG318" s="2">
        <f t="shared" si="120"/>
        <v>0</v>
      </c>
      <c r="BH318" s="2">
        <f t="shared" si="121"/>
        <v>0</v>
      </c>
      <c r="BI318" s="2">
        <f t="shared" si="122"/>
        <v>0</v>
      </c>
      <c r="BK318" t="s">
        <v>2005</v>
      </c>
      <c r="BL318" t="s">
        <v>1438</v>
      </c>
      <c r="BO318" s="99">
        <v>8</v>
      </c>
      <c r="BP318" s="97">
        <v>99</v>
      </c>
      <c r="BQ318" s="103">
        <f t="shared" si="123"/>
        <v>8099</v>
      </c>
      <c r="BS318" s="7" t="s">
        <v>2466</v>
      </c>
    </row>
    <row r="319" spans="1:71" ht="14" hidden="1" customHeight="1" outlineLevel="1" x14ac:dyDescent="0.2">
      <c r="A319" t="s">
        <v>2542</v>
      </c>
      <c r="B319" t="s">
        <v>1438</v>
      </c>
      <c r="C319" s="1">
        <f t="shared" si="118"/>
        <v>66456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>IF(P319&gt;0,RANK(P319,(N319:P319,Q319:AE319)),0)</f>
        <v>0</v>
      </c>
      <c r="G319" s="1">
        <f t="shared" si="105"/>
        <v>4129</v>
      </c>
      <c r="H319" s="2">
        <f t="shared" si="106"/>
        <v>6.2131335018658959E-2</v>
      </c>
      <c r="I319" s="2"/>
      <c r="J319" s="2">
        <f t="shared" si="124"/>
        <v>0.50671120741543274</v>
      </c>
      <c r="K319" s="2">
        <f t="shared" si="125"/>
        <v>0.44457987239677382</v>
      </c>
      <c r="L319" s="2">
        <f t="shared" si="126"/>
        <v>0</v>
      </c>
      <c r="M319" s="2">
        <f t="shared" si="127"/>
        <v>4.8708920187793436E-2</v>
      </c>
      <c r="N319" s="1">
        <v>33674</v>
      </c>
      <c r="O319" s="1">
        <v>29545</v>
      </c>
      <c r="Q319" s="61">
        <v>2179</v>
      </c>
      <c r="R319" s="61"/>
      <c r="S319" s="61"/>
      <c r="T319" s="61"/>
      <c r="U319" s="61"/>
      <c r="V319" s="61"/>
      <c r="W319" s="61"/>
      <c r="X319" s="61">
        <v>1058</v>
      </c>
      <c r="Y319" s="61"/>
      <c r="Z319" s="61"/>
      <c r="BB319" s="7">
        <f>IF(Q319&gt;0,RANK(Q319,(N319:P319,Q319:AE319)),0)</f>
        <v>3</v>
      </c>
      <c r="BC319" s="7">
        <f>IF(R319&gt;0,RANK(R319,(N319:P319,Q319:AE319)),0)</f>
        <v>0</v>
      </c>
      <c r="BD319" s="7">
        <f>IF(T319&gt;0,RANK(T319,(N319:P319,Q319:AE319)),0)</f>
        <v>0</v>
      </c>
      <c r="BE319" s="7">
        <f>IF(S319&gt;0,RANK(S319,(N319:P319,Q319:AE319)),0)</f>
        <v>0</v>
      </c>
      <c r="BF319" s="2">
        <f t="shared" si="119"/>
        <v>3.2788612013964123E-2</v>
      </c>
      <c r="BG319" s="2">
        <f t="shared" si="120"/>
        <v>0</v>
      </c>
      <c r="BH319" s="2">
        <f t="shared" si="121"/>
        <v>0</v>
      </c>
      <c r="BI319" s="2">
        <f t="shared" si="122"/>
        <v>0</v>
      </c>
      <c r="BK319" t="s">
        <v>2542</v>
      </c>
      <c r="BL319" t="s">
        <v>1438</v>
      </c>
      <c r="BO319" s="99">
        <v>8</v>
      </c>
      <c r="BP319" s="97">
        <v>101</v>
      </c>
      <c r="BQ319" s="103">
        <f t="shared" si="123"/>
        <v>8101</v>
      </c>
      <c r="BS319" s="7" t="s">
        <v>2466</v>
      </c>
    </row>
    <row r="320" spans="1:71" ht="14" hidden="1" customHeight="1" outlineLevel="1" x14ac:dyDescent="0.2">
      <c r="A320" t="s">
        <v>463</v>
      </c>
      <c r="B320" t="s">
        <v>1438</v>
      </c>
      <c r="C320" s="1">
        <f t="shared" si="118"/>
        <v>3053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0</v>
      </c>
      <c r="G320" s="1">
        <f t="shared" si="105"/>
        <v>1985</v>
      </c>
      <c r="H320" s="2">
        <f t="shared" si="106"/>
        <v>0.65018015067147072</v>
      </c>
      <c r="I320" s="2"/>
      <c r="J320" s="2">
        <f t="shared" si="124"/>
        <v>0.15984277759580739</v>
      </c>
      <c r="K320" s="2">
        <f t="shared" si="125"/>
        <v>0.81002292826727806</v>
      </c>
      <c r="L320" s="2">
        <f t="shared" si="126"/>
        <v>0</v>
      </c>
      <c r="M320" s="2">
        <f t="shared" si="127"/>
        <v>3.0134294136914597E-2</v>
      </c>
      <c r="N320" s="1">
        <v>488</v>
      </c>
      <c r="O320" s="1">
        <v>2473</v>
      </c>
      <c r="Q320" s="61">
        <v>74</v>
      </c>
      <c r="R320" s="61"/>
      <c r="S320" s="61"/>
      <c r="T320" s="61"/>
      <c r="U320" s="61"/>
      <c r="V320" s="61"/>
      <c r="W320" s="61"/>
      <c r="X320" s="61">
        <v>18</v>
      </c>
      <c r="Y320" s="61"/>
      <c r="Z320" s="61"/>
      <c r="BB320" s="7">
        <f>IF(Q320&gt;0,RANK(Q320,(N320:P320,Q320:AE320)),0)</f>
        <v>3</v>
      </c>
      <c r="BC320" s="7">
        <f>IF(R320&gt;0,RANK(R320,(N320:P320,Q320:AE320)),0)</f>
        <v>0</v>
      </c>
      <c r="BD320" s="7">
        <f>IF(T320&gt;0,RANK(T320,(N320:P320,Q320:AE320)),0)</f>
        <v>0</v>
      </c>
      <c r="BE320" s="7">
        <f>IF(S320&gt;0,RANK(S320,(N320:P320,Q320:AE320)),0)</f>
        <v>0</v>
      </c>
      <c r="BF320" s="2">
        <f t="shared" si="119"/>
        <v>2.4238453979692105E-2</v>
      </c>
      <c r="BG320" s="2">
        <f t="shared" si="120"/>
        <v>0</v>
      </c>
      <c r="BH320" s="2">
        <f t="shared" si="121"/>
        <v>0</v>
      </c>
      <c r="BI320" s="2">
        <f t="shared" si="122"/>
        <v>0</v>
      </c>
      <c r="BK320" t="s">
        <v>463</v>
      </c>
      <c r="BL320" t="s">
        <v>1438</v>
      </c>
      <c r="BO320" s="99">
        <v>8</v>
      </c>
      <c r="BP320" s="97">
        <v>103</v>
      </c>
      <c r="BQ320" s="103">
        <f t="shared" si="123"/>
        <v>8103</v>
      </c>
      <c r="BS320" s="7" t="s">
        <v>2466</v>
      </c>
    </row>
    <row r="321" spans="1:71" ht="14" hidden="1" customHeight="1" outlineLevel="1" x14ac:dyDescent="0.2">
      <c r="A321" t="s">
        <v>1979</v>
      </c>
      <c r="B321" t="s">
        <v>1438</v>
      </c>
      <c r="C321" s="1">
        <f t="shared" si="118"/>
        <v>4931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>IF(P321&gt;0,RANK(P321,(N321:P321,Q321:AE321)),0)</f>
        <v>0</v>
      </c>
      <c r="G321" s="1">
        <f t="shared" si="105"/>
        <v>883</v>
      </c>
      <c r="H321" s="2">
        <f t="shared" si="106"/>
        <v>0.17907118231596025</v>
      </c>
      <c r="I321" s="2"/>
      <c r="J321" s="2">
        <f t="shared" si="124"/>
        <v>0.3877509632934496</v>
      </c>
      <c r="K321" s="2">
        <f t="shared" si="125"/>
        <v>0.56682214560940991</v>
      </c>
      <c r="L321" s="2">
        <f t="shared" si="126"/>
        <v>0</v>
      </c>
      <c r="M321" s="2">
        <f t="shared" si="127"/>
        <v>4.5426891097140487E-2</v>
      </c>
      <c r="N321" s="1">
        <v>1912</v>
      </c>
      <c r="O321" s="1">
        <v>2795</v>
      </c>
      <c r="Q321" s="61">
        <v>165</v>
      </c>
      <c r="R321" s="61"/>
      <c r="S321" s="61"/>
      <c r="T321" s="61"/>
      <c r="U321" s="61"/>
      <c r="V321" s="61"/>
      <c r="W321" s="61"/>
      <c r="X321" s="61">
        <v>59</v>
      </c>
      <c r="Y321" s="61"/>
      <c r="Z321" s="61"/>
      <c r="BB321" s="7">
        <f>IF(Q321&gt;0,RANK(Q321,(N321:P321,Q321:AE321)),0)</f>
        <v>3</v>
      </c>
      <c r="BC321" s="7">
        <f>IF(R321&gt;0,RANK(R321,(N321:P321,Q321:AE321)),0)</f>
        <v>0</v>
      </c>
      <c r="BD321" s="7">
        <f>IF(T321&gt;0,RANK(T321,(N321:P321,Q321:AE321)),0)</f>
        <v>0</v>
      </c>
      <c r="BE321" s="7">
        <f>IF(S321&gt;0,RANK(S321,(N321:P321,Q321:AE321)),0)</f>
        <v>0</v>
      </c>
      <c r="BF321" s="2">
        <f t="shared" si="119"/>
        <v>3.3461772459947275E-2</v>
      </c>
      <c r="BG321" s="2">
        <f t="shared" si="120"/>
        <v>0</v>
      </c>
      <c r="BH321" s="2">
        <f t="shared" si="121"/>
        <v>0</v>
      </c>
      <c r="BI321" s="2">
        <f t="shared" si="122"/>
        <v>0</v>
      </c>
      <c r="BK321" t="s">
        <v>1979</v>
      </c>
      <c r="BL321" t="s">
        <v>1438</v>
      </c>
      <c r="BO321" s="99">
        <v>8</v>
      </c>
      <c r="BP321" s="97">
        <v>105</v>
      </c>
      <c r="BQ321" s="103">
        <f t="shared" si="123"/>
        <v>8105</v>
      </c>
      <c r="BS321" s="7" t="s">
        <v>2466</v>
      </c>
    </row>
    <row r="322" spans="1:71" ht="14" hidden="1" customHeight="1" outlineLevel="1" x14ac:dyDescent="0.2">
      <c r="A322" t="s">
        <v>1836</v>
      </c>
      <c r="B322" t="s">
        <v>1438</v>
      </c>
      <c r="C322" s="1">
        <f t="shared" si="118"/>
        <v>13357</v>
      </c>
      <c r="D322" s="7">
        <f>IF(N322&gt;0, RANK(N322,(N322:P322,Q322:AE322)),0)</f>
        <v>1</v>
      </c>
      <c r="E322" s="7">
        <f>IF(O322&gt;0,RANK(O322,(N322:P322,Q322:AE322)),0)</f>
        <v>2</v>
      </c>
      <c r="F322" s="7">
        <f>IF(P322&gt;0,RANK(P322,(N322:P322,Q322:AE322)),0)</f>
        <v>0</v>
      </c>
      <c r="G322" s="1">
        <f t="shared" si="105"/>
        <v>3376</v>
      </c>
      <c r="H322" s="2">
        <f t="shared" si="106"/>
        <v>0.25275136632477352</v>
      </c>
      <c r="I322" s="2"/>
      <c r="J322" s="2">
        <f t="shared" si="124"/>
        <v>0.6111402260986748</v>
      </c>
      <c r="K322" s="2">
        <f t="shared" si="125"/>
        <v>0.35838885977390134</v>
      </c>
      <c r="L322" s="2">
        <f t="shared" si="126"/>
        <v>0</v>
      </c>
      <c r="M322" s="2">
        <f t="shared" si="127"/>
        <v>3.0470914127423865E-2</v>
      </c>
      <c r="N322" s="1">
        <v>8163</v>
      </c>
      <c r="O322" s="1">
        <v>4787</v>
      </c>
      <c r="Q322" s="61">
        <v>305</v>
      </c>
      <c r="R322" s="61"/>
      <c r="S322" s="61"/>
      <c r="T322" s="61"/>
      <c r="U322" s="61"/>
      <c r="V322" s="61"/>
      <c r="W322" s="61"/>
      <c r="X322" s="61">
        <v>102</v>
      </c>
      <c r="Y322" s="61"/>
      <c r="Z322" s="61"/>
      <c r="BB322" s="7">
        <f>IF(Q322&gt;0,RANK(Q322,(N322:P322,Q322:AE322)),0)</f>
        <v>3</v>
      </c>
      <c r="BC322" s="7">
        <f>IF(R322&gt;0,RANK(R322,(N322:P322,Q322:AE322)),0)</f>
        <v>0</v>
      </c>
      <c r="BD322" s="7">
        <f>IF(T322&gt;0,RANK(T322,(N322:P322,Q322:AE322)),0)</f>
        <v>0</v>
      </c>
      <c r="BE322" s="7">
        <f>IF(S322&gt;0,RANK(S322,(N322:P322,Q322:AE322)),0)</f>
        <v>0</v>
      </c>
      <c r="BF322" s="2">
        <f t="shared" si="119"/>
        <v>2.283446881784832E-2</v>
      </c>
      <c r="BG322" s="2">
        <f t="shared" si="120"/>
        <v>0</v>
      </c>
      <c r="BH322" s="2">
        <f t="shared" si="121"/>
        <v>0</v>
      </c>
      <c r="BI322" s="2">
        <f t="shared" si="122"/>
        <v>0</v>
      </c>
      <c r="BK322" t="s">
        <v>1836</v>
      </c>
      <c r="BL322" t="s">
        <v>1438</v>
      </c>
      <c r="BO322" s="99">
        <v>8</v>
      </c>
      <c r="BP322" s="97">
        <v>107</v>
      </c>
      <c r="BQ322" s="103">
        <f t="shared" si="123"/>
        <v>8107</v>
      </c>
      <c r="BS322" s="7" t="s">
        <v>2466</v>
      </c>
    </row>
    <row r="323" spans="1:71" ht="14" hidden="1" customHeight="1" outlineLevel="1" x14ac:dyDescent="0.2">
      <c r="A323" t="s">
        <v>405</v>
      </c>
      <c r="B323" t="s">
        <v>1438</v>
      </c>
      <c r="C323" s="1">
        <f t="shared" si="118"/>
        <v>2670</v>
      </c>
      <c r="D323" s="7">
        <f>IF(N323&gt;0, RANK(N323,(N323:P323,Q323:AE323)),0)</f>
        <v>1</v>
      </c>
      <c r="E323" s="7">
        <f>IF(O323&gt;0,RANK(O323,(N323:P323,Q323:AE323)),0)</f>
        <v>2</v>
      </c>
      <c r="F323" s="7">
        <f>IF(P323&gt;0,RANK(P323,(N323:P323,Q323:AE323)),0)</f>
        <v>0</v>
      </c>
      <c r="G323" s="1">
        <f t="shared" si="105"/>
        <v>515</v>
      </c>
      <c r="H323" s="2">
        <f t="shared" si="106"/>
        <v>0.19288389513108614</v>
      </c>
      <c r="I323" s="2"/>
      <c r="J323" s="2">
        <f t="shared" si="124"/>
        <v>0.57265917602996252</v>
      </c>
      <c r="K323" s="2">
        <f t="shared" si="125"/>
        <v>0.37977528089887641</v>
      </c>
      <c r="L323" s="2">
        <f t="shared" si="126"/>
        <v>0</v>
      </c>
      <c r="M323" s="2">
        <f t="shared" si="127"/>
        <v>4.7565543071161065E-2</v>
      </c>
      <c r="N323" s="1">
        <v>1529</v>
      </c>
      <c r="O323" s="1">
        <v>1014</v>
      </c>
      <c r="Q323" s="61">
        <v>93</v>
      </c>
      <c r="R323" s="61"/>
      <c r="S323" s="61"/>
      <c r="T323" s="61"/>
      <c r="U323" s="61"/>
      <c r="V323" s="61"/>
      <c r="W323" s="61"/>
      <c r="X323" s="61">
        <v>34</v>
      </c>
      <c r="Y323" s="61"/>
      <c r="Z323" s="61"/>
      <c r="BB323" s="7">
        <f>IF(Q323&gt;0,RANK(Q323,(N323:P323,Q323:AE323)),0)</f>
        <v>3</v>
      </c>
      <c r="BC323" s="7">
        <f>IF(R323&gt;0,RANK(R323,(N323:P323,Q323:AE323)),0)</f>
        <v>0</v>
      </c>
      <c r="BD323" s="7">
        <f>IF(T323&gt;0,RANK(T323,(N323:P323,Q323:AE323)),0)</f>
        <v>0</v>
      </c>
      <c r="BE323" s="7">
        <f>IF(S323&gt;0,RANK(S323,(N323:P323,Q323:AE323)),0)</f>
        <v>0</v>
      </c>
      <c r="BF323" s="2">
        <f t="shared" si="119"/>
        <v>3.4831460674157301E-2</v>
      </c>
      <c r="BG323" s="2">
        <f t="shared" si="120"/>
        <v>0</v>
      </c>
      <c r="BH323" s="2">
        <f t="shared" si="121"/>
        <v>0</v>
      </c>
      <c r="BI323" s="2">
        <f t="shared" si="122"/>
        <v>0</v>
      </c>
      <c r="BK323" t="s">
        <v>405</v>
      </c>
      <c r="BL323" t="s">
        <v>1438</v>
      </c>
      <c r="BO323" s="99">
        <v>8</v>
      </c>
      <c r="BP323" s="97">
        <v>109</v>
      </c>
      <c r="BQ323" s="103">
        <f t="shared" si="123"/>
        <v>8109</v>
      </c>
      <c r="BS323" s="7" t="s">
        <v>2466</v>
      </c>
    </row>
    <row r="324" spans="1:71" ht="14" hidden="1" customHeight="1" outlineLevel="1" x14ac:dyDescent="0.2">
      <c r="A324" t="s">
        <v>2381</v>
      </c>
      <c r="B324" t="s">
        <v>1438</v>
      </c>
      <c r="C324" s="1">
        <f t="shared" si="118"/>
        <v>450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>IF(P324&gt;0,RANK(P324,(N324:P324,Q324:AE324)),0)</f>
        <v>0</v>
      </c>
      <c r="G324" s="1">
        <f t="shared" ref="G324:G387" si="128">IF(C324&gt;0,MAX(N324:P324)-LARGE(N324:P324,2),0)</f>
        <v>104</v>
      </c>
      <c r="H324" s="2">
        <f t="shared" ref="H324:H387" si="129">IF(C324&gt;0,G324/C324,0)</f>
        <v>0.2311111111111111</v>
      </c>
      <c r="I324" s="2"/>
      <c r="J324" s="2">
        <f t="shared" si="124"/>
        <v>0.60222222222222221</v>
      </c>
      <c r="K324" s="2">
        <f t="shared" si="125"/>
        <v>0.37111111111111111</v>
      </c>
      <c r="L324" s="2">
        <f t="shared" si="126"/>
        <v>0</v>
      </c>
      <c r="M324" s="2">
        <f t="shared" si="127"/>
        <v>2.6666666666666672E-2</v>
      </c>
      <c r="N324" s="1">
        <v>271</v>
      </c>
      <c r="O324" s="1">
        <v>167</v>
      </c>
      <c r="Q324" s="61">
        <v>8</v>
      </c>
      <c r="R324" s="61"/>
      <c r="S324" s="61"/>
      <c r="T324" s="61"/>
      <c r="U324" s="61"/>
      <c r="V324" s="61"/>
      <c r="W324" s="61"/>
      <c r="X324" s="61">
        <v>4</v>
      </c>
      <c r="Y324" s="61"/>
      <c r="Z324" s="61"/>
      <c r="BB324" s="7">
        <f>IF(Q324&gt;0,RANK(Q324,(N324:P324,Q324:AE324)),0)</f>
        <v>3</v>
      </c>
      <c r="BC324" s="7">
        <f>IF(R324&gt;0,RANK(R324,(N324:P324,Q324:AE324)),0)</f>
        <v>0</v>
      </c>
      <c r="BD324" s="7">
        <f>IF(T324&gt;0,RANK(T324,(N324:P324,Q324:AE324)),0)</f>
        <v>0</v>
      </c>
      <c r="BE324" s="7">
        <f>IF(S324&gt;0,RANK(S324,(N324:P324,Q324:AE324)),0)</f>
        <v>0</v>
      </c>
      <c r="BF324" s="2">
        <f t="shared" si="119"/>
        <v>1.7777777777777778E-2</v>
      </c>
      <c r="BG324" s="2">
        <f t="shared" si="120"/>
        <v>0</v>
      </c>
      <c r="BH324" s="2">
        <f t="shared" si="121"/>
        <v>0</v>
      </c>
      <c r="BI324" s="2">
        <f t="shared" si="122"/>
        <v>0</v>
      </c>
      <c r="BK324" t="s">
        <v>2381</v>
      </c>
      <c r="BL324" t="s">
        <v>1438</v>
      </c>
      <c r="BO324" s="99">
        <v>8</v>
      </c>
      <c r="BP324" s="97">
        <v>111</v>
      </c>
      <c r="BQ324" s="103">
        <f t="shared" si="123"/>
        <v>8111</v>
      </c>
      <c r="BS324" s="7" t="s">
        <v>2466</v>
      </c>
    </row>
    <row r="325" spans="1:71" ht="14" hidden="1" customHeight="1" outlineLevel="1" x14ac:dyDescent="0.2">
      <c r="A325" t="s">
        <v>2051</v>
      </c>
      <c r="B325" t="s">
        <v>1438</v>
      </c>
      <c r="C325" s="1">
        <f t="shared" si="118"/>
        <v>4085</v>
      </c>
      <c r="D325" s="7">
        <f>IF(N325&gt;0, RANK(N325,(N325:P325,Q325:AE325)),0)</f>
        <v>1</v>
      </c>
      <c r="E325" s="7">
        <f>IF(O325&gt;0,RANK(O325,(N325:P325,Q325:AE325)),0)</f>
        <v>2</v>
      </c>
      <c r="F325" s="7">
        <f>IF(P325&gt;0,RANK(P325,(N325:P325,Q325:AE325)),0)</f>
        <v>0</v>
      </c>
      <c r="G325" s="1">
        <f t="shared" si="128"/>
        <v>2124</v>
      </c>
      <c r="H325" s="2">
        <f t="shared" si="129"/>
        <v>0.51995104039167683</v>
      </c>
      <c r="I325" s="2"/>
      <c r="J325" s="2">
        <f t="shared" si="124"/>
        <v>0.74589963280293758</v>
      </c>
      <c r="K325" s="2">
        <f t="shared" si="125"/>
        <v>0.22594859241126072</v>
      </c>
      <c r="L325" s="2">
        <f t="shared" si="126"/>
        <v>0</v>
      </c>
      <c r="M325" s="2">
        <f t="shared" si="127"/>
        <v>2.8151774785801692E-2</v>
      </c>
      <c r="N325" s="1">
        <v>3047</v>
      </c>
      <c r="O325" s="1">
        <v>923</v>
      </c>
      <c r="Q325" s="61">
        <v>94</v>
      </c>
      <c r="R325" s="61"/>
      <c r="S325" s="61"/>
      <c r="T325" s="61"/>
      <c r="U325" s="61"/>
      <c r="V325" s="61"/>
      <c r="W325" s="61"/>
      <c r="X325" s="61">
        <v>21</v>
      </c>
      <c r="Y325" s="61"/>
      <c r="Z325" s="61"/>
      <c r="BB325" s="7">
        <f>IF(Q325&gt;0,RANK(Q325,(N325:P325,Q325:AE325)),0)</f>
        <v>3</v>
      </c>
      <c r="BC325" s="7">
        <f>IF(R325&gt;0,RANK(R325,(N325:P325,Q325:AE325)),0)</f>
        <v>0</v>
      </c>
      <c r="BD325" s="7">
        <f>IF(T325&gt;0,RANK(T325,(N325:P325,Q325:AE325)),0)</f>
        <v>0</v>
      </c>
      <c r="BE325" s="7">
        <f>IF(S325&gt;0,RANK(S325,(N325:P325,Q325:AE325)),0)</f>
        <v>0</v>
      </c>
      <c r="BF325" s="2">
        <f t="shared" si="119"/>
        <v>2.3011015911872705E-2</v>
      </c>
      <c r="BG325" s="2">
        <f t="shared" si="120"/>
        <v>0</v>
      </c>
      <c r="BH325" s="2">
        <f t="shared" si="121"/>
        <v>0</v>
      </c>
      <c r="BI325" s="2">
        <f t="shared" si="122"/>
        <v>0</v>
      </c>
      <c r="BK325" t="s">
        <v>2051</v>
      </c>
      <c r="BL325" t="s">
        <v>1438</v>
      </c>
      <c r="BO325" s="99">
        <v>8</v>
      </c>
      <c r="BP325" s="97">
        <v>113</v>
      </c>
      <c r="BQ325" s="103">
        <f t="shared" si="123"/>
        <v>8113</v>
      </c>
      <c r="BS325" s="7" t="s">
        <v>2466</v>
      </c>
    </row>
    <row r="326" spans="1:71" ht="14" hidden="1" customHeight="1" outlineLevel="1" x14ac:dyDescent="0.2">
      <c r="A326" t="s">
        <v>1426</v>
      </c>
      <c r="B326" t="s">
        <v>1438</v>
      </c>
      <c r="C326" s="1">
        <f t="shared" si="118"/>
        <v>1209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0</v>
      </c>
      <c r="G326" s="1">
        <f t="shared" si="128"/>
        <v>569</v>
      </c>
      <c r="H326" s="2">
        <f t="shared" si="129"/>
        <v>0.4706368899917287</v>
      </c>
      <c r="I326" s="2"/>
      <c r="J326" s="2">
        <f t="shared" si="124"/>
        <v>0.23986765922249792</v>
      </c>
      <c r="K326" s="2">
        <f t="shared" si="125"/>
        <v>0.71050454921422668</v>
      </c>
      <c r="L326" s="2">
        <f t="shared" si="126"/>
        <v>0</v>
      </c>
      <c r="M326" s="2">
        <f t="shared" si="127"/>
        <v>4.9627791563275347E-2</v>
      </c>
      <c r="N326" s="1">
        <v>290</v>
      </c>
      <c r="O326" s="1">
        <v>859</v>
      </c>
      <c r="Q326" s="61">
        <v>34</v>
      </c>
      <c r="R326" s="61"/>
      <c r="S326" s="61"/>
      <c r="T326" s="61"/>
      <c r="U326" s="61"/>
      <c r="V326" s="61"/>
      <c r="W326" s="61"/>
      <c r="X326" s="61">
        <v>26</v>
      </c>
      <c r="Y326" s="61"/>
      <c r="Z326" s="61"/>
      <c r="BB326" s="7">
        <f>IF(Q326&gt;0,RANK(Q326,(N326:P326,Q326:AE326)),0)</f>
        <v>3</v>
      </c>
      <c r="BC326" s="7">
        <f>IF(R326&gt;0,RANK(R326,(N326:P326,Q326:AE326)),0)</f>
        <v>0</v>
      </c>
      <c r="BD326" s="7">
        <f>IF(T326&gt;0,RANK(T326,(N326:P326,Q326:AE326)),0)</f>
        <v>0</v>
      </c>
      <c r="BE326" s="7">
        <f>IF(S326&gt;0,RANK(S326,(N326:P326,Q326:AE326)),0)</f>
        <v>0</v>
      </c>
      <c r="BF326" s="2">
        <f t="shared" si="119"/>
        <v>2.8122415219189414E-2</v>
      </c>
      <c r="BG326" s="2">
        <f t="shared" si="120"/>
        <v>0</v>
      </c>
      <c r="BH326" s="2">
        <f t="shared" si="121"/>
        <v>0</v>
      </c>
      <c r="BI326" s="2">
        <f t="shared" si="122"/>
        <v>0</v>
      </c>
      <c r="BK326" t="s">
        <v>1426</v>
      </c>
      <c r="BL326" t="s">
        <v>1438</v>
      </c>
      <c r="BO326" s="99">
        <v>8</v>
      </c>
      <c r="BP326" s="97">
        <v>115</v>
      </c>
      <c r="BQ326" s="103">
        <f t="shared" si="123"/>
        <v>8115</v>
      </c>
      <c r="BS326" s="7" t="s">
        <v>2466</v>
      </c>
    </row>
    <row r="327" spans="1:71" ht="14" hidden="1" customHeight="1" outlineLevel="1" x14ac:dyDescent="0.2">
      <c r="A327" t="s">
        <v>2277</v>
      </c>
      <c r="B327" t="s">
        <v>1438</v>
      </c>
      <c r="C327" s="1">
        <f t="shared" si="118"/>
        <v>14229</v>
      </c>
      <c r="D327" s="7">
        <f>IF(N327&gt;0, RANK(N327,(N327:P327,Q327:AE327)),0)</f>
        <v>1</v>
      </c>
      <c r="E327" s="7">
        <f>IF(O327&gt;0,RANK(O327,(N327:P327,Q327:AE327)),0)</f>
        <v>2</v>
      </c>
      <c r="F327" s="7">
        <f>IF(P327&gt;0,RANK(P327,(N327:P327,Q327:AE327)),0)</f>
        <v>0</v>
      </c>
      <c r="G327" s="1">
        <f t="shared" si="128"/>
        <v>5256</v>
      </c>
      <c r="H327" s="2">
        <f t="shared" si="129"/>
        <v>0.3693864642631246</v>
      </c>
      <c r="I327" s="2"/>
      <c r="J327" s="2">
        <f t="shared" si="124"/>
        <v>0.66758029376625205</v>
      </c>
      <c r="K327" s="2">
        <f t="shared" si="125"/>
        <v>0.29819382950312739</v>
      </c>
      <c r="L327" s="2">
        <f t="shared" si="126"/>
        <v>0</v>
      </c>
      <c r="M327" s="2">
        <f t="shared" si="127"/>
        <v>3.4225876730620552E-2</v>
      </c>
      <c r="N327" s="1">
        <v>9499</v>
      </c>
      <c r="O327" s="1">
        <v>4243</v>
      </c>
      <c r="Q327" s="61">
        <v>379</v>
      </c>
      <c r="R327" s="61"/>
      <c r="S327" s="61"/>
      <c r="T327" s="61"/>
      <c r="U327" s="61"/>
      <c r="V327" s="61"/>
      <c r="W327" s="61"/>
      <c r="X327" s="61">
        <v>108</v>
      </c>
      <c r="Y327" s="61"/>
      <c r="Z327" s="61"/>
      <c r="BB327" s="7">
        <f>IF(Q327&gt;0,RANK(Q327,(N327:P327,Q327:AE327)),0)</f>
        <v>3</v>
      </c>
      <c r="BC327" s="7">
        <f>IF(R327&gt;0,RANK(R327,(N327:P327,Q327:AE327)),0)</f>
        <v>0</v>
      </c>
      <c r="BD327" s="7">
        <f>IF(T327&gt;0,RANK(T327,(N327:P327,Q327:AE327)),0)</f>
        <v>0</v>
      </c>
      <c r="BE327" s="7">
        <f>IF(S327&gt;0,RANK(S327,(N327:P327,Q327:AE327)),0)</f>
        <v>0</v>
      </c>
      <c r="BF327" s="2">
        <f t="shared" si="119"/>
        <v>2.6635743903296087E-2</v>
      </c>
      <c r="BG327" s="2">
        <f t="shared" si="120"/>
        <v>0</v>
      </c>
      <c r="BH327" s="2">
        <f t="shared" si="121"/>
        <v>0</v>
      </c>
      <c r="BI327" s="2">
        <f t="shared" si="122"/>
        <v>0</v>
      </c>
      <c r="BK327" t="s">
        <v>2277</v>
      </c>
      <c r="BL327" t="s">
        <v>1438</v>
      </c>
      <c r="BO327" s="99">
        <v>8</v>
      </c>
      <c r="BP327" s="97">
        <v>117</v>
      </c>
      <c r="BQ327" s="103">
        <f t="shared" si="123"/>
        <v>8117</v>
      </c>
      <c r="BS327" s="7" t="s">
        <v>2466</v>
      </c>
    </row>
    <row r="328" spans="1:71" ht="14" hidden="1" customHeight="1" outlineLevel="1" x14ac:dyDescent="0.2">
      <c r="A328" t="s">
        <v>2278</v>
      </c>
      <c r="B328" t="s">
        <v>1438</v>
      </c>
      <c r="C328" s="1">
        <f t="shared" si="118"/>
        <v>12876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0</v>
      </c>
      <c r="G328" s="1">
        <f t="shared" si="128"/>
        <v>4423</v>
      </c>
      <c r="H328" s="2">
        <f t="shared" si="129"/>
        <v>0.34350730040385213</v>
      </c>
      <c r="I328" s="2"/>
      <c r="J328" s="2">
        <f t="shared" si="124"/>
        <v>0.30956818887853371</v>
      </c>
      <c r="K328" s="2">
        <f t="shared" si="125"/>
        <v>0.65307548928238579</v>
      </c>
      <c r="L328" s="2">
        <f t="shared" si="126"/>
        <v>0</v>
      </c>
      <c r="M328" s="2">
        <f t="shared" si="127"/>
        <v>3.7356321839080442E-2</v>
      </c>
      <c r="N328" s="1">
        <v>3986</v>
      </c>
      <c r="O328" s="1">
        <v>8409</v>
      </c>
      <c r="Q328" s="61">
        <v>354</v>
      </c>
      <c r="R328" s="61"/>
      <c r="S328" s="61"/>
      <c r="T328" s="61"/>
      <c r="U328" s="61"/>
      <c r="V328" s="61"/>
      <c r="W328" s="61"/>
      <c r="X328" s="61">
        <v>127</v>
      </c>
      <c r="Y328" s="61"/>
      <c r="Z328" s="61"/>
      <c r="BB328" s="7">
        <f>IF(Q328&gt;0,RANK(Q328,(N328:P328,Q328:AE328)),0)</f>
        <v>3</v>
      </c>
      <c r="BC328" s="7">
        <f>IF(R328&gt;0,RANK(R328,(N328:P328,Q328:AE328)),0)</f>
        <v>0</v>
      </c>
      <c r="BD328" s="7">
        <f>IF(T328&gt;0,RANK(T328,(N328:P328,Q328:AE328)),0)</f>
        <v>0</v>
      </c>
      <c r="BE328" s="7">
        <f>IF(S328&gt;0,RANK(S328,(N328:P328,Q328:AE328)),0)</f>
        <v>0</v>
      </c>
      <c r="BF328" s="2">
        <f t="shared" si="119"/>
        <v>2.749301025163094E-2</v>
      </c>
      <c r="BG328" s="2">
        <f t="shared" si="120"/>
        <v>0</v>
      </c>
      <c r="BH328" s="2">
        <f t="shared" si="121"/>
        <v>0</v>
      </c>
      <c r="BI328" s="2">
        <f t="shared" si="122"/>
        <v>0</v>
      </c>
      <c r="BK328" t="s">
        <v>2278</v>
      </c>
      <c r="BL328" t="s">
        <v>1438</v>
      </c>
      <c r="BO328" s="99">
        <v>8</v>
      </c>
      <c r="BP328" s="97">
        <v>119</v>
      </c>
      <c r="BQ328" s="103">
        <f t="shared" si="123"/>
        <v>8119</v>
      </c>
      <c r="BS328" s="7" t="s">
        <v>2466</v>
      </c>
    </row>
    <row r="329" spans="1:71" ht="14" hidden="1" customHeight="1" outlineLevel="1" x14ac:dyDescent="0.2">
      <c r="A329" t="s">
        <v>257</v>
      </c>
      <c r="B329" t="s">
        <v>1438</v>
      </c>
      <c r="C329" s="1">
        <f t="shared" si="118"/>
        <v>2389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0</v>
      </c>
      <c r="G329" s="1">
        <f t="shared" si="128"/>
        <v>1710</v>
      </c>
      <c r="H329" s="2">
        <f t="shared" si="129"/>
        <v>0.71578066136458773</v>
      </c>
      <c r="I329" s="2"/>
      <c r="J329" s="2">
        <f t="shared" si="124"/>
        <v>0.12306404353285894</v>
      </c>
      <c r="K329" s="2">
        <f t="shared" si="125"/>
        <v>0.83884470489744667</v>
      </c>
      <c r="L329" s="2">
        <f t="shared" si="126"/>
        <v>0</v>
      </c>
      <c r="M329" s="2">
        <f t="shared" si="127"/>
        <v>3.8091251569694395E-2</v>
      </c>
      <c r="N329" s="1">
        <v>294</v>
      </c>
      <c r="O329" s="1">
        <v>2004</v>
      </c>
      <c r="Q329" s="61">
        <v>59</v>
      </c>
      <c r="R329" s="61"/>
      <c r="S329" s="61"/>
      <c r="T329" s="61"/>
      <c r="U329" s="61"/>
      <c r="V329" s="61"/>
      <c r="W329" s="61"/>
      <c r="X329" s="61">
        <v>32</v>
      </c>
      <c r="Y329" s="61"/>
      <c r="Z329" s="61"/>
      <c r="BB329" s="7">
        <f>IF(Q329&gt;0,RANK(Q329,(N329:P329,Q329:AE329)),0)</f>
        <v>3</v>
      </c>
      <c r="BC329" s="7">
        <f>IF(R329&gt;0,RANK(R329,(N329:P329,Q329:AE329)),0)</f>
        <v>0</v>
      </c>
      <c r="BD329" s="7">
        <f>IF(T329&gt;0,RANK(T329,(N329:P329,Q329:AE329)),0)</f>
        <v>0</v>
      </c>
      <c r="BE329" s="7">
        <f>IF(S329&gt;0,RANK(S329,(N329:P329,Q329:AE329)),0)</f>
        <v>0</v>
      </c>
      <c r="BF329" s="2">
        <f t="shared" si="119"/>
        <v>2.4696525742988699E-2</v>
      </c>
      <c r="BG329" s="2">
        <f t="shared" si="120"/>
        <v>0</v>
      </c>
      <c r="BH329" s="2">
        <f t="shared" si="121"/>
        <v>0</v>
      </c>
      <c r="BI329" s="2">
        <f t="shared" si="122"/>
        <v>0</v>
      </c>
      <c r="BK329" t="s">
        <v>257</v>
      </c>
      <c r="BL329" t="s">
        <v>1438</v>
      </c>
      <c r="BO329" s="99">
        <v>8</v>
      </c>
      <c r="BP329" s="97">
        <v>121</v>
      </c>
      <c r="BQ329" s="103">
        <f t="shared" si="123"/>
        <v>8121</v>
      </c>
      <c r="BS329" s="7" t="s">
        <v>2466</v>
      </c>
    </row>
    <row r="330" spans="1:71" ht="14" hidden="1" customHeight="1" outlineLevel="1" x14ac:dyDescent="0.2">
      <c r="A330" t="s">
        <v>1226</v>
      </c>
      <c r="B330" t="s">
        <v>1438</v>
      </c>
      <c r="C330" s="1">
        <f t="shared" si="118"/>
        <v>125372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0</v>
      </c>
      <c r="G330" s="1">
        <f t="shared" si="128"/>
        <v>26233</v>
      </c>
      <c r="H330" s="2">
        <f t="shared" si="129"/>
        <v>0.20924129789745716</v>
      </c>
      <c r="I330" s="2"/>
      <c r="J330" s="2">
        <f t="shared" si="124"/>
        <v>0.37211658105478096</v>
      </c>
      <c r="K330" s="2">
        <f t="shared" si="125"/>
        <v>0.58135787895223812</v>
      </c>
      <c r="L330" s="2">
        <f t="shared" si="126"/>
        <v>0</v>
      </c>
      <c r="M330" s="2">
        <f t="shared" si="127"/>
        <v>4.6525539992980924E-2</v>
      </c>
      <c r="N330" s="1">
        <v>46653</v>
      </c>
      <c r="O330" s="1">
        <v>72886</v>
      </c>
      <c r="Q330" s="61">
        <v>4242</v>
      </c>
      <c r="R330" s="61"/>
      <c r="S330" s="61"/>
      <c r="T330" s="61"/>
      <c r="U330" s="61"/>
      <c r="V330" s="61"/>
      <c r="W330" s="61"/>
      <c r="X330" s="61">
        <v>1591</v>
      </c>
      <c r="Y330" s="61"/>
      <c r="Z330" s="61"/>
      <c r="BB330" s="7">
        <f>IF(Q330&gt;0,RANK(Q330,(N330:P330,Q330:AE330)),0)</f>
        <v>3</v>
      </c>
      <c r="BC330" s="7">
        <f>IF(R330&gt;0,RANK(R330,(N330:P330,Q330:AE330)),0)</f>
        <v>0</v>
      </c>
      <c r="BD330" s="7">
        <f>IF(T330&gt;0,RANK(T330,(N330:P330,Q330:AE330)),0)</f>
        <v>0</v>
      </c>
      <c r="BE330" s="7">
        <f>IF(S330&gt;0,RANK(S330,(N330:P330,Q330:AE330)),0)</f>
        <v>0</v>
      </c>
      <c r="BF330" s="2">
        <f t="shared" si="119"/>
        <v>3.3835306128960213E-2</v>
      </c>
      <c r="BG330" s="2">
        <f t="shared" si="120"/>
        <v>0</v>
      </c>
      <c r="BH330" s="2">
        <f t="shared" si="121"/>
        <v>0</v>
      </c>
      <c r="BI330" s="2">
        <f t="shared" si="122"/>
        <v>0</v>
      </c>
      <c r="BK330" t="s">
        <v>1226</v>
      </c>
      <c r="BL330" t="s">
        <v>1438</v>
      </c>
      <c r="BO330" s="99">
        <v>8</v>
      </c>
      <c r="BP330" s="97">
        <v>123</v>
      </c>
      <c r="BQ330" s="103">
        <f t="shared" si="123"/>
        <v>8123</v>
      </c>
      <c r="BS330" s="7" t="s">
        <v>2466</v>
      </c>
    </row>
    <row r="331" spans="1:71" ht="14" hidden="1" customHeight="1" outlineLevel="1" x14ac:dyDescent="0.2">
      <c r="A331" t="s">
        <v>1395</v>
      </c>
      <c r="B331" t="s">
        <v>1438</v>
      </c>
      <c r="C331" s="1">
        <f t="shared" si="118"/>
        <v>4102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0</v>
      </c>
      <c r="G331" s="1">
        <f t="shared" si="128"/>
        <v>2567</v>
      </c>
      <c r="H331" s="2">
        <f t="shared" si="129"/>
        <v>0.62579229644076062</v>
      </c>
      <c r="I331" s="2"/>
      <c r="J331" s="2">
        <f t="shared" si="124"/>
        <v>0.16991711360312042</v>
      </c>
      <c r="K331" s="2">
        <f t="shared" si="125"/>
        <v>0.79570941004388107</v>
      </c>
      <c r="L331" s="2">
        <f t="shared" si="126"/>
        <v>0</v>
      </c>
      <c r="M331" s="2">
        <f t="shared" si="127"/>
        <v>3.4373476352998478E-2</v>
      </c>
      <c r="N331" s="1">
        <v>697</v>
      </c>
      <c r="O331" s="1">
        <v>3264</v>
      </c>
      <c r="Q331" s="61">
        <v>90</v>
      </c>
      <c r="R331" s="61"/>
      <c r="S331" s="61"/>
      <c r="T331" s="61"/>
      <c r="U331" s="61"/>
      <c r="V331" s="61"/>
      <c r="W331" s="61"/>
      <c r="X331" s="61">
        <v>51</v>
      </c>
      <c r="Y331" s="61"/>
      <c r="Z331" s="61"/>
      <c r="BB331" s="7">
        <f>IF(Q331&gt;0,RANK(Q331,(N331:P331,Q331:AE331)),0)</f>
        <v>3</v>
      </c>
      <c r="BC331" s="7">
        <f>IF(R331&gt;0,RANK(R331,(N331:P331,Q331:AE331)),0)</f>
        <v>0</v>
      </c>
      <c r="BD331" s="7">
        <f>IF(T331&gt;0,RANK(T331,(N331:P331,Q331:AE331)),0)</f>
        <v>0</v>
      </c>
      <c r="BE331" s="7">
        <f>IF(S331&gt;0,RANK(S331,(N331:P331,Q331:AE331)),0)</f>
        <v>0</v>
      </c>
      <c r="BF331" s="2">
        <f t="shared" si="119"/>
        <v>2.1940516821062895E-2</v>
      </c>
      <c r="BG331" s="2">
        <f t="shared" si="120"/>
        <v>0</v>
      </c>
      <c r="BH331" s="2">
        <f t="shared" si="121"/>
        <v>0</v>
      </c>
      <c r="BI331" s="2">
        <f t="shared" si="122"/>
        <v>0</v>
      </c>
      <c r="BK331" t="s">
        <v>1395</v>
      </c>
      <c r="BL331" t="s">
        <v>1438</v>
      </c>
      <c r="BO331" s="99">
        <v>8</v>
      </c>
      <c r="BP331" s="97">
        <v>125</v>
      </c>
      <c r="BQ331" s="103">
        <f t="shared" si="123"/>
        <v>8125</v>
      </c>
      <c r="BS331" s="7" t="s">
        <v>2466</v>
      </c>
    </row>
    <row r="332" spans="1:71" ht="14" customHeight="1" collapsed="1" x14ac:dyDescent="0.2">
      <c r="A332" t="s">
        <v>1437</v>
      </c>
      <c r="B332" t="s">
        <v>260</v>
      </c>
      <c r="C332" s="1">
        <f t="shared" si="118"/>
        <v>2525062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>IF(P332&gt;0,RANK(P332,(N332:P332,Q332:AE332)),0)</f>
        <v>0</v>
      </c>
      <c r="G332" s="1">
        <f t="shared" si="128"/>
        <v>268087</v>
      </c>
      <c r="H332" s="2">
        <f t="shared" si="129"/>
        <v>0.10617046234904332</v>
      </c>
      <c r="I332" s="2"/>
      <c r="J332" s="2">
        <f t="shared" si="124"/>
        <v>0.53419995231800244</v>
      </c>
      <c r="K332" s="2">
        <f t="shared" si="125"/>
        <v>0.42802948996895918</v>
      </c>
      <c r="L332" s="2">
        <f t="shared" si="126"/>
        <v>0</v>
      </c>
      <c r="M332" s="2">
        <f t="shared" si="127"/>
        <v>3.7770557713038388E-2</v>
      </c>
      <c r="N332" s="1">
        <f>SUM(N268:N331)</f>
        <v>1348888</v>
      </c>
      <c r="O332" s="1">
        <f t="shared" ref="O332:X332" si="130">SUM(O268:O331)</f>
        <v>1080801</v>
      </c>
      <c r="Q332" s="1">
        <f t="shared" si="130"/>
        <v>69519</v>
      </c>
      <c r="X332" s="1">
        <f t="shared" si="130"/>
        <v>25854</v>
      </c>
      <c r="BB332" s="7">
        <f>IF(Q332&gt;0,RANK(Q332,(N332:P332,Q332:AE332)),0)</f>
        <v>3</v>
      </c>
      <c r="BC332" s="7">
        <f>IF(R332&gt;0,RANK(R332,(N332:P332,Q332:AE332)),0)</f>
        <v>0</v>
      </c>
      <c r="BD332" s="7">
        <f>IF(T332&gt;0,RANK(T332,(N332:P332,Q332:AE332)),0)</f>
        <v>0</v>
      </c>
      <c r="BE332" s="7">
        <f>IF(S332&gt;0,RANK(S332,(N332:P332,Q332:AE332)),0)</f>
        <v>0</v>
      </c>
      <c r="BF332" s="2">
        <f t="shared" si="119"/>
        <v>2.753160120424766E-2</v>
      </c>
      <c r="BG332" s="2">
        <f t="shared" si="120"/>
        <v>0</v>
      </c>
      <c r="BH332" s="2">
        <f t="shared" si="121"/>
        <v>0</v>
      </c>
      <c r="BI332" s="2">
        <f t="shared" si="122"/>
        <v>0</v>
      </c>
      <c r="BK332" t="s">
        <v>1437</v>
      </c>
      <c r="BL332" t="s">
        <v>260</v>
      </c>
      <c r="BO332" s="99">
        <v>8</v>
      </c>
      <c r="BP332" s="97"/>
      <c r="BQ332" s="99">
        <v>8</v>
      </c>
      <c r="BS332" s="7" t="s">
        <v>887</v>
      </c>
    </row>
    <row r="333" spans="1:71" ht="14" customHeight="1" x14ac:dyDescent="0.2">
      <c r="C333" s="1"/>
      <c r="E333" s="7"/>
      <c r="F333" s="7"/>
      <c r="I333" s="2"/>
      <c r="BB333" s="7"/>
      <c r="BC333" s="7"/>
      <c r="BD333" s="7"/>
      <c r="BE333" s="7"/>
      <c r="BO333" s="99"/>
      <c r="BP333" s="97"/>
    </row>
    <row r="334" spans="1:71" ht="14" hidden="1" customHeight="1" outlineLevel="1" x14ac:dyDescent="0.2">
      <c r="A334" t="s">
        <v>671</v>
      </c>
      <c r="B334" t="s">
        <v>723</v>
      </c>
      <c r="C334" s="1">
        <f t="shared" ref="C334:C342" si="131">SUM(N334:AY334)</f>
        <v>355277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3</v>
      </c>
      <c r="G334" s="1">
        <f t="shared" si="128"/>
        <v>27693</v>
      </c>
      <c r="H334" s="2">
        <f t="shared" si="129"/>
        <v>7.7947629596061663E-2</v>
      </c>
      <c r="I334" s="2"/>
      <c r="J334" s="2">
        <f t="shared" ref="J334:J342" si="132">IF($C334=0,"-",N334/$C334)</f>
        <v>0.53010467888436352</v>
      </c>
      <c r="K334" s="2">
        <f t="shared" ref="K334:K342" si="133">IF($C334=0,"-",O334/$C334)</f>
        <v>0.4521570492883018</v>
      </c>
      <c r="L334" s="2">
        <f t="shared" ref="L334:L342" si="134">IF($C334=0,"-",P334/$C334)</f>
        <v>1.3234743594434766E-2</v>
      </c>
      <c r="M334" s="2">
        <f t="shared" ref="M334:M342" si="135">IF(C334=0,"-",(1-J334-K334-L334))</f>
        <v>4.5035282328999074E-3</v>
      </c>
      <c r="N334" s="1">
        <f>SUMIF(Town!$AO$3:$AO$171,$BQ334,Town!N$3:N$171)</f>
        <v>188334</v>
      </c>
      <c r="O334" s="1">
        <f>SUMIF(Town!$AO$3:$AO$171,$BQ334,Town!O$3:O$171)</f>
        <v>160641</v>
      </c>
      <c r="P334" s="1">
        <f>SUMIF(Town!$AO$3:$AO$171,$BQ334,Town!P$3:P$171)</f>
        <v>4702</v>
      </c>
      <c r="Q334" s="1">
        <f>SUMIF(Town!$AO$3:$AO$171,$BQ334,Town!Q$3:Q$171)</f>
        <v>1351</v>
      </c>
      <c r="X334" s="1">
        <f>SUMIF(Town!$AO$3:$AO$171,$BQ334,Town!X$3:X$171)</f>
        <v>230</v>
      </c>
      <c r="Y334" s="1">
        <f>SUMIF(Town!$AO$3:$AO$171,$BQ334,Town!Y$3:Y$171)</f>
        <v>19</v>
      </c>
      <c r="BB334" s="7">
        <f>IF(Q334&gt;0,RANK(Q334,(N334:P334,Q334:AE334)),0)</f>
        <v>4</v>
      </c>
      <c r="BC334" s="7">
        <f>IF(R334&gt;0,RANK(R334,(N334:P334,Q334:AE334)),0)</f>
        <v>0</v>
      </c>
      <c r="BD334" s="7">
        <f>IF(T334&gt;0,RANK(T334,(N334:P334,Q334:AE334)),0)</f>
        <v>0</v>
      </c>
      <c r="BE334" s="7">
        <f>IF(S334&gt;0,RANK(S334,(N334:P334,Q334:AE334)),0)</f>
        <v>0</v>
      </c>
      <c r="BF334" s="2">
        <f t="shared" ref="BF334:BF342" si="136">IF($C334=0,"-",Q334/$C334)</f>
        <v>3.8026666516549059E-3</v>
      </c>
      <c r="BG334" s="2">
        <f t="shared" ref="BG334:BG342" si="137">IF($C334=0,"-",R334/$C334)</f>
        <v>0</v>
      </c>
      <c r="BH334" s="2">
        <f t="shared" ref="BH334:BH342" si="138">IF($C334=0,"-",T334/$C334)</f>
        <v>0</v>
      </c>
      <c r="BI334" s="2">
        <f t="shared" ref="BI334:BI342" si="139">IF($C334=0,"-",S334/$C334)</f>
        <v>0</v>
      </c>
      <c r="BK334" t="s">
        <v>671</v>
      </c>
      <c r="BL334" t="s">
        <v>723</v>
      </c>
      <c r="BO334" s="99">
        <v>9</v>
      </c>
      <c r="BP334" s="97">
        <v>1</v>
      </c>
      <c r="BQ334" s="103">
        <f t="shared" ref="BQ334:BQ341" si="140">BO334*1000+BP334</f>
        <v>9001</v>
      </c>
      <c r="BS334" s="7" t="s">
        <v>2466</v>
      </c>
    </row>
    <row r="335" spans="1:71" ht="14" hidden="1" customHeight="1" outlineLevel="1" x14ac:dyDescent="0.2">
      <c r="A335" t="s">
        <v>1324</v>
      </c>
      <c r="B335" t="s">
        <v>723</v>
      </c>
      <c r="C335" s="1">
        <f t="shared" si="131"/>
        <v>346348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>IF(P335&gt;0,RANK(P335,(N335:P335,Q335:AE335)),0)</f>
        <v>3</v>
      </c>
      <c r="G335" s="1">
        <f t="shared" si="128"/>
        <v>34964</v>
      </c>
      <c r="H335" s="2">
        <f t="shared" si="129"/>
        <v>0.10095048910344509</v>
      </c>
      <c r="I335" s="2"/>
      <c r="J335" s="2">
        <f t="shared" si="132"/>
        <v>0.51734671486481809</v>
      </c>
      <c r="K335" s="2">
        <f t="shared" si="133"/>
        <v>0.41639622576137297</v>
      </c>
      <c r="L335" s="2">
        <f t="shared" si="134"/>
        <v>6.1137930636238694E-2</v>
      </c>
      <c r="M335" s="2">
        <f t="shared" si="135"/>
        <v>5.1191287375702416E-3</v>
      </c>
      <c r="N335" s="1">
        <f>SUMIF(Town!$AO$3:$AO$171,$BQ335,Town!N$3:N$171)</f>
        <v>179182</v>
      </c>
      <c r="O335" s="1">
        <f>SUMIF(Town!$AO$3:$AO$171,$BQ335,Town!O$3:O$171)</f>
        <v>144218</v>
      </c>
      <c r="P335" s="1">
        <f>SUMIF(Town!$AO$3:$AO$171,$BQ335,Town!P$3:P$171)</f>
        <v>21175</v>
      </c>
      <c r="Q335" s="1">
        <f>SUMIF(Town!$AO$3:$AO$171,$BQ335,Town!Q$3:Q$171)</f>
        <v>1410</v>
      </c>
      <c r="X335" s="1">
        <f>SUMIF(Town!$AO$3:$AO$171,$BQ335,Town!X$3:X$171)</f>
        <v>345</v>
      </c>
      <c r="Y335" s="1">
        <f>SUMIF(Town!$AO$3:$AO$171,$BQ335,Town!Y$3:Y$171)</f>
        <v>18</v>
      </c>
      <c r="BB335" s="7">
        <f>IF(Q335&gt;0,RANK(Q335,(N335:P335,Q335:AE335)),0)</f>
        <v>4</v>
      </c>
      <c r="BC335" s="7">
        <f>IF(R335&gt;0,RANK(R335,(N335:P335,Q335:AE335)),0)</f>
        <v>0</v>
      </c>
      <c r="BD335" s="7">
        <f>IF(T335&gt;0,RANK(T335,(N335:P335,Q335:AE335)),0)</f>
        <v>0</v>
      </c>
      <c r="BE335" s="7">
        <f>IF(S335&gt;0,RANK(S335,(N335:P335,Q335:AE335)),0)</f>
        <v>0</v>
      </c>
      <c r="BF335" s="2">
        <f t="shared" si="136"/>
        <v>4.0710499266633556E-3</v>
      </c>
      <c r="BG335" s="2">
        <f t="shared" si="137"/>
        <v>0</v>
      </c>
      <c r="BH335" s="2">
        <f t="shared" si="138"/>
        <v>0</v>
      </c>
      <c r="BI335" s="2">
        <f t="shared" si="139"/>
        <v>0</v>
      </c>
      <c r="BK335" t="s">
        <v>1324</v>
      </c>
      <c r="BL335" t="s">
        <v>723</v>
      </c>
      <c r="BO335" s="99">
        <v>9</v>
      </c>
      <c r="BP335" s="97">
        <v>3</v>
      </c>
      <c r="BQ335" s="103">
        <f t="shared" si="140"/>
        <v>9003</v>
      </c>
      <c r="BS335" s="7" t="s">
        <v>2466</v>
      </c>
    </row>
    <row r="336" spans="1:71" ht="14" hidden="1" customHeight="1" outlineLevel="1" x14ac:dyDescent="0.2">
      <c r="A336" t="s">
        <v>1002</v>
      </c>
      <c r="B336" t="s">
        <v>723</v>
      </c>
      <c r="C336" s="1">
        <f t="shared" si="131"/>
        <v>85421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3</v>
      </c>
      <c r="G336" s="1">
        <f t="shared" si="128"/>
        <v>17155</v>
      </c>
      <c r="H336" s="2">
        <f t="shared" si="129"/>
        <v>0.2008288360005151</v>
      </c>
      <c r="I336" s="2"/>
      <c r="J336" s="2">
        <f t="shared" si="132"/>
        <v>0.37607848187213916</v>
      </c>
      <c r="K336" s="2">
        <f t="shared" si="133"/>
        <v>0.57690731787265426</v>
      </c>
      <c r="L336" s="2">
        <f t="shared" si="134"/>
        <v>4.1348146240385852E-2</v>
      </c>
      <c r="M336" s="2">
        <f t="shared" si="135"/>
        <v>5.6660540148206762E-3</v>
      </c>
      <c r="N336" s="1">
        <f>SUMIF(Town!$AO$3:$AO$171,$BQ336,Town!N$3:N$171)</f>
        <v>32125</v>
      </c>
      <c r="O336" s="1">
        <f>SUMIF(Town!$AO$3:$AO$171,$BQ336,Town!O$3:O$171)</f>
        <v>49280</v>
      </c>
      <c r="P336" s="1">
        <f>SUMIF(Town!$AO$3:$AO$171,$BQ336,Town!P$3:P$171)</f>
        <v>3532</v>
      </c>
      <c r="Q336" s="1">
        <f>SUMIF(Town!$AO$3:$AO$171,$BQ336,Town!Q$3:Q$171)</f>
        <v>407</v>
      </c>
      <c r="X336" s="1">
        <f>SUMIF(Town!$AO$3:$AO$171,$BQ336,Town!X$3:X$171)</f>
        <v>76</v>
      </c>
      <c r="Y336" s="1">
        <f>SUMIF(Town!$AO$3:$AO$171,$BQ336,Town!Y$3:Y$171)</f>
        <v>1</v>
      </c>
      <c r="BB336" s="7">
        <f>IF(Q336&gt;0,RANK(Q336,(N336:P336,Q336:AE336)),0)</f>
        <v>4</v>
      </c>
      <c r="BC336" s="7">
        <f>IF(R336&gt;0,RANK(R336,(N336:P336,Q336:AE336)),0)</f>
        <v>0</v>
      </c>
      <c r="BD336" s="7">
        <f>IF(T336&gt;0,RANK(T336,(N336:P336,Q336:AE336)),0)</f>
        <v>0</v>
      </c>
      <c r="BE336" s="7">
        <f>IF(S336&gt;0,RANK(S336,(N336:P336,Q336:AE336)),0)</f>
        <v>0</v>
      </c>
      <c r="BF336" s="2">
        <f t="shared" si="136"/>
        <v>4.7646363306446896E-3</v>
      </c>
      <c r="BG336" s="2">
        <f t="shared" si="137"/>
        <v>0</v>
      </c>
      <c r="BH336" s="2">
        <f t="shared" si="138"/>
        <v>0</v>
      </c>
      <c r="BI336" s="2">
        <f t="shared" si="139"/>
        <v>0</v>
      </c>
      <c r="BK336" t="s">
        <v>1002</v>
      </c>
      <c r="BL336" t="s">
        <v>723</v>
      </c>
      <c r="BO336" s="99">
        <v>9</v>
      </c>
      <c r="BP336" s="97">
        <v>5</v>
      </c>
      <c r="BQ336" s="103">
        <f t="shared" si="140"/>
        <v>9005</v>
      </c>
      <c r="BS336" s="7" t="s">
        <v>2466</v>
      </c>
    </row>
    <row r="337" spans="1:71" ht="14" hidden="1" customHeight="1" outlineLevel="1" x14ac:dyDescent="0.2">
      <c r="A337" t="s">
        <v>164</v>
      </c>
      <c r="B337" t="s">
        <v>723</v>
      </c>
      <c r="C337" s="1">
        <f t="shared" si="131"/>
        <v>79687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>IF(P337&gt;0,RANK(P337,(N337:P337,Q337:AE337)),0)</f>
        <v>3</v>
      </c>
      <c r="G337" s="1">
        <f t="shared" si="128"/>
        <v>2195</v>
      </c>
      <c r="H337" s="2">
        <f t="shared" si="129"/>
        <v>2.7545270872287825E-2</v>
      </c>
      <c r="I337" s="2"/>
      <c r="J337" s="2">
        <f t="shared" si="132"/>
        <v>0.45782875500395298</v>
      </c>
      <c r="K337" s="2">
        <f t="shared" si="133"/>
        <v>0.48537402587624079</v>
      </c>
      <c r="L337" s="2">
        <f t="shared" si="134"/>
        <v>5.1714834289156325E-2</v>
      </c>
      <c r="M337" s="2">
        <f t="shared" si="135"/>
        <v>5.0823848306498498E-3</v>
      </c>
      <c r="N337" s="1">
        <f>SUMIF(Town!$AO$3:$AO$171,$BQ337,Town!N$3:N$171)</f>
        <v>36483</v>
      </c>
      <c r="O337" s="1">
        <f>SUMIF(Town!$AO$3:$AO$171,$BQ337,Town!O$3:O$171)</f>
        <v>38678</v>
      </c>
      <c r="P337" s="1">
        <f>SUMIF(Town!$AO$3:$AO$171,$BQ337,Town!P$3:P$171)</f>
        <v>4121</v>
      </c>
      <c r="Q337" s="1">
        <f>SUMIF(Town!$AO$3:$AO$171,$BQ337,Town!Q$3:Q$171)</f>
        <v>345</v>
      </c>
      <c r="X337" s="1">
        <f>SUMIF(Town!$AO$3:$AO$171,$BQ337,Town!X$3:X$171)</f>
        <v>58</v>
      </c>
      <c r="Y337" s="1">
        <f>SUMIF(Town!$AO$3:$AO$171,$BQ337,Town!Y$3:Y$171)</f>
        <v>2</v>
      </c>
      <c r="BB337" s="7">
        <f>IF(Q337&gt;0,RANK(Q337,(N337:P337,Q337:AE337)),0)</f>
        <v>4</v>
      </c>
      <c r="BC337" s="7">
        <f>IF(R337&gt;0,RANK(R337,(N337:P337,Q337:AE337)),0)</f>
        <v>0</v>
      </c>
      <c r="BD337" s="7">
        <f>IF(T337&gt;0,RANK(T337,(N337:P337,Q337:AE337)),0)</f>
        <v>0</v>
      </c>
      <c r="BE337" s="7">
        <f>IF(S337&gt;0,RANK(S337,(N337:P337,Q337:AE337)),0)</f>
        <v>0</v>
      </c>
      <c r="BF337" s="2">
        <f t="shared" si="136"/>
        <v>4.329438929812893E-3</v>
      </c>
      <c r="BG337" s="2">
        <f t="shared" si="137"/>
        <v>0</v>
      </c>
      <c r="BH337" s="2">
        <f t="shared" si="138"/>
        <v>0</v>
      </c>
      <c r="BI337" s="2">
        <f t="shared" si="139"/>
        <v>0</v>
      </c>
      <c r="BK337" t="s">
        <v>164</v>
      </c>
      <c r="BL337" t="s">
        <v>723</v>
      </c>
      <c r="BO337" s="99">
        <v>9</v>
      </c>
      <c r="BP337" s="97">
        <v>7</v>
      </c>
      <c r="BQ337" s="103">
        <f t="shared" si="140"/>
        <v>9007</v>
      </c>
      <c r="BS337" s="7" t="s">
        <v>2466</v>
      </c>
    </row>
    <row r="338" spans="1:71" ht="14" hidden="1" customHeight="1" outlineLevel="1" x14ac:dyDescent="0.2">
      <c r="A338" t="s">
        <v>1488</v>
      </c>
      <c r="B338" t="s">
        <v>723</v>
      </c>
      <c r="C338" s="1">
        <f t="shared" si="131"/>
        <v>324785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>IF(P338&gt;0,RANK(P338,(N338:P338,Q338:AE338)),0)</f>
        <v>3</v>
      </c>
      <c r="G338" s="1">
        <f t="shared" si="128"/>
        <v>6541</v>
      </c>
      <c r="H338" s="2">
        <f t="shared" si="129"/>
        <v>2.0139476884708345E-2</v>
      </c>
      <c r="I338" s="2"/>
      <c r="J338" s="2">
        <f t="shared" si="132"/>
        <v>0.49388364610434593</v>
      </c>
      <c r="K338" s="2">
        <f t="shared" si="133"/>
        <v>0.47374416921963758</v>
      </c>
      <c r="L338" s="2">
        <f t="shared" si="134"/>
        <v>2.7590559908862788E-2</v>
      </c>
      <c r="M338" s="2">
        <f t="shared" si="135"/>
        <v>4.7816247671537589E-3</v>
      </c>
      <c r="N338" s="1">
        <f>SUMIF(Town!$AO$3:$AO$171,$BQ338,Town!N$3:N$171)</f>
        <v>160406</v>
      </c>
      <c r="O338" s="1">
        <f>SUMIF(Town!$AO$3:$AO$171,$BQ338,Town!O$3:O$171)</f>
        <v>153865</v>
      </c>
      <c r="P338" s="1">
        <f>SUMIF(Town!$AO$3:$AO$171,$BQ338,Town!P$3:P$171)</f>
        <v>8961</v>
      </c>
      <c r="Q338" s="1">
        <f>SUMIF(Town!$AO$3:$AO$171,$BQ338,Town!Q$3:Q$171)</f>
        <v>1260</v>
      </c>
      <c r="X338" s="1">
        <f>SUMIF(Town!$AO$3:$AO$171,$BQ338,Town!X$3:X$171)</f>
        <v>264</v>
      </c>
      <c r="Y338" s="1">
        <f>SUMIF(Town!$AO$3:$AO$171,$BQ338,Town!Y$3:Y$171)</f>
        <v>29</v>
      </c>
      <c r="BB338" s="7">
        <f>IF(Q338&gt;0,RANK(Q338,(N338:P338,Q338:AE338)),0)</f>
        <v>4</v>
      </c>
      <c r="BC338" s="7">
        <f>IF(R338&gt;0,RANK(R338,(N338:P338,Q338:AE338)),0)</f>
        <v>0</v>
      </c>
      <c r="BD338" s="7">
        <f>IF(T338&gt;0,RANK(T338,(N338:P338,Q338:AE338)),0)</f>
        <v>0</v>
      </c>
      <c r="BE338" s="7">
        <f>IF(S338&gt;0,RANK(S338,(N338:P338,Q338:AE338)),0)</f>
        <v>0</v>
      </c>
      <c r="BF338" s="2">
        <f t="shared" si="136"/>
        <v>3.8794895084440476E-3</v>
      </c>
      <c r="BG338" s="2">
        <f t="shared" si="137"/>
        <v>0</v>
      </c>
      <c r="BH338" s="2">
        <f t="shared" si="138"/>
        <v>0</v>
      </c>
      <c r="BI338" s="2">
        <f t="shared" si="139"/>
        <v>0</v>
      </c>
      <c r="BK338" t="s">
        <v>1488</v>
      </c>
      <c r="BL338" t="s">
        <v>723</v>
      </c>
      <c r="BO338" s="99">
        <v>9</v>
      </c>
      <c r="BP338" s="97">
        <v>9</v>
      </c>
      <c r="BQ338" s="103">
        <f t="shared" si="140"/>
        <v>9009</v>
      </c>
      <c r="BS338" s="7" t="s">
        <v>2466</v>
      </c>
    </row>
    <row r="339" spans="1:71" ht="14" hidden="1" customHeight="1" outlineLevel="1" x14ac:dyDescent="0.2">
      <c r="A339" t="s">
        <v>1489</v>
      </c>
      <c r="B339" t="s">
        <v>723</v>
      </c>
      <c r="C339" s="1">
        <f t="shared" si="131"/>
        <v>106411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>IF(P339&gt;0,RANK(P339,(N339:P339,Q339:AE339)),0)</f>
        <v>3</v>
      </c>
      <c r="G339" s="1">
        <f t="shared" si="128"/>
        <v>1053</v>
      </c>
      <c r="H339" s="2">
        <f t="shared" si="129"/>
        <v>9.8955935006719235E-3</v>
      </c>
      <c r="I339" s="2"/>
      <c r="J339" s="2">
        <f t="shared" si="132"/>
        <v>0.47379500239636879</v>
      </c>
      <c r="K339" s="2">
        <f t="shared" si="133"/>
        <v>0.46389940889569686</v>
      </c>
      <c r="L339" s="2">
        <f t="shared" si="134"/>
        <v>5.4392872917273592E-2</v>
      </c>
      <c r="M339" s="2">
        <f t="shared" si="135"/>
        <v>7.9127157906606974E-3</v>
      </c>
      <c r="N339" s="1">
        <f>SUMIF(Town!$AO$3:$AO$171,$BQ339,Town!N$3:N$171)</f>
        <v>50417</v>
      </c>
      <c r="O339" s="1">
        <f>SUMIF(Town!$AO$3:$AO$171,$BQ339,Town!O$3:O$171)</f>
        <v>49364</v>
      </c>
      <c r="P339" s="1">
        <f>SUMIF(Town!$AO$3:$AO$171,$BQ339,Town!P$3:P$171)</f>
        <v>5788</v>
      </c>
      <c r="Q339" s="1">
        <f>SUMIF(Town!$AO$3:$AO$171,$BQ339,Town!Q$3:Q$171)</f>
        <v>668</v>
      </c>
      <c r="X339" s="1">
        <f>SUMIF(Town!$AO$3:$AO$171,$BQ339,Town!X$3:X$171)</f>
        <v>169</v>
      </c>
      <c r="Y339" s="1">
        <f>SUMIF(Town!$AO$3:$AO$171,$BQ339,Town!Y$3:Y$171)</f>
        <v>5</v>
      </c>
      <c r="BB339" s="7">
        <f>IF(Q339&gt;0,RANK(Q339,(N339:P339,Q339:AE339)),0)</f>
        <v>4</v>
      </c>
      <c r="BC339" s="7">
        <f>IF(R339&gt;0,RANK(R339,(N339:P339,Q339:AE339)),0)</f>
        <v>0</v>
      </c>
      <c r="BD339" s="7">
        <f>IF(T339&gt;0,RANK(T339,(N339:P339,Q339:AE339)),0)</f>
        <v>0</v>
      </c>
      <c r="BE339" s="7">
        <f>IF(S339&gt;0,RANK(S339,(N339:P339,Q339:AE339)),0)</f>
        <v>0</v>
      </c>
      <c r="BF339" s="2">
        <f t="shared" si="136"/>
        <v>6.2775464942534135E-3</v>
      </c>
      <c r="BG339" s="2">
        <f t="shared" si="137"/>
        <v>0</v>
      </c>
      <c r="BH339" s="2">
        <f t="shared" si="138"/>
        <v>0</v>
      </c>
      <c r="BI339" s="2">
        <f t="shared" si="139"/>
        <v>0</v>
      </c>
      <c r="BK339" t="s">
        <v>1489</v>
      </c>
      <c r="BL339" t="s">
        <v>723</v>
      </c>
      <c r="BO339" s="99">
        <v>9</v>
      </c>
      <c r="BP339" s="97">
        <v>11</v>
      </c>
      <c r="BQ339" s="103">
        <f t="shared" si="140"/>
        <v>9011</v>
      </c>
      <c r="BS339" s="7" t="s">
        <v>2466</v>
      </c>
    </row>
    <row r="340" spans="1:71" ht="14" hidden="1" customHeight="1" outlineLevel="1" x14ac:dyDescent="0.2">
      <c r="A340" t="s">
        <v>1796</v>
      </c>
      <c r="B340" t="s">
        <v>723</v>
      </c>
      <c r="C340" s="1">
        <f t="shared" si="131"/>
        <v>66450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3</v>
      </c>
      <c r="G340" s="1">
        <f t="shared" si="128"/>
        <v>1890</v>
      </c>
      <c r="H340" s="2">
        <f t="shared" si="129"/>
        <v>2.8442437923250564E-2</v>
      </c>
      <c r="I340" s="2"/>
      <c r="J340" s="2">
        <f t="shared" si="132"/>
        <v>0.45134687735139201</v>
      </c>
      <c r="K340" s="2">
        <f t="shared" si="133"/>
        <v>0.47978931527464258</v>
      </c>
      <c r="L340" s="2">
        <f t="shared" si="134"/>
        <v>6.254326561324304E-2</v>
      </c>
      <c r="M340" s="2">
        <f t="shared" si="135"/>
        <v>6.3205417607223729E-3</v>
      </c>
      <c r="N340" s="1">
        <f>SUMIF(Town!$AO$3:$AO$171,$BQ340,Town!N$3:N$171)</f>
        <v>29992</v>
      </c>
      <c r="O340" s="1">
        <f>SUMIF(Town!$AO$3:$AO$171,$BQ340,Town!O$3:O$171)</f>
        <v>31882</v>
      </c>
      <c r="P340" s="1">
        <f>SUMIF(Town!$AO$3:$AO$171,$BQ340,Town!P$3:P$171)</f>
        <v>4156</v>
      </c>
      <c r="Q340" s="1">
        <f>SUMIF(Town!$AO$3:$AO$171,$BQ340,Town!Q$3:Q$171)</f>
        <v>358</v>
      </c>
      <c r="X340" s="1">
        <f>SUMIF(Town!$AO$3:$AO$171,$BQ340,Town!X$3:X$171)</f>
        <v>62</v>
      </c>
      <c r="Y340" s="1">
        <f>SUMIF(Town!$AO$3:$AO$171,$BQ340,Town!Y$3:Y$171)</f>
        <v>0</v>
      </c>
      <c r="BB340" s="7">
        <f>IF(Q340&gt;0,RANK(Q340,(N340:P340,Q340:AE340)),0)</f>
        <v>4</v>
      </c>
      <c r="BC340" s="7">
        <f>IF(R340&gt;0,RANK(R340,(N340:P340,Q340:AE340)),0)</f>
        <v>0</v>
      </c>
      <c r="BD340" s="7">
        <f>IF(T340&gt;0,RANK(T340,(N340:P340,Q340:AE340)),0)</f>
        <v>0</v>
      </c>
      <c r="BE340" s="7">
        <f>IF(S340&gt;0,RANK(S340,(N340:P340,Q340:AE340)),0)</f>
        <v>0</v>
      </c>
      <c r="BF340" s="2">
        <f t="shared" si="136"/>
        <v>5.387509405568096E-3</v>
      </c>
      <c r="BG340" s="2">
        <f t="shared" si="137"/>
        <v>0</v>
      </c>
      <c r="BH340" s="2">
        <f t="shared" si="138"/>
        <v>0</v>
      </c>
      <c r="BI340" s="2">
        <f t="shared" si="139"/>
        <v>0</v>
      </c>
      <c r="BK340" t="s">
        <v>1796</v>
      </c>
      <c r="BL340" t="s">
        <v>723</v>
      </c>
      <c r="BO340" s="99">
        <v>9</v>
      </c>
      <c r="BP340" s="97">
        <v>13</v>
      </c>
      <c r="BQ340" s="103">
        <f t="shared" si="140"/>
        <v>9013</v>
      </c>
      <c r="BS340" s="7" t="s">
        <v>2466</v>
      </c>
    </row>
    <row r="341" spans="1:71" ht="14" hidden="1" customHeight="1" outlineLevel="1" x14ac:dyDescent="0.2">
      <c r="A341" t="s">
        <v>2145</v>
      </c>
      <c r="B341" t="s">
        <v>723</v>
      </c>
      <c r="C341" s="1">
        <f t="shared" si="131"/>
        <v>42424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3</v>
      </c>
      <c r="G341" s="1">
        <f t="shared" si="128"/>
        <v>4639</v>
      </c>
      <c r="H341" s="2">
        <f t="shared" si="129"/>
        <v>0.10934848199132566</v>
      </c>
      <c r="I341" s="2"/>
      <c r="J341" s="2">
        <f t="shared" si="132"/>
        <v>0.41417593814821801</v>
      </c>
      <c r="K341" s="2">
        <f t="shared" si="133"/>
        <v>0.5235244201395437</v>
      </c>
      <c r="L341" s="2">
        <f t="shared" si="134"/>
        <v>5.4356024891570806E-2</v>
      </c>
      <c r="M341" s="2">
        <f t="shared" si="135"/>
        <v>7.9436168206675345E-3</v>
      </c>
      <c r="N341" s="1">
        <f>SUMIF(Town!$AO$3:$AO$171,$BQ341,Town!N$3:N$171)</f>
        <v>17571</v>
      </c>
      <c r="O341" s="1">
        <f>SUMIF(Town!$AO$3:$AO$171,$BQ341,Town!O$3:O$171)</f>
        <v>22210</v>
      </c>
      <c r="P341" s="1">
        <f>SUMIF(Town!$AO$3:$AO$171,$BQ341,Town!P$3:P$171)</f>
        <v>2306</v>
      </c>
      <c r="Q341" s="1">
        <f>SUMIF(Town!$AO$3:$AO$171,$BQ341,Town!Q$3:Q$171)</f>
        <v>287</v>
      </c>
      <c r="X341" s="1">
        <f>SUMIF(Town!$AO$3:$AO$171,$BQ341,Town!X$3:X$171)</f>
        <v>50</v>
      </c>
      <c r="Y341" s="1">
        <f>SUMIF(Town!$AO$3:$AO$171,$BQ341,Town!Y$3:Y$171)</f>
        <v>0</v>
      </c>
      <c r="BB341" s="7">
        <f>IF(Q341&gt;0,RANK(Q341,(N341:P341,Q341:AE341)),0)</f>
        <v>4</v>
      </c>
      <c r="BC341" s="7">
        <f>IF(R341&gt;0,RANK(R341,(N341:P341,Q341:AE341)),0)</f>
        <v>0</v>
      </c>
      <c r="BD341" s="7">
        <f>IF(T341&gt;0,RANK(T341,(N341:P341,Q341:AE341)),0)</f>
        <v>0</v>
      </c>
      <c r="BE341" s="7">
        <f>IF(S341&gt;0,RANK(S341,(N341:P341,Q341:AE341)),0)</f>
        <v>0</v>
      </c>
      <c r="BF341" s="2">
        <f t="shared" si="136"/>
        <v>6.7650386573637564E-3</v>
      </c>
      <c r="BG341" s="2">
        <f t="shared" si="137"/>
        <v>0</v>
      </c>
      <c r="BH341" s="2">
        <f t="shared" si="138"/>
        <v>0</v>
      </c>
      <c r="BI341" s="2">
        <f t="shared" si="139"/>
        <v>0</v>
      </c>
      <c r="BK341" t="s">
        <v>2145</v>
      </c>
      <c r="BL341" t="s">
        <v>723</v>
      </c>
      <c r="BO341" s="99">
        <v>9</v>
      </c>
      <c r="BP341" s="97">
        <v>15</v>
      </c>
      <c r="BQ341" s="103">
        <f t="shared" si="140"/>
        <v>9015</v>
      </c>
      <c r="BS341" s="7" t="s">
        <v>2466</v>
      </c>
    </row>
    <row r="342" spans="1:71" ht="14" customHeight="1" collapsed="1" x14ac:dyDescent="0.2">
      <c r="A342" t="s">
        <v>1630</v>
      </c>
      <c r="B342" t="s">
        <v>260</v>
      </c>
      <c r="C342" s="1">
        <f t="shared" si="131"/>
        <v>1406803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3</v>
      </c>
      <c r="G342" s="1">
        <f t="shared" si="128"/>
        <v>44372</v>
      </c>
      <c r="H342" s="2">
        <f t="shared" si="129"/>
        <v>3.1541018891770918E-2</v>
      </c>
      <c r="I342" s="2"/>
      <c r="J342" s="2">
        <f t="shared" si="132"/>
        <v>0.49367964100161854</v>
      </c>
      <c r="K342" s="2">
        <f t="shared" si="133"/>
        <v>0.46213862210984763</v>
      </c>
      <c r="L342" s="2">
        <f t="shared" si="134"/>
        <v>3.8911631550401872E-2</v>
      </c>
      <c r="M342" s="2">
        <f t="shared" si="135"/>
        <v>5.2701053381319571E-3</v>
      </c>
      <c r="N342" s="1">
        <f>SUM(N334:N341)</f>
        <v>694510</v>
      </c>
      <c r="O342" s="1">
        <f t="shared" ref="O342:Y342" si="141">SUM(O334:O341)</f>
        <v>650138</v>
      </c>
      <c r="P342" s="1">
        <f t="shared" si="141"/>
        <v>54741</v>
      </c>
      <c r="Q342" s="1">
        <f t="shared" si="141"/>
        <v>6086</v>
      </c>
      <c r="X342" s="1">
        <f t="shared" si="141"/>
        <v>1254</v>
      </c>
      <c r="Y342" s="1">
        <f t="shared" si="141"/>
        <v>74</v>
      </c>
      <c r="BB342" s="7">
        <f>IF(Q342&gt;0,RANK(Q342,(N342:P342,Q342:AE342)),0)</f>
        <v>4</v>
      </c>
      <c r="BC342" s="7">
        <f>IF(R342&gt;0,RANK(R342,(N342:P342,Q342:AE342)),0)</f>
        <v>0</v>
      </c>
      <c r="BD342" s="7">
        <f>IF(T342&gt;0,RANK(T342,(N342:P342,Q342:AE342)),0)</f>
        <v>0</v>
      </c>
      <c r="BE342" s="7">
        <f>IF(S342&gt;0,RANK(S342,(N342:P342,Q342:AE342)),0)</f>
        <v>0</v>
      </c>
      <c r="BF342" s="2">
        <f t="shared" si="136"/>
        <v>4.3261209991733033E-3</v>
      </c>
      <c r="BG342" s="2">
        <f t="shared" si="137"/>
        <v>0</v>
      </c>
      <c r="BH342" s="2">
        <f t="shared" si="138"/>
        <v>0</v>
      </c>
      <c r="BI342" s="2">
        <f t="shared" si="139"/>
        <v>0</v>
      </c>
      <c r="BK342" t="s">
        <v>1630</v>
      </c>
      <c r="BL342" t="s">
        <v>260</v>
      </c>
      <c r="BO342" s="99">
        <v>9</v>
      </c>
      <c r="BP342" s="97"/>
      <c r="BQ342" s="99">
        <v>9</v>
      </c>
      <c r="BS342" s="7" t="s">
        <v>887</v>
      </c>
    </row>
    <row r="343" spans="1:71" ht="14" customHeight="1" x14ac:dyDescent="0.2">
      <c r="C343" s="1"/>
      <c r="E343" s="7"/>
      <c r="F343" s="7"/>
      <c r="I343" s="2"/>
      <c r="Q343" s="61"/>
      <c r="R343" s="61"/>
      <c r="S343" s="61"/>
      <c r="T343" s="61"/>
      <c r="U343" s="61"/>
      <c r="V343" s="61"/>
      <c r="W343" s="61"/>
      <c r="X343" s="61"/>
      <c r="Y343" s="61"/>
      <c r="Z343" s="61"/>
      <c r="BB343" s="7"/>
      <c r="BC343" s="7"/>
      <c r="BD343" s="7"/>
      <c r="BE343" s="7"/>
      <c r="BO343" s="99"/>
      <c r="BP343" s="97"/>
    </row>
    <row r="344" spans="1:71" ht="14" hidden="1" customHeight="1" outlineLevel="1" x14ac:dyDescent="0.2">
      <c r="A344" t="s">
        <v>1650</v>
      </c>
      <c r="B344" t="s">
        <v>1938</v>
      </c>
      <c r="C344" s="1">
        <f t="shared" ref="C344:C375" si="142">SUM(N344:AY344)</f>
        <v>115194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>IF(P344&gt;0,RANK(P344,(N344:P344,Q344:AE344)),0)</f>
        <v>4</v>
      </c>
      <c r="G344" s="1">
        <f t="shared" si="128"/>
        <v>31433</v>
      </c>
      <c r="H344" s="2">
        <f t="shared" si="129"/>
        <v>0.27287011476292167</v>
      </c>
      <c r="I344" s="2"/>
      <c r="J344" s="2">
        <f t="shared" ref="J344:J374" si="143">IF($C344=0,"-",N344/$C344)</f>
        <v>0.63120475024740874</v>
      </c>
      <c r="K344" s="2">
        <f t="shared" ref="K344:K374" si="144">IF($C344=0,"-",O344/$C344)</f>
        <v>0.35833463548448702</v>
      </c>
      <c r="L344" s="2">
        <f t="shared" ref="L344:L374" si="145">IF($C344=0,"-",P344/$C344)</f>
        <v>2.8907755612271472E-3</v>
      </c>
      <c r="M344" s="2">
        <f t="shared" ref="M344:M374" si="146">IF(C344=0,"-",(1-J344-K344-L344))</f>
        <v>7.5698387068770931E-3</v>
      </c>
      <c r="N344" s="1">
        <v>72711</v>
      </c>
      <c r="O344" s="1">
        <v>41278</v>
      </c>
      <c r="P344" s="1">
        <v>333</v>
      </c>
      <c r="Q344" s="61"/>
      <c r="R344" s="61"/>
      <c r="S344" s="61"/>
      <c r="T344" s="61"/>
      <c r="U344" s="61">
        <v>538</v>
      </c>
      <c r="V344" s="61"/>
      <c r="W344" s="61"/>
      <c r="X344" s="61">
        <v>202</v>
      </c>
      <c r="Y344" s="61">
        <v>130</v>
      </c>
      <c r="Z344" s="61">
        <v>0</v>
      </c>
      <c r="AA344" s="1">
        <v>2</v>
      </c>
      <c r="BB344" s="7">
        <f>IF(Q344&gt;0,RANK(Q344,(N344:P344,Q344:AE344)),0)</f>
        <v>0</v>
      </c>
      <c r="BC344" s="7">
        <f>IF(R344&gt;0,RANK(R344,(N344:P344,Q344:AE344)),0)</f>
        <v>0</v>
      </c>
      <c r="BD344" s="7">
        <f>IF(T344&gt;0,RANK(T344,(N344:P344,Q344:AE344)),0)</f>
        <v>0</v>
      </c>
      <c r="BE344" s="7">
        <f>IF(S344&gt;0,RANK(S344,(N344:P344,Q344:AE344)),0)</f>
        <v>0</v>
      </c>
      <c r="BF344" s="2">
        <f t="shared" ref="BF344:BF375" si="147">IF($C344=0,"-",Q344/$C344)</f>
        <v>0</v>
      </c>
      <c r="BG344" s="2">
        <f t="shared" ref="BG344:BG375" si="148">IF($C344=0,"-",R344/$C344)</f>
        <v>0</v>
      </c>
      <c r="BH344" s="2">
        <f t="shared" ref="BH344:BH375" si="149">IF($C344=0,"-",T344/$C344)</f>
        <v>0</v>
      </c>
      <c r="BI344" s="2">
        <f t="shared" ref="BI344:BI375" si="150">IF($C344=0,"-",S344/$C344)</f>
        <v>0</v>
      </c>
      <c r="BK344" t="s">
        <v>1650</v>
      </c>
      <c r="BL344" t="s">
        <v>1938</v>
      </c>
      <c r="BO344" s="99">
        <v>12</v>
      </c>
      <c r="BP344" s="97">
        <v>1</v>
      </c>
      <c r="BQ344" s="103">
        <f t="shared" ref="BQ344:BQ375" si="151">BO344*1000+BP344</f>
        <v>12001</v>
      </c>
      <c r="BS344" s="7" t="s">
        <v>2466</v>
      </c>
    </row>
    <row r="345" spans="1:71" ht="14" hidden="1" customHeight="1" outlineLevel="1" x14ac:dyDescent="0.2">
      <c r="A345" t="s">
        <v>1651</v>
      </c>
      <c r="B345" t="s">
        <v>1938</v>
      </c>
      <c r="C345" s="1">
        <f t="shared" si="142"/>
        <v>10542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>IF(P345&gt;0,RANK(P345,(N345:P345,Q345:AE345)),0)</f>
        <v>4</v>
      </c>
      <c r="G345" s="1">
        <f t="shared" si="128"/>
        <v>6927</v>
      </c>
      <c r="H345" s="2">
        <f t="shared" si="129"/>
        <v>0.65708594194649972</v>
      </c>
      <c r="I345" s="2"/>
      <c r="J345" s="2">
        <f t="shared" si="143"/>
        <v>0.16695124264845379</v>
      </c>
      <c r="K345" s="2">
        <f t="shared" si="144"/>
        <v>0.82403718459495356</v>
      </c>
      <c r="L345" s="2">
        <f t="shared" si="145"/>
        <v>2.181749193701385E-3</v>
      </c>
      <c r="M345" s="2">
        <f t="shared" si="146"/>
        <v>6.8298235628912046E-3</v>
      </c>
      <c r="N345" s="1">
        <v>1760</v>
      </c>
      <c r="O345" s="1">
        <v>8687</v>
      </c>
      <c r="P345" s="1">
        <v>23</v>
      </c>
      <c r="Q345" s="61"/>
      <c r="R345" s="61"/>
      <c r="S345" s="61"/>
      <c r="T345" s="61"/>
      <c r="U345" s="61">
        <v>43</v>
      </c>
      <c r="V345" s="61"/>
      <c r="W345" s="61"/>
      <c r="X345" s="61">
        <v>13</v>
      </c>
      <c r="Y345" s="61">
        <v>16</v>
      </c>
      <c r="Z345" s="61">
        <v>0</v>
      </c>
      <c r="AA345" s="1">
        <v>0</v>
      </c>
      <c r="BB345" s="7">
        <f>IF(Q345&gt;0,RANK(Q345,(N345:P345,Q345:AE345)),0)</f>
        <v>0</v>
      </c>
      <c r="BC345" s="7">
        <f>IF(R345&gt;0,RANK(R345,(N345:P345,Q345:AE345)),0)</f>
        <v>0</v>
      </c>
      <c r="BD345" s="7">
        <f>IF(T345&gt;0,RANK(T345,(N345:P345,Q345:AE345)),0)</f>
        <v>0</v>
      </c>
      <c r="BE345" s="7">
        <f>IF(S345&gt;0,RANK(S345,(N345:P345,Q345:AE345)),0)</f>
        <v>0</v>
      </c>
      <c r="BF345" s="2">
        <f t="shared" si="147"/>
        <v>0</v>
      </c>
      <c r="BG345" s="2">
        <f t="shared" si="148"/>
        <v>0</v>
      </c>
      <c r="BH345" s="2">
        <f t="shared" si="149"/>
        <v>0</v>
      </c>
      <c r="BI345" s="2">
        <f t="shared" si="150"/>
        <v>0</v>
      </c>
      <c r="BK345" t="s">
        <v>1651</v>
      </c>
      <c r="BL345" t="s">
        <v>1938</v>
      </c>
      <c r="BO345" s="99">
        <v>12</v>
      </c>
      <c r="BP345" s="97">
        <v>3</v>
      </c>
      <c r="BQ345" s="103">
        <f t="shared" si="151"/>
        <v>12003</v>
      </c>
      <c r="BS345" s="7" t="s">
        <v>2466</v>
      </c>
    </row>
    <row r="346" spans="1:71" ht="14" hidden="1" customHeight="1" outlineLevel="1" x14ac:dyDescent="0.2">
      <c r="A346" t="s">
        <v>2552</v>
      </c>
      <c r="B346" t="s">
        <v>1938</v>
      </c>
      <c r="C346" s="1">
        <f t="shared" si="142"/>
        <v>63331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4</v>
      </c>
      <c r="G346" s="1">
        <f t="shared" si="128"/>
        <v>28952</v>
      </c>
      <c r="H346" s="2">
        <f t="shared" si="129"/>
        <v>0.45715368460943295</v>
      </c>
      <c r="I346" s="2"/>
      <c r="J346" s="2">
        <f t="shared" si="143"/>
        <v>0.26459395872479513</v>
      </c>
      <c r="K346" s="2">
        <f t="shared" si="144"/>
        <v>0.72174764333422814</v>
      </c>
      <c r="L346" s="2">
        <f t="shared" si="145"/>
        <v>3.7264530798503102E-3</v>
      </c>
      <c r="M346" s="2">
        <f t="shared" si="146"/>
        <v>9.9319448611263645E-3</v>
      </c>
      <c r="N346" s="1">
        <v>16757</v>
      </c>
      <c r="O346" s="1">
        <v>45709</v>
      </c>
      <c r="P346" s="1">
        <v>236</v>
      </c>
      <c r="Q346" s="61"/>
      <c r="R346" s="61"/>
      <c r="S346" s="61"/>
      <c r="T346" s="61"/>
      <c r="U346" s="61">
        <v>371</v>
      </c>
      <c r="V346" s="61"/>
      <c r="W346" s="61"/>
      <c r="X346" s="61">
        <v>125</v>
      </c>
      <c r="Y346" s="61">
        <v>133</v>
      </c>
      <c r="Z346" s="61">
        <v>0</v>
      </c>
      <c r="AA346" s="1">
        <v>0</v>
      </c>
      <c r="BB346" s="7">
        <f>IF(Q346&gt;0,RANK(Q346,(N346:P346,Q346:AE346)),0)</f>
        <v>0</v>
      </c>
      <c r="BC346" s="7">
        <f>IF(R346&gt;0,RANK(R346,(N346:P346,Q346:AE346)),0)</f>
        <v>0</v>
      </c>
      <c r="BD346" s="7">
        <f>IF(T346&gt;0,RANK(T346,(N346:P346,Q346:AE346)),0)</f>
        <v>0</v>
      </c>
      <c r="BE346" s="7">
        <f>IF(S346&gt;0,RANK(S346,(N346:P346,Q346:AE346)),0)</f>
        <v>0</v>
      </c>
      <c r="BF346" s="2">
        <f t="shared" si="147"/>
        <v>0</v>
      </c>
      <c r="BG346" s="2">
        <f t="shared" si="148"/>
        <v>0</v>
      </c>
      <c r="BH346" s="2">
        <f t="shared" si="149"/>
        <v>0</v>
      </c>
      <c r="BI346" s="2">
        <f t="shared" si="150"/>
        <v>0</v>
      </c>
      <c r="BK346" t="s">
        <v>2552</v>
      </c>
      <c r="BL346" t="s">
        <v>1938</v>
      </c>
      <c r="BO346" s="99">
        <v>12</v>
      </c>
      <c r="BP346" s="97">
        <v>5</v>
      </c>
      <c r="BQ346" s="103">
        <f t="shared" si="151"/>
        <v>12005</v>
      </c>
      <c r="BS346" s="7" t="s">
        <v>2466</v>
      </c>
    </row>
    <row r="347" spans="1:71" ht="14" hidden="1" customHeight="1" outlineLevel="1" x14ac:dyDescent="0.2">
      <c r="A347" t="s">
        <v>2514</v>
      </c>
      <c r="B347" t="s">
        <v>1938</v>
      </c>
      <c r="C347" s="1">
        <f t="shared" si="142"/>
        <v>10505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4</v>
      </c>
      <c r="G347" s="1">
        <f t="shared" si="128"/>
        <v>5027</v>
      </c>
      <c r="H347" s="2">
        <f t="shared" si="129"/>
        <v>0.47853403141361256</v>
      </c>
      <c r="I347" s="2"/>
      <c r="J347" s="2">
        <f t="shared" si="143"/>
        <v>0.25425987624940505</v>
      </c>
      <c r="K347" s="2">
        <f t="shared" si="144"/>
        <v>0.73279390766301766</v>
      </c>
      <c r="L347" s="2">
        <f t="shared" si="145"/>
        <v>3.0461684911946693E-3</v>
      </c>
      <c r="M347" s="2">
        <f t="shared" si="146"/>
        <v>9.900047596382619E-3</v>
      </c>
      <c r="N347" s="1">
        <v>2671</v>
      </c>
      <c r="O347" s="1">
        <v>7698</v>
      </c>
      <c r="P347" s="1">
        <v>32</v>
      </c>
      <c r="Q347" s="61"/>
      <c r="R347" s="61"/>
      <c r="S347" s="61"/>
      <c r="T347" s="61"/>
      <c r="U347" s="61">
        <v>54</v>
      </c>
      <c r="V347" s="61"/>
      <c r="W347" s="61"/>
      <c r="X347" s="61">
        <v>23</v>
      </c>
      <c r="Y347" s="61">
        <v>27</v>
      </c>
      <c r="Z347" s="61">
        <v>0</v>
      </c>
      <c r="AA347" s="1">
        <v>0</v>
      </c>
      <c r="BB347" s="7">
        <f>IF(Q347&gt;0,RANK(Q347,(N347:P347,Q347:AE347)),0)</f>
        <v>0</v>
      </c>
      <c r="BC347" s="7">
        <f>IF(R347&gt;0,RANK(R347,(N347:P347,Q347:AE347)),0)</f>
        <v>0</v>
      </c>
      <c r="BD347" s="7">
        <f>IF(T347&gt;0,RANK(T347,(N347:P347,Q347:AE347)),0)</f>
        <v>0</v>
      </c>
      <c r="BE347" s="7">
        <f>IF(S347&gt;0,RANK(S347,(N347:P347,Q347:AE347)),0)</f>
        <v>0</v>
      </c>
      <c r="BF347" s="2">
        <f t="shared" si="147"/>
        <v>0</v>
      </c>
      <c r="BG347" s="2">
        <f t="shared" si="148"/>
        <v>0</v>
      </c>
      <c r="BH347" s="2">
        <f t="shared" si="149"/>
        <v>0</v>
      </c>
      <c r="BI347" s="2">
        <f t="shared" si="150"/>
        <v>0</v>
      </c>
      <c r="BK347" t="s">
        <v>2514</v>
      </c>
      <c r="BL347" t="s">
        <v>1938</v>
      </c>
      <c r="BO347" s="99">
        <v>12</v>
      </c>
      <c r="BP347" s="97">
        <v>7</v>
      </c>
      <c r="BQ347" s="103">
        <f t="shared" si="151"/>
        <v>12007</v>
      </c>
      <c r="BS347" s="7" t="s">
        <v>2466</v>
      </c>
    </row>
    <row r="348" spans="1:71" ht="14" hidden="1" customHeight="1" outlineLevel="1" x14ac:dyDescent="0.2">
      <c r="A348" t="s">
        <v>1281</v>
      </c>
      <c r="B348" t="s">
        <v>1938</v>
      </c>
      <c r="C348" s="1">
        <f t="shared" si="142"/>
        <v>281588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4</v>
      </c>
      <c r="G348" s="1">
        <f t="shared" si="128"/>
        <v>47292</v>
      </c>
      <c r="H348" s="2">
        <f t="shared" si="129"/>
        <v>0.16794749776268875</v>
      </c>
      <c r="I348" s="2"/>
      <c r="J348" s="2">
        <f t="shared" si="143"/>
        <v>0.40811753341761725</v>
      </c>
      <c r="K348" s="2">
        <f t="shared" si="144"/>
        <v>0.57606503118030594</v>
      </c>
      <c r="L348" s="2">
        <f t="shared" si="145"/>
        <v>3.8424932880662529E-3</v>
      </c>
      <c r="M348" s="2">
        <f t="shared" si="146"/>
        <v>1.1974942114010553E-2</v>
      </c>
      <c r="N348" s="1">
        <v>114921</v>
      </c>
      <c r="O348" s="1">
        <v>162213</v>
      </c>
      <c r="P348" s="1">
        <v>1082</v>
      </c>
      <c r="Q348" s="61"/>
      <c r="R348" s="61"/>
      <c r="S348" s="61"/>
      <c r="T348" s="61"/>
      <c r="U348" s="61">
        <v>2127</v>
      </c>
      <c r="V348" s="61"/>
      <c r="W348" s="61"/>
      <c r="X348" s="61">
        <v>569</v>
      </c>
      <c r="Y348" s="61">
        <v>674</v>
      </c>
      <c r="Z348" s="61">
        <v>1</v>
      </c>
      <c r="AA348" s="1">
        <v>1</v>
      </c>
      <c r="BB348" s="7">
        <f>IF(Q348&gt;0,RANK(Q348,(N348:P348,Q348:AE348)),0)</f>
        <v>0</v>
      </c>
      <c r="BC348" s="7">
        <f>IF(R348&gt;0,RANK(R348,(N348:P348,Q348:AE348)),0)</f>
        <v>0</v>
      </c>
      <c r="BD348" s="7">
        <f>IF(T348&gt;0,RANK(T348,(N348:P348,Q348:AE348)),0)</f>
        <v>0</v>
      </c>
      <c r="BE348" s="7">
        <f>IF(S348&gt;0,RANK(S348,(N348:P348,Q348:AE348)),0)</f>
        <v>0</v>
      </c>
      <c r="BF348" s="2">
        <f t="shared" si="147"/>
        <v>0</v>
      </c>
      <c r="BG348" s="2">
        <f t="shared" si="148"/>
        <v>0</v>
      </c>
      <c r="BH348" s="2">
        <f t="shared" si="149"/>
        <v>0</v>
      </c>
      <c r="BI348" s="2">
        <f t="shared" si="150"/>
        <v>0</v>
      </c>
      <c r="BK348" t="s">
        <v>1281</v>
      </c>
      <c r="BL348" t="s">
        <v>1938</v>
      </c>
      <c r="BO348" s="99">
        <v>12</v>
      </c>
      <c r="BP348" s="97">
        <v>9</v>
      </c>
      <c r="BQ348" s="103">
        <f t="shared" si="151"/>
        <v>12009</v>
      </c>
      <c r="BS348" s="7" t="s">
        <v>2466</v>
      </c>
    </row>
    <row r="349" spans="1:71" ht="14" hidden="1" customHeight="1" outlineLevel="1" x14ac:dyDescent="0.2">
      <c r="A349" t="s">
        <v>1816</v>
      </c>
      <c r="B349" t="s">
        <v>1938</v>
      </c>
      <c r="C349" s="1">
        <f t="shared" si="142"/>
        <v>709179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>IF(P349&gt;0,RANK(P349,(N349:P349,Q349:AE349)),0)</f>
        <v>4</v>
      </c>
      <c r="G349" s="1">
        <f t="shared" si="128"/>
        <v>260140</v>
      </c>
      <c r="H349" s="2">
        <f t="shared" si="129"/>
        <v>0.36681853241565249</v>
      </c>
      <c r="I349" s="2"/>
      <c r="J349" s="2">
        <f t="shared" si="143"/>
        <v>0.67987348751161558</v>
      </c>
      <c r="K349" s="2">
        <f t="shared" si="144"/>
        <v>0.31305495509596309</v>
      </c>
      <c r="L349" s="2">
        <f t="shared" si="145"/>
        <v>1.6991478879098225E-3</v>
      </c>
      <c r="M349" s="2">
        <f t="shared" si="146"/>
        <v>5.372409504511501E-3</v>
      </c>
      <c r="N349" s="1">
        <v>482152</v>
      </c>
      <c r="O349" s="1">
        <v>222012</v>
      </c>
      <c r="P349" s="1">
        <v>1205</v>
      </c>
      <c r="Q349" s="61"/>
      <c r="R349" s="61"/>
      <c r="S349" s="61"/>
      <c r="T349" s="61"/>
      <c r="U349" s="61">
        <v>2167</v>
      </c>
      <c r="V349" s="61"/>
      <c r="W349" s="61"/>
      <c r="X349" s="61">
        <v>903</v>
      </c>
      <c r="Y349" s="61">
        <v>740</v>
      </c>
      <c r="Z349" s="61">
        <v>0</v>
      </c>
      <c r="AA349" s="1">
        <v>0</v>
      </c>
      <c r="BB349" s="7">
        <f>IF(Q349&gt;0,RANK(Q349,(N349:P349,Q349:AE349)),0)</f>
        <v>0</v>
      </c>
      <c r="BC349" s="7">
        <f>IF(R349&gt;0,RANK(R349,(N349:P349,Q349:AE349)),0)</f>
        <v>0</v>
      </c>
      <c r="BD349" s="7">
        <f>IF(T349&gt;0,RANK(T349,(N349:P349,Q349:AE349)),0)</f>
        <v>0</v>
      </c>
      <c r="BE349" s="7">
        <f>IF(S349&gt;0,RANK(S349,(N349:P349,Q349:AE349)),0)</f>
        <v>0</v>
      </c>
      <c r="BF349" s="2">
        <f t="shared" si="147"/>
        <v>0</v>
      </c>
      <c r="BG349" s="2">
        <f t="shared" si="148"/>
        <v>0</v>
      </c>
      <c r="BH349" s="2">
        <f t="shared" si="149"/>
        <v>0</v>
      </c>
      <c r="BI349" s="2">
        <f t="shared" si="150"/>
        <v>0</v>
      </c>
      <c r="BK349" t="s">
        <v>1816</v>
      </c>
      <c r="BL349" t="s">
        <v>1938</v>
      </c>
      <c r="BO349" s="99">
        <v>12</v>
      </c>
      <c r="BP349" s="97">
        <v>11</v>
      </c>
      <c r="BQ349" s="103">
        <f t="shared" si="151"/>
        <v>12011</v>
      </c>
      <c r="BS349" s="7" t="s">
        <v>2466</v>
      </c>
    </row>
    <row r="350" spans="1:71" ht="14" hidden="1" customHeight="1" outlineLevel="1" x14ac:dyDescent="0.2">
      <c r="A350" t="s">
        <v>2511</v>
      </c>
      <c r="B350" t="s">
        <v>1938</v>
      </c>
      <c r="C350" s="1">
        <f t="shared" si="142"/>
        <v>4609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>IF(P350&gt;0,RANK(P350,(N350:P350,Q350:AE350)),0)</f>
        <v>5</v>
      </c>
      <c r="G350" s="1">
        <f t="shared" si="128"/>
        <v>2653</v>
      </c>
      <c r="H350" s="2">
        <f t="shared" si="129"/>
        <v>0.57561293122152313</v>
      </c>
      <c r="I350" s="2"/>
      <c r="J350" s="2">
        <f t="shared" si="143"/>
        <v>0.20026036016489476</v>
      </c>
      <c r="K350" s="2">
        <f t="shared" si="144"/>
        <v>0.77587329138641792</v>
      </c>
      <c r="L350" s="2">
        <f t="shared" si="145"/>
        <v>4.3393360815795184E-3</v>
      </c>
      <c r="M350" s="2">
        <f t="shared" si="146"/>
        <v>1.9527012367107771E-2</v>
      </c>
      <c r="N350" s="1">
        <v>923</v>
      </c>
      <c r="O350" s="1">
        <v>3576</v>
      </c>
      <c r="P350" s="1">
        <v>20</v>
      </c>
      <c r="Q350" s="61"/>
      <c r="R350" s="61"/>
      <c r="S350" s="61"/>
      <c r="T350" s="61"/>
      <c r="U350" s="61">
        <v>52</v>
      </c>
      <c r="V350" s="61"/>
      <c r="W350" s="61"/>
      <c r="X350" s="61">
        <v>21</v>
      </c>
      <c r="Y350" s="61">
        <v>17</v>
      </c>
      <c r="Z350" s="61">
        <v>0</v>
      </c>
      <c r="AA350" s="1">
        <v>0</v>
      </c>
      <c r="BB350" s="7">
        <f>IF(Q350&gt;0,RANK(Q350,(N350:P350,Q350:AE350)),0)</f>
        <v>0</v>
      </c>
      <c r="BC350" s="7">
        <f>IF(R350&gt;0,RANK(R350,(N350:P350,Q350:AE350)),0)</f>
        <v>0</v>
      </c>
      <c r="BD350" s="7">
        <f>IF(T350&gt;0,RANK(T350,(N350:P350,Q350:AE350)),0)</f>
        <v>0</v>
      </c>
      <c r="BE350" s="7">
        <f>IF(S350&gt;0,RANK(S350,(N350:P350,Q350:AE350)),0)</f>
        <v>0</v>
      </c>
      <c r="BF350" s="2">
        <f t="shared" si="147"/>
        <v>0</v>
      </c>
      <c r="BG350" s="2">
        <f t="shared" si="148"/>
        <v>0</v>
      </c>
      <c r="BH350" s="2">
        <f t="shared" si="149"/>
        <v>0</v>
      </c>
      <c r="BI350" s="2">
        <f t="shared" si="150"/>
        <v>0</v>
      </c>
      <c r="BK350" t="s">
        <v>2511</v>
      </c>
      <c r="BL350" t="s">
        <v>1938</v>
      </c>
      <c r="BO350" s="99">
        <v>12</v>
      </c>
      <c r="BP350" s="97">
        <v>13</v>
      </c>
      <c r="BQ350" s="103">
        <f t="shared" si="151"/>
        <v>12013</v>
      </c>
      <c r="BS350" s="7" t="s">
        <v>2466</v>
      </c>
    </row>
    <row r="351" spans="1:71" ht="14" hidden="1" customHeight="1" outlineLevel="1" x14ac:dyDescent="0.2">
      <c r="A351" t="s">
        <v>1916</v>
      </c>
      <c r="B351" t="s">
        <v>1938</v>
      </c>
      <c r="C351" s="1">
        <f t="shared" si="142"/>
        <v>86896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>IF(P351&gt;0,RANK(P351,(N351:P351,Q351:AE351)),0)</f>
        <v>4</v>
      </c>
      <c r="G351" s="1">
        <f t="shared" si="128"/>
        <v>22854</v>
      </c>
      <c r="H351" s="2">
        <f t="shared" si="129"/>
        <v>0.26300405081937028</v>
      </c>
      <c r="I351" s="2"/>
      <c r="J351" s="2">
        <f t="shared" si="143"/>
        <v>0.35960228318909959</v>
      </c>
      <c r="K351" s="2">
        <f t="shared" si="144"/>
        <v>0.62260633400846987</v>
      </c>
      <c r="L351" s="2">
        <f t="shared" si="145"/>
        <v>4.7643159639108824E-3</v>
      </c>
      <c r="M351" s="2">
        <f t="shared" si="146"/>
        <v>1.302706683851965E-2</v>
      </c>
      <c r="N351" s="1">
        <v>31248</v>
      </c>
      <c r="O351" s="1">
        <v>54102</v>
      </c>
      <c r="P351" s="1">
        <v>414</v>
      </c>
      <c r="Q351" s="61"/>
      <c r="R351" s="61"/>
      <c r="S351" s="61"/>
      <c r="T351" s="61"/>
      <c r="U351" s="61">
        <v>736</v>
      </c>
      <c r="V351" s="61"/>
      <c r="W351" s="61"/>
      <c r="X351" s="61">
        <v>179</v>
      </c>
      <c r="Y351" s="61">
        <v>216</v>
      </c>
      <c r="Z351" s="61">
        <v>0</v>
      </c>
      <c r="AA351" s="1">
        <v>1</v>
      </c>
      <c r="BB351" s="7">
        <f>IF(Q351&gt;0,RANK(Q351,(N351:P351,Q351:AE351)),0)</f>
        <v>0</v>
      </c>
      <c r="BC351" s="7">
        <f>IF(R351&gt;0,RANK(R351,(N351:P351,Q351:AE351)),0)</f>
        <v>0</v>
      </c>
      <c r="BD351" s="7">
        <f>IF(T351&gt;0,RANK(T351,(N351:P351,Q351:AE351)),0)</f>
        <v>0</v>
      </c>
      <c r="BE351" s="7">
        <f>IF(S351&gt;0,RANK(S351,(N351:P351,Q351:AE351)),0)</f>
        <v>0</v>
      </c>
      <c r="BF351" s="2">
        <f t="shared" si="147"/>
        <v>0</v>
      </c>
      <c r="BG351" s="2">
        <f t="shared" si="148"/>
        <v>0</v>
      </c>
      <c r="BH351" s="2">
        <f t="shared" si="149"/>
        <v>0</v>
      </c>
      <c r="BI351" s="2">
        <f t="shared" si="150"/>
        <v>0</v>
      </c>
      <c r="BK351" t="s">
        <v>1916</v>
      </c>
      <c r="BL351" t="s">
        <v>1938</v>
      </c>
      <c r="BO351" s="99">
        <v>12</v>
      </c>
      <c r="BP351" s="97">
        <v>15</v>
      </c>
      <c r="BQ351" s="103">
        <f t="shared" si="151"/>
        <v>12015</v>
      </c>
      <c r="BS351" s="7" t="s">
        <v>2466</v>
      </c>
    </row>
    <row r="352" spans="1:71" ht="14" hidden="1" customHeight="1" outlineLevel="1" x14ac:dyDescent="0.2">
      <c r="A352" t="s">
        <v>1062</v>
      </c>
      <c r="B352" t="s">
        <v>1938</v>
      </c>
      <c r="C352" s="1">
        <f t="shared" si="142"/>
        <v>70898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4</v>
      </c>
      <c r="G352" s="1">
        <f t="shared" si="128"/>
        <v>26532</v>
      </c>
      <c r="H352" s="2">
        <f t="shared" si="129"/>
        <v>0.37422776382972722</v>
      </c>
      <c r="I352" s="2"/>
      <c r="J352" s="2">
        <f t="shared" si="143"/>
        <v>0.29897881463510961</v>
      </c>
      <c r="K352" s="2">
        <f t="shared" si="144"/>
        <v>0.67320657846483678</v>
      </c>
      <c r="L352" s="2">
        <f t="shared" si="145"/>
        <v>4.654574176986657E-3</v>
      </c>
      <c r="M352" s="2">
        <f t="shared" si="146"/>
        <v>2.3160032723067006E-2</v>
      </c>
      <c r="N352" s="1">
        <v>21197</v>
      </c>
      <c r="O352" s="1">
        <v>47729</v>
      </c>
      <c r="P352" s="1">
        <v>330</v>
      </c>
      <c r="Q352" s="61"/>
      <c r="R352" s="61"/>
      <c r="S352" s="61"/>
      <c r="T352" s="61"/>
      <c r="U352" s="61">
        <v>1249</v>
      </c>
      <c r="V352" s="61"/>
      <c r="W352" s="61"/>
      <c r="X352" s="61">
        <v>183</v>
      </c>
      <c r="Y352" s="61">
        <v>210</v>
      </c>
      <c r="Z352" s="61">
        <v>0</v>
      </c>
      <c r="AA352" s="1">
        <v>0</v>
      </c>
      <c r="BB352" s="7">
        <f>IF(Q352&gt;0,RANK(Q352,(N352:P352,Q352:AE352)),0)</f>
        <v>0</v>
      </c>
      <c r="BC352" s="7">
        <f>IF(R352&gt;0,RANK(R352,(N352:P352,Q352:AE352)),0)</f>
        <v>0</v>
      </c>
      <c r="BD352" s="7">
        <f>IF(T352&gt;0,RANK(T352,(N352:P352,Q352:AE352)),0)</f>
        <v>0</v>
      </c>
      <c r="BE352" s="7">
        <f>IF(S352&gt;0,RANK(S352,(N352:P352,Q352:AE352)),0)</f>
        <v>0</v>
      </c>
      <c r="BF352" s="2">
        <f t="shared" si="147"/>
        <v>0</v>
      </c>
      <c r="BG352" s="2">
        <f t="shared" si="148"/>
        <v>0</v>
      </c>
      <c r="BH352" s="2">
        <f t="shared" si="149"/>
        <v>0</v>
      </c>
      <c r="BI352" s="2">
        <f t="shared" si="150"/>
        <v>0</v>
      </c>
      <c r="BK352" t="s">
        <v>1062</v>
      </c>
      <c r="BL352" t="s">
        <v>1938</v>
      </c>
      <c r="BO352" s="99">
        <v>12</v>
      </c>
      <c r="BP352" s="97">
        <v>17</v>
      </c>
      <c r="BQ352" s="103">
        <f t="shared" si="151"/>
        <v>12017</v>
      </c>
      <c r="BS352" s="7" t="s">
        <v>2466</v>
      </c>
    </row>
    <row r="353" spans="1:71" ht="14" hidden="1" customHeight="1" outlineLevel="1" x14ac:dyDescent="0.2">
      <c r="A353" t="s">
        <v>2583</v>
      </c>
      <c r="B353" t="s">
        <v>1938</v>
      </c>
      <c r="C353" s="1">
        <f t="shared" si="142"/>
        <v>93482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4</v>
      </c>
      <c r="G353" s="1">
        <f t="shared" si="128"/>
        <v>36251</v>
      </c>
      <c r="H353" s="2">
        <f t="shared" si="129"/>
        <v>0.38778588391348068</v>
      </c>
      <c r="I353" s="2"/>
      <c r="J353" s="2">
        <f t="shared" si="143"/>
        <v>0.30112748978412957</v>
      </c>
      <c r="K353" s="2">
        <f t="shared" si="144"/>
        <v>0.68891337369761019</v>
      </c>
      <c r="L353" s="2">
        <f t="shared" si="145"/>
        <v>2.599430906484671E-3</v>
      </c>
      <c r="M353" s="2">
        <f t="shared" si="146"/>
        <v>7.3597056117755211E-3</v>
      </c>
      <c r="N353" s="1">
        <v>28150</v>
      </c>
      <c r="O353" s="1">
        <v>64401</v>
      </c>
      <c r="P353" s="1">
        <v>243</v>
      </c>
      <c r="Q353" s="61"/>
      <c r="R353" s="61"/>
      <c r="S353" s="61"/>
      <c r="T353" s="61"/>
      <c r="U353" s="61">
        <v>451</v>
      </c>
      <c r="V353" s="61"/>
      <c r="W353" s="61"/>
      <c r="X353" s="61">
        <v>113</v>
      </c>
      <c r="Y353" s="61">
        <v>124</v>
      </c>
      <c r="Z353" s="61">
        <v>0</v>
      </c>
      <c r="AA353" s="1">
        <v>0</v>
      </c>
      <c r="BB353" s="7">
        <f>IF(Q353&gt;0,RANK(Q353,(N353:P353,Q353:AE353)),0)</f>
        <v>0</v>
      </c>
      <c r="BC353" s="7">
        <f>IF(R353&gt;0,RANK(R353,(N353:P353,Q353:AE353)),0)</f>
        <v>0</v>
      </c>
      <c r="BD353" s="7">
        <f>IF(T353&gt;0,RANK(T353,(N353:P353,Q353:AE353)),0)</f>
        <v>0</v>
      </c>
      <c r="BE353" s="7">
        <f>IF(S353&gt;0,RANK(S353,(N353:P353,Q353:AE353)),0)</f>
        <v>0</v>
      </c>
      <c r="BF353" s="2">
        <f t="shared" si="147"/>
        <v>0</v>
      </c>
      <c r="BG353" s="2">
        <f t="shared" si="148"/>
        <v>0</v>
      </c>
      <c r="BH353" s="2">
        <f t="shared" si="149"/>
        <v>0</v>
      </c>
      <c r="BI353" s="2">
        <f t="shared" si="150"/>
        <v>0</v>
      </c>
      <c r="BK353" t="s">
        <v>2583</v>
      </c>
      <c r="BL353" t="s">
        <v>1938</v>
      </c>
      <c r="BO353" s="99">
        <v>12</v>
      </c>
      <c r="BP353" s="97">
        <v>19</v>
      </c>
      <c r="BQ353" s="103">
        <f t="shared" si="151"/>
        <v>12019</v>
      </c>
      <c r="BS353" s="7" t="s">
        <v>2466</v>
      </c>
    </row>
    <row r="354" spans="1:71" ht="14" hidden="1" customHeight="1" outlineLevel="1" x14ac:dyDescent="0.2">
      <c r="A354" t="s">
        <v>1978</v>
      </c>
      <c r="B354" t="s">
        <v>1938</v>
      </c>
      <c r="C354" s="1">
        <f t="shared" si="142"/>
        <v>155453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4</v>
      </c>
      <c r="G354" s="1">
        <f t="shared" si="128"/>
        <v>46709</v>
      </c>
      <c r="H354" s="2">
        <f t="shared" si="129"/>
        <v>0.30047023859301525</v>
      </c>
      <c r="I354" s="2"/>
      <c r="J354" s="2">
        <f t="shared" si="143"/>
        <v>0.34476015258631226</v>
      </c>
      <c r="K354" s="2">
        <f t="shared" si="144"/>
        <v>0.64523039117932757</v>
      </c>
      <c r="L354" s="2">
        <f t="shared" si="145"/>
        <v>2.3351109338513891E-3</v>
      </c>
      <c r="M354" s="2">
        <f t="shared" si="146"/>
        <v>7.6743453005088365E-3</v>
      </c>
      <c r="N354" s="1">
        <v>53594</v>
      </c>
      <c r="O354" s="1">
        <v>100303</v>
      </c>
      <c r="P354" s="1">
        <v>363</v>
      </c>
      <c r="Q354" s="61"/>
      <c r="R354" s="61"/>
      <c r="S354" s="61"/>
      <c r="T354" s="61"/>
      <c r="U354" s="61">
        <v>780</v>
      </c>
      <c r="V354" s="61"/>
      <c r="W354" s="61"/>
      <c r="X354" s="61">
        <v>180</v>
      </c>
      <c r="Y354" s="61">
        <v>233</v>
      </c>
      <c r="Z354" s="61">
        <v>0</v>
      </c>
      <c r="AA354" s="1">
        <v>0</v>
      </c>
      <c r="BB354" s="7">
        <f>IF(Q354&gt;0,RANK(Q354,(N354:P354,Q354:AE354)),0)</f>
        <v>0</v>
      </c>
      <c r="BC354" s="7">
        <f>IF(R354&gt;0,RANK(R354,(N354:P354,Q354:AE354)),0)</f>
        <v>0</v>
      </c>
      <c r="BD354" s="7">
        <f>IF(T354&gt;0,RANK(T354,(N354:P354,Q354:AE354)),0)</f>
        <v>0</v>
      </c>
      <c r="BE354" s="7">
        <f>IF(S354&gt;0,RANK(S354,(N354:P354,Q354:AE354)),0)</f>
        <v>0</v>
      </c>
      <c r="BF354" s="2">
        <f t="shared" si="147"/>
        <v>0</v>
      </c>
      <c r="BG354" s="2">
        <f t="shared" si="148"/>
        <v>0</v>
      </c>
      <c r="BH354" s="2">
        <f t="shared" si="149"/>
        <v>0</v>
      </c>
      <c r="BI354" s="2">
        <f t="shared" si="150"/>
        <v>0</v>
      </c>
      <c r="BK354" t="s">
        <v>1978</v>
      </c>
      <c r="BL354" t="s">
        <v>1938</v>
      </c>
      <c r="BO354" s="99">
        <v>12</v>
      </c>
      <c r="BP354" s="97">
        <v>21</v>
      </c>
      <c r="BQ354" s="103">
        <f t="shared" si="151"/>
        <v>12021</v>
      </c>
      <c r="BS354" s="7" t="s">
        <v>2466</v>
      </c>
    </row>
    <row r="355" spans="1:71" ht="14" hidden="1" customHeight="1" outlineLevel="1" x14ac:dyDescent="0.2">
      <c r="A355" t="s">
        <v>1912</v>
      </c>
      <c r="B355" t="s">
        <v>1938</v>
      </c>
      <c r="C355" s="1">
        <f t="shared" si="142"/>
        <v>24843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4</v>
      </c>
      <c r="G355" s="1">
        <f t="shared" si="128"/>
        <v>10321</v>
      </c>
      <c r="H355" s="2">
        <f t="shared" si="129"/>
        <v>0.41544901984462423</v>
      </c>
      <c r="I355" s="2"/>
      <c r="J355" s="2">
        <f t="shared" si="143"/>
        <v>0.28599605522682447</v>
      </c>
      <c r="K355" s="2">
        <f t="shared" si="144"/>
        <v>0.70144507507144871</v>
      </c>
      <c r="L355" s="2">
        <f t="shared" si="145"/>
        <v>3.2202230004427807E-3</v>
      </c>
      <c r="M355" s="2">
        <f t="shared" si="146"/>
        <v>9.3386467012840351E-3</v>
      </c>
      <c r="N355" s="1">
        <v>7105</v>
      </c>
      <c r="O355" s="1">
        <v>17426</v>
      </c>
      <c r="P355" s="1">
        <v>80</v>
      </c>
      <c r="Q355" s="61"/>
      <c r="R355" s="61"/>
      <c r="S355" s="61"/>
      <c r="T355" s="61"/>
      <c r="U355" s="61">
        <v>139</v>
      </c>
      <c r="V355" s="61"/>
      <c r="W355" s="61"/>
      <c r="X355" s="61">
        <v>50</v>
      </c>
      <c r="Y355" s="61">
        <v>43</v>
      </c>
      <c r="Z355" s="61">
        <v>0</v>
      </c>
      <c r="AA355" s="1">
        <v>0</v>
      </c>
      <c r="BB355" s="7">
        <f>IF(Q355&gt;0,RANK(Q355,(N355:P355,Q355:AE355)),0)</f>
        <v>0</v>
      </c>
      <c r="BC355" s="7">
        <f>IF(R355&gt;0,RANK(R355,(N355:P355,Q355:AE355)),0)</f>
        <v>0</v>
      </c>
      <c r="BD355" s="7">
        <f>IF(T355&gt;0,RANK(T355,(N355:P355,Q355:AE355)),0)</f>
        <v>0</v>
      </c>
      <c r="BE355" s="7">
        <f>IF(S355&gt;0,RANK(S355,(N355:P355,Q355:AE355)),0)</f>
        <v>0</v>
      </c>
      <c r="BF355" s="2">
        <f t="shared" si="147"/>
        <v>0</v>
      </c>
      <c r="BG355" s="2">
        <f t="shared" si="148"/>
        <v>0</v>
      </c>
      <c r="BH355" s="2">
        <f t="shared" si="149"/>
        <v>0</v>
      </c>
      <c r="BI355" s="2">
        <f t="shared" si="150"/>
        <v>0</v>
      </c>
      <c r="BK355" t="s">
        <v>1912</v>
      </c>
      <c r="BL355" t="s">
        <v>1938</v>
      </c>
      <c r="BO355" s="99">
        <v>12</v>
      </c>
      <c r="BP355" s="97">
        <v>23</v>
      </c>
      <c r="BQ355" s="103">
        <f t="shared" si="151"/>
        <v>12023</v>
      </c>
      <c r="BS355" s="7" t="s">
        <v>2466</v>
      </c>
    </row>
    <row r="356" spans="1:71" ht="14" hidden="1" customHeight="1" outlineLevel="1" x14ac:dyDescent="0.2">
      <c r="A356" t="s">
        <v>22</v>
      </c>
      <c r="B356" t="s">
        <v>1938</v>
      </c>
      <c r="C356" s="1">
        <f t="shared" si="142"/>
        <v>8902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4</v>
      </c>
      <c r="G356" s="1">
        <f t="shared" si="128"/>
        <v>2604</v>
      </c>
      <c r="H356" s="2">
        <f t="shared" si="129"/>
        <v>0.29251853516063808</v>
      </c>
      <c r="I356" s="2"/>
      <c r="J356" s="2">
        <f t="shared" si="143"/>
        <v>0.34363064479892158</v>
      </c>
      <c r="K356" s="2">
        <f t="shared" si="144"/>
        <v>0.63614917995955966</v>
      </c>
      <c r="L356" s="2">
        <f t="shared" si="145"/>
        <v>5.279712424174343E-3</v>
      </c>
      <c r="M356" s="2">
        <f t="shared" si="146"/>
        <v>1.4940462817344412E-2</v>
      </c>
      <c r="N356" s="1">
        <v>3059</v>
      </c>
      <c r="O356" s="1">
        <v>5663</v>
      </c>
      <c r="P356" s="1">
        <v>47</v>
      </c>
      <c r="Q356" s="61"/>
      <c r="R356" s="61"/>
      <c r="S356" s="61"/>
      <c r="T356" s="61"/>
      <c r="U356" s="61">
        <v>78</v>
      </c>
      <c r="V356" s="61"/>
      <c r="W356" s="61"/>
      <c r="X356" s="61">
        <v>24</v>
      </c>
      <c r="Y356" s="61">
        <v>31</v>
      </c>
      <c r="Z356" s="61">
        <v>0</v>
      </c>
      <c r="AA356" s="1">
        <v>0</v>
      </c>
      <c r="BB356" s="7">
        <f>IF(Q356&gt;0,RANK(Q356,(N356:P356,Q356:AE356)),0)</f>
        <v>0</v>
      </c>
      <c r="BC356" s="7">
        <f>IF(R356&gt;0,RANK(R356,(N356:P356,Q356:AE356)),0)</f>
        <v>0</v>
      </c>
      <c r="BD356" s="7">
        <f>IF(T356&gt;0,RANK(T356,(N356:P356,Q356:AE356)),0)</f>
        <v>0</v>
      </c>
      <c r="BE356" s="7">
        <f>IF(S356&gt;0,RANK(S356,(N356:P356,Q356:AE356)),0)</f>
        <v>0</v>
      </c>
      <c r="BF356" s="2">
        <f t="shared" si="147"/>
        <v>0</v>
      </c>
      <c r="BG356" s="2">
        <f t="shared" si="148"/>
        <v>0</v>
      </c>
      <c r="BH356" s="2">
        <f t="shared" si="149"/>
        <v>0</v>
      </c>
      <c r="BI356" s="2">
        <f t="shared" si="150"/>
        <v>0</v>
      </c>
      <c r="BK356" t="s">
        <v>22</v>
      </c>
      <c r="BL356" t="s">
        <v>1938</v>
      </c>
      <c r="BO356" s="99">
        <v>12</v>
      </c>
      <c r="BP356" s="97">
        <v>27</v>
      </c>
      <c r="BQ356" s="103">
        <f t="shared" si="151"/>
        <v>12027</v>
      </c>
      <c r="BS356" s="7" t="s">
        <v>2466</v>
      </c>
    </row>
    <row r="357" spans="1:71" ht="14" hidden="1" customHeight="1" outlineLevel="1" x14ac:dyDescent="0.2">
      <c r="A357" t="s">
        <v>2619</v>
      </c>
      <c r="B357" t="s">
        <v>1938</v>
      </c>
      <c r="C357" s="1">
        <f t="shared" si="142"/>
        <v>5801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>IF(P357&gt;0,RANK(P357,(N357:P357,Q357:AE357)),0)</f>
        <v>4</v>
      </c>
      <c r="G357" s="1">
        <f t="shared" si="128"/>
        <v>3655</v>
      </c>
      <c r="H357" s="2">
        <f t="shared" si="129"/>
        <v>0.63006378210653335</v>
      </c>
      <c r="I357" s="2"/>
      <c r="J357" s="2">
        <f t="shared" si="143"/>
        <v>0.17376314428546802</v>
      </c>
      <c r="K357" s="2">
        <f t="shared" si="144"/>
        <v>0.80382692639200137</v>
      </c>
      <c r="L357" s="2">
        <f t="shared" si="145"/>
        <v>4.1372177210825716E-3</v>
      </c>
      <c r="M357" s="2">
        <f t="shared" si="146"/>
        <v>1.8272711601448038E-2</v>
      </c>
      <c r="N357" s="1">
        <v>1008</v>
      </c>
      <c r="O357" s="1">
        <v>4663</v>
      </c>
      <c r="P357" s="1">
        <v>24</v>
      </c>
      <c r="Q357" s="61"/>
      <c r="R357" s="61"/>
      <c r="S357" s="61"/>
      <c r="T357" s="61"/>
      <c r="U357" s="61">
        <v>65</v>
      </c>
      <c r="V357" s="61"/>
      <c r="W357" s="61"/>
      <c r="X357" s="61">
        <v>20</v>
      </c>
      <c r="Y357" s="61">
        <v>21</v>
      </c>
      <c r="Z357" s="61">
        <v>0</v>
      </c>
      <c r="AA357" s="1">
        <v>0</v>
      </c>
      <c r="BB357" s="7">
        <f>IF(Q357&gt;0,RANK(Q357,(N357:P357,Q357:AE357)),0)</f>
        <v>0</v>
      </c>
      <c r="BC357" s="7">
        <f>IF(R357&gt;0,RANK(R357,(N357:P357,Q357:AE357)),0)</f>
        <v>0</v>
      </c>
      <c r="BD357" s="7">
        <f>IF(T357&gt;0,RANK(T357,(N357:P357,Q357:AE357)),0)</f>
        <v>0</v>
      </c>
      <c r="BE357" s="7">
        <f>IF(S357&gt;0,RANK(S357,(N357:P357,Q357:AE357)),0)</f>
        <v>0</v>
      </c>
      <c r="BF357" s="2">
        <f t="shared" si="147"/>
        <v>0</v>
      </c>
      <c r="BG357" s="2">
        <f t="shared" si="148"/>
        <v>0</v>
      </c>
      <c r="BH357" s="2">
        <f t="shared" si="149"/>
        <v>0</v>
      </c>
      <c r="BI357" s="2">
        <f t="shared" si="150"/>
        <v>0</v>
      </c>
      <c r="BK357" t="s">
        <v>2619</v>
      </c>
      <c r="BL357" t="s">
        <v>1938</v>
      </c>
      <c r="BO357" s="99">
        <v>12</v>
      </c>
      <c r="BP357" s="97">
        <v>29</v>
      </c>
      <c r="BQ357" s="103">
        <f t="shared" si="151"/>
        <v>12029</v>
      </c>
      <c r="BS357" s="7" t="s">
        <v>2466</v>
      </c>
    </row>
    <row r="358" spans="1:71" ht="14" hidden="1" customHeight="1" outlineLevel="1" x14ac:dyDescent="0.2">
      <c r="A358" t="s">
        <v>1045</v>
      </c>
      <c r="B358" t="s">
        <v>1938</v>
      </c>
      <c r="C358" s="1">
        <f t="shared" si="142"/>
        <v>379948</v>
      </c>
      <c r="D358" s="7">
        <f>IF(N358&gt;0, RANK(N358,(N358:P358,Q358:AE358)),0)</f>
        <v>1</v>
      </c>
      <c r="E358" s="7">
        <f>IF(O358&gt;0,RANK(O358,(N358:P358,Q358:AE358)),0)</f>
        <v>2</v>
      </c>
      <c r="F358" s="7">
        <f>IF(P358&gt;0,RANK(P358,(N358:P358,Q358:AE358)),0)</f>
        <v>4</v>
      </c>
      <c r="G358" s="1">
        <f t="shared" si="128"/>
        <v>16710</v>
      </c>
      <c r="H358" s="2">
        <f t="shared" si="129"/>
        <v>4.3979702485603296E-2</v>
      </c>
      <c r="I358" s="2"/>
      <c r="J358" s="2">
        <f t="shared" si="143"/>
        <v>0.5174708117952983</v>
      </c>
      <c r="K358" s="2">
        <f t="shared" si="144"/>
        <v>0.47349110930969501</v>
      </c>
      <c r="L358" s="2">
        <f t="shared" si="145"/>
        <v>2.2318843631233746E-3</v>
      </c>
      <c r="M358" s="2">
        <f t="shared" si="146"/>
        <v>6.8061945318833098E-3</v>
      </c>
      <c r="N358" s="1">
        <v>196612</v>
      </c>
      <c r="O358" s="1">
        <v>179902</v>
      </c>
      <c r="P358" s="1">
        <v>848</v>
      </c>
      <c r="Q358" s="61"/>
      <c r="R358" s="61"/>
      <c r="S358" s="61"/>
      <c r="T358" s="61"/>
      <c r="U358" s="61">
        <v>1580</v>
      </c>
      <c r="V358" s="61"/>
      <c r="W358" s="61"/>
      <c r="X358" s="61">
        <v>512</v>
      </c>
      <c r="Y358" s="61">
        <v>493</v>
      </c>
      <c r="Z358" s="61">
        <v>0</v>
      </c>
      <c r="AA358" s="1">
        <v>1</v>
      </c>
      <c r="BB358" s="7">
        <f>IF(Q358&gt;0,RANK(Q358,(N358:P358,Q358:AE358)),0)</f>
        <v>0</v>
      </c>
      <c r="BC358" s="7">
        <f>IF(R358&gt;0,RANK(R358,(N358:P358,Q358:AE358)),0)</f>
        <v>0</v>
      </c>
      <c r="BD358" s="7">
        <f>IF(T358&gt;0,RANK(T358,(N358:P358,Q358:AE358)),0)</f>
        <v>0</v>
      </c>
      <c r="BE358" s="7">
        <f>IF(S358&gt;0,RANK(S358,(N358:P358,Q358:AE358)),0)</f>
        <v>0</v>
      </c>
      <c r="BF358" s="2">
        <f t="shared" si="147"/>
        <v>0</v>
      </c>
      <c r="BG358" s="2">
        <f t="shared" si="148"/>
        <v>0</v>
      </c>
      <c r="BH358" s="2">
        <f t="shared" si="149"/>
        <v>0</v>
      </c>
      <c r="BI358" s="2">
        <f t="shared" si="150"/>
        <v>0</v>
      </c>
      <c r="BK358" t="s">
        <v>1045</v>
      </c>
      <c r="BL358" t="s">
        <v>1938</v>
      </c>
      <c r="BO358" s="99">
        <v>12</v>
      </c>
      <c r="BP358" s="97">
        <v>31</v>
      </c>
      <c r="BQ358" s="103">
        <f t="shared" si="151"/>
        <v>12031</v>
      </c>
      <c r="BS358" s="7" t="s">
        <v>2466</v>
      </c>
    </row>
    <row r="359" spans="1:71" ht="14" hidden="1" customHeight="1" outlineLevel="1" x14ac:dyDescent="0.2">
      <c r="A359" t="s">
        <v>272</v>
      </c>
      <c r="B359" t="s">
        <v>1938</v>
      </c>
      <c r="C359" s="1">
        <f t="shared" si="142"/>
        <v>129367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>IF(P359&gt;0,RANK(P359,(N359:P359,Q359:AE359)),0)</f>
        <v>4</v>
      </c>
      <c r="G359" s="1">
        <f t="shared" si="128"/>
        <v>21884</v>
      </c>
      <c r="H359" s="2">
        <f t="shared" si="129"/>
        <v>0.16916215108953597</v>
      </c>
      <c r="I359" s="2"/>
      <c r="J359" s="2">
        <f t="shared" si="143"/>
        <v>0.40841172787496038</v>
      </c>
      <c r="K359" s="2">
        <f t="shared" si="144"/>
        <v>0.5775738789644963</v>
      </c>
      <c r="L359" s="2">
        <f t="shared" si="145"/>
        <v>3.4939358569032286E-3</v>
      </c>
      <c r="M359" s="2">
        <f t="shared" si="146"/>
        <v>1.0520457303640086E-2</v>
      </c>
      <c r="N359" s="1">
        <v>52835</v>
      </c>
      <c r="O359" s="1">
        <v>74719</v>
      </c>
      <c r="P359" s="1">
        <v>452</v>
      </c>
      <c r="Q359" s="61"/>
      <c r="R359" s="61"/>
      <c r="S359" s="61"/>
      <c r="T359" s="61"/>
      <c r="U359" s="61">
        <v>868</v>
      </c>
      <c r="V359" s="61"/>
      <c r="W359" s="61"/>
      <c r="X359" s="61">
        <v>278</v>
      </c>
      <c r="Y359" s="61">
        <v>214</v>
      </c>
      <c r="Z359" s="61">
        <v>0</v>
      </c>
      <c r="AA359" s="1">
        <v>1</v>
      </c>
      <c r="BB359" s="7">
        <f>IF(Q359&gt;0,RANK(Q359,(N359:P359,Q359:AE359)),0)</f>
        <v>0</v>
      </c>
      <c r="BC359" s="7">
        <f>IF(R359&gt;0,RANK(R359,(N359:P359,Q359:AE359)),0)</f>
        <v>0</v>
      </c>
      <c r="BD359" s="7">
        <f>IF(T359&gt;0,RANK(T359,(N359:P359,Q359:AE359)),0)</f>
        <v>0</v>
      </c>
      <c r="BE359" s="7">
        <f>IF(S359&gt;0,RANK(S359,(N359:P359,Q359:AE359)),0)</f>
        <v>0</v>
      </c>
      <c r="BF359" s="2">
        <f t="shared" si="147"/>
        <v>0</v>
      </c>
      <c r="BG359" s="2">
        <f t="shared" si="148"/>
        <v>0</v>
      </c>
      <c r="BH359" s="2">
        <f t="shared" si="149"/>
        <v>0</v>
      </c>
      <c r="BI359" s="2">
        <f t="shared" si="150"/>
        <v>0</v>
      </c>
      <c r="BK359" t="s">
        <v>272</v>
      </c>
      <c r="BL359" t="s">
        <v>1938</v>
      </c>
      <c r="BO359" s="99">
        <v>12</v>
      </c>
      <c r="BP359" s="97">
        <v>33</v>
      </c>
      <c r="BQ359" s="103">
        <f t="shared" si="151"/>
        <v>12033</v>
      </c>
      <c r="BS359" s="7" t="s">
        <v>2466</v>
      </c>
    </row>
    <row r="360" spans="1:71" ht="14" hidden="1" customHeight="1" outlineLevel="1" x14ac:dyDescent="0.2">
      <c r="A360" t="s">
        <v>979</v>
      </c>
      <c r="B360" t="s">
        <v>1938</v>
      </c>
      <c r="C360" s="1">
        <f t="shared" si="142"/>
        <v>52816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4</v>
      </c>
      <c r="G360" s="1">
        <f t="shared" si="128"/>
        <v>9768</v>
      </c>
      <c r="H360" s="2">
        <f t="shared" si="129"/>
        <v>0.18494395637685551</v>
      </c>
      <c r="I360" s="2"/>
      <c r="J360" s="2">
        <f t="shared" si="143"/>
        <v>0.40107164495607389</v>
      </c>
      <c r="K360" s="2">
        <f t="shared" si="144"/>
        <v>0.5860156013329294</v>
      </c>
      <c r="L360" s="2">
        <f t="shared" si="145"/>
        <v>3.2755225689185094E-3</v>
      </c>
      <c r="M360" s="2">
        <f t="shared" si="146"/>
        <v>9.6372311420782515E-3</v>
      </c>
      <c r="N360" s="1">
        <v>21183</v>
      </c>
      <c r="O360" s="1">
        <v>30951</v>
      </c>
      <c r="P360" s="1">
        <v>173</v>
      </c>
      <c r="Q360" s="61"/>
      <c r="R360" s="61"/>
      <c r="S360" s="61"/>
      <c r="T360" s="61"/>
      <c r="U360" s="61">
        <v>319</v>
      </c>
      <c r="V360" s="61"/>
      <c r="W360" s="61"/>
      <c r="X360" s="61">
        <v>90</v>
      </c>
      <c r="Y360" s="61">
        <v>100</v>
      </c>
      <c r="Z360" s="61">
        <v>0</v>
      </c>
      <c r="AA360" s="1">
        <v>0</v>
      </c>
      <c r="BB360" s="7">
        <f>IF(Q360&gt;0,RANK(Q360,(N360:P360,Q360:AE360)),0)</f>
        <v>0</v>
      </c>
      <c r="BC360" s="7">
        <f>IF(R360&gt;0,RANK(R360,(N360:P360,Q360:AE360)),0)</f>
        <v>0</v>
      </c>
      <c r="BD360" s="7">
        <f>IF(T360&gt;0,RANK(T360,(N360:P360,Q360:AE360)),0)</f>
        <v>0</v>
      </c>
      <c r="BE360" s="7">
        <f>IF(S360&gt;0,RANK(S360,(N360:P360,Q360:AE360)),0)</f>
        <v>0</v>
      </c>
      <c r="BF360" s="2">
        <f t="shared" si="147"/>
        <v>0</v>
      </c>
      <c r="BG360" s="2">
        <f t="shared" si="148"/>
        <v>0</v>
      </c>
      <c r="BH360" s="2">
        <f t="shared" si="149"/>
        <v>0</v>
      </c>
      <c r="BI360" s="2">
        <f t="shared" si="150"/>
        <v>0</v>
      </c>
      <c r="BK360" t="s">
        <v>979</v>
      </c>
      <c r="BL360" t="s">
        <v>1938</v>
      </c>
      <c r="BO360" s="99">
        <v>12</v>
      </c>
      <c r="BP360" s="97">
        <v>35</v>
      </c>
      <c r="BQ360" s="103">
        <f t="shared" si="151"/>
        <v>12035</v>
      </c>
      <c r="BS360" s="7" t="s">
        <v>2466</v>
      </c>
    </row>
    <row r="361" spans="1:71" ht="14" hidden="1" customHeight="1" outlineLevel="1" x14ac:dyDescent="0.2">
      <c r="A361" t="s">
        <v>1440</v>
      </c>
      <c r="B361" t="s">
        <v>1938</v>
      </c>
      <c r="C361" s="1">
        <f t="shared" si="142"/>
        <v>5420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3</v>
      </c>
      <c r="G361" s="1">
        <f t="shared" si="128"/>
        <v>1718</v>
      </c>
      <c r="H361" s="2">
        <f t="shared" si="129"/>
        <v>0.3169741697416974</v>
      </c>
      <c r="I361" s="2"/>
      <c r="J361" s="2">
        <f t="shared" si="143"/>
        <v>0.33025830258302585</v>
      </c>
      <c r="K361" s="2">
        <f t="shared" si="144"/>
        <v>0.64723247232472325</v>
      </c>
      <c r="L361" s="2">
        <f t="shared" si="145"/>
        <v>7.5645756457564575E-3</v>
      </c>
      <c r="M361" s="2">
        <f t="shared" si="146"/>
        <v>1.4944649446494382E-2</v>
      </c>
      <c r="N361" s="1">
        <v>1790</v>
      </c>
      <c r="O361" s="1">
        <v>3508</v>
      </c>
      <c r="P361" s="1">
        <v>41</v>
      </c>
      <c r="Q361" s="61"/>
      <c r="R361" s="61"/>
      <c r="S361" s="61"/>
      <c r="T361" s="61"/>
      <c r="U361" s="61">
        <v>36</v>
      </c>
      <c r="V361" s="61"/>
      <c r="W361" s="61"/>
      <c r="X361" s="61">
        <v>26</v>
      </c>
      <c r="Y361" s="61">
        <v>19</v>
      </c>
      <c r="Z361" s="61">
        <v>0</v>
      </c>
      <c r="AA361" s="1">
        <v>0</v>
      </c>
      <c r="BB361" s="7">
        <f>IF(Q361&gt;0,RANK(Q361,(N361:P361,Q361:AE361)),0)</f>
        <v>0</v>
      </c>
      <c r="BC361" s="7">
        <f>IF(R361&gt;0,RANK(R361,(N361:P361,Q361:AE361)),0)</f>
        <v>0</v>
      </c>
      <c r="BD361" s="7">
        <f>IF(T361&gt;0,RANK(T361,(N361:P361,Q361:AE361)),0)</f>
        <v>0</v>
      </c>
      <c r="BE361" s="7">
        <f>IF(S361&gt;0,RANK(S361,(N361:P361,Q361:AE361)),0)</f>
        <v>0</v>
      </c>
      <c r="BF361" s="2">
        <f t="shared" si="147"/>
        <v>0</v>
      </c>
      <c r="BG361" s="2">
        <f t="shared" si="148"/>
        <v>0</v>
      </c>
      <c r="BH361" s="2">
        <f t="shared" si="149"/>
        <v>0</v>
      </c>
      <c r="BI361" s="2">
        <f t="shared" si="150"/>
        <v>0</v>
      </c>
      <c r="BK361" t="s">
        <v>1440</v>
      </c>
      <c r="BL361" t="s">
        <v>1938</v>
      </c>
      <c r="BO361" s="99">
        <v>12</v>
      </c>
      <c r="BP361" s="97">
        <v>37</v>
      </c>
      <c r="BQ361" s="103">
        <f t="shared" si="151"/>
        <v>12037</v>
      </c>
      <c r="BS361" s="7" t="s">
        <v>2466</v>
      </c>
    </row>
    <row r="362" spans="1:71" ht="14" hidden="1" customHeight="1" outlineLevel="1" x14ac:dyDescent="0.2">
      <c r="A362" t="s">
        <v>490</v>
      </c>
      <c r="B362" t="s">
        <v>1938</v>
      </c>
      <c r="C362" s="1">
        <f t="shared" si="142"/>
        <v>20058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>IF(P362&gt;0,RANK(P362,(N362:P362,Q362:AE362)),0)</f>
        <v>4</v>
      </c>
      <c r="G362" s="1">
        <f t="shared" si="128"/>
        <v>7512</v>
      </c>
      <c r="H362" s="2">
        <f t="shared" si="129"/>
        <v>0.37451390966198028</v>
      </c>
      <c r="I362" s="2"/>
      <c r="J362" s="2">
        <f t="shared" si="143"/>
        <v>0.6836175092232526</v>
      </c>
      <c r="K362" s="2">
        <f t="shared" si="144"/>
        <v>0.30910359956127231</v>
      </c>
      <c r="L362" s="2">
        <f t="shared" si="145"/>
        <v>1.4956625785222854E-3</v>
      </c>
      <c r="M362" s="2">
        <f t="shared" si="146"/>
        <v>5.7832286369528061E-3</v>
      </c>
      <c r="N362" s="1">
        <v>13712</v>
      </c>
      <c r="O362" s="1">
        <v>6200</v>
      </c>
      <c r="P362" s="1">
        <v>30</v>
      </c>
      <c r="Q362" s="61"/>
      <c r="R362" s="61"/>
      <c r="S362" s="61"/>
      <c r="T362" s="61"/>
      <c r="U362" s="61">
        <v>65</v>
      </c>
      <c r="V362" s="61"/>
      <c r="W362" s="61"/>
      <c r="X362" s="61">
        <v>23</v>
      </c>
      <c r="Y362" s="61">
        <v>26</v>
      </c>
      <c r="Z362" s="61">
        <v>0</v>
      </c>
      <c r="AA362" s="1">
        <v>2</v>
      </c>
      <c r="BB362" s="7">
        <f>IF(Q362&gt;0,RANK(Q362,(N362:P362,Q362:AE362)),0)</f>
        <v>0</v>
      </c>
      <c r="BC362" s="7">
        <f>IF(R362&gt;0,RANK(R362,(N362:P362,Q362:AE362)),0)</f>
        <v>0</v>
      </c>
      <c r="BD362" s="7">
        <f>IF(T362&gt;0,RANK(T362,(N362:P362,Q362:AE362)),0)</f>
        <v>0</v>
      </c>
      <c r="BE362" s="7">
        <f>IF(S362&gt;0,RANK(S362,(N362:P362,Q362:AE362)),0)</f>
        <v>0</v>
      </c>
      <c r="BF362" s="2">
        <f t="shared" si="147"/>
        <v>0</v>
      </c>
      <c r="BG362" s="2">
        <f t="shared" si="148"/>
        <v>0</v>
      </c>
      <c r="BH362" s="2">
        <f t="shared" si="149"/>
        <v>0</v>
      </c>
      <c r="BI362" s="2">
        <f t="shared" si="150"/>
        <v>0</v>
      </c>
      <c r="BK362" t="s">
        <v>490</v>
      </c>
      <c r="BL362" t="s">
        <v>1938</v>
      </c>
      <c r="BO362" s="99">
        <v>12</v>
      </c>
      <c r="BP362" s="97">
        <v>39</v>
      </c>
      <c r="BQ362" s="103">
        <f t="shared" si="151"/>
        <v>12039</v>
      </c>
      <c r="BS362" s="7" t="s">
        <v>2466</v>
      </c>
    </row>
    <row r="363" spans="1:71" ht="14" hidden="1" customHeight="1" outlineLevel="1" x14ac:dyDescent="0.2">
      <c r="A363" t="s">
        <v>560</v>
      </c>
      <c r="B363" t="s">
        <v>1938</v>
      </c>
      <c r="C363" s="1">
        <f t="shared" si="142"/>
        <v>7366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4</v>
      </c>
      <c r="G363" s="1">
        <f t="shared" si="128"/>
        <v>4693</v>
      </c>
      <c r="H363" s="2">
        <f t="shared" si="129"/>
        <v>0.63711648112951402</v>
      </c>
      <c r="I363" s="2"/>
      <c r="J363" s="2">
        <f t="shared" si="143"/>
        <v>0.17404289980993756</v>
      </c>
      <c r="K363" s="2">
        <f t="shared" si="144"/>
        <v>0.8111593809394515</v>
      </c>
      <c r="L363" s="2">
        <f t="shared" si="145"/>
        <v>3.937007874015748E-3</v>
      </c>
      <c r="M363" s="2">
        <f t="shared" si="146"/>
        <v>1.086071137659516E-2</v>
      </c>
      <c r="N363" s="1">
        <v>1282</v>
      </c>
      <c r="O363" s="1">
        <v>5975</v>
      </c>
      <c r="P363" s="1">
        <v>29</v>
      </c>
      <c r="Q363" s="61"/>
      <c r="R363" s="61"/>
      <c r="S363" s="61"/>
      <c r="T363" s="61"/>
      <c r="U363" s="61">
        <v>47</v>
      </c>
      <c r="V363" s="61"/>
      <c r="W363" s="61"/>
      <c r="X363" s="61">
        <v>15</v>
      </c>
      <c r="Y363" s="61">
        <v>18</v>
      </c>
      <c r="Z363" s="61">
        <v>0</v>
      </c>
      <c r="AA363" s="1">
        <v>0</v>
      </c>
      <c r="BB363" s="7">
        <f>IF(Q363&gt;0,RANK(Q363,(N363:P363,Q363:AE363)),0)</f>
        <v>0</v>
      </c>
      <c r="BC363" s="7">
        <f>IF(R363&gt;0,RANK(R363,(N363:P363,Q363:AE363)),0)</f>
        <v>0</v>
      </c>
      <c r="BD363" s="7">
        <f>IF(T363&gt;0,RANK(T363,(N363:P363,Q363:AE363)),0)</f>
        <v>0</v>
      </c>
      <c r="BE363" s="7">
        <f>IF(S363&gt;0,RANK(S363,(N363:P363,Q363:AE363)),0)</f>
        <v>0</v>
      </c>
      <c r="BF363" s="2">
        <f t="shared" si="147"/>
        <v>0</v>
      </c>
      <c r="BG363" s="2">
        <f t="shared" si="148"/>
        <v>0</v>
      </c>
      <c r="BH363" s="2">
        <f t="shared" si="149"/>
        <v>0</v>
      </c>
      <c r="BI363" s="2">
        <f t="shared" si="150"/>
        <v>0</v>
      </c>
      <c r="BK363" t="s">
        <v>560</v>
      </c>
      <c r="BL363" t="s">
        <v>1938</v>
      </c>
      <c r="BO363" s="99">
        <v>12</v>
      </c>
      <c r="BP363" s="97">
        <v>41</v>
      </c>
      <c r="BQ363" s="103">
        <f t="shared" si="151"/>
        <v>12041</v>
      </c>
      <c r="BS363" s="7" t="s">
        <v>2466</v>
      </c>
    </row>
    <row r="364" spans="1:71" ht="14" hidden="1" customHeight="1" outlineLevel="1" x14ac:dyDescent="0.2">
      <c r="A364" t="s">
        <v>1540</v>
      </c>
      <c r="B364" t="s">
        <v>1938</v>
      </c>
      <c r="C364" s="1">
        <f t="shared" si="142"/>
        <v>3830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4</v>
      </c>
      <c r="G364" s="1">
        <f t="shared" si="128"/>
        <v>1552</v>
      </c>
      <c r="H364" s="2">
        <f t="shared" si="129"/>
        <v>0.4052219321148825</v>
      </c>
      <c r="I364" s="2"/>
      <c r="J364" s="2">
        <f t="shared" si="143"/>
        <v>0.28590078328981722</v>
      </c>
      <c r="K364" s="2">
        <f t="shared" si="144"/>
        <v>0.69112271540469972</v>
      </c>
      <c r="L364" s="2">
        <f t="shared" si="145"/>
        <v>6.5274151436031328E-3</v>
      </c>
      <c r="M364" s="2">
        <f t="shared" si="146"/>
        <v>1.6449086161879879E-2</v>
      </c>
      <c r="N364" s="1">
        <v>1095</v>
      </c>
      <c r="O364" s="1">
        <v>2647</v>
      </c>
      <c r="P364" s="1">
        <v>25</v>
      </c>
      <c r="Q364" s="61"/>
      <c r="R364" s="61"/>
      <c r="S364" s="61"/>
      <c r="T364" s="61"/>
      <c r="U364" s="61">
        <v>29</v>
      </c>
      <c r="V364" s="61"/>
      <c r="W364" s="61"/>
      <c r="X364" s="61">
        <v>20</v>
      </c>
      <c r="Y364" s="61">
        <v>14</v>
      </c>
      <c r="Z364" s="61">
        <v>0</v>
      </c>
      <c r="AA364" s="1">
        <v>0</v>
      </c>
      <c r="BB364" s="7">
        <f>IF(Q364&gt;0,RANK(Q364,(N364:P364,Q364:AE364)),0)</f>
        <v>0</v>
      </c>
      <c r="BC364" s="7">
        <f>IF(R364&gt;0,RANK(R364,(N364:P364,Q364:AE364)),0)</f>
        <v>0</v>
      </c>
      <c r="BD364" s="7">
        <f>IF(T364&gt;0,RANK(T364,(N364:P364,Q364:AE364)),0)</f>
        <v>0</v>
      </c>
      <c r="BE364" s="7">
        <f>IF(S364&gt;0,RANK(S364,(N364:P364,Q364:AE364)),0)</f>
        <v>0</v>
      </c>
      <c r="BF364" s="2">
        <f t="shared" si="147"/>
        <v>0</v>
      </c>
      <c r="BG364" s="2">
        <f t="shared" si="148"/>
        <v>0</v>
      </c>
      <c r="BH364" s="2">
        <f t="shared" si="149"/>
        <v>0</v>
      </c>
      <c r="BI364" s="2">
        <f t="shared" si="150"/>
        <v>0</v>
      </c>
      <c r="BK364" t="s">
        <v>1540</v>
      </c>
      <c r="BL364" t="s">
        <v>1938</v>
      </c>
      <c r="BO364" s="99">
        <v>12</v>
      </c>
      <c r="BP364" s="97">
        <v>43</v>
      </c>
      <c r="BQ364" s="103">
        <f t="shared" si="151"/>
        <v>12043</v>
      </c>
      <c r="BS364" s="7" t="s">
        <v>2466</v>
      </c>
    </row>
    <row r="365" spans="1:71" ht="14" hidden="1" customHeight="1" outlineLevel="1" x14ac:dyDescent="0.2">
      <c r="A365" t="s">
        <v>233</v>
      </c>
      <c r="B365" t="s">
        <v>1938</v>
      </c>
      <c r="C365" s="1">
        <f t="shared" si="142"/>
        <v>5896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6</v>
      </c>
      <c r="G365" s="1">
        <f t="shared" si="128"/>
        <v>2754</v>
      </c>
      <c r="H365" s="2">
        <f t="shared" si="129"/>
        <v>0.46709633649932158</v>
      </c>
      <c r="I365" s="2"/>
      <c r="J365" s="2">
        <f t="shared" si="143"/>
        <v>0.2562754409769335</v>
      </c>
      <c r="K365" s="2">
        <f t="shared" si="144"/>
        <v>0.72337177747625514</v>
      </c>
      <c r="L365" s="2">
        <f t="shared" si="145"/>
        <v>3.9009497964721846E-3</v>
      </c>
      <c r="M365" s="2">
        <f t="shared" si="146"/>
        <v>1.6451831750339232E-2</v>
      </c>
      <c r="N365" s="1">
        <v>1511</v>
      </c>
      <c r="O365" s="1">
        <v>4265</v>
      </c>
      <c r="P365" s="1">
        <v>23</v>
      </c>
      <c r="Q365" s="61"/>
      <c r="R365" s="61"/>
      <c r="S365" s="61"/>
      <c r="T365" s="61"/>
      <c r="U365" s="61">
        <v>48</v>
      </c>
      <c r="V365" s="61"/>
      <c r="W365" s="61"/>
      <c r="X365" s="61">
        <v>25</v>
      </c>
      <c r="Y365" s="61">
        <v>24</v>
      </c>
      <c r="Z365" s="61">
        <v>0</v>
      </c>
      <c r="AA365" s="1">
        <v>0</v>
      </c>
      <c r="BB365" s="7">
        <f>IF(Q365&gt;0,RANK(Q365,(N365:P365,Q365:AE365)),0)</f>
        <v>0</v>
      </c>
      <c r="BC365" s="7">
        <f>IF(R365&gt;0,RANK(R365,(N365:P365,Q365:AE365)),0)</f>
        <v>0</v>
      </c>
      <c r="BD365" s="7">
        <f>IF(T365&gt;0,RANK(T365,(N365:P365,Q365:AE365)),0)</f>
        <v>0</v>
      </c>
      <c r="BE365" s="7">
        <f>IF(S365&gt;0,RANK(S365,(N365:P365,Q365:AE365)),0)</f>
        <v>0</v>
      </c>
      <c r="BF365" s="2">
        <f t="shared" si="147"/>
        <v>0</v>
      </c>
      <c r="BG365" s="2">
        <f t="shared" si="148"/>
        <v>0</v>
      </c>
      <c r="BH365" s="2">
        <f t="shared" si="149"/>
        <v>0</v>
      </c>
      <c r="BI365" s="2">
        <f t="shared" si="150"/>
        <v>0</v>
      </c>
      <c r="BK365" t="s">
        <v>233</v>
      </c>
      <c r="BL365" t="s">
        <v>1938</v>
      </c>
      <c r="BO365" s="99">
        <v>12</v>
      </c>
      <c r="BP365" s="97">
        <v>45</v>
      </c>
      <c r="BQ365" s="103">
        <f t="shared" si="151"/>
        <v>12045</v>
      </c>
      <c r="BS365" s="7" t="s">
        <v>2466</v>
      </c>
    </row>
    <row r="366" spans="1:71" ht="14" hidden="1" customHeight="1" outlineLevel="1" x14ac:dyDescent="0.2">
      <c r="A366" t="s">
        <v>2539</v>
      </c>
      <c r="B366" t="s">
        <v>1938</v>
      </c>
      <c r="C366" s="1">
        <f t="shared" si="142"/>
        <v>4552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4</v>
      </c>
      <c r="G366" s="1">
        <f t="shared" si="128"/>
        <v>1317</v>
      </c>
      <c r="H366" s="2">
        <f t="shared" si="129"/>
        <v>0.28932337434094901</v>
      </c>
      <c r="I366" s="2"/>
      <c r="J366" s="2">
        <f t="shared" si="143"/>
        <v>0.34951669595782076</v>
      </c>
      <c r="K366" s="2">
        <f t="shared" si="144"/>
        <v>0.63884007029876977</v>
      </c>
      <c r="L366" s="2">
        <f t="shared" si="145"/>
        <v>3.734622144112478E-3</v>
      </c>
      <c r="M366" s="2">
        <f t="shared" si="146"/>
        <v>7.9086115992969969E-3</v>
      </c>
      <c r="N366" s="1">
        <v>1591</v>
      </c>
      <c r="O366" s="1">
        <v>2908</v>
      </c>
      <c r="P366" s="1">
        <v>17</v>
      </c>
      <c r="Q366" s="61"/>
      <c r="R366" s="61"/>
      <c r="S366" s="61"/>
      <c r="T366" s="61"/>
      <c r="U366" s="61">
        <v>21</v>
      </c>
      <c r="V366" s="61"/>
      <c r="W366" s="61"/>
      <c r="X366" s="61">
        <v>7</v>
      </c>
      <c r="Y366" s="61">
        <v>8</v>
      </c>
      <c r="Z366" s="61">
        <v>0</v>
      </c>
      <c r="AA366" s="1">
        <v>0</v>
      </c>
      <c r="BB366" s="7">
        <f>IF(Q366&gt;0,RANK(Q366,(N366:P366,Q366:AE366)),0)</f>
        <v>0</v>
      </c>
      <c r="BC366" s="7">
        <f>IF(R366&gt;0,RANK(R366,(N366:P366,Q366:AE366)),0)</f>
        <v>0</v>
      </c>
      <c r="BD366" s="7">
        <f>IF(T366&gt;0,RANK(T366,(N366:P366,Q366:AE366)),0)</f>
        <v>0</v>
      </c>
      <c r="BE366" s="7">
        <f>IF(S366&gt;0,RANK(S366,(N366:P366,Q366:AE366)),0)</f>
        <v>0</v>
      </c>
      <c r="BF366" s="2">
        <f t="shared" si="147"/>
        <v>0</v>
      </c>
      <c r="BG366" s="2">
        <f t="shared" si="148"/>
        <v>0</v>
      </c>
      <c r="BH366" s="2">
        <f t="shared" si="149"/>
        <v>0</v>
      </c>
      <c r="BI366" s="2">
        <f t="shared" si="150"/>
        <v>0</v>
      </c>
      <c r="BK366" t="s">
        <v>2539</v>
      </c>
      <c r="BL366" t="s">
        <v>1938</v>
      </c>
      <c r="BO366" s="99">
        <v>12</v>
      </c>
      <c r="BP366" s="97">
        <v>47</v>
      </c>
      <c r="BQ366" s="103">
        <f t="shared" si="151"/>
        <v>12047</v>
      </c>
      <c r="BS366" s="7" t="s">
        <v>2466</v>
      </c>
    </row>
    <row r="367" spans="1:71" ht="14" hidden="1" customHeight="1" outlineLevel="1" x14ac:dyDescent="0.2">
      <c r="A367" t="s">
        <v>697</v>
      </c>
      <c r="B367" t="s">
        <v>1938</v>
      </c>
      <c r="C367" s="1">
        <f t="shared" si="142"/>
        <v>6398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5</v>
      </c>
      <c r="G367" s="1">
        <f t="shared" si="128"/>
        <v>2684</v>
      </c>
      <c r="H367" s="2">
        <f t="shared" si="129"/>
        <v>0.41950609565489216</v>
      </c>
      <c r="I367" s="2"/>
      <c r="J367" s="2">
        <f t="shared" si="143"/>
        <v>0.28165051578618316</v>
      </c>
      <c r="K367" s="2">
        <f t="shared" si="144"/>
        <v>0.70115661144107533</v>
      </c>
      <c r="L367" s="2">
        <f t="shared" si="145"/>
        <v>4.0637699281025324E-3</v>
      </c>
      <c r="M367" s="2">
        <f t="shared" si="146"/>
        <v>1.3129102844638975E-2</v>
      </c>
      <c r="N367" s="1">
        <v>1802</v>
      </c>
      <c r="O367" s="1">
        <v>4486</v>
      </c>
      <c r="P367" s="1">
        <v>26</v>
      </c>
      <c r="Q367" s="61"/>
      <c r="R367" s="61"/>
      <c r="S367" s="61"/>
      <c r="T367" s="61"/>
      <c r="U367" s="61">
        <v>37</v>
      </c>
      <c r="V367" s="61"/>
      <c r="W367" s="61"/>
      <c r="X367" s="61">
        <v>30</v>
      </c>
      <c r="Y367" s="61">
        <v>17</v>
      </c>
      <c r="Z367" s="61">
        <v>0</v>
      </c>
      <c r="AA367" s="1">
        <v>0</v>
      </c>
      <c r="BB367" s="7">
        <f>IF(Q367&gt;0,RANK(Q367,(N367:P367,Q367:AE367)),0)</f>
        <v>0</v>
      </c>
      <c r="BC367" s="7">
        <f>IF(R367&gt;0,RANK(R367,(N367:P367,Q367:AE367)),0)</f>
        <v>0</v>
      </c>
      <c r="BD367" s="7">
        <f>IF(T367&gt;0,RANK(T367,(N367:P367,Q367:AE367)),0)</f>
        <v>0</v>
      </c>
      <c r="BE367" s="7">
        <f>IF(S367&gt;0,RANK(S367,(N367:P367,Q367:AE367)),0)</f>
        <v>0</v>
      </c>
      <c r="BF367" s="2">
        <f t="shared" si="147"/>
        <v>0</v>
      </c>
      <c r="BG367" s="2">
        <f t="shared" si="148"/>
        <v>0</v>
      </c>
      <c r="BH367" s="2">
        <f t="shared" si="149"/>
        <v>0</v>
      </c>
      <c r="BI367" s="2">
        <f t="shared" si="150"/>
        <v>0</v>
      </c>
      <c r="BK367" t="s">
        <v>697</v>
      </c>
      <c r="BL367" t="s">
        <v>1938</v>
      </c>
      <c r="BO367" s="99">
        <v>12</v>
      </c>
      <c r="BP367" s="97">
        <v>49</v>
      </c>
      <c r="BQ367" s="103">
        <f t="shared" si="151"/>
        <v>12049</v>
      </c>
      <c r="BS367" s="7" t="s">
        <v>2466</v>
      </c>
    </row>
    <row r="368" spans="1:71" ht="14" hidden="1" customHeight="1" outlineLevel="1" x14ac:dyDescent="0.2">
      <c r="A368" t="s">
        <v>296</v>
      </c>
      <c r="B368" t="s">
        <v>1938</v>
      </c>
      <c r="C368" s="1">
        <f t="shared" si="142"/>
        <v>8873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4</v>
      </c>
      <c r="G368" s="1">
        <f t="shared" si="128"/>
        <v>1661</v>
      </c>
      <c r="H368" s="2">
        <f t="shared" si="129"/>
        <v>0.18719711484278148</v>
      </c>
      <c r="I368" s="2"/>
      <c r="J368" s="2">
        <f t="shared" si="143"/>
        <v>0.39625831173222137</v>
      </c>
      <c r="K368" s="2">
        <f t="shared" si="144"/>
        <v>0.58345542657500282</v>
      </c>
      <c r="L368" s="2">
        <f t="shared" si="145"/>
        <v>4.7334610616476952E-3</v>
      </c>
      <c r="M368" s="2">
        <f t="shared" si="146"/>
        <v>1.5552800631128114E-2</v>
      </c>
      <c r="N368" s="1">
        <v>3516</v>
      </c>
      <c r="O368" s="1">
        <v>5177</v>
      </c>
      <c r="P368" s="1">
        <v>42</v>
      </c>
      <c r="Q368" s="61"/>
      <c r="R368" s="61"/>
      <c r="S368" s="61"/>
      <c r="T368" s="61"/>
      <c r="U368" s="61">
        <v>76</v>
      </c>
      <c r="V368" s="61"/>
      <c r="W368" s="61"/>
      <c r="X368" s="61">
        <v>26</v>
      </c>
      <c r="Y368" s="61">
        <v>36</v>
      </c>
      <c r="Z368" s="61">
        <v>0</v>
      </c>
      <c r="AA368" s="1">
        <v>0</v>
      </c>
      <c r="BB368" s="7">
        <f>IF(Q368&gt;0,RANK(Q368,(N368:P368,Q368:AE368)),0)</f>
        <v>0</v>
      </c>
      <c r="BC368" s="7">
        <f>IF(R368&gt;0,RANK(R368,(N368:P368,Q368:AE368)),0)</f>
        <v>0</v>
      </c>
      <c r="BD368" s="7">
        <f>IF(T368&gt;0,RANK(T368,(N368:P368,Q368:AE368)),0)</f>
        <v>0</v>
      </c>
      <c r="BE368" s="7">
        <f>IF(S368&gt;0,RANK(S368,(N368:P368,Q368:AE368)),0)</f>
        <v>0</v>
      </c>
      <c r="BF368" s="2">
        <f t="shared" si="147"/>
        <v>0</v>
      </c>
      <c r="BG368" s="2">
        <f t="shared" si="148"/>
        <v>0</v>
      </c>
      <c r="BH368" s="2">
        <f t="shared" si="149"/>
        <v>0</v>
      </c>
      <c r="BI368" s="2">
        <f t="shared" si="150"/>
        <v>0</v>
      </c>
      <c r="BK368" t="s">
        <v>296</v>
      </c>
      <c r="BL368" t="s">
        <v>1938</v>
      </c>
      <c r="BO368" s="99">
        <v>12</v>
      </c>
      <c r="BP368" s="97">
        <v>51</v>
      </c>
      <c r="BQ368" s="103">
        <f t="shared" si="151"/>
        <v>12051</v>
      </c>
      <c r="BS368" s="7" t="s">
        <v>2466</v>
      </c>
    </row>
    <row r="369" spans="1:71" ht="14" hidden="1" customHeight="1" outlineLevel="1" x14ac:dyDescent="0.2">
      <c r="A369" t="s">
        <v>565</v>
      </c>
      <c r="B369" t="s">
        <v>1938</v>
      </c>
      <c r="C369" s="1">
        <f t="shared" si="142"/>
        <v>80614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4</v>
      </c>
      <c r="G369" s="1">
        <f t="shared" si="128"/>
        <v>20245</v>
      </c>
      <c r="H369" s="2">
        <f t="shared" si="129"/>
        <v>0.2511350385789069</v>
      </c>
      <c r="I369" s="2"/>
      <c r="J369" s="2">
        <f t="shared" si="143"/>
        <v>0.36502344505917084</v>
      </c>
      <c r="K369" s="2">
        <f t="shared" si="144"/>
        <v>0.61615848363807779</v>
      </c>
      <c r="L369" s="2">
        <f t="shared" si="145"/>
        <v>4.5401543156275582E-3</v>
      </c>
      <c r="M369" s="2">
        <f t="shared" si="146"/>
        <v>1.4277916987123813E-2</v>
      </c>
      <c r="N369" s="1">
        <v>29426</v>
      </c>
      <c r="O369" s="1">
        <v>49671</v>
      </c>
      <c r="P369" s="1">
        <v>366</v>
      </c>
      <c r="Q369" s="61"/>
      <c r="R369" s="61"/>
      <c r="S369" s="61"/>
      <c r="T369" s="61"/>
      <c r="U369" s="61">
        <v>730</v>
      </c>
      <c r="V369" s="61"/>
      <c r="W369" s="61"/>
      <c r="X369" s="61">
        <v>193</v>
      </c>
      <c r="Y369" s="61">
        <v>228</v>
      </c>
      <c r="Z369" s="61">
        <v>0</v>
      </c>
      <c r="AA369" s="1">
        <v>0</v>
      </c>
      <c r="BB369" s="7">
        <f>IF(Q369&gt;0,RANK(Q369,(N369:P369,Q369:AE369)),0)</f>
        <v>0</v>
      </c>
      <c r="BC369" s="7">
        <f>IF(R369&gt;0,RANK(R369,(N369:P369,Q369:AE369)),0)</f>
        <v>0</v>
      </c>
      <c r="BD369" s="7">
        <f>IF(T369&gt;0,RANK(T369,(N369:P369,Q369:AE369)),0)</f>
        <v>0</v>
      </c>
      <c r="BE369" s="7">
        <f>IF(S369&gt;0,RANK(S369,(N369:P369,Q369:AE369)),0)</f>
        <v>0</v>
      </c>
      <c r="BF369" s="2">
        <f t="shared" si="147"/>
        <v>0</v>
      </c>
      <c r="BG369" s="2">
        <f t="shared" si="148"/>
        <v>0</v>
      </c>
      <c r="BH369" s="2">
        <f t="shared" si="149"/>
        <v>0</v>
      </c>
      <c r="BI369" s="2">
        <f t="shared" si="150"/>
        <v>0</v>
      </c>
      <c r="BK369" t="s">
        <v>565</v>
      </c>
      <c r="BL369" t="s">
        <v>1938</v>
      </c>
      <c r="BO369" s="99">
        <v>12</v>
      </c>
      <c r="BP369" s="97">
        <v>53</v>
      </c>
      <c r="BQ369" s="103">
        <f t="shared" si="151"/>
        <v>12053</v>
      </c>
      <c r="BS369" s="7" t="s">
        <v>2466</v>
      </c>
    </row>
    <row r="370" spans="1:71" ht="14" hidden="1" customHeight="1" outlineLevel="1" x14ac:dyDescent="0.2">
      <c r="A370" t="s">
        <v>568</v>
      </c>
      <c r="B370" t="s">
        <v>1938</v>
      </c>
      <c r="C370" s="1">
        <f t="shared" si="142"/>
        <v>39757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4</v>
      </c>
      <c r="G370" s="1">
        <f t="shared" si="128"/>
        <v>13502</v>
      </c>
      <c r="H370" s="2">
        <f t="shared" si="129"/>
        <v>0.33961314988555474</v>
      </c>
      <c r="I370" s="2"/>
      <c r="J370" s="2">
        <f t="shared" si="143"/>
        <v>0.32152828432728825</v>
      </c>
      <c r="K370" s="2">
        <f t="shared" si="144"/>
        <v>0.66114143421284299</v>
      </c>
      <c r="L370" s="2">
        <f t="shared" si="145"/>
        <v>4.2759765575873434E-3</v>
      </c>
      <c r="M370" s="2">
        <f t="shared" si="146"/>
        <v>1.3054304902281469E-2</v>
      </c>
      <c r="N370" s="1">
        <v>12783</v>
      </c>
      <c r="O370" s="1">
        <v>26285</v>
      </c>
      <c r="P370" s="1">
        <v>170</v>
      </c>
      <c r="Q370" s="61"/>
      <c r="R370" s="61"/>
      <c r="S370" s="61"/>
      <c r="T370" s="61"/>
      <c r="U370" s="61">
        <v>273</v>
      </c>
      <c r="V370" s="61"/>
      <c r="W370" s="61"/>
      <c r="X370" s="61">
        <v>112</v>
      </c>
      <c r="Y370" s="61">
        <v>134</v>
      </c>
      <c r="Z370" s="61">
        <v>0</v>
      </c>
      <c r="AA370" s="1">
        <v>0</v>
      </c>
      <c r="BB370" s="7">
        <f>IF(Q370&gt;0,RANK(Q370,(N370:P370,Q370:AE370)),0)</f>
        <v>0</v>
      </c>
      <c r="BC370" s="7">
        <f>IF(R370&gt;0,RANK(R370,(N370:P370,Q370:AE370)),0)</f>
        <v>0</v>
      </c>
      <c r="BD370" s="7">
        <f>IF(T370&gt;0,RANK(T370,(N370:P370,Q370:AE370)),0)</f>
        <v>0</v>
      </c>
      <c r="BE370" s="7">
        <f>IF(S370&gt;0,RANK(S370,(N370:P370,Q370:AE370)),0)</f>
        <v>0</v>
      </c>
      <c r="BF370" s="2">
        <f t="shared" si="147"/>
        <v>0</v>
      </c>
      <c r="BG370" s="2">
        <f t="shared" si="148"/>
        <v>0</v>
      </c>
      <c r="BH370" s="2">
        <f t="shared" si="149"/>
        <v>0</v>
      </c>
      <c r="BI370" s="2">
        <f t="shared" si="150"/>
        <v>0</v>
      </c>
      <c r="BK370" t="s">
        <v>568</v>
      </c>
      <c r="BL370" t="s">
        <v>1938</v>
      </c>
      <c r="BO370" s="99">
        <v>12</v>
      </c>
      <c r="BP370" s="97">
        <v>55</v>
      </c>
      <c r="BQ370" s="103">
        <f t="shared" si="151"/>
        <v>12055</v>
      </c>
      <c r="BS370" s="7" t="s">
        <v>2466</v>
      </c>
    </row>
    <row r="371" spans="1:71" ht="14" hidden="1" customHeight="1" outlineLevel="1" x14ac:dyDescent="0.2">
      <c r="A371" t="s">
        <v>2341</v>
      </c>
      <c r="B371" t="s">
        <v>1938</v>
      </c>
      <c r="C371" s="1">
        <f t="shared" si="142"/>
        <v>522863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>IF(P371&gt;0,RANK(P371,(N371:P371,Q371:AE371)),0)</f>
        <v>4</v>
      </c>
      <c r="G371" s="1">
        <f t="shared" si="128"/>
        <v>46763</v>
      </c>
      <c r="H371" s="2">
        <f t="shared" si="129"/>
        <v>8.9436429810485732E-2</v>
      </c>
      <c r="I371" s="2"/>
      <c r="J371" s="2">
        <f t="shared" si="143"/>
        <v>0.5385693766818459</v>
      </c>
      <c r="K371" s="2">
        <f t="shared" si="144"/>
        <v>0.44913294687136018</v>
      </c>
      <c r="L371" s="2">
        <f t="shared" si="145"/>
        <v>3.0275617131064925E-3</v>
      </c>
      <c r="M371" s="2">
        <f t="shared" si="146"/>
        <v>9.2701147336874228E-3</v>
      </c>
      <c r="N371" s="1">
        <v>281598</v>
      </c>
      <c r="O371" s="1">
        <v>234835</v>
      </c>
      <c r="P371" s="1">
        <v>1583</v>
      </c>
      <c r="Q371" s="61"/>
      <c r="R371" s="61"/>
      <c r="S371" s="61"/>
      <c r="T371" s="61"/>
      <c r="U371" s="61">
        <v>2996</v>
      </c>
      <c r="V371" s="61"/>
      <c r="W371" s="61"/>
      <c r="X371" s="61">
        <v>968</v>
      </c>
      <c r="Y371" s="61">
        <v>881</v>
      </c>
      <c r="Z371" s="61">
        <v>1</v>
      </c>
      <c r="AA371" s="1">
        <v>1</v>
      </c>
      <c r="BB371" s="7">
        <f>IF(Q371&gt;0,RANK(Q371,(N371:P371,Q371:AE371)),0)</f>
        <v>0</v>
      </c>
      <c r="BC371" s="7">
        <f>IF(R371&gt;0,RANK(R371,(N371:P371,Q371:AE371)),0)</f>
        <v>0</v>
      </c>
      <c r="BD371" s="7">
        <f>IF(T371&gt;0,RANK(T371,(N371:P371,Q371:AE371)),0)</f>
        <v>0</v>
      </c>
      <c r="BE371" s="7">
        <f>IF(S371&gt;0,RANK(S371,(N371:P371,Q371:AE371)),0)</f>
        <v>0</v>
      </c>
      <c r="BF371" s="2">
        <f t="shared" si="147"/>
        <v>0</v>
      </c>
      <c r="BG371" s="2">
        <f t="shared" si="148"/>
        <v>0</v>
      </c>
      <c r="BH371" s="2">
        <f t="shared" si="149"/>
        <v>0</v>
      </c>
      <c r="BI371" s="2">
        <f t="shared" si="150"/>
        <v>0</v>
      </c>
      <c r="BK371" t="s">
        <v>2341</v>
      </c>
      <c r="BL371" t="s">
        <v>1938</v>
      </c>
      <c r="BO371" s="99">
        <v>12</v>
      </c>
      <c r="BP371" s="97">
        <v>57</v>
      </c>
      <c r="BQ371" s="103">
        <f t="shared" si="151"/>
        <v>12057</v>
      </c>
      <c r="BS371" s="7" t="s">
        <v>2466</v>
      </c>
    </row>
    <row r="372" spans="1:71" ht="14" hidden="1" customHeight="1" outlineLevel="1" x14ac:dyDescent="0.2">
      <c r="A372" t="s">
        <v>197</v>
      </c>
      <c r="B372" t="s">
        <v>1938</v>
      </c>
      <c r="C372" s="1">
        <f t="shared" si="142"/>
        <v>6773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3</v>
      </c>
      <c r="G372" s="1">
        <f t="shared" si="128"/>
        <v>5203</v>
      </c>
      <c r="H372" s="2">
        <f t="shared" si="129"/>
        <v>0.76819725380186032</v>
      </c>
      <c r="I372" s="2"/>
      <c r="J372" s="2">
        <f t="shared" si="143"/>
        <v>0.10881441015798021</v>
      </c>
      <c r="K372" s="2">
        <f t="shared" si="144"/>
        <v>0.87701166395984054</v>
      </c>
      <c r="L372" s="2">
        <f t="shared" si="145"/>
        <v>4.5769968994537136E-3</v>
      </c>
      <c r="M372" s="2">
        <f t="shared" si="146"/>
        <v>9.5969289827255375E-3</v>
      </c>
      <c r="N372" s="1">
        <v>737</v>
      </c>
      <c r="O372" s="1">
        <v>5940</v>
      </c>
      <c r="P372" s="1">
        <v>31</v>
      </c>
      <c r="Q372" s="61"/>
      <c r="R372" s="61"/>
      <c r="S372" s="61"/>
      <c r="T372" s="61"/>
      <c r="U372" s="61">
        <v>27</v>
      </c>
      <c r="V372" s="61"/>
      <c r="W372" s="61"/>
      <c r="X372" s="61">
        <v>25</v>
      </c>
      <c r="Y372" s="61">
        <v>13</v>
      </c>
      <c r="Z372" s="61">
        <v>0</v>
      </c>
      <c r="AA372" s="1">
        <v>0</v>
      </c>
      <c r="BB372" s="7">
        <f>IF(Q372&gt;0,RANK(Q372,(N372:P372,Q372:AE372)),0)</f>
        <v>0</v>
      </c>
      <c r="BC372" s="7">
        <f>IF(R372&gt;0,RANK(R372,(N372:P372,Q372:AE372)),0)</f>
        <v>0</v>
      </c>
      <c r="BD372" s="7">
        <f>IF(T372&gt;0,RANK(T372,(N372:P372,Q372:AE372)),0)</f>
        <v>0</v>
      </c>
      <c r="BE372" s="7">
        <f>IF(S372&gt;0,RANK(S372,(N372:P372,Q372:AE372)),0)</f>
        <v>0</v>
      </c>
      <c r="BF372" s="2">
        <f t="shared" si="147"/>
        <v>0</v>
      </c>
      <c r="BG372" s="2">
        <f t="shared" si="148"/>
        <v>0</v>
      </c>
      <c r="BH372" s="2">
        <f t="shared" si="149"/>
        <v>0</v>
      </c>
      <c r="BI372" s="2">
        <f t="shared" si="150"/>
        <v>0</v>
      </c>
      <c r="BK372" t="s">
        <v>197</v>
      </c>
      <c r="BL372" t="s">
        <v>1938</v>
      </c>
      <c r="BO372" s="99">
        <v>12</v>
      </c>
      <c r="BP372" s="97">
        <v>59</v>
      </c>
      <c r="BQ372" s="103">
        <f t="shared" si="151"/>
        <v>12059</v>
      </c>
      <c r="BS372" s="7" t="s">
        <v>2466</v>
      </c>
    </row>
    <row r="373" spans="1:71" ht="14" hidden="1" customHeight="1" outlineLevel="1" x14ac:dyDescent="0.2">
      <c r="A373" t="s">
        <v>1142</v>
      </c>
      <c r="B373" t="s">
        <v>1938</v>
      </c>
      <c r="C373" s="1">
        <f t="shared" si="142"/>
        <v>74252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4</v>
      </c>
      <c r="G373" s="1">
        <f t="shared" si="128"/>
        <v>16465</v>
      </c>
      <c r="H373" s="2">
        <f t="shared" si="129"/>
        <v>0.22174486882508215</v>
      </c>
      <c r="I373" s="2"/>
      <c r="J373" s="2">
        <f t="shared" si="143"/>
        <v>0.38328933900770351</v>
      </c>
      <c r="K373" s="2">
        <f t="shared" si="144"/>
        <v>0.60503420783278561</v>
      </c>
      <c r="L373" s="2">
        <f t="shared" si="145"/>
        <v>3.0032861067715347E-3</v>
      </c>
      <c r="M373" s="2">
        <f t="shared" si="146"/>
        <v>8.6731670527394004E-3</v>
      </c>
      <c r="N373" s="1">
        <v>28460</v>
      </c>
      <c r="O373" s="1">
        <v>44925</v>
      </c>
      <c r="P373" s="1">
        <v>223</v>
      </c>
      <c r="Q373" s="61"/>
      <c r="R373" s="61"/>
      <c r="S373" s="61"/>
      <c r="T373" s="61"/>
      <c r="U373" s="61">
        <v>385</v>
      </c>
      <c r="V373" s="61"/>
      <c r="W373" s="61"/>
      <c r="X373" s="61">
        <v>106</v>
      </c>
      <c r="Y373" s="61">
        <v>153</v>
      </c>
      <c r="Z373" s="61">
        <v>0</v>
      </c>
      <c r="AA373" s="1">
        <v>0</v>
      </c>
      <c r="BB373" s="7">
        <f>IF(Q373&gt;0,RANK(Q373,(N373:P373,Q373:AE373)),0)</f>
        <v>0</v>
      </c>
      <c r="BC373" s="7">
        <f>IF(R373&gt;0,RANK(R373,(N373:P373,Q373:AE373)),0)</f>
        <v>0</v>
      </c>
      <c r="BD373" s="7">
        <f>IF(T373&gt;0,RANK(T373,(N373:P373,Q373:AE373)),0)</f>
        <v>0</v>
      </c>
      <c r="BE373" s="7">
        <f>IF(S373&gt;0,RANK(S373,(N373:P373,Q373:AE373)),0)</f>
        <v>0</v>
      </c>
      <c r="BF373" s="2">
        <f t="shared" si="147"/>
        <v>0</v>
      </c>
      <c r="BG373" s="2">
        <f t="shared" si="148"/>
        <v>0</v>
      </c>
      <c r="BH373" s="2">
        <f t="shared" si="149"/>
        <v>0</v>
      </c>
      <c r="BI373" s="2">
        <f t="shared" si="150"/>
        <v>0</v>
      </c>
      <c r="BK373" t="s">
        <v>1142</v>
      </c>
      <c r="BL373" t="s">
        <v>1938</v>
      </c>
      <c r="BO373" s="99">
        <v>12</v>
      </c>
      <c r="BP373" s="97">
        <v>61</v>
      </c>
      <c r="BQ373" s="103">
        <f t="shared" si="151"/>
        <v>12061</v>
      </c>
      <c r="BS373" s="7" t="s">
        <v>2466</v>
      </c>
    </row>
    <row r="374" spans="1:71" ht="14" hidden="1" customHeight="1" outlineLevel="1" x14ac:dyDescent="0.2">
      <c r="A374" t="s">
        <v>1378</v>
      </c>
      <c r="B374" t="s">
        <v>1938</v>
      </c>
      <c r="C374" s="1">
        <f t="shared" si="142"/>
        <v>15977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4</v>
      </c>
      <c r="G374" s="1">
        <f t="shared" si="128"/>
        <v>5752</v>
      </c>
      <c r="H374" s="2">
        <f t="shared" si="129"/>
        <v>0.36001752519246416</v>
      </c>
      <c r="I374" s="2"/>
      <c r="J374" s="2">
        <f t="shared" si="143"/>
        <v>0.31413907492019777</v>
      </c>
      <c r="K374" s="2">
        <f t="shared" si="144"/>
        <v>0.67415660011266199</v>
      </c>
      <c r="L374" s="2">
        <f t="shared" si="145"/>
        <v>2.8165487888840209E-3</v>
      </c>
      <c r="M374" s="2">
        <f t="shared" si="146"/>
        <v>8.887776178256224E-3</v>
      </c>
      <c r="N374" s="1">
        <v>5019</v>
      </c>
      <c r="O374" s="1">
        <v>10771</v>
      </c>
      <c r="P374" s="1">
        <v>45</v>
      </c>
      <c r="Q374" s="61"/>
      <c r="R374" s="61"/>
      <c r="S374" s="61"/>
      <c r="T374" s="61"/>
      <c r="U374" s="61">
        <v>72</v>
      </c>
      <c r="V374" s="61"/>
      <c r="W374" s="61"/>
      <c r="X374" s="61">
        <v>33</v>
      </c>
      <c r="Y374" s="61">
        <v>37</v>
      </c>
      <c r="Z374" s="61">
        <v>0</v>
      </c>
      <c r="AA374" s="1">
        <v>0</v>
      </c>
      <c r="BB374" s="7">
        <f>IF(Q374&gt;0,RANK(Q374,(N374:P374,Q374:AE374)),0)</f>
        <v>0</v>
      </c>
      <c r="BC374" s="7">
        <f>IF(R374&gt;0,RANK(R374,(N374:P374,Q374:AE374)),0)</f>
        <v>0</v>
      </c>
      <c r="BD374" s="7">
        <f>IF(T374&gt;0,RANK(T374,(N374:P374,Q374:AE374)),0)</f>
        <v>0</v>
      </c>
      <c r="BE374" s="7">
        <f>IF(S374&gt;0,RANK(S374,(N374:P374,Q374:AE374)),0)</f>
        <v>0</v>
      </c>
      <c r="BF374" s="2">
        <f t="shared" si="147"/>
        <v>0</v>
      </c>
      <c r="BG374" s="2">
        <f t="shared" si="148"/>
        <v>0</v>
      </c>
      <c r="BH374" s="2">
        <f t="shared" si="149"/>
        <v>0</v>
      </c>
      <c r="BI374" s="2">
        <f t="shared" si="150"/>
        <v>0</v>
      </c>
      <c r="BK374" t="s">
        <v>1378</v>
      </c>
      <c r="BL374" t="s">
        <v>1938</v>
      </c>
      <c r="BO374" s="99">
        <v>12</v>
      </c>
      <c r="BP374" s="97">
        <v>63</v>
      </c>
      <c r="BQ374" s="103">
        <f t="shared" si="151"/>
        <v>12063</v>
      </c>
      <c r="BS374" s="7" t="s">
        <v>2466</v>
      </c>
    </row>
    <row r="375" spans="1:71" ht="14" hidden="1" customHeight="1" outlineLevel="1" x14ac:dyDescent="0.2">
      <c r="A375" t="s">
        <v>2598</v>
      </c>
      <c r="B375" t="s">
        <v>1938</v>
      </c>
      <c r="C375" s="1">
        <f t="shared" si="142"/>
        <v>7359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5</v>
      </c>
      <c r="G375" s="1">
        <f t="shared" si="128"/>
        <v>502</v>
      </c>
      <c r="H375" s="2">
        <f t="shared" si="129"/>
        <v>6.8215790188884365E-2</v>
      </c>
      <c r="I375" s="2"/>
      <c r="J375" s="2">
        <f t="shared" ref="J375:J411" si="152">IF($C375=0,"-",N375/$C375)</f>
        <v>0.45862209539339582</v>
      </c>
      <c r="K375" s="2">
        <f t="shared" ref="K375:K411" si="153">IF($C375=0,"-",O375/$C375)</f>
        <v>0.52683788558228017</v>
      </c>
      <c r="L375" s="2">
        <f t="shared" ref="L375:L411" si="154">IF($C375=0,"-",P375/$C375)</f>
        <v>2.0383204239706482E-3</v>
      </c>
      <c r="M375" s="2">
        <f t="shared" ref="M375:M407" si="155">IF(C375=0,"-",(1-J375-K375-L375))</f>
        <v>1.2501698600353354E-2</v>
      </c>
      <c r="N375" s="1">
        <v>3375</v>
      </c>
      <c r="O375" s="1">
        <v>3877</v>
      </c>
      <c r="P375" s="1">
        <v>15</v>
      </c>
      <c r="Q375" s="61"/>
      <c r="R375" s="61"/>
      <c r="S375" s="61"/>
      <c r="T375" s="61"/>
      <c r="U375" s="61">
        <v>65</v>
      </c>
      <c r="V375" s="61"/>
      <c r="W375" s="61"/>
      <c r="X375" s="61">
        <v>8</v>
      </c>
      <c r="Y375" s="61">
        <v>19</v>
      </c>
      <c r="Z375" s="61">
        <v>0</v>
      </c>
      <c r="AA375" s="1">
        <v>0</v>
      </c>
      <c r="BB375" s="7">
        <f>IF(Q375&gt;0,RANK(Q375,(N375:P375,Q375:AE375)),0)</f>
        <v>0</v>
      </c>
      <c r="BC375" s="7">
        <f>IF(R375&gt;0,RANK(R375,(N375:P375,Q375:AE375)),0)</f>
        <v>0</v>
      </c>
      <c r="BD375" s="7">
        <f>IF(T375&gt;0,RANK(T375,(N375:P375,Q375:AE375)),0)</f>
        <v>0</v>
      </c>
      <c r="BE375" s="7">
        <f>IF(S375&gt;0,RANK(S375,(N375:P375,Q375:AE375)),0)</f>
        <v>0</v>
      </c>
      <c r="BF375" s="2">
        <f t="shared" si="147"/>
        <v>0</v>
      </c>
      <c r="BG375" s="2">
        <f t="shared" si="148"/>
        <v>0</v>
      </c>
      <c r="BH375" s="2">
        <f t="shared" si="149"/>
        <v>0</v>
      </c>
      <c r="BI375" s="2">
        <f t="shared" si="150"/>
        <v>0</v>
      </c>
      <c r="BK375" t="s">
        <v>2598</v>
      </c>
      <c r="BL375" t="s">
        <v>1938</v>
      </c>
      <c r="BO375" s="99">
        <v>12</v>
      </c>
      <c r="BP375" s="97">
        <v>65</v>
      </c>
      <c r="BQ375" s="103">
        <f t="shared" si="151"/>
        <v>12065</v>
      </c>
      <c r="BS375" s="7" t="s">
        <v>2466</v>
      </c>
    </row>
    <row r="376" spans="1:71" ht="14" hidden="1" customHeight="1" outlineLevel="1" x14ac:dyDescent="0.2">
      <c r="A376" t="s">
        <v>1147</v>
      </c>
      <c r="B376" t="s">
        <v>1938</v>
      </c>
      <c r="C376" s="1">
        <f t="shared" ref="C376:C411" si="156">SUM(N376:AY376)</f>
        <v>2825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5</v>
      </c>
      <c r="G376" s="1">
        <f t="shared" si="128"/>
        <v>1945</v>
      </c>
      <c r="H376" s="2">
        <f t="shared" si="129"/>
        <v>0.68849557522123894</v>
      </c>
      <c r="I376" s="2"/>
      <c r="J376" s="2">
        <f t="shared" si="152"/>
        <v>0.14831858407079646</v>
      </c>
      <c r="K376" s="2">
        <f t="shared" si="153"/>
        <v>0.8368141592920354</v>
      </c>
      <c r="L376" s="2">
        <f t="shared" si="154"/>
        <v>3.8938053097345134E-3</v>
      </c>
      <c r="M376" s="2">
        <f t="shared" si="155"/>
        <v>1.0973451327433634E-2</v>
      </c>
      <c r="N376" s="1">
        <v>419</v>
      </c>
      <c r="O376" s="1">
        <v>2364</v>
      </c>
      <c r="P376" s="1">
        <v>11</v>
      </c>
      <c r="Q376" s="61"/>
      <c r="R376" s="61"/>
      <c r="S376" s="61"/>
      <c r="T376" s="61"/>
      <c r="U376" s="61">
        <v>14</v>
      </c>
      <c r="V376" s="61"/>
      <c r="W376" s="61"/>
      <c r="X376" s="61">
        <v>12</v>
      </c>
      <c r="Y376" s="61">
        <v>5</v>
      </c>
      <c r="Z376" s="61">
        <v>0</v>
      </c>
      <c r="AA376" s="1">
        <v>0</v>
      </c>
      <c r="BB376" s="7">
        <f>IF(Q376&gt;0,RANK(Q376,(N376:P376,Q376:AE376)),0)</f>
        <v>0</v>
      </c>
      <c r="BC376" s="7">
        <f>IF(R376&gt;0,RANK(R376,(N376:P376,Q376:AE376)),0)</f>
        <v>0</v>
      </c>
      <c r="BD376" s="7">
        <f>IF(T376&gt;0,RANK(T376,(N376:P376,Q376:AE376)),0)</f>
        <v>0</v>
      </c>
      <c r="BE376" s="7">
        <f>IF(S376&gt;0,RANK(S376,(N376:P376,Q376:AE376)),0)</f>
        <v>0</v>
      </c>
      <c r="BF376" s="2">
        <f t="shared" ref="BF376:BF411" si="157">IF($C376=0,"-",Q376/$C376)</f>
        <v>0</v>
      </c>
      <c r="BG376" s="2">
        <f t="shared" ref="BG376:BG411" si="158">IF($C376=0,"-",R376/$C376)</f>
        <v>0</v>
      </c>
      <c r="BH376" s="2">
        <f t="shared" ref="BH376:BH411" si="159">IF($C376=0,"-",T376/$C376)</f>
        <v>0</v>
      </c>
      <c r="BI376" s="2">
        <f t="shared" ref="BI376:BI411" si="160">IF($C376=0,"-",S376/$C376)</f>
        <v>0</v>
      </c>
      <c r="BK376" t="s">
        <v>1147</v>
      </c>
      <c r="BL376" t="s">
        <v>1938</v>
      </c>
      <c r="BO376" s="99">
        <v>12</v>
      </c>
      <c r="BP376" s="97">
        <v>67</v>
      </c>
      <c r="BQ376" s="103">
        <f t="shared" ref="BQ376:BQ407" si="161">BO376*1000+BP376</f>
        <v>12067</v>
      </c>
      <c r="BS376" s="7" t="s">
        <v>2466</v>
      </c>
    </row>
    <row r="377" spans="1:71" ht="14" hidden="1" customHeight="1" outlineLevel="1" x14ac:dyDescent="0.2">
      <c r="A377" t="s">
        <v>1831</v>
      </c>
      <c r="B377" t="s">
        <v>1938</v>
      </c>
      <c r="C377" s="1">
        <f t="shared" si="156"/>
        <v>155138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4</v>
      </c>
      <c r="G377" s="1">
        <f t="shared" si="128"/>
        <v>32344</v>
      </c>
      <c r="H377" s="2">
        <f t="shared" si="129"/>
        <v>0.20848534852840697</v>
      </c>
      <c r="I377" s="2"/>
      <c r="J377" s="2">
        <f t="shared" si="152"/>
        <v>0.38861529734816747</v>
      </c>
      <c r="K377" s="2">
        <f t="shared" si="153"/>
        <v>0.59710064587657441</v>
      </c>
      <c r="L377" s="2">
        <f t="shared" si="154"/>
        <v>3.7321610437159175E-3</v>
      </c>
      <c r="M377" s="2">
        <f t="shared" si="155"/>
        <v>1.0551895731542207E-2</v>
      </c>
      <c r="N377" s="1">
        <v>60289</v>
      </c>
      <c r="O377" s="1">
        <v>92633</v>
      </c>
      <c r="P377" s="1">
        <v>579</v>
      </c>
      <c r="Q377" s="61"/>
      <c r="R377" s="61"/>
      <c r="S377" s="61"/>
      <c r="T377" s="61"/>
      <c r="U377" s="61">
        <v>1026</v>
      </c>
      <c r="V377" s="61"/>
      <c r="W377" s="61"/>
      <c r="X377" s="61">
        <v>294</v>
      </c>
      <c r="Y377" s="61">
        <v>314</v>
      </c>
      <c r="Z377" s="61">
        <v>0</v>
      </c>
      <c r="AA377" s="1">
        <v>3</v>
      </c>
      <c r="BB377" s="7">
        <f>IF(Q377&gt;0,RANK(Q377,(N377:P377,Q377:AE377)),0)</f>
        <v>0</v>
      </c>
      <c r="BC377" s="7">
        <f>IF(R377&gt;0,RANK(R377,(N377:P377,Q377:AE377)),0)</f>
        <v>0</v>
      </c>
      <c r="BD377" s="7">
        <f>IF(T377&gt;0,RANK(T377,(N377:P377,Q377:AE377)),0)</f>
        <v>0</v>
      </c>
      <c r="BE377" s="7">
        <f>IF(S377&gt;0,RANK(S377,(N377:P377,Q377:AE377)),0)</f>
        <v>0</v>
      </c>
      <c r="BF377" s="2">
        <f t="shared" si="157"/>
        <v>0</v>
      </c>
      <c r="BG377" s="2">
        <f t="shared" si="158"/>
        <v>0</v>
      </c>
      <c r="BH377" s="2">
        <f t="shared" si="159"/>
        <v>0</v>
      </c>
      <c r="BI377" s="2">
        <f t="shared" si="160"/>
        <v>0</v>
      </c>
      <c r="BK377" t="s">
        <v>1831</v>
      </c>
      <c r="BL377" t="s">
        <v>1938</v>
      </c>
      <c r="BO377" s="99">
        <v>12</v>
      </c>
      <c r="BP377" s="97">
        <v>69</v>
      </c>
      <c r="BQ377" s="103">
        <f t="shared" si="161"/>
        <v>12069</v>
      </c>
      <c r="BS377" s="7" t="s">
        <v>2466</v>
      </c>
    </row>
    <row r="378" spans="1:71" ht="14" hidden="1" customHeight="1" outlineLevel="1" x14ac:dyDescent="0.2">
      <c r="A378" t="s">
        <v>1206</v>
      </c>
      <c r="B378" t="s">
        <v>1938</v>
      </c>
      <c r="C378" s="1">
        <f t="shared" si="156"/>
        <v>289577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4</v>
      </c>
      <c r="G378" s="1">
        <f t="shared" si="128"/>
        <v>62913</v>
      </c>
      <c r="H378" s="2">
        <f t="shared" si="129"/>
        <v>0.21725827672777878</v>
      </c>
      <c r="I378" s="2"/>
      <c r="J378" s="2">
        <f t="shared" si="152"/>
        <v>0.38391170569485839</v>
      </c>
      <c r="K378" s="2">
        <f t="shared" si="153"/>
        <v>0.60116998242263719</v>
      </c>
      <c r="L378" s="2">
        <f t="shared" si="154"/>
        <v>3.7468445353049449E-3</v>
      </c>
      <c r="M378" s="2">
        <f t="shared" si="155"/>
        <v>1.1171467347199419E-2</v>
      </c>
      <c r="N378" s="1">
        <v>111172</v>
      </c>
      <c r="O378" s="1">
        <v>174085</v>
      </c>
      <c r="P378" s="1">
        <v>1085</v>
      </c>
      <c r="Q378" s="61"/>
      <c r="R378" s="61"/>
      <c r="S378" s="61"/>
      <c r="T378" s="61"/>
      <c r="U378" s="61">
        <v>2048</v>
      </c>
      <c r="V378" s="61"/>
      <c r="W378" s="61"/>
      <c r="X378" s="61">
        <v>537</v>
      </c>
      <c r="Y378" s="61">
        <v>648</v>
      </c>
      <c r="Z378" s="61">
        <v>0</v>
      </c>
      <c r="AA378" s="1">
        <v>2</v>
      </c>
      <c r="BB378" s="7">
        <f>IF(Q378&gt;0,RANK(Q378,(N378:P378,Q378:AE378)),0)</f>
        <v>0</v>
      </c>
      <c r="BC378" s="7">
        <f>IF(R378&gt;0,RANK(R378,(N378:P378,Q378:AE378)),0)</f>
        <v>0</v>
      </c>
      <c r="BD378" s="7">
        <f>IF(T378&gt;0,RANK(T378,(N378:P378,Q378:AE378)),0)</f>
        <v>0</v>
      </c>
      <c r="BE378" s="7">
        <f>IF(S378&gt;0,RANK(S378,(N378:P378,Q378:AE378)),0)</f>
        <v>0</v>
      </c>
      <c r="BF378" s="2">
        <f t="shared" si="157"/>
        <v>0</v>
      </c>
      <c r="BG378" s="2">
        <f t="shared" si="158"/>
        <v>0</v>
      </c>
      <c r="BH378" s="2">
        <f t="shared" si="159"/>
        <v>0</v>
      </c>
      <c r="BI378" s="2">
        <f t="shared" si="160"/>
        <v>0</v>
      </c>
      <c r="BK378" t="s">
        <v>1206</v>
      </c>
      <c r="BL378" t="s">
        <v>1938</v>
      </c>
      <c r="BO378" s="99">
        <v>12</v>
      </c>
      <c r="BP378" s="97">
        <v>71</v>
      </c>
      <c r="BQ378" s="103">
        <f t="shared" si="161"/>
        <v>12071</v>
      </c>
      <c r="BS378" s="7" t="s">
        <v>2466</v>
      </c>
    </row>
    <row r="379" spans="1:71" ht="14" hidden="1" customHeight="1" outlineLevel="1" x14ac:dyDescent="0.2">
      <c r="A379" t="s">
        <v>1148</v>
      </c>
      <c r="B379" t="s">
        <v>1938</v>
      </c>
      <c r="C379" s="1">
        <f t="shared" si="156"/>
        <v>140034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4</v>
      </c>
      <c r="G379" s="1">
        <f t="shared" si="128"/>
        <v>38822</v>
      </c>
      <c r="H379" s="2">
        <f t="shared" si="129"/>
        <v>0.27723267206535557</v>
      </c>
      <c r="I379" s="2"/>
      <c r="J379" s="2">
        <f t="shared" si="152"/>
        <v>0.63387463044689152</v>
      </c>
      <c r="K379" s="2">
        <f t="shared" si="153"/>
        <v>0.3566419583815359</v>
      </c>
      <c r="L379" s="2">
        <f t="shared" si="154"/>
        <v>2.0994901238270704E-3</v>
      </c>
      <c r="M379" s="2">
        <f t="shared" si="155"/>
        <v>7.3839210477455158E-3</v>
      </c>
      <c r="N379" s="1">
        <v>88764</v>
      </c>
      <c r="O379" s="1">
        <v>49942</v>
      </c>
      <c r="P379" s="1">
        <v>294</v>
      </c>
      <c r="Q379" s="61"/>
      <c r="R379" s="61"/>
      <c r="S379" s="61"/>
      <c r="T379" s="61"/>
      <c r="U379" s="61">
        <v>724</v>
      </c>
      <c r="V379" s="61"/>
      <c r="W379" s="61"/>
      <c r="X379" s="61">
        <v>172</v>
      </c>
      <c r="Y379" s="61">
        <v>129</v>
      </c>
      <c r="Z379" s="61">
        <v>0</v>
      </c>
      <c r="AA379" s="1">
        <v>9</v>
      </c>
      <c r="BB379" s="7">
        <f>IF(Q379&gt;0,RANK(Q379,(N379:P379,Q379:AE379)),0)</f>
        <v>0</v>
      </c>
      <c r="BC379" s="7">
        <f>IF(R379&gt;0,RANK(R379,(N379:P379,Q379:AE379)),0)</f>
        <v>0</v>
      </c>
      <c r="BD379" s="7">
        <f>IF(T379&gt;0,RANK(T379,(N379:P379,Q379:AE379)),0)</f>
        <v>0</v>
      </c>
      <c r="BE379" s="7">
        <f>IF(S379&gt;0,RANK(S379,(N379:P379,Q379:AE379)),0)</f>
        <v>0</v>
      </c>
      <c r="BF379" s="2">
        <f t="shared" si="157"/>
        <v>0</v>
      </c>
      <c r="BG379" s="2">
        <f t="shared" si="158"/>
        <v>0</v>
      </c>
      <c r="BH379" s="2">
        <f t="shared" si="159"/>
        <v>0</v>
      </c>
      <c r="BI379" s="2">
        <f t="shared" si="160"/>
        <v>0</v>
      </c>
      <c r="BK379" t="s">
        <v>1148</v>
      </c>
      <c r="BL379" t="s">
        <v>1938</v>
      </c>
      <c r="BO379" s="99">
        <v>12</v>
      </c>
      <c r="BP379" s="97">
        <v>73</v>
      </c>
      <c r="BQ379" s="103">
        <f t="shared" si="161"/>
        <v>12073</v>
      </c>
      <c r="BS379" s="7" t="s">
        <v>2466</v>
      </c>
    </row>
    <row r="380" spans="1:71" ht="14" hidden="1" customHeight="1" outlineLevel="1" x14ac:dyDescent="0.2">
      <c r="A380" t="s">
        <v>799</v>
      </c>
      <c r="B380" t="s">
        <v>1938</v>
      </c>
      <c r="C380" s="1">
        <f t="shared" si="156"/>
        <v>17089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4</v>
      </c>
      <c r="G380" s="1">
        <f t="shared" si="128"/>
        <v>7366</v>
      </c>
      <c r="H380" s="2">
        <f t="shared" si="129"/>
        <v>0.43103750950904091</v>
      </c>
      <c r="I380" s="2"/>
      <c r="J380" s="2">
        <f t="shared" si="152"/>
        <v>0.27608403066299958</v>
      </c>
      <c r="K380" s="2">
        <f t="shared" si="153"/>
        <v>0.70712154017204054</v>
      </c>
      <c r="L380" s="2">
        <f t="shared" si="154"/>
        <v>4.5058224588916847E-3</v>
      </c>
      <c r="M380" s="2">
        <f t="shared" si="155"/>
        <v>1.2288606706068194E-2</v>
      </c>
      <c r="N380" s="1">
        <v>4718</v>
      </c>
      <c r="O380" s="1">
        <v>12084</v>
      </c>
      <c r="P380" s="1">
        <v>77</v>
      </c>
      <c r="Q380" s="61"/>
      <c r="R380" s="61"/>
      <c r="S380" s="61"/>
      <c r="T380" s="61"/>
      <c r="U380" s="61">
        <v>148</v>
      </c>
      <c r="V380" s="61"/>
      <c r="W380" s="61"/>
      <c r="X380" s="61">
        <v>31</v>
      </c>
      <c r="Y380" s="61">
        <v>31</v>
      </c>
      <c r="Z380" s="61">
        <v>0</v>
      </c>
      <c r="AA380" s="1">
        <v>0</v>
      </c>
      <c r="BB380" s="7">
        <f>IF(Q380&gt;0,RANK(Q380,(N380:P380,Q380:AE380)),0)</f>
        <v>0</v>
      </c>
      <c r="BC380" s="7">
        <f>IF(R380&gt;0,RANK(R380,(N380:P380,Q380:AE380)),0)</f>
        <v>0</v>
      </c>
      <c r="BD380" s="7">
        <f>IF(T380&gt;0,RANK(T380,(N380:P380,Q380:AE380)),0)</f>
        <v>0</v>
      </c>
      <c r="BE380" s="7">
        <f>IF(S380&gt;0,RANK(S380,(N380:P380,Q380:AE380)),0)</f>
        <v>0</v>
      </c>
      <c r="BF380" s="2">
        <f t="shared" si="157"/>
        <v>0</v>
      </c>
      <c r="BG380" s="2">
        <f t="shared" si="158"/>
        <v>0</v>
      </c>
      <c r="BH380" s="2">
        <f t="shared" si="159"/>
        <v>0</v>
      </c>
      <c r="BI380" s="2">
        <f t="shared" si="160"/>
        <v>0</v>
      </c>
      <c r="BK380" t="s">
        <v>799</v>
      </c>
      <c r="BL380" t="s">
        <v>1938</v>
      </c>
      <c r="BO380" s="99">
        <v>12</v>
      </c>
      <c r="BP380" s="97">
        <v>75</v>
      </c>
      <c r="BQ380" s="103">
        <f t="shared" si="161"/>
        <v>12075</v>
      </c>
      <c r="BS380" s="7" t="s">
        <v>2466</v>
      </c>
    </row>
    <row r="381" spans="1:71" ht="14" hidden="1" customHeight="1" outlineLevel="1" x14ac:dyDescent="0.2">
      <c r="A381" t="s">
        <v>79</v>
      </c>
      <c r="B381" t="s">
        <v>1938</v>
      </c>
      <c r="C381" s="1">
        <f t="shared" si="156"/>
        <v>2682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4</v>
      </c>
      <c r="G381" s="1">
        <f t="shared" si="128"/>
        <v>1533</v>
      </c>
      <c r="H381" s="2">
        <f t="shared" si="129"/>
        <v>0.57158836689038028</v>
      </c>
      <c r="I381" s="2"/>
      <c r="J381" s="2">
        <f t="shared" si="152"/>
        <v>0.19649515287099178</v>
      </c>
      <c r="K381" s="2">
        <f t="shared" si="153"/>
        <v>0.76808351976137212</v>
      </c>
      <c r="L381" s="2">
        <f t="shared" si="154"/>
        <v>1.0067114093959731E-2</v>
      </c>
      <c r="M381" s="2">
        <f t="shared" si="155"/>
        <v>2.5354213273676415E-2</v>
      </c>
      <c r="N381" s="1">
        <v>527</v>
      </c>
      <c r="O381" s="1">
        <v>2060</v>
      </c>
      <c r="P381" s="1">
        <v>27</v>
      </c>
      <c r="Q381" s="61"/>
      <c r="R381" s="61"/>
      <c r="S381" s="61"/>
      <c r="T381" s="61"/>
      <c r="U381" s="61">
        <v>36</v>
      </c>
      <c r="V381" s="61"/>
      <c r="W381" s="61"/>
      <c r="X381" s="61">
        <v>16</v>
      </c>
      <c r="Y381" s="61">
        <v>16</v>
      </c>
      <c r="Z381" s="61">
        <v>0</v>
      </c>
      <c r="AA381" s="1">
        <v>0</v>
      </c>
      <c r="BB381" s="7">
        <f>IF(Q381&gt;0,RANK(Q381,(N381:P381,Q381:AE381)),0)</f>
        <v>0</v>
      </c>
      <c r="BC381" s="7">
        <f>IF(R381&gt;0,RANK(R381,(N381:P381,Q381:AE381)),0)</f>
        <v>0</v>
      </c>
      <c r="BD381" s="7">
        <f>IF(T381&gt;0,RANK(T381,(N381:P381,Q381:AE381)),0)</f>
        <v>0</v>
      </c>
      <c r="BE381" s="7">
        <f>IF(S381&gt;0,RANK(S381,(N381:P381,Q381:AE381)),0)</f>
        <v>0</v>
      </c>
      <c r="BF381" s="2">
        <f t="shared" si="157"/>
        <v>0</v>
      </c>
      <c r="BG381" s="2">
        <f t="shared" si="158"/>
        <v>0</v>
      </c>
      <c r="BH381" s="2">
        <f t="shared" si="159"/>
        <v>0</v>
      </c>
      <c r="BI381" s="2">
        <f t="shared" si="160"/>
        <v>0</v>
      </c>
      <c r="BK381" t="s">
        <v>79</v>
      </c>
      <c r="BL381" t="s">
        <v>1938</v>
      </c>
      <c r="BO381" s="99">
        <v>12</v>
      </c>
      <c r="BP381" s="97">
        <v>77</v>
      </c>
      <c r="BQ381" s="103">
        <f t="shared" si="161"/>
        <v>12077</v>
      </c>
      <c r="BS381" s="7" t="s">
        <v>2466</v>
      </c>
    </row>
    <row r="382" spans="1:71" ht="14" hidden="1" customHeight="1" outlineLevel="1" x14ac:dyDescent="0.2">
      <c r="A382" t="s">
        <v>1693</v>
      </c>
      <c r="B382" t="s">
        <v>1938</v>
      </c>
      <c r="C382" s="1">
        <f t="shared" si="156"/>
        <v>7625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5</v>
      </c>
      <c r="G382" s="1">
        <f t="shared" si="128"/>
        <v>1110</v>
      </c>
      <c r="H382" s="2">
        <f t="shared" si="129"/>
        <v>0.14557377049180328</v>
      </c>
      <c r="I382" s="2"/>
      <c r="J382" s="2">
        <f t="shared" si="152"/>
        <v>0.42426229508196722</v>
      </c>
      <c r="K382" s="2">
        <f t="shared" si="153"/>
        <v>0.56983606557377053</v>
      </c>
      <c r="L382" s="2">
        <f t="shared" si="154"/>
        <v>1.1803278688524591E-3</v>
      </c>
      <c r="M382" s="2">
        <f t="shared" si="155"/>
        <v>4.7213114754097851E-3</v>
      </c>
      <c r="N382" s="1">
        <v>3235</v>
      </c>
      <c r="O382" s="1">
        <v>4345</v>
      </c>
      <c r="P382" s="1">
        <v>9</v>
      </c>
      <c r="Q382" s="61"/>
      <c r="R382" s="61"/>
      <c r="S382" s="61"/>
      <c r="T382" s="61"/>
      <c r="U382" s="61">
        <v>20</v>
      </c>
      <c r="V382" s="61"/>
      <c r="W382" s="61"/>
      <c r="X382" s="61">
        <v>6</v>
      </c>
      <c r="Y382" s="61">
        <v>10</v>
      </c>
      <c r="Z382" s="61">
        <v>0</v>
      </c>
      <c r="AA382" s="1">
        <v>0</v>
      </c>
      <c r="BB382" s="7">
        <f>IF(Q382&gt;0,RANK(Q382,(N382:P382,Q382:AE382)),0)</f>
        <v>0</v>
      </c>
      <c r="BC382" s="7">
        <f>IF(R382&gt;0,RANK(R382,(N382:P382,Q382:AE382)),0)</f>
        <v>0</v>
      </c>
      <c r="BD382" s="7">
        <f>IF(T382&gt;0,RANK(T382,(N382:P382,Q382:AE382)),0)</f>
        <v>0</v>
      </c>
      <c r="BE382" s="7">
        <f>IF(S382&gt;0,RANK(S382,(N382:P382,Q382:AE382)),0)</f>
        <v>0</v>
      </c>
      <c r="BF382" s="2">
        <f t="shared" si="157"/>
        <v>0</v>
      </c>
      <c r="BG382" s="2">
        <f t="shared" si="158"/>
        <v>0</v>
      </c>
      <c r="BH382" s="2">
        <f t="shared" si="159"/>
        <v>0</v>
      </c>
      <c r="BI382" s="2">
        <f t="shared" si="160"/>
        <v>0</v>
      </c>
      <c r="BK382" t="s">
        <v>1693</v>
      </c>
      <c r="BL382" t="s">
        <v>1938</v>
      </c>
      <c r="BO382" s="99">
        <v>12</v>
      </c>
      <c r="BP382" s="97">
        <v>79</v>
      </c>
      <c r="BQ382" s="103">
        <f t="shared" si="161"/>
        <v>12079</v>
      </c>
      <c r="BS382" s="7" t="s">
        <v>2466</v>
      </c>
    </row>
    <row r="383" spans="1:71" ht="14" hidden="1" customHeight="1" outlineLevel="1" x14ac:dyDescent="0.2">
      <c r="A383" t="s">
        <v>428</v>
      </c>
      <c r="B383" t="s">
        <v>1938</v>
      </c>
      <c r="C383" s="1">
        <f t="shared" si="156"/>
        <v>163349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4</v>
      </c>
      <c r="G383" s="1">
        <f t="shared" si="128"/>
        <v>25617</v>
      </c>
      <c r="H383" s="2">
        <f t="shared" si="129"/>
        <v>0.15682373323375104</v>
      </c>
      <c r="I383" s="2"/>
      <c r="J383" s="2">
        <f t="shared" si="152"/>
        <v>0.41401539036051643</v>
      </c>
      <c r="K383" s="2">
        <f t="shared" si="153"/>
        <v>0.57083912359426747</v>
      </c>
      <c r="L383" s="2">
        <f t="shared" si="154"/>
        <v>3.7649449950719013E-3</v>
      </c>
      <c r="M383" s="2">
        <f t="shared" si="155"/>
        <v>1.1380541050144249E-2</v>
      </c>
      <c r="N383" s="1">
        <v>67629</v>
      </c>
      <c r="O383" s="1">
        <v>93246</v>
      </c>
      <c r="P383" s="1">
        <v>615</v>
      </c>
      <c r="Q383" s="61"/>
      <c r="R383" s="61"/>
      <c r="S383" s="61"/>
      <c r="T383" s="61"/>
      <c r="U383" s="61">
        <v>1131</v>
      </c>
      <c r="V383" s="61"/>
      <c r="W383" s="61"/>
      <c r="X383" s="61">
        <v>340</v>
      </c>
      <c r="Y383" s="61">
        <v>384</v>
      </c>
      <c r="Z383" s="61">
        <v>0</v>
      </c>
      <c r="AA383" s="1">
        <v>4</v>
      </c>
      <c r="BB383" s="7">
        <f>IF(Q383&gt;0,RANK(Q383,(N383:P383,Q383:AE383)),0)</f>
        <v>0</v>
      </c>
      <c r="BC383" s="7">
        <f>IF(R383&gt;0,RANK(R383,(N383:P383,Q383:AE383)),0)</f>
        <v>0</v>
      </c>
      <c r="BD383" s="7">
        <f>IF(T383&gt;0,RANK(T383,(N383:P383,Q383:AE383)),0)</f>
        <v>0</v>
      </c>
      <c r="BE383" s="7">
        <f>IF(S383&gt;0,RANK(S383,(N383:P383,Q383:AE383)),0)</f>
        <v>0</v>
      </c>
      <c r="BF383" s="2">
        <f t="shared" si="157"/>
        <v>0</v>
      </c>
      <c r="BG383" s="2">
        <f t="shared" si="158"/>
        <v>0</v>
      </c>
      <c r="BH383" s="2">
        <f t="shared" si="159"/>
        <v>0</v>
      </c>
      <c r="BI383" s="2">
        <f t="shared" si="160"/>
        <v>0</v>
      </c>
      <c r="BK383" t="s">
        <v>428</v>
      </c>
      <c r="BL383" t="s">
        <v>1938</v>
      </c>
      <c r="BO383" s="99">
        <v>12</v>
      </c>
      <c r="BP383" s="97">
        <v>81</v>
      </c>
      <c r="BQ383" s="103">
        <f t="shared" si="161"/>
        <v>12081</v>
      </c>
      <c r="BS383" s="7" t="s">
        <v>2466</v>
      </c>
    </row>
    <row r="384" spans="1:71" ht="14" hidden="1" customHeight="1" outlineLevel="1" x14ac:dyDescent="0.2">
      <c r="A384" t="s">
        <v>527</v>
      </c>
      <c r="B384" t="s">
        <v>1938</v>
      </c>
      <c r="C384" s="1">
        <f t="shared" si="156"/>
        <v>154861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4</v>
      </c>
      <c r="G384" s="1">
        <f t="shared" si="128"/>
        <v>37509</v>
      </c>
      <c r="H384" s="2">
        <f t="shared" si="129"/>
        <v>0.24221075674314385</v>
      </c>
      <c r="I384" s="2"/>
      <c r="J384" s="2">
        <f t="shared" si="152"/>
        <v>0.3706033152310782</v>
      </c>
      <c r="K384" s="2">
        <f t="shared" si="153"/>
        <v>0.612814071974222</v>
      </c>
      <c r="L384" s="2">
        <f t="shared" si="154"/>
        <v>3.9648458940598347E-3</v>
      </c>
      <c r="M384" s="2">
        <f t="shared" si="155"/>
        <v>1.2617766900640023E-2</v>
      </c>
      <c r="N384" s="1">
        <v>57392</v>
      </c>
      <c r="O384" s="1">
        <v>94901</v>
      </c>
      <c r="P384" s="1">
        <v>614</v>
      </c>
      <c r="Q384" s="61"/>
      <c r="R384" s="61"/>
      <c r="S384" s="61"/>
      <c r="T384" s="61"/>
      <c r="U384" s="61">
        <v>1316</v>
      </c>
      <c r="V384" s="61"/>
      <c r="W384" s="61"/>
      <c r="X384" s="61">
        <v>283</v>
      </c>
      <c r="Y384" s="61">
        <v>351</v>
      </c>
      <c r="Z384" s="61">
        <v>0</v>
      </c>
      <c r="AA384" s="1">
        <v>4</v>
      </c>
      <c r="BB384" s="7">
        <f>IF(Q384&gt;0,RANK(Q384,(N384:P384,Q384:AE384)),0)</f>
        <v>0</v>
      </c>
      <c r="BC384" s="7">
        <f>IF(R384&gt;0,RANK(R384,(N384:P384,Q384:AE384)),0)</f>
        <v>0</v>
      </c>
      <c r="BD384" s="7">
        <f>IF(T384&gt;0,RANK(T384,(N384:P384,Q384:AE384)),0)</f>
        <v>0</v>
      </c>
      <c r="BE384" s="7">
        <f>IF(S384&gt;0,RANK(S384,(N384:P384,Q384:AE384)),0)</f>
        <v>0</v>
      </c>
      <c r="BF384" s="2">
        <f t="shared" si="157"/>
        <v>0</v>
      </c>
      <c r="BG384" s="2">
        <f t="shared" si="158"/>
        <v>0</v>
      </c>
      <c r="BH384" s="2">
        <f t="shared" si="159"/>
        <v>0</v>
      </c>
      <c r="BI384" s="2">
        <f t="shared" si="160"/>
        <v>0</v>
      </c>
      <c r="BK384" t="s">
        <v>527</v>
      </c>
      <c r="BL384" t="s">
        <v>1938</v>
      </c>
      <c r="BO384" s="99">
        <v>12</v>
      </c>
      <c r="BP384" s="97">
        <v>83</v>
      </c>
      <c r="BQ384" s="103">
        <f t="shared" si="161"/>
        <v>12083</v>
      </c>
      <c r="BS384" s="7" t="s">
        <v>2466</v>
      </c>
    </row>
    <row r="385" spans="1:71" ht="14" hidden="1" customHeight="1" outlineLevel="1" x14ac:dyDescent="0.2">
      <c r="A385" t="s">
        <v>934</v>
      </c>
      <c r="B385" t="s">
        <v>1938</v>
      </c>
      <c r="C385" s="1">
        <f t="shared" si="156"/>
        <v>77723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4</v>
      </c>
      <c r="G385" s="1">
        <f t="shared" si="128"/>
        <v>18687</v>
      </c>
      <c r="H385" s="2">
        <f t="shared" si="129"/>
        <v>0.2404307605213386</v>
      </c>
      <c r="I385" s="2"/>
      <c r="J385" s="2">
        <f t="shared" si="152"/>
        <v>0.37483113106802363</v>
      </c>
      <c r="K385" s="2">
        <f t="shared" si="153"/>
        <v>0.61526189158936218</v>
      </c>
      <c r="L385" s="2">
        <f t="shared" si="154"/>
        <v>2.6247056855756984E-3</v>
      </c>
      <c r="M385" s="2">
        <f t="shared" si="155"/>
        <v>7.2822716570384444E-3</v>
      </c>
      <c r="N385" s="1">
        <v>29133</v>
      </c>
      <c r="O385" s="1">
        <v>47820</v>
      </c>
      <c r="P385" s="1">
        <v>204</v>
      </c>
      <c r="Q385" s="61"/>
      <c r="R385" s="61"/>
      <c r="S385" s="61"/>
      <c r="T385" s="61"/>
      <c r="U385" s="61">
        <v>351</v>
      </c>
      <c r="V385" s="61"/>
      <c r="W385" s="61"/>
      <c r="X385" s="61">
        <v>79</v>
      </c>
      <c r="Y385" s="61">
        <v>136</v>
      </c>
      <c r="Z385" s="61">
        <v>0</v>
      </c>
      <c r="AA385" s="1">
        <v>0</v>
      </c>
      <c r="BB385" s="7">
        <f>IF(Q385&gt;0,RANK(Q385,(N385:P385,Q385:AE385)),0)</f>
        <v>0</v>
      </c>
      <c r="BC385" s="7">
        <f>IF(R385&gt;0,RANK(R385,(N385:P385,Q385:AE385)),0)</f>
        <v>0</v>
      </c>
      <c r="BD385" s="7">
        <f>IF(T385&gt;0,RANK(T385,(N385:P385,Q385:AE385)),0)</f>
        <v>0</v>
      </c>
      <c r="BE385" s="7">
        <f>IF(S385&gt;0,RANK(S385,(N385:P385,Q385:AE385)),0)</f>
        <v>0</v>
      </c>
      <c r="BF385" s="2">
        <f t="shared" si="157"/>
        <v>0</v>
      </c>
      <c r="BG385" s="2">
        <f t="shared" si="158"/>
        <v>0</v>
      </c>
      <c r="BH385" s="2">
        <f t="shared" si="159"/>
        <v>0</v>
      </c>
      <c r="BI385" s="2">
        <f t="shared" si="160"/>
        <v>0</v>
      </c>
      <c r="BK385" t="s">
        <v>934</v>
      </c>
      <c r="BL385" t="s">
        <v>1938</v>
      </c>
      <c r="BO385" s="99">
        <v>12</v>
      </c>
      <c r="BP385" s="97">
        <v>85</v>
      </c>
      <c r="BQ385" s="103">
        <f t="shared" si="161"/>
        <v>12085</v>
      </c>
      <c r="BS385" s="7" t="s">
        <v>2466</v>
      </c>
    </row>
    <row r="386" spans="1:71" ht="14" hidden="1" customHeight="1" outlineLevel="1" x14ac:dyDescent="0.2">
      <c r="A386" t="s">
        <v>847</v>
      </c>
      <c r="B386" t="s">
        <v>1938</v>
      </c>
      <c r="C386" s="1">
        <f t="shared" si="156"/>
        <v>799024</v>
      </c>
      <c r="D386" s="7">
        <f>IF(N386&gt;0, RANK(N386,(N386:P386,Q386:AE386)),0)</f>
        <v>1</v>
      </c>
      <c r="E386" s="7">
        <f>IF(O386&gt;0,RANK(O386,(N386:P386,Q386:AE386)),0)</f>
        <v>2</v>
      </c>
      <c r="F386" s="7">
        <f>IF(P386&gt;0,RANK(P386,(N386:P386,Q386:AE386)),0)</f>
        <v>4</v>
      </c>
      <c r="G386" s="1">
        <f t="shared" si="128"/>
        <v>167377</v>
      </c>
      <c r="H386" s="2">
        <f t="shared" si="129"/>
        <v>0.20947681171028654</v>
      </c>
      <c r="I386" s="2"/>
      <c r="J386" s="2">
        <f>IF($C386=0,"-",N386/$C386)</f>
        <v>0.5994288031398306</v>
      </c>
      <c r="K386" s="2">
        <f>IF($C386=0,"-",O386/$C386)</f>
        <v>0.38995199142954406</v>
      </c>
      <c r="L386" s="2">
        <f>IF($C386=0,"-",P386/$C386)</f>
        <v>2.3866617273073151E-3</v>
      </c>
      <c r="M386" s="2">
        <f>IF(C386=0,"-",(1-J386-K386-L386))</f>
        <v>8.2325437033180186E-3</v>
      </c>
      <c r="N386" s="1">
        <v>478958</v>
      </c>
      <c r="O386" s="1">
        <v>311581</v>
      </c>
      <c r="P386" s="1">
        <v>1907</v>
      </c>
      <c r="Q386" s="61"/>
      <c r="R386" s="61"/>
      <c r="S386" s="61"/>
      <c r="T386" s="61"/>
      <c r="U386" s="61">
        <v>3684</v>
      </c>
      <c r="V386" s="61"/>
      <c r="W386" s="61"/>
      <c r="X386" s="61">
        <v>1652</v>
      </c>
      <c r="Y386" s="61">
        <v>1240</v>
      </c>
      <c r="Z386" s="61">
        <v>0</v>
      </c>
      <c r="AA386" s="1">
        <v>2</v>
      </c>
      <c r="BB386" s="7">
        <f>IF(Q386&gt;0,RANK(Q386,(N386:P386,Q386:AE386)),0)</f>
        <v>0</v>
      </c>
      <c r="BC386" s="7">
        <f>IF(R386&gt;0,RANK(R386,(N386:P386,Q386:AE386)),0)</f>
        <v>0</v>
      </c>
      <c r="BD386" s="7">
        <f>IF(T386&gt;0,RANK(T386,(N386:P386,Q386:AE386)),0)</f>
        <v>0</v>
      </c>
      <c r="BE386" s="7">
        <f>IF(S386&gt;0,RANK(S386,(N386:P386,Q386:AE386)),0)</f>
        <v>0</v>
      </c>
      <c r="BF386" s="2">
        <f t="shared" si="157"/>
        <v>0</v>
      </c>
      <c r="BG386" s="2">
        <f t="shared" si="158"/>
        <v>0</v>
      </c>
      <c r="BH386" s="2">
        <f t="shared" si="159"/>
        <v>0</v>
      </c>
      <c r="BI386" s="2">
        <f t="shared" si="160"/>
        <v>0</v>
      </c>
      <c r="BK386" t="s">
        <v>847</v>
      </c>
      <c r="BL386" t="s">
        <v>1938</v>
      </c>
      <c r="BO386" s="99">
        <v>12</v>
      </c>
      <c r="BP386" s="97">
        <v>86</v>
      </c>
      <c r="BQ386" s="103">
        <f t="shared" si="161"/>
        <v>12086</v>
      </c>
      <c r="BS386" s="7" t="s">
        <v>2466</v>
      </c>
    </row>
    <row r="387" spans="1:71" ht="14" hidden="1" customHeight="1" outlineLevel="1" x14ac:dyDescent="0.2">
      <c r="A387" t="s">
        <v>1563</v>
      </c>
      <c r="B387" t="s">
        <v>1938</v>
      </c>
      <c r="C387" s="1">
        <f t="shared" si="156"/>
        <v>36133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4</v>
      </c>
      <c r="G387" s="1">
        <f t="shared" si="128"/>
        <v>1333</v>
      </c>
      <c r="H387" s="2">
        <f t="shared" si="129"/>
        <v>3.6891484238784487E-2</v>
      </c>
      <c r="I387" s="2"/>
      <c r="J387" s="2">
        <f t="shared" si="152"/>
        <v>0.47535493869869649</v>
      </c>
      <c r="K387" s="2">
        <f t="shared" si="153"/>
        <v>0.51224642293748102</v>
      </c>
      <c r="L387" s="2">
        <f t="shared" si="154"/>
        <v>3.0719840588935322E-3</v>
      </c>
      <c r="M387" s="2">
        <f t="shared" si="155"/>
        <v>9.3266543049289573E-3</v>
      </c>
      <c r="N387" s="1">
        <v>17176</v>
      </c>
      <c r="O387" s="1">
        <v>18509</v>
      </c>
      <c r="P387" s="1">
        <v>111</v>
      </c>
      <c r="Q387" s="61"/>
      <c r="R387" s="61"/>
      <c r="S387" s="61"/>
      <c r="T387" s="61"/>
      <c r="U387" s="61">
        <v>190</v>
      </c>
      <c r="V387" s="61"/>
      <c r="W387" s="61"/>
      <c r="X387" s="61">
        <v>65</v>
      </c>
      <c r="Y387" s="61">
        <v>79</v>
      </c>
      <c r="Z387" s="61">
        <v>0</v>
      </c>
      <c r="AA387" s="1">
        <v>3</v>
      </c>
      <c r="BB387" s="7">
        <f>IF(Q387&gt;0,RANK(Q387,(N387:P387,Q387:AE387)),0)</f>
        <v>0</v>
      </c>
      <c r="BC387" s="7">
        <f>IF(R387&gt;0,RANK(R387,(N387:P387,Q387:AE387)),0)</f>
        <v>0</v>
      </c>
      <c r="BD387" s="7">
        <f>IF(T387&gt;0,RANK(T387,(N387:P387,Q387:AE387)),0)</f>
        <v>0</v>
      </c>
      <c r="BE387" s="7">
        <f>IF(S387&gt;0,RANK(S387,(N387:P387,Q387:AE387)),0)</f>
        <v>0</v>
      </c>
      <c r="BF387" s="2">
        <f t="shared" si="157"/>
        <v>0</v>
      </c>
      <c r="BG387" s="2">
        <f t="shared" si="158"/>
        <v>0</v>
      </c>
      <c r="BH387" s="2">
        <f t="shared" si="159"/>
        <v>0</v>
      </c>
      <c r="BI387" s="2">
        <f t="shared" si="160"/>
        <v>0</v>
      </c>
      <c r="BK387" t="s">
        <v>1563</v>
      </c>
      <c r="BL387" t="s">
        <v>1938</v>
      </c>
      <c r="BO387" s="99">
        <v>12</v>
      </c>
      <c r="BP387" s="97">
        <v>87</v>
      </c>
      <c r="BQ387" s="103">
        <f t="shared" si="161"/>
        <v>12087</v>
      </c>
      <c r="BS387" s="7" t="s">
        <v>2466</v>
      </c>
    </row>
    <row r="388" spans="1:71" ht="14" hidden="1" customHeight="1" outlineLevel="1" x14ac:dyDescent="0.2">
      <c r="A388" t="s">
        <v>754</v>
      </c>
      <c r="B388" t="s">
        <v>1938</v>
      </c>
      <c r="C388" s="1">
        <f t="shared" si="156"/>
        <v>43566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4</v>
      </c>
      <c r="G388" s="1">
        <f t="shared" ref="G388:G451" si="162">IF(C388&gt;0,MAX(N388:P388)-LARGE(N388:P388,2),0)</f>
        <v>20232</v>
      </c>
      <c r="H388" s="2">
        <f t="shared" ref="H388:H451" si="163">IF(C388&gt;0,G388/C388,0)</f>
        <v>0.46439884313455448</v>
      </c>
      <c r="I388" s="2"/>
      <c r="J388" s="2">
        <f t="shared" si="152"/>
        <v>0.26332461093513287</v>
      </c>
      <c r="K388" s="2">
        <f t="shared" si="153"/>
        <v>0.72772345406968741</v>
      </c>
      <c r="L388" s="2">
        <f t="shared" si="154"/>
        <v>2.2494605885323418E-3</v>
      </c>
      <c r="M388" s="2">
        <f t="shared" si="155"/>
        <v>6.7024744066474249E-3</v>
      </c>
      <c r="N388" s="1">
        <v>11472</v>
      </c>
      <c r="O388" s="1">
        <v>31704</v>
      </c>
      <c r="P388" s="1">
        <v>98</v>
      </c>
      <c r="Q388" s="61"/>
      <c r="R388" s="61"/>
      <c r="S388" s="61"/>
      <c r="T388" s="61"/>
      <c r="U388" s="61">
        <v>190</v>
      </c>
      <c r="V388" s="61"/>
      <c r="W388" s="61"/>
      <c r="X388" s="61">
        <v>61</v>
      </c>
      <c r="Y388" s="61">
        <v>41</v>
      </c>
      <c r="Z388" s="61">
        <v>0</v>
      </c>
      <c r="AA388" s="1">
        <v>0</v>
      </c>
      <c r="BB388" s="7">
        <f>IF(Q388&gt;0,RANK(Q388,(N388:P388,Q388:AE388)),0)</f>
        <v>0</v>
      </c>
      <c r="BC388" s="7">
        <f>IF(R388&gt;0,RANK(R388,(N388:P388,Q388:AE388)),0)</f>
        <v>0</v>
      </c>
      <c r="BD388" s="7">
        <f>IF(T388&gt;0,RANK(T388,(N388:P388,Q388:AE388)),0)</f>
        <v>0</v>
      </c>
      <c r="BE388" s="7">
        <f>IF(S388&gt;0,RANK(S388,(N388:P388,Q388:AE388)),0)</f>
        <v>0</v>
      </c>
      <c r="BF388" s="2">
        <f t="shared" si="157"/>
        <v>0</v>
      </c>
      <c r="BG388" s="2">
        <f t="shared" si="158"/>
        <v>0</v>
      </c>
      <c r="BH388" s="2">
        <f t="shared" si="159"/>
        <v>0</v>
      </c>
      <c r="BI388" s="2">
        <f t="shared" si="160"/>
        <v>0</v>
      </c>
      <c r="BK388" t="s">
        <v>754</v>
      </c>
      <c r="BL388" t="s">
        <v>1938</v>
      </c>
      <c r="BO388" s="99">
        <v>12</v>
      </c>
      <c r="BP388" s="97">
        <v>89</v>
      </c>
      <c r="BQ388" s="103">
        <f t="shared" si="161"/>
        <v>12089</v>
      </c>
      <c r="BS388" s="7" t="s">
        <v>2466</v>
      </c>
    </row>
    <row r="389" spans="1:71" ht="14" hidden="1" customHeight="1" outlineLevel="1" x14ac:dyDescent="0.2">
      <c r="A389" t="s">
        <v>453</v>
      </c>
      <c r="B389" t="s">
        <v>1938</v>
      </c>
      <c r="C389" s="1">
        <f t="shared" si="156"/>
        <v>83882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4</v>
      </c>
      <c r="G389" s="1">
        <f t="shared" si="162"/>
        <v>37532</v>
      </c>
      <c r="H389" s="2">
        <f t="shared" si="163"/>
        <v>0.44743806776185596</v>
      </c>
      <c r="I389" s="2"/>
      <c r="J389" s="2">
        <f t="shared" si="152"/>
        <v>0.26713716888009348</v>
      </c>
      <c r="K389" s="2">
        <f t="shared" si="153"/>
        <v>0.71457523664194944</v>
      </c>
      <c r="L389" s="2">
        <f t="shared" si="154"/>
        <v>4.7805250232469424E-3</v>
      </c>
      <c r="M389" s="2">
        <f t="shared" si="155"/>
        <v>1.3507069454710193E-2</v>
      </c>
      <c r="N389" s="1">
        <v>22408</v>
      </c>
      <c r="O389" s="1">
        <v>59940</v>
      </c>
      <c r="P389" s="1">
        <v>401</v>
      </c>
      <c r="Q389" s="61"/>
      <c r="R389" s="61"/>
      <c r="S389" s="61"/>
      <c r="T389" s="61"/>
      <c r="U389" s="61">
        <v>772</v>
      </c>
      <c r="V389" s="61"/>
      <c r="W389" s="61"/>
      <c r="X389" s="61">
        <v>176</v>
      </c>
      <c r="Y389" s="61">
        <v>184</v>
      </c>
      <c r="Z389" s="61">
        <v>0</v>
      </c>
      <c r="AA389" s="1">
        <v>1</v>
      </c>
      <c r="BB389" s="7">
        <f>IF(Q389&gt;0,RANK(Q389,(N389:P389,Q389:AE389)),0)</f>
        <v>0</v>
      </c>
      <c r="BC389" s="7">
        <f>IF(R389&gt;0,RANK(R389,(N389:P389,Q389:AE389)),0)</f>
        <v>0</v>
      </c>
      <c r="BD389" s="7">
        <f>IF(T389&gt;0,RANK(T389,(N389:P389,Q389:AE389)),0)</f>
        <v>0</v>
      </c>
      <c r="BE389" s="7">
        <f>IF(S389&gt;0,RANK(S389,(N389:P389,Q389:AE389)),0)</f>
        <v>0</v>
      </c>
      <c r="BF389" s="2">
        <f t="shared" si="157"/>
        <v>0</v>
      </c>
      <c r="BG389" s="2">
        <f t="shared" si="158"/>
        <v>0</v>
      </c>
      <c r="BH389" s="2">
        <f t="shared" si="159"/>
        <v>0</v>
      </c>
      <c r="BI389" s="2">
        <f t="shared" si="160"/>
        <v>0</v>
      </c>
      <c r="BK389" t="s">
        <v>453</v>
      </c>
      <c r="BL389" t="s">
        <v>1938</v>
      </c>
      <c r="BO389" s="99">
        <v>12</v>
      </c>
      <c r="BP389" s="97">
        <v>91</v>
      </c>
      <c r="BQ389" s="103">
        <f t="shared" si="161"/>
        <v>12091</v>
      </c>
      <c r="BS389" s="7" t="s">
        <v>2466</v>
      </c>
    </row>
    <row r="390" spans="1:71" ht="14" hidden="1" customHeight="1" outlineLevel="1" x14ac:dyDescent="0.2">
      <c r="A390" t="s">
        <v>2109</v>
      </c>
      <c r="B390" t="s">
        <v>1938</v>
      </c>
      <c r="C390" s="1">
        <f t="shared" si="156"/>
        <v>11239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4</v>
      </c>
      <c r="G390" s="1">
        <f t="shared" si="162"/>
        <v>4424</v>
      </c>
      <c r="H390" s="2">
        <f t="shared" si="163"/>
        <v>0.39362932645253135</v>
      </c>
      <c r="I390" s="2"/>
      <c r="J390" s="2">
        <f t="shared" si="152"/>
        <v>0.29415428418898476</v>
      </c>
      <c r="K390" s="2">
        <f t="shared" si="153"/>
        <v>0.68778361064151616</v>
      </c>
      <c r="L390" s="2">
        <f t="shared" si="154"/>
        <v>4.715722039327342E-3</v>
      </c>
      <c r="M390" s="2">
        <f t="shared" si="155"/>
        <v>1.3346383130171679E-2</v>
      </c>
      <c r="N390" s="1">
        <v>3306</v>
      </c>
      <c r="O390" s="1">
        <v>7730</v>
      </c>
      <c r="P390" s="1">
        <v>53</v>
      </c>
      <c r="Q390" s="61"/>
      <c r="R390" s="61"/>
      <c r="S390" s="61"/>
      <c r="T390" s="61"/>
      <c r="U390" s="61">
        <v>86</v>
      </c>
      <c r="V390" s="61"/>
      <c r="W390" s="61"/>
      <c r="X390" s="61">
        <v>21</v>
      </c>
      <c r="Y390" s="61">
        <v>43</v>
      </c>
      <c r="Z390" s="61">
        <v>0</v>
      </c>
      <c r="AA390" s="1">
        <v>0</v>
      </c>
      <c r="BB390" s="7">
        <f>IF(Q390&gt;0,RANK(Q390,(N390:P390,Q390:AE390)),0)</f>
        <v>0</v>
      </c>
      <c r="BC390" s="7">
        <f>IF(R390&gt;0,RANK(R390,(N390:P390,Q390:AE390)),0)</f>
        <v>0</v>
      </c>
      <c r="BD390" s="7">
        <f>IF(T390&gt;0,RANK(T390,(N390:P390,Q390:AE390)),0)</f>
        <v>0</v>
      </c>
      <c r="BE390" s="7">
        <f>IF(S390&gt;0,RANK(S390,(N390:P390,Q390:AE390)),0)</f>
        <v>0</v>
      </c>
      <c r="BF390" s="2">
        <f t="shared" si="157"/>
        <v>0</v>
      </c>
      <c r="BG390" s="2">
        <f t="shared" si="158"/>
        <v>0</v>
      </c>
      <c r="BH390" s="2">
        <f t="shared" si="159"/>
        <v>0</v>
      </c>
      <c r="BI390" s="2">
        <f t="shared" si="160"/>
        <v>0</v>
      </c>
      <c r="BK390" t="s">
        <v>2109</v>
      </c>
      <c r="BL390" t="s">
        <v>1938</v>
      </c>
      <c r="BO390" s="99">
        <v>12</v>
      </c>
      <c r="BP390" s="97">
        <v>93</v>
      </c>
      <c r="BQ390" s="103">
        <f t="shared" si="161"/>
        <v>12093</v>
      </c>
      <c r="BS390" s="7" t="s">
        <v>2466</v>
      </c>
    </row>
    <row r="391" spans="1:71" ht="14" hidden="1" customHeight="1" outlineLevel="1" x14ac:dyDescent="0.2">
      <c r="A391" t="s">
        <v>1082</v>
      </c>
      <c r="B391" t="s">
        <v>1938</v>
      </c>
      <c r="C391" s="1">
        <f t="shared" si="156"/>
        <v>475719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>IF(P391&gt;0,RANK(P391,(N391:P391,Q391:AE391)),0)</f>
        <v>4</v>
      </c>
      <c r="G391" s="1">
        <f t="shared" si="162"/>
        <v>122029</v>
      </c>
      <c r="H391" s="2">
        <f t="shared" si="163"/>
        <v>0.25651487537811185</v>
      </c>
      <c r="I391" s="2"/>
      <c r="J391" s="2">
        <f t="shared" si="152"/>
        <v>0.62275629100372276</v>
      </c>
      <c r="K391" s="2">
        <f t="shared" si="153"/>
        <v>0.36624141562561091</v>
      </c>
      <c r="L391" s="2">
        <f t="shared" si="154"/>
        <v>2.6444182384979366E-3</v>
      </c>
      <c r="M391" s="2">
        <f t="shared" si="155"/>
        <v>8.3578751321683915E-3</v>
      </c>
      <c r="N391" s="1">
        <v>296257</v>
      </c>
      <c r="O391" s="1">
        <v>174228</v>
      </c>
      <c r="P391" s="1">
        <v>1258</v>
      </c>
      <c r="Q391" s="61"/>
      <c r="R391" s="61"/>
      <c r="S391" s="61"/>
      <c r="T391" s="61"/>
      <c r="U391" s="61">
        <v>2447</v>
      </c>
      <c r="V391" s="61"/>
      <c r="W391" s="61"/>
      <c r="X391" s="61">
        <v>826</v>
      </c>
      <c r="Y391" s="61">
        <v>703</v>
      </c>
      <c r="Z391" s="61">
        <v>0</v>
      </c>
      <c r="AA391" s="1">
        <v>0</v>
      </c>
      <c r="BB391" s="7">
        <f>IF(Q391&gt;0,RANK(Q391,(N391:P391,Q391:AE391)),0)</f>
        <v>0</v>
      </c>
      <c r="BC391" s="7">
        <f>IF(R391&gt;0,RANK(R391,(N391:P391,Q391:AE391)),0)</f>
        <v>0</v>
      </c>
      <c r="BD391" s="7">
        <f>IF(T391&gt;0,RANK(T391,(N391:P391,Q391:AE391)),0)</f>
        <v>0</v>
      </c>
      <c r="BE391" s="7">
        <f>IF(S391&gt;0,RANK(S391,(N391:P391,Q391:AE391)),0)</f>
        <v>0</v>
      </c>
      <c r="BF391" s="2">
        <f t="shared" si="157"/>
        <v>0</v>
      </c>
      <c r="BG391" s="2">
        <f t="shared" si="158"/>
        <v>0</v>
      </c>
      <c r="BH391" s="2">
        <f t="shared" si="159"/>
        <v>0</v>
      </c>
      <c r="BI391" s="2">
        <f t="shared" si="160"/>
        <v>0</v>
      </c>
      <c r="BK391" t="s">
        <v>1082</v>
      </c>
      <c r="BL391" t="s">
        <v>1938</v>
      </c>
      <c r="BO391" s="99">
        <v>12</v>
      </c>
      <c r="BP391" s="97">
        <v>95</v>
      </c>
      <c r="BQ391" s="103">
        <f t="shared" si="161"/>
        <v>12095</v>
      </c>
      <c r="BS391" s="7" t="s">
        <v>2466</v>
      </c>
    </row>
    <row r="392" spans="1:71" ht="14" hidden="1" customHeight="1" outlineLevel="1" x14ac:dyDescent="0.2">
      <c r="A392" t="s">
        <v>699</v>
      </c>
      <c r="B392" t="s">
        <v>1938</v>
      </c>
      <c r="C392" s="1">
        <f t="shared" si="156"/>
        <v>115021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4</v>
      </c>
      <c r="G392" s="1">
        <f t="shared" si="162"/>
        <v>24080</v>
      </c>
      <c r="H392" s="2">
        <f t="shared" si="163"/>
        <v>0.20935307465593239</v>
      </c>
      <c r="I392" s="2"/>
      <c r="J392" s="2">
        <f t="shared" si="152"/>
        <v>0.5973430938698151</v>
      </c>
      <c r="K392" s="2">
        <f t="shared" si="153"/>
        <v>0.38799001921388271</v>
      </c>
      <c r="L392" s="2">
        <f t="shared" si="154"/>
        <v>3.9297171820797941E-3</v>
      </c>
      <c r="M392" s="2">
        <f t="shared" si="155"/>
        <v>1.0737169734222396E-2</v>
      </c>
      <c r="N392" s="1">
        <v>68707</v>
      </c>
      <c r="O392" s="1">
        <v>44627</v>
      </c>
      <c r="P392" s="1">
        <v>452</v>
      </c>
      <c r="Q392" s="61"/>
      <c r="R392" s="61"/>
      <c r="S392" s="61"/>
      <c r="T392" s="61"/>
      <c r="U392" s="61">
        <v>761</v>
      </c>
      <c r="V392" s="61"/>
      <c r="W392" s="61"/>
      <c r="X392" s="61">
        <v>243</v>
      </c>
      <c r="Y392" s="61">
        <v>231</v>
      </c>
      <c r="Z392" s="61">
        <v>0</v>
      </c>
      <c r="AA392" s="1">
        <v>0</v>
      </c>
      <c r="BB392" s="7">
        <f>IF(Q392&gt;0,RANK(Q392,(N392:P392,Q392:AE392)),0)</f>
        <v>0</v>
      </c>
      <c r="BC392" s="7">
        <f>IF(R392&gt;0,RANK(R392,(N392:P392,Q392:AE392)),0)</f>
        <v>0</v>
      </c>
      <c r="BD392" s="7">
        <f>IF(T392&gt;0,RANK(T392,(N392:P392,Q392:AE392)),0)</f>
        <v>0</v>
      </c>
      <c r="BE392" s="7">
        <f>IF(S392&gt;0,RANK(S392,(N392:P392,Q392:AE392)),0)</f>
        <v>0</v>
      </c>
      <c r="BF392" s="2">
        <f t="shared" si="157"/>
        <v>0</v>
      </c>
      <c r="BG392" s="2">
        <f t="shared" si="158"/>
        <v>0</v>
      </c>
      <c r="BH392" s="2">
        <f t="shared" si="159"/>
        <v>0</v>
      </c>
      <c r="BI392" s="2">
        <f t="shared" si="160"/>
        <v>0</v>
      </c>
      <c r="BK392" t="s">
        <v>699</v>
      </c>
      <c r="BL392" t="s">
        <v>1938</v>
      </c>
      <c r="BO392" s="99">
        <v>12</v>
      </c>
      <c r="BP392" s="97">
        <v>97</v>
      </c>
      <c r="BQ392" s="103">
        <f t="shared" si="161"/>
        <v>12097</v>
      </c>
      <c r="BS392" s="7" t="s">
        <v>2466</v>
      </c>
    </row>
    <row r="393" spans="1:71" ht="14" hidden="1" customHeight="1" outlineLevel="1" x14ac:dyDescent="0.2">
      <c r="A393" t="s">
        <v>987</v>
      </c>
      <c r="B393" t="s">
        <v>1938</v>
      </c>
      <c r="C393" s="1">
        <f t="shared" si="156"/>
        <v>586724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>IF(P393&gt;0,RANK(P393,(N393:P393,Q393:AE393)),0)</f>
        <v>4</v>
      </c>
      <c r="G393" s="1">
        <f t="shared" si="162"/>
        <v>100393</v>
      </c>
      <c r="H393" s="2">
        <f t="shared" si="163"/>
        <v>0.17110770992834792</v>
      </c>
      <c r="I393" s="2"/>
      <c r="J393" s="2">
        <f t="shared" si="152"/>
        <v>0.58189029253959268</v>
      </c>
      <c r="K393" s="2">
        <f t="shared" si="153"/>
        <v>0.41078258261124478</v>
      </c>
      <c r="L393" s="2">
        <f t="shared" si="154"/>
        <v>1.6327949768545347E-3</v>
      </c>
      <c r="M393" s="2">
        <f t="shared" si="155"/>
        <v>5.6943298723080016E-3</v>
      </c>
      <c r="N393" s="1">
        <v>341409</v>
      </c>
      <c r="O393" s="1">
        <v>241016</v>
      </c>
      <c r="P393" s="1">
        <v>958</v>
      </c>
      <c r="Q393" s="61"/>
      <c r="R393" s="61"/>
      <c r="S393" s="61"/>
      <c r="T393" s="61"/>
      <c r="U393" s="61">
        <v>2048</v>
      </c>
      <c r="V393" s="61"/>
      <c r="W393" s="61"/>
      <c r="X393" s="61">
        <v>692</v>
      </c>
      <c r="Y393" s="61">
        <v>597</v>
      </c>
      <c r="Z393" s="61">
        <v>3</v>
      </c>
      <c r="AA393" s="1">
        <v>1</v>
      </c>
      <c r="BB393" s="7">
        <f>IF(Q393&gt;0,RANK(Q393,(N393:P393,Q393:AE393)),0)</f>
        <v>0</v>
      </c>
      <c r="BC393" s="7">
        <f>IF(R393&gt;0,RANK(R393,(N393:P393,Q393:AE393)),0)</f>
        <v>0</v>
      </c>
      <c r="BD393" s="7">
        <f>IF(T393&gt;0,RANK(T393,(N393:P393,Q393:AE393)),0)</f>
        <v>0</v>
      </c>
      <c r="BE393" s="7">
        <f>IF(S393&gt;0,RANK(S393,(N393:P393,Q393:AE393)),0)</f>
        <v>0</v>
      </c>
      <c r="BF393" s="2">
        <f t="shared" si="157"/>
        <v>0</v>
      </c>
      <c r="BG393" s="2">
        <f t="shared" si="158"/>
        <v>0</v>
      </c>
      <c r="BH393" s="2">
        <f t="shared" si="159"/>
        <v>0</v>
      </c>
      <c r="BI393" s="2">
        <f t="shared" si="160"/>
        <v>0</v>
      </c>
      <c r="BK393" t="s">
        <v>987</v>
      </c>
      <c r="BL393" t="s">
        <v>1938</v>
      </c>
      <c r="BO393" s="99">
        <v>12</v>
      </c>
      <c r="BP393" s="97">
        <v>99</v>
      </c>
      <c r="BQ393" s="103">
        <f t="shared" si="161"/>
        <v>12099</v>
      </c>
      <c r="BS393" s="7" t="s">
        <v>2466</v>
      </c>
    </row>
    <row r="394" spans="1:71" ht="14" hidden="1" customHeight="1" outlineLevel="1" x14ac:dyDescent="0.2">
      <c r="A394" t="s">
        <v>1006</v>
      </c>
      <c r="B394" t="s">
        <v>1938</v>
      </c>
      <c r="C394" s="1">
        <f t="shared" si="156"/>
        <v>210941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4</v>
      </c>
      <c r="G394" s="1">
        <f t="shared" si="162"/>
        <v>34369</v>
      </c>
      <c r="H394" s="2">
        <f t="shared" si="163"/>
        <v>0.1629318150572909</v>
      </c>
      <c r="I394" s="2"/>
      <c r="J394" s="2">
        <f t="shared" si="152"/>
        <v>0.40951735319354698</v>
      </c>
      <c r="K394" s="2">
        <f t="shared" si="153"/>
        <v>0.57244916825083791</v>
      </c>
      <c r="L394" s="2">
        <f t="shared" si="154"/>
        <v>4.4704443422568397E-3</v>
      </c>
      <c r="M394" s="2">
        <f t="shared" si="155"/>
        <v>1.3563034213358261E-2</v>
      </c>
      <c r="N394" s="1">
        <v>86384</v>
      </c>
      <c r="O394" s="1">
        <v>120753</v>
      </c>
      <c r="P394" s="1">
        <v>943</v>
      </c>
      <c r="Q394" s="61"/>
      <c r="R394" s="61"/>
      <c r="S394" s="61"/>
      <c r="T394" s="61"/>
      <c r="U394" s="61">
        <v>1852</v>
      </c>
      <c r="V394" s="61"/>
      <c r="W394" s="61"/>
      <c r="X394" s="61">
        <v>472</v>
      </c>
      <c r="Y394" s="61">
        <v>536</v>
      </c>
      <c r="Z394" s="61">
        <v>0</v>
      </c>
      <c r="AA394" s="1">
        <v>1</v>
      </c>
      <c r="BB394" s="7">
        <f>IF(Q394&gt;0,RANK(Q394,(N394:P394,Q394:AE394)),0)</f>
        <v>0</v>
      </c>
      <c r="BC394" s="7">
        <f>IF(R394&gt;0,RANK(R394,(N394:P394,Q394:AE394)),0)</f>
        <v>0</v>
      </c>
      <c r="BD394" s="7">
        <f>IF(T394&gt;0,RANK(T394,(N394:P394,Q394:AE394)),0)</f>
        <v>0</v>
      </c>
      <c r="BE394" s="7">
        <f>IF(S394&gt;0,RANK(S394,(N394:P394,Q394:AE394)),0)</f>
        <v>0</v>
      </c>
      <c r="BF394" s="2">
        <f t="shared" si="157"/>
        <v>0</v>
      </c>
      <c r="BG394" s="2">
        <f t="shared" si="158"/>
        <v>0</v>
      </c>
      <c r="BH394" s="2">
        <f t="shared" si="159"/>
        <v>0</v>
      </c>
      <c r="BI394" s="2">
        <f t="shared" si="160"/>
        <v>0</v>
      </c>
      <c r="BK394" t="s">
        <v>1006</v>
      </c>
      <c r="BL394" t="s">
        <v>1938</v>
      </c>
      <c r="BO394" s="99">
        <v>12</v>
      </c>
      <c r="BP394" s="97">
        <v>101</v>
      </c>
      <c r="BQ394" s="103">
        <f t="shared" si="161"/>
        <v>12101</v>
      </c>
      <c r="BS394" s="7" t="s">
        <v>2466</v>
      </c>
    </row>
    <row r="395" spans="1:71" ht="14" hidden="1" customHeight="1" outlineLevel="1" x14ac:dyDescent="0.2">
      <c r="A395" t="s">
        <v>954</v>
      </c>
      <c r="B395" t="s">
        <v>1938</v>
      </c>
      <c r="C395" s="1">
        <f t="shared" si="156"/>
        <v>435294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4</v>
      </c>
      <c r="G395" s="1">
        <f t="shared" si="162"/>
        <v>13141</v>
      </c>
      <c r="H395" s="2">
        <f t="shared" si="163"/>
        <v>3.0188791942916741E-2</v>
      </c>
      <c r="I395" s="2"/>
      <c r="J395" s="2">
        <f t="shared" si="152"/>
        <v>0.50728473169857613</v>
      </c>
      <c r="K395" s="2">
        <f t="shared" si="153"/>
        <v>0.47709593975565939</v>
      </c>
      <c r="L395" s="2">
        <f t="shared" si="154"/>
        <v>3.6733793711836138E-3</v>
      </c>
      <c r="M395" s="2">
        <f t="shared" si="155"/>
        <v>1.1945949174580863E-2</v>
      </c>
      <c r="N395" s="1">
        <v>220818</v>
      </c>
      <c r="O395" s="1">
        <v>207677</v>
      </c>
      <c r="P395" s="1">
        <v>1599</v>
      </c>
      <c r="Q395" s="61"/>
      <c r="R395" s="61"/>
      <c r="S395" s="61"/>
      <c r="T395" s="61"/>
      <c r="U395" s="61">
        <v>3293</v>
      </c>
      <c r="V395" s="61"/>
      <c r="W395" s="61"/>
      <c r="X395" s="61">
        <v>935</v>
      </c>
      <c r="Y395" s="61">
        <v>965</v>
      </c>
      <c r="Z395" s="61">
        <v>1</v>
      </c>
      <c r="AA395" s="1">
        <v>6</v>
      </c>
      <c r="BB395" s="7">
        <f>IF(Q395&gt;0,RANK(Q395,(N395:P395,Q395:AE395)),0)</f>
        <v>0</v>
      </c>
      <c r="BC395" s="7">
        <f>IF(R395&gt;0,RANK(R395,(N395:P395,Q395:AE395)),0)</f>
        <v>0</v>
      </c>
      <c r="BD395" s="7">
        <f>IF(T395&gt;0,RANK(T395,(N395:P395,Q395:AE395)),0)</f>
        <v>0</v>
      </c>
      <c r="BE395" s="7">
        <f>IF(S395&gt;0,RANK(S395,(N395:P395,Q395:AE395)),0)</f>
        <v>0</v>
      </c>
      <c r="BF395" s="2">
        <f t="shared" si="157"/>
        <v>0</v>
      </c>
      <c r="BG395" s="2">
        <f t="shared" si="158"/>
        <v>0</v>
      </c>
      <c r="BH395" s="2">
        <f t="shared" si="159"/>
        <v>0</v>
      </c>
      <c r="BI395" s="2">
        <f t="shared" si="160"/>
        <v>0</v>
      </c>
      <c r="BK395" t="s">
        <v>954</v>
      </c>
      <c r="BL395" t="s">
        <v>1938</v>
      </c>
      <c r="BO395" s="99">
        <v>12</v>
      </c>
      <c r="BP395" s="97">
        <v>103</v>
      </c>
      <c r="BQ395" s="103">
        <f t="shared" si="161"/>
        <v>12103</v>
      </c>
      <c r="BS395" s="7" t="s">
        <v>2466</v>
      </c>
    </row>
    <row r="396" spans="1:71" ht="14" hidden="1" customHeight="1" outlineLevel="1" x14ac:dyDescent="0.2">
      <c r="A396" t="s">
        <v>955</v>
      </c>
      <c r="B396" t="s">
        <v>1938</v>
      </c>
      <c r="C396" s="1">
        <f t="shared" si="156"/>
        <v>244413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4</v>
      </c>
      <c r="G396" s="1">
        <f t="shared" si="162"/>
        <v>32654</v>
      </c>
      <c r="H396" s="2">
        <f t="shared" si="163"/>
        <v>0.13360173149546056</v>
      </c>
      <c r="I396" s="2"/>
      <c r="J396" s="2">
        <f t="shared" si="152"/>
        <v>0.42574249323890301</v>
      </c>
      <c r="K396" s="2">
        <f t="shared" si="153"/>
        <v>0.55934422473436352</v>
      </c>
      <c r="L396" s="2">
        <f t="shared" si="154"/>
        <v>4.1323497522635869E-3</v>
      </c>
      <c r="M396" s="2">
        <f t="shared" si="155"/>
        <v>1.078093227446989E-2</v>
      </c>
      <c r="N396" s="1">
        <v>104057</v>
      </c>
      <c r="O396" s="1">
        <v>136711</v>
      </c>
      <c r="P396" s="1">
        <v>1010</v>
      </c>
      <c r="Q396" s="61"/>
      <c r="R396" s="61"/>
      <c r="S396" s="61"/>
      <c r="T396" s="61"/>
      <c r="U396" s="61">
        <v>1611</v>
      </c>
      <c r="V396" s="61"/>
      <c r="W396" s="61"/>
      <c r="X396" s="61">
        <v>497</v>
      </c>
      <c r="Y396" s="61">
        <v>525</v>
      </c>
      <c r="Z396" s="61">
        <v>0</v>
      </c>
      <c r="AA396" s="1">
        <v>2</v>
      </c>
      <c r="BB396" s="7">
        <f>IF(Q396&gt;0,RANK(Q396,(N396:P396,Q396:AE396)),0)</f>
        <v>0</v>
      </c>
      <c r="BC396" s="7">
        <f>IF(R396&gt;0,RANK(R396,(N396:P396,Q396:AE396)),0)</f>
        <v>0</v>
      </c>
      <c r="BD396" s="7">
        <f>IF(T396&gt;0,RANK(T396,(N396:P396,Q396:AE396)),0)</f>
        <v>0</v>
      </c>
      <c r="BE396" s="7">
        <f>IF(S396&gt;0,RANK(S396,(N396:P396,Q396:AE396)),0)</f>
        <v>0</v>
      </c>
      <c r="BF396" s="2">
        <f t="shared" si="157"/>
        <v>0</v>
      </c>
      <c r="BG396" s="2">
        <f t="shared" si="158"/>
        <v>0</v>
      </c>
      <c r="BH396" s="2">
        <f t="shared" si="159"/>
        <v>0</v>
      </c>
      <c r="BI396" s="2">
        <f t="shared" si="160"/>
        <v>0</v>
      </c>
      <c r="BK396" t="s">
        <v>955</v>
      </c>
      <c r="BL396" t="s">
        <v>1938</v>
      </c>
      <c r="BO396" s="99">
        <v>12</v>
      </c>
      <c r="BP396" s="97">
        <v>105</v>
      </c>
      <c r="BQ396" s="103">
        <f t="shared" si="161"/>
        <v>12105</v>
      </c>
      <c r="BS396" s="7" t="s">
        <v>2466</v>
      </c>
    </row>
    <row r="397" spans="1:71" ht="14" hidden="1" customHeight="1" outlineLevel="1" x14ac:dyDescent="0.2">
      <c r="A397" t="s">
        <v>956</v>
      </c>
      <c r="B397" t="s">
        <v>1938</v>
      </c>
      <c r="C397" s="1">
        <f t="shared" si="156"/>
        <v>28124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4</v>
      </c>
      <c r="G397" s="1">
        <f t="shared" si="162"/>
        <v>9710</v>
      </c>
      <c r="H397" s="2">
        <f t="shared" si="163"/>
        <v>0.34525672023894183</v>
      </c>
      <c r="I397" s="2"/>
      <c r="J397" s="2">
        <f t="shared" si="152"/>
        <v>0.32040250320011376</v>
      </c>
      <c r="K397" s="2">
        <f t="shared" si="153"/>
        <v>0.66565922343905559</v>
      </c>
      <c r="L397" s="2">
        <f t="shared" si="154"/>
        <v>3.6979092589958756E-3</v>
      </c>
      <c r="M397" s="2">
        <f t="shared" si="155"/>
        <v>1.0240364101834768E-2</v>
      </c>
      <c r="N397" s="1">
        <v>9011</v>
      </c>
      <c r="O397" s="1">
        <v>18721</v>
      </c>
      <c r="P397" s="1">
        <v>104</v>
      </c>
      <c r="Q397" s="61"/>
      <c r="R397" s="61"/>
      <c r="S397" s="61"/>
      <c r="T397" s="61"/>
      <c r="U397" s="61">
        <v>155</v>
      </c>
      <c r="V397" s="61"/>
      <c r="W397" s="61"/>
      <c r="X397" s="61">
        <v>59</v>
      </c>
      <c r="Y397" s="61">
        <v>74</v>
      </c>
      <c r="Z397" s="61">
        <v>0</v>
      </c>
      <c r="AA397" s="1">
        <v>0</v>
      </c>
      <c r="BB397" s="7">
        <f>IF(Q397&gt;0,RANK(Q397,(N397:P397,Q397:AE397)),0)</f>
        <v>0</v>
      </c>
      <c r="BC397" s="7">
        <f>IF(R397&gt;0,RANK(R397,(N397:P397,Q397:AE397)),0)</f>
        <v>0</v>
      </c>
      <c r="BD397" s="7">
        <f>IF(T397&gt;0,RANK(T397,(N397:P397,Q397:AE397)),0)</f>
        <v>0</v>
      </c>
      <c r="BE397" s="7">
        <f>IF(S397&gt;0,RANK(S397,(N397:P397,Q397:AE397)),0)</f>
        <v>0</v>
      </c>
      <c r="BF397" s="2">
        <f t="shared" si="157"/>
        <v>0</v>
      </c>
      <c r="BG397" s="2">
        <f t="shared" si="158"/>
        <v>0</v>
      </c>
      <c r="BH397" s="2">
        <f t="shared" si="159"/>
        <v>0</v>
      </c>
      <c r="BI397" s="2">
        <f t="shared" si="160"/>
        <v>0</v>
      </c>
      <c r="BK397" t="s">
        <v>956</v>
      </c>
      <c r="BL397" t="s">
        <v>1938</v>
      </c>
      <c r="BO397" s="99">
        <v>12</v>
      </c>
      <c r="BP397" s="97">
        <v>107</v>
      </c>
      <c r="BQ397" s="103">
        <f t="shared" si="161"/>
        <v>12107</v>
      </c>
      <c r="BS397" s="7" t="s">
        <v>2466</v>
      </c>
    </row>
    <row r="398" spans="1:71" ht="14" hidden="1" customHeight="1" outlineLevel="1" x14ac:dyDescent="0.2">
      <c r="A398" t="s">
        <v>132</v>
      </c>
      <c r="B398" t="s">
        <v>1938</v>
      </c>
      <c r="C398" s="1">
        <f t="shared" si="156"/>
        <v>130997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4</v>
      </c>
      <c r="G398" s="1">
        <f t="shared" si="162"/>
        <v>37452</v>
      </c>
      <c r="H398" s="2">
        <f t="shared" si="163"/>
        <v>0.28589967709184178</v>
      </c>
      <c r="I398" s="2"/>
      <c r="J398" s="2">
        <f t="shared" si="152"/>
        <v>0.35272563493820469</v>
      </c>
      <c r="K398" s="2">
        <f t="shared" si="153"/>
        <v>0.63862531203004647</v>
      </c>
      <c r="L398" s="2">
        <f t="shared" si="154"/>
        <v>2.0076795651808822E-3</v>
      </c>
      <c r="M398" s="2">
        <f t="shared" si="155"/>
        <v>6.6413734665680168E-3</v>
      </c>
      <c r="N398" s="1">
        <v>46206</v>
      </c>
      <c r="O398" s="1">
        <v>83658</v>
      </c>
      <c r="P398" s="1">
        <v>263</v>
      </c>
      <c r="Q398" s="61"/>
      <c r="R398" s="61"/>
      <c r="S398" s="61"/>
      <c r="T398" s="61"/>
      <c r="U398" s="61">
        <v>532</v>
      </c>
      <c r="V398" s="61"/>
      <c r="W398" s="61"/>
      <c r="X398" s="61">
        <v>170</v>
      </c>
      <c r="Y398" s="61">
        <v>167</v>
      </c>
      <c r="Z398" s="61">
        <v>0</v>
      </c>
      <c r="AA398" s="1">
        <v>1</v>
      </c>
      <c r="BB398" s="7">
        <f>IF(Q398&gt;0,RANK(Q398,(N398:P398,Q398:AE398)),0)</f>
        <v>0</v>
      </c>
      <c r="BC398" s="7">
        <f>IF(R398&gt;0,RANK(R398,(N398:P398,Q398:AE398)),0)</f>
        <v>0</v>
      </c>
      <c r="BD398" s="7">
        <f>IF(T398&gt;0,RANK(T398,(N398:P398,Q398:AE398)),0)</f>
        <v>0</v>
      </c>
      <c r="BE398" s="7">
        <f>IF(S398&gt;0,RANK(S398,(N398:P398,Q398:AE398)),0)</f>
        <v>0</v>
      </c>
      <c r="BF398" s="2">
        <f t="shared" si="157"/>
        <v>0</v>
      </c>
      <c r="BG398" s="2">
        <f t="shared" si="158"/>
        <v>0</v>
      </c>
      <c r="BH398" s="2">
        <f t="shared" si="159"/>
        <v>0</v>
      </c>
      <c r="BI398" s="2">
        <f t="shared" si="160"/>
        <v>0</v>
      </c>
      <c r="BK398" t="s">
        <v>132</v>
      </c>
      <c r="BL398" t="s">
        <v>1938</v>
      </c>
      <c r="BO398" s="99">
        <v>12</v>
      </c>
      <c r="BP398" s="97">
        <v>109</v>
      </c>
      <c r="BQ398" s="103">
        <f t="shared" si="161"/>
        <v>12109</v>
      </c>
      <c r="BS398" s="7" t="s">
        <v>2466</v>
      </c>
    </row>
    <row r="399" spans="1:71" ht="14" hidden="1" customHeight="1" outlineLevel="1" x14ac:dyDescent="0.2">
      <c r="A399" t="s">
        <v>1102</v>
      </c>
      <c r="B399" t="s">
        <v>1938</v>
      </c>
      <c r="C399" s="1">
        <f t="shared" si="156"/>
        <v>124038</v>
      </c>
      <c r="D399" s="7">
        <f>IF(N399&gt;0, RANK(N399,(N399:P399,Q399:AE399)),0)</f>
        <v>1</v>
      </c>
      <c r="E399" s="7">
        <f>IF(O399&gt;0,RANK(O399,(N399:P399,Q399:AE399)),0)</f>
        <v>2</v>
      </c>
      <c r="F399" s="7">
        <f>IF(P399&gt;0,RANK(P399,(N399:P399,Q399:AE399)),0)</f>
        <v>4</v>
      </c>
      <c r="G399" s="1">
        <f t="shared" si="162"/>
        <v>4615</v>
      </c>
      <c r="H399" s="2">
        <f t="shared" si="163"/>
        <v>3.7206339992582917E-2</v>
      </c>
      <c r="I399" s="2"/>
      <c r="J399" s="2">
        <f t="shared" si="152"/>
        <v>0.51278640416646515</v>
      </c>
      <c r="K399" s="2">
        <f t="shared" si="153"/>
        <v>0.47558006417388221</v>
      </c>
      <c r="L399" s="2">
        <f t="shared" si="154"/>
        <v>2.8862122897821635E-3</v>
      </c>
      <c r="M399" s="2">
        <f t="shared" si="155"/>
        <v>8.7473193698704779E-3</v>
      </c>
      <c r="N399" s="1">
        <v>63605</v>
      </c>
      <c r="O399" s="1">
        <v>58990</v>
      </c>
      <c r="P399" s="1">
        <v>358</v>
      </c>
      <c r="Q399" s="61"/>
      <c r="R399" s="61"/>
      <c r="S399" s="61"/>
      <c r="T399" s="61"/>
      <c r="U399" s="61">
        <v>580</v>
      </c>
      <c r="V399" s="61"/>
      <c r="W399" s="61"/>
      <c r="X399" s="61">
        <v>229</v>
      </c>
      <c r="Y399" s="61">
        <v>274</v>
      </c>
      <c r="Z399" s="61">
        <v>0</v>
      </c>
      <c r="AA399" s="1">
        <v>2</v>
      </c>
      <c r="BB399" s="7">
        <f>IF(Q399&gt;0,RANK(Q399,(N399:P399,Q399:AE399)),0)</f>
        <v>0</v>
      </c>
      <c r="BC399" s="7">
        <f>IF(R399&gt;0,RANK(R399,(N399:P399,Q399:AE399)),0)</f>
        <v>0</v>
      </c>
      <c r="BD399" s="7">
        <f>IF(T399&gt;0,RANK(T399,(N399:P399,Q399:AE399)),0)</f>
        <v>0</v>
      </c>
      <c r="BE399" s="7">
        <f>IF(S399&gt;0,RANK(S399,(N399:P399,Q399:AE399)),0)</f>
        <v>0</v>
      </c>
      <c r="BF399" s="2">
        <f t="shared" si="157"/>
        <v>0</v>
      </c>
      <c r="BG399" s="2">
        <f t="shared" si="158"/>
        <v>0</v>
      </c>
      <c r="BH399" s="2">
        <f t="shared" si="159"/>
        <v>0</v>
      </c>
      <c r="BI399" s="2">
        <f t="shared" si="160"/>
        <v>0</v>
      </c>
      <c r="BK399" t="s">
        <v>1102</v>
      </c>
      <c r="BL399" t="s">
        <v>1938</v>
      </c>
      <c r="BO399" s="99">
        <v>12</v>
      </c>
      <c r="BP399" s="97">
        <v>111</v>
      </c>
      <c r="BQ399" s="103">
        <f t="shared" si="161"/>
        <v>12111</v>
      </c>
      <c r="BS399" s="7" t="s">
        <v>2466</v>
      </c>
    </row>
    <row r="400" spans="1:71" ht="14" hidden="1" customHeight="1" outlineLevel="1" x14ac:dyDescent="0.2">
      <c r="A400" t="s">
        <v>1553</v>
      </c>
      <c r="B400" t="s">
        <v>1938</v>
      </c>
      <c r="C400" s="1">
        <f t="shared" si="156"/>
        <v>75567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4</v>
      </c>
      <c r="G400" s="1">
        <f t="shared" si="162"/>
        <v>37941</v>
      </c>
      <c r="H400" s="2">
        <f t="shared" si="163"/>
        <v>0.50208424312199773</v>
      </c>
      <c r="I400" s="2"/>
      <c r="J400" s="2">
        <f t="shared" si="152"/>
        <v>0.24093850490293381</v>
      </c>
      <c r="K400" s="2">
        <f t="shared" si="153"/>
        <v>0.74302274802493151</v>
      </c>
      <c r="L400" s="2">
        <f t="shared" si="154"/>
        <v>4.4728519062553762E-3</v>
      </c>
      <c r="M400" s="2">
        <f t="shared" si="155"/>
        <v>1.1565895165879331E-2</v>
      </c>
      <c r="N400" s="1">
        <v>18207</v>
      </c>
      <c r="O400" s="1">
        <v>56148</v>
      </c>
      <c r="P400" s="1">
        <v>338</v>
      </c>
      <c r="Q400" s="61"/>
      <c r="R400" s="61"/>
      <c r="S400" s="61"/>
      <c r="T400" s="61"/>
      <c r="U400" s="61">
        <v>556</v>
      </c>
      <c r="V400" s="61"/>
      <c r="W400" s="61"/>
      <c r="X400" s="61">
        <v>173</v>
      </c>
      <c r="Y400" s="61">
        <v>144</v>
      </c>
      <c r="Z400" s="61">
        <v>0</v>
      </c>
      <c r="AA400" s="1">
        <v>1</v>
      </c>
      <c r="BB400" s="7">
        <f>IF(Q400&gt;0,RANK(Q400,(N400:P400,Q400:AE400)),0)</f>
        <v>0</v>
      </c>
      <c r="BC400" s="7">
        <f>IF(R400&gt;0,RANK(R400,(N400:P400,Q400:AE400)),0)</f>
        <v>0</v>
      </c>
      <c r="BD400" s="7">
        <f>IF(T400&gt;0,RANK(T400,(N400:P400,Q400:AE400)),0)</f>
        <v>0</v>
      </c>
      <c r="BE400" s="7">
        <f>IF(S400&gt;0,RANK(S400,(N400:P400,Q400:AE400)),0)</f>
        <v>0</v>
      </c>
      <c r="BF400" s="2">
        <f t="shared" si="157"/>
        <v>0</v>
      </c>
      <c r="BG400" s="2">
        <f t="shared" si="158"/>
        <v>0</v>
      </c>
      <c r="BH400" s="2">
        <f t="shared" si="159"/>
        <v>0</v>
      </c>
      <c r="BI400" s="2">
        <f t="shared" si="160"/>
        <v>0</v>
      </c>
      <c r="BK400" t="s">
        <v>1553</v>
      </c>
      <c r="BL400" t="s">
        <v>1938</v>
      </c>
      <c r="BO400" s="99">
        <v>12</v>
      </c>
      <c r="BP400" s="97">
        <v>113</v>
      </c>
      <c r="BQ400" s="103">
        <f t="shared" si="161"/>
        <v>12113</v>
      </c>
      <c r="BS400" s="7" t="s">
        <v>2466</v>
      </c>
    </row>
    <row r="401" spans="1:71" ht="14" hidden="1" customHeight="1" outlineLevel="1" x14ac:dyDescent="0.2">
      <c r="A401" t="s">
        <v>466</v>
      </c>
      <c r="B401" t="s">
        <v>1938</v>
      </c>
      <c r="C401" s="1">
        <f t="shared" si="156"/>
        <v>210948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4</v>
      </c>
      <c r="G401" s="1">
        <f t="shared" si="162"/>
        <v>18225</v>
      </c>
      <c r="H401" s="2">
        <f t="shared" si="163"/>
        <v>8.6395699414073615E-2</v>
      </c>
      <c r="I401" s="2"/>
      <c r="J401" s="2">
        <f t="shared" si="152"/>
        <v>0.4502815859832755</v>
      </c>
      <c r="K401" s="2">
        <f t="shared" si="153"/>
        <v>0.53667728539734916</v>
      </c>
      <c r="L401" s="2">
        <f t="shared" si="154"/>
        <v>3.1382141570434419E-3</v>
      </c>
      <c r="M401" s="2">
        <f t="shared" si="155"/>
        <v>9.9029144623319007E-3</v>
      </c>
      <c r="N401" s="1">
        <v>94986</v>
      </c>
      <c r="O401" s="1">
        <v>113211</v>
      </c>
      <c r="P401" s="1">
        <v>662</v>
      </c>
      <c r="Q401" s="61"/>
      <c r="R401" s="61"/>
      <c r="S401" s="61"/>
      <c r="T401" s="61"/>
      <c r="U401" s="61">
        <v>1286</v>
      </c>
      <c r="V401" s="61"/>
      <c r="W401" s="61"/>
      <c r="X401" s="61">
        <v>348</v>
      </c>
      <c r="Y401" s="61">
        <v>451</v>
      </c>
      <c r="Z401" s="61">
        <v>0</v>
      </c>
      <c r="AA401" s="1">
        <v>4</v>
      </c>
      <c r="BB401" s="7">
        <f>IF(Q401&gt;0,RANK(Q401,(N401:P401,Q401:AE401)),0)</f>
        <v>0</v>
      </c>
      <c r="BC401" s="7">
        <f>IF(R401&gt;0,RANK(R401,(N401:P401,Q401:AE401)),0)</f>
        <v>0</v>
      </c>
      <c r="BD401" s="7">
        <f>IF(T401&gt;0,RANK(T401,(N401:P401,Q401:AE401)),0)</f>
        <v>0</v>
      </c>
      <c r="BE401" s="7">
        <f>IF(S401&gt;0,RANK(S401,(N401:P401,Q401:AE401)),0)</f>
        <v>0</v>
      </c>
      <c r="BF401" s="2">
        <f t="shared" si="157"/>
        <v>0</v>
      </c>
      <c r="BG401" s="2">
        <f t="shared" si="158"/>
        <v>0</v>
      </c>
      <c r="BH401" s="2">
        <f t="shared" si="159"/>
        <v>0</v>
      </c>
      <c r="BI401" s="2">
        <f t="shared" si="160"/>
        <v>0</v>
      </c>
      <c r="BK401" t="s">
        <v>466</v>
      </c>
      <c r="BL401" t="s">
        <v>1938</v>
      </c>
      <c r="BO401" s="99">
        <v>12</v>
      </c>
      <c r="BP401" s="97">
        <v>115</v>
      </c>
      <c r="BQ401" s="103">
        <f t="shared" si="161"/>
        <v>12115</v>
      </c>
      <c r="BS401" s="7" t="s">
        <v>2466</v>
      </c>
    </row>
    <row r="402" spans="1:71" ht="14" hidden="1" customHeight="1" outlineLevel="1" x14ac:dyDescent="0.2">
      <c r="A402" t="s">
        <v>2264</v>
      </c>
      <c r="B402" t="s">
        <v>1938</v>
      </c>
      <c r="C402" s="1">
        <f t="shared" si="156"/>
        <v>199216</v>
      </c>
      <c r="D402" s="7">
        <f>IF(N402&gt;0, RANK(N402,(N402:P402,Q402:AE402)),0)</f>
        <v>1</v>
      </c>
      <c r="E402" s="7">
        <f>IF(O402&gt;0,RANK(O402,(N402:P402,Q402:AE402)),0)</f>
        <v>2</v>
      </c>
      <c r="F402" s="7">
        <f>IF(P402&gt;0,RANK(P402,(N402:P402,Q402:AE402)),0)</f>
        <v>4</v>
      </c>
      <c r="G402" s="1">
        <f t="shared" si="162"/>
        <v>3575</v>
      </c>
      <c r="H402" s="2">
        <f t="shared" si="163"/>
        <v>1.7945345755361015E-2</v>
      </c>
      <c r="I402" s="2"/>
      <c r="J402" s="2">
        <f t="shared" si="152"/>
        <v>0.50295658983214198</v>
      </c>
      <c r="K402" s="2">
        <f t="shared" si="153"/>
        <v>0.48501124407678098</v>
      </c>
      <c r="L402" s="2">
        <f t="shared" si="154"/>
        <v>3.0569833748293309E-3</v>
      </c>
      <c r="M402" s="2">
        <f t="shared" si="155"/>
        <v>8.9751827162477156E-3</v>
      </c>
      <c r="N402" s="1">
        <v>100197</v>
      </c>
      <c r="O402" s="1">
        <v>96622</v>
      </c>
      <c r="P402" s="1">
        <v>609</v>
      </c>
      <c r="Q402" s="61"/>
      <c r="R402" s="61"/>
      <c r="S402" s="61"/>
      <c r="T402" s="61"/>
      <c r="U402" s="61">
        <v>1196</v>
      </c>
      <c r="V402" s="61"/>
      <c r="W402" s="61"/>
      <c r="X402" s="61">
        <v>309</v>
      </c>
      <c r="Y402" s="61">
        <v>277</v>
      </c>
      <c r="Z402" s="61">
        <v>0</v>
      </c>
      <c r="AA402" s="1">
        <v>6</v>
      </c>
      <c r="BB402" s="7">
        <f>IF(Q402&gt;0,RANK(Q402,(N402:P402,Q402:AE402)),0)</f>
        <v>0</v>
      </c>
      <c r="BC402" s="7">
        <f>IF(R402&gt;0,RANK(R402,(N402:P402,Q402:AE402)),0)</f>
        <v>0</v>
      </c>
      <c r="BD402" s="7">
        <f>IF(T402&gt;0,RANK(T402,(N402:P402,Q402:AE402)),0)</f>
        <v>0</v>
      </c>
      <c r="BE402" s="7">
        <f>IF(S402&gt;0,RANK(S402,(N402:P402,Q402:AE402)),0)</f>
        <v>0</v>
      </c>
      <c r="BF402" s="2">
        <f t="shared" si="157"/>
        <v>0</v>
      </c>
      <c r="BG402" s="2">
        <f t="shared" si="158"/>
        <v>0</v>
      </c>
      <c r="BH402" s="2">
        <f t="shared" si="159"/>
        <v>0</v>
      </c>
      <c r="BI402" s="2">
        <f t="shared" si="160"/>
        <v>0</v>
      </c>
      <c r="BK402" t="s">
        <v>2264</v>
      </c>
      <c r="BL402" t="s">
        <v>1938</v>
      </c>
      <c r="BO402" s="99">
        <v>12</v>
      </c>
      <c r="BP402" s="97">
        <v>117</v>
      </c>
      <c r="BQ402" s="103">
        <f t="shared" si="161"/>
        <v>12117</v>
      </c>
      <c r="BS402" s="7" t="s">
        <v>2466</v>
      </c>
    </row>
    <row r="403" spans="1:71" ht="14" hidden="1" customHeight="1" outlineLevel="1" x14ac:dyDescent="0.2">
      <c r="A403" t="s">
        <v>1115</v>
      </c>
      <c r="B403" t="s">
        <v>1938</v>
      </c>
      <c r="C403" s="1">
        <f t="shared" si="156"/>
        <v>74396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4</v>
      </c>
      <c r="G403" s="1">
        <f t="shared" si="162"/>
        <v>29955</v>
      </c>
      <c r="H403" s="2">
        <f t="shared" si="163"/>
        <v>0.40264261519436528</v>
      </c>
      <c r="I403" s="2"/>
      <c r="J403" s="2">
        <f t="shared" si="152"/>
        <v>0.29360449486531531</v>
      </c>
      <c r="K403" s="2">
        <f t="shared" si="153"/>
        <v>0.69624711005968065</v>
      </c>
      <c r="L403" s="2">
        <f t="shared" si="154"/>
        <v>2.4866928329480079E-3</v>
      </c>
      <c r="M403" s="2">
        <f t="shared" si="155"/>
        <v>7.6617022420559719E-3</v>
      </c>
      <c r="N403" s="1">
        <v>21843</v>
      </c>
      <c r="O403" s="1">
        <v>51798</v>
      </c>
      <c r="P403" s="1">
        <v>185</v>
      </c>
      <c r="Q403" s="61"/>
      <c r="R403" s="61"/>
      <c r="S403" s="61"/>
      <c r="T403" s="61"/>
      <c r="U403" s="61">
        <v>391</v>
      </c>
      <c r="V403" s="61"/>
      <c r="W403" s="61"/>
      <c r="X403" s="61">
        <v>69</v>
      </c>
      <c r="Y403" s="61">
        <v>110</v>
      </c>
      <c r="Z403" s="61">
        <v>0</v>
      </c>
      <c r="AA403" s="1">
        <v>0</v>
      </c>
      <c r="BB403" s="7">
        <f>IF(Q403&gt;0,RANK(Q403,(N403:P403,Q403:AE403)),0)</f>
        <v>0</v>
      </c>
      <c r="BC403" s="7">
        <f>IF(R403&gt;0,RANK(R403,(N403:P403,Q403:AE403)),0)</f>
        <v>0</v>
      </c>
      <c r="BD403" s="7">
        <f>IF(T403&gt;0,RANK(T403,(N403:P403,Q403:AE403)),0)</f>
        <v>0</v>
      </c>
      <c r="BE403" s="7">
        <f>IF(S403&gt;0,RANK(S403,(N403:P403,Q403:AE403)),0)</f>
        <v>0</v>
      </c>
      <c r="BF403" s="2">
        <f t="shared" si="157"/>
        <v>0</v>
      </c>
      <c r="BG403" s="2">
        <f t="shared" si="158"/>
        <v>0</v>
      </c>
      <c r="BH403" s="2">
        <f t="shared" si="159"/>
        <v>0</v>
      </c>
      <c r="BI403" s="2">
        <f t="shared" si="160"/>
        <v>0</v>
      </c>
      <c r="BK403" t="s">
        <v>1115</v>
      </c>
      <c r="BL403" t="s">
        <v>1938</v>
      </c>
      <c r="BO403" s="99">
        <v>12</v>
      </c>
      <c r="BP403" s="97">
        <v>119</v>
      </c>
      <c r="BQ403" s="103">
        <f t="shared" si="161"/>
        <v>12119</v>
      </c>
      <c r="BS403" s="7" t="s">
        <v>2466</v>
      </c>
    </row>
    <row r="404" spans="1:71" ht="14" hidden="1" customHeight="1" outlineLevel="1" x14ac:dyDescent="0.2">
      <c r="A404" t="s">
        <v>130</v>
      </c>
      <c r="B404" t="s">
        <v>1938</v>
      </c>
      <c r="C404" s="1">
        <f t="shared" si="156"/>
        <v>15906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4</v>
      </c>
      <c r="G404" s="1">
        <f t="shared" si="162"/>
        <v>8784</v>
      </c>
      <c r="H404" s="2">
        <f t="shared" si="163"/>
        <v>0.55224443606186346</v>
      </c>
      <c r="I404" s="2"/>
      <c r="J404" s="2">
        <f t="shared" si="152"/>
        <v>0.21689928328932478</v>
      </c>
      <c r="K404" s="2">
        <f t="shared" si="153"/>
        <v>0.76914371935118819</v>
      </c>
      <c r="L404" s="2">
        <f t="shared" si="154"/>
        <v>2.8919904438576638E-3</v>
      </c>
      <c r="M404" s="2">
        <f t="shared" si="155"/>
        <v>1.1065006915629304E-2</v>
      </c>
      <c r="N404" s="1">
        <v>3450</v>
      </c>
      <c r="O404" s="1">
        <v>12234</v>
      </c>
      <c r="P404" s="1">
        <v>46</v>
      </c>
      <c r="Q404" s="61"/>
      <c r="R404" s="61"/>
      <c r="S404" s="61"/>
      <c r="T404" s="61"/>
      <c r="U404" s="61">
        <v>106</v>
      </c>
      <c r="V404" s="61"/>
      <c r="W404" s="61"/>
      <c r="X404" s="61">
        <v>35</v>
      </c>
      <c r="Y404" s="61">
        <v>35</v>
      </c>
      <c r="Z404" s="61">
        <v>0</v>
      </c>
      <c r="AA404" s="1">
        <v>0</v>
      </c>
      <c r="BB404" s="7">
        <f>IF(Q404&gt;0,RANK(Q404,(N404:P404,Q404:AE404)),0)</f>
        <v>0</v>
      </c>
      <c r="BC404" s="7">
        <f>IF(R404&gt;0,RANK(R404,(N404:P404,Q404:AE404)),0)</f>
        <v>0</v>
      </c>
      <c r="BD404" s="7">
        <f>IF(T404&gt;0,RANK(T404,(N404:P404,Q404:AE404)),0)</f>
        <v>0</v>
      </c>
      <c r="BE404" s="7">
        <f>IF(S404&gt;0,RANK(S404,(N404:P404,Q404:AE404)),0)</f>
        <v>0</v>
      </c>
      <c r="BF404" s="2">
        <f t="shared" si="157"/>
        <v>0</v>
      </c>
      <c r="BG404" s="2">
        <f t="shared" si="158"/>
        <v>0</v>
      </c>
      <c r="BH404" s="2">
        <f t="shared" si="159"/>
        <v>0</v>
      </c>
      <c r="BI404" s="2">
        <f t="shared" si="160"/>
        <v>0</v>
      </c>
      <c r="BK404" t="s">
        <v>130</v>
      </c>
      <c r="BL404" t="s">
        <v>1938</v>
      </c>
      <c r="BO404" s="99">
        <v>12</v>
      </c>
      <c r="BP404" s="97">
        <v>121</v>
      </c>
      <c r="BQ404" s="103">
        <f t="shared" si="161"/>
        <v>12121</v>
      </c>
      <c r="BS404" s="7" t="s">
        <v>2466</v>
      </c>
    </row>
    <row r="405" spans="1:71" ht="14" hidden="1" customHeight="1" outlineLevel="1" x14ac:dyDescent="0.2">
      <c r="A405" t="s">
        <v>131</v>
      </c>
      <c r="B405" t="s">
        <v>1938</v>
      </c>
      <c r="C405" s="1">
        <f t="shared" si="156"/>
        <v>7941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5</v>
      </c>
      <c r="G405" s="1">
        <f t="shared" si="162"/>
        <v>4065</v>
      </c>
      <c r="H405" s="2">
        <f t="shared" si="163"/>
        <v>0.51190026445032111</v>
      </c>
      <c r="I405" s="2"/>
      <c r="J405" s="2">
        <f t="shared" si="152"/>
        <v>0.23636821558997606</v>
      </c>
      <c r="K405" s="2">
        <f t="shared" si="153"/>
        <v>0.74826848004029722</v>
      </c>
      <c r="L405" s="2">
        <f t="shared" si="154"/>
        <v>2.7704319355244932E-3</v>
      </c>
      <c r="M405" s="2">
        <f t="shared" si="155"/>
        <v>1.2592872434202278E-2</v>
      </c>
      <c r="N405" s="1">
        <v>1877</v>
      </c>
      <c r="O405" s="1">
        <v>5942</v>
      </c>
      <c r="P405" s="1">
        <v>22</v>
      </c>
      <c r="Q405" s="61"/>
      <c r="R405" s="61"/>
      <c r="S405" s="61"/>
      <c r="T405" s="61"/>
      <c r="U405" s="61">
        <v>51</v>
      </c>
      <c r="V405" s="61"/>
      <c r="W405" s="61"/>
      <c r="X405" s="61">
        <v>30</v>
      </c>
      <c r="Y405" s="61">
        <v>19</v>
      </c>
      <c r="Z405" s="61">
        <v>0</v>
      </c>
      <c r="AA405" s="1">
        <v>0</v>
      </c>
      <c r="BB405" s="7">
        <f>IF(Q405&gt;0,RANK(Q405,(N405:P405,Q405:AE405)),0)</f>
        <v>0</v>
      </c>
      <c r="BC405" s="7">
        <f>IF(R405&gt;0,RANK(R405,(N405:P405,Q405:AE405)),0)</f>
        <v>0</v>
      </c>
      <c r="BD405" s="7">
        <f>IF(T405&gt;0,RANK(T405,(N405:P405,Q405:AE405)),0)</f>
        <v>0</v>
      </c>
      <c r="BE405" s="7">
        <f>IF(S405&gt;0,RANK(S405,(N405:P405,Q405:AE405)),0)</f>
        <v>0</v>
      </c>
      <c r="BF405" s="2">
        <f t="shared" si="157"/>
        <v>0</v>
      </c>
      <c r="BG405" s="2">
        <f t="shared" si="158"/>
        <v>0</v>
      </c>
      <c r="BH405" s="2">
        <f t="shared" si="159"/>
        <v>0</v>
      </c>
      <c r="BI405" s="2">
        <f t="shared" si="160"/>
        <v>0</v>
      </c>
      <c r="BK405" t="s">
        <v>131</v>
      </c>
      <c r="BL405" t="s">
        <v>1938</v>
      </c>
      <c r="BO405" s="99">
        <v>12</v>
      </c>
      <c r="BP405" s="97">
        <v>123</v>
      </c>
      <c r="BQ405" s="103">
        <f t="shared" si="161"/>
        <v>12123</v>
      </c>
      <c r="BS405" s="7" t="s">
        <v>2466</v>
      </c>
    </row>
    <row r="406" spans="1:71" ht="14" hidden="1" customHeight="1" outlineLevel="1" x14ac:dyDescent="0.2">
      <c r="A406" t="s">
        <v>680</v>
      </c>
      <c r="B406" t="s">
        <v>1938</v>
      </c>
      <c r="C406" s="1">
        <f t="shared" si="156"/>
        <v>4868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5</v>
      </c>
      <c r="G406" s="1">
        <f t="shared" si="162"/>
        <v>2869</v>
      </c>
      <c r="H406" s="2">
        <f t="shared" si="163"/>
        <v>0.58935907970419066</v>
      </c>
      <c r="I406" s="2"/>
      <c r="J406" s="2">
        <f t="shared" si="152"/>
        <v>0.19967132292522596</v>
      </c>
      <c r="K406" s="2">
        <f t="shared" si="153"/>
        <v>0.78903040262941659</v>
      </c>
      <c r="L406" s="2">
        <f t="shared" si="154"/>
        <v>2.0542317173377158E-3</v>
      </c>
      <c r="M406" s="2">
        <f t="shared" si="155"/>
        <v>9.2440427280197548E-3</v>
      </c>
      <c r="N406" s="1">
        <v>972</v>
      </c>
      <c r="O406" s="1">
        <v>3841</v>
      </c>
      <c r="P406" s="1">
        <v>10</v>
      </c>
      <c r="Q406" s="61"/>
      <c r="R406" s="61"/>
      <c r="S406" s="61"/>
      <c r="T406" s="61"/>
      <c r="U406" s="61">
        <v>26</v>
      </c>
      <c r="V406" s="61"/>
      <c r="W406" s="61"/>
      <c r="X406" s="61">
        <v>11</v>
      </c>
      <c r="Y406" s="61">
        <v>8</v>
      </c>
      <c r="Z406" s="61">
        <v>0</v>
      </c>
      <c r="AA406" s="1">
        <v>0</v>
      </c>
      <c r="BB406" s="7">
        <f>IF(Q406&gt;0,RANK(Q406,(N406:P406,Q406:AE406)),0)</f>
        <v>0</v>
      </c>
      <c r="BC406" s="7">
        <f>IF(R406&gt;0,RANK(R406,(N406:P406,Q406:AE406)),0)</f>
        <v>0</v>
      </c>
      <c r="BD406" s="7">
        <f>IF(T406&gt;0,RANK(T406,(N406:P406,Q406:AE406)),0)</f>
        <v>0</v>
      </c>
      <c r="BE406" s="7">
        <f>IF(S406&gt;0,RANK(S406,(N406:P406,Q406:AE406)),0)</f>
        <v>0</v>
      </c>
      <c r="BF406" s="2">
        <f t="shared" si="157"/>
        <v>0</v>
      </c>
      <c r="BG406" s="2">
        <f t="shared" si="158"/>
        <v>0</v>
      </c>
      <c r="BH406" s="2">
        <f t="shared" si="159"/>
        <v>0</v>
      </c>
      <c r="BI406" s="2">
        <f t="shared" si="160"/>
        <v>0</v>
      </c>
      <c r="BK406" t="s">
        <v>680</v>
      </c>
      <c r="BL406" t="s">
        <v>1938</v>
      </c>
      <c r="BO406" s="99">
        <v>12</v>
      </c>
      <c r="BP406" s="97">
        <v>125</v>
      </c>
      <c r="BQ406" s="103">
        <f t="shared" si="161"/>
        <v>12125</v>
      </c>
      <c r="BS406" s="7" t="s">
        <v>2466</v>
      </c>
    </row>
    <row r="407" spans="1:71" ht="14" hidden="1" customHeight="1" outlineLevel="1" x14ac:dyDescent="0.2">
      <c r="A407" t="s">
        <v>128</v>
      </c>
      <c r="B407" t="s">
        <v>1938</v>
      </c>
      <c r="C407" s="1">
        <f t="shared" si="156"/>
        <v>228760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5</v>
      </c>
      <c r="G407" s="1">
        <f t="shared" si="162"/>
        <v>24341</v>
      </c>
      <c r="H407" s="2">
        <f t="shared" si="163"/>
        <v>0.10640409162440986</v>
      </c>
      <c r="I407" s="2"/>
      <c r="J407" s="2">
        <f t="shared" si="152"/>
        <v>0.43922888616891065</v>
      </c>
      <c r="K407" s="2">
        <f t="shared" si="153"/>
        <v>0.54563297779332054</v>
      </c>
      <c r="L407" s="2">
        <f t="shared" si="154"/>
        <v>2.8108060849798915E-3</v>
      </c>
      <c r="M407" s="2">
        <f t="shared" si="155"/>
        <v>1.232732995278892E-2</v>
      </c>
      <c r="N407" s="1">
        <v>100478</v>
      </c>
      <c r="O407" s="1">
        <v>124819</v>
      </c>
      <c r="P407" s="1">
        <v>643</v>
      </c>
      <c r="Q407" s="61"/>
      <c r="R407" s="61"/>
      <c r="S407" s="61"/>
      <c r="T407" s="61"/>
      <c r="U407" s="61">
        <v>1619</v>
      </c>
      <c r="V407" s="61"/>
      <c r="W407" s="61"/>
      <c r="X407" s="61">
        <v>466</v>
      </c>
      <c r="Y407" s="61">
        <v>735</v>
      </c>
      <c r="Z407" s="61">
        <v>0</v>
      </c>
      <c r="AA407" s="1">
        <v>0</v>
      </c>
      <c r="BB407" s="7">
        <f>IF(Q407&gt;0,RANK(Q407,(N407:P407,Q407:AE407)),0)</f>
        <v>0</v>
      </c>
      <c r="BC407" s="7">
        <f>IF(R407&gt;0,RANK(R407,(N407:P407,Q407:AE407)),0)</f>
        <v>0</v>
      </c>
      <c r="BD407" s="7">
        <f>IF(T407&gt;0,RANK(T407,(N407:P407,Q407:AE407)),0)</f>
        <v>0</v>
      </c>
      <c r="BE407" s="7">
        <f>IF(S407&gt;0,RANK(S407,(N407:P407,Q407:AE407)),0)</f>
        <v>0</v>
      </c>
      <c r="BF407" s="2">
        <f t="shared" si="157"/>
        <v>0</v>
      </c>
      <c r="BG407" s="2">
        <f t="shared" si="158"/>
        <v>0</v>
      </c>
      <c r="BH407" s="2">
        <f t="shared" si="159"/>
        <v>0</v>
      </c>
      <c r="BI407" s="2">
        <f t="shared" si="160"/>
        <v>0</v>
      </c>
      <c r="BK407" t="s">
        <v>128</v>
      </c>
      <c r="BL407" t="s">
        <v>1938</v>
      </c>
      <c r="BO407" s="99">
        <v>12</v>
      </c>
      <c r="BP407" s="97">
        <v>127</v>
      </c>
      <c r="BQ407" s="103">
        <f t="shared" si="161"/>
        <v>12127</v>
      </c>
      <c r="BS407" s="7" t="s">
        <v>2466</v>
      </c>
    </row>
    <row r="408" spans="1:71" ht="14" hidden="1" customHeight="1" outlineLevel="1" x14ac:dyDescent="0.2">
      <c r="A408" t="s">
        <v>662</v>
      </c>
      <c r="B408" t="s">
        <v>1938</v>
      </c>
      <c r="C408" s="1">
        <f t="shared" si="156"/>
        <v>14220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4</v>
      </c>
      <c r="G408" s="1">
        <f t="shared" si="162"/>
        <v>5608</v>
      </c>
      <c r="H408" s="2">
        <f t="shared" si="163"/>
        <v>0.39437412095639945</v>
      </c>
      <c r="I408" s="2"/>
      <c r="J408" s="2">
        <f t="shared" si="152"/>
        <v>0.29493670886075951</v>
      </c>
      <c r="K408" s="2">
        <f t="shared" si="153"/>
        <v>0.68931082981715897</v>
      </c>
      <c r="L408" s="2">
        <f t="shared" si="154"/>
        <v>3.7974683544303796E-3</v>
      </c>
      <c r="M408" s="2">
        <f>IF(C408=0,"-",(1-J408-K408-L408))</f>
        <v>1.1954992967651144E-2</v>
      </c>
      <c r="N408" s="1">
        <v>4194</v>
      </c>
      <c r="O408" s="1">
        <v>9802</v>
      </c>
      <c r="P408" s="1">
        <v>54</v>
      </c>
      <c r="Q408" s="61"/>
      <c r="R408" s="61"/>
      <c r="S408" s="61"/>
      <c r="T408" s="61"/>
      <c r="U408" s="61">
        <v>107</v>
      </c>
      <c r="V408" s="61"/>
      <c r="W408" s="61"/>
      <c r="X408" s="61">
        <v>27</v>
      </c>
      <c r="Y408" s="61">
        <v>36</v>
      </c>
      <c r="Z408" s="61">
        <v>0</v>
      </c>
      <c r="AA408" s="1">
        <v>0</v>
      </c>
      <c r="BB408" s="7">
        <f>IF(Q408&gt;0,RANK(Q408,(N408:P408,Q408:AE408)),0)</f>
        <v>0</v>
      </c>
      <c r="BC408" s="7">
        <f>IF(R408&gt;0,RANK(R408,(N408:P408,Q408:AE408)),0)</f>
        <v>0</v>
      </c>
      <c r="BD408" s="7">
        <f>IF(T408&gt;0,RANK(T408,(N408:P408,Q408:AE408)),0)</f>
        <v>0</v>
      </c>
      <c r="BE408" s="7">
        <f>IF(S408&gt;0,RANK(S408,(N408:P408,Q408:AE408)),0)</f>
        <v>0</v>
      </c>
      <c r="BF408" s="2">
        <f t="shared" si="157"/>
        <v>0</v>
      </c>
      <c r="BG408" s="2">
        <f t="shared" si="158"/>
        <v>0</v>
      </c>
      <c r="BH408" s="2">
        <f t="shared" si="159"/>
        <v>0</v>
      </c>
      <c r="BI408" s="2">
        <f t="shared" si="160"/>
        <v>0</v>
      </c>
      <c r="BK408" t="s">
        <v>662</v>
      </c>
      <c r="BL408" t="s">
        <v>1938</v>
      </c>
      <c r="BO408" s="99">
        <v>12</v>
      </c>
      <c r="BP408" s="97">
        <v>129</v>
      </c>
      <c r="BQ408" s="103">
        <f>BO408*1000+BP408</f>
        <v>12129</v>
      </c>
      <c r="BS408" s="7" t="s">
        <v>2466</v>
      </c>
    </row>
    <row r="409" spans="1:71" ht="14" hidden="1" customHeight="1" outlineLevel="1" x14ac:dyDescent="0.2">
      <c r="A409" t="s">
        <v>391</v>
      </c>
      <c r="B409" t="s">
        <v>1938</v>
      </c>
      <c r="C409" s="1">
        <f t="shared" si="156"/>
        <v>30331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4</v>
      </c>
      <c r="G409" s="1">
        <f t="shared" si="162"/>
        <v>15906</v>
      </c>
      <c r="H409" s="2">
        <f t="shared" si="163"/>
        <v>0.52441396590946554</v>
      </c>
      <c r="I409" s="2"/>
      <c r="J409" s="2">
        <f t="shared" si="152"/>
        <v>0.23141340542679106</v>
      </c>
      <c r="K409" s="2">
        <f t="shared" si="153"/>
        <v>0.75582737133625666</v>
      </c>
      <c r="L409" s="2">
        <f t="shared" si="154"/>
        <v>3.0002307869836141E-3</v>
      </c>
      <c r="M409" s="2">
        <f>IF(C409=0,"-",(1-J409-K409-L409))</f>
        <v>9.7589924499686086E-3</v>
      </c>
      <c r="N409" s="1">
        <v>7019</v>
      </c>
      <c r="O409" s="1">
        <v>22925</v>
      </c>
      <c r="P409" s="1">
        <v>91</v>
      </c>
      <c r="Q409" s="61"/>
      <c r="R409" s="61"/>
      <c r="S409" s="61"/>
      <c r="T409" s="61"/>
      <c r="U409" s="61">
        <v>193</v>
      </c>
      <c r="V409" s="61"/>
      <c r="W409" s="61"/>
      <c r="X409" s="61">
        <v>48</v>
      </c>
      <c r="Y409" s="61">
        <v>55</v>
      </c>
      <c r="Z409" s="61">
        <v>0</v>
      </c>
      <c r="AA409" s="1">
        <v>0</v>
      </c>
      <c r="BB409" s="7">
        <f>IF(Q409&gt;0,RANK(Q409,(N409:P409,Q409:AE409)),0)</f>
        <v>0</v>
      </c>
      <c r="BC409" s="7">
        <f>IF(R409&gt;0,RANK(R409,(N409:P409,Q409:AE409)),0)</f>
        <v>0</v>
      </c>
      <c r="BD409" s="7">
        <f>IF(T409&gt;0,RANK(T409,(N409:P409,Q409:AE409)),0)</f>
        <v>0</v>
      </c>
      <c r="BE409" s="7">
        <f>IF(S409&gt;0,RANK(S409,(N409:P409,Q409:AE409)),0)</f>
        <v>0</v>
      </c>
      <c r="BF409" s="2">
        <f t="shared" si="157"/>
        <v>0</v>
      </c>
      <c r="BG409" s="2">
        <f t="shared" si="158"/>
        <v>0</v>
      </c>
      <c r="BH409" s="2">
        <f t="shared" si="159"/>
        <v>0</v>
      </c>
      <c r="BI409" s="2">
        <f t="shared" si="160"/>
        <v>0</v>
      </c>
      <c r="BK409" t="s">
        <v>391</v>
      </c>
      <c r="BL409" t="s">
        <v>1938</v>
      </c>
      <c r="BO409" s="99">
        <v>12</v>
      </c>
      <c r="BP409" s="97">
        <v>131</v>
      </c>
      <c r="BQ409" s="103">
        <f>BO409*1000+BP409</f>
        <v>12131</v>
      </c>
      <c r="BS409" s="7" t="s">
        <v>2466</v>
      </c>
    </row>
    <row r="410" spans="1:71" ht="14" hidden="1" customHeight="1" outlineLevel="1" x14ac:dyDescent="0.2">
      <c r="A410" t="s">
        <v>257</v>
      </c>
      <c r="B410" t="s">
        <v>1938</v>
      </c>
      <c r="C410" s="1">
        <f t="shared" si="156"/>
        <v>9048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4</v>
      </c>
      <c r="G410" s="1">
        <f t="shared" si="162"/>
        <v>5152</v>
      </c>
      <c r="H410" s="2">
        <f t="shared" si="163"/>
        <v>0.56940760389036249</v>
      </c>
      <c r="I410" s="2"/>
      <c r="J410" s="2">
        <f t="shared" si="152"/>
        <v>0.20612290008841733</v>
      </c>
      <c r="K410" s="2">
        <f t="shared" si="153"/>
        <v>0.77553050397877987</v>
      </c>
      <c r="L410" s="2">
        <f t="shared" si="154"/>
        <v>5.4155614500442087E-3</v>
      </c>
      <c r="M410" s="2">
        <f>IF(C410=0,"-",(1-J410-K410-L410))</f>
        <v>1.2931034482758647E-2</v>
      </c>
      <c r="N410" s="1">
        <v>1865</v>
      </c>
      <c r="O410" s="1">
        <v>7017</v>
      </c>
      <c r="P410" s="1">
        <v>49</v>
      </c>
      <c r="Q410" s="61"/>
      <c r="R410" s="61"/>
      <c r="S410" s="61"/>
      <c r="T410" s="61"/>
      <c r="U410" s="61">
        <v>70</v>
      </c>
      <c r="V410" s="61"/>
      <c r="W410" s="61"/>
      <c r="X410" s="61">
        <v>19</v>
      </c>
      <c r="Y410" s="61">
        <v>28</v>
      </c>
      <c r="Z410" s="61">
        <v>0</v>
      </c>
      <c r="AA410" s="1">
        <v>0</v>
      </c>
      <c r="BB410" s="7">
        <f>IF(Q410&gt;0,RANK(Q410,(N410:P410,Q410:AE410)),0)</f>
        <v>0</v>
      </c>
      <c r="BC410" s="7">
        <f>IF(R410&gt;0,RANK(R410,(N410:P410,Q410:AE410)),0)</f>
        <v>0</v>
      </c>
      <c r="BD410" s="7">
        <f>IF(T410&gt;0,RANK(T410,(N410:P410,Q410:AE410)),0)</f>
        <v>0</v>
      </c>
      <c r="BE410" s="7">
        <f>IF(S410&gt;0,RANK(S410,(N410:P410,Q410:AE410)),0)</f>
        <v>0</v>
      </c>
      <c r="BF410" s="2">
        <f t="shared" si="157"/>
        <v>0</v>
      </c>
      <c r="BG410" s="2">
        <f t="shared" si="158"/>
        <v>0</v>
      </c>
      <c r="BH410" s="2">
        <f t="shared" si="159"/>
        <v>0</v>
      </c>
      <c r="BI410" s="2">
        <f t="shared" si="160"/>
        <v>0</v>
      </c>
      <c r="BK410" t="s">
        <v>257</v>
      </c>
      <c r="BL410" t="s">
        <v>1938</v>
      </c>
      <c r="BO410" s="99">
        <v>12</v>
      </c>
      <c r="BP410" s="97">
        <v>133</v>
      </c>
      <c r="BQ410" s="103">
        <f>BO410*1000+BP410</f>
        <v>12133</v>
      </c>
      <c r="BS410" s="7" t="s">
        <v>2466</v>
      </c>
    </row>
    <row r="411" spans="1:71" ht="14" customHeight="1" collapsed="1" x14ac:dyDescent="0.2">
      <c r="A411" t="s">
        <v>1501</v>
      </c>
      <c r="B411" t="s">
        <v>260</v>
      </c>
      <c r="C411" s="1">
        <f t="shared" si="156"/>
        <v>8220561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4</v>
      </c>
      <c r="G411" s="1">
        <f t="shared" si="162"/>
        <v>32463</v>
      </c>
      <c r="H411" s="2">
        <f t="shared" si="163"/>
        <v>3.9490005609106238E-3</v>
      </c>
      <c r="I411" s="2"/>
      <c r="J411" s="2">
        <f t="shared" si="152"/>
        <v>0.49190353310437085</v>
      </c>
      <c r="K411" s="2">
        <f t="shared" si="153"/>
        <v>0.49585253366528148</v>
      </c>
      <c r="L411" s="2">
        <f t="shared" si="154"/>
        <v>2.9572190997670354E-3</v>
      </c>
      <c r="M411" s="2">
        <f>IF(C411=0,"-",(1-J411-K411-L411))</f>
        <v>9.2867141305806346E-3</v>
      </c>
      <c r="N411" s="1">
        <f>SUM(N344:N410)</f>
        <v>4043723</v>
      </c>
      <c r="O411" s="1">
        <f t="shared" ref="O411:AA411" si="164">SUM(O344:O410)</f>
        <v>4076186</v>
      </c>
      <c r="P411" s="1">
        <f t="shared" si="164"/>
        <v>24310</v>
      </c>
      <c r="U411" s="1">
        <f t="shared" si="164"/>
        <v>47140</v>
      </c>
      <c r="X411" s="1">
        <f t="shared" si="164"/>
        <v>14505</v>
      </c>
      <c r="Y411" s="1">
        <f t="shared" si="164"/>
        <v>14630</v>
      </c>
      <c r="Z411" s="1">
        <f t="shared" si="164"/>
        <v>6</v>
      </c>
      <c r="AA411" s="1">
        <f t="shared" si="164"/>
        <v>61</v>
      </c>
      <c r="BB411" s="7">
        <f>IF(Q411&gt;0,RANK(Q411,(N411:P411,Q411:AE411)),0)</f>
        <v>0</v>
      </c>
      <c r="BC411" s="7">
        <f>IF(R411&gt;0,RANK(R411,(N411:P411,Q411:AE411)),0)</f>
        <v>0</v>
      </c>
      <c r="BD411" s="7">
        <f>IF(T411&gt;0,RANK(T411,(N411:P411,Q411:AE411)),0)</f>
        <v>0</v>
      </c>
      <c r="BE411" s="7">
        <f>IF(S411&gt;0,RANK(S411,(N411:P411,Q411:AE411)),0)</f>
        <v>0</v>
      </c>
      <c r="BF411" s="2">
        <f t="shared" si="157"/>
        <v>0</v>
      </c>
      <c r="BG411" s="2">
        <f t="shared" si="158"/>
        <v>0</v>
      </c>
      <c r="BH411" s="2">
        <f t="shared" si="159"/>
        <v>0</v>
      </c>
      <c r="BI411" s="2">
        <f t="shared" si="160"/>
        <v>0</v>
      </c>
      <c r="BK411" t="s">
        <v>1501</v>
      </c>
      <c r="BL411" t="s">
        <v>260</v>
      </c>
      <c r="BO411" s="99">
        <v>12</v>
      </c>
      <c r="BP411" s="97"/>
      <c r="BQ411" s="99">
        <v>12</v>
      </c>
      <c r="BS411" s="7" t="s">
        <v>887</v>
      </c>
    </row>
    <row r="412" spans="1:71" ht="14" customHeight="1" x14ac:dyDescent="0.2">
      <c r="C412" s="1"/>
      <c r="E412" s="7"/>
      <c r="F412" s="7"/>
      <c r="I412" s="2"/>
      <c r="Q412" s="61"/>
      <c r="R412" s="61"/>
      <c r="S412" s="61"/>
      <c r="T412" s="61"/>
      <c r="U412" s="61"/>
      <c r="V412" s="61"/>
      <c r="W412" s="61"/>
      <c r="X412" s="61"/>
      <c r="Y412" s="61"/>
      <c r="Z412" s="61"/>
      <c r="BB412" s="7"/>
      <c r="BC412" s="7"/>
      <c r="BD412" s="7"/>
      <c r="BE412" s="7"/>
      <c r="BO412" s="99"/>
      <c r="BP412" s="97"/>
    </row>
    <row r="413" spans="1:71" ht="14" hidden="1" customHeight="1" outlineLevel="1" x14ac:dyDescent="0.2">
      <c r="A413" t="s">
        <v>856</v>
      </c>
      <c r="B413" t="s">
        <v>855</v>
      </c>
      <c r="C413" s="1">
        <f t="shared" ref="C413:C444" si="165">SUM(N413:AY413)</f>
        <v>6810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>IF(P413&gt;0,RANK(P413,(N413:P413,Q413:AE413)),0)</f>
        <v>0</v>
      </c>
      <c r="G413" s="1">
        <f t="shared" si="162"/>
        <v>4070</v>
      </c>
      <c r="H413" s="2">
        <f t="shared" si="163"/>
        <v>0.5976505139500734</v>
      </c>
      <c r="I413" s="2"/>
      <c r="J413" s="2">
        <f t="shared" ref="J413:J444" si="166">IF($C413=0,"-",N413/$C413)</f>
        <v>0.19941262848751837</v>
      </c>
      <c r="K413" s="2">
        <f t="shared" ref="K413:K444" si="167">IF($C413=0,"-",O413/$C413)</f>
        <v>0.7970631424375918</v>
      </c>
      <c r="L413" s="2">
        <f t="shared" ref="L413:L444" si="168">IF($C413=0,"-",P413/$C413)</f>
        <v>0</v>
      </c>
      <c r="M413" s="2">
        <f t="shared" ref="M413:M444" si="169">IF(C413=0,"-",(1-J413-K413-L413))</f>
        <v>3.5242290748898064E-3</v>
      </c>
      <c r="N413" s="1">
        <v>1358</v>
      </c>
      <c r="O413" s="1">
        <v>5428</v>
      </c>
      <c r="Q413" s="61">
        <v>23</v>
      </c>
      <c r="R413" s="61"/>
      <c r="S413" s="61"/>
      <c r="T413" s="61"/>
      <c r="U413" s="61"/>
      <c r="V413" s="61"/>
      <c r="W413" s="61"/>
      <c r="X413" s="61">
        <v>0</v>
      </c>
      <c r="Y413" s="61">
        <v>0</v>
      </c>
      <c r="Z413" s="61">
        <v>1</v>
      </c>
      <c r="AA413" s="1">
        <v>0</v>
      </c>
      <c r="BB413" s="7">
        <f>IF(Q413&gt;0,RANK(Q413,(N413:P413,Q413:AE413)),0)</f>
        <v>3</v>
      </c>
      <c r="BC413" s="7">
        <f>IF(R413&gt;0,RANK(R413,(N413:P413,Q413:AE413)),0)</f>
        <v>0</v>
      </c>
      <c r="BD413" s="7">
        <f>IF(T413&gt;0,RANK(T413,(N413:P413,Q413:AE413)),0)</f>
        <v>0</v>
      </c>
      <c r="BE413" s="7">
        <f>IF(S413&gt;0,RANK(S413,(N413:P413,Q413:AE413)),0)</f>
        <v>0</v>
      </c>
      <c r="BF413" s="2">
        <f t="shared" ref="BF413:BF444" si="170">IF($C413=0,"-",Q413/$C413)</f>
        <v>3.3773861967694566E-3</v>
      </c>
      <c r="BG413" s="2">
        <f t="shared" ref="BG413:BG444" si="171">IF($C413=0,"-",R413/$C413)</f>
        <v>0</v>
      </c>
      <c r="BH413" s="2">
        <f t="shared" ref="BH413:BH444" si="172">IF($C413=0,"-",T413/$C413)</f>
        <v>0</v>
      </c>
      <c r="BI413" s="2">
        <f t="shared" ref="BI413:BI444" si="173">IF($C413=0,"-",S413/$C413)</f>
        <v>0</v>
      </c>
      <c r="BK413" t="s">
        <v>856</v>
      </c>
      <c r="BL413" t="s">
        <v>855</v>
      </c>
      <c r="BO413" s="99">
        <v>13</v>
      </c>
      <c r="BP413" s="97">
        <v>1</v>
      </c>
      <c r="BQ413" s="103">
        <f t="shared" ref="BQ413:BQ444" si="174">BO413*1000+BP413</f>
        <v>13001</v>
      </c>
      <c r="BS413" s="7" t="s">
        <v>2466</v>
      </c>
    </row>
    <row r="414" spans="1:71" ht="14" hidden="1" customHeight="1" outlineLevel="1" x14ac:dyDescent="0.2">
      <c r="A414" t="s">
        <v>289</v>
      </c>
      <c r="B414" t="s">
        <v>855</v>
      </c>
      <c r="C414" s="1">
        <f t="shared" si="165"/>
        <v>2522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62"/>
        <v>1239</v>
      </c>
      <c r="H414" s="2">
        <f t="shared" si="163"/>
        <v>0.49127676447264074</v>
      </c>
      <c r="I414" s="2"/>
      <c r="J414" s="2">
        <f t="shared" si="166"/>
        <v>0.25257731958762886</v>
      </c>
      <c r="K414" s="2">
        <f t="shared" si="167"/>
        <v>0.74385408406026965</v>
      </c>
      <c r="L414" s="2">
        <f t="shared" si="168"/>
        <v>0</v>
      </c>
      <c r="M414" s="2">
        <f t="shared" si="169"/>
        <v>3.5685963521014941E-3</v>
      </c>
      <c r="N414" s="1">
        <v>637</v>
      </c>
      <c r="O414" s="1">
        <v>1876</v>
      </c>
      <c r="Q414" s="61">
        <v>9</v>
      </c>
      <c r="R414" s="61"/>
      <c r="S414" s="61"/>
      <c r="T414" s="61"/>
      <c r="U414" s="61"/>
      <c r="V414" s="61"/>
      <c r="W414" s="61"/>
      <c r="X414" s="61">
        <v>0</v>
      </c>
      <c r="Y414" s="61">
        <v>0</v>
      </c>
      <c r="Z414" s="61">
        <v>0</v>
      </c>
      <c r="AA414" s="1">
        <v>0</v>
      </c>
      <c r="BB414" s="7">
        <f>IF(Q414&gt;0,RANK(Q414,(N414:P414,Q414:AE414)),0)</f>
        <v>3</v>
      </c>
      <c r="BC414" s="7">
        <f>IF(R414&gt;0,RANK(R414,(N414:P414,Q414:AE414)),0)</f>
        <v>0</v>
      </c>
      <c r="BD414" s="7">
        <f>IF(T414&gt;0,RANK(T414,(N414:P414,Q414:AE414)),0)</f>
        <v>0</v>
      </c>
      <c r="BE414" s="7">
        <f>IF(S414&gt;0,RANK(S414,(N414:P414,Q414:AE414)),0)</f>
        <v>0</v>
      </c>
      <c r="BF414" s="2">
        <f t="shared" si="170"/>
        <v>3.5685963521015066E-3</v>
      </c>
      <c r="BG414" s="2">
        <f t="shared" si="171"/>
        <v>0</v>
      </c>
      <c r="BH414" s="2">
        <f t="shared" si="172"/>
        <v>0</v>
      </c>
      <c r="BI414" s="2">
        <f t="shared" si="173"/>
        <v>0</v>
      </c>
      <c r="BK414" t="s">
        <v>289</v>
      </c>
      <c r="BL414" t="s">
        <v>855</v>
      </c>
      <c r="BO414" s="99">
        <v>13</v>
      </c>
      <c r="BP414" s="97">
        <v>3</v>
      </c>
      <c r="BQ414" s="103">
        <f t="shared" si="174"/>
        <v>13003</v>
      </c>
      <c r="BS414" s="7" t="s">
        <v>2466</v>
      </c>
    </row>
    <row r="415" spans="1:71" ht="14" hidden="1" customHeight="1" outlineLevel="1" x14ac:dyDescent="0.2">
      <c r="A415" t="s">
        <v>165</v>
      </c>
      <c r="B415" t="s">
        <v>855</v>
      </c>
      <c r="C415" s="1">
        <f t="shared" si="165"/>
        <v>3830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1">
        <f t="shared" si="162"/>
        <v>2832</v>
      </c>
      <c r="H415" s="2">
        <f t="shared" si="163"/>
        <v>0.73942558746736298</v>
      </c>
      <c r="I415" s="2"/>
      <c r="J415" s="2">
        <f t="shared" si="166"/>
        <v>0.12767624020887727</v>
      </c>
      <c r="K415" s="2">
        <f t="shared" si="167"/>
        <v>0.86710182767624022</v>
      </c>
      <c r="L415" s="2">
        <f t="shared" si="168"/>
        <v>0</v>
      </c>
      <c r="M415" s="2">
        <f t="shared" si="169"/>
        <v>5.2219321148825326E-3</v>
      </c>
      <c r="N415" s="1">
        <v>489</v>
      </c>
      <c r="O415" s="1">
        <v>3321</v>
      </c>
      <c r="Q415" s="61">
        <v>20</v>
      </c>
      <c r="R415" s="61"/>
      <c r="S415" s="61"/>
      <c r="T415" s="61"/>
      <c r="U415" s="61"/>
      <c r="V415" s="61"/>
      <c r="W415" s="61"/>
      <c r="X415" s="61">
        <v>0</v>
      </c>
      <c r="Y415" s="61">
        <v>0</v>
      </c>
      <c r="Z415" s="61">
        <v>0</v>
      </c>
      <c r="AA415" s="1">
        <v>0</v>
      </c>
      <c r="BB415" s="7">
        <f>IF(Q415&gt;0,RANK(Q415,(N415:P415,Q415:AE415)),0)</f>
        <v>3</v>
      </c>
      <c r="BC415" s="7">
        <f>IF(R415&gt;0,RANK(R415,(N415:P415,Q415:AE415)),0)</f>
        <v>0</v>
      </c>
      <c r="BD415" s="7">
        <f>IF(T415&gt;0,RANK(T415,(N415:P415,Q415:AE415)),0)</f>
        <v>0</v>
      </c>
      <c r="BE415" s="7">
        <f>IF(S415&gt;0,RANK(S415,(N415:P415,Q415:AE415)),0)</f>
        <v>0</v>
      </c>
      <c r="BF415" s="2">
        <f t="shared" si="170"/>
        <v>5.2219321148825066E-3</v>
      </c>
      <c r="BG415" s="2">
        <f t="shared" si="171"/>
        <v>0</v>
      </c>
      <c r="BH415" s="2">
        <f t="shared" si="172"/>
        <v>0</v>
      </c>
      <c r="BI415" s="2">
        <f t="shared" si="173"/>
        <v>0</v>
      </c>
      <c r="BK415" t="s">
        <v>165</v>
      </c>
      <c r="BL415" t="s">
        <v>855</v>
      </c>
      <c r="BO415" s="99">
        <v>13</v>
      </c>
      <c r="BP415" s="97">
        <v>5</v>
      </c>
      <c r="BQ415" s="103">
        <f t="shared" si="174"/>
        <v>13005</v>
      </c>
      <c r="BS415" s="7" t="s">
        <v>2466</v>
      </c>
    </row>
    <row r="416" spans="1:71" ht="14" hidden="1" customHeight="1" outlineLevel="1" x14ac:dyDescent="0.2">
      <c r="A416" t="s">
        <v>1651</v>
      </c>
      <c r="B416" t="s">
        <v>855</v>
      </c>
      <c r="C416" s="1">
        <f t="shared" si="165"/>
        <v>1293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62"/>
        <v>218</v>
      </c>
      <c r="H416" s="2">
        <f t="shared" si="163"/>
        <v>0.16860015467904099</v>
      </c>
      <c r="I416" s="2"/>
      <c r="J416" s="2">
        <f t="shared" si="166"/>
        <v>0.4137664346481052</v>
      </c>
      <c r="K416" s="2">
        <f t="shared" si="167"/>
        <v>0.58236658932714613</v>
      </c>
      <c r="L416" s="2">
        <f t="shared" si="168"/>
        <v>0</v>
      </c>
      <c r="M416" s="2">
        <f t="shared" si="169"/>
        <v>3.866976024748725E-3</v>
      </c>
      <c r="N416" s="1">
        <v>535</v>
      </c>
      <c r="O416" s="1">
        <v>753</v>
      </c>
      <c r="Q416" s="61">
        <v>5</v>
      </c>
      <c r="R416" s="61"/>
      <c r="S416" s="61"/>
      <c r="T416" s="61"/>
      <c r="U416" s="61"/>
      <c r="V416" s="61"/>
      <c r="W416" s="61"/>
      <c r="X416" s="61">
        <v>0</v>
      </c>
      <c r="Y416" s="61">
        <v>0</v>
      </c>
      <c r="Z416" s="61">
        <v>0</v>
      </c>
      <c r="AA416" s="1">
        <v>0</v>
      </c>
      <c r="BB416" s="7">
        <f>IF(Q416&gt;0,RANK(Q416,(N416:P416,Q416:AE416)),0)</f>
        <v>3</v>
      </c>
      <c r="BC416" s="7">
        <f>IF(R416&gt;0,RANK(R416,(N416:P416,Q416:AE416)),0)</f>
        <v>0</v>
      </c>
      <c r="BD416" s="7">
        <f>IF(T416&gt;0,RANK(T416,(N416:P416,Q416:AE416)),0)</f>
        <v>0</v>
      </c>
      <c r="BE416" s="7">
        <f>IF(S416&gt;0,RANK(S416,(N416:P416,Q416:AE416)),0)</f>
        <v>0</v>
      </c>
      <c r="BF416" s="2">
        <f t="shared" si="170"/>
        <v>3.8669760247486465E-3</v>
      </c>
      <c r="BG416" s="2">
        <f t="shared" si="171"/>
        <v>0</v>
      </c>
      <c r="BH416" s="2">
        <f t="shared" si="172"/>
        <v>0</v>
      </c>
      <c r="BI416" s="2">
        <f t="shared" si="173"/>
        <v>0</v>
      </c>
      <c r="BK416" t="s">
        <v>1651</v>
      </c>
      <c r="BL416" t="s">
        <v>855</v>
      </c>
      <c r="BO416" s="99">
        <v>13</v>
      </c>
      <c r="BP416" s="97">
        <v>7</v>
      </c>
      <c r="BQ416" s="103">
        <f t="shared" si="174"/>
        <v>13007</v>
      </c>
      <c r="BS416" s="7" t="s">
        <v>2466</v>
      </c>
    </row>
    <row r="417" spans="1:71" ht="14" hidden="1" customHeight="1" outlineLevel="1" x14ac:dyDescent="0.2">
      <c r="A417" t="s">
        <v>2015</v>
      </c>
      <c r="B417" t="s">
        <v>855</v>
      </c>
      <c r="C417" s="1">
        <f t="shared" si="165"/>
        <v>15636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>IF(P417&gt;0,RANK(P417,(N417:P417,Q417:AE417)),0)</f>
        <v>0</v>
      </c>
      <c r="G417" s="1">
        <f t="shared" si="162"/>
        <v>58</v>
      </c>
      <c r="H417" s="2">
        <f t="shared" si="163"/>
        <v>3.7093885904323355E-3</v>
      </c>
      <c r="I417" s="2"/>
      <c r="J417" s="2">
        <f t="shared" si="166"/>
        <v>0.49840112560757227</v>
      </c>
      <c r="K417" s="2">
        <f t="shared" si="167"/>
        <v>0.49469173701713992</v>
      </c>
      <c r="L417" s="2">
        <f t="shared" si="168"/>
        <v>0</v>
      </c>
      <c r="M417" s="2">
        <f t="shared" si="169"/>
        <v>6.907137375287864E-3</v>
      </c>
      <c r="N417" s="1">
        <v>7793</v>
      </c>
      <c r="O417" s="1">
        <v>7735</v>
      </c>
      <c r="Q417" s="61">
        <v>108</v>
      </c>
      <c r="R417" s="61"/>
      <c r="S417" s="61"/>
      <c r="T417" s="61"/>
      <c r="U417" s="61"/>
      <c r="V417" s="61"/>
      <c r="W417" s="61"/>
      <c r="X417" s="61">
        <v>0</v>
      </c>
      <c r="Y417" s="61">
        <v>0</v>
      </c>
      <c r="Z417" s="61">
        <v>0</v>
      </c>
      <c r="AA417" s="1">
        <v>0</v>
      </c>
      <c r="BB417" s="7">
        <f>IF(Q417&gt;0,RANK(Q417,(N417:P417,Q417:AE417)),0)</f>
        <v>3</v>
      </c>
      <c r="BC417" s="7">
        <f>IF(R417&gt;0,RANK(R417,(N417:P417,Q417:AE417)),0)</f>
        <v>0</v>
      </c>
      <c r="BD417" s="7">
        <f>IF(T417&gt;0,RANK(T417,(N417:P417,Q417:AE417)),0)</f>
        <v>0</v>
      </c>
      <c r="BE417" s="7">
        <f>IF(S417&gt;0,RANK(S417,(N417:P417,Q417:AE417)),0)</f>
        <v>0</v>
      </c>
      <c r="BF417" s="2">
        <f t="shared" si="170"/>
        <v>6.9071373752877972E-3</v>
      </c>
      <c r="BG417" s="2">
        <f t="shared" si="171"/>
        <v>0</v>
      </c>
      <c r="BH417" s="2">
        <f t="shared" si="172"/>
        <v>0</v>
      </c>
      <c r="BI417" s="2">
        <f t="shared" si="173"/>
        <v>0</v>
      </c>
      <c r="BK417" t="s">
        <v>2015</v>
      </c>
      <c r="BL417" t="s">
        <v>855</v>
      </c>
      <c r="BO417" s="99">
        <v>13</v>
      </c>
      <c r="BP417" s="97">
        <v>9</v>
      </c>
      <c r="BQ417" s="103">
        <f t="shared" si="174"/>
        <v>13009</v>
      </c>
      <c r="BS417" s="7" t="s">
        <v>2466</v>
      </c>
    </row>
    <row r="418" spans="1:71" ht="14" hidden="1" customHeight="1" outlineLevel="1" x14ac:dyDescent="0.2">
      <c r="A418" t="s">
        <v>311</v>
      </c>
      <c r="B418" t="s">
        <v>855</v>
      </c>
      <c r="C418" s="1">
        <f t="shared" si="165"/>
        <v>6852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62"/>
        <v>5505</v>
      </c>
      <c r="H418" s="2">
        <f t="shared" si="163"/>
        <v>0.80341506129597196</v>
      </c>
      <c r="I418" s="2"/>
      <c r="J418" s="2">
        <f t="shared" si="166"/>
        <v>9.4133099824868657E-2</v>
      </c>
      <c r="K418" s="2">
        <f t="shared" si="167"/>
        <v>0.89754816112084068</v>
      </c>
      <c r="L418" s="2">
        <f t="shared" si="168"/>
        <v>0</v>
      </c>
      <c r="M418" s="2">
        <f t="shared" si="169"/>
        <v>8.3187390542907025E-3</v>
      </c>
      <c r="N418" s="1">
        <v>645</v>
      </c>
      <c r="O418" s="1">
        <v>6150</v>
      </c>
      <c r="Q418" s="61">
        <v>57</v>
      </c>
      <c r="R418" s="61"/>
      <c r="S418" s="61"/>
      <c r="T418" s="61"/>
      <c r="U418" s="61"/>
      <c r="V418" s="61"/>
      <c r="W418" s="61"/>
      <c r="X418" s="61">
        <v>0</v>
      </c>
      <c r="Y418" s="61">
        <v>0</v>
      </c>
      <c r="Z418" s="61">
        <v>0</v>
      </c>
      <c r="AA418" s="1">
        <v>0</v>
      </c>
      <c r="BB418" s="7">
        <f>IF(Q418&gt;0,RANK(Q418,(N418:P418,Q418:AE418)),0)</f>
        <v>3</v>
      </c>
      <c r="BC418" s="7">
        <f>IF(R418&gt;0,RANK(R418,(N418:P418,Q418:AE418)),0)</f>
        <v>0</v>
      </c>
      <c r="BD418" s="7">
        <f>IF(T418&gt;0,RANK(T418,(N418:P418,Q418:AE418)),0)</f>
        <v>0</v>
      </c>
      <c r="BE418" s="7">
        <f>IF(S418&gt;0,RANK(S418,(N418:P418,Q418:AE418)),0)</f>
        <v>0</v>
      </c>
      <c r="BF418" s="2">
        <f t="shared" si="170"/>
        <v>8.3187390542907181E-3</v>
      </c>
      <c r="BG418" s="2">
        <f t="shared" si="171"/>
        <v>0</v>
      </c>
      <c r="BH418" s="2">
        <f t="shared" si="172"/>
        <v>0</v>
      </c>
      <c r="BI418" s="2">
        <f t="shared" si="173"/>
        <v>0</v>
      </c>
      <c r="BK418" t="s">
        <v>311</v>
      </c>
      <c r="BL418" t="s">
        <v>855</v>
      </c>
      <c r="BO418" s="99">
        <v>13</v>
      </c>
      <c r="BP418" s="97">
        <v>11</v>
      </c>
      <c r="BQ418" s="103">
        <f t="shared" si="174"/>
        <v>13011</v>
      </c>
      <c r="BS418" s="7" t="s">
        <v>2466</v>
      </c>
    </row>
    <row r="419" spans="1:71" ht="14" hidden="1" customHeight="1" outlineLevel="1" x14ac:dyDescent="0.2">
      <c r="A419" t="s">
        <v>437</v>
      </c>
      <c r="B419" t="s">
        <v>855</v>
      </c>
      <c r="C419" s="1">
        <f t="shared" si="165"/>
        <v>27405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0</v>
      </c>
      <c r="G419" s="1">
        <f t="shared" si="162"/>
        <v>13262</v>
      </c>
      <c r="H419" s="2">
        <f t="shared" si="163"/>
        <v>0.48392629082284255</v>
      </c>
      <c r="I419" s="2"/>
      <c r="J419" s="2">
        <f t="shared" si="166"/>
        <v>0.25177887246852765</v>
      </c>
      <c r="K419" s="2">
        <f t="shared" si="167"/>
        <v>0.73570516329137015</v>
      </c>
      <c r="L419" s="2">
        <f t="shared" si="168"/>
        <v>0</v>
      </c>
      <c r="M419" s="2">
        <f t="shared" si="169"/>
        <v>1.2515964240102151E-2</v>
      </c>
      <c r="N419" s="1">
        <v>6900</v>
      </c>
      <c r="O419" s="1">
        <v>20162</v>
      </c>
      <c r="Q419" s="61">
        <v>343</v>
      </c>
      <c r="R419" s="61"/>
      <c r="S419" s="61"/>
      <c r="T419" s="61"/>
      <c r="U419" s="61"/>
      <c r="V419" s="61"/>
      <c r="W419" s="61"/>
      <c r="X419" s="61">
        <v>0</v>
      </c>
      <c r="Y419" s="61">
        <v>0</v>
      </c>
      <c r="Z419" s="61">
        <v>0</v>
      </c>
      <c r="AA419" s="1">
        <v>0</v>
      </c>
      <c r="BB419" s="7">
        <f>IF(Q419&gt;0,RANK(Q419,(N419:P419,Q419:AE419)),0)</f>
        <v>3</v>
      </c>
      <c r="BC419" s="7">
        <f>IF(R419&gt;0,RANK(R419,(N419:P419,Q419:AE419)),0)</f>
        <v>0</v>
      </c>
      <c r="BD419" s="7">
        <f>IF(T419&gt;0,RANK(T419,(N419:P419,Q419:AE419)),0)</f>
        <v>0</v>
      </c>
      <c r="BE419" s="7">
        <f>IF(S419&gt;0,RANK(S419,(N419:P419,Q419:AE419)),0)</f>
        <v>0</v>
      </c>
      <c r="BF419" s="2">
        <f t="shared" si="170"/>
        <v>1.2515964240102172E-2</v>
      </c>
      <c r="BG419" s="2">
        <f t="shared" si="171"/>
        <v>0</v>
      </c>
      <c r="BH419" s="2">
        <f t="shared" si="172"/>
        <v>0</v>
      </c>
      <c r="BI419" s="2">
        <f t="shared" si="173"/>
        <v>0</v>
      </c>
      <c r="BK419" t="s">
        <v>437</v>
      </c>
      <c r="BL419" t="s">
        <v>855</v>
      </c>
      <c r="BO419" s="99">
        <v>13</v>
      </c>
      <c r="BP419" s="97">
        <v>13</v>
      </c>
      <c r="BQ419" s="103">
        <f t="shared" si="174"/>
        <v>13013</v>
      </c>
      <c r="BS419" s="7" t="s">
        <v>2466</v>
      </c>
    </row>
    <row r="420" spans="1:71" ht="14" hidden="1" customHeight="1" outlineLevel="1" x14ac:dyDescent="0.2">
      <c r="A420" t="s">
        <v>940</v>
      </c>
      <c r="B420" t="s">
        <v>855</v>
      </c>
      <c r="C420" s="1">
        <f t="shared" si="165"/>
        <v>37359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62"/>
        <v>19901</v>
      </c>
      <c r="H420" s="2">
        <f t="shared" si="163"/>
        <v>0.53269627131347197</v>
      </c>
      <c r="I420" s="2"/>
      <c r="J420" s="2">
        <f t="shared" si="166"/>
        <v>0.22816456543269359</v>
      </c>
      <c r="K420" s="2">
        <f t="shared" si="167"/>
        <v>0.76086083674616556</v>
      </c>
      <c r="L420" s="2">
        <f t="shared" si="168"/>
        <v>0</v>
      </c>
      <c r="M420" s="2">
        <f t="shared" si="169"/>
        <v>1.0974597821140852E-2</v>
      </c>
      <c r="N420" s="1">
        <v>8524</v>
      </c>
      <c r="O420" s="1">
        <v>28425</v>
      </c>
      <c r="Q420" s="61">
        <v>410</v>
      </c>
      <c r="R420" s="61"/>
      <c r="S420" s="61"/>
      <c r="T420" s="61"/>
      <c r="U420" s="61"/>
      <c r="V420" s="61"/>
      <c r="W420" s="61"/>
      <c r="X420" s="61">
        <v>0</v>
      </c>
      <c r="Y420" s="61">
        <v>0</v>
      </c>
      <c r="Z420" s="61">
        <v>0</v>
      </c>
      <c r="AA420" s="1">
        <v>0</v>
      </c>
      <c r="BB420" s="7">
        <f>IF(Q420&gt;0,RANK(Q420,(N420:P420,Q420:AE420)),0)</f>
        <v>3</v>
      </c>
      <c r="BC420" s="7">
        <f>IF(R420&gt;0,RANK(R420,(N420:P420,Q420:AE420)),0)</f>
        <v>0</v>
      </c>
      <c r="BD420" s="7">
        <f>IF(T420&gt;0,RANK(T420,(N420:P420,Q420:AE420)),0)</f>
        <v>0</v>
      </c>
      <c r="BE420" s="7">
        <f>IF(S420&gt;0,RANK(S420,(N420:P420,Q420:AE420)),0)</f>
        <v>0</v>
      </c>
      <c r="BF420" s="2">
        <f t="shared" si="170"/>
        <v>1.0974597821140823E-2</v>
      </c>
      <c r="BG420" s="2">
        <f t="shared" si="171"/>
        <v>0</v>
      </c>
      <c r="BH420" s="2">
        <f t="shared" si="172"/>
        <v>0</v>
      </c>
      <c r="BI420" s="2">
        <f t="shared" si="173"/>
        <v>0</v>
      </c>
      <c r="BK420" t="s">
        <v>940</v>
      </c>
      <c r="BL420" t="s">
        <v>855</v>
      </c>
      <c r="BO420" s="99">
        <v>13</v>
      </c>
      <c r="BP420" s="97">
        <v>15</v>
      </c>
      <c r="BQ420" s="103">
        <f t="shared" si="174"/>
        <v>13015</v>
      </c>
      <c r="BS420" s="7" t="s">
        <v>2466</v>
      </c>
    </row>
    <row r="421" spans="1:71" ht="14" hidden="1" customHeight="1" outlineLevel="1" x14ac:dyDescent="0.2">
      <c r="A421" t="s">
        <v>1706</v>
      </c>
      <c r="B421" t="s">
        <v>855</v>
      </c>
      <c r="C421" s="1">
        <f t="shared" si="165"/>
        <v>5547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62"/>
        <v>1556</v>
      </c>
      <c r="H421" s="2">
        <f t="shared" si="163"/>
        <v>0.28051198846223185</v>
      </c>
      <c r="I421" s="2"/>
      <c r="J421" s="2">
        <f t="shared" si="166"/>
        <v>0.35749053542455383</v>
      </c>
      <c r="K421" s="2">
        <f t="shared" si="167"/>
        <v>0.63800252388678569</v>
      </c>
      <c r="L421" s="2">
        <f t="shared" si="168"/>
        <v>0</v>
      </c>
      <c r="M421" s="2">
        <f t="shared" si="169"/>
        <v>4.5069406886604213E-3</v>
      </c>
      <c r="N421" s="1">
        <v>1983</v>
      </c>
      <c r="O421" s="1">
        <v>3539</v>
      </c>
      <c r="Q421" s="61">
        <v>25</v>
      </c>
      <c r="R421" s="61"/>
      <c r="S421" s="61"/>
      <c r="T421" s="61"/>
      <c r="U421" s="61"/>
      <c r="V421" s="61"/>
      <c r="W421" s="61"/>
      <c r="X421" s="61">
        <v>0</v>
      </c>
      <c r="Y421" s="61">
        <v>0</v>
      </c>
      <c r="Z421" s="61">
        <v>0</v>
      </c>
      <c r="AA421" s="1">
        <v>0</v>
      </c>
      <c r="BB421" s="7">
        <f>IF(Q421&gt;0,RANK(Q421,(N421:P421,Q421:AE421)),0)</f>
        <v>3</v>
      </c>
      <c r="BC421" s="7">
        <f>IF(R421&gt;0,RANK(R421,(N421:P421,Q421:AE421)),0)</f>
        <v>0</v>
      </c>
      <c r="BD421" s="7">
        <f>IF(T421&gt;0,RANK(T421,(N421:P421,Q421:AE421)),0)</f>
        <v>0</v>
      </c>
      <c r="BE421" s="7">
        <f>IF(S421&gt;0,RANK(S421,(N421:P421,Q421:AE421)),0)</f>
        <v>0</v>
      </c>
      <c r="BF421" s="2">
        <f t="shared" si="170"/>
        <v>4.5069406886605375E-3</v>
      </c>
      <c r="BG421" s="2">
        <f t="shared" si="171"/>
        <v>0</v>
      </c>
      <c r="BH421" s="2">
        <f t="shared" si="172"/>
        <v>0</v>
      </c>
      <c r="BI421" s="2">
        <f t="shared" si="173"/>
        <v>0</v>
      </c>
      <c r="BK421" t="s">
        <v>1706</v>
      </c>
      <c r="BL421" t="s">
        <v>855</v>
      </c>
      <c r="BO421" s="99">
        <v>13</v>
      </c>
      <c r="BP421" s="97">
        <v>17</v>
      </c>
      <c r="BQ421" s="103">
        <f t="shared" si="174"/>
        <v>13017</v>
      </c>
      <c r="BS421" s="7" t="s">
        <v>2466</v>
      </c>
    </row>
    <row r="422" spans="1:71" ht="14" hidden="1" customHeight="1" outlineLevel="1" x14ac:dyDescent="0.2">
      <c r="A422" t="s">
        <v>1140</v>
      </c>
      <c r="B422" t="s">
        <v>855</v>
      </c>
      <c r="C422" s="1">
        <f t="shared" si="165"/>
        <v>6252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162"/>
        <v>4414</v>
      </c>
      <c r="H422" s="2">
        <f t="shared" si="163"/>
        <v>0.70601407549584128</v>
      </c>
      <c r="I422" s="2"/>
      <c r="J422" s="2">
        <f t="shared" si="166"/>
        <v>0.14395393474088292</v>
      </c>
      <c r="K422" s="2">
        <f t="shared" si="167"/>
        <v>0.8499680102367243</v>
      </c>
      <c r="L422" s="2">
        <f t="shared" si="168"/>
        <v>0</v>
      </c>
      <c r="M422" s="2">
        <f t="shared" si="169"/>
        <v>6.0780550223927809E-3</v>
      </c>
      <c r="N422" s="1">
        <v>900</v>
      </c>
      <c r="O422" s="1">
        <v>5314</v>
      </c>
      <c r="Q422" s="61">
        <v>38</v>
      </c>
      <c r="R422" s="61"/>
      <c r="S422" s="61"/>
      <c r="T422" s="61"/>
      <c r="U422" s="61"/>
      <c r="V422" s="61"/>
      <c r="W422" s="61"/>
      <c r="X422" s="61">
        <v>0</v>
      </c>
      <c r="Y422" s="61">
        <v>0</v>
      </c>
      <c r="Z422" s="61">
        <v>0</v>
      </c>
      <c r="AA422" s="1">
        <v>0</v>
      </c>
      <c r="BB422" s="7">
        <f>IF(Q422&gt;0,RANK(Q422,(N422:P422,Q422:AE422)),0)</f>
        <v>3</v>
      </c>
      <c r="BC422" s="7">
        <f>IF(R422&gt;0,RANK(R422,(N422:P422,Q422:AE422)),0)</f>
        <v>0</v>
      </c>
      <c r="BD422" s="7">
        <f>IF(T422&gt;0,RANK(T422,(N422:P422,Q422:AE422)),0)</f>
        <v>0</v>
      </c>
      <c r="BE422" s="7">
        <f>IF(S422&gt;0,RANK(S422,(N422:P422,Q422:AE422)),0)</f>
        <v>0</v>
      </c>
      <c r="BF422" s="2">
        <f t="shared" si="170"/>
        <v>6.0780550223928347E-3</v>
      </c>
      <c r="BG422" s="2">
        <f t="shared" si="171"/>
        <v>0</v>
      </c>
      <c r="BH422" s="2">
        <f t="shared" si="172"/>
        <v>0</v>
      </c>
      <c r="BI422" s="2">
        <f t="shared" si="173"/>
        <v>0</v>
      </c>
      <c r="BK422" t="s">
        <v>1140</v>
      </c>
      <c r="BL422" t="s">
        <v>855</v>
      </c>
      <c r="BO422" s="99">
        <v>13</v>
      </c>
      <c r="BP422" s="97">
        <v>19</v>
      </c>
      <c r="BQ422" s="103">
        <f t="shared" si="174"/>
        <v>13019</v>
      </c>
      <c r="BS422" s="7" t="s">
        <v>2466</v>
      </c>
    </row>
    <row r="423" spans="1:71" ht="14" hidden="1" customHeight="1" outlineLevel="1" x14ac:dyDescent="0.2">
      <c r="A423" t="s">
        <v>1130</v>
      </c>
      <c r="B423" t="s">
        <v>855</v>
      </c>
      <c r="C423" s="1">
        <f t="shared" si="165"/>
        <v>60695</v>
      </c>
      <c r="D423" s="7">
        <f>IF(N423&gt;0, RANK(N423,(N423:P423,Q423:AE423)),0)</f>
        <v>1</v>
      </c>
      <c r="E423" s="7">
        <f>IF(O423&gt;0,RANK(O423,(N423:P423,Q423:AE423)),0)</f>
        <v>2</v>
      </c>
      <c r="F423" s="7">
        <f>IF(P423&gt;0,RANK(P423,(N423:P423,Q423:AE423)),0)</f>
        <v>0</v>
      </c>
      <c r="G423" s="1">
        <f t="shared" si="162"/>
        <v>13841</v>
      </c>
      <c r="H423" s="2">
        <f t="shared" si="163"/>
        <v>0.22804184858719828</v>
      </c>
      <c r="I423" s="2"/>
      <c r="J423" s="2">
        <f t="shared" si="166"/>
        <v>0.61069280830381412</v>
      </c>
      <c r="K423" s="2">
        <f t="shared" si="167"/>
        <v>0.38265095971661589</v>
      </c>
      <c r="L423" s="2">
        <f t="shared" si="168"/>
        <v>0</v>
      </c>
      <c r="M423" s="2">
        <f t="shared" si="169"/>
        <v>6.6562319795699931E-3</v>
      </c>
      <c r="N423" s="1">
        <v>37066</v>
      </c>
      <c r="O423" s="1">
        <v>23225</v>
      </c>
      <c r="Q423" s="61">
        <v>401</v>
      </c>
      <c r="R423" s="61"/>
      <c r="S423" s="61"/>
      <c r="T423" s="61"/>
      <c r="U423" s="61"/>
      <c r="V423" s="61"/>
      <c r="W423" s="61"/>
      <c r="X423" s="61">
        <v>0</v>
      </c>
      <c r="Y423" s="61">
        <v>0</v>
      </c>
      <c r="Z423" s="61">
        <v>0</v>
      </c>
      <c r="AA423" s="1">
        <v>3</v>
      </c>
      <c r="BB423" s="7">
        <f>IF(Q423&gt;0,RANK(Q423,(N423:P423,Q423:AE423)),0)</f>
        <v>3</v>
      </c>
      <c r="BC423" s="7">
        <f>IF(R423&gt;0,RANK(R423,(N423:P423,Q423:AE423)),0)</f>
        <v>0</v>
      </c>
      <c r="BD423" s="7">
        <f>IF(T423&gt;0,RANK(T423,(N423:P423,Q423:AE423)),0)</f>
        <v>0</v>
      </c>
      <c r="BE423" s="7">
        <f>IF(S423&gt;0,RANK(S423,(N423:P423,Q423:AE423)),0)</f>
        <v>0</v>
      </c>
      <c r="BF423" s="2">
        <f t="shared" si="170"/>
        <v>6.6068045143751544E-3</v>
      </c>
      <c r="BG423" s="2">
        <f t="shared" si="171"/>
        <v>0</v>
      </c>
      <c r="BH423" s="2">
        <f t="shared" si="172"/>
        <v>0</v>
      </c>
      <c r="BI423" s="2">
        <f t="shared" si="173"/>
        <v>0</v>
      </c>
      <c r="BK423" t="s">
        <v>1130</v>
      </c>
      <c r="BL423" t="s">
        <v>855</v>
      </c>
      <c r="BO423" s="99">
        <v>13</v>
      </c>
      <c r="BP423" s="97">
        <v>21</v>
      </c>
      <c r="BQ423" s="103">
        <f t="shared" si="174"/>
        <v>13021</v>
      </c>
      <c r="BS423" s="7" t="s">
        <v>2466</v>
      </c>
    </row>
    <row r="424" spans="1:71" ht="14" hidden="1" customHeight="1" outlineLevel="1" x14ac:dyDescent="0.2">
      <c r="A424" t="s">
        <v>2384</v>
      </c>
      <c r="B424" t="s">
        <v>855</v>
      </c>
      <c r="C424" s="1">
        <f t="shared" si="165"/>
        <v>4860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0</v>
      </c>
      <c r="G424" s="1">
        <f t="shared" si="162"/>
        <v>2814</v>
      </c>
      <c r="H424" s="2">
        <f t="shared" si="163"/>
        <v>0.57901234567901239</v>
      </c>
      <c r="I424" s="2"/>
      <c r="J424" s="2">
        <f t="shared" si="166"/>
        <v>0.20617283950617285</v>
      </c>
      <c r="K424" s="2">
        <f t="shared" si="167"/>
        <v>0.78518518518518521</v>
      </c>
      <c r="L424" s="2">
        <f t="shared" si="168"/>
        <v>0</v>
      </c>
      <c r="M424" s="2">
        <f t="shared" si="169"/>
        <v>8.6419753086419693E-3</v>
      </c>
      <c r="N424" s="1">
        <v>1002</v>
      </c>
      <c r="O424" s="1">
        <v>3816</v>
      </c>
      <c r="Q424" s="61">
        <v>42</v>
      </c>
      <c r="R424" s="61"/>
      <c r="S424" s="61"/>
      <c r="T424" s="61"/>
      <c r="U424" s="61"/>
      <c r="V424" s="61"/>
      <c r="W424" s="61"/>
      <c r="X424" s="61">
        <v>0</v>
      </c>
      <c r="Y424" s="61">
        <v>0</v>
      </c>
      <c r="Z424" s="61">
        <v>0</v>
      </c>
      <c r="AA424" s="1">
        <v>0</v>
      </c>
      <c r="BB424" s="7">
        <f>IF(Q424&gt;0,RANK(Q424,(N424:P424,Q424:AE424)),0)</f>
        <v>3</v>
      </c>
      <c r="BC424" s="7">
        <f>IF(R424&gt;0,RANK(R424,(N424:P424,Q424:AE424)),0)</f>
        <v>0</v>
      </c>
      <c r="BD424" s="7">
        <f>IF(T424&gt;0,RANK(T424,(N424:P424,Q424:AE424)),0)</f>
        <v>0</v>
      </c>
      <c r="BE424" s="7">
        <f>IF(S424&gt;0,RANK(S424,(N424:P424,Q424:AE424)),0)</f>
        <v>0</v>
      </c>
      <c r="BF424" s="2">
        <f t="shared" si="170"/>
        <v>8.6419753086419745E-3</v>
      </c>
      <c r="BG424" s="2">
        <f t="shared" si="171"/>
        <v>0</v>
      </c>
      <c r="BH424" s="2">
        <f t="shared" si="172"/>
        <v>0</v>
      </c>
      <c r="BI424" s="2">
        <f t="shared" si="173"/>
        <v>0</v>
      </c>
      <c r="BK424" t="s">
        <v>2384</v>
      </c>
      <c r="BL424" t="s">
        <v>855</v>
      </c>
      <c r="BO424" s="99">
        <v>13</v>
      </c>
      <c r="BP424" s="97">
        <v>23</v>
      </c>
      <c r="BQ424" s="103">
        <f t="shared" si="174"/>
        <v>13023</v>
      </c>
      <c r="BS424" s="7" t="s">
        <v>2466</v>
      </c>
    </row>
    <row r="425" spans="1:71" ht="14" hidden="1" customHeight="1" outlineLevel="1" x14ac:dyDescent="0.2">
      <c r="A425" t="s">
        <v>2385</v>
      </c>
      <c r="B425" t="s">
        <v>855</v>
      </c>
      <c r="C425" s="1">
        <f t="shared" si="165"/>
        <v>5695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0</v>
      </c>
      <c r="G425" s="1">
        <f t="shared" si="162"/>
        <v>4737</v>
      </c>
      <c r="H425" s="2">
        <f t="shared" si="163"/>
        <v>0.83178226514486386</v>
      </c>
      <c r="I425" s="2"/>
      <c r="J425" s="2">
        <f t="shared" si="166"/>
        <v>8.0948200175592622E-2</v>
      </c>
      <c r="K425" s="2">
        <f t="shared" si="167"/>
        <v>0.91273046532045654</v>
      </c>
      <c r="L425" s="2">
        <f t="shared" si="168"/>
        <v>0</v>
      </c>
      <c r="M425" s="2">
        <f t="shared" si="169"/>
        <v>6.3213345039508928E-3</v>
      </c>
      <c r="N425" s="1">
        <v>461</v>
      </c>
      <c r="O425" s="1">
        <v>5198</v>
      </c>
      <c r="Q425" s="61">
        <v>35</v>
      </c>
      <c r="R425" s="61"/>
      <c r="S425" s="61"/>
      <c r="T425" s="61"/>
      <c r="U425" s="61"/>
      <c r="V425" s="61"/>
      <c r="W425" s="61"/>
      <c r="X425" s="61">
        <v>0</v>
      </c>
      <c r="Y425" s="61">
        <v>1</v>
      </c>
      <c r="Z425" s="61">
        <v>0</v>
      </c>
      <c r="AA425" s="1">
        <v>0</v>
      </c>
      <c r="BB425" s="7">
        <f>IF(Q425&gt;0,RANK(Q425,(N425:P425,Q425:AE425)),0)</f>
        <v>3</v>
      </c>
      <c r="BC425" s="7">
        <f>IF(R425&gt;0,RANK(R425,(N425:P425,Q425:AE425)),0)</f>
        <v>0</v>
      </c>
      <c r="BD425" s="7">
        <f>IF(T425&gt;0,RANK(T425,(N425:P425,Q425:AE425)),0)</f>
        <v>0</v>
      </c>
      <c r="BE425" s="7">
        <f>IF(S425&gt;0,RANK(S425,(N425:P425,Q425:AE425)),0)</f>
        <v>0</v>
      </c>
      <c r="BF425" s="2">
        <f t="shared" si="170"/>
        <v>6.145741878841089E-3</v>
      </c>
      <c r="BG425" s="2">
        <f t="shared" si="171"/>
        <v>0</v>
      </c>
      <c r="BH425" s="2">
        <f t="shared" si="172"/>
        <v>0</v>
      </c>
      <c r="BI425" s="2">
        <f t="shared" si="173"/>
        <v>0</v>
      </c>
      <c r="BK425" t="s">
        <v>2385</v>
      </c>
      <c r="BL425" t="s">
        <v>855</v>
      </c>
      <c r="BO425" s="99">
        <v>13</v>
      </c>
      <c r="BP425" s="97">
        <v>25</v>
      </c>
      <c r="BQ425" s="103">
        <f t="shared" si="174"/>
        <v>13025</v>
      </c>
      <c r="BS425" s="7" t="s">
        <v>2466</v>
      </c>
    </row>
    <row r="426" spans="1:71" ht="14" hidden="1" customHeight="1" outlineLevel="1" x14ac:dyDescent="0.2">
      <c r="A426" t="s">
        <v>2178</v>
      </c>
      <c r="B426" t="s">
        <v>855</v>
      </c>
      <c r="C426" s="1">
        <f t="shared" si="165"/>
        <v>5722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0</v>
      </c>
      <c r="G426" s="1">
        <f t="shared" si="162"/>
        <v>1323</v>
      </c>
      <c r="H426" s="2">
        <f t="shared" si="163"/>
        <v>0.23121286263544216</v>
      </c>
      <c r="I426" s="2"/>
      <c r="J426" s="2">
        <f t="shared" si="166"/>
        <v>0.3823837818944425</v>
      </c>
      <c r="K426" s="2">
        <f t="shared" si="167"/>
        <v>0.61359664452988461</v>
      </c>
      <c r="L426" s="2">
        <f t="shared" si="168"/>
        <v>0</v>
      </c>
      <c r="M426" s="2">
        <f t="shared" si="169"/>
        <v>4.0195735756729523E-3</v>
      </c>
      <c r="N426" s="1">
        <v>2188</v>
      </c>
      <c r="O426" s="1">
        <v>3511</v>
      </c>
      <c r="Q426" s="61">
        <v>23</v>
      </c>
      <c r="R426" s="61"/>
      <c r="S426" s="61"/>
      <c r="T426" s="61"/>
      <c r="U426" s="61"/>
      <c r="V426" s="61"/>
      <c r="W426" s="61"/>
      <c r="X426" s="61">
        <v>0</v>
      </c>
      <c r="Y426" s="61">
        <v>0</v>
      </c>
      <c r="Z426" s="61">
        <v>0</v>
      </c>
      <c r="AA426" s="1">
        <v>0</v>
      </c>
      <c r="BB426" s="7">
        <f>IF(Q426&gt;0,RANK(Q426,(N426:P426,Q426:AE426)),0)</f>
        <v>3</v>
      </c>
      <c r="BC426" s="7">
        <f>IF(R426&gt;0,RANK(R426,(N426:P426,Q426:AE426)),0)</f>
        <v>0</v>
      </c>
      <c r="BD426" s="7">
        <f>IF(T426&gt;0,RANK(T426,(N426:P426,Q426:AE426)),0)</f>
        <v>0</v>
      </c>
      <c r="BE426" s="7">
        <f>IF(S426&gt;0,RANK(S426,(N426:P426,Q426:AE426)),0)</f>
        <v>0</v>
      </c>
      <c r="BF426" s="2">
        <f t="shared" si="170"/>
        <v>4.0195735756728412E-3</v>
      </c>
      <c r="BG426" s="2">
        <f t="shared" si="171"/>
        <v>0</v>
      </c>
      <c r="BH426" s="2">
        <f t="shared" si="172"/>
        <v>0</v>
      </c>
      <c r="BI426" s="2">
        <f t="shared" si="173"/>
        <v>0</v>
      </c>
      <c r="BK426" t="s">
        <v>2178</v>
      </c>
      <c r="BL426" t="s">
        <v>855</v>
      </c>
      <c r="BO426" s="99">
        <v>13</v>
      </c>
      <c r="BP426" s="97">
        <v>27</v>
      </c>
      <c r="BQ426" s="103">
        <f t="shared" si="174"/>
        <v>13027</v>
      </c>
      <c r="BS426" s="7" t="s">
        <v>2466</v>
      </c>
    </row>
    <row r="427" spans="1:71" ht="14" hidden="1" customHeight="1" outlineLevel="1" x14ac:dyDescent="0.2">
      <c r="A427" t="s">
        <v>2179</v>
      </c>
      <c r="B427" t="s">
        <v>855</v>
      </c>
      <c r="C427" s="1">
        <f t="shared" si="165"/>
        <v>14985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162"/>
        <v>6194</v>
      </c>
      <c r="H427" s="2">
        <f t="shared" si="163"/>
        <v>0.41334668001334668</v>
      </c>
      <c r="I427" s="2"/>
      <c r="J427" s="2">
        <f t="shared" si="166"/>
        <v>0.28782115448782114</v>
      </c>
      <c r="K427" s="2">
        <f t="shared" si="167"/>
        <v>0.70116783450116782</v>
      </c>
      <c r="L427" s="2">
        <f t="shared" si="168"/>
        <v>0</v>
      </c>
      <c r="M427" s="2">
        <f t="shared" si="169"/>
        <v>1.1011011011011096E-2</v>
      </c>
      <c r="N427" s="1">
        <v>4313</v>
      </c>
      <c r="O427" s="1">
        <v>10507</v>
      </c>
      <c r="Q427" s="61">
        <v>165</v>
      </c>
      <c r="R427" s="61"/>
      <c r="S427" s="61"/>
      <c r="T427" s="61"/>
      <c r="U427" s="61"/>
      <c r="V427" s="61"/>
      <c r="W427" s="61"/>
      <c r="X427" s="61">
        <v>0</v>
      </c>
      <c r="Y427" s="61">
        <v>0</v>
      </c>
      <c r="Z427" s="61">
        <v>0</v>
      </c>
      <c r="AA427" s="1">
        <v>0</v>
      </c>
      <c r="BB427" s="7">
        <f>IF(Q427&gt;0,RANK(Q427,(N427:P427,Q427:AE427)),0)</f>
        <v>3</v>
      </c>
      <c r="BC427" s="7">
        <f>IF(R427&gt;0,RANK(R427,(N427:P427,Q427:AE427)),0)</f>
        <v>0</v>
      </c>
      <c r="BD427" s="7">
        <f>IF(T427&gt;0,RANK(T427,(N427:P427,Q427:AE427)),0)</f>
        <v>0</v>
      </c>
      <c r="BE427" s="7">
        <f>IF(S427&gt;0,RANK(S427,(N427:P427,Q427:AE427)),0)</f>
        <v>0</v>
      </c>
      <c r="BF427" s="2">
        <f t="shared" si="170"/>
        <v>1.1011011011011011E-2</v>
      </c>
      <c r="BG427" s="2">
        <f t="shared" si="171"/>
        <v>0</v>
      </c>
      <c r="BH427" s="2">
        <f t="shared" si="172"/>
        <v>0</v>
      </c>
      <c r="BI427" s="2">
        <f t="shared" si="173"/>
        <v>0</v>
      </c>
      <c r="BK427" t="s">
        <v>2179</v>
      </c>
      <c r="BL427" t="s">
        <v>855</v>
      </c>
      <c r="BO427" s="99">
        <v>13</v>
      </c>
      <c r="BP427" s="97">
        <v>29</v>
      </c>
      <c r="BQ427" s="103">
        <f t="shared" si="174"/>
        <v>13029</v>
      </c>
      <c r="BS427" s="7" t="s">
        <v>2466</v>
      </c>
    </row>
    <row r="428" spans="1:71" ht="14" hidden="1" customHeight="1" outlineLevel="1" x14ac:dyDescent="0.2">
      <c r="A428" t="s">
        <v>2623</v>
      </c>
      <c r="B428" t="s">
        <v>855</v>
      </c>
      <c r="C428" s="1">
        <f t="shared" si="165"/>
        <v>23683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0</v>
      </c>
      <c r="G428" s="1">
        <f t="shared" si="162"/>
        <v>6218</v>
      </c>
      <c r="H428" s="2">
        <f t="shared" si="163"/>
        <v>0.26255119706118313</v>
      </c>
      <c r="I428" s="2"/>
      <c r="J428" s="2">
        <f t="shared" si="166"/>
        <v>0.36439640248279359</v>
      </c>
      <c r="K428" s="2">
        <f t="shared" si="167"/>
        <v>0.62694759954397672</v>
      </c>
      <c r="L428" s="2">
        <f t="shared" si="168"/>
        <v>0</v>
      </c>
      <c r="M428" s="2">
        <f t="shared" si="169"/>
        <v>8.6559979732296899E-3</v>
      </c>
      <c r="N428" s="1">
        <v>8630</v>
      </c>
      <c r="O428" s="1">
        <v>14848</v>
      </c>
      <c r="Q428" s="61">
        <v>205</v>
      </c>
      <c r="R428" s="61"/>
      <c r="S428" s="61"/>
      <c r="T428" s="61"/>
      <c r="U428" s="61"/>
      <c r="V428" s="61"/>
      <c r="W428" s="61"/>
      <c r="X428" s="61">
        <v>0</v>
      </c>
      <c r="Y428" s="61">
        <v>0</v>
      </c>
      <c r="Z428" s="61">
        <v>0</v>
      </c>
      <c r="AA428" s="1">
        <v>0</v>
      </c>
      <c r="BB428" s="7">
        <f>IF(Q428&gt;0,RANK(Q428,(N428:P428,Q428:AE428)),0)</f>
        <v>3</v>
      </c>
      <c r="BC428" s="7">
        <f>IF(R428&gt;0,RANK(R428,(N428:P428,Q428:AE428)),0)</f>
        <v>0</v>
      </c>
      <c r="BD428" s="7">
        <f>IF(T428&gt;0,RANK(T428,(N428:P428,Q428:AE428)),0)</f>
        <v>0</v>
      </c>
      <c r="BE428" s="7">
        <f>IF(S428&gt;0,RANK(S428,(N428:P428,Q428:AE428)),0)</f>
        <v>0</v>
      </c>
      <c r="BF428" s="2">
        <f t="shared" si="170"/>
        <v>8.6559979732297437E-3</v>
      </c>
      <c r="BG428" s="2">
        <f t="shared" si="171"/>
        <v>0</v>
      </c>
      <c r="BH428" s="2">
        <f t="shared" si="172"/>
        <v>0</v>
      </c>
      <c r="BI428" s="2">
        <f t="shared" si="173"/>
        <v>0</v>
      </c>
      <c r="BK428" t="s">
        <v>2623</v>
      </c>
      <c r="BL428" t="s">
        <v>855</v>
      </c>
      <c r="BO428" s="99">
        <v>13</v>
      </c>
      <c r="BP428" s="97">
        <v>31</v>
      </c>
      <c r="BQ428" s="103">
        <f t="shared" si="174"/>
        <v>13031</v>
      </c>
      <c r="BS428" s="7" t="s">
        <v>2466</v>
      </c>
    </row>
    <row r="429" spans="1:71" ht="14" hidden="1" customHeight="1" outlineLevel="1" x14ac:dyDescent="0.2">
      <c r="A429" t="s">
        <v>1744</v>
      </c>
      <c r="B429" t="s">
        <v>855</v>
      </c>
      <c r="C429" s="1">
        <f t="shared" si="165"/>
        <v>8721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162"/>
        <v>141</v>
      </c>
      <c r="H429" s="2">
        <f t="shared" si="163"/>
        <v>1.6167870657034743E-2</v>
      </c>
      <c r="I429" s="2"/>
      <c r="J429" s="2">
        <f t="shared" si="166"/>
        <v>0.48950808393532852</v>
      </c>
      <c r="K429" s="2">
        <f t="shared" si="167"/>
        <v>0.50567595459236325</v>
      </c>
      <c r="L429" s="2">
        <f t="shared" si="168"/>
        <v>0</v>
      </c>
      <c r="M429" s="2">
        <f t="shared" si="169"/>
        <v>4.8159614723082278E-3</v>
      </c>
      <c r="N429" s="1">
        <v>4269</v>
      </c>
      <c r="O429" s="1">
        <v>4410</v>
      </c>
      <c r="Q429" s="61">
        <v>42</v>
      </c>
      <c r="R429" s="61"/>
      <c r="S429" s="61"/>
      <c r="T429" s="61"/>
      <c r="U429" s="61"/>
      <c r="V429" s="61"/>
      <c r="W429" s="61"/>
      <c r="X429" s="61">
        <v>0</v>
      </c>
      <c r="Y429" s="61">
        <v>0</v>
      </c>
      <c r="Z429" s="61">
        <v>0</v>
      </c>
      <c r="AA429" s="1">
        <v>0</v>
      </c>
      <c r="BB429" s="7">
        <f>IF(Q429&gt;0,RANK(Q429,(N429:P429,Q429:AE429)),0)</f>
        <v>3</v>
      </c>
      <c r="BC429" s="7">
        <f>IF(R429&gt;0,RANK(R429,(N429:P429,Q429:AE429)),0)</f>
        <v>0</v>
      </c>
      <c r="BD429" s="7">
        <f>IF(T429&gt;0,RANK(T429,(N429:P429,Q429:AE429)),0)</f>
        <v>0</v>
      </c>
      <c r="BE429" s="7">
        <f>IF(S429&gt;0,RANK(S429,(N429:P429,Q429:AE429)),0)</f>
        <v>0</v>
      </c>
      <c r="BF429" s="2">
        <f t="shared" si="170"/>
        <v>4.8159614723082217E-3</v>
      </c>
      <c r="BG429" s="2">
        <f t="shared" si="171"/>
        <v>0</v>
      </c>
      <c r="BH429" s="2">
        <f t="shared" si="172"/>
        <v>0</v>
      </c>
      <c r="BI429" s="2">
        <f t="shared" si="173"/>
        <v>0</v>
      </c>
      <c r="BK429" t="s">
        <v>1744</v>
      </c>
      <c r="BL429" t="s">
        <v>855</v>
      </c>
      <c r="BO429" s="99">
        <v>13</v>
      </c>
      <c r="BP429" s="97">
        <v>33</v>
      </c>
      <c r="BQ429" s="103">
        <f t="shared" si="174"/>
        <v>13033</v>
      </c>
      <c r="BS429" s="7" t="s">
        <v>2466</v>
      </c>
    </row>
    <row r="430" spans="1:71" ht="14" hidden="1" customHeight="1" outlineLevel="1" x14ac:dyDescent="0.2">
      <c r="A430" t="s">
        <v>1671</v>
      </c>
      <c r="B430" t="s">
        <v>855</v>
      </c>
      <c r="C430" s="1">
        <f t="shared" si="165"/>
        <v>8863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0</v>
      </c>
      <c r="G430" s="1">
        <f t="shared" si="162"/>
        <v>3907</v>
      </c>
      <c r="H430" s="2">
        <f t="shared" si="163"/>
        <v>0.44082139230508854</v>
      </c>
      <c r="I430" s="2"/>
      <c r="J430" s="2">
        <f t="shared" si="166"/>
        <v>0.2765429312873745</v>
      </c>
      <c r="K430" s="2">
        <f t="shared" si="167"/>
        <v>0.71736432359246305</v>
      </c>
      <c r="L430" s="2">
        <f t="shared" si="168"/>
        <v>0</v>
      </c>
      <c r="M430" s="2">
        <f t="shared" si="169"/>
        <v>6.0927451201624461E-3</v>
      </c>
      <c r="N430" s="1">
        <v>2451</v>
      </c>
      <c r="O430" s="1">
        <v>6358</v>
      </c>
      <c r="Q430" s="61">
        <v>54</v>
      </c>
      <c r="R430" s="61"/>
      <c r="S430" s="61"/>
      <c r="T430" s="61"/>
      <c r="U430" s="61"/>
      <c r="V430" s="61"/>
      <c r="W430" s="61"/>
      <c r="X430" s="61">
        <v>0</v>
      </c>
      <c r="Y430" s="61">
        <v>0</v>
      </c>
      <c r="Z430" s="61">
        <v>0</v>
      </c>
      <c r="AA430" s="1">
        <v>0</v>
      </c>
      <c r="BB430" s="7">
        <f>IF(Q430&gt;0,RANK(Q430,(N430:P430,Q430:AE430)),0)</f>
        <v>3</v>
      </c>
      <c r="BC430" s="7">
        <f>IF(R430&gt;0,RANK(R430,(N430:P430,Q430:AE430)),0)</f>
        <v>0</v>
      </c>
      <c r="BD430" s="7">
        <f>IF(T430&gt;0,RANK(T430,(N430:P430,Q430:AE430)),0)</f>
        <v>0</v>
      </c>
      <c r="BE430" s="7">
        <f>IF(S430&gt;0,RANK(S430,(N430:P430,Q430:AE430)),0)</f>
        <v>0</v>
      </c>
      <c r="BF430" s="2">
        <f t="shared" si="170"/>
        <v>6.092745120162473E-3</v>
      </c>
      <c r="BG430" s="2">
        <f t="shared" si="171"/>
        <v>0</v>
      </c>
      <c r="BH430" s="2">
        <f t="shared" si="172"/>
        <v>0</v>
      </c>
      <c r="BI430" s="2">
        <f t="shared" si="173"/>
        <v>0</v>
      </c>
      <c r="BK430" t="s">
        <v>1671</v>
      </c>
      <c r="BL430" t="s">
        <v>855</v>
      </c>
      <c r="BO430" s="99">
        <v>13</v>
      </c>
      <c r="BP430" s="97">
        <v>35</v>
      </c>
      <c r="BQ430" s="103">
        <f t="shared" si="174"/>
        <v>13035</v>
      </c>
      <c r="BS430" s="7" t="s">
        <v>2466</v>
      </c>
    </row>
    <row r="431" spans="1:71" ht="14" hidden="1" customHeight="1" outlineLevel="1" x14ac:dyDescent="0.2">
      <c r="A431" t="s">
        <v>2511</v>
      </c>
      <c r="B431" t="s">
        <v>855</v>
      </c>
      <c r="C431" s="1">
        <f t="shared" si="165"/>
        <v>1899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>IF(P431&gt;0,RANK(P431,(N431:P431,Q431:AE431)),0)</f>
        <v>0</v>
      </c>
      <c r="G431" s="1">
        <f t="shared" si="162"/>
        <v>274</v>
      </c>
      <c r="H431" s="2">
        <f t="shared" si="163"/>
        <v>0.14428646656134808</v>
      </c>
      <c r="I431" s="2"/>
      <c r="J431" s="2">
        <f t="shared" si="166"/>
        <v>0.57082675092153767</v>
      </c>
      <c r="K431" s="2">
        <f t="shared" si="167"/>
        <v>0.42654028436018959</v>
      </c>
      <c r="L431" s="2">
        <f t="shared" si="168"/>
        <v>0</v>
      </c>
      <c r="M431" s="2">
        <f t="shared" si="169"/>
        <v>2.6329647182727345E-3</v>
      </c>
      <c r="N431" s="1">
        <v>1084</v>
      </c>
      <c r="O431" s="1">
        <v>810</v>
      </c>
      <c r="Q431" s="61">
        <v>5</v>
      </c>
      <c r="R431" s="61"/>
      <c r="S431" s="61"/>
      <c r="T431" s="61"/>
      <c r="U431" s="61"/>
      <c r="V431" s="61"/>
      <c r="W431" s="61"/>
      <c r="X431" s="61">
        <v>0</v>
      </c>
      <c r="Y431" s="61">
        <v>0</v>
      </c>
      <c r="Z431" s="61">
        <v>0</v>
      </c>
      <c r="AA431" s="1">
        <v>0</v>
      </c>
      <c r="BB431" s="7">
        <f>IF(Q431&gt;0,RANK(Q431,(N431:P431,Q431:AE431)),0)</f>
        <v>3</v>
      </c>
      <c r="BC431" s="7">
        <f>IF(R431&gt;0,RANK(R431,(N431:P431,Q431:AE431)),0)</f>
        <v>0</v>
      </c>
      <c r="BD431" s="7">
        <f>IF(T431&gt;0,RANK(T431,(N431:P431,Q431:AE431)),0)</f>
        <v>0</v>
      </c>
      <c r="BE431" s="7">
        <f>IF(S431&gt;0,RANK(S431,(N431:P431,Q431:AE431)),0)</f>
        <v>0</v>
      </c>
      <c r="BF431" s="2">
        <f t="shared" si="170"/>
        <v>2.6329647182727752E-3</v>
      </c>
      <c r="BG431" s="2">
        <f t="shared" si="171"/>
        <v>0</v>
      </c>
      <c r="BH431" s="2">
        <f t="shared" si="172"/>
        <v>0</v>
      </c>
      <c r="BI431" s="2">
        <f t="shared" si="173"/>
        <v>0</v>
      </c>
      <c r="BK431" t="s">
        <v>2511</v>
      </c>
      <c r="BL431" t="s">
        <v>855</v>
      </c>
      <c r="BO431" s="99">
        <v>13</v>
      </c>
      <c r="BP431" s="97">
        <v>37</v>
      </c>
      <c r="BQ431" s="103">
        <f t="shared" si="174"/>
        <v>13037</v>
      </c>
      <c r="BS431" s="7" t="s">
        <v>2466</v>
      </c>
    </row>
    <row r="432" spans="1:71" ht="14" hidden="1" customHeight="1" outlineLevel="1" x14ac:dyDescent="0.2">
      <c r="A432" t="s">
        <v>89</v>
      </c>
      <c r="B432" t="s">
        <v>855</v>
      </c>
      <c r="C432" s="1">
        <f t="shared" si="165"/>
        <v>17061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0</v>
      </c>
      <c r="G432" s="1">
        <f t="shared" si="162"/>
        <v>5412</v>
      </c>
      <c r="H432" s="2">
        <f t="shared" si="163"/>
        <v>0.31721470019342357</v>
      </c>
      <c r="I432" s="2"/>
      <c r="J432" s="2">
        <f t="shared" si="166"/>
        <v>0.33567786179004749</v>
      </c>
      <c r="K432" s="2">
        <f t="shared" si="167"/>
        <v>0.65289256198347112</v>
      </c>
      <c r="L432" s="2">
        <f t="shared" si="168"/>
        <v>0</v>
      </c>
      <c r="M432" s="2">
        <f t="shared" si="169"/>
        <v>1.1429576226481331E-2</v>
      </c>
      <c r="N432" s="1">
        <v>5727</v>
      </c>
      <c r="O432" s="1">
        <v>11139</v>
      </c>
      <c r="Q432" s="61">
        <v>195</v>
      </c>
      <c r="R432" s="61"/>
      <c r="S432" s="61"/>
      <c r="T432" s="61"/>
      <c r="U432" s="61"/>
      <c r="V432" s="61"/>
      <c r="W432" s="61"/>
      <c r="X432" s="61">
        <v>0</v>
      </c>
      <c r="Y432" s="61">
        <v>0</v>
      </c>
      <c r="Z432" s="61">
        <v>0</v>
      </c>
      <c r="AA432" s="1">
        <v>0</v>
      </c>
      <c r="BB432" s="7">
        <f>IF(Q432&gt;0,RANK(Q432,(N432:P432,Q432:AE432)),0)</f>
        <v>3</v>
      </c>
      <c r="BC432" s="7">
        <f>IF(R432&gt;0,RANK(R432,(N432:P432,Q432:AE432)),0)</f>
        <v>0</v>
      </c>
      <c r="BD432" s="7">
        <f>IF(T432&gt;0,RANK(T432,(N432:P432,Q432:AE432)),0)</f>
        <v>0</v>
      </c>
      <c r="BE432" s="7">
        <f>IF(S432&gt;0,RANK(S432,(N432:P432,Q432:AE432)),0)</f>
        <v>0</v>
      </c>
      <c r="BF432" s="2">
        <f t="shared" si="170"/>
        <v>1.1429576226481448E-2</v>
      </c>
      <c r="BG432" s="2">
        <f t="shared" si="171"/>
        <v>0</v>
      </c>
      <c r="BH432" s="2">
        <f t="shared" si="172"/>
        <v>0</v>
      </c>
      <c r="BI432" s="2">
        <f t="shared" si="173"/>
        <v>0</v>
      </c>
      <c r="BK432" t="s">
        <v>89</v>
      </c>
      <c r="BL432" t="s">
        <v>855</v>
      </c>
      <c r="BO432" s="99">
        <v>13</v>
      </c>
      <c r="BP432" s="97">
        <v>39</v>
      </c>
      <c r="BQ432" s="103">
        <f t="shared" si="174"/>
        <v>13039</v>
      </c>
      <c r="BS432" s="7" t="s">
        <v>2466</v>
      </c>
    </row>
    <row r="433" spans="1:71" ht="14" hidden="1" customHeight="1" outlineLevel="1" x14ac:dyDescent="0.2">
      <c r="A433" t="s">
        <v>377</v>
      </c>
      <c r="B433" t="s">
        <v>855</v>
      </c>
      <c r="C433" s="1">
        <f t="shared" si="165"/>
        <v>3539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162"/>
        <v>1597</v>
      </c>
      <c r="H433" s="2">
        <f t="shared" si="163"/>
        <v>0.45125741734953378</v>
      </c>
      <c r="I433" s="2"/>
      <c r="J433" s="2">
        <f t="shared" si="166"/>
        <v>0.27211076575303761</v>
      </c>
      <c r="K433" s="2">
        <f t="shared" si="167"/>
        <v>0.72336818310257134</v>
      </c>
      <c r="L433" s="2">
        <f t="shared" si="168"/>
        <v>0</v>
      </c>
      <c r="M433" s="2">
        <f t="shared" si="169"/>
        <v>4.5210511443910528E-3</v>
      </c>
      <c r="N433" s="1">
        <v>963</v>
      </c>
      <c r="O433" s="1">
        <v>2560</v>
      </c>
      <c r="Q433" s="61">
        <v>16</v>
      </c>
      <c r="R433" s="61"/>
      <c r="S433" s="61"/>
      <c r="T433" s="61"/>
      <c r="U433" s="61"/>
      <c r="V433" s="61"/>
      <c r="W433" s="61"/>
      <c r="X433" s="61">
        <v>0</v>
      </c>
      <c r="Y433" s="61">
        <v>0</v>
      </c>
      <c r="Z433" s="61">
        <v>0</v>
      </c>
      <c r="AA433" s="1">
        <v>0</v>
      </c>
      <c r="BB433" s="7">
        <f>IF(Q433&gt;0,RANK(Q433,(N433:P433,Q433:AE433)),0)</f>
        <v>3</v>
      </c>
      <c r="BC433" s="7">
        <f>IF(R433&gt;0,RANK(R433,(N433:P433,Q433:AE433)),0)</f>
        <v>0</v>
      </c>
      <c r="BD433" s="7">
        <f>IF(T433&gt;0,RANK(T433,(N433:P433,Q433:AE433)),0)</f>
        <v>0</v>
      </c>
      <c r="BE433" s="7">
        <f>IF(S433&gt;0,RANK(S433,(N433:P433,Q433:AE433)),0)</f>
        <v>0</v>
      </c>
      <c r="BF433" s="2">
        <f t="shared" si="170"/>
        <v>4.521051144391071E-3</v>
      </c>
      <c r="BG433" s="2">
        <f t="shared" si="171"/>
        <v>0</v>
      </c>
      <c r="BH433" s="2">
        <f t="shared" si="172"/>
        <v>0</v>
      </c>
      <c r="BI433" s="2">
        <f t="shared" si="173"/>
        <v>0</v>
      </c>
      <c r="BK433" t="s">
        <v>377</v>
      </c>
      <c r="BL433" t="s">
        <v>855</v>
      </c>
      <c r="BO433" s="99">
        <v>13</v>
      </c>
      <c r="BP433" s="97">
        <v>43</v>
      </c>
      <c r="BQ433" s="103">
        <f t="shared" si="174"/>
        <v>13043</v>
      </c>
      <c r="BS433" s="7" t="s">
        <v>2466</v>
      </c>
    </row>
    <row r="434" spans="1:71" ht="14" hidden="1" customHeight="1" outlineLevel="1" x14ac:dyDescent="0.2">
      <c r="A434" t="s">
        <v>378</v>
      </c>
      <c r="B434" t="s">
        <v>855</v>
      </c>
      <c r="C434" s="1">
        <f t="shared" si="165"/>
        <v>41844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162"/>
        <v>17024</v>
      </c>
      <c r="H434" s="2">
        <f t="shared" si="163"/>
        <v>0.40684446993595258</v>
      </c>
      <c r="I434" s="2"/>
      <c r="J434" s="2">
        <f t="shared" si="166"/>
        <v>0.29108115858904504</v>
      </c>
      <c r="K434" s="2">
        <f t="shared" si="167"/>
        <v>0.69792562852499762</v>
      </c>
      <c r="L434" s="2">
        <f t="shared" si="168"/>
        <v>0</v>
      </c>
      <c r="M434" s="2">
        <f t="shared" si="169"/>
        <v>1.0993212885957337E-2</v>
      </c>
      <c r="N434" s="1">
        <v>12180</v>
      </c>
      <c r="O434" s="1">
        <v>29204</v>
      </c>
      <c r="Q434" s="61">
        <v>459</v>
      </c>
      <c r="R434" s="61"/>
      <c r="S434" s="61"/>
      <c r="T434" s="61"/>
      <c r="U434" s="61"/>
      <c r="V434" s="61"/>
      <c r="W434" s="61"/>
      <c r="X434" s="61">
        <v>1</v>
      </c>
      <c r="Y434" s="61">
        <v>0</v>
      </c>
      <c r="Z434" s="61">
        <v>0</v>
      </c>
      <c r="AA434" s="1">
        <v>0</v>
      </c>
      <c r="BB434" s="7">
        <f>IF(Q434&gt;0,RANK(Q434,(N434:P434,Q434:AE434)),0)</f>
        <v>3</v>
      </c>
      <c r="BC434" s="7">
        <f>IF(R434&gt;0,RANK(R434,(N434:P434,Q434:AE434)),0)</f>
        <v>0</v>
      </c>
      <c r="BD434" s="7">
        <f>IF(T434&gt;0,RANK(T434,(N434:P434,Q434:AE434)),0)</f>
        <v>0</v>
      </c>
      <c r="BE434" s="7">
        <f>IF(S434&gt;0,RANK(S434,(N434:P434,Q434:AE434)),0)</f>
        <v>0</v>
      </c>
      <c r="BF434" s="2">
        <f t="shared" si="170"/>
        <v>1.0969314597074849E-2</v>
      </c>
      <c r="BG434" s="2">
        <f t="shared" si="171"/>
        <v>0</v>
      </c>
      <c r="BH434" s="2">
        <f t="shared" si="172"/>
        <v>0</v>
      </c>
      <c r="BI434" s="2">
        <f t="shared" si="173"/>
        <v>0</v>
      </c>
      <c r="BK434" t="s">
        <v>378</v>
      </c>
      <c r="BL434" t="s">
        <v>855</v>
      </c>
      <c r="BO434" s="99">
        <v>13</v>
      </c>
      <c r="BP434" s="97">
        <v>45</v>
      </c>
      <c r="BQ434" s="103">
        <f t="shared" si="174"/>
        <v>13045</v>
      </c>
      <c r="BS434" s="7" t="s">
        <v>2466</v>
      </c>
    </row>
    <row r="435" spans="1:71" ht="14" hidden="1" customHeight="1" outlineLevel="1" x14ac:dyDescent="0.2">
      <c r="A435" t="s">
        <v>237</v>
      </c>
      <c r="B435" t="s">
        <v>855</v>
      </c>
      <c r="C435" s="1">
        <f t="shared" si="165"/>
        <v>23758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162"/>
        <v>14291</v>
      </c>
      <c r="H435" s="2">
        <f t="shared" si="163"/>
        <v>0.60152369728091593</v>
      </c>
      <c r="I435" s="2"/>
      <c r="J435" s="2">
        <f t="shared" si="166"/>
        <v>0.19319808064651905</v>
      </c>
      <c r="K435" s="2">
        <f t="shared" si="167"/>
        <v>0.79472177792743492</v>
      </c>
      <c r="L435" s="2">
        <f t="shared" si="168"/>
        <v>0</v>
      </c>
      <c r="M435" s="2">
        <f t="shared" si="169"/>
        <v>1.2080141426046076E-2</v>
      </c>
      <c r="N435" s="1">
        <v>4590</v>
      </c>
      <c r="O435" s="1">
        <v>18881</v>
      </c>
      <c r="Q435" s="61">
        <v>287</v>
      </c>
      <c r="R435" s="61"/>
      <c r="S435" s="61"/>
      <c r="T435" s="61"/>
      <c r="U435" s="61"/>
      <c r="V435" s="61"/>
      <c r="W435" s="61"/>
      <c r="X435" s="61">
        <v>0</v>
      </c>
      <c r="Y435" s="61">
        <v>0</v>
      </c>
      <c r="Z435" s="61">
        <v>0</v>
      </c>
      <c r="AA435" s="1">
        <v>0</v>
      </c>
      <c r="BB435" s="7">
        <f>IF(Q435&gt;0,RANK(Q435,(N435:P435,Q435:AE435)),0)</f>
        <v>3</v>
      </c>
      <c r="BC435" s="7">
        <f>IF(R435&gt;0,RANK(R435,(N435:P435,Q435:AE435)),0)</f>
        <v>0</v>
      </c>
      <c r="BD435" s="7">
        <f>IF(T435&gt;0,RANK(T435,(N435:P435,Q435:AE435)),0)</f>
        <v>0</v>
      </c>
      <c r="BE435" s="7">
        <f>IF(S435&gt;0,RANK(S435,(N435:P435,Q435:AE435)),0)</f>
        <v>0</v>
      </c>
      <c r="BF435" s="2">
        <f t="shared" si="170"/>
        <v>1.2080141426045963E-2</v>
      </c>
      <c r="BG435" s="2">
        <f t="shared" si="171"/>
        <v>0</v>
      </c>
      <c r="BH435" s="2">
        <f t="shared" si="172"/>
        <v>0</v>
      </c>
      <c r="BI435" s="2">
        <f t="shared" si="173"/>
        <v>0</v>
      </c>
      <c r="BK435" t="s">
        <v>237</v>
      </c>
      <c r="BL435" t="s">
        <v>855</v>
      </c>
      <c r="BO435" s="99">
        <v>13</v>
      </c>
      <c r="BP435" s="97">
        <v>47</v>
      </c>
      <c r="BQ435" s="103">
        <f t="shared" si="174"/>
        <v>13047</v>
      </c>
      <c r="BS435" s="7" t="s">
        <v>2466</v>
      </c>
    </row>
    <row r="436" spans="1:71" ht="14" hidden="1" customHeight="1" outlineLevel="1" x14ac:dyDescent="0.2">
      <c r="A436" t="s">
        <v>238</v>
      </c>
      <c r="B436" t="s">
        <v>855</v>
      </c>
      <c r="C436" s="1">
        <f t="shared" si="165"/>
        <v>3375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0</v>
      </c>
      <c r="G436" s="1">
        <f t="shared" si="162"/>
        <v>1712</v>
      </c>
      <c r="H436" s="2">
        <f t="shared" si="163"/>
        <v>0.5072592592592593</v>
      </c>
      <c r="I436" s="2"/>
      <c r="J436" s="2">
        <f t="shared" si="166"/>
        <v>0.24355555555555555</v>
      </c>
      <c r="K436" s="2">
        <f t="shared" si="167"/>
        <v>0.75081481481481482</v>
      </c>
      <c r="L436" s="2">
        <f t="shared" si="168"/>
        <v>0</v>
      </c>
      <c r="M436" s="2">
        <f t="shared" si="169"/>
        <v>5.6296296296296511E-3</v>
      </c>
      <c r="N436" s="1">
        <v>822</v>
      </c>
      <c r="O436" s="1">
        <v>2534</v>
      </c>
      <c r="Q436" s="61">
        <v>19</v>
      </c>
      <c r="R436" s="61"/>
      <c r="S436" s="61"/>
      <c r="T436" s="61"/>
      <c r="U436" s="61"/>
      <c r="V436" s="61"/>
      <c r="W436" s="61"/>
      <c r="X436" s="61">
        <v>0</v>
      </c>
      <c r="Y436" s="61">
        <v>0</v>
      </c>
      <c r="Z436" s="61">
        <v>0</v>
      </c>
      <c r="AA436" s="1">
        <v>0</v>
      </c>
      <c r="BB436" s="7">
        <f>IF(Q436&gt;0,RANK(Q436,(N436:P436,Q436:AE436)),0)</f>
        <v>3</v>
      </c>
      <c r="BC436" s="7">
        <f>IF(R436&gt;0,RANK(R436,(N436:P436,Q436:AE436)),0)</f>
        <v>0</v>
      </c>
      <c r="BD436" s="7">
        <f>IF(T436&gt;0,RANK(T436,(N436:P436,Q436:AE436)),0)</f>
        <v>0</v>
      </c>
      <c r="BE436" s="7">
        <f>IF(S436&gt;0,RANK(S436,(N436:P436,Q436:AE436)),0)</f>
        <v>0</v>
      </c>
      <c r="BF436" s="2">
        <f t="shared" si="170"/>
        <v>5.6296296296296294E-3</v>
      </c>
      <c r="BG436" s="2">
        <f t="shared" si="171"/>
        <v>0</v>
      </c>
      <c r="BH436" s="2">
        <f t="shared" si="172"/>
        <v>0</v>
      </c>
      <c r="BI436" s="2">
        <f t="shared" si="173"/>
        <v>0</v>
      </c>
      <c r="BK436" t="s">
        <v>238</v>
      </c>
      <c r="BL436" t="s">
        <v>855</v>
      </c>
      <c r="BO436" s="99">
        <v>13</v>
      </c>
      <c r="BP436" s="97">
        <v>49</v>
      </c>
      <c r="BQ436" s="103">
        <f t="shared" si="174"/>
        <v>13049</v>
      </c>
      <c r="BS436" s="7" t="s">
        <v>2466</v>
      </c>
    </row>
    <row r="437" spans="1:71" ht="14" hidden="1" customHeight="1" outlineLevel="1" x14ac:dyDescent="0.2">
      <c r="A437" t="s">
        <v>239</v>
      </c>
      <c r="B437" t="s">
        <v>855</v>
      </c>
      <c r="C437" s="1">
        <f t="shared" si="165"/>
        <v>103543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>IF(P437&gt;0,RANK(P437,(N437:P437,Q437:AE437)),0)</f>
        <v>0</v>
      </c>
      <c r="G437" s="1">
        <f t="shared" si="162"/>
        <v>19634</v>
      </c>
      <c r="H437" s="2">
        <f t="shared" si="163"/>
        <v>0.18962170306056422</v>
      </c>
      <c r="I437" s="2"/>
      <c r="J437" s="2">
        <f t="shared" si="166"/>
        <v>0.58969703408245855</v>
      </c>
      <c r="K437" s="2">
        <f t="shared" si="167"/>
        <v>0.4000753310218943</v>
      </c>
      <c r="L437" s="2">
        <f t="shared" si="168"/>
        <v>0</v>
      </c>
      <c r="M437" s="2">
        <f t="shared" si="169"/>
        <v>1.0227634895647153E-2</v>
      </c>
      <c r="N437" s="1">
        <v>61059</v>
      </c>
      <c r="O437" s="1">
        <v>41425</v>
      </c>
      <c r="Q437" s="61">
        <v>1059</v>
      </c>
      <c r="R437" s="61"/>
      <c r="S437" s="61"/>
      <c r="T437" s="61"/>
      <c r="U437" s="61"/>
      <c r="V437" s="61"/>
      <c r="W437" s="61"/>
      <c r="X437" s="61">
        <v>0</v>
      </c>
      <c r="Y437" s="61">
        <v>0</v>
      </c>
      <c r="Z437" s="61">
        <v>0</v>
      </c>
      <c r="AA437" s="1">
        <v>0</v>
      </c>
      <c r="BB437" s="7">
        <f>IF(Q437&gt;0,RANK(Q437,(N437:P437,Q437:AE437)),0)</f>
        <v>3</v>
      </c>
      <c r="BC437" s="7">
        <f>IF(R437&gt;0,RANK(R437,(N437:P437,Q437:AE437)),0)</f>
        <v>0</v>
      </c>
      <c r="BD437" s="7">
        <f>IF(T437&gt;0,RANK(T437,(N437:P437,Q437:AE437)),0)</f>
        <v>0</v>
      </c>
      <c r="BE437" s="7">
        <f>IF(S437&gt;0,RANK(S437,(N437:P437,Q437:AE437)),0)</f>
        <v>0</v>
      </c>
      <c r="BF437" s="2">
        <f t="shared" si="170"/>
        <v>1.0227634895647219E-2</v>
      </c>
      <c r="BG437" s="2">
        <f t="shared" si="171"/>
        <v>0</v>
      </c>
      <c r="BH437" s="2">
        <f t="shared" si="172"/>
        <v>0</v>
      </c>
      <c r="BI437" s="2">
        <f t="shared" si="173"/>
        <v>0</v>
      </c>
      <c r="BK437" t="s">
        <v>239</v>
      </c>
      <c r="BL437" t="s">
        <v>855</v>
      </c>
      <c r="BO437" s="99">
        <v>13</v>
      </c>
      <c r="BP437" s="97">
        <v>51</v>
      </c>
      <c r="BQ437" s="103">
        <f t="shared" si="174"/>
        <v>13051</v>
      </c>
      <c r="BS437" s="7" t="s">
        <v>2466</v>
      </c>
    </row>
    <row r="438" spans="1:71" ht="14" hidden="1" customHeight="1" outlineLevel="1" x14ac:dyDescent="0.2">
      <c r="A438" t="s">
        <v>691</v>
      </c>
      <c r="B438" t="s">
        <v>855</v>
      </c>
      <c r="C438" s="1">
        <f t="shared" si="165"/>
        <v>1105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162"/>
        <v>109</v>
      </c>
      <c r="H438" s="2">
        <f t="shared" si="163"/>
        <v>9.864253393665158E-2</v>
      </c>
      <c r="I438" s="2"/>
      <c r="J438" s="2">
        <f t="shared" si="166"/>
        <v>0.44705882352941179</v>
      </c>
      <c r="K438" s="2">
        <f t="shared" si="167"/>
        <v>0.5457013574660633</v>
      </c>
      <c r="L438" s="2">
        <f t="shared" si="168"/>
        <v>0</v>
      </c>
      <c r="M438" s="2">
        <f t="shared" si="169"/>
        <v>7.2398190045249722E-3</v>
      </c>
      <c r="N438" s="1">
        <v>494</v>
      </c>
      <c r="O438" s="1">
        <v>603</v>
      </c>
      <c r="Q438" s="61">
        <v>8</v>
      </c>
      <c r="R438" s="61"/>
      <c r="S438" s="61"/>
      <c r="T438" s="61"/>
      <c r="U438" s="61"/>
      <c r="V438" s="61"/>
      <c r="W438" s="61"/>
      <c r="X438" s="61">
        <v>0</v>
      </c>
      <c r="Y438" s="61">
        <v>0</v>
      </c>
      <c r="Z438" s="61">
        <v>0</v>
      </c>
      <c r="AA438" s="1">
        <v>0</v>
      </c>
      <c r="BB438" s="7">
        <f>IF(Q438&gt;0,RANK(Q438,(N438:P438,Q438:AE438)),0)</f>
        <v>3</v>
      </c>
      <c r="BC438" s="7">
        <f>IF(R438&gt;0,RANK(R438,(N438:P438,Q438:AE438)),0)</f>
        <v>0</v>
      </c>
      <c r="BD438" s="7">
        <f>IF(T438&gt;0,RANK(T438,(N438:P438,Q438:AE438)),0)</f>
        <v>0</v>
      </c>
      <c r="BE438" s="7">
        <f>IF(S438&gt;0,RANK(S438,(N438:P438,Q438:AE438)),0)</f>
        <v>0</v>
      </c>
      <c r="BF438" s="2">
        <f t="shared" si="170"/>
        <v>7.2398190045248872E-3</v>
      </c>
      <c r="BG438" s="2">
        <f t="shared" si="171"/>
        <v>0</v>
      </c>
      <c r="BH438" s="2">
        <f t="shared" si="172"/>
        <v>0</v>
      </c>
      <c r="BI438" s="2">
        <f t="shared" si="173"/>
        <v>0</v>
      </c>
      <c r="BK438" t="s">
        <v>691</v>
      </c>
      <c r="BL438" t="s">
        <v>855</v>
      </c>
      <c r="BO438" s="99">
        <v>13</v>
      </c>
      <c r="BP438" s="97">
        <v>53</v>
      </c>
      <c r="BQ438" s="103">
        <f t="shared" si="174"/>
        <v>13053</v>
      </c>
      <c r="BS438" s="7" t="s">
        <v>2466</v>
      </c>
    </row>
    <row r="439" spans="1:71" ht="14" hidden="1" customHeight="1" outlineLevel="1" x14ac:dyDescent="0.2">
      <c r="A439" t="s">
        <v>241</v>
      </c>
      <c r="B439" t="s">
        <v>855</v>
      </c>
      <c r="C439" s="1">
        <f t="shared" si="165"/>
        <v>7434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0</v>
      </c>
      <c r="G439" s="1">
        <f t="shared" si="162"/>
        <v>4491</v>
      </c>
      <c r="H439" s="2">
        <f t="shared" si="163"/>
        <v>0.60411622276029053</v>
      </c>
      <c r="I439" s="2"/>
      <c r="J439" s="2">
        <f t="shared" si="166"/>
        <v>0.19437718590260963</v>
      </c>
      <c r="K439" s="2">
        <f t="shared" si="167"/>
        <v>0.79849340866290019</v>
      </c>
      <c r="L439" s="2">
        <f t="shared" si="168"/>
        <v>0</v>
      </c>
      <c r="M439" s="2">
        <f t="shared" si="169"/>
        <v>7.1294054344901436E-3</v>
      </c>
      <c r="N439" s="1">
        <v>1445</v>
      </c>
      <c r="O439" s="1">
        <v>5936</v>
      </c>
      <c r="Q439" s="61">
        <v>53</v>
      </c>
      <c r="R439" s="61"/>
      <c r="S439" s="61"/>
      <c r="T439" s="61"/>
      <c r="U439" s="61"/>
      <c r="V439" s="61"/>
      <c r="W439" s="61"/>
      <c r="X439" s="61">
        <v>0</v>
      </c>
      <c r="Y439" s="61">
        <v>0</v>
      </c>
      <c r="Z439" s="61">
        <v>0</v>
      </c>
      <c r="AA439" s="1">
        <v>0</v>
      </c>
      <c r="BB439" s="7">
        <f>IF(Q439&gt;0,RANK(Q439,(N439:P439,Q439:AE439)),0)</f>
        <v>3</v>
      </c>
      <c r="BC439" s="7">
        <f>IF(R439&gt;0,RANK(R439,(N439:P439,Q439:AE439)),0)</f>
        <v>0</v>
      </c>
      <c r="BD439" s="7">
        <f>IF(T439&gt;0,RANK(T439,(N439:P439,Q439:AE439)),0)</f>
        <v>0</v>
      </c>
      <c r="BE439" s="7">
        <f>IF(S439&gt;0,RANK(S439,(N439:P439,Q439:AE439)),0)</f>
        <v>0</v>
      </c>
      <c r="BF439" s="2">
        <f t="shared" si="170"/>
        <v>7.1294054344901801E-3</v>
      </c>
      <c r="BG439" s="2">
        <f t="shared" si="171"/>
        <v>0</v>
      </c>
      <c r="BH439" s="2">
        <f t="shared" si="172"/>
        <v>0</v>
      </c>
      <c r="BI439" s="2">
        <f t="shared" si="173"/>
        <v>0</v>
      </c>
      <c r="BK439" t="s">
        <v>241</v>
      </c>
      <c r="BL439" t="s">
        <v>855</v>
      </c>
      <c r="BO439" s="99">
        <v>13</v>
      </c>
      <c r="BP439" s="97">
        <v>55</v>
      </c>
      <c r="BQ439" s="103">
        <f t="shared" si="174"/>
        <v>13055</v>
      </c>
      <c r="BS439" s="7" t="s">
        <v>2466</v>
      </c>
    </row>
    <row r="440" spans="1:71" ht="14" hidden="1" customHeight="1" outlineLevel="1" x14ac:dyDescent="0.2">
      <c r="A440" t="s">
        <v>729</v>
      </c>
      <c r="B440" t="s">
        <v>855</v>
      </c>
      <c r="C440" s="1">
        <f t="shared" si="165"/>
        <v>106411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0</v>
      </c>
      <c r="G440" s="1">
        <f t="shared" si="162"/>
        <v>48653</v>
      </c>
      <c r="H440" s="2">
        <f t="shared" si="163"/>
        <v>0.45721776883968762</v>
      </c>
      <c r="I440" s="2"/>
      <c r="J440" s="2">
        <f t="shared" si="166"/>
        <v>0.2635723750364154</v>
      </c>
      <c r="K440" s="2">
        <f t="shared" si="167"/>
        <v>0.72079014387610307</v>
      </c>
      <c r="L440" s="2">
        <f t="shared" si="168"/>
        <v>0</v>
      </c>
      <c r="M440" s="2">
        <f t="shared" si="169"/>
        <v>1.5637481087481531E-2</v>
      </c>
      <c r="N440" s="1">
        <v>28047</v>
      </c>
      <c r="O440" s="1">
        <v>76700</v>
      </c>
      <c r="Q440" s="61">
        <v>1664</v>
      </c>
      <c r="R440" s="61"/>
      <c r="S440" s="61"/>
      <c r="T440" s="61"/>
      <c r="U440" s="61"/>
      <c r="V440" s="61"/>
      <c r="W440" s="61"/>
      <c r="X440" s="61">
        <v>0</v>
      </c>
      <c r="Y440" s="61">
        <v>0</v>
      </c>
      <c r="Z440" s="61">
        <v>0</v>
      </c>
      <c r="AA440" s="1">
        <v>0</v>
      </c>
      <c r="BB440" s="7">
        <f>IF(Q440&gt;0,RANK(Q440,(N440:P440,Q440:AE440)),0)</f>
        <v>3</v>
      </c>
      <c r="BC440" s="7">
        <f>IF(R440&gt;0,RANK(R440,(N440:P440,Q440:AE440)),0)</f>
        <v>0</v>
      </c>
      <c r="BD440" s="7">
        <f>IF(T440&gt;0,RANK(T440,(N440:P440,Q440:AE440)),0)</f>
        <v>0</v>
      </c>
      <c r="BE440" s="7">
        <f>IF(S440&gt;0,RANK(S440,(N440:P440,Q440:AE440)),0)</f>
        <v>0</v>
      </c>
      <c r="BF440" s="2">
        <f t="shared" si="170"/>
        <v>1.5637481087481558E-2</v>
      </c>
      <c r="BG440" s="2">
        <f t="shared" si="171"/>
        <v>0</v>
      </c>
      <c r="BH440" s="2">
        <f t="shared" si="172"/>
        <v>0</v>
      </c>
      <c r="BI440" s="2">
        <f t="shared" si="173"/>
        <v>0</v>
      </c>
      <c r="BK440" t="s">
        <v>729</v>
      </c>
      <c r="BL440" t="s">
        <v>855</v>
      </c>
      <c r="BO440" s="99">
        <v>13</v>
      </c>
      <c r="BP440" s="97">
        <v>57</v>
      </c>
      <c r="BQ440" s="103">
        <f t="shared" si="174"/>
        <v>13057</v>
      </c>
      <c r="BS440" s="7" t="s">
        <v>2466</v>
      </c>
    </row>
    <row r="441" spans="1:71" ht="14" hidden="1" customHeight="1" outlineLevel="1" x14ac:dyDescent="0.2">
      <c r="A441" t="s">
        <v>2582</v>
      </c>
      <c r="B441" t="s">
        <v>855</v>
      </c>
      <c r="C441" s="1">
        <f t="shared" si="165"/>
        <v>43303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>IF(P441&gt;0,RANK(P441,(N441:P441,Q441:AE441)),0)</f>
        <v>0</v>
      </c>
      <c r="G441" s="1">
        <f t="shared" si="162"/>
        <v>18062</v>
      </c>
      <c r="H441" s="2">
        <f t="shared" si="163"/>
        <v>0.41710735976722169</v>
      </c>
      <c r="I441" s="2"/>
      <c r="J441" s="2">
        <f t="shared" si="166"/>
        <v>0.70265339583862552</v>
      </c>
      <c r="K441" s="2">
        <f t="shared" si="167"/>
        <v>0.28554603607140383</v>
      </c>
      <c r="L441" s="2">
        <f t="shared" si="168"/>
        <v>0</v>
      </c>
      <c r="M441" s="2">
        <f t="shared" si="169"/>
        <v>1.1800568089970653E-2</v>
      </c>
      <c r="N441" s="1">
        <v>30427</v>
      </c>
      <c r="O441" s="1">
        <v>12365</v>
      </c>
      <c r="Q441" s="61">
        <v>510</v>
      </c>
      <c r="R441" s="61"/>
      <c r="S441" s="61"/>
      <c r="T441" s="61"/>
      <c r="U441" s="61"/>
      <c r="V441" s="61"/>
      <c r="W441" s="61"/>
      <c r="X441" s="61">
        <v>0</v>
      </c>
      <c r="Y441" s="61">
        <v>0</v>
      </c>
      <c r="Z441" s="61">
        <v>0</v>
      </c>
      <c r="AA441" s="1">
        <v>1</v>
      </c>
      <c r="BB441" s="7">
        <f>IF(Q441&gt;0,RANK(Q441,(N441:P441,Q441:AE441)),0)</f>
        <v>3</v>
      </c>
      <c r="BC441" s="7">
        <f>IF(R441&gt;0,RANK(R441,(N441:P441,Q441:AE441)),0)</f>
        <v>0</v>
      </c>
      <c r="BD441" s="7">
        <f>IF(T441&gt;0,RANK(T441,(N441:P441,Q441:AE441)),0)</f>
        <v>0</v>
      </c>
      <c r="BE441" s="7">
        <f>IF(S441&gt;0,RANK(S441,(N441:P441,Q441:AE441)),0)</f>
        <v>0</v>
      </c>
      <c r="BF441" s="2">
        <f t="shared" si="170"/>
        <v>1.1777475001731982E-2</v>
      </c>
      <c r="BG441" s="2">
        <f t="shared" si="171"/>
        <v>0</v>
      </c>
      <c r="BH441" s="2">
        <f t="shared" si="172"/>
        <v>0</v>
      </c>
      <c r="BI441" s="2">
        <f t="shared" si="173"/>
        <v>0</v>
      </c>
      <c r="BK441" t="s">
        <v>2582</v>
      </c>
      <c r="BL441" t="s">
        <v>855</v>
      </c>
      <c r="BO441" s="99">
        <v>13</v>
      </c>
      <c r="BP441" s="97">
        <v>59</v>
      </c>
      <c r="BQ441" s="103">
        <f t="shared" si="174"/>
        <v>13059</v>
      </c>
      <c r="BS441" s="7" t="s">
        <v>2466</v>
      </c>
    </row>
    <row r="442" spans="1:71" ht="14" hidden="1" customHeight="1" outlineLevel="1" x14ac:dyDescent="0.2">
      <c r="A442" t="s">
        <v>2583</v>
      </c>
      <c r="B442" t="s">
        <v>855</v>
      </c>
      <c r="C442" s="1">
        <f t="shared" si="165"/>
        <v>1186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>IF(P442&gt;0,RANK(P442,(N442:P442,Q442:AE442)),0)</f>
        <v>0</v>
      </c>
      <c r="G442" s="1">
        <f t="shared" si="162"/>
        <v>106</v>
      </c>
      <c r="H442" s="2">
        <f t="shared" si="163"/>
        <v>8.9376053962900506E-2</v>
      </c>
      <c r="I442" s="2"/>
      <c r="J442" s="2">
        <f t="shared" si="166"/>
        <v>0.54131534569983142</v>
      </c>
      <c r="K442" s="2">
        <f t="shared" si="167"/>
        <v>0.45193929173693087</v>
      </c>
      <c r="L442" s="2">
        <f t="shared" si="168"/>
        <v>0</v>
      </c>
      <c r="M442" s="2">
        <f t="shared" si="169"/>
        <v>6.7453625632377112E-3</v>
      </c>
      <c r="N442" s="1">
        <v>642</v>
      </c>
      <c r="O442" s="1">
        <v>536</v>
      </c>
      <c r="Q442" s="61">
        <v>8</v>
      </c>
      <c r="R442" s="61"/>
      <c r="S442" s="61"/>
      <c r="T442" s="61"/>
      <c r="U442" s="61"/>
      <c r="V442" s="61"/>
      <c r="W442" s="61"/>
      <c r="X442" s="61">
        <v>0</v>
      </c>
      <c r="Y442" s="61">
        <v>0</v>
      </c>
      <c r="Z442" s="61">
        <v>0</v>
      </c>
      <c r="AA442" s="1">
        <v>0</v>
      </c>
      <c r="BB442" s="7">
        <f>IF(Q442&gt;0,RANK(Q442,(N442:P442,Q442:AE442)),0)</f>
        <v>3</v>
      </c>
      <c r="BC442" s="7">
        <f>IF(R442&gt;0,RANK(R442,(N442:P442,Q442:AE442)),0)</f>
        <v>0</v>
      </c>
      <c r="BD442" s="7">
        <f>IF(T442&gt;0,RANK(T442,(N442:P442,Q442:AE442)),0)</f>
        <v>0</v>
      </c>
      <c r="BE442" s="7">
        <f>IF(S442&gt;0,RANK(S442,(N442:P442,Q442:AE442)),0)</f>
        <v>0</v>
      </c>
      <c r="BF442" s="2">
        <f t="shared" si="170"/>
        <v>6.7453625632377737E-3</v>
      </c>
      <c r="BG442" s="2">
        <f t="shared" si="171"/>
        <v>0</v>
      </c>
      <c r="BH442" s="2">
        <f t="shared" si="172"/>
        <v>0</v>
      </c>
      <c r="BI442" s="2">
        <f t="shared" si="173"/>
        <v>0</v>
      </c>
      <c r="BK442" t="s">
        <v>2583</v>
      </c>
      <c r="BL442" t="s">
        <v>855</v>
      </c>
      <c r="BO442" s="99">
        <v>13</v>
      </c>
      <c r="BP442" s="97">
        <v>61</v>
      </c>
      <c r="BQ442" s="103">
        <f t="shared" si="174"/>
        <v>13061</v>
      </c>
      <c r="BS442" s="7" t="s">
        <v>2466</v>
      </c>
    </row>
    <row r="443" spans="1:71" ht="14" hidden="1" customHeight="1" outlineLevel="1" x14ac:dyDescent="0.2">
      <c r="A443" t="s">
        <v>1225</v>
      </c>
      <c r="B443" t="s">
        <v>855</v>
      </c>
      <c r="C443" s="1">
        <f t="shared" si="165"/>
        <v>92214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>IF(P443&gt;0,RANK(P443,(N443:P443,Q443:AE443)),0)</f>
        <v>0</v>
      </c>
      <c r="G443" s="1">
        <f t="shared" si="162"/>
        <v>70103</v>
      </c>
      <c r="H443" s="2">
        <f t="shared" si="163"/>
        <v>0.76022079076929749</v>
      </c>
      <c r="I443" s="2"/>
      <c r="J443" s="2">
        <f t="shared" si="166"/>
        <v>0.87807708157112807</v>
      </c>
      <c r="K443" s="2">
        <f t="shared" si="167"/>
        <v>0.11785629080183052</v>
      </c>
      <c r="L443" s="2">
        <f t="shared" si="168"/>
        <v>0</v>
      </c>
      <c r="M443" s="2">
        <f t="shared" si="169"/>
        <v>4.0666276270414081E-3</v>
      </c>
      <c r="N443" s="1">
        <v>80971</v>
      </c>
      <c r="O443" s="1">
        <v>10868</v>
      </c>
      <c r="Q443" s="61">
        <v>373</v>
      </c>
      <c r="R443" s="61"/>
      <c r="S443" s="61"/>
      <c r="T443" s="61"/>
      <c r="U443" s="61"/>
      <c r="V443" s="61"/>
      <c r="W443" s="61"/>
      <c r="X443" s="61">
        <v>0</v>
      </c>
      <c r="Y443" s="61">
        <v>0</v>
      </c>
      <c r="Z443" s="61">
        <v>0</v>
      </c>
      <c r="AA443" s="1">
        <v>2</v>
      </c>
      <c r="BB443" s="7">
        <f>IF(Q443&gt;0,RANK(Q443,(N443:P443,Q443:AE443)),0)</f>
        <v>3</v>
      </c>
      <c r="BC443" s="7">
        <f>IF(R443&gt;0,RANK(R443,(N443:P443,Q443:AE443)),0)</f>
        <v>0</v>
      </c>
      <c r="BD443" s="7">
        <f>IF(T443&gt;0,RANK(T443,(N443:P443,Q443:AE443)),0)</f>
        <v>0</v>
      </c>
      <c r="BE443" s="7">
        <f>IF(S443&gt;0,RANK(S443,(N443:P443,Q443:AE443)),0)</f>
        <v>0</v>
      </c>
      <c r="BF443" s="2">
        <f t="shared" si="170"/>
        <v>4.0449389463638923E-3</v>
      </c>
      <c r="BG443" s="2">
        <f t="shared" si="171"/>
        <v>0</v>
      </c>
      <c r="BH443" s="2">
        <f t="shared" si="172"/>
        <v>0</v>
      </c>
      <c r="BI443" s="2">
        <f t="shared" si="173"/>
        <v>0</v>
      </c>
      <c r="BK443" t="s">
        <v>1225</v>
      </c>
      <c r="BL443" t="s">
        <v>855</v>
      </c>
      <c r="BO443" s="99">
        <v>13</v>
      </c>
      <c r="BP443" s="97">
        <v>63</v>
      </c>
      <c r="BQ443" s="103">
        <f t="shared" si="174"/>
        <v>13063</v>
      </c>
      <c r="BS443" s="7" t="s">
        <v>2466</v>
      </c>
    </row>
    <row r="444" spans="1:71" ht="14" hidden="1" customHeight="1" outlineLevel="1" x14ac:dyDescent="0.2">
      <c r="A444" t="s">
        <v>803</v>
      </c>
      <c r="B444" t="s">
        <v>855</v>
      </c>
      <c r="C444" s="1">
        <f t="shared" si="165"/>
        <v>2258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0</v>
      </c>
      <c r="G444" s="1">
        <f t="shared" si="162"/>
        <v>1183</v>
      </c>
      <c r="H444" s="2">
        <f t="shared" si="163"/>
        <v>0.52391496899911427</v>
      </c>
      <c r="I444" s="2"/>
      <c r="J444" s="2">
        <f t="shared" si="166"/>
        <v>0.23649247121346323</v>
      </c>
      <c r="K444" s="2">
        <f t="shared" si="167"/>
        <v>0.76040744021257756</v>
      </c>
      <c r="L444" s="2">
        <f t="shared" si="168"/>
        <v>0</v>
      </c>
      <c r="M444" s="2">
        <f t="shared" si="169"/>
        <v>3.1000885739591588E-3</v>
      </c>
      <c r="N444" s="1">
        <v>534</v>
      </c>
      <c r="O444" s="1">
        <v>1717</v>
      </c>
      <c r="Q444" s="61">
        <v>7</v>
      </c>
      <c r="R444" s="61"/>
      <c r="S444" s="61"/>
      <c r="T444" s="61"/>
      <c r="U444" s="61"/>
      <c r="V444" s="61"/>
      <c r="W444" s="61"/>
      <c r="X444" s="61">
        <v>0</v>
      </c>
      <c r="Y444" s="61">
        <v>0</v>
      </c>
      <c r="Z444" s="61">
        <v>0</v>
      </c>
      <c r="AA444" s="1">
        <v>0</v>
      </c>
      <c r="BB444" s="7">
        <f>IF(Q444&gt;0,RANK(Q444,(N444:P444,Q444:AE444)),0)</f>
        <v>3</v>
      </c>
      <c r="BC444" s="7">
        <f>IF(R444&gt;0,RANK(R444,(N444:P444,Q444:AE444)),0)</f>
        <v>0</v>
      </c>
      <c r="BD444" s="7">
        <f>IF(T444&gt;0,RANK(T444,(N444:P444,Q444:AE444)),0)</f>
        <v>0</v>
      </c>
      <c r="BE444" s="7">
        <f>IF(S444&gt;0,RANK(S444,(N444:P444,Q444:AE444)),0)</f>
        <v>0</v>
      </c>
      <c r="BF444" s="2">
        <f t="shared" si="170"/>
        <v>3.100088573959256E-3</v>
      </c>
      <c r="BG444" s="2">
        <f t="shared" si="171"/>
        <v>0</v>
      </c>
      <c r="BH444" s="2">
        <f t="shared" si="172"/>
        <v>0</v>
      </c>
      <c r="BI444" s="2">
        <f t="shared" si="173"/>
        <v>0</v>
      </c>
      <c r="BK444" t="s">
        <v>803</v>
      </c>
      <c r="BL444" t="s">
        <v>855</v>
      </c>
      <c r="BO444" s="99">
        <v>13</v>
      </c>
      <c r="BP444" s="97">
        <v>65</v>
      </c>
      <c r="BQ444" s="103">
        <f t="shared" si="174"/>
        <v>13065</v>
      </c>
      <c r="BS444" s="7" t="s">
        <v>2466</v>
      </c>
    </row>
    <row r="445" spans="1:71" ht="14" hidden="1" customHeight="1" outlineLevel="1" x14ac:dyDescent="0.2">
      <c r="A445" t="s">
        <v>1837</v>
      </c>
      <c r="B445" t="s">
        <v>855</v>
      </c>
      <c r="C445" s="1">
        <f t="shared" ref="C445:C476" si="175">SUM(N445:AY445)</f>
        <v>311822</v>
      </c>
      <c r="D445" s="7">
        <f>IF(N445&gt;0, RANK(N445,(N445:P445,Q445:AE445)),0)</f>
        <v>1</v>
      </c>
      <c r="E445" s="7">
        <f>IF(O445&gt;0,RANK(O445,(N445:P445,Q445:AE445)),0)</f>
        <v>2</v>
      </c>
      <c r="F445" s="7">
        <f>IF(P445&gt;0,RANK(P445,(N445:P445,Q445:AE445)),0)</f>
        <v>0</v>
      </c>
      <c r="G445" s="1">
        <f t="shared" si="162"/>
        <v>29915</v>
      </c>
      <c r="H445" s="2">
        <f t="shared" si="163"/>
        <v>9.5936143055974241E-2</v>
      </c>
      <c r="I445" s="2"/>
      <c r="J445" s="2">
        <f t="shared" ref="J445:J476" si="176">IF($C445=0,"-",N445/$C445)</f>
        <v>0.54122864967834217</v>
      </c>
      <c r="K445" s="2">
        <f t="shared" ref="K445:K476" si="177">IF($C445=0,"-",O445/$C445)</f>
        <v>0.44529250662236791</v>
      </c>
      <c r="L445" s="2">
        <f t="shared" ref="L445:L476" si="178">IF($C445=0,"-",P445/$C445)</f>
        <v>0</v>
      </c>
      <c r="M445" s="2">
        <f t="shared" ref="M445:M476" si="179">IF(C445=0,"-",(1-J445-K445-L445))</f>
        <v>1.3478843699289922E-2</v>
      </c>
      <c r="N445" s="1">
        <v>168767</v>
      </c>
      <c r="O445" s="1">
        <v>138852</v>
      </c>
      <c r="Q445" s="61">
        <v>4195</v>
      </c>
      <c r="R445" s="61"/>
      <c r="S445" s="61"/>
      <c r="T445" s="61"/>
      <c r="U445" s="61"/>
      <c r="V445" s="61"/>
      <c r="W445" s="61"/>
      <c r="X445" s="61">
        <v>2</v>
      </c>
      <c r="Y445" s="61">
        <v>3</v>
      </c>
      <c r="Z445" s="61">
        <v>2</v>
      </c>
      <c r="AA445" s="1">
        <v>1</v>
      </c>
      <c r="BB445" s="7">
        <f>IF(Q445&gt;0,RANK(Q445,(N445:P445,Q445:AE445)),0)</f>
        <v>3</v>
      </c>
      <c r="BC445" s="7">
        <f>IF(R445&gt;0,RANK(R445,(N445:P445,Q445:AE445)),0)</f>
        <v>0</v>
      </c>
      <c r="BD445" s="7">
        <f>IF(T445&gt;0,RANK(T445,(N445:P445,Q445:AE445)),0)</f>
        <v>0</v>
      </c>
      <c r="BE445" s="7">
        <f>IF(S445&gt;0,RANK(S445,(N445:P445,Q445:AE445)),0)</f>
        <v>0</v>
      </c>
      <c r="BF445" s="2">
        <f t="shared" ref="BF445:BF476" si="180">IF($C445=0,"-",Q445/$C445)</f>
        <v>1.3453188036764565E-2</v>
      </c>
      <c r="BG445" s="2">
        <f t="shared" ref="BG445:BG476" si="181">IF($C445=0,"-",R445/$C445)</f>
        <v>0</v>
      </c>
      <c r="BH445" s="2">
        <f t="shared" ref="BH445:BH476" si="182">IF($C445=0,"-",T445/$C445)</f>
        <v>0</v>
      </c>
      <c r="BI445" s="2">
        <f t="shared" ref="BI445:BI476" si="183">IF($C445=0,"-",S445/$C445)</f>
        <v>0</v>
      </c>
      <c r="BK445" t="s">
        <v>1837</v>
      </c>
      <c r="BL445" t="s">
        <v>855</v>
      </c>
      <c r="BO445" s="99">
        <v>13</v>
      </c>
      <c r="BP445" s="97">
        <v>67</v>
      </c>
      <c r="BQ445" s="103">
        <f t="shared" ref="BQ445:BQ476" si="184">BO445*1000+BP445</f>
        <v>13067</v>
      </c>
      <c r="BS445" s="7" t="s">
        <v>2466</v>
      </c>
    </row>
    <row r="446" spans="1:71" ht="14" hidden="1" customHeight="1" outlineLevel="1" x14ac:dyDescent="0.2">
      <c r="A446" t="s">
        <v>1411</v>
      </c>
      <c r="B446" t="s">
        <v>855</v>
      </c>
      <c r="C446" s="1">
        <f t="shared" si="175"/>
        <v>12615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162"/>
        <v>5299</v>
      </c>
      <c r="H446" s="2">
        <f t="shared" si="163"/>
        <v>0.42005548949663102</v>
      </c>
      <c r="I446" s="2"/>
      <c r="J446" s="2">
        <f t="shared" si="176"/>
        <v>0.28775267538644472</v>
      </c>
      <c r="K446" s="2">
        <f t="shared" si="177"/>
        <v>0.70780816488307574</v>
      </c>
      <c r="L446" s="2">
        <f t="shared" si="178"/>
        <v>0</v>
      </c>
      <c r="M446" s="2">
        <f t="shared" si="179"/>
        <v>4.4391597304794805E-3</v>
      </c>
      <c r="N446" s="1">
        <v>3630</v>
      </c>
      <c r="O446" s="1">
        <v>8929</v>
      </c>
      <c r="Q446" s="61">
        <v>56</v>
      </c>
      <c r="R446" s="61"/>
      <c r="S446" s="61"/>
      <c r="T446" s="61"/>
      <c r="U446" s="61"/>
      <c r="V446" s="61"/>
      <c r="W446" s="61"/>
      <c r="X446" s="61">
        <v>0</v>
      </c>
      <c r="Y446" s="61">
        <v>0</v>
      </c>
      <c r="Z446" s="61">
        <v>0</v>
      </c>
      <c r="AA446" s="1">
        <v>0</v>
      </c>
      <c r="BB446" s="7">
        <f>IF(Q446&gt;0,RANK(Q446,(N446:P446,Q446:AE446)),0)</f>
        <v>3</v>
      </c>
      <c r="BC446" s="7">
        <f>IF(R446&gt;0,RANK(R446,(N446:P446,Q446:AE446)),0)</f>
        <v>0</v>
      </c>
      <c r="BD446" s="7">
        <f>IF(T446&gt;0,RANK(T446,(N446:P446,Q446:AE446)),0)</f>
        <v>0</v>
      </c>
      <c r="BE446" s="7">
        <f>IF(S446&gt;0,RANK(S446,(N446:P446,Q446:AE446)),0)</f>
        <v>0</v>
      </c>
      <c r="BF446" s="2">
        <f t="shared" si="180"/>
        <v>4.4391597304795881E-3</v>
      </c>
      <c r="BG446" s="2">
        <f t="shared" si="181"/>
        <v>0</v>
      </c>
      <c r="BH446" s="2">
        <f t="shared" si="182"/>
        <v>0</v>
      </c>
      <c r="BI446" s="2">
        <f t="shared" si="183"/>
        <v>0</v>
      </c>
      <c r="BK446" t="s">
        <v>1411</v>
      </c>
      <c r="BL446" t="s">
        <v>855</v>
      </c>
      <c r="BO446" s="99">
        <v>13</v>
      </c>
      <c r="BP446" s="97">
        <v>69</v>
      </c>
      <c r="BQ446" s="103">
        <f t="shared" si="184"/>
        <v>13069</v>
      </c>
      <c r="BS446" s="7" t="s">
        <v>2466</v>
      </c>
    </row>
    <row r="447" spans="1:71" ht="14" hidden="1" customHeight="1" outlineLevel="1" x14ac:dyDescent="0.2">
      <c r="A447" t="s">
        <v>1838</v>
      </c>
      <c r="B447" t="s">
        <v>855</v>
      </c>
      <c r="C447" s="1">
        <f t="shared" si="175"/>
        <v>12963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0</v>
      </c>
      <c r="G447" s="1">
        <f t="shared" si="162"/>
        <v>6776</v>
      </c>
      <c r="H447" s="2">
        <f t="shared" si="163"/>
        <v>0.52271850651855278</v>
      </c>
      <c r="I447" s="2"/>
      <c r="J447" s="2">
        <f t="shared" si="176"/>
        <v>0.23559361258967831</v>
      </c>
      <c r="K447" s="2">
        <f t="shared" si="177"/>
        <v>0.75831211910823115</v>
      </c>
      <c r="L447" s="2">
        <f t="shared" si="178"/>
        <v>0</v>
      </c>
      <c r="M447" s="2">
        <f t="shared" si="179"/>
        <v>6.0942683020905886E-3</v>
      </c>
      <c r="N447" s="1">
        <v>3054</v>
      </c>
      <c r="O447" s="1">
        <v>9830</v>
      </c>
      <c r="Q447" s="61">
        <v>79</v>
      </c>
      <c r="R447" s="61"/>
      <c r="S447" s="61"/>
      <c r="T447" s="61"/>
      <c r="U447" s="61"/>
      <c r="V447" s="61"/>
      <c r="W447" s="61"/>
      <c r="X447" s="61">
        <v>0</v>
      </c>
      <c r="Y447" s="61">
        <v>0</v>
      </c>
      <c r="Z447" s="61">
        <v>0</v>
      </c>
      <c r="AA447" s="1">
        <v>0</v>
      </c>
      <c r="BB447" s="7">
        <f>IF(Q447&gt;0,RANK(Q447,(N447:P447,Q447:AE447)),0)</f>
        <v>3</v>
      </c>
      <c r="BC447" s="7">
        <f>IF(R447&gt;0,RANK(R447,(N447:P447,Q447:AE447)),0)</f>
        <v>0</v>
      </c>
      <c r="BD447" s="7">
        <f>IF(T447&gt;0,RANK(T447,(N447:P447,Q447:AE447)),0)</f>
        <v>0</v>
      </c>
      <c r="BE447" s="7">
        <f>IF(S447&gt;0,RANK(S447,(N447:P447,Q447:AE447)),0)</f>
        <v>0</v>
      </c>
      <c r="BF447" s="2">
        <f t="shared" si="180"/>
        <v>6.0942683020905651E-3</v>
      </c>
      <c r="BG447" s="2">
        <f t="shared" si="181"/>
        <v>0</v>
      </c>
      <c r="BH447" s="2">
        <f t="shared" si="182"/>
        <v>0</v>
      </c>
      <c r="BI447" s="2">
        <f t="shared" si="183"/>
        <v>0</v>
      </c>
      <c r="BK447" t="s">
        <v>1838</v>
      </c>
      <c r="BL447" t="s">
        <v>855</v>
      </c>
      <c r="BO447" s="99">
        <v>13</v>
      </c>
      <c r="BP447" s="97">
        <v>71</v>
      </c>
      <c r="BQ447" s="103">
        <f t="shared" si="184"/>
        <v>13071</v>
      </c>
      <c r="BS447" s="7" t="s">
        <v>2466</v>
      </c>
    </row>
    <row r="448" spans="1:71" ht="14" hidden="1" customHeight="1" outlineLevel="1" x14ac:dyDescent="0.2">
      <c r="A448" t="s">
        <v>1912</v>
      </c>
      <c r="B448" t="s">
        <v>855</v>
      </c>
      <c r="C448" s="1">
        <f t="shared" si="175"/>
        <v>61635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0</v>
      </c>
      <c r="G448" s="1">
        <f t="shared" si="162"/>
        <v>20924</v>
      </c>
      <c r="H448" s="2">
        <f t="shared" si="163"/>
        <v>0.33948243692707064</v>
      </c>
      <c r="I448" s="2"/>
      <c r="J448" s="2">
        <f t="shared" si="176"/>
        <v>0.32486411941267135</v>
      </c>
      <c r="K448" s="2">
        <f t="shared" si="177"/>
        <v>0.66434655633974204</v>
      </c>
      <c r="L448" s="2">
        <f t="shared" si="178"/>
        <v>0</v>
      </c>
      <c r="M448" s="2">
        <f t="shared" si="179"/>
        <v>1.0789324247586607E-2</v>
      </c>
      <c r="N448" s="1">
        <v>20023</v>
      </c>
      <c r="O448" s="1">
        <v>40947</v>
      </c>
      <c r="Q448" s="61">
        <v>664</v>
      </c>
      <c r="R448" s="61"/>
      <c r="S448" s="61"/>
      <c r="T448" s="61"/>
      <c r="U448" s="61"/>
      <c r="V448" s="61"/>
      <c r="W448" s="61"/>
      <c r="X448" s="61">
        <v>0</v>
      </c>
      <c r="Y448" s="61">
        <v>1</v>
      </c>
      <c r="Z448" s="61">
        <v>0</v>
      </c>
      <c r="AA448" s="1">
        <v>0</v>
      </c>
      <c r="BB448" s="7">
        <f>IF(Q448&gt;0,RANK(Q448,(N448:P448,Q448:AE448)),0)</f>
        <v>3</v>
      </c>
      <c r="BC448" s="7">
        <f>IF(R448&gt;0,RANK(R448,(N448:P448,Q448:AE448)),0)</f>
        <v>0</v>
      </c>
      <c r="BD448" s="7">
        <f>IF(T448&gt;0,RANK(T448,(N448:P448,Q448:AE448)),0)</f>
        <v>0</v>
      </c>
      <c r="BE448" s="7">
        <f>IF(S448&gt;0,RANK(S448,(N448:P448,Q448:AE448)),0)</f>
        <v>0</v>
      </c>
      <c r="BF448" s="2">
        <f t="shared" si="180"/>
        <v>1.0773099699845867E-2</v>
      </c>
      <c r="BG448" s="2">
        <f t="shared" si="181"/>
        <v>0</v>
      </c>
      <c r="BH448" s="2">
        <f t="shared" si="182"/>
        <v>0</v>
      </c>
      <c r="BI448" s="2">
        <f t="shared" si="183"/>
        <v>0</v>
      </c>
      <c r="BK448" t="s">
        <v>1912</v>
      </c>
      <c r="BL448" t="s">
        <v>855</v>
      </c>
      <c r="BO448" s="99">
        <v>13</v>
      </c>
      <c r="BP448" s="97">
        <v>73</v>
      </c>
      <c r="BQ448" s="103">
        <f t="shared" si="184"/>
        <v>13073</v>
      </c>
      <c r="BS448" s="7" t="s">
        <v>2466</v>
      </c>
    </row>
    <row r="449" spans="1:71" ht="14" hidden="1" customHeight="1" outlineLevel="1" x14ac:dyDescent="0.2">
      <c r="A449" t="s">
        <v>1112</v>
      </c>
      <c r="B449" t="s">
        <v>855</v>
      </c>
      <c r="C449" s="1">
        <f t="shared" si="175"/>
        <v>5803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0</v>
      </c>
      <c r="G449" s="1">
        <f t="shared" si="162"/>
        <v>2449</v>
      </c>
      <c r="H449" s="2">
        <f t="shared" si="163"/>
        <v>0.42202309150439427</v>
      </c>
      <c r="I449" s="2"/>
      <c r="J449" s="2">
        <f t="shared" si="176"/>
        <v>0.28726520765121488</v>
      </c>
      <c r="K449" s="2">
        <f t="shared" si="177"/>
        <v>0.7092882991556092</v>
      </c>
      <c r="L449" s="2">
        <f t="shared" si="178"/>
        <v>0</v>
      </c>
      <c r="M449" s="2">
        <f t="shared" si="179"/>
        <v>3.4464931931759146E-3</v>
      </c>
      <c r="N449" s="1">
        <v>1667</v>
      </c>
      <c r="O449" s="1">
        <v>4116</v>
      </c>
      <c r="Q449" s="61">
        <v>20</v>
      </c>
      <c r="R449" s="61"/>
      <c r="S449" s="61"/>
      <c r="T449" s="61"/>
      <c r="U449" s="61"/>
      <c r="V449" s="61"/>
      <c r="W449" s="61"/>
      <c r="X449" s="61">
        <v>0</v>
      </c>
      <c r="Y449" s="61">
        <v>0</v>
      </c>
      <c r="Z449" s="61">
        <v>0</v>
      </c>
      <c r="AA449" s="1">
        <v>0</v>
      </c>
      <c r="BB449" s="7">
        <f>IF(Q449&gt;0,RANK(Q449,(N449:P449,Q449:AE449)),0)</f>
        <v>3</v>
      </c>
      <c r="BC449" s="7">
        <f>IF(R449&gt;0,RANK(R449,(N449:P449,Q449:AE449)),0)</f>
        <v>0</v>
      </c>
      <c r="BD449" s="7">
        <f>IF(T449&gt;0,RANK(T449,(N449:P449,Q449:AE449)),0)</f>
        <v>0</v>
      </c>
      <c r="BE449" s="7">
        <f>IF(S449&gt;0,RANK(S449,(N449:P449,Q449:AE449)),0)</f>
        <v>0</v>
      </c>
      <c r="BF449" s="2">
        <f t="shared" si="180"/>
        <v>3.4464931931759437E-3</v>
      </c>
      <c r="BG449" s="2">
        <f t="shared" si="181"/>
        <v>0</v>
      </c>
      <c r="BH449" s="2">
        <f t="shared" si="182"/>
        <v>0</v>
      </c>
      <c r="BI449" s="2">
        <f t="shared" si="183"/>
        <v>0</v>
      </c>
      <c r="BK449" t="s">
        <v>1112</v>
      </c>
      <c r="BL449" t="s">
        <v>855</v>
      </c>
      <c r="BO449" s="99">
        <v>13</v>
      </c>
      <c r="BP449" s="97">
        <v>75</v>
      </c>
      <c r="BQ449" s="103">
        <f t="shared" si="184"/>
        <v>13075</v>
      </c>
      <c r="BS449" s="7" t="s">
        <v>2466</v>
      </c>
    </row>
    <row r="450" spans="1:71" ht="14" hidden="1" customHeight="1" outlineLevel="1" x14ac:dyDescent="0.2">
      <c r="A450" t="s">
        <v>985</v>
      </c>
      <c r="B450" t="s">
        <v>855</v>
      </c>
      <c r="C450" s="1">
        <f t="shared" si="175"/>
        <v>58073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0</v>
      </c>
      <c r="G450" s="1">
        <f t="shared" si="162"/>
        <v>23563</v>
      </c>
      <c r="H450" s="2">
        <f t="shared" si="163"/>
        <v>0.40574793794017872</v>
      </c>
      <c r="I450" s="2"/>
      <c r="J450" s="2">
        <f t="shared" si="176"/>
        <v>0.29115079296747198</v>
      </c>
      <c r="K450" s="2">
        <f t="shared" si="177"/>
        <v>0.69689873090765075</v>
      </c>
      <c r="L450" s="2">
        <f t="shared" si="178"/>
        <v>0</v>
      </c>
      <c r="M450" s="2">
        <f t="shared" si="179"/>
        <v>1.1950476124877318E-2</v>
      </c>
      <c r="N450" s="1">
        <v>16908</v>
      </c>
      <c r="O450" s="1">
        <v>40471</v>
      </c>
      <c r="Q450" s="61">
        <v>692</v>
      </c>
      <c r="R450" s="61"/>
      <c r="S450" s="61"/>
      <c r="T450" s="61"/>
      <c r="U450" s="61"/>
      <c r="V450" s="61"/>
      <c r="W450" s="61"/>
      <c r="X450" s="61">
        <v>0</v>
      </c>
      <c r="Y450" s="61">
        <v>2</v>
      </c>
      <c r="Z450" s="61">
        <v>0</v>
      </c>
      <c r="AA450" s="1">
        <v>0</v>
      </c>
      <c r="BB450" s="7">
        <f>IF(Q450&gt;0,RANK(Q450,(N450:P450,Q450:AE450)),0)</f>
        <v>3</v>
      </c>
      <c r="BC450" s="7">
        <f>IF(R450&gt;0,RANK(R450,(N450:P450,Q450:AE450)),0)</f>
        <v>0</v>
      </c>
      <c r="BD450" s="7">
        <f>IF(T450&gt;0,RANK(T450,(N450:P450,Q450:AE450)),0)</f>
        <v>0</v>
      </c>
      <c r="BE450" s="7">
        <f>IF(S450&gt;0,RANK(S450,(N450:P450,Q450:AE450)),0)</f>
        <v>0</v>
      </c>
      <c r="BF450" s="2">
        <f t="shared" si="180"/>
        <v>1.1916036712413687E-2</v>
      </c>
      <c r="BG450" s="2">
        <f t="shared" si="181"/>
        <v>0</v>
      </c>
      <c r="BH450" s="2">
        <f t="shared" si="182"/>
        <v>0</v>
      </c>
      <c r="BI450" s="2">
        <f t="shared" si="183"/>
        <v>0</v>
      </c>
      <c r="BK450" t="s">
        <v>985</v>
      </c>
      <c r="BL450" t="s">
        <v>855</v>
      </c>
      <c r="BO450" s="99">
        <v>13</v>
      </c>
      <c r="BP450" s="97">
        <v>77</v>
      </c>
      <c r="BQ450" s="103">
        <f t="shared" si="184"/>
        <v>13077</v>
      </c>
      <c r="BS450" s="7" t="s">
        <v>2466</v>
      </c>
    </row>
    <row r="451" spans="1:71" ht="14" hidden="1" customHeight="1" outlineLevel="1" x14ac:dyDescent="0.2">
      <c r="A451" t="s">
        <v>552</v>
      </c>
      <c r="B451" t="s">
        <v>855</v>
      </c>
      <c r="C451" s="1">
        <f t="shared" si="175"/>
        <v>4934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0</v>
      </c>
      <c r="G451" s="1">
        <f t="shared" si="162"/>
        <v>2293</v>
      </c>
      <c r="H451" s="2">
        <f t="shared" si="163"/>
        <v>0.46473449533846778</v>
      </c>
      <c r="I451" s="2"/>
      <c r="J451" s="2">
        <f t="shared" si="176"/>
        <v>0.26388325901905146</v>
      </c>
      <c r="K451" s="2">
        <f t="shared" si="177"/>
        <v>0.7286177543575193</v>
      </c>
      <c r="L451" s="2">
        <f t="shared" si="178"/>
        <v>0</v>
      </c>
      <c r="M451" s="2">
        <f t="shared" si="179"/>
        <v>7.4989866234292935E-3</v>
      </c>
      <c r="N451" s="1">
        <v>1302</v>
      </c>
      <c r="O451" s="1">
        <v>3595</v>
      </c>
      <c r="Q451" s="61">
        <v>37</v>
      </c>
      <c r="R451" s="61"/>
      <c r="S451" s="61"/>
      <c r="T451" s="61"/>
      <c r="U451" s="61"/>
      <c r="V451" s="61"/>
      <c r="W451" s="61"/>
      <c r="X451" s="61">
        <v>0</v>
      </c>
      <c r="Y451" s="61">
        <v>0</v>
      </c>
      <c r="Z451" s="61">
        <v>0</v>
      </c>
      <c r="AA451" s="1">
        <v>0</v>
      </c>
      <c r="BB451" s="7">
        <f>IF(Q451&gt;0,RANK(Q451,(N451:P451,Q451:AE451)),0)</f>
        <v>3</v>
      </c>
      <c r="BC451" s="7">
        <f>IF(R451&gt;0,RANK(R451,(N451:P451,Q451:AE451)),0)</f>
        <v>0</v>
      </c>
      <c r="BD451" s="7">
        <f>IF(T451&gt;0,RANK(T451,(N451:P451,Q451:AE451)),0)</f>
        <v>0</v>
      </c>
      <c r="BE451" s="7">
        <f>IF(S451&gt;0,RANK(S451,(N451:P451,Q451:AE451)),0)</f>
        <v>0</v>
      </c>
      <c r="BF451" s="2">
        <f t="shared" si="180"/>
        <v>7.4989866234292666E-3</v>
      </c>
      <c r="BG451" s="2">
        <f t="shared" si="181"/>
        <v>0</v>
      </c>
      <c r="BH451" s="2">
        <f t="shared" si="182"/>
        <v>0</v>
      </c>
      <c r="BI451" s="2">
        <f t="shared" si="183"/>
        <v>0</v>
      </c>
      <c r="BK451" t="s">
        <v>552</v>
      </c>
      <c r="BL451" t="s">
        <v>855</v>
      </c>
      <c r="BO451" s="99">
        <v>13</v>
      </c>
      <c r="BP451" s="97">
        <v>79</v>
      </c>
      <c r="BQ451" s="103">
        <f t="shared" si="184"/>
        <v>13079</v>
      </c>
      <c r="BS451" s="7" t="s">
        <v>2466</v>
      </c>
    </row>
    <row r="452" spans="1:71" ht="14" hidden="1" customHeight="1" outlineLevel="1" x14ac:dyDescent="0.2">
      <c r="A452" t="s">
        <v>2101</v>
      </c>
      <c r="B452" t="s">
        <v>855</v>
      </c>
      <c r="C452" s="1">
        <f t="shared" si="175"/>
        <v>7050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0</v>
      </c>
      <c r="G452" s="1">
        <f t="shared" ref="G452:G515" si="185">IF(C452&gt;0,MAX(N452:P452)-LARGE(N452:P452,2),0)</f>
        <v>1868</v>
      </c>
      <c r="H452" s="2">
        <f t="shared" ref="H452:H515" si="186">IF(C452&gt;0,G452/C452,0)</f>
        <v>0.26496453900709221</v>
      </c>
      <c r="I452" s="2"/>
      <c r="J452" s="2">
        <f t="shared" si="176"/>
        <v>0.36553191489361703</v>
      </c>
      <c r="K452" s="2">
        <f t="shared" si="177"/>
        <v>0.63049645390070919</v>
      </c>
      <c r="L452" s="2">
        <f t="shared" si="178"/>
        <v>0</v>
      </c>
      <c r="M452" s="2">
        <f t="shared" si="179"/>
        <v>3.9716312056737868E-3</v>
      </c>
      <c r="N452" s="1">
        <v>2577</v>
      </c>
      <c r="O452" s="1">
        <v>4445</v>
      </c>
      <c r="Q452" s="61">
        <v>28</v>
      </c>
      <c r="R452" s="61"/>
      <c r="S452" s="61"/>
      <c r="T452" s="61"/>
      <c r="U452" s="61"/>
      <c r="V452" s="61"/>
      <c r="W452" s="61"/>
      <c r="X452" s="61">
        <v>0</v>
      </c>
      <c r="Y452" s="61">
        <v>0</v>
      </c>
      <c r="Z452" s="61">
        <v>0</v>
      </c>
      <c r="AA452" s="1">
        <v>0</v>
      </c>
      <c r="BB452" s="7">
        <f>IF(Q452&gt;0,RANK(Q452,(N452:P452,Q452:AE452)),0)</f>
        <v>3</v>
      </c>
      <c r="BC452" s="7">
        <f>IF(R452&gt;0,RANK(R452,(N452:P452,Q452:AE452)),0)</f>
        <v>0</v>
      </c>
      <c r="BD452" s="7">
        <f>IF(T452&gt;0,RANK(T452,(N452:P452,Q452:AE452)),0)</f>
        <v>0</v>
      </c>
      <c r="BE452" s="7">
        <f>IF(S452&gt;0,RANK(S452,(N452:P452,Q452:AE452)),0)</f>
        <v>0</v>
      </c>
      <c r="BF452" s="2">
        <f t="shared" si="180"/>
        <v>3.971631205673759E-3</v>
      </c>
      <c r="BG452" s="2">
        <f t="shared" si="181"/>
        <v>0</v>
      </c>
      <c r="BH452" s="2">
        <f t="shared" si="182"/>
        <v>0</v>
      </c>
      <c r="BI452" s="2">
        <f t="shared" si="183"/>
        <v>0</v>
      </c>
      <c r="BK452" t="s">
        <v>2101</v>
      </c>
      <c r="BL452" t="s">
        <v>855</v>
      </c>
      <c r="BO452" s="99">
        <v>13</v>
      </c>
      <c r="BP452" s="97">
        <v>81</v>
      </c>
      <c r="BQ452" s="103">
        <f t="shared" si="184"/>
        <v>13081</v>
      </c>
      <c r="BS452" s="7" t="s">
        <v>2466</v>
      </c>
    </row>
    <row r="453" spans="1:71" ht="14" hidden="1" customHeight="1" outlineLevel="1" x14ac:dyDescent="0.2">
      <c r="A453" t="s">
        <v>21</v>
      </c>
      <c r="B453" t="s">
        <v>855</v>
      </c>
      <c r="C453" s="1">
        <f t="shared" si="175"/>
        <v>5462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0</v>
      </c>
      <c r="G453" s="1">
        <f t="shared" si="185"/>
        <v>3624</v>
      </c>
      <c r="H453" s="2">
        <f t="shared" si="186"/>
        <v>0.66349322592456972</v>
      </c>
      <c r="I453" s="2"/>
      <c r="J453" s="2">
        <f t="shared" si="176"/>
        <v>0.1618454778469425</v>
      </c>
      <c r="K453" s="2">
        <f t="shared" si="177"/>
        <v>0.82533870377151231</v>
      </c>
      <c r="L453" s="2">
        <f t="shared" si="178"/>
        <v>0</v>
      </c>
      <c r="M453" s="2">
        <f t="shared" si="179"/>
        <v>1.2815818381545219E-2</v>
      </c>
      <c r="N453" s="1">
        <v>884</v>
      </c>
      <c r="O453" s="1">
        <v>4508</v>
      </c>
      <c r="Q453" s="61">
        <v>70</v>
      </c>
      <c r="R453" s="61"/>
      <c r="S453" s="61"/>
      <c r="T453" s="61"/>
      <c r="U453" s="61"/>
      <c r="V453" s="61"/>
      <c r="W453" s="61"/>
      <c r="X453" s="61">
        <v>0</v>
      </c>
      <c r="Y453" s="61">
        <v>0</v>
      </c>
      <c r="Z453" s="61">
        <v>0</v>
      </c>
      <c r="AA453" s="1">
        <v>0</v>
      </c>
      <c r="BB453" s="7">
        <f>IF(Q453&gt;0,RANK(Q453,(N453:P453,Q453:AE453)),0)</f>
        <v>3</v>
      </c>
      <c r="BC453" s="7">
        <f>IF(R453&gt;0,RANK(R453,(N453:P453,Q453:AE453)),0)</f>
        <v>0</v>
      </c>
      <c r="BD453" s="7">
        <f>IF(T453&gt;0,RANK(T453,(N453:P453,Q453:AE453)),0)</f>
        <v>0</v>
      </c>
      <c r="BE453" s="7">
        <f>IF(S453&gt;0,RANK(S453,(N453:P453,Q453:AE453)),0)</f>
        <v>0</v>
      </c>
      <c r="BF453" s="2">
        <f t="shared" si="180"/>
        <v>1.2815818381545222E-2</v>
      </c>
      <c r="BG453" s="2">
        <f t="shared" si="181"/>
        <v>0</v>
      </c>
      <c r="BH453" s="2">
        <f t="shared" si="182"/>
        <v>0</v>
      </c>
      <c r="BI453" s="2">
        <f t="shared" si="183"/>
        <v>0</v>
      </c>
      <c r="BK453" t="s">
        <v>21</v>
      </c>
      <c r="BL453" t="s">
        <v>855</v>
      </c>
      <c r="BO453" s="99">
        <v>13</v>
      </c>
      <c r="BP453" s="97">
        <v>83</v>
      </c>
      <c r="BQ453" s="103">
        <f t="shared" si="184"/>
        <v>13083</v>
      </c>
      <c r="BS453" s="7" t="s">
        <v>2466</v>
      </c>
    </row>
    <row r="454" spans="1:71" ht="14" hidden="1" customHeight="1" outlineLevel="1" x14ac:dyDescent="0.2">
      <c r="A454" t="s">
        <v>2400</v>
      </c>
      <c r="B454" t="s">
        <v>855</v>
      </c>
      <c r="C454" s="1">
        <f t="shared" si="175"/>
        <v>11581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0</v>
      </c>
      <c r="G454" s="1">
        <f t="shared" si="185"/>
        <v>8434</v>
      </c>
      <c r="H454" s="2">
        <f t="shared" si="186"/>
        <v>0.72826180813401264</v>
      </c>
      <c r="I454" s="2"/>
      <c r="J454" s="2">
        <f t="shared" si="176"/>
        <v>0.13116311199378292</v>
      </c>
      <c r="K454" s="2">
        <f t="shared" si="177"/>
        <v>0.85942492012779548</v>
      </c>
      <c r="L454" s="2">
        <f t="shared" si="178"/>
        <v>0</v>
      </c>
      <c r="M454" s="2">
        <f t="shared" si="179"/>
        <v>9.4119678784215788E-3</v>
      </c>
      <c r="N454" s="1">
        <v>1519</v>
      </c>
      <c r="O454" s="1">
        <v>9953</v>
      </c>
      <c r="Q454" s="61">
        <v>109</v>
      </c>
      <c r="R454" s="61"/>
      <c r="S454" s="61"/>
      <c r="T454" s="61"/>
      <c r="U454" s="61"/>
      <c r="V454" s="61"/>
      <c r="W454" s="61"/>
      <c r="X454" s="61">
        <v>0</v>
      </c>
      <c r="Y454" s="61">
        <v>0</v>
      </c>
      <c r="Z454" s="61">
        <v>0</v>
      </c>
      <c r="AA454" s="1">
        <v>0</v>
      </c>
      <c r="BB454" s="7">
        <f>IF(Q454&gt;0,RANK(Q454,(N454:P454,Q454:AE454)),0)</f>
        <v>3</v>
      </c>
      <c r="BC454" s="7">
        <f>IF(R454&gt;0,RANK(R454,(N454:P454,Q454:AE454)),0)</f>
        <v>0</v>
      </c>
      <c r="BD454" s="7">
        <f>IF(T454&gt;0,RANK(T454,(N454:P454,Q454:AE454)),0)</f>
        <v>0</v>
      </c>
      <c r="BE454" s="7">
        <f>IF(S454&gt;0,RANK(S454,(N454:P454,Q454:AE454)),0)</f>
        <v>0</v>
      </c>
      <c r="BF454" s="2">
        <f t="shared" si="180"/>
        <v>9.4119678784215528E-3</v>
      </c>
      <c r="BG454" s="2">
        <f t="shared" si="181"/>
        <v>0</v>
      </c>
      <c r="BH454" s="2">
        <f t="shared" si="182"/>
        <v>0</v>
      </c>
      <c r="BI454" s="2">
        <f t="shared" si="183"/>
        <v>0</v>
      </c>
      <c r="BK454" t="s">
        <v>2400</v>
      </c>
      <c r="BL454" t="s">
        <v>855</v>
      </c>
      <c r="BO454" s="99">
        <v>13</v>
      </c>
      <c r="BP454" s="97">
        <v>85</v>
      </c>
      <c r="BQ454" s="103">
        <f t="shared" si="184"/>
        <v>13085</v>
      </c>
      <c r="BS454" s="7" t="s">
        <v>2466</v>
      </c>
    </row>
    <row r="455" spans="1:71" ht="14" hidden="1" customHeight="1" outlineLevel="1" x14ac:dyDescent="0.2">
      <c r="A455" t="s">
        <v>840</v>
      </c>
      <c r="B455" t="s">
        <v>855</v>
      </c>
      <c r="C455" s="1">
        <f t="shared" si="175"/>
        <v>9146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1">
        <f t="shared" si="185"/>
        <v>1877</v>
      </c>
      <c r="H455" s="2">
        <f t="shared" si="186"/>
        <v>0.20522632844959546</v>
      </c>
      <c r="I455" s="2"/>
      <c r="J455" s="2">
        <f t="shared" si="176"/>
        <v>0.39525475617756395</v>
      </c>
      <c r="K455" s="2">
        <f t="shared" si="177"/>
        <v>0.60048108462715943</v>
      </c>
      <c r="L455" s="2">
        <f t="shared" si="178"/>
        <v>0</v>
      </c>
      <c r="M455" s="2">
        <f t="shared" si="179"/>
        <v>4.2641591952766733E-3</v>
      </c>
      <c r="N455" s="1">
        <v>3615</v>
      </c>
      <c r="O455" s="1">
        <v>5492</v>
      </c>
      <c r="Q455" s="61">
        <v>39</v>
      </c>
      <c r="R455" s="61"/>
      <c r="S455" s="61"/>
      <c r="T455" s="61"/>
      <c r="U455" s="61"/>
      <c r="V455" s="61"/>
      <c r="W455" s="61"/>
      <c r="X455" s="61">
        <v>0</v>
      </c>
      <c r="Y455" s="61">
        <v>0</v>
      </c>
      <c r="Z455" s="61">
        <v>0</v>
      </c>
      <c r="AA455" s="1">
        <v>0</v>
      </c>
      <c r="BB455" s="7">
        <f>IF(Q455&gt;0,RANK(Q455,(N455:P455,Q455:AE455)),0)</f>
        <v>3</v>
      </c>
      <c r="BC455" s="7">
        <f>IF(R455&gt;0,RANK(R455,(N455:P455,Q455:AE455)),0)</f>
        <v>0</v>
      </c>
      <c r="BD455" s="7">
        <f>IF(T455&gt;0,RANK(T455,(N455:P455,Q455:AE455)),0)</f>
        <v>0</v>
      </c>
      <c r="BE455" s="7">
        <f>IF(S455&gt;0,RANK(S455,(N455:P455,Q455:AE455)),0)</f>
        <v>0</v>
      </c>
      <c r="BF455" s="2">
        <f t="shared" si="180"/>
        <v>4.2641591952766239E-3</v>
      </c>
      <c r="BG455" s="2">
        <f t="shared" si="181"/>
        <v>0</v>
      </c>
      <c r="BH455" s="2">
        <f t="shared" si="182"/>
        <v>0</v>
      </c>
      <c r="BI455" s="2">
        <f t="shared" si="183"/>
        <v>0</v>
      </c>
      <c r="BK455" t="s">
        <v>840</v>
      </c>
      <c r="BL455" t="s">
        <v>855</v>
      </c>
      <c r="BO455" s="99">
        <v>13</v>
      </c>
      <c r="BP455" s="97">
        <v>87</v>
      </c>
      <c r="BQ455" s="103">
        <f t="shared" si="184"/>
        <v>13087</v>
      </c>
      <c r="BS455" s="7" t="s">
        <v>2466</v>
      </c>
    </row>
    <row r="456" spans="1:71" ht="14" hidden="1" customHeight="1" outlineLevel="1" x14ac:dyDescent="0.2">
      <c r="A456" t="s">
        <v>1077</v>
      </c>
      <c r="B456" t="s">
        <v>855</v>
      </c>
      <c r="C456" s="1">
        <f t="shared" si="175"/>
        <v>312743</v>
      </c>
      <c r="D456" s="7">
        <f>IF(N456&gt;0, RANK(N456,(N456:P456,Q456:AE456)),0)</f>
        <v>1</v>
      </c>
      <c r="E456" s="7">
        <f>IF(O456&gt;0,RANK(O456,(N456:P456,Q456:AE456)),0)</f>
        <v>2</v>
      </c>
      <c r="F456" s="7">
        <f>IF(P456&gt;0,RANK(P456,(N456:P456,Q456:AE456)),0)</f>
        <v>0</v>
      </c>
      <c r="G456" s="1">
        <f t="shared" si="185"/>
        <v>212119</v>
      </c>
      <c r="H456" s="2">
        <f t="shared" si="186"/>
        <v>0.67825339016380859</v>
      </c>
      <c r="I456" s="2"/>
      <c r="J456" s="2">
        <f t="shared" si="176"/>
        <v>0.83468534867287203</v>
      </c>
      <c r="K456" s="2">
        <f t="shared" si="177"/>
        <v>0.15643195850906336</v>
      </c>
      <c r="L456" s="2">
        <f t="shared" si="178"/>
        <v>0</v>
      </c>
      <c r="M456" s="2">
        <f t="shared" si="179"/>
        <v>8.8826928180646136E-3</v>
      </c>
      <c r="N456" s="1">
        <v>261042</v>
      </c>
      <c r="O456" s="1">
        <v>48923</v>
      </c>
      <c r="Q456" s="61">
        <v>2776</v>
      </c>
      <c r="R456" s="61"/>
      <c r="S456" s="61"/>
      <c r="T456" s="61"/>
      <c r="U456" s="61"/>
      <c r="V456" s="61"/>
      <c r="W456" s="61"/>
      <c r="X456" s="61">
        <v>2</v>
      </c>
      <c r="Y456" s="61">
        <v>0</v>
      </c>
      <c r="Z456" s="61">
        <v>0</v>
      </c>
      <c r="AA456" s="1">
        <v>0</v>
      </c>
      <c r="BB456" s="7">
        <f>IF(Q456&gt;0,RANK(Q456,(N456:P456,Q456:AE456)),0)</f>
        <v>3</v>
      </c>
      <c r="BC456" s="7">
        <f>IF(R456&gt;0,RANK(R456,(N456:P456,Q456:AE456)),0)</f>
        <v>0</v>
      </c>
      <c r="BD456" s="7">
        <f>IF(T456&gt;0,RANK(T456,(N456:P456,Q456:AE456)),0)</f>
        <v>0</v>
      </c>
      <c r="BE456" s="7">
        <f>IF(S456&gt;0,RANK(S456,(N456:P456,Q456:AE456)),0)</f>
        <v>0</v>
      </c>
      <c r="BF456" s="2">
        <f t="shared" si="180"/>
        <v>8.8762977908378449E-3</v>
      </c>
      <c r="BG456" s="2">
        <f t="shared" si="181"/>
        <v>0</v>
      </c>
      <c r="BH456" s="2">
        <f t="shared" si="182"/>
        <v>0</v>
      </c>
      <c r="BI456" s="2">
        <f t="shared" si="183"/>
        <v>0</v>
      </c>
      <c r="BK456" t="s">
        <v>1077</v>
      </c>
      <c r="BL456" t="s">
        <v>855</v>
      </c>
      <c r="BO456" s="99">
        <v>13</v>
      </c>
      <c r="BP456" s="97">
        <v>89</v>
      </c>
      <c r="BQ456" s="103">
        <f t="shared" si="184"/>
        <v>13089</v>
      </c>
      <c r="BS456" s="7" t="s">
        <v>2466</v>
      </c>
    </row>
    <row r="457" spans="1:71" ht="14" hidden="1" customHeight="1" outlineLevel="1" x14ac:dyDescent="0.2">
      <c r="A457" t="s">
        <v>2382</v>
      </c>
      <c r="B457" t="s">
        <v>855</v>
      </c>
      <c r="C457" s="1">
        <f t="shared" si="175"/>
        <v>7061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0</v>
      </c>
      <c r="G457" s="1">
        <f t="shared" si="185"/>
        <v>3403</v>
      </c>
      <c r="H457" s="2">
        <f t="shared" si="186"/>
        <v>0.48194306755417082</v>
      </c>
      <c r="I457" s="2"/>
      <c r="J457" s="2">
        <f t="shared" si="176"/>
        <v>0.25732899022801303</v>
      </c>
      <c r="K457" s="2">
        <f t="shared" si="177"/>
        <v>0.73927205778218386</v>
      </c>
      <c r="L457" s="2">
        <f t="shared" si="178"/>
        <v>0</v>
      </c>
      <c r="M457" s="2">
        <f t="shared" si="179"/>
        <v>3.3989519898031118E-3</v>
      </c>
      <c r="N457" s="1">
        <v>1817</v>
      </c>
      <c r="O457" s="1">
        <v>5220</v>
      </c>
      <c r="Q457" s="61">
        <v>24</v>
      </c>
      <c r="R457" s="61"/>
      <c r="S457" s="61"/>
      <c r="T457" s="61"/>
      <c r="U457" s="61"/>
      <c r="V457" s="61"/>
      <c r="W457" s="61"/>
      <c r="X457" s="61">
        <v>0</v>
      </c>
      <c r="Y457" s="61">
        <v>0</v>
      </c>
      <c r="Z457" s="61">
        <v>0</v>
      </c>
      <c r="AA457" s="1">
        <v>0</v>
      </c>
      <c r="BB457" s="7">
        <f>IF(Q457&gt;0,RANK(Q457,(N457:P457,Q457:AE457)),0)</f>
        <v>3</v>
      </c>
      <c r="BC457" s="7">
        <f>IF(R457&gt;0,RANK(R457,(N457:P457,Q457:AE457)),0)</f>
        <v>0</v>
      </c>
      <c r="BD457" s="7">
        <f>IF(T457&gt;0,RANK(T457,(N457:P457,Q457:AE457)),0)</f>
        <v>0</v>
      </c>
      <c r="BE457" s="7">
        <f>IF(S457&gt;0,RANK(S457,(N457:P457,Q457:AE457)),0)</f>
        <v>0</v>
      </c>
      <c r="BF457" s="2">
        <f t="shared" si="180"/>
        <v>3.3989519898031438E-3</v>
      </c>
      <c r="BG457" s="2">
        <f t="shared" si="181"/>
        <v>0</v>
      </c>
      <c r="BH457" s="2">
        <f t="shared" si="182"/>
        <v>0</v>
      </c>
      <c r="BI457" s="2">
        <f t="shared" si="183"/>
        <v>0</v>
      </c>
      <c r="BK457" t="s">
        <v>2382</v>
      </c>
      <c r="BL457" t="s">
        <v>855</v>
      </c>
      <c r="BO457" s="99">
        <v>13</v>
      </c>
      <c r="BP457" s="97">
        <v>91</v>
      </c>
      <c r="BQ457" s="103">
        <f t="shared" si="184"/>
        <v>13091</v>
      </c>
      <c r="BS457" s="7" t="s">
        <v>2466</v>
      </c>
    </row>
    <row r="458" spans="1:71" ht="14" hidden="1" customHeight="1" outlineLevel="1" x14ac:dyDescent="0.2">
      <c r="A458" t="s">
        <v>942</v>
      </c>
      <c r="B458" t="s">
        <v>855</v>
      </c>
      <c r="C458" s="1">
        <f t="shared" si="175"/>
        <v>3795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0</v>
      </c>
      <c r="G458" s="1">
        <f t="shared" si="185"/>
        <v>219</v>
      </c>
      <c r="H458" s="2">
        <f t="shared" si="186"/>
        <v>5.7707509881422925E-2</v>
      </c>
      <c r="I458" s="2"/>
      <c r="J458" s="2">
        <f t="shared" si="176"/>
        <v>0.46956521739130436</v>
      </c>
      <c r="K458" s="2">
        <f t="shared" si="177"/>
        <v>0.52727272727272723</v>
      </c>
      <c r="L458" s="2">
        <f t="shared" si="178"/>
        <v>0</v>
      </c>
      <c r="M458" s="2">
        <f t="shared" si="179"/>
        <v>3.1620553359684722E-3</v>
      </c>
      <c r="N458" s="1">
        <v>1782</v>
      </c>
      <c r="O458" s="1">
        <v>2001</v>
      </c>
      <c r="Q458" s="61">
        <v>12</v>
      </c>
      <c r="R458" s="61"/>
      <c r="S458" s="61"/>
      <c r="T458" s="61"/>
      <c r="U458" s="61"/>
      <c r="V458" s="61"/>
      <c r="W458" s="61"/>
      <c r="X458" s="61">
        <v>0</v>
      </c>
      <c r="Y458" s="61">
        <v>0</v>
      </c>
      <c r="Z458" s="61">
        <v>0</v>
      </c>
      <c r="AA458" s="1">
        <v>0</v>
      </c>
      <c r="BB458" s="7">
        <f>IF(Q458&gt;0,RANK(Q458,(N458:P458,Q458:AE458)),0)</f>
        <v>3</v>
      </c>
      <c r="BC458" s="7">
        <f>IF(R458&gt;0,RANK(R458,(N458:P458,Q458:AE458)),0)</f>
        <v>0</v>
      </c>
      <c r="BD458" s="7">
        <f>IF(T458&gt;0,RANK(T458,(N458:P458,Q458:AE458)),0)</f>
        <v>0</v>
      </c>
      <c r="BE458" s="7">
        <f>IF(S458&gt;0,RANK(S458,(N458:P458,Q458:AE458)),0)</f>
        <v>0</v>
      </c>
      <c r="BF458" s="2">
        <f t="shared" si="180"/>
        <v>3.1620553359683794E-3</v>
      </c>
      <c r="BG458" s="2">
        <f t="shared" si="181"/>
        <v>0</v>
      </c>
      <c r="BH458" s="2">
        <f t="shared" si="182"/>
        <v>0</v>
      </c>
      <c r="BI458" s="2">
        <f t="shared" si="183"/>
        <v>0</v>
      </c>
      <c r="BK458" t="s">
        <v>942</v>
      </c>
      <c r="BL458" t="s">
        <v>855</v>
      </c>
      <c r="BO458" s="99">
        <v>13</v>
      </c>
      <c r="BP458" s="97">
        <v>93</v>
      </c>
      <c r="BQ458" s="103">
        <f t="shared" si="184"/>
        <v>13093</v>
      </c>
      <c r="BS458" s="7" t="s">
        <v>2466</v>
      </c>
    </row>
    <row r="459" spans="1:71" ht="14" hidden="1" customHeight="1" outlineLevel="1" x14ac:dyDescent="0.2">
      <c r="A459" t="s">
        <v>1834</v>
      </c>
      <c r="B459" t="s">
        <v>855</v>
      </c>
      <c r="C459" s="1">
        <f t="shared" si="175"/>
        <v>31425</v>
      </c>
      <c r="D459" s="7">
        <f>IF(N459&gt;0, RANK(N459,(N459:P459,Q459:AE459)),0)</f>
        <v>1</v>
      </c>
      <c r="E459" s="7">
        <f>IF(O459&gt;0,RANK(O459,(N459:P459,Q459:AE459)),0)</f>
        <v>2</v>
      </c>
      <c r="F459" s="7">
        <f>IF(P459&gt;0,RANK(P459,(N459:P459,Q459:AE459)),0)</f>
        <v>0</v>
      </c>
      <c r="G459" s="1">
        <f t="shared" si="185"/>
        <v>12650</v>
      </c>
      <c r="H459" s="2">
        <f t="shared" si="186"/>
        <v>0.40254574383452663</v>
      </c>
      <c r="I459" s="2"/>
      <c r="J459" s="2">
        <f t="shared" si="176"/>
        <v>0.69944311853619734</v>
      </c>
      <c r="K459" s="2">
        <f t="shared" si="177"/>
        <v>0.29689737470167066</v>
      </c>
      <c r="L459" s="2">
        <f t="shared" si="178"/>
        <v>0</v>
      </c>
      <c r="M459" s="2">
        <f t="shared" si="179"/>
        <v>3.6595067621320032E-3</v>
      </c>
      <c r="N459" s="1">
        <v>21980</v>
      </c>
      <c r="O459" s="1">
        <v>9330</v>
      </c>
      <c r="Q459" s="61">
        <v>115</v>
      </c>
      <c r="R459" s="61"/>
      <c r="S459" s="61"/>
      <c r="T459" s="61"/>
      <c r="U459" s="61"/>
      <c r="V459" s="61"/>
      <c r="W459" s="61"/>
      <c r="X459" s="61">
        <v>0</v>
      </c>
      <c r="Y459" s="61">
        <v>0</v>
      </c>
      <c r="Z459" s="61">
        <v>0</v>
      </c>
      <c r="AA459" s="1">
        <v>0</v>
      </c>
      <c r="BB459" s="7">
        <f>IF(Q459&gt;0,RANK(Q459,(N459:P459,Q459:AE459)),0)</f>
        <v>3</v>
      </c>
      <c r="BC459" s="7">
        <f>IF(R459&gt;0,RANK(R459,(N459:P459,Q459:AE459)),0)</f>
        <v>0</v>
      </c>
      <c r="BD459" s="7">
        <f>IF(T459&gt;0,RANK(T459,(N459:P459,Q459:AE459)),0)</f>
        <v>0</v>
      </c>
      <c r="BE459" s="7">
        <f>IF(S459&gt;0,RANK(S459,(N459:P459,Q459:AE459)),0)</f>
        <v>0</v>
      </c>
      <c r="BF459" s="2">
        <f t="shared" si="180"/>
        <v>3.6595067621320605E-3</v>
      </c>
      <c r="BG459" s="2">
        <f t="shared" si="181"/>
        <v>0</v>
      </c>
      <c r="BH459" s="2">
        <f t="shared" si="182"/>
        <v>0</v>
      </c>
      <c r="BI459" s="2">
        <f t="shared" si="183"/>
        <v>0</v>
      </c>
      <c r="BK459" t="s">
        <v>1834</v>
      </c>
      <c r="BL459" t="s">
        <v>855</v>
      </c>
      <c r="BO459" s="99">
        <v>13</v>
      </c>
      <c r="BP459" s="97">
        <v>95</v>
      </c>
      <c r="BQ459" s="103">
        <f t="shared" si="184"/>
        <v>13095</v>
      </c>
      <c r="BS459" s="7" t="s">
        <v>2466</v>
      </c>
    </row>
    <row r="460" spans="1:71" ht="14" hidden="1" customHeight="1" outlineLevel="1" x14ac:dyDescent="0.2">
      <c r="A460" t="s">
        <v>435</v>
      </c>
      <c r="B460" t="s">
        <v>855</v>
      </c>
      <c r="C460" s="1">
        <f t="shared" si="175"/>
        <v>55263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>IF(P460&gt;0,RANK(P460,(N460:P460,Q460:AE460)),0)</f>
        <v>0</v>
      </c>
      <c r="G460" s="1">
        <f t="shared" si="185"/>
        <v>11309</v>
      </c>
      <c r="H460" s="2">
        <f t="shared" si="186"/>
        <v>0.20463963230371135</v>
      </c>
      <c r="I460" s="2"/>
      <c r="J460" s="2">
        <f t="shared" si="176"/>
        <v>0.59810361362937225</v>
      </c>
      <c r="K460" s="2">
        <f t="shared" si="177"/>
        <v>0.39346398132566091</v>
      </c>
      <c r="L460" s="2">
        <f t="shared" si="178"/>
        <v>0</v>
      </c>
      <c r="M460" s="2">
        <f t="shared" si="179"/>
        <v>8.4324050449668397E-3</v>
      </c>
      <c r="N460" s="1">
        <v>33053</v>
      </c>
      <c r="O460" s="1">
        <v>21744</v>
      </c>
      <c r="Q460" s="61">
        <v>458</v>
      </c>
      <c r="R460" s="61"/>
      <c r="S460" s="61"/>
      <c r="T460" s="61"/>
      <c r="U460" s="61"/>
      <c r="V460" s="61"/>
      <c r="W460" s="61"/>
      <c r="X460" s="61">
        <v>4</v>
      </c>
      <c r="Y460" s="61">
        <v>1</v>
      </c>
      <c r="Z460" s="61">
        <v>3</v>
      </c>
      <c r="AA460" s="1">
        <v>0</v>
      </c>
      <c r="BB460" s="7">
        <f>IF(Q460&gt;0,RANK(Q460,(N460:P460,Q460:AE460)),0)</f>
        <v>3</v>
      </c>
      <c r="BC460" s="7">
        <f>IF(R460&gt;0,RANK(R460,(N460:P460,Q460:AE460)),0)</f>
        <v>0</v>
      </c>
      <c r="BD460" s="7">
        <f>IF(T460&gt;0,RANK(T460,(N460:P460,Q460:AE460)),0)</f>
        <v>0</v>
      </c>
      <c r="BE460" s="7">
        <f>IF(S460&gt;0,RANK(S460,(N460:P460,Q460:AE460)),0)</f>
        <v>0</v>
      </c>
      <c r="BF460" s="2">
        <f t="shared" si="180"/>
        <v>8.2876427265982672E-3</v>
      </c>
      <c r="BG460" s="2">
        <f t="shared" si="181"/>
        <v>0</v>
      </c>
      <c r="BH460" s="2">
        <f t="shared" si="182"/>
        <v>0</v>
      </c>
      <c r="BI460" s="2">
        <f t="shared" si="183"/>
        <v>0</v>
      </c>
      <c r="BK460" t="s">
        <v>435</v>
      </c>
      <c r="BL460" t="s">
        <v>855</v>
      </c>
      <c r="BO460" s="99">
        <v>13</v>
      </c>
      <c r="BP460" s="97">
        <v>97</v>
      </c>
      <c r="BQ460" s="103">
        <f t="shared" si="184"/>
        <v>13097</v>
      </c>
      <c r="BS460" s="7" t="s">
        <v>2466</v>
      </c>
    </row>
    <row r="461" spans="1:71" ht="14" hidden="1" customHeight="1" outlineLevel="1" x14ac:dyDescent="0.2">
      <c r="A461" t="s">
        <v>1389</v>
      </c>
      <c r="B461" t="s">
        <v>855</v>
      </c>
      <c r="C461" s="1">
        <f t="shared" si="175"/>
        <v>4135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185"/>
        <v>445</v>
      </c>
      <c r="H461" s="2">
        <f t="shared" si="186"/>
        <v>0.10761789600967352</v>
      </c>
      <c r="I461" s="2"/>
      <c r="J461" s="2">
        <f t="shared" si="176"/>
        <v>0.44498186215235791</v>
      </c>
      <c r="K461" s="2">
        <f t="shared" si="177"/>
        <v>0.55259975816203144</v>
      </c>
      <c r="L461" s="2">
        <f t="shared" si="178"/>
        <v>0</v>
      </c>
      <c r="M461" s="2">
        <f t="shared" si="179"/>
        <v>2.4183796856106499E-3</v>
      </c>
      <c r="N461" s="1">
        <v>1840</v>
      </c>
      <c r="O461" s="1">
        <v>2285</v>
      </c>
      <c r="Q461" s="61">
        <v>10</v>
      </c>
      <c r="R461" s="61"/>
      <c r="S461" s="61"/>
      <c r="T461" s="61"/>
      <c r="U461" s="61"/>
      <c r="V461" s="61"/>
      <c r="W461" s="61"/>
      <c r="X461" s="61">
        <v>0</v>
      </c>
      <c r="Y461" s="61">
        <v>0</v>
      </c>
      <c r="Z461" s="61">
        <v>0</v>
      </c>
      <c r="AA461" s="1">
        <v>0</v>
      </c>
      <c r="BB461" s="7">
        <f>IF(Q461&gt;0,RANK(Q461,(N461:P461,Q461:AE461)),0)</f>
        <v>3</v>
      </c>
      <c r="BC461" s="7">
        <f>IF(R461&gt;0,RANK(R461,(N461:P461,Q461:AE461)),0)</f>
        <v>0</v>
      </c>
      <c r="BD461" s="7">
        <f>IF(T461&gt;0,RANK(T461,(N461:P461,Q461:AE461)),0)</f>
        <v>0</v>
      </c>
      <c r="BE461" s="7">
        <f>IF(S461&gt;0,RANK(S461,(N461:P461,Q461:AE461)),0)</f>
        <v>0</v>
      </c>
      <c r="BF461" s="2">
        <f t="shared" si="180"/>
        <v>2.4183796856106408E-3</v>
      </c>
      <c r="BG461" s="2">
        <f t="shared" si="181"/>
        <v>0</v>
      </c>
      <c r="BH461" s="2">
        <f t="shared" si="182"/>
        <v>0</v>
      </c>
      <c r="BI461" s="2">
        <f t="shared" si="183"/>
        <v>0</v>
      </c>
      <c r="BK461" t="s">
        <v>1389</v>
      </c>
      <c r="BL461" t="s">
        <v>855</v>
      </c>
      <c r="BO461" s="99">
        <v>13</v>
      </c>
      <c r="BP461" s="97">
        <v>99</v>
      </c>
      <c r="BQ461" s="103">
        <f t="shared" si="184"/>
        <v>13099</v>
      </c>
      <c r="BS461" s="7" t="s">
        <v>2466</v>
      </c>
    </row>
    <row r="462" spans="1:71" ht="14" hidden="1" customHeight="1" outlineLevel="1" x14ac:dyDescent="0.2">
      <c r="A462" t="s">
        <v>2622</v>
      </c>
      <c r="B462" t="s">
        <v>855</v>
      </c>
      <c r="C462" s="1">
        <f t="shared" si="175"/>
        <v>1143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0</v>
      </c>
      <c r="G462" s="1">
        <f t="shared" si="185"/>
        <v>882</v>
      </c>
      <c r="H462" s="2">
        <f t="shared" si="186"/>
        <v>0.77165354330708658</v>
      </c>
      <c r="I462" s="2"/>
      <c r="J462" s="2">
        <f t="shared" si="176"/>
        <v>0.11023622047244094</v>
      </c>
      <c r="K462" s="2">
        <f t="shared" si="177"/>
        <v>0.88188976377952755</v>
      </c>
      <c r="L462" s="2">
        <f t="shared" si="178"/>
        <v>0</v>
      </c>
      <c r="M462" s="2">
        <f t="shared" si="179"/>
        <v>7.8740157480314821E-3</v>
      </c>
      <c r="N462" s="1">
        <v>126</v>
      </c>
      <c r="O462" s="1">
        <v>1008</v>
      </c>
      <c r="Q462" s="61">
        <v>9</v>
      </c>
      <c r="R462" s="61"/>
      <c r="S462" s="61"/>
      <c r="T462" s="61"/>
      <c r="U462" s="61"/>
      <c r="V462" s="61"/>
      <c r="W462" s="61"/>
      <c r="X462" s="61">
        <v>0</v>
      </c>
      <c r="Y462" s="61">
        <v>0</v>
      </c>
      <c r="Z462" s="61">
        <v>0</v>
      </c>
      <c r="AA462" s="1">
        <v>0</v>
      </c>
      <c r="BB462" s="7">
        <f>IF(Q462&gt;0,RANK(Q462,(N462:P462,Q462:AE462)),0)</f>
        <v>3</v>
      </c>
      <c r="BC462" s="7">
        <f>IF(R462&gt;0,RANK(R462,(N462:P462,Q462:AE462)),0)</f>
        <v>0</v>
      </c>
      <c r="BD462" s="7">
        <f>IF(T462&gt;0,RANK(T462,(N462:P462,Q462:AE462)),0)</f>
        <v>0</v>
      </c>
      <c r="BE462" s="7">
        <f>IF(S462&gt;0,RANK(S462,(N462:P462,Q462:AE462)),0)</f>
        <v>0</v>
      </c>
      <c r="BF462" s="2">
        <f t="shared" si="180"/>
        <v>7.874015748031496E-3</v>
      </c>
      <c r="BG462" s="2">
        <f t="shared" si="181"/>
        <v>0</v>
      </c>
      <c r="BH462" s="2">
        <f t="shared" si="182"/>
        <v>0</v>
      </c>
      <c r="BI462" s="2">
        <f t="shared" si="183"/>
        <v>0</v>
      </c>
      <c r="BK462" t="s">
        <v>2622</v>
      </c>
      <c r="BL462" t="s">
        <v>855</v>
      </c>
      <c r="BO462" s="99">
        <v>13</v>
      </c>
      <c r="BP462" s="97">
        <v>101</v>
      </c>
      <c r="BQ462" s="103">
        <f t="shared" si="184"/>
        <v>13101</v>
      </c>
      <c r="BS462" s="7" t="s">
        <v>2466</v>
      </c>
    </row>
    <row r="463" spans="1:71" ht="14" hidden="1" customHeight="1" outlineLevel="1" x14ac:dyDescent="0.2">
      <c r="A463" t="s">
        <v>1893</v>
      </c>
      <c r="B463" t="s">
        <v>855</v>
      </c>
      <c r="C463" s="1">
        <f t="shared" si="175"/>
        <v>23371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0</v>
      </c>
      <c r="G463" s="1">
        <f t="shared" si="185"/>
        <v>12824</v>
      </c>
      <c r="H463" s="2">
        <f t="shared" si="186"/>
        <v>0.54871421847588897</v>
      </c>
      <c r="I463" s="2"/>
      <c r="J463" s="2">
        <f t="shared" si="176"/>
        <v>0.22014462367891832</v>
      </c>
      <c r="K463" s="2">
        <f t="shared" si="177"/>
        <v>0.76885884215480726</v>
      </c>
      <c r="L463" s="2">
        <f t="shared" si="178"/>
        <v>0</v>
      </c>
      <c r="M463" s="2">
        <f t="shared" si="179"/>
        <v>1.0996534166274441E-2</v>
      </c>
      <c r="N463" s="1">
        <v>5145</v>
      </c>
      <c r="O463" s="1">
        <v>17969</v>
      </c>
      <c r="Q463" s="61">
        <v>257</v>
      </c>
      <c r="R463" s="61"/>
      <c r="S463" s="61"/>
      <c r="T463" s="61"/>
      <c r="U463" s="61"/>
      <c r="V463" s="61"/>
      <c r="W463" s="61"/>
      <c r="X463" s="61">
        <v>0</v>
      </c>
      <c r="Y463" s="61">
        <v>0</v>
      </c>
      <c r="Z463" s="61">
        <v>0</v>
      </c>
      <c r="AA463" s="1">
        <v>0</v>
      </c>
      <c r="BB463" s="7">
        <f>IF(Q463&gt;0,RANK(Q463,(N463:P463,Q463:AE463)),0)</f>
        <v>3</v>
      </c>
      <c r="BC463" s="7">
        <f>IF(R463&gt;0,RANK(R463,(N463:P463,Q463:AE463)),0)</f>
        <v>0</v>
      </c>
      <c r="BD463" s="7">
        <f>IF(T463&gt;0,RANK(T463,(N463:P463,Q463:AE463)),0)</f>
        <v>0</v>
      </c>
      <c r="BE463" s="7">
        <f>IF(S463&gt;0,RANK(S463,(N463:P463,Q463:AE463)),0)</f>
        <v>0</v>
      </c>
      <c r="BF463" s="2">
        <f t="shared" si="180"/>
        <v>1.0996534166274443E-2</v>
      </c>
      <c r="BG463" s="2">
        <f t="shared" si="181"/>
        <v>0</v>
      </c>
      <c r="BH463" s="2">
        <f t="shared" si="182"/>
        <v>0</v>
      </c>
      <c r="BI463" s="2">
        <f t="shared" si="183"/>
        <v>0</v>
      </c>
      <c r="BK463" t="s">
        <v>1893</v>
      </c>
      <c r="BL463" t="s">
        <v>855</v>
      </c>
      <c r="BO463" s="99">
        <v>13</v>
      </c>
      <c r="BP463" s="97">
        <v>103</v>
      </c>
      <c r="BQ463" s="103">
        <f t="shared" si="184"/>
        <v>13103</v>
      </c>
      <c r="BS463" s="7" t="s">
        <v>2466</v>
      </c>
    </row>
    <row r="464" spans="1:71" ht="14" hidden="1" customHeight="1" outlineLevel="1" x14ac:dyDescent="0.2">
      <c r="A464" t="s">
        <v>1213</v>
      </c>
      <c r="B464" t="s">
        <v>855</v>
      </c>
      <c r="C464" s="1">
        <f t="shared" si="175"/>
        <v>7388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185"/>
        <v>2958</v>
      </c>
      <c r="H464" s="2">
        <f t="shared" si="186"/>
        <v>0.40037899296155927</v>
      </c>
      <c r="I464" s="2"/>
      <c r="J464" s="2">
        <f t="shared" si="176"/>
        <v>0.29696805630752571</v>
      </c>
      <c r="K464" s="2">
        <f t="shared" si="177"/>
        <v>0.69734704926908497</v>
      </c>
      <c r="L464" s="2">
        <f t="shared" si="178"/>
        <v>0</v>
      </c>
      <c r="M464" s="2">
        <f t="shared" si="179"/>
        <v>5.684894423389375E-3</v>
      </c>
      <c r="N464" s="1">
        <v>2194</v>
      </c>
      <c r="O464" s="1">
        <v>5152</v>
      </c>
      <c r="Q464" s="61">
        <v>42</v>
      </c>
      <c r="R464" s="61"/>
      <c r="S464" s="61"/>
      <c r="T464" s="61"/>
      <c r="U464" s="61"/>
      <c r="V464" s="61"/>
      <c r="W464" s="61"/>
      <c r="X464" s="61">
        <v>0</v>
      </c>
      <c r="Y464" s="61">
        <v>0</v>
      </c>
      <c r="Z464" s="61">
        <v>0</v>
      </c>
      <c r="AA464" s="1">
        <v>0</v>
      </c>
      <c r="BB464" s="7">
        <f>IF(Q464&gt;0,RANK(Q464,(N464:P464,Q464:AE464)),0)</f>
        <v>3</v>
      </c>
      <c r="BC464" s="7">
        <f>IF(R464&gt;0,RANK(R464,(N464:P464,Q464:AE464)),0)</f>
        <v>0</v>
      </c>
      <c r="BD464" s="7">
        <f>IF(T464&gt;0,RANK(T464,(N464:P464,Q464:AE464)),0)</f>
        <v>0</v>
      </c>
      <c r="BE464" s="7">
        <f>IF(S464&gt;0,RANK(S464,(N464:P464,Q464:AE464)),0)</f>
        <v>0</v>
      </c>
      <c r="BF464" s="2">
        <f t="shared" si="180"/>
        <v>5.6848944233892796E-3</v>
      </c>
      <c r="BG464" s="2">
        <f t="shared" si="181"/>
        <v>0</v>
      </c>
      <c r="BH464" s="2">
        <f t="shared" si="182"/>
        <v>0</v>
      </c>
      <c r="BI464" s="2">
        <f t="shared" si="183"/>
        <v>0</v>
      </c>
      <c r="BK464" t="s">
        <v>1213</v>
      </c>
      <c r="BL464" t="s">
        <v>855</v>
      </c>
      <c r="BO464" s="99">
        <v>13</v>
      </c>
      <c r="BP464" s="97">
        <v>105</v>
      </c>
      <c r="BQ464" s="103">
        <f t="shared" si="184"/>
        <v>13105</v>
      </c>
      <c r="BS464" s="7" t="s">
        <v>2466</v>
      </c>
    </row>
    <row r="465" spans="1:71" ht="14" hidden="1" customHeight="1" outlineLevel="1" x14ac:dyDescent="0.2">
      <c r="A465" t="s">
        <v>1051</v>
      </c>
      <c r="B465" t="s">
        <v>855</v>
      </c>
      <c r="C465" s="1">
        <f t="shared" si="175"/>
        <v>7716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0</v>
      </c>
      <c r="G465" s="1">
        <f t="shared" si="185"/>
        <v>3122</v>
      </c>
      <c r="H465" s="2">
        <f t="shared" si="186"/>
        <v>0.404613789528253</v>
      </c>
      <c r="I465" s="2"/>
      <c r="J465" s="2">
        <f t="shared" si="176"/>
        <v>0.29523068947641262</v>
      </c>
      <c r="K465" s="2">
        <f t="shared" si="177"/>
        <v>0.69984447900466562</v>
      </c>
      <c r="L465" s="2">
        <f t="shared" si="178"/>
        <v>0</v>
      </c>
      <c r="M465" s="2">
        <f t="shared" si="179"/>
        <v>4.9248315189217573E-3</v>
      </c>
      <c r="N465" s="1">
        <v>2278</v>
      </c>
      <c r="O465" s="1">
        <v>5400</v>
      </c>
      <c r="Q465" s="61">
        <v>38</v>
      </c>
      <c r="R465" s="61"/>
      <c r="S465" s="61"/>
      <c r="T465" s="61"/>
      <c r="U465" s="61"/>
      <c r="V465" s="61"/>
      <c r="W465" s="61"/>
      <c r="X465" s="61">
        <v>0</v>
      </c>
      <c r="Y465" s="61">
        <v>0</v>
      </c>
      <c r="Z465" s="61">
        <v>0</v>
      </c>
      <c r="AA465" s="1">
        <v>0</v>
      </c>
      <c r="BB465" s="7">
        <f>IF(Q465&gt;0,RANK(Q465,(N465:P465,Q465:AE465)),0)</f>
        <v>3</v>
      </c>
      <c r="BC465" s="7">
        <f>IF(R465&gt;0,RANK(R465,(N465:P465,Q465:AE465)),0)</f>
        <v>0</v>
      </c>
      <c r="BD465" s="7">
        <f>IF(T465&gt;0,RANK(T465,(N465:P465,Q465:AE465)),0)</f>
        <v>0</v>
      </c>
      <c r="BE465" s="7">
        <f>IF(S465&gt;0,RANK(S465,(N465:P465,Q465:AE465)),0)</f>
        <v>0</v>
      </c>
      <c r="BF465" s="2">
        <f t="shared" si="180"/>
        <v>4.9248315189217209E-3</v>
      </c>
      <c r="BG465" s="2">
        <f t="shared" si="181"/>
        <v>0</v>
      </c>
      <c r="BH465" s="2">
        <f t="shared" si="182"/>
        <v>0</v>
      </c>
      <c r="BI465" s="2">
        <f t="shared" si="183"/>
        <v>0</v>
      </c>
      <c r="BK465" t="s">
        <v>1051</v>
      </c>
      <c r="BL465" t="s">
        <v>855</v>
      </c>
      <c r="BO465" s="99">
        <v>13</v>
      </c>
      <c r="BP465" s="97">
        <v>107</v>
      </c>
      <c r="BQ465" s="103">
        <f t="shared" si="184"/>
        <v>13107</v>
      </c>
      <c r="BS465" s="7" t="s">
        <v>2466</v>
      </c>
    </row>
    <row r="466" spans="1:71" ht="14" hidden="1" customHeight="1" outlineLevel="1" x14ac:dyDescent="0.2">
      <c r="A466" t="s">
        <v>406</v>
      </c>
      <c r="B466" t="s">
        <v>855</v>
      </c>
      <c r="C466" s="1">
        <f t="shared" si="175"/>
        <v>3447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0</v>
      </c>
      <c r="G466" s="1">
        <f t="shared" si="185"/>
        <v>1352</v>
      </c>
      <c r="H466" s="2">
        <f t="shared" si="186"/>
        <v>0.39222512329561937</v>
      </c>
      <c r="I466" s="2"/>
      <c r="J466" s="2">
        <f t="shared" si="176"/>
        <v>0.3017116333043226</v>
      </c>
      <c r="K466" s="2">
        <f t="shared" si="177"/>
        <v>0.69393675659994203</v>
      </c>
      <c r="L466" s="2">
        <f t="shared" si="178"/>
        <v>0</v>
      </c>
      <c r="M466" s="2">
        <f t="shared" si="179"/>
        <v>4.3516100957353698E-3</v>
      </c>
      <c r="N466" s="1">
        <v>1040</v>
      </c>
      <c r="O466" s="1">
        <v>2392</v>
      </c>
      <c r="Q466" s="61">
        <v>15</v>
      </c>
      <c r="R466" s="61"/>
      <c r="S466" s="61"/>
      <c r="T466" s="61"/>
      <c r="U466" s="61"/>
      <c r="V466" s="61"/>
      <c r="W466" s="61"/>
      <c r="X466" s="61">
        <v>0</v>
      </c>
      <c r="Y466" s="61">
        <v>0</v>
      </c>
      <c r="Z466" s="61">
        <v>0</v>
      </c>
      <c r="AA466" s="1">
        <v>0</v>
      </c>
      <c r="BB466" s="7">
        <f>IF(Q466&gt;0,RANK(Q466,(N466:P466,Q466:AE466)),0)</f>
        <v>3</v>
      </c>
      <c r="BC466" s="7">
        <f>IF(R466&gt;0,RANK(R466,(N466:P466,Q466:AE466)),0)</f>
        <v>0</v>
      </c>
      <c r="BD466" s="7">
        <f>IF(T466&gt;0,RANK(T466,(N466:P466,Q466:AE466)),0)</f>
        <v>0</v>
      </c>
      <c r="BE466" s="7">
        <f>IF(S466&gt;0,RANK(S466,(N466:P466,Q466:AE466)),0)</f>
        <v>0</v>
      </c>
      <c r="BF466" s="2">
        <f t="shared" si="180"/>
        <v>4.3516100957354219E-3</v>
      </c>
      <c r="BG466" s="2">
        <f t="shared" si="181"/>
        <v>0</v>
      </c>
      <c r="BH466" s="2">
        <f t="shared" si="182"/>
        <v>0</v>
      </c>
      <c r="BI466" s="2">
        <f t="shared" si="183"/>
        <v>0</v>
      </c>
      <c r="BK466" t="s">
        <v>406</v>
      </c>
      <c r="BL466" t="s">
        <v>855</v>
      </c>
      <c r="BO466" s="99">
        <v>13</v>
      </c>
      <c r="BP466" s="97">
        <v>109</v>
      </c>
      <c r="BQ466" s="103">
        <f t="shared" si="184"/>
        <v>13109</v>
      </c>
      <c r="BS466" s="7" t="s">
        <v>2466</v>
      </c>
    </row>
    <row r="467" spans="1:71" ht="14" hidden="1" customHeight="1" outlineLevel="1" x14ac:dyDescent="0.2">
      <c r="A467" t="s">
        <v>1162</v>
      </c>
      <c r="B467" t="s">
        <v>855</v>
      </c>
      <c r="C467" s="1">
        <f t="shared" si="175"/>
        <v>11218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185"/>
        <v>7497</v>
      </c>
      <c r="H467" s="2">
        <f t="shared" si="186"/>
        <v>0.66830094490996617</v>
      </c>
      <c r="I467" s="2"/>
      <c r="J467" s="2">
        <f t="shared" si="176"/>
        <v>0.16125869138883936</v>
      </c>
      <c r="K467" s="2">
        <f t="shared" si="177"/>
        <v>0.82955963629880547</v>
      </c>
      <c r="L467" s="2">
        <f t="shared" si="178"/>
        <v>0</v>
      </c>
      <c r="M467" s="2">
        <f t="shared" si="179"/>
        <v>9.1816723123551158E-3</v>
      </c>
      <c r="N467" s="1">
        <v>1809</v>
      </c>
      <c r="O467" s="1">
        <v>9306</v>
      </c>
      <c r="Q467" s="61">
        <v>103</v>
      </c>
      <c r="R467" s="61"/>
      <c r="S467" s="61"/>
      <c r="T467" s="61"/>
      <c r="U467" s="61"/>
      <c r="V467" s="61"/>
      <c r="W467" s="61"/>
      <c r="X467" s="61">
        <v>0</v>
      </c>
      <c r="Y467" s="61">
        <v>0</v>
      </c>
      <c r="Z467" s="61">
        <v>0</v>
      </c>
      <c r="AA467" s="1">
        <v>0</v>
      </c>
      <c r="BB467" s="7">
        <f>IF(Q467&gt;0,RANK(Q467,(N467:P467,Q467:AE467)),0)</f>
        <v>3</v>
      </c>
      <c r="BC467" s="7">
        <f>IF(R467&gt;0,RANK(R467,(N467:P467,Q467:AE467)),0)</f>
        <v>0</v>
      </c>
      <c r="BD467" s="7">
        <f>IF(T467&gt;0,RANK(T467,(N467:P467,Q467:AE467)),0)</f>
        <v>0</v>
      </c>
      <c r="BE467" s="7">
        <f>IF(S467&gt;0,RANK(S467,(N467:P467,Q467:AE467)),0)</f>
        <v>0</v>
      </c>
      <c r="BF467" s="2">
        <f t="shared" si="180"/>
        <v>9.1816723123551436E-3</v>
      </c>
      <c r="BG467" s="2">
        <f t="shared" si="181"/>
        <v>0</v>
      </c>
      <c r="BH467" s="2">
        <f t="shared" si="182"/>
        <v>0</v>
      </c>
      <c r="BI467" s="2">
        <f t="shared" si="183"/>
        <v>0</v>
      </c>
      <c r="BK467" t="s">
        <v>1162</v>
      </c>
      <c r="BL467" t="s">
        <v>855</v>
      </c>
      <c r="BO467" s="99">
        <v>13</v>
      </c>
      <c r="BP467" s="97">
        <v>111</v>
      </c>
      <c r="BQ467" s="103">
        <f t="shared" si="184"/>
        <v>13111</v>
      </c>
      <c r="BS467" s="7" t="s">
        <v>2466</v>
      </c>
    </row>
    <row r="468" spans="1:71" ht="14" hidden="1" customHeight="1" outlineLevel="1" x14ac:dyDescent="0.2">
      <c r="A468" t="s">
        <v>544</v>
      </c>
      <c r="B468" t="s">
        <v>855</v>
      </c>
      <c r="C468" s="1">
        <f t="shared" si="175"/>
        <v>57999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0</v>
      </c>
      <c r="G468" s="1">
        <f t="shared" si="185"/>
        <v>7701</v>
      </c>
      <c r="H468" s="2">
        <f t="shared" si="186"/>
        <v>0.13277815134743703</v>
      </c>
      <c r="I468" s="2"/>
      <c r="J468" s="2">
        <f t="shared" si="176"/>
        <v>0.42752461249331886</v>
      </c>
      <c r="K468" s="2">
        <f t="shared" si="177"/>
        <v>0.56030276384075584</v>
      </c>
      <c r="L468" s="2">
        <f t="shared" si="178"/>
        <v>0</v>
      </c>
      <c r="M468" s="2">
        <f t="shared" si="179"/>
        <v>1.2172623665925308E-2</v>
      </c>
      <c r="N468" s="1">
        <v>24796</v>
      </c>
      <c r="O468" s="1">
        <v>32497</v>
      </c>
      <c r="Q468" s="61">
        <v>705</v>
      </c>
      <c r="R468" s="61"/>
      <c r="S468" s="61"/>
      <c r="T468" s="61"/>
      <c r="U468" s="61"/>
      <c r="V468" s="61"/>
      <c r="W468" s="61"/>
      <c r="X468" s="61">
        <v>1</v>
      </c>
      <c r="Y468" s="61">
        <v>0</v>
      </c>
      <c r="Z468" s="61">
        <v>0</v>
      </c>
      <c r="AA468" s="1">
        <v>0</v>
      </c>
      <c r="BB468" s="7">
        <f>IF(Q468&gt;0,RANK(Q468,(N468:P468,Q468:AE468)),0)</f>
        <v>3</v>
      </c>
      <c r="BC468" s="7">
        <f>IF(R468&gt;0,RANK(R468,(N468:P468,Q468:AE468)),0)</f>
        <v>0</v>
      </c>
      <c r="BD468" s="7">
        <f>IF(T468&gt;0,RANK(T468,(N468:P468,Q468:AE468)),0)</f>
        <v>0</v>
      </c>
      <c r="BE468" s="7">
        <f>IF(S468&gt;0,RANK(S468,(N468:P468,Q468:AE468)),0)</f>
        <v>0</v>
      </c>
      <c r="BF468" s="2">
        <f t="shared" si="180"/>
        <v>1.2155381989344644E-2</v>
      </c>
      <c r="BG468" s="2">
        <f t="shared" si="181"/>
        <v>0</v>
      </c>
      <c r="BH468" s="2">
        <f t="shared" si="182"/>
        <v>0</v>
      </c>
      <c r="BI468" s="2">
        <f t="shared" si="183"/>
        <v>0</v>
      </c>
      <c r="BK468" t="s">
        <v>544</v>
      </c>
      <c r="BL468" t="s">
        <v>855</v>
      </c>
      <c r="BO468" s="99">
        <v>13</v>
      </c>
      <c r="BP468" s="97">
        <v>113</v>
      </c>
      <c r="BQ468" s="103">
        <f t="shared" si="184"/>
        <v>13113</v>
      </c>
      <c r="BS468" s="7" t="s">
        <v>2466</v>
      </c>
    </row>
    <row r="469" spans="1:71" ht="14" hidden="1" customHeight="1" outlineLevel="1" x14ac:dyDescent="0.2">
      <c r="A469" t="s">
        <v>1474</v>
      </c>
      <c r="B469" t="s">
        <v>855</v>
      </c>
      <c r="C469" s="1">
        <f t="shared" si="175"/>
        <v>30338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185"/>
        <v>13124</v>
      </c>
      <c r="H469" s="2">
        <f t="shared" si="186"/>
        <v>0.43259278792273714</v>
      </c>
      <c r="I469" s="2"/>
      <c r="J469" s="2">
        <f t="shared" si="176"/>
        <v>0.27836376821148395</v>
      </c>
      <c r="K469" s="2">
        <f t="shared" si="177"/>
        <v>0.71095655613422115</v>
      </c>
      <c r="L469" s="2">
        <f t="shared" si="178"/>
        <v>0</v>
      </c>
      <c r="M469" s="2">
        <f t="shared" si="179"/>
        <v>1.0679675654294951E-2</v>
      </c>
      <c r="N469" s="1">
        <v>8445</v>
      </c>
      <c r="O469" s="1">
        <v>21569</v>
      </c>
      <c r="Q469" s="61">
        <v>324</v>
      </c>
      <c r="R469" s="61"/>
      <c r="S469" s="61"/>
      <c r="T469" s="61"/>
      <c r="U469" s="61"/>
      <c r="V469" s="61"/>
      <c r="W469" s="61"/>
      <c r="X469" s="61">
        <v>0</v>
      </c>
      <c r="Y469" s="61">
        <v>0</v>
      </c>
      <c r="Z469" s="61">
        <v>0</v>
      </c>
      <c r="AA469" s="1">
        <v>0</v>
      </c>
      <c r="BB469" s="7">
        <f>IF(Q469&gt;0,RANK(Q469,(N469:P469,Q469:AE469)),0)</f>
        <v>3</v>
      </c>
      <c r="BC469" s="7">
        <f>IF(R469&gt;0,RANK(R469,(N469:P469,Q469:AE469)),0)</f>
        <v>0</v>
      </c>
      <c r="BD469" s="7">
        <f>IF(T469&gt;0,RANK(T469,(N469:P469,Q469:AE469)),0)</f>
        <v>0</v>
      </c>
      <c r="BE469" s="7">
        <f>IF(S469&gt;0,RANK(S469,(N469:P469,Q469:AE469)),0)</f>
        <v>0</v>
      </c>
      <c r="BF469" s="2">
        <f t="shared" si="180"/>
        <v>1.0679675654294944E-2</v>
      </c>
      <c r="BG469" s="2">
        <f t="shared" si="181"/>
        <v>0</v>
      </c>
      <c r="BH469" s="2">
        <f t="shared" si="182"/>
        <v>0</v>
      </c>
      <c r="BI469" s="2">
        <f t="shared" si="183"/>
        <v>0</v>
      </c>
      <c r="BK469" t="s">
        <v>1474</v>
      </c>
      <c r="BL469" t="s">
        <v>855</v>
      </c>
      <c r="BO469" s="99">
        <v>13</v>
      </c>
      <c r="BP469" s="97">
        <v>115</v>
      </c>
      <c r="BQ469" s="103">
        <f t="shared" si="184"/>
        <v>13115</v>
      </c>
      <c r="BS469" s="7" t="s">
        <v>2466</v>
      </c>
    </row>
    <row r="470" spans="1:71" ht="14" hidden="1" customHeight="1" outlineLevel="1" x14ac:dyDescent="0.2">
      <c r="A470" t="s">
        <v>1768</v>
      </c>
      <c r="B470" t="s">
        <v>855</v>
      </c>
      <c r="C470" s="1">
        <f t="shared" si="175"/>
        <v>93303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0</v>
      </c>
      <c r="G470" s="1">
        <f t="shared" si="185"/>
        <v>39753</v>
      </c>
      <c r="H470" s="2">
        <f t="shared" si="186"/>
        <v>0.42606347062795408</v>
      </c>
      <c r="I470" s="2"/>
      <c r="J470" s="2">
        <f t="shared" si="176"/>
        <v>0.27964802846639442</v>
      </c>
      <c r="K470" s="2">
        <f t="shared" si="177"/>
        <v>0.70571149909434849</v>
      </c>
      <c r="L470" s="2">
        <f t="shared" si="178"/>
        <v>0</v>
      </c>
      <c r="M470" s="2">
        <f t="shared" si="179"/>
        <v>1.4640472439257035E-2</v>
      </c>
      <c r="N470" s="1">
        <v>26092</v>
      </c>
      <c r="O470" s="1">
        <v>65845</v>
      </c>
      <c r="Q470" s="61">
        <v>1361</v>
      </c>
      <c r="R470" s="61"/>
      <c r="S470" s="61"/>
      <c r="T470" s="61"/>
      <c r="U470" s="61"/>
      <c r="V470" s="61"/>
      <c r="W470" s="61"/>
      <c r="X470" s="61">
        <v>0</v>
      </c>
      <c r="Y470" s="61">
        <v>2</v>
      </c>
      <c r="Z470" s="61">
        <v>2</v>
      </c>
      <c r="AA470" s="1">
        <v>1</v>
      </c>
      <c r="BB470" s="7">
        <f>IF(Q470&gt;0,RANK(Q470,(N470:P470,Q470:AE470)),0)</f>
        <v>3</v>
      </c>
      <c r="BC470" s="7">
        <f>IF(R470&gt;0,RANK(R470,(N470:P470,Q470:AE470)),0)</f>
        <v>0</v>
      </c>
      <c r="BD470" s="7">
        <f>IF(T470&gt;0,RANK(T470,(N470:P470,Q470:AE470)),0)</f>
        <v>0</v>
      </c>
      <c r="BE470" s="7">
        <f>IF(S470&gt;0,RANK(S470,(N470:P470,Q470:AE470)),0)</f>
        <v>0</v>
      </c>
      <c r="BF470" s="2">
        <f t="shared" si="180"/>
        <v>1.4586883594311009E-2</v>
      </c>
      <c r="BG470" s="2">
        <f t="shared" si="181"/>
        <v>0</v>
      </c>
      <c r="BH470" s="2">
        <f t="shared" si="182"/>
        <v>0</v>
      </c>
      <c r="BI470" s="2">
        <f t="shared" si="183"/>
        <v>0</v>
      </c>
      <c r="BK470" t="s">
        <v>1768</v>
      </c>
      <c r="BL470" t="s">
        <v>855</v>
      </c>
      <c r="BO470" s="99">
        <v>13</v>
      </c>
      <c r="BP470" s="97">
        <v>117</v>
      </c>
      <c r="BQ470" s="103">
        <f t="shared" si="184"/>
        <v>13117</v>
      </c>
      <c r="BS470" s="7" t="s">
        <v>2466</v>
      </c>
    </row>
    <row r="471" spans="1:71" ht="14" hidden="1" customHeight="1" outlineLevel="1" x14ac:dyDescent="0.2">
      <c r="A471" t="s">
        <v>1440</v>
      </c>
      <c r="B471" t="s">
        <v>855</v>
      </c>
      <c r="C471" s="1">
        <f t="shared" si="175"/>
        <v>8148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1">
        <f t="shared" si="185"/>
        <v>6015</v>
      </c>
      <c r="H471" s="2">
        <f t="shared" si="186"/>
        <v>0.73821796759941094</v>
      </c>
      <c r="I471" s="2"/>
      <c r="J471" s="2">
        <f t="shared" si="176"/>
        <v>0.12714776632302405</v>
      </c>
      <c r="K471" s="2">
        <f t="shared" si="177"/>
        <v>0.86536573392243499</v>
      </c>
      <c r="L471" s="2">
        <f t="shared" si="178"/>
        <v>0</v>
      </c>
      <c r="M471" s="2">
        <f t="shared" si="179"/>
        <v>7.4864997545409651E-3</v>
      </c>
      <c r="N471" s="1">
        <v>1036</v>
      </c>
      <c r="O471" s="1">
        <v>7051</v>
      </c>
      <c r="Q471" s="61">
        <v>61</v>
      </c>
      <c r="R471" s="61"/>
      <c r="S471" s="61"/>
      <c r="T471" s="61"/>
      <c r="U471" s="61"/>
      <c r="V471" s="61"/>
      <c r="W471" s="61"/>
      <c r="X471" s="61">
        <v>0</v>
      </c>
      <c r="Y471" s="61">
        <v>0</v>
      </c>
      <c r="Z471" s="61">
        <v>0</v>
      </c>
      <c r="AA471" s="1">
        <v>0</v>
      </c>
      <c r="BB471" s="7">
        <f>IF(Q471&gt;0,RANK(Q471,(N471:P471,Q471:AE471)),0)</f>
        <v>3</v>
      </c>
      <c r="BC471" s="7">
        <f>IF(R471&gt;0,RANK(R471,(N471:P471,Q471:AE471)),0)</f>
        <v>0</v>
      </c>
      <c r="BD471" s="7">
        <f>IF(T471&gt;0,RANK(T471,(N471:P471,Q471:AE471)),0)</f>
        <v>0</v>
      </c>
      <c r="BE471" s="7">
        <f>IF(S471&gt;0,RANK(S471,(N471:P471,Q471:AE471)),0)</f>
        <v>0</v>
      </c>
      <c r="BF471" s="2">
        <f t="shared" si="180"/>
        <v>7.4864997545409919E-3</v>
      </c>
      <c r="BG471" s="2">
        <f t="shared" si="181"/>
        <v>0</v>
      </c>
      <c r="BH471" s="2">
        <f t="shared" si="182"/>
        <v>0</v>
      </c>
      <c r="BI471" s="2">
        <f t="shared" si="183"/>
        <v>0</v>
      </c>
      <c r="BK471" t="s">
        <v>1440</v>
      </c>
      <c r="BL471" t="s">
        <v>855</v>
      </c>
      <c r="BO471" s="99">
        <v>13</v>
      </c>
      <c r="BP471" s="97">
        <v>119</v>
      </c>
      <c r="BQ471" s="103">
        <f t="shared" si="184"/>
        <v>13119</v>
      </c>
      <c r="BS471" s="7" t="s">
        <v>2466</v>
      </c>
    </row>
    <row r="472" spans="1:71" ht="14" hidden="1" customHeight="1" outlineLevel="1" x14ac:dyDescent="0.2">
      <c r="A472" t="s">
        <v>1665</v>
      </c>
      <c r="B472" t="s">
        <v>855</v>
      </c>
      <c r="C472" s="1">
        <f t="shared" si="175"/>
        <v>423797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>IF(P472&gt;0,RANK(P472,(N472:P472,Q472:AE472)),0)</f>
        <v>0</v>
      </c>
      <c r="G472" s="1">
        <f t="shared" si="185"/>
        <v>193598</v>
      </c>
      <c r="H472" s="2">
        <f t="shared" si="186"/>
        <v>0.4568177688846311</v>
      </c>
      <c r="I472" s="2"/>
      <c r="J472" s="2">
        <f t="shared" si="176"/>
        <v>0.72343362506105513</v>
      </c>
      <c r="K472" s="2">
        <f t="shared" si="177"/>
        <v>0.26661585617642408</v>
      </c>
      <c r="L472" s="2">
        <f t="shared" si="178"/>
        <v>0</v>
      </c>
      <c r="M472" s="2">
        <f t="shared" si="179"/>
        <v>9.950518762520788E-3</v>
      </c>
      <c r="N472" s="1">
        <v>306589</v>
      </c>
      <c r="O472" s="1">
        <v>112991</v>
      </c>
      <c r="Q472" s="61">
        <v>4208</v>
      </c>
      <c r="R472" s="61"/>
      <c r="S472" s="61"/>
      <c r="T472" s="61"/>
      <c r="U472" s="61"/>
      <c r="V472" s="61"/>
      <c r="W472" s="61"/>
      <c r="X472" s="61">
        <v>1</v>
      </c>
      <c r="Y472" s="61">
        <v>3</v>
      </c>
      <c r="Z472" s="61">
        <v>1</v>
      </c>
      <c r="AA472" s="1">
        <v>4</v>
      </c>
      <c r="BB472" s="7">
        <f>IF(Q472&gt;0,RANK(Q472,(N472:P472,Q472:AE472)),0)</f>
        <v>3</v>
      </c>
      <c r="BC472" s="7">
        <f>IF(R472&gt;0,RANK(R472,(N472:P472,Q472:AE472)),0)</f>
        <v>0</v>
      </c>
      <c r="BD472" s="7">
        <f>IF(T472&gt;0,RANK(T472,(N472:P472,Q472:AE472)),0)</f>
        <v>0</v>
      </c>
      <c r="BE472" s="7">
        <f>IF(S472&gt;0,RANK(S472,(N472:P472,Q472:AE472)),0)</f>
        <v>0</v>
      </c>
      <c r="BF472" s="2">
        <f t="shared" si="180"/>
        <v>9.9292821799116093E-3</v>
      </c>
      <c r="BG472" s="2">
        <f t="shared" si="181"/>
        <v>0</v>
      </c>
      <c r="BH472" s="2">
        <f t="shared" si="182"/>
        <v>0</v>
      </c>
      <c r="BI472" s="2">
        <f t="shared" si="183"/>
        <v>0</v>
      </c>
      <c r="BK472" t="s">
        <v>1665</v>
      </c>
      <c r="BL472" t="s">
        <v>855</v>
      </c>
      <c r="BO472" s="99">
        <v>13</v>
      </c>
      <c r="BP472" s="97">
        <v>121</v>
      </c>
      <c r="BQ472" s="103">
        <f t="shared" si="184"/>
        <v>13121</v>
      </c>
      <c r="BS472" s="7" t="s">
        <v>2466</v>
      </c>
    </row>
    <row r="473" spans="1:71" ht="14" hidden="1" customHeight="1" outlineLevel="1" x14ac:dyDescent="0.2">
      <c r="A473" t="s">
        <v>1789</v>
      </c>
      <c r="B473" t="s">
        <v>855</v>
      </c>
      <c r="C473" s="1">
        <f t="shared" si="175"/>
        <v>12510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>IF(P473&gt;0,RANK(P473,(N473:P473,Q473:AE473)),0)</f>
        <v>0</v>
      </c>
      <c r="G473" s="1">
        <f t="shared" si="185"/>
        <v>8554</v>
      </c>
      <c r="H473" s="2">
        <f t="shared" si="186"/>
        <v>0.68377298161470823</v>
      </c>
      <c r="I473" s="2"/>
      <c r="J473" s="2">
        <f t="shared" si="176"/>
        <v>0.15323741007194244</v>
      </c>
      <c r="K473" s="2">
        <f t="shared" si="177"/>
        <v>0.8370103916866507</v>
      </c>
      <c r="L473" s="2">
        <f t="shared" si="178"/>
        <v>0</v>
      </c>
      <c r="M473" s="2">
        <f t="shared" si="179"/>
        <v>9.7521982414068287E-3</v>
      </c>
      <c r="N473" s="1">
        <v>1917</v>
      </c>
      <c r="O473" s="1">
        <v>10471</v>
      </c>
      <c r="Q473" s="61">
        <v>122</v>
      </c>
      <c r="R473" s="61"/>
      <c r="S473" s="61"/>
      <c r="T473" s="61"/>
      <c r="U473" s="61"/>
      <c r="V473" s="61"/>
      <c r="W473" s="61"/>
      <c r="X473" s="61">
        <v>0</v>
      </c>
      <c r="Y473" s="61">
        <v>0</v>
      </c>
      <c r="Z473" s="61">
        <v>0</v>
      </c>
      <c r="AA473" s="1">
        <v>0</v>
      </c>
      <c r="BB473" s="7">
        <f>IF(Q473&gt;0,RANK(Q473,(N473:P473,Q473:AE473)),0)</f>
        <v>3</v>
      </c>
      <c r="BC473" s="7">
        <f>IF(R473&gt;0,RANK(R473,(N473:P473,Q473:AE473)),0)</f>
        <v>0</v>
      </c>
      <c r="BD473" s="7">
        <f>IF(T473&gt;0,RANK(T473,(N473:P473,Q473:AE473)),0)</f>
        <v>0</v>
      </c>
      <c r="BE473" s="7">
        <f>IF(S473&gt;0,RANK(S473,(N473:P473,Q473:AE473)),0)</f>
        <v>0</v>
      </c>
      <c r="BF473" s="2">
        <f t="shared" si="180"/>
        <v>9.7521982414068738E-3</v>
      </c>
      <c r="BG473" s="2">
        <f t="shared" si="181"/>
        <v>0</v>
      </c>
      <c r="BH473" s="2">
        <f t="shared" si="182"/>
        <v>0</v>
      </c>
      <c r="BI473" s="2">
        <f t="shared" si="183"/>
        <v>0</v>
      </c>
      <c r="BK473" t="s">
        <v>1789</v>
      </c>
      <c r="BL473" t="s">
        <v>855</v>
      </c>
      <c r="BO473" s="99">
        <v>13</v>
      </c>
      <c r="BP473" s="97">
        <v>123</v>
      </c>
      <c r="BQ473" s="103">
        <f t="shared" si="184"/>
        <v>13123</v>
      </c>
      <c r="BS473" s="7" t="s">
        <v>2466</v>
      </c>
    </row>
    <row r="474" spans="1:71" ht="14" hidden="1" customHeight="1" outlineLevel="1" x14ac:dyDescent="0.2">
      <c r="A474" t="s">
        <v>1740</v>
      </c>
      <c r="B474" t="s">
        <v>855</v>
      </c>
      <c r="C474" s="1">
        <f t="shared" si="175"/>
        <v>1301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185"/>
        <v>1082</v>
      </c>
      <c r="H474" s="2">
        <f t="shared" si="186"/>
        <v>0.8316679477325134</v>
      </c>
      <c r="I474" s="2"/>
      <c r="J474" s="2">
        <f t="shared" si="176"/>
        <v>8.2244427363566491E-2</v>
      </c>
      <c r="K474" s="2">
        <f t="shared" si="177"/>
        <v>0.91391237509607992</v>
      </c>
      <c r="L474" s="2">
        <f t="shared" si="178"/>
        <v>0</v>
      </c>
      <c r="M474" s="2">
        <f t="shared" si="179"/>
        <v>3.8431975403535601E-3</v>
      </c>
      <c r="N474" s="1">
        <v>107</v>
      </c>
      <c r="O474" s="1">
        <v>1189</v>
      </c>
      <c r="Q474" s="61">
        <v>5</v>
      </c>
      <c r="R474" s="61"/>
      <c r="S474" s="61"/>
      <c r="T474" s="61"/>
      <c r="U474" s="61"/>
      <c r="V474" s="61"/>
      <c r="W474" s="61"/>
      <c r="X474" s="61">
        <v>0</v>
      </c>
      <c r="Y474" s="61">
        <v>0</v>
      </c>
      <c r="Z474" s="61">
        <v>0</v>
      </c>
      <c r="AA474" s="1">
        <v>0</v>
      </c>
      <c r="BB474" s="7">
        <f>IF(Q474&gt;0,RANK(Q474,(N474:P474,Q474:AE474)),0)</f>
        <v>3</v>
      </c>
      <c r="BC474" s="7">
        <f>IF(R474&gt;0,RANK(R474,(N474:P474,Q474:AE474)),0)</f>
        <v>0</v>
      </c>
      <c r="BD474" s="7">
        <f>IF(T474&gt;0,RANK(T474,(N474:P474,Q474:AE474)),0)</f>
        <v>0</v>
      </c>
      <c r="BE474" s="7">
        <f>IF(S474&gt;0,RANK(S474,(N474:P474,Q474:AE474)),0)</f>
        <v>0</v>
      </c>
      <c r="BF474" s="2">
        <f t="shared" si="180"/>
        <v>3.843197540353574E-3</v>
      </c>
      <c r="BG474" s="2">
        <f t="shared" si="181"/>
        <v>0</v>
      </c>
      <c r="BH474" s="2">
        <f t="shared" si="182"/>
        <v>0</v>
      </c>
      <c r="BI474" s="2">
        <f t="shared" si="183"/>
        <v>0</v>
      </c>
      <c r="BK474" t="s">
        <v>1740</v>
      </c>
      <c r="BL474" t="s">
        <v>855</v>
      </c>
      <c r="BO474" s="99">
        <v>13</v>
      </c>
      <c r="BP474" s="97">
        <v>125</v>
      </c>
      <c r="BQ474" s="103">
        <f t="shared" si="184"/>
        <v>13125</v>
      </c>
      <c r="BS474" s="7" t="s">
        <v>2466</v>
      </c>
    </row>
    <row r="475" spans="1:71" ht="14" hidden="1" customHeight="1" outlineLevel="1" x14ac:dyDescent="0.2">
      <c r="A475" t="s">
        <v>1079</v>
      </c>
      <c r="B475" t="s">
        <v>855</v>
      </c>
      <c r="C475" s="1">
        <f t="shared" si="175"/>
        <v>32648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0</v>
      </c>
      <c r="G475" s="1">
        <f t="shared" si="185"/>
        <v>9107</v>
      </c>
      <c r="H475" s="2">
        <f t="shared" si="186"/>
        <v>0.27894511149228129</v>
      </c>
      <c r="I475" s="2"/>
      <c r="J475" s="2">
        <f t="shared" si="176"/>
        <v>0.35640774320019603</v>
      </c>
      <c r="K475" s="2">
        <f t="shared" si="177"/>
        <v>0.63535285469247738</v>
      </c>
      <c r="L475" s="2">
        <f t="shared" si="178"/>
        <v>0</v>
      </c>
      <c r="M475" s="2">
        <f t="shared" si="179"/>
        <v>8.2394021073266543E-3</v>
      </c>
      <c r="N475" s="1">
        <v>11636</v>
      </c>
      <c r="O475" s="1">
        <v>20743</v>
      </c>
      <c r="Q475" s="61">
        <v>269</v>
      </c>
      <c r="R475" s="61"/>
      <c r="S475" s="61"/>
      <c r="T475" s="61"/>
      <c r="U475" s="61"/>
      <c r="V475" s="61"/>
      <c r="W475" s="61"/>
      <c r="X475" s="61">
        <v>0</v>
      </c>
      <c r="Y475" s="61">
        <v>0</v>
      </c>
      <c r="Z475" s="61">
        <v>0</v>
      </c>
      <c r="AA475" s="1">
        <v>0</v>
      </c>
      <c r="BB475" s="7">
        <f>IF(Q475&gt;0,RANK(Q475,(N475:P475,Q475:AE475)),0)</f>
        <v>3</v>
      </c>
      <c r="BC475" s="7">
        <f>IF(R475&gt;0,RANK(R475,(N475:P475,Q475:AE475)),0)</f>
        <v>0</v>
      </c>
      <c r="BD475" s="7">
        <f>IF(T475&gt;0,RANK(T475,(N475:P475,Q475:AE475)),0)</f>
        <v>0</v>
      </c>
      <c r="BE475" s="7">
        <f>IF(S475&gt;0,RANK(S475,(N475:P475,Q475:AE475)),0)</f>
        <v>0</v>
      </c>
      <c r="BF475" s="2">
        <f t="shared" si="180"/>
        <v>8.2394021073266353E-3</v>
      </c>
      <c r="BG475" s="2">
        <f t="shared" si="181"/>
        <v>0</v>
      </c>
      <c r="BH475" s="2">
        <f t="shared" si="182"/>
        <v>0</v>
      </c>
      <c r="BI475" s="2">
        <f t="shared" si="183"/>
        <v>0</v>
      </c>
      <c r="BK475" t="s">
        <v>1079</v>
      </c>
      <c r="BL475" t="s">
        <v>855</v>
      </c>
      <c r="BO475" s="99">
        <v>13</v>
      </c>
      <c r="BP475" s="97">
        <v>127</v>
      </c>
      <c r="BQ475" s="103">
        <f t="shared" si="184"/>
        <v>13127</v>
      </c>
      <c r="BS475" s="7" t="s">
        <v>2466</v>
      </c>
    </row>
    <row r="476" spans="1:71" ht="14" hidden="1" customHeight="1" outlineLevel="1" x14ac:dyDescent="0.2">
      <c r="A476" t="s">
        <v>208</v>
      </c>
      <c r="B476" t="s">
        <v>855</v>
      </c>
      <c r="C476" s="1">
        <f t="shared" si="175"/>
        <v>17808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0</v>
      </c>
      <c r="G476" s="1">
        <f t="shared" si="185"/>
        <v>11540</v>
      </c>
      <c r="H476" s="2">
        <f t="shared" si="186"/>
        <v>0.64802336028751129</v>
      </c>
      <c r="I476" s="2"/>
      <c r="J476" s="2">
        <f t="shared" si="176"/>
        <v>0.17104672057502246</v>
      </c>
      <c r="K476" s="2">
        <f t="shared" si="177"/>
        <v>0.81907008086253374</v>
      </c>
      <c r="L476" s="2">
        <f t="shared" si="178"/>
        <v>0</v>
      </c>
      <c r="M476" s="2">
        <f t="shared" si="179"/>
        <v>9.8831985624437957E-3</v>
      </c>
      <c r="N476" s="1">
        <v>3046</v>
      </c>
      <c r="O476" s="1">
        <v>14586</v>
      </c>
      <c r="Q476" s="61">
        <v>172</v>
      </c>
      <c r="R476" s="61"/>
      <c r="S476" s="61"/>
      <c r="T476" s="61"/>
      <c r="U476" s="61"/>
      <c r="V476" s="61"/>
      <c r="W476" s="61"/>
      <c r="X476" s="61">
        <v>1</v>
      </c>
      <c r="Y476" s="61">
        <v>2</v>
      </c>
      <c r="Z476" s="61">
        <v>0</v>
      </c>
      <c r="AA476" s="1">
        <v>1</v>
      </c>
      <c r="BB476" s="7">
        <f>IF(Q476&gt;0,RANK(Q476,(N476:P476,Q476:AE476)),0)</f>
        <v>3</v>
      </c>
      <c r="BC476" s="7">
        <f>IF(R476&gt;0,RANK(R476,(N476:P476,Q476:AE476)),0)</f>
        <v>0</v>
      </c>
      <c r="BD476" s="7">
        <f>IF(T476&gt;0,RANK(T476,(N476:P476,Q476:AE476)),0)</f>
        <v>0</v>
      </c>
      <c r="BE476" s="7">
        <f>IF(S476&gt;0,RANK(S476,(N476:P476,Q476:AE476)),0)</f>
        <v>0</v>
      </c>
      <c r="BF476" s="2">
        <f t="shared" si="180"/>
        <v>9.6585804132973945E-3</v>
      </c>
      <c r="BG476" s="2">
        <f t="shared" si="181"/>
        <v>0</v>
      </c>
      <c r="BH476" s="2">
        <f t="shared" si="182"/>
        <v>0</v>
      </c>
      <c r="BI476" s="2">
        <f t="shared" si="183"/>
        <v>0</v>
      </c>
      <c r="BK476" t="s">
        <v>208</v>
      </c>
      <c r="BL476" t="s">
        <v>855</v>
      </c>
      <c r="BO476" s="99">
        <v>13</v>
      </c>
      <c r="BP476" s="97">
        <v>129</v>
      </c>
      <c r="BQ476" s="103">
        <f t="shared" si="184"/>
        <v>13129</v>
      </c>
      <c r="BS476" s="7" t="s">
        <v>2466</v>
      </c>
    </row>
    <row r="477" spans="1:71" ht="14" hidden="1" customHeight="1" outlineLevel="1" x14ac:dyDescent="0.2">
      <c r="A477" t="s">
        <v>1707</v>
      </c>
      <c r="B477" t="s">
        <v>855</v>
      </c>
      <c r="C477" s="1">
        <f t="shared" ref="C477:C508" si="187">SUM(N477:AY477)</f>
        <v>8370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0</v>
      </c>
      <c r="G477" s="1">
        <f t="shared" si="185"/>
        <v>2929</v>
      </c>
      <c r="H477" s="2">
        <f t="shared" si="186"/>
        <v>0.34994026284348867</v>
      </c>
      <c r="I477" s="2"/>
      <c r="J477" s="2">
        <f t="shared" ref="J477:J508" si="188">IF($C477=0,"-",N477/$C477)</f>
        <v>0.32305854241338111</v>
      </c>
      <c r="K477" s="2">
        <f t="shared" ref="K477:K508" si="189">IF($C477=0,"-",O477/$C477)</f>
        <v>0.67299880525686973</v>
      </c>
      <c r="L477" s="2">
        <f t="shared" ref="L477:L508" si="190">IF($C477=0,"-",P477/$C477)</f>
        <v>0</v>
      </c>
      <c r="M477" s="2">
        <f t="shared" ref="M477:M508" si="191">IF(C477=0,"-",(1-J477-K477-L477))</f>
        <v>3.9426523297491078E-3</v>
      </c>
      <c r="N477" s="1">
        <v>2704</v>
      </c>
      <c r="O477" s="1">
        <v>5633</v>
      </c>
      <c r="Q477" s="61">
        <v>33</v>
      </c>
      <c r="R477" s="61"/>
      <c r="S477" s="61"/>
      <c r="T477" s="61"/>
      <c r="U477" s="61"/>
      <c r="V477" s="61"/>
      <c r="W477" s="61"/>
      <c r="X477" s="61">
        <v>0</v>
      </c>
      <c r="Y477" s="61">
        <v>0</v>
      </c>
      <c r="Z477" s="61">
        <v>0</v>
      </c>
      <c r="AA477" s="1">
        <v>0</v>
      </c>
      <c r="BB477" s="7">
        <f>IF(Q477&gt;0,RANK(Q477,(N477:P477,Q477:AE477)),0)</f>
        <v>3</v>
      </c>
      <c r="BC477" s="7">
        <f>IF(R477&gt;0,RANK(R477,(N477:P477,Q477:AE477)),0)</f>
        <v>0</v>
      </c>
      <c r="BD477" s="7">
        <f>IF(T477&gt;0,RANK(T477,(N477:P477,Q477:AE477)),0)</f>
        <v>0</v>
      </c>
      <c r="BE477" s="7">
        <f>IF(S477&gt;0,RANK(S477,(N477:P477,Q477:AE477)),0)</f>
        <v>0</v>
      </c>
      <c r="BF477" s="2">
        <f t="shared" ref="BF477:BF508" si="192">IF($C477=0,"-",Q477/$C477)</f>
        <v>3.9426523297491044E-3</v>
      </c>
      <c r="BG477" s="2">
        <f t="shared" ref="BG477:BG508" si="193">IF($C477=0,"-",R477/$C477)</f>
        <v>0</v>
      </c>
      <c r="BH477" s="2">
        <f t="shared" ref="BH477:BH508" si="194">IF($C477=0,"-",T477/$C477)</f>
        <v>0</v>
      </c>
      <c r="BI477" s="2">
        <f t="shared" ref="BI477:BI508" si="195">IF($C477=0,"-",S477/$C477)</f>
        <v>0</v>
      </c>
      <c r="BK477" t="s">
        <v>1707</v>
      </c>
      <c r="BL477" t="s">
        <v>855</v>
      </c>
      <c r="BO477" s="99">
        <v>13</v>
      </c>
      <c r="BP477" s="97">
        <v>131</v>
      </c>
      <c r="BQ477" s="103">
        <f t="shared" ref="BQ477:BQ508" si="196">BO477*1000+BP477</f>
        <v>13131</v>
      </c>
      <c r="BS477" s="7" t="s">
        <v>2466</v>
      </c>
    </row>
    <row r="478" spans="1:71" ht="14" hidden="1" customHeight="1" outlineLevel="1" x14ac:dyDescent="0.2">
      <c r="A478" t="s">
        <v>625</v>
      </c>
      <c r="B478" t="s">
        <v>855</v>
      </c>
      <c r="C478" s="1">
        <f t="shared" si="187"/>
        <v>8995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185"/>
        <v>2763</v>
      </c>
      <c r="H478" s="2">
        <f t="shared" si="186"/>
        <v>0.30717065036131186</v>
      </c>
      <c r="I478" s="2"/>
      <c r="J478" s="2">
        <f t="shared" si="188"/>
        <v>0.34385769872151195</v>
      </c>
      <c r="K478" s="2">
        <f t="shared" si="189"/>
        <v>0.65102834908282381</v>
      </c>
      <c r="L478" s="2">
        <f t="shared" si="190"/>
        <v>0</v>
      </c>
      <c r="M478" s="2">
        <f t="shared" si="191"/>
        <v>5.1139521956642398E-3</v>
      </c>
      <c r="N478" s="1">
        <v>3093</v>
      </c>
      <c r="O478" s="1">
        <v>5856</v>
      </c>
      <c r="Q478" s="61">
        <v>46</v>
      </c>
      <c r="R478" s="61"/>
      <c r="S478" s="61"/>
      <c r="T478" s="61"/>
      <c r="U478" s="61"/>
      <c r="V478" s="61"/>
      <c r="W478" s="61"/>
      <c r="X478" s="61">
        <v>0</v>
      </c>
      <c r="Y478" s="61">
        <v>0</v>
      </c>
      <c r="Z478" s="61">
        <v>0</v>
      </c>
      <c r="AA478" s="1">
        <v>0</v>
      </c>
      <c r="BB478" s="7">
        <f>IF(Q478&gt;0,RANK(Q478,(N478:P478,Q478:AE478)),0)</f>
        <v>3</v>
      </c>
      <c r="BC478" s="7">
        <f>IF(R478&gt;0,RANK(R478,(N478:P478,Q478:AE478)),0)</f>
        <v>0</v>
      </c>
      <c r="BD478" s="7">
        <f>IF(T478&gt;0,RANK(T478,(N478:P478,Q478:AE478)),0)</f>
        <v>0</v>
      </c>
      <c r="BE478" s="7">
        <f>IF(S478&gt;0,RANK(S478,(N478:P478,Q478:AE478)),0)</f>
        <v>0</v>
      </c>
      <c r="BF478" s="2">
        <f t="shared" si="192"/>
        <v>5.113952195664258E-3</v>
      </c>
      <c r="BG478" s="2">
        <f t="shared" si="193"/>
        <v>0</v>
      </c>
      <c r="BH478" s="2">
        <f t="shared" si="194"/>
        <v>0</v>
      </c>
      <c r="BI478" s="2">
        <f t="shared" si="195"/>
        <v>0</v>
      </c>
      <c r="BK478" t="s">
        <v>625</v>
      </c>
      <c r="BL478" t="s">
        <v>855</v>
      </c>
      <c r="BO478" s="99">
        <v>13</v>
      </c>
      <c r="BP478" s="97">
        <v>133</v>
      </c>
      <c r="BQ478" s="103">
        <f t="shared" si="196"/>
        <v>13133</v>
      </c>
      <c r="BS478" s="7" t="s">
        <v>2466</v>
      </c>
    </row>
    <row r="479" spans="1:71" ht="14" hidden="1" customHeight="1" outlineLevel="1" x14ac:dyDescent="0.2">
      <c r="A479" t="s">
        <v>1602</v>
      </c>
      <c r="B479" t="s">
        <v>855</v>
      </c>
      <c r="C479" s="1">
        <f t="shared" si="187"/>
        <v>314930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>IF(P479&gt;0,RANK(P479,(N479:P479,Q479:AE479)),0)</f>
        <v>0</v>
      </c>
      <c r="G479" s="1">
        <f t="shared" si="185"/>
        <v>45099</v>
      </c>
      <c r="H479" s="2">
        <f t="shared" si="186"/>
        <v>0.14320325151620994</v>
      </c>
      <c r="I479" s="2"/>
      <c r="J479" s="2">
        <f t="shared" si="188"/>
        <v>0.56551297113644305</v>
      </c>
      <c r="K479" s="2">
        <f t="shared" si="189"/>
        <v>0.42230971962023306</v>
      </c>
      <c r="L479" s="2">
        <f t="shared" si="190"/>
        <v>0</v>
      </c>
      <c r="M479" s="2">
        <f t="shared" si="191"/>
        <v>1.2177309243323886E-2</v>
      </c>
      <c r="N479" s="1">
        <v>178097</v>
      </c>
      <c r="O479" s="1">
        <v>132998</v>
      </c>
      <c r="Q479" s="61">
        <v>3823</v>
      </c>
      <c r="R479" s="61"/>
      <c r="S479" s="61"/>
      <c r="T479" s="61"/>
      <c r="U479" s="61"/>
      <c r="V479" s="61"/>
      <c r="W479" s="61"/>
      <c r="X479" s="61">
        <v>4</v>
      </c>
      <c r="Y479" s="61">
        <v>4</v>
      </c>
      <c r="Z479" s="61">
        <v>0</v>
      </c>
      <c r="AA479" s="1">
        <v>4</v>
      </c>
      <c r="BB479" s="7">
        <f>IF(Q479&gt;0,RANK(Q479,(N479:P479,Q479:AE479)),0)</f>
        <v>3</v>
      </c>
      <c r="BC479" s="7">
        <f>IF(R479&gt;0,RANK(R479,(N479:P479,Q479:AE479)),0)</f>
        <v>0</v>
      </c>
      <c r="BD479" s="7">
        <f>IF(T479&gt;0,RANK(T479,(N479:P479,Q479:AE479)),0)</f>
        <v>0</v>
      </c>
      <c r="BE479" s="7">
        <f>IF(S479&gt;0,RANK(S479,(N479:P479,Q479:AE479)),0)</f>
        <v>0</v>
      </c>
      <c r="BF479" s="2">
        <f t="shared" si="192"/>
        <v>1.2139205537738545E-2</v>
      </c>
      <c r="BG479" s="2">
        <f t="shared" si="193"/>
        <v>0</v>
      </c>
      <c r="BH479" s="2">
        <f t="shared" si="194"/>
        <v>0</v>
      </c>
      <c r="BI479" s="2">
        <f t="shared" si="195"/>
        <v>0</v>
      </c>
      <c r="BK479" t="s">
        <v>1602</v>
      </c>
      <c r="BL479" t="s">
        <v>855</v>
      </c>
      <c r="BO479" s="99">
        <v>13</v>
      </c>
      <c r="BP479" s="97">
        <v>135</v>
      </c>
      <c r="BQ479" s="103">
        <f t="shared" si="196"/>
        <v>13135</v>
      </c>
      <c r="BS479" s="7" t="s">
        <v>2466</v>
      </c>
    </row>
    <row r="480" spans="1:71" ht="14" hidden="1" customHeight="1" outlineLevel="1" x14ac:dyDescent="0.2">
      <c r="A480" t="s">
        <v>1666</v>
      </c>
      <c r="B480" t="s">
        <v>855</v>
      </c>
      <c r="C480" s="1">
        <f t="shared" si="187"/>
        <v>15500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>IF(P480&gt;0,RANK(P480,(N480:P480,Q480:AE480)),0)</f>
        <v>0</v>
      </c>
      <c r="G480" s="1">
        <f t="shared" si="185"/>
        <v>10527</v>
      </c>
      <c r="H480" s="2">
        <f t="shared" si="186"/>
        <v>0.67916129032258066</v>
      </c>
      <c r="I480" s="2"/>
      <c r="J480" s="2">
        <f t="shared" si="188"/>
        <v>0.15593548387096773</v>
      </c>
      <c r="K480" s="2">
        <f t="shared" si="189"/>
        <v>0.83509677419354844</v>
      </c>
      <c r="L480" s="2">
        <f t="shared" si="190"/>
        <v>0</v>
      </c>
      <c r="M480" s="2">
        <f t="shared" si="191"/>
        <v>8.9677419354838861E-3</v>
      </c>
      <c r="N480" s="1">
        <v>2417</v>
      </c>
      <c r="O480" s="1">
        <v>12944</v>
      </c>
      <c r="Q480" s="61">
        <v>139</v>
      </c>
      <c r="R480" s="61"/>
      <c r="S480" s="61"/>
      <c r="T480" s="61"/>
      <c r="U480" s="61"/>
      <c r="V480" s="61"/>
      <c r="W480" s="61"/>
      <c r="X480" s="61">
        <v>0</v>
      </c>
      <c r="Y480" s="61">
        <v>0</v>
      </c>
      <c r="Z480" s="61">
        <v>0</v>
      </c>
      <c r="AA480" s="1">
        <v>0</v>
      </c>
      <c r="BB480" s="7">
        <f>IF(Q480&gt;0,RANK(Q480,(N480:P480,Q480:AE480)),0)</f>
        <v>3</v>
      </c>
      <c r="BC480" s="7">
        <f>IF(R480&gt;0,RANK(R480,(N480:P480,Q480:AE480)),0)</f>
        <v>0</v>
      </c>
      <c r="BD480" s="7">
        <f>IF(T480&gt;0,RANK(T480,(N480:P480,Q480:AE480)),0)</f>
        <v>0</v>
      </c>
      <c r="BE480" s="7">
        <f>IF(S480&gt;0,RANK(S480,(N480:P480,Q480:AE480)),0)</f>
        <v>0</v>
      </c>
      <c r="BF480" s="2">
        <f t="shared" si="192"/>
        <v>8.9677419354838705E-3</v>
      </c>
      <c r="BG480" s="2">
        <f t="shared" si="193"/>
        <v>0</v>
      </c>
      <c r="BH480" s="2">
        <f t="shared" si="194"/>
        <v>0</v>
      </c>
      <c r="BI480" s="2">
        <f t="shared" si="195"/>
        <v>0</v>
      </c>
      <c r="BK480" t="s">
        <v>1666</v>
      </c>
      <c r="BL480" t="s">
        <v>855</v>
      </c>
      <c r="BO480" s="99">
        <v>13</v>
      </c>
      <c r="BP480" s="97">
        <v>137</v>
      </c>
      <c r="BQ480" s="103">
        <f t="shared" si="196"/>
        <v>13137</v>
      </c>
      <c r="BS480" s="7" t="s">
        <v>2466</v>
      </c>
    </row>
    <row r="481" spans="1:71" ht="14" hidden="1" customHeight="1" outlineLevel="1" x14ac:dyDescent="0.2">
      <c r="A481" t="s">
        <v>2110</v>
      </c>
      <c r="B481" t="s">
        <v>855</v>
      </c>
      <c r="C481" s="1">
        <f t="shared" si="187"/>
        <v>67407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0</v>
      </c>
      <c r="G481" s="1">
        <f t="shared" si="185"/>
        <v>32255</v>
      </c>
      <c r="H481" s="2">
        <f t="shared" si="186"/>
        <v>0.47851113385850136</v>
      </c>
      <c r="I481" s="2"/>
      <c r="J481" s="2">
        <f t="shared" si="188"/>
        <v>0.25497351907071963</v>
      </c>
      <c r="K481" s="2">
        <f t="shared" si="189"/>
        <v>0.73348465292922105</v>
      </c>
      <c r="L481" s="2">
        <f t="shared" si="190"/>
        <v>0</v>
      </c>
      <c r="M481" s="2">
        <f t="shared" si="191"/>
        <v>1.1541828000059318E-2</v>
      </c>
      <c r="N481" s="1">
        <v>17187</v>
      </c>
      <c r="O481" s="1">
        <v>49442</v>
      </c>
      <c r="Q481" s="61">
        <v>777</v>
      </c>
      <c r="R481" s="61"/>
      <c r="S481" s="61"/>
      <c r="T481" s="61"/>
      <c r="U481" s="61"/>
      <c r="V481" s="61"/>
      <c r="W481" s="61"/>
      <c r="X481" s="61">
        <v>0</v>
      </c>
      <c r="Y481" s="61">
        <v>1</v>
      </c>
      <c r="Z481" s="61">
        <v>0</v>
      </c>
      <c r="AA481" s="1">
        <v>0</v>
      </c>
      <c r="BB481" s="7">
        <f>IF(Q481&gt;0,RANK(Q481,(N481:P481,Q481:AE481)),0)</f>
        <v>3</v>
      </c>
      <c r="BC481" s="7">
        <f>IF(R481&gt;0,RANK(R481,(N481:P481,Q481:AE481)),0)</f>
        <v>0</v>
      </c>
      <c r="BD481" s="7">
        <f>IF(T481&gt;0,RANK(T481,(N481:P481,Q481:AE481)),0)</f>
        <v>0</v>
      </c>
      <c r="BE481" s="7">
        <f>IF(S481&gt;0,RANK(S481,(N481:P481,Q481:AE481)),0)</f>
        <v>0</v>
      </c>
      <c r="BF481" s="2">
        <f t="shared" si="192"/>
        <v>1.1526992745560551E-2</v>
      </c>
      <c r="BG481" s="2">
        <f t="shared" si="193"/>
        <v>0</v>
      </c>
      <c r="BH481" s="2">
        <f t="shared" si="194"/>
        <v>0</v>
      </c>
      <c r="BI481" s="2">
        <f t="shared" si="195"/>
        <v>0</v>
      </c>
      <c r="BK481" t="s">
        <v>2110</v>
      </c>
      <c r="BL481" t="s">
        <v>855</v>
      </c>
      <c r="BO481" s="99">
        <v>13</v>
      </c>
      <c r="BP481" s="97">
        <v>139</v>
      </c>
      <c r="BQ481" s="103">
        <f t="shared" si="196"/>
        <v>13139</v>
      </c>
      <c r="BS481" s="7" t="s">
        <v>2466</v>
      </c>
    </row>
    <row r="482" spans="1:71" ht="14" hidden="1" customHeight="1" outlineLevel="1" x14ac:dyDescent="0.2">
      <c r="A482" t="s">
        <v>682</v>
      </c>
      <c r="B482" t="s">
        <v>855</v>
      </c>
      <c r="C482" s="1">
        <f t="shared" si="187"/>
        <v>3548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85"/>
        <v>1794</v>
      </c>
      <c r="H482" s="2">
        <f t="shared" si="186"/>
        <v>0.50563697857948142</v>
      </c>
      <c r="I482" s="2"/>
      <c r="J482" s="2">
        <f t="shared" si="188"/>
        <v>0.75140924464487036</v>
      </c>
      <c r="K482" s="2">
        <f t="shared" si="189"/>
        <v>0.24577226606538896</v>
      </c>
      <c r="L482" s="2">
        <f t="shared" si="190"/>
        <v>0</v>
      </c>
      <c r="M482" s="2">
        <f t="shared" si="191"/>
        <v>2.8184892897406832E-3</v>
      </c>
      <c r="N482" s="1">
        <v>2666</v>
      </c>
      <c r="O482" s="1">
        <v>872</v>
      </c>
      <c r="Q482" s="61">
        <v>10</v>
      </c>
      <c r="R482" s="61"/>
      <c r="S482" s="61"/>
      <c r="T482" s="61"/>
      <c r="U482" s="61"/>
      <c r="V482" s="61"/>
      <c r="W482" s="61"/>
      <c r="X482" s="61">
        <v>0</v>
      </c>
      <c r="Y482" s="61">
        <v>0</v>
      </c>
      <c r="Z482" s="61">
        <v>0</v>
      </c>
      <c r="AA482" s="1">
        <v>0</v>
      </c>
      <c r="BB482" s="7">
        <f>IF(Q482&gt;0,RANK(Q482,(N482:P482,Q482:AE482)),0)</f>
        <v>3</v>
      </c>
      <c r="BC482" s="7">
        <f>IF(R482&gt;0,RANK(R482,(N482:P482,Q482:AE482)),0)</f>
        <v>0</v>
      </c>
      <c r="BD482" s="7">
        <f>IF(T482&gt;0,RANK(T482,(N482:P482,Q482:AE482)),0)</f>
        <v>0</v>
      </c>
      <c r="BE482" s="7">
        <f>IF(S482&gt;0,RANK(S482,(N482:P482,Q482:AE482)),0)</f>
        <v>0</v>
      </c>
      <c r="BF482" s="2">
        <f t="shared" si="192"/>
        <v>2.8184892897406989E-3</v>
      </c>
      <c r="BG482" s="2">
        <f t="shared" si="193"/>
        <v>0</v>
      </c>
      <c r="BH482" s="2">
        <f t="shared" si="194"/>
        <v>0</v>
      </c>
      <c r="BI482" s="2">
        <f t="shared" si="195"/>
        <v>0</v>
      </c>
      <c r="BK482" t="s">
        <v>682</v>
      </c>
      <c r="BL482" t="s">
        <v>855</v>
      </c>
      <c r="BO482" s="99">
        <v>13</v>
      </c>
      <c r="BP482" s="97">
        <v>141</v>
      </c>
      <c r="BQ482" s="103">
        <f t="shared" si="196"/>
        <v>13141</v>
      </c>
      <c r="BS482" s="7" t="s">
        <v>2466</v>
      </c>
    </row>
    <row r="483" spans="1:71" ht="14" hidden="1" customHeight="1" outlineLevel="1" x14ac:dyDescent="0.2">
      <c r="A483" t="s">
        <v>1289</v>
      </c>
      <c r="B483" t="s">
        <v>855</v>
      </c>
      <c r="C483" s="1">
        <f t="shared" si="187"/>
        <v>10585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0</v>
      </c>
      <c r="G483" s="1">
        <f t="shared" si="185"/>
        <v>8059</v>
      </c>
      <c r="H483" s="2">
        <f t="shared" si="186"/>
        <v>0.76136041568256962</v>
      </c>
      <c r="I483" s="2"/>
      <c r="J483" s="2">
        <f t="shared" si="188"/>
        <v>0.11516296646197449</v>
      </c>
      <c r="K483" s="2">
        <f t="shared" si="189"/>
        <v>0.87652338214454417</v>
      </c>
      <c r="L483" s="2">
        <f t="shared" si="190"/>
        <v>0</v>
      </c>
      <c r="M483" s="2">
        <f t="shared" si="191"/>
        <v>8.3136513934813916E-3</v>
      </c>
      <c r="N483" s="1">
        <v>1219</v>
      </c>
      <c r="O483" s="1">
        <v>9278</v>
      </c>
      <c r="Q483" s="61">
        <v>88</v>
      </c>
      <c r="R483" s="61"/>
      <c r="S483" s="61"/>
      <c r="T483" s="61"/>
      <c r="U483" s="61"/>
      <c r="V483" s="61"/>
      <c r="W483" s="61"/>
      <c r="X483" s="61">
        <v>0</v>
      </c>
      <c r="Y483" s="61">
        <v>0</v>
      </c>
      <c r="Z483" s="61">
        <v>0</v>
      </c>
      <c r="AA483" s="1">
        <v>0</v>
      </c>
      <c r="BB483" s="7">
        <f>IF(Q483&gt;0,RANK(Q483,(N483:P483,Q483:AE483)),0)</f>
        <v>3</v>
      </c>
      <c r="BC483" s="7">
        <f>IF(R483&gt;0,RANK(R483,(N483:P483,Q483:AE483)),0)</f>
        <v>0</v>
      </c>
      <c r="BD483" s="7">
        <f>IF(T483&gt;0,RANK(T483,(N483:P483,Q483:AE483)),0)</f>
        <v>0</v>
      </c>
      <c r="BE483" s="7">
        <f>IF(S483&gt;0,RANK(S483,(N483:P483,Q483:AE483)),0)</f>
        <v>0</v>
      </c>
      <c r="BF483" s="2">
        <f t="shared" si="192"/>
        <v>8.3136513934813413E-3</v>
      </c>
      <c r="BG483" s="2">
        <f t="shared" si="193"/>
        <v>0</v>
      </c>
      <c r="BH483" s="2">
        <f t="shared" si="194"/>
        <v>0</v>
      </c>
      <c r="BI483" s="2">
        <f t="shared" si="195"/>
        <v>0</v>
      </c>
      <c r="BK483" t="s">
        <v>1289</v>
      </c>
      <c r="BL483" t="s">
        <v>855</v>
      </c>
      <c r="BO483" s="99">
        <v>13</v>
      </c>
      <c r="BP483" s="97">
        <v>143</v>
      </c>
      <c r="BQ483" s="103">
        <f t="shared" si="196"/>
        <v>13143</v>
      </c>
      <c r="BS483" s="7" t="s">
        <v>2466</v>
      </c>
    </row>
    <row r="484" spans="1:71" ht="14" hidden="1" customHeight="1" outlineLevel="1" x14ac:dyDescent="0.2">
      <c r="A484" t="s">
        <v>700</v>
      </c>
      <c r="B484" t="s">
        <v>855</v>
      </c>
      <c r="C484" s="1">
        <f t="shared" si="187"/>
        <v>15986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0</v>
      </c>
      <c r="G484" s="1">
        <f t="shared" si="185"/>
        <v>7813</v>
      </c>
      <c r="H484" s="2">
        <f t="shared" si="186"/>
        <v>0.4887401476291755</v>
      </c>
      <c r="I484" s="2"/>
      <c r="J484" s="2">
        <f t="shared" si="188"/>
        <v>0.25153259101713998</v>
      </c>
      <c r="K484" s="2">
        <f t="shared" si="189"/>
        <v>0.74027273864631549</v>
      </c>
      <c r="L484" s="2">
        <f t="shared" si="190"/>
        <v>0</v>
      </c>
      <c r="M484" s="2">
        <f t="shared" si="191"/>
        <v>8.1946703365445295E-3</v>
      </c>
      <c r="N484" s="1">
        <v>4021</v>
      </c>
      <c r="O484" s="1">
        <v>11834</v>
      </c>
      <c r="Q484" s="61">
        <v>131</v>
      </c>
      <c r="R484" s="61"/>
      <c r="S484" s="61"/>
      <c r="T484" s="61"/>
      <c r="U484" s="61"/>
      <c r="V484" s="61"/>
      <c r="W484" s="61"/>
      <c r="X484" s="61">
        <v>0</v>
      </c>
      <c r="Y484" s="61">
        <v>0</v>
      </c>
      <c r="Z484" s="61">
        <v>0</v>
      </c>
      <c r="AA484" s="1">
        <v>0</v>
      </c>
      <c r="BB484" s="7">
        <f>IF(Q484&gt;0,RANK(Q484,(N484:P484,Q484:AE484)),0)</f>
        <v>3</v>
      </c>
      <c r="BC484" s="7">
        <f>IF(R484&gt;0,RANK(R484,(N484:P484,Q484:AE484)),0)</f>
        <v>0</v>
      </c>
      <c r="BD484" s="7">
        <f>IF(T484&gt;0,RANK(T484,(N484:P484,Q484:AE484)),0)</f>
        <v>0</v>
      </c>
      <c r="BE484" s="7">
        <f>IF(S484&gt;0,RANK(S484,(N484:P484,Q484:AE484)),0)</f>
        <v>0</v>
      </c>
      <c r="BF484" s="2">
        <f t="shared" si="192"/>
        <v>8.1946703365444757E-3</v>
      </c>
      <c r="BG484" s="2">
        <f t="shared" si="193"/>
        <v>0</v>
      </c>
      <c r="BH484" s="2">
        <f t="shared" si="194"/>
        <v>0</v>
      </c>
      <c r="BI484" s="2">
        <f t="shared" si="195"/>
        <v>0</v>
      </c>
      <c r="BK484" t="s">
        <v>700</v>
      </c>
      <c r="BL484" t="s">
        <v>855</v>
      </c>
      <c r="BO484" s="99">
        <v>13</v>
      </c>
      <c r="BP484" s="97">
        <v>145</v>
      </c>
      <c r="BQ484" s="103">
        <f t="shared" si="196"/>
        <v>13145</v>
      </c>
      <c r="BS484" s="7" t="s">
        <v>2466</v>
      </c>
    </row>
    <row r="485" spans="1:71" ht="14" hidden="1" customHeight="1" outlineLevel="1" x14ac:dyDescent="0.2">
      <c r="A485" t="s">
        <v>1769</v>
      </c>
      <c r="B485" t="s">
        <v>855</v>
      </c>
      <c r="C485" s="1">
        <f t="shared" si="187"/>
        <v>9622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85"/>
        <v>5192</v>
      </c>
      <c r="H485" s="2">
        <f t="shared" si="186"/>
        <v>0.53959675743088753</v>
      </c>
      <c r="I485" s="2"/>
      <c r="J485" s="2">
        <f t="shared" si="188"/>
        <v>0.22635626688838079</v>
      </c>
      <c r="K485" s="2">
        <f t="shared" si="189"/>
        <v>0.76595302431926837</v>
      </c>
      <c r="L485" s="2">
        <f t="shared" si="190"/>
        <v>0</v>
      </c>
      <c r="M485" s="2">
        <f t="shared" si="191"/>
        <v>7.6907087923508977E-3</v>
      </c>
      <c r="N485" s="1">
        <v>2178</v>
      </c>
      <c r="O485" s="1">
        <v>7370</v>
      </c>
      <c r="Q485" s="61">
        <v>74</v>
      </c>
      <c r="R485" s="61"/>
      <c r="S485" s="61"/>
      <c r="T485" s="61"/>
      <c r="U485" s="61"/>
      <c r="V485" s="61"/>
      <c r="W485" s="61"/>
      <c r="X485" s="61">
        <v>0</v>
      </c>
      <c r="Y485" s="61">
        <v>0</v>
      </c>
      <c r="Z485" s="61">
        <v>0</v>
      </c>
      <c r="AA485" s="1">
        <v>0</v>
      </c>
      <c r="BB485" s="7">
        <f>IF(Q485&gt;0,RANK(Q485,(N485:P485,Q485:AE485)),0)</f>
        <v>3</v>
      </c>
      <c r="BC485" s="7">
        <f>IF(R485&gt;0,RANK(R485,(N485:P485,Q485:AE485)),0)</f>
        <v>0</v>
      </c>
      <c r="BD485" s="7">
        <f>IF(T485&gt;0,RANK(T485,(N485:P485,Q485:AE485)),0)</f>
        <v>0</v>
      </c>
      <c r="BE485" s="7">
        <f>IF(S485&gt;0,RANK(S485,(N485:P485,Q485:AE485)),0)</f>
        <v>0</v>
      </c>
      <c r="BF485" s="2">
        <f t="shared" si="192"/>
        <v>7.690708792350863E-3</v>
      </c>
      <c r="BG485" s="2">
        <f t="shared" si="193"/>
        <v>0</v>
      </c>
      <c r="BH485" s="2">
        <f t="shared" si="194"/>
        <v>0</v>
      </c>
      <c r="BI485" s="2">
        <f t="shared" si="195"/>
        <v>0</v>
      </c>
      <c r="BK485" t="s">
        <v>1769</v>
      </c>
      <c r="BL485" t="s">
        <v>855</v>
      </c>
      <c r="BO485" s="99">
        <v>13</v>
      </c>
      <c r="BP485" s="97">
        <v>147</v>
      </c>
      <c r="BQ485" s="103">
        <f t="shared" si="196"/>
        <v>13147</v>
      </c>
      <c r="BS485" s="7" t="s">
        <v>2466</v>
      </c>
    </row>
    <row r="486" spans="1:71" ht="14" hidden="1" customHeight="1" outlineLevel="1" x14ac:dyDescent="0.2">
      <c r="A486" t="s">
        <v>2430</v>
      </c>
      <c r="B486" t="s">
        <v>855</v>
      </c>
      <c r="C486" s="1">
        <f t="shared" si="187"/>
        <v>4055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0</v>
      </c>
      <c r="G486" s="1">
        <f t="shared" si="185"/>
        <v>2720</v>
      </c>
      <c r="H486" s="2">
        <f t="shared" si="186"/>
        <v>0.67077681874229345</v>
      </c>
      <c r="I486" s="2"/>
      <c r="J486" s="2">
        <f t="shared" si="188"/>
        <v>0.16128236744759555</v>
      </c>
      <c r="K486" s="2">
        <f t="shared" si="189"/>
        <v>0.83205918618988906</v>
      </c>
      <c r="L486" s="2">
        <f t="shared" si="190"/>
        <v>0</v>
      </c>
      <c r="M486" s="2">
        <f t="shared" si="191"/>
        <v>6.6584463625153356E-3</v>
      </c>
      <c r="N486" s="1">
        <v>654</v>
      </c>
      <c r="O486" s="1">
        <v>3374</v>
      </c>
      <c r="Q486" s="61">
        <v>27</v>
      </c>
      <c r="R486" s="61"/>
      <c r="S486" s="61"/>
      <c r="T486" s="61"/>
      <c r="U486" s="61"/>
      <c r="V486" s="61"/>
      <c r="W486" s="61"/>
      <c r="X486" s="61">
        <v>0</v>
      </c>
      <c r="Y486" s="61">
        <v>0</v>
      </c>
      <c r="Z486" s="61">
        <v>0</v>
      </c>
      <c r="AA486" s="1">
        <v>0</v>
      </c>
      <c r="BB486" s="7">
        <f>IF(Q486&gt;0,RANK(Q486,(N486:P486,Q486:AE486)),0)</f>
        <v>3</v>
      </c>
      <c r="BC486" s="7">
        <f>IF(R486&gt;0,RANK(R486,(N486:P486,Q486:AE486)),0)</f>
        <v>0</v>
      </c>
      <c r="BD486" s="7">
        <f>IF(T486&gt;0,RANK(T486,(N486:P486,Q486:AE486)),0)</f>
        <v>0</v>
      </c>
      <c r="BE486" s="7">
        <f>IF(S486&gt;0,RANK(S486,(N486:P486,Q486:AE486)),0)</f>
        <v>0</v>
      </c>
      <c r="BF486" s="2">
        <f t="shared" si="192"/>
        <v>6.6584463625154128E-3</v>
      </c>
      <c r="BG486" s="2">
        <f t="shared" si="193"/>
        <v>0</v>
      </c>
      <c r="BH486" s="2">
        <f t="shared" si="194"/>
        <v>0</v>
      </c>
      <c r="BI486" s="2">
        <f t="shared" si="195"/>
        <v>0</v>
      </c>
      <c r="BK486" t="s">
        <v>2430</v>
      </c>
      <c r="BL486" t="s">
        <v>855</v>
      </c>
      <c r="BO486" s="99">
        <v>13</v>
      </c>
      <c r="BP486" s="97">
        <v>149</v>
      </c>
      <c r="BQ486" s="103">
        <f t="shared" si="196"/>
        <v>13149</v>
      </c>
      <c r="BS486" s="7" t="s">
        <v>2466</v>
      </c>
    </row>
    <row r="487" spans="1:71" ht="14" hidden="1" customHeight="1" outlineLevel="1" x14ac:dyDescent="0.2">
      <c r="A487" t="s">
        <v>1030</v>
      </c>
      <c r="B487" t="s">
        <v>855</v>
      </c>
      <c r="C487" s="1">
        <f t="shared" si="187"/>
        <v>98558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>IF(P487&gt;0,RANK(P487,(N487:P487,Q487:AE487)),0)</f>
        <v>0</v>
      </c>
      <c r="G487" s="1">
        <f t="shared" si="185"/>
        <v>15121</v>
      </c>
      <c r="H487" s="2">
        <f t="shared" si="186"/>
        <v>0.15342235029119908</v>
      </c>
      <c r="I487" s="2"/>
      <c r="J487" s="2">
        <f t="shared" si="188"/>
        <v>0.57311430832606181</v>
      </c>
      <c r="K487" s="2">
        <f t="shared" si="189"/>
        <v>0.4196919580348627</v>
      </c>
      <c r="L487" s="2">
        <f t="shared" si="190"/>
        <v>0</v>
      </c>
      <c r="M487" s="2">
        <f t="shared" si="191"/>
        <v>7.1937336390754947E-3</v>
      </c>
      <c r="N487" s="1">
        <v>56485</v>
      </c>
      <c r="O487" s="1">
        <v>41364</v>
      </c>
      <c r="Q487" s="61">
        <v>709</v>
      </c>
      <c r="R487" s="61"/>
      <c r="S487" s="61"/>
      <c r="T487" s="61"/>
      <c r="U487" s="61"/>
      <c r="V487" s="61"/>
      <c r="W487" s="61"/>
      <c r="X487" s="61">
        <v>0</v>
      </c>
      <c r="Y487" s="61">
        <v>0</v>
      </c>
      <c r="Z487" s="61">
        <v>0</v>
      </c>
      <c r="AA487" s="1">
        <v>0</v>
      </c>
      <c r="BB487" s="7">
        <f>IF(Q487&gt;0,RANK(Q487,(N487:P487,Q487:AE487)),0)</f>
        <v>3</v>
      </c>
      <c r="BC487" s="7">
        <f>IF(R487&gt;0,RANK(R487,(N487:P487,Q487:AE487)),0)</f>
        <v>0</v>
      </c>
      <c r="BD487" s="7">
        <f>IF(T487&gt;0,RANK(T487,(N487:P487,Q487:AE487)),0)</f>
        <v>0</v>
      </c>
      <c r="BE487" s="7">
        <f>IF(S487&gt;0,RANK(S487,(N487:P487,Q487:AE487)),0)</f>
        <v>0</v>
      </c>
      <c r="BF487" s="2">
        <f t="shared" si="192"/>
        <v>7.1937336390754687E-3</v>
      </c>
      <c r="BG487" s="2">
        <f t="shared" si="193"/>
        <v>0</v>
      </c>
      <c r="BH487" s="2">
        <f t="shared" si="194"/>
        <v>0</v>
      </c>
      <c r="BI487" s="2">
        <f t="shared" si="195"/>
        <v>0</v>
      </c>
      <c r="BK487" t="s">
        <v>1030</v>
      </c>
      <c r="BL487" t="s">
        <v>855</v>
      </c>
      <c r="BO487" s="99">
        <v>13</v>
      </c>
      <c r="BP487" s="97">
        <v>151</v>
      </c>
      <c r="BQ487" s="103">
        <f t="shared" si="196"/>
        <v>13151</v>
      </c>
      <c r="BS487" s="7" t="s">
        <v>2466</v>
      </c>
    </row>
    <row r="488" spans="1:71" ht="14" hidden="1" customHeight="1" outlineLevel="1" x14ac:dyDescent="0.2">
      <c r="A488" t="s">
        <v>2267</v>
      </c>
      <c r="B488" t="s">
        <v>855</v>
      </c>
      <c r="C488" s="1">
        <f t="shared" si="187"/>
        <v>59233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0</v>
      </c>
      <c r="G488" s="1">
        <f t="shared" si="185"/>
        <v>9956</v>
      </c>
      <c r="H488" s="2">
        <f t="shared" si="186"/>
        <v>0.16808198132797597</v>
      </c>
      <c r="I488" s="2"/>
      <c r="J488" s="2">
        <f t="shared" si="188"/>
        <v>0.41122347340165111</v>
      </c>
      <c r="K488" s="2">
        <f t="shared" si="189"/>
        <v>0.57930545472962702</v>
      </c>
      <c r="L488" s="2">
        <f t="shared" si="190"/>
        <v>0</v>
      </c>
      <c r="M488" s="2">
        <f t="shared" si="191"/>
        <v>9.4710718687218698E-3</v>
      </c>
      <c r="N488" s="1">
        <v>24358</v>
      </c>
      <c r="O488" s="1">
        <v>34314</v>
      </c>
      <c r="Q488" s="61">
        <v>560</v>
      </c>
      <c r="R488" s="61"/>
      <c r="S488" s="61"/>
      <c r="T488" s="61"/>
      <c r="U488" s="61"/>
      <c r="V488" s="61"/>
      <c r="W488" s="61"/>
      <c r="X488" s="61">
        <v>1</v>
      </c>
      <c r="Y488" s="61">
        <v>0</v>
      </c>
      <c r="Z488" s="61">
        <v>0</v>
      </c>
      <c r="AA488" s="1">
        <v>0</v>
      </c>
      <c r="BB488" s="7">
        <f>IF(Q488&gt;0,RANK(Q488,(N488:P488,Q488:AE488)),0)</f>
        <v>3</v>
      </c>
      <c r="BC488" s="7">
        <f>IF(R488&gt;0,RANK(R488,(N488:P488,Q488:AE488)),0)</f>
        <v>0</v>
      </c>
      <c r="BD488" s="7">
        <f>IF(T488&gt;0,RANK(T488,(N488:P488,Q488:AE488)),0)</f>
        <v>0</v>
      </c>
      <c r="BE488" s="7">
        <f>IF(S488&gt;0,RANK(S488,(N488:P488,Q488:AE488)),0)</f>
        <v>0</v>
      </c>
      <c r="BF488" s="2">
        <f t="shared" si="192"/>
        <v>9.4541893876724115E-3</v>
      </c>
      <c r="BG488" s="2">
        <f t="shared" si="193"/>
        <v>0</v>
      </c>
      <c r="BH488" s="2">
        <f t="shared" si="194"/>
        <v>0</v>
      </c>
      <c r="BI488" s="2">
        <f t="shared" si="195"/>
        <v>0</v>
      </c>
      <c r="BK488" t="s">
        <v>2267</v>
      </c>
      <c r="BL488" t="s">
        <v>855</v>
      </c>
      <c r="BO488" s="99">
        <v>13</v>
      </c>
      <c r="BP488" s="97">
        <v>153</v>
      </c>
      <c r="BQ488" s="103">
        <f t="shared" si="196"/>
        <v>13153</v>
      </c>
      <c r="BS488" s="7" t="s">
        <v>2466</v>
      </c>
    </row>
    <row r="489" spans="1:71" ht="14" hidden="1" customHeight="1" outlineLevel="1" x14ac:dyDescent="0.2">
      <c r="A489" t="s">
        <v>2431</v>
      </c>
      <c r="B489" t="s">
        <v>855</v>
      </c>
      <c r="C489" s="1">
        <f t="shared" si="187"/>
        <v>3562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85"/>
        <v>1850</v>
      </c>
      <c r="H489" s="2">
        <f t="shared" si="186"/>
        <v>0.51937113980909599</v>
      </c>
      <c r="I489" s="2"/>
      <c r="J489" s="2">
        <f t="shared" si="188"/>
        <v>0.23891072431218416</v>
      </c>
      <c r="K489" s="2">
        <f t="shared" si="189"/>
        <v>0.75828186412128018</v>
      </c>
      <c r="L489" s="2">
        <f t="shared" si="190"/>
        <v>0</v>
      </c>
      <c r="M489" s="2">
        <f t="shared" si="191"/>
        <v>2.8074115665356336E-3</v>
      </c>
      <c r="N489" s="1">
        <v>851</v>
      </c>
      <c r="O489" s="1">
        <v>2701</v>
      </c>
      <c r="Q489" s="61">
        <v>10</v>
      </c>
      <c r="R489" s="61"/>
      <c r="S489" s="61"/>
      <c r="T489" s="61"/>
      <c r="U489" s="61"/>
      <c r="V489" s="61"/>
      <c r="W489" s="61"/>
      <c r="X489" s="61">
        <v>0</v>
      </c>
      <c r="Y489" s="61">
        <v>0</v>
      </c>
      <c r="Z489" s="61">
        <v>0</v>
      </c>
      <c r="AA489" s="1">
        <v>0</v>
      </c>
      <c r="BB489" s="7">
        <f>IF(Q489&gt;0,RANK(Q489,(N489:P489,Q489:AE489)),0)</f>
        <v>3</v>
      </c>
      <c r="BC489" s="7">
        <f>IF(R489&gt;0,RANK(R489,(N489:P489,Q489:AE489)),0)</f>
        <v>0</v>
      </c>
      <c r="BD489" s="7">
        <f>IF(T489&gt;0,RANK(T489,(N489:P489,Q489:AE489)),0)</f>
        <v>0</v>
      </c>
      <c r="BE489" s="7">
        <f>IF(S489&gt;0,RANK(S489,(N489:P489,Q489:AE489)),0)</f>
        <v>0</v>
      </c>
      <c r="BF489" s="2">
        <f t="shared" si="192"/>
        <v>2.807411566535654E-3</v>
      </c>
      <c r="BG489" s="2">
        <f t="shared" si="193"/>
        <v>0</v>
      </c>
      <c r="BH489" s="2">
        <f t="shared" si="194"/>
        <v>0</v>
      </c>
      <c r="BI489" s="2">
        <f t="shared" si="195"/>
        <v>0</v>
      </c>
      <c r="BK489" t="s">
        <v>2431</v>
      </c>
      <c r="BL489" t="s">
        <v>855</v>
      </c>
      <c r="BO489" s="99">
        <v>13</v>
      </c>
      <c r="BP489" s="97">
        <v>155</v>
      </c>
      <c r="BQ489" s="103">
        <f t="shared" si="196"/>
        <v>13155</v>
      </c>
      <c r="BS489" s="7" t="s">
        <v>2466</v>
      </c>
    </row>
    <row r="490" spans="1:71" ht="14" hidden="1" customHeight="1" outlineLevel="1" x14ac:dyDescent="0.2">
      <c r="A490" t="s">
        <v>1378</v>
      </c>
      <c r="B490" t="s">
        <v>855</v>
      </c>
      <c r="C490" s="1">
        <f t="shared" si="187"/>
        <v>26899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>IF(P490&gt;0,RANK(P490,(N490:P490,Q490:AE490)),0)</f>
        <v>0</v>
      </c>
      <c r="G490" s="1">
        <f t="shared" si="185"/>
        <v>17276</v>
      </c>
      <c r="H490" s="2">
        <f t="shared" si="186"/>
        <v>0.64225435889810034</v>
      </c>
      <c r="I490" s="2"/>
      <c r="J490" s="2">
        <f t="shared" si="188"/>
        <v>0.17376110636083125</v>
      </c>
      <c r="K490" s="2">
        <f t="shared" si="189"/>
        <v>0.81601546525893154</v>
      </c>
      <c r="L490" s="2">
        <f t="shared" si="190"/>
        <v>0</v>
      </c>
      <c r="M490" s="2">
        <f t="shared" si="191"/>
        <v>1.0223428380237154E-2</v>
      </c>
      <c r="N490" s="1">
        <v>4674</v>
      </c>
      <c r="O490" s="1">
        <v>21950</v>
      </c>
      <c r="Q490" s="61">
        <v>275</v>
      </c>
      <c r="R490" s="61"/>
      <c r="S490" s="61"/>
      <c r="T490" s="61"/>
      <c r="U490" s="61"/>
      <c r="V490" s="61"/>
      <c r="W490" s="61"/>
      <c r="X490" s="61">
        <v>0</v>
      </c>
      <c r="Y490" s="61">
        <v>0</v>
      </c>
      <c r="Z490" s="61">
        <v>0</v>
      </c>
      <c r="AA490" s="1">
        <v>0</v>
      </c>
      <c r="BB490" s="7">
        <f>IF(Q490&gt;0,RANK(Q490,(N490:P490,Q490:AE490)),0)</f>
        <v>3</v>
      </c>
      <c r="BC490" s="7">
        <f>IF(R490&gt;0,RANK(R490,(N490:P490,Q490:AE490)),0)</f>
        <v>0</v>
      </c>
      <c r="BD490" s="7">
        <f>IF(T490&gt;0,RANK(T490,(N490:P490,Q490:AE490)),0)</f>
        <v>0</v>
      </c>
      <c r="BE490" s="7">
        <f>IF(S490&gt;0,RANK(S490,(N490:P490,Q490:AE490)),0)</f>
        <v>0</v>
      </c>
      <c r="BF490" s="2">
        <f t="shared" si="192"/>
        <v>1.0223428380237183E-2</v>
      </c>
      <c r="BG490" s="2">
        <f t="shared" si="193"/>
        <v>0</v>
      </c>
      <c r="BH490" s="2">
        <f t="shared" si="194"/>
        <v>0</v>
      </c>
      <c r="BI490" s="2">
        <f t="shared" si="195"/>
        <v>0</v>
      </c>
      <c r="BK490" t="s">
        <v>1378</v>
      </c>
      <c r="BL490" t="s">
        <v>855</v>
      </c>
      <c r="BO490" s="99">
        <v>13</v>
      </c>
      <c r="BP490" s="97">
        <v>157</v>
      </c>
      <c r="BQ490" s="103">
        <f t="shared" si="196"/>
        <v>13157</v>
      </c>
      <c r="BS490" s="7" t="s">
        <v>2466</v>
      </c>
    </row>
    <row r="491" spans="1:71" ht="14" hidden="1" customHeight="1" outlineLevel="1" x14ac:dyDescent="0.2">
      <c r="A491" t="s">
        <v>1743</v>
      </c>
      <c r="B491" t="s">
        <v>855</v>
      </c>
      <c r="C491" s="1">
        <f t="shared" si="187"/>
        <v>5945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0</v>
      </c>
      <c r="G491" s="1">
        <f t="shared" si="185"/>
        <v>2946</v>
      </c>
      <c r="H491" s="2">
        <f t="shared" si="186"/>
        <v>0.49554247266610596</v>
      </c>
      <c r="I491" s="2"/>
      <c r="J491" s="2">
        <f t="shared" si="188"/>
        <v>0.24962153069806561</v>
      </c>
      <c r="K491" s="2">
        <f t="shared" si="189"/>
        <v>0.74516400336417155</v>
      </c>
      <c r="L491" s="2">
        <f t="shared" si="190"/>
        <v>0</v>
      </c>
      <c r="M491" s="2">
        <f t="shared" si="191"/>
        <v>5.2144659377628688E-3</v>
      </c>
      <c r="N491" s="1">
        <v>1484</v>
      </c>
      <c r="O491" s="1">
        <v>4430</v>
      </c>
      <c r="Q491" s="61">
        <v>31</v>
      </c>
      <c r="R491" s="61"/>
      <c r="S491" s="61"/>
      <c r="T491" s="61"/>
      <c r="U491" s="61"/>
      <c r="V491" s="61"/>
      <c r="W491" s="61"/>
      <c r="X491" s="61">
        <v>0</v>
      </c>
      <c r="Y491" s="61">
        <v>0</v>
      </c>
      <c r="Z491" s="61">
        <v>0</v>
      </c>
      <c r="AA491" s="1">
        <v>0</v>
      </c>
      <c r="BB491" s="7">
        <f>IF(Q491&gt;0,RANK(Q491,(N491:P491,Q491:AE491)),0)</f>
        <v>3</v>
      </c>
      <c r="BC491" s="7">
        <f>IF(R491&gt;0,RANK(R491,(N491:P491,Q491:AE491)),0)</f>
        <v>0</v>
      </c>
      <c r="BD491" s="7">
        <f>IF(T491&gt;0,RANK(T491,(N491:P491,Q491:AE491)),0)</f>
        <v>0</v>
      </c>
      <c r="BE491" s="7">
        <f>IF(S491&gt;0,RANK(S491,(N491:P491,Q491:AE491)),0)</f>
        <v>0</v>
      </c>
      <c r="BF491" s="2">
        <f t="shared" si="192"/>
        <v>5.2144659377628263E-3</v>
      </c>
      <c r="BG491" s="2">
        <f t="shared" si="193"/>
        <v>0</v>
      </c>
      <c r="BH491" s="2">
        <f t="shared" si="194"/>
        <v>0</v>
      </c>
      <c r="BI491" s="2">
        <f t="shared" si="195"/>
        <v>0</v>
      </c>
      <c r="BK491" t="s">
        <v>1743</v>
      </c>
      <c r="BL491" t="s">
        <v>855</v>
      </c>
      <c r="BO491" s="99">
        <v>13</v>
      </c>
      <c r="BP491" s="97">
        <v>159</v>
      </c>
      <c r="BQ491" s="103">
        <f t="shared" si="196"/>
        <v>13159</v>
      </c>
      <c r="BS491" s="7" t="s">
        <v>2466</v>
      </c>
    </row>
    <row r="492" spans="1:71" ht="14" hidden="1" customHeight="1" outlineLevel="1" x14ac:dyDescent="0.2">
      <c r="A492" t="s">
        <v>2596</v>
      </c>
      <c r="B492" t="s">
        <v>855</v>
      </c>
      <c r="C492" s="1">
        <f t="shared" si="187"/>
        <v>4815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85"/>
        <v>3165</v>
      </c>
      <c r="H492" s="2">
        <f t="shared" si="186"/>
        <v>0.65732087227414326</v>
      </c>
      <c r="I492" s="2"/>
      <c r="J492" s="2">
        <f t="shared" si="188"/>
        <v>0.16905503634475597</v>
      </c>
      <c r="K492" s="2">
        <f t="shared" si="189"/>
        <v>0.82637590861889931</v>
      </c>
      <c r="L492" s="2">
        <f t="shared" si="190"/>
        <v>0</v>
      </c>
      <c r="M492" s="2">
        <f t="shared" si="191"/>
        <v>4.5690550363447491E-3</v>
      </c>
      <c r="N492" s="1">
        <v>814</v>
      </c>
      <c r="O492" s="1">
        <v>3979</v>
      </c>
      <c r="Q492" s="61">
        <v>22</v>
      </c>
      <c r="R492" s="61"/>
      <c r="S492" s="61"/>
      <c r="T492" s="61"/>
      <c r="U492" s="61"/>
      <c r="V492" s="61"/>
      <c r="W492" s="61"/>
      <c r="X492" s="61">
        <v>0</v>
      </c>
      <c r="Y492" s="61">
        <v>0</v>
      </c>
      <c r="Z492" s="61">
        <v>0</v>
      </c>
      <c r="AA492" s="1">
        <v>0</v>
      </c>
      <c r="BB492" s="7">
        <f>IF(Q492&gt;0,RANK(Q492,(N492:P492,Q492:AE492)),0)</f>
        <v>3</v>
      </c>
      <c r="BC492" s="7">
        <f>IF(R492&gt;0,RANK(R492,(N492:P492,Q492:AE492)),0)</f>
        <v>0</v>
      </c>
      <c r="BD492" s="7">
        <f>IF(T492&gt;0,RANK(T492,(N492:P492,Q492:AE492)),0)</f>
        <v>0</v>
      </c>
      <c r="BE492" s="7">
        <f>IF(S492&gt;0,RANK(S492,(N492:P492,Q492:AE492)),0)</f>
        <v>0</v>
      </c>
      <c r="BF492" s="2">
        <f t="shared" si="192"/>
        <v>4.569055036344756E-3</v>
      </c>
      <c r="BG492" s="2">
        <f t="shared" si="193"/>
        <v>0</v>
      </c>
      <c r="BH492" s="2">
        <f t="shared" si="194"/>
        <v>0</v>
      </c>
      <c r="BI492" s="2">
        <f t="shared" si="195"/>
        <v>0</v>
      </c>
      <c r="BK492" t="s">
        <v>2596</v>
      </c>
      <c r="BL492" t="s">
        <v>855</v>
      </c>
      <c r="BO492" s="99">
        <v>13</v>
      </c>
      <c r="BP492" s="97">
        <v>161</v>
      </c>
      <c r="BQ492" s="103">
        <f t="shared" si="196"/>
        <v>13161</v>
      </c>
      <c r="BS492" s="7" t="s">
        <v>2466</v>
      </c>
    </row>
    <row r="493" spans="1:71" ht="14" hidden="1" customHeight="1" outlineLevel="1" x14ac:dyDescent="0.2">
      <c r="A493" t="s">
        <v>2598</v>
      </c>
      <c r="B493" t="s">
        <v>855</v>
      </c>
      <c r="C493" s="1">
        <f t="shared" si="187"/>
        <v>6770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>IF(P493&gt;0,RANK(P493,(N493:P493,Q493:AE493)),0)</f>
        <v>0</v>
      </c>
      <c r="G493" s="1">
        <f t="shared" si="185"/>
        <v>387</v>
      </c>
      <c r="H493" s="2">
        <f t="shared" si="186"/>
        <v>5.7163958641063516E-2</v>
      </c>
      <c r="I493" s="2"/>
      <c r="J493" s="2">
        <f t="shared" si="188"/>
        <v>0.52644017725258496</v>
      </c>
      <c r="K493" s="2">
        <f t="shared" si="189"/>
        <v>0.46927621861152141</v>
      </c>
      <c r="L493" s="2">
        <f t="shared" si="190"/>
        <v>0</v>
      </c>
      <c r="M493" s="2">
        <f t="shared" si="191"/>
        <v>4.2836041358936261E-3</v>
      </c>
      <c r="N493" s="1">
        <v>3564</v>
      </c>
      <c r="O493" s="1">
        <v>3177</v>
      </c>
      <c r="Q493" s="61">
        <v>26</v>
      </c>
      <c r="R493" s="61"/>
      <c r="S493" s="61"/>
      <c r="T493" s="61"/>
      <c r="U493" s="61"/>
      <c r="V493" s="61"/>
      <c r="W493" s="61"/>
      <c r="X493" s="61">
        <v>1</v>
      </c>
      <c r="Y493" s="61">
        <v>0</v>
      </c>
      <c r="Z493" s="61">
        <v>2</v>
      </c>
      <c r="AA493" s="1">
        <v>0</v>
      </c>
      <c r="BB493" s="7">
        <f>IF(Q493&gt;0,RANK(Q493,(N493:P493,Q493:AE493)),0)</f>
        <v>3</v>
      </c>
      <c r="BC493" s="7">
        <f>IF(R493&gt;0,RANK(R493,(N493:P493,Q493:AE493)),0)</f>
        <v>0</v>
      </c>
      <c r="BD493" s="7">
        <f>IF(T493&gt;0,RANK(T493,(N493:P493,Q493:AE493)),0)</f>
        <v>0</v>
      </c>
      <c r="BE493" s="7">
        <f>IF(S493&gt;0,RANK(S493,(N493:P493,Q493:AE493)),0)</f>
        <v>0</v>
      </c>
      <c r="BF493" s="2">
        <f t="shared" si="192"/>
        <v>3.8404726735598227E-3</v>
      </c>
      <c r="BG493" s="2">
        <f t="shared" si="193"/>
        <v>0</v>
      </c>
      <c r="BH493" s="2">
        <f t="shared" si="194"/>
        <v>0</v>
      </c>
      <c r="BI493" s="2">
        <f t="shared" si="195"/>
        <v>0</v>
      </c>
      <c r="BK493" t="s">
        <v>2598</v>
      </c>
      <c r="BL493" t="s">
        <v>855</v>
      </c>
      <c r="BO493" s="99">
        <v>13</v>
      </c>
      <c r="BP493" s="97">
        <v>163</v>
      </c>
      <c r="BQ493" s="103">
        <f t="shared" si="196"/>
        <v>13163</v>
      </c>
      <c r="BS493" s="7" t="s">
        <v>2466</v>
      </c>
    </row>
    <row r="494" spans="1:71" ht="14" hidden="1" customHeight="1" outlineLevel="1" x14ac:dyDescent="0.2">
      <c r="A494" t="s">
        <v>2597</v>
      </c>
      <c r="B494" t="s">
        <v>855</v>
      </c>
      <c r="C494" s="1">
        <f t="shared" si="187"/>
        <v>2872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0</v>
      </c>
      <c r="G494" s="1">
        <f t="shared" si="185"/>
        <v>853</v>
      </c>
      <c r="H494" s="2">
        <f t="shared" si="186"/>
        <v>0.29700557103064068</v>
      </c>
      <c r="I494" s="2"/>
      <c r="J494" s="2">
        <f t="shared" si="188"/>
        <v>0.34958217270194986</v>
      </c>
      <c r="K494" s="2">
        <f t="shared" si="189"/>
        <v>0.64658774373259054</v>
      </c>
      <c r="L494" s="2">
        <f t="shared" si="190"/>
        <v>0</v>
      </c>
      <c r="M494" s="2">
        <f t="shared" si="191"/>
        <v>3.8300835654595522E-3</v>
      </c>
      <c r="N494" s="1">
        <v>1004</v>
      </c>
      <c r="O494" s="1">
        <v>1857</v>
      </c>
      <c r="Q494" s="61">
        <v>11</v>
      </c>
      <c r="R494" s="61"/>
      <c r="S494" s="61"/>
      <c r="T494" s="61"/>
      <c r="U494" s="61"/>
      <c r="V494" s="61"/>
      <c r="W494" s="61"/>
      <c r="X494" s="61">
        <v>0</v>
      </c>
      <c r="Y494" s="61">
        <v>0</v>
      </c>
      <c r="Z494" s="61">
        <v>0</v>
      </c>
      <c r="AA494" s="1">
        <v>0</v>
      </c>
      <c r="BB494" s="7">
        <f>IF(Q494&gt;0,RANK(Q494,(N494:P494,Q494:AE494)),0)</f>
        <v>3</v>
      </c>
      <c r="BC494" s="7">
        <f>IF(R494&gt;0,RANK(R494,(N494:P494,Q494:AE494)),0)</f>
        <v>0</v>
      </c>
      <c r="BD494" s="7">
        <f>IF(T494&gt;0,RANK(T494,(N494:P494,Q494:AE494)),0)</f>
        <v>0</v>
      </c>
      <c r="BE494" s="7">
        <f>IF(S494&gt;0,RANK(S494,(N494:P494,Q494:AE494)),0)</f>
        <v>0</v>
      </c>
      <c r="BF494" s="2">
        <f t="shared" si="192"/>
        <v>3.8300835654596099E-3</v>
      </c>
      <c r="BG494" s="2">
        <f t="shared" si="193"/>
        <v>0</v>
      </c>
      <c r="BH494" s="2">
        <f t="shared" si="194"/>
        <v>0</v>
      </c>
      <c r="BI494" s="2">
        <f t="shared" si="195"/>
        <v>0</v>
      </c>
      <c r="BK494" t="s">
        <v>2597</v>
      </c>
      <c r="BL494" t="s">
        <v>855</v>
      </c>
      <c r="BO494" s="99">
        <v>13</v>
      </c>
      <c r="BP494" s="97">
        <v>165</v>
      </c>
      <c r="BQ494" s="103">
        <f t="shared" si="196"/>
        <v>13165</v>
      </c>
      <c r="BS494" s="7" t="s">
        <v>2466</v>
      </c>
    </row>
    <row r="495" spans="1:71" ht="14" hidden="1" customHeight="1" outlineLevel="1" x14ac:dyDescent="0.2">
      <c r="A495" t="s">
        <v>487</v>
      </c>
      <c r="B495" t="s">
        <v>855</v>
      </c>
      <c r="C495" s="1">
        <f t="shared" si="187"/>
        <v>3483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0</v>
      </c>
      <c r="G495" s="1">
        <f t="shared" si="185"/>
        <v>1576</v>
      </c>
      <c r="H495" s="2">
        <f t="shared" si="186"/>
        <v>0.45248349124318116</v>
      </c>
      <c r="I495" s="2"/>
      <c r="J495" s="2">
        <f t="shared" si="188"/>
        <v>0.27217915590008612</v>
      </c>
      <c r="K495" s="2">
        <f t="shared" si="189"/>
        <v>0.72466264714326734</v>
      </c>
      <c r="L495" s="2">
        <f t="shared" si="190"/>
        <v>0</v>
      </c>
      <c r="M495" s="2">
        <f t="shared" si="191"/>
        <v>3.1581969566465418E-3</v>
      </c>
      <c r="N495" s="1">
        <v>948</v>
      </c>
      <c r="O495" s="1">
        <v>2524</v>
      </c>
      <c r="Q495" s="61">
        <v>11</v>
      </c>
      <c r="R495" s="61"/>
      <c r="S495" s="61"/>
      <c r="T495" s="61"/>
      <c r="U495" s="61"/>
      <c r="V495" s="61"/>
      <c r="W495" s="61"/>
      <c r="X495" s="61">
        <v>0</v>
      </c>
      <c r="Y495" s="61">
        <v>0</v>
      </c>
      <c r="Z495" s="61">
        <v>0</v>
      </c>
      <c r="AA495" s="1">
        <v>0</v>
      </c>
      <c r="BB495" s="7">
        <f>IF(Q495&gt;0,RANK(Q495,(N495:P495,Q495:AE495)),0)</f>
        <v>3</v>
      </c>
      <c r="BC495" s="7">
        <f>IF(R495&gt;0,RANK(R495,(N495:P495,Q495:AE495)),0)</f>
        <v>0</v>
      </c>
      <c r="BD495" s="7">
        <f>IF(T495&gt;0,RANK(T495,(N495:P495,Q495:AE495)),0)</f>
        <v>0</v>
      </c>
      <c r="BE495" s="7">
        <f>IF(S495&gt;0,RANK(S495,(N495:P495,Q495:AE495)),0)</f>
        <v>0</v>
      </c>
      <c r="BF495" s="2">
        <f t="shared" si="192"/>
        <v>3.1581969566465691E-3</v>
      </c>
      <c r="BG495" s="2">
        <f t="shared" si="193"/>
        <v>0</v>
      </c>
      <c r="BH495" s="2">
        <f t="shared" si="194"/>
        <v>0</v>
      </c>
      <c r="BI495" s="2">
        <f t="shared" si="195"/>
        <v>0</v>
      </c>
      <c r="BK495" t="s">
        <v>487</v>
      </c>
      <c r="BL495" t="s">
        <v>855</v>
      </c>
      <c r="BO495" s="99">
        <v>13</v>
      </c>
      <c r="BP495" s="97">
        <v>167</v>
      </c>
      <c r="BQ495" s="103">
        <f t="shared" si="196"/>
        <v>13167</v>
      </c>
      <c r="BS495" s="7" t="s">
        <v>2466</v>
      </c>
    </row>
    <row r="496" spans="1:71" ht="14" hidden="1" customHeight="1" outlineLevel="1" x14ac:dyDescent="0.2">
      <c r="A496" t="s">
        <v>547</v>
      </c>
      <c r="B496" t="s">
        <v>855</v>
      </c>
      <c r="C496" s="1">
        <f t="shared" si="187"/>
        <v>12441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0</v>
      </c>
      <c r="G496" s="1">
        <f t="shared" si="185"/>
        <v>4500</v>
      </c>
      <c r="H496" s="2">
        <f t="shared" si="186"/>
        <v>0.36170725825898242</v>
      </c>
      <c r="I496" s="2"/>
      <c r="J496" s="2">
        <f t="shared" si="188"/>
        <v>0.31653404067197172</v>
      </c>
      <c r="K496" s="2">
        <f t="shared" si="189"/>
        <v>0.67824129893095408</v>
      </c>
      <c r="L496" s="2">
        <f t="shared" si="190"/>
        <v>0</v>
      </c>
      <c r="M496" s="2">
        <f t="shared" si="191"/>
        <v>5.2246603970742544E-3</v>
      </c>
      <c r="N496" s="1">
        <v>3938</v>
      </c>
      <c r="O496" s="1">
        <v>8438</v>
      </c>
      <c r="Q496" s="61">
        <v>65</v>
      </c>
      <c r="R496" s="61"/>
      <c r="S496" s="61"/>
      <c r="T496" s="61"/>
      <c r="U496" s="61"/>
      <c r="V496" s="61"/>
      <c r="W496" s="61"/>
      <c r="X496" s="61">
        <v>0</v>
      </c>
      <c r="Y496" s="61">
        <v>0</v>
      </c>
      <c r="Z496" s="61">
        <v>0</v>
      </c>
      <c r="AA496" s="1">
        <v>0</v>
      </c>
      <c r="BB496" s="7">
        <f>IF(Q496&gt;0,RANK(Q496,(N496:P496,Q496:AE496)),0)</f>
        <v>3</v>
      </c>
      <c r="BC496" s="7">
        <f>IF(R496&gt;0,RANK(R496,(N496:P496,Q496:AE496)),0)</f>
        <v>0</v>
      </c>
      <c r="BD496" s="7">
        <f>IF(T496&gt;0,RANK(T496,(N496:P496,Q496:AE496)),0)</f>
        <v>0</v>
      </c>
      <c r="BE496" s="7">
        <f>IF(S496&gt;0,RANK(S496,(N496:P496,Q496:AE496)),0)</f>
        <v>0</v>
      </c>
      <c r="BF496" s="2">
        <f t="shared" si="192"/>
        <v>5.2246603970741903E-3</v>
      </c>
      <c r="BG496" s="2">
        <f t="shared" si="193"/>
        <v>0</v>
      </c>
      <c r="BH496" s="2">
        <f t="shared" si="194"/>
        <v>0</v>
      </c>
      <c r="BI496" s="2">
        <f t="shared" si="195"/>
        <v>0</v>
      </c>
      <c r="BK496" t="s">
        <v>547</v>
      </c>
      <c r="BL496" t="s">
        <v>855</v>
      </c>
      <c r="BO496" s="99">
        <v>13</v>
      </c>
      <c r="BP496" s="97">
        <v>169</v>
      </c>
      <c r="BQ496" s="103">
        <f t="shared" si="196"/>
        <v>13169</v>
      </c>
      <c r="BS496" s="7" t="s">
        <v>2466</v>
      </c>
    </row>
    <row r="497" spans="1:71" ht="14" hidden="1" customHeight="1" outlineLevel="1" x14ac:dyDescent="0.2">
      <c r="A497" t="s">
        <v>1548</v>
      </c>
      <c r="B497" t="s">
        <v>855</v>
      </c>
      <c r="C497" s="1">
        <f t="shared" si="187"/>
        <v>7357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0</v>
      </c>
      <c r="G497" s="1">
        <f t="shared" si="185"/>
        <v>2910</v>
      </c>
      <c r="H497" s="2">
        <f t="shared" si="186"/>
        <v>0.39554166100312627</v>
      </c>
      <c r="I497" s="2"/>
      <c r="J497" s="2">
        <f t="shared" si="188"/>
        <v>0.29835530787005571</v>
      </c>
      <c r="K497" s="2">
        <f t="shared" si="189"/>
        <v>0.69389696887318197</v>
      </c>
      <c r="L497" s="2">
        <f t="shared" si="190"/>
        <v>0</v>
      </c>
      <c r="M497" s="2">
        <f t="shared" si="191"/>
        <v>7.7477232567623178E-3</v>
      </c>
      <c r="N497" s="1">
        <v>2195</v>
      </c>
      <c r="O497" s="1">
        <v>5105</v>
      </c>
      <c r="Q497" s="61">
        <v>57</v>
      </c>
      <c r="R497" s="61"/>
      <c r="S497" s="61"/>
      <c r="T497" s="61"/>
      <c r="U497" s="61"/>
      <c r="V497" s="61"/>
      <c r="W497" s="61"/>
      <c r="X497" s="61">
        <v>0</v>
      </c>
      <c r="Y497" s="61">
        <v>0</v>
      </c>
      <c r="Z497" s="61">
        <v>0</v>
      </c>
      <c r="AA497" s="1">
        <v>0</v>
      </c>
      <c r="BB497" s="7">
        <f>IF(Q497&gt;0,RANK(Q497,(N497:P497,Q497:AE497)),0)</f>
        <v>3</v>
      </c>
      <c r="BC497" s="7">
        <f>IF(R497&gt;0,RANK(R497,(N497:P497,Q497:AE497)),0)</f>
        <v>0</v>
      </c>
      <c r="BD497" s="7">
        <f>IF(T497&gt;0,RANK(T497,(N497:P497,Q497:AE497)),0)</f>
        <v>0</v>
      </c>
      <c r="BE497" s="7">
        <f>IF(S497&gt;0,RANK(S497,(N497:P497,Q497:AE497)),0)</f>
        <v>0</v>
      </c>
      <c r="BF497" s="2">
        <f t="shared" si="192"/>
        <v>7.7477232567622675E-3</v>
      </c>
      <c r="BG497" s="2">
        <f t="shared" si="193"/>
        <v>0</v>
      </c>
      <c r="BH497" s="2">
        <f t="shared" si="194"/>
        <v>0</v>
      </c>
      <c r="BI497" s="2">
        <f t="shared" si="195"/>
        <v>0</v>
      </c>
      <c r="BK497" t="s">
        <v>1548</v>
      </c>
      <c r="BL497" t="s">
        <v>855</v>
      </c>
      <c r="BO497" s="99">
        <v>13</v>
      </c>
      <c r="BP497" s="97">
        <v>171</v>
      </c>
      <c r="BQ497" s="103">
        <f t="shared" si="196"/>
        <v>13171</v>
      </c>
      <c r="BS497" s="7" t="s">
        <v>2466</v>
      </c>
    </row>
    <row r="498" spans="1:71" ht="14" hidden="1" customHeight="1" outlineLevel="1" x14ac:dyDescent="0.2">
      <c r="A498" t="s">
        <v>207</v>
      </c>
      <c r="B498" t="s">
        <v>855</v>
      </c>
      <c r="C498" s="1">
        <f t="shared" si="187"/>
        <v>2681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0</v>
      </c>
      <c r="G498" s="1">
        <f t="shared" si="185"/>
        <v>1148</v>
      </c>
      <c r="H498" s="2">
        <f t="shared" si="186"/>
        <v>0.42819843342036551</v>
      </c>
      <c r="I498" s="2"/>
      <c r="J498" s="2">
        <f t="shared" si="188"/>
        <v>0.28422230511003355</v>
      </c>
      <c r="K498" s="2">
        <f t="shared" si="189"/>
        <v>0.71242073853039911</v>
      </c>
      <c r="L498" s="2">
        <f t="shared" si="190"/>
        <v>0</v>
      </c>
      <c r="M498" s="2">
        <f t="shared" si="191"/>
        <v>3.3569563595673424E-3</v>
      </c>
      <c r="N498" s="1">
        <v>762</v>
      </c>
      <c r="O498" s="1">
        <v>1910</v>
      </c>
      <c r="Q498" s="61">
        <v>9</v>
      </c>
      <c r="R498" s="61"/>
      <c r="S498" s="61"/>
      <c r="T498" s="61"/>
      <c r="U498" s="61"/>
      <c r="V498" s="61"/>
      <c r="W498" s="61"/>
      <c r="X498" s="61">
        <v>0</v>
      </c>
      <c r="Y498" s="61">
        <v>0</v>
      </c>
      <c r="Z498" s="61">
        <v>0</v>
      </c>
      <c r="AA498" s="1">
        <v>0</v>
      </c>
      <c r="BB498" s="7">
        <f>IF(Q498&gt;0,RANK(Q498,(N498:P498,Q498:AE498)),0)</f>
        <v>3</v>
      </c>
      <c r="BC498" s="7">
        <f>IF(R498&gt;0,RANK(R498,(N498:P498,Q498:AE498)),0)</f>
        <v>0</v>
      </c>
      <c r="BD498" s="7">
        <f>IF(T498&gt;0,RANK(T498,(N498:P498,Q498:AE498)),0)</f>
        <v>0</v>
      </c>
      <c r="BE498" s="7">
        <f>IF(S498&gt;0,RANK(S498,(N498:P498,Q498:AE498)),0)</f>
        <v>0</v>
      </c>
      <c r="BF498" s="2">
        <f t="shared" si="192"/>
        <v>3.3569563595673255E-3</v>
      </c>
      <c r="BG498" s="2">
        <f t="shared" si="193"/>
        <v>0</v>
      </c>
      <c r="BH498" s="2">
        <f t="shared" si="194"/>
        <v>0</v>
      </c>
      <c r="BI498" s="2">
        <f t="shared" si="195"/>
        <v>0</v>
      </c>
      <c r="BK498" t="s">
        <v>207</v>
      </c>
      <c r="BL498" t="s">
        <v>855</v>
      </c>
      <c r="BO498" s="99">
        <v>13</v>
      </c>
      <c r="BP498" s="97">
        <v>173</v>
      </c>
      <c r="BQ498" s="103">
        <f t="shared" si="196"/>
        <v>13173</v>
      </c>
      <c r="BS498" s="7" t="s">
        <v>2466</v>
      </c>
    </row>
    <row r="499" spans="1:71" ht="14" hidden="1" customHeight="1" outlineLevel="1" x14ac:dyDescent="0.2">
      <c r="A499" t="s">
        <v>658</v>
      </c>
      <c r="B499" t="s">
        <v>855</v>
      </c>
      <c r="C499" s="1">
        <f t="shared" si="187"/>
        <v>18953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0</v>
      </c>
      <c r="G499" s="1">
        <f t="shared" si="185"/>
        <v>6109</v>
      </c>
      <c r="H499" s="2">
        <f t="shared" si="186"/>
        <v>0.32232364269508784</v>
      </c>
      <c r="I499" s="2"/>
      <c r="J499" s="2">
        <f t="shared" si="188"/>
        <v>0.33635836015406534</v>
      </c>
      <c r="K499" s="2">
        <f t="shared" si="189"/>
        <v>0.65868200284915313</v>
      </c>
      <c r="L499" s="2">
        <f t="shared" si="190"/>
        <v>0</v>
      </c>
      <c r="M499" s="2">
        <f t="shared" si="191"/>
        <v>4.9596369967814802E-3</v>
      </c>
      <c r="N499" s="1">
        <v>6375</v>
      </c>
      <c r="O499" s="1">
        <v>12484</v>
      </c>
      <c r="Q499" s="61">
        <v>93</v>
      </c>
      <c r="R499" s="61"/>
      <c r="S499" s="61"/>
      <c r="T499" s="61"/>
      <c r="U499" s="61"/>
      <c r="V499" s="61"/>
      <c r="W499" s="61"/>
      <c r="X499" s="61">
        <v>0</v>
      </c>
      <c r="Y499" s="61">
        <v>0</v>
      </c>
      <c r="Z499" s="61">
        <v>0</v>
      </c>
      <c r="AA499" s="1">
        <v>1</v>
      </c>
      <c r="BB499" s="7">
        <f>IF(Q499&gt;0,RANK(Q499,(N499:P499,Q499:AE499)),0)</f>
        <v>3</v>
      </c>
      <c r="BC499" s="7">
        <f>IF(R499&gt;0,RANK(R499,(N499:P499,Q499:AE499)),0)</f>
        <v>0</v>
      </c>
      <c r="BD499" s="7">
        <f>IF(T499&gt;0,RANK(T499,(N499:P499,Q499:AE499)),0)</f>
        <v>0</v>
      </c>
      <c r="BE499" s="7">
        <f>IF(S499&gt;0,RANK(S499,(N499:P499,Q499:AE499)),0)</f>
        <v>0</v>
      </c>
      <c r="BF499" s="2">
        <f t="shared" si="192"/>
        <v>4.9068749010710705E-3</v>
      </c>
      <c r="BG499" s="2">
        <f t="shared" si="193"/>
        <v>0</v>
      </c>
      <c r="BH499" s="2">
        <f t="shared" si="194"/>
        <v>0</v>
      </c>
      <c r="BI499" s="2">
        <f t="shared" si="195"/>
        <v>0</v>
      </c>
      <c r="BK499" t="s">
        <v>658</v>
      </c>
      <c r="BL499" t="s">
        <v>855</v>
      </c>
      <c r="BO499" s="99">
        <v>13</v>
      </c>
      <c r="BP499" s="97">
        <v>175</v>
      </c>
      <c r="BQ499" s="103">
        <f t="shared" si="196"/>
        <v>13175</v>
      </c>
      <c r="BS499" s="7" t="s">
        <v>2466</v>
      </c>
    </row>
    <row r="500" spans="1:71" ht="14" hidden="1" customHeight="1" outlineLevel="1" x14ac:dyDescent="0.2">
      <c r="A500" t="s">
        <v>1206</v>
      </c>
      <c r="B500" t="s">
        <v>855</v>
      </c>
      <c r="C500" s="1">
        <f t="shared" si="187"/>
        <v>13555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0</v>
      </c>
      <c r="G500" s="1">
        <f t="shared" si="185"/>
        <v>6764</v>
      </c>
      <c r="H500" s="2">
        <f t="shared" si="186"/>
        <v>0.49900405754334193</v>
      </c>
      <c r="I500" s="2"/>
      <c r="J500" s="2">
        <f t="shared" si="188"/>
        <v>0.24758391737366287</v>
      </c>
      <c r="K500" s="2">
        <f t="shared" si="189"/>
        <v>0.74658797491700479</v>
      </c>
      <c r="L500" s="2">
        <f t="shared" si="190"/>
        <v>0</v>
      </c>
      <c r="M500" s="2">
        <f t="shared" si="191"/>
        <v>5.8281077093322864E-3</v>
      </c>
      <c r="N500" s="1">
        <v>3356</v>
      </c>
      <c r="O500" s="1">
        <v>10120</v>
      </c>
      <c r="Q500" s="61">
        <v>79</v>
      </c>
      <c r="R500" s="61"/>
      <c r="S500" s="61"/>
      <c r="T500" s="61"/>
      <c r="U500" s="61"/>
      <c r="V500" s="61"/>
      <c r="W500" s="61"/>
      <c r="X500" s="61">
        <v>0</v>
      </c>
      <c r="Y500" s="61">
        <v>0</v>
      </c>
      <c r="Z500" s="61">
        <v>0</v>
      </c>
      <c r="AA500" s="1">
        <v>0</v>
      </c>
      <c r="BB500" s="7">
        <f>IF(Q500&gt;0,RANK(Q500,(N500:P500,Q500:AE500)),0)</f>
        <v>3</v>
      </c>
      <c r="BC500" s="7">
        <f>IF(R500&gt;0,RANK(R500,(N500:P500,Q500:AE500)),0)</f>
        <v>0</v>
      </c>
      <c r="BD500" s="7">
        <f>IF(T500&gt;0,RANK(T500,(N500:P500,Q500:AE500)),0)</f>
        <v>0</v>
      </c>
      <c r="BE500" s="7">
        <f>IF(S500&gt;0,RANK(S500,(N500:P500,Q500:AE500)),0)</f>
        <v>0</v>
      </c>
      <c r="BF500" s="2">
        <f t="shared" si="192"/>
        <v>5.8281077093323497E-3</v>
      </c>
      <c r="BG500" s="2">
        <f t="shared" si="193"/>
        <v>0</v>
      </c>
      <c r="BH500" s="2">
        <f t="shared" si="194"/>
        <v>0</v>
      </c>
      <c r="BI500" s="2">
        <f t="shared" si="195"/>
        <v>0</v>
      </c>
      <c r="BK500" t="s">
        <v>1206</v>
      </c>
      <c r="BL500" t="s">
        <v>855</v>
      </c>
      <c r="BO500" s="99">
        <v>13</v>
      </c>
      <c r="BP500" s="97">
        <v>177</v>
      </c>
      <c r="BQ500" s="103">
        <f t="shared" si="196"/>
        <v>13177</v>
      </c>
      <c r="BS500" s="7" t="s">
        <v>2466</v>
      </c>
    </row>
    <row r="501" spans="1:71" ht="14" hidden="1" customHeight="1" outlineLevel="1" x14ac:dyDescent="0.2">
      <c r="A501" t="s">
        <v>79</v>
      </c>
      <c r="B501" t="s">
        <v>855</v>
      </c>
      <c r="C501" s="1">
        <f t="shared" si="187"/>
        <v>15368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si="185"/>
        <v>4139</v>
      </c>
      <c r="H501" s="2">
        <f t="shared" si="186"/>
        <v>0.26932587194169705</v>
      </c>
      <c r="I501" s="2"/>
      <c r="J501" s="2">
        <f t="shared" si="188"/>
        <v>0.6309213951067153</v>
      </c>
      <c r="K501" s="2">
        <f t="shared" si="189"/>
        <v>0.3615955231650182</v>
      </c>
      <c r="L501" s="2">
        <f t="shared" si="190"/>
        <v>0</v>
      </c>
      <c r="M501" s="2">
        <f t="shared" si="191"/>
        <v>7.4830817282665052E-3</v>
      </c>
      <c r="N501" s="1">
        <v>9696</v>
      </c>
      <c r="O501" s="1">
        <v>5557</v>
      </c>
      <c r="Q501" s="61">
        <v>115</v>
      </c>
      <c r="R501" s="61"/>
      <c r="S501" s="61"/>
      <c r="T501" s="61"/>
      <c r="U501" s="61"/>
      <c r="V501" s="61"/>
      <c r="W501" s="61"/>
      <c r="X501" s="61">
        <v>0</v>
      </c>
      <c r="Y501" s="61">
        <v>0</v>
      </c>
      <c r="Z501" s="61">
        <v>0</v>
      </c>
      <c r="AA501" s="1">
        <v>0</v>
      </c>
      <c r="BB501" s="7">
        <f>IF(Q501&gt;0,RANK(Q501,(N501:P501,Q501:AE501)),0)</f>
        <v>3</v>
      </c>
      <c r="BC501" s="7">
        <f>IF(R501&gt;0,RANK(R501,(N501:P501,Q501:AE501)),0)</f>
        <v>0</v>
      </c>
      <c r="BD501" s="7">
        <f>IF(T501&gt;0,RANK(T501,(N501:P501,Q501:AE501)),0)</f>
        <v>0</v>
      </c>
      <c r="BE501" s="7">
        <f>IF(S501&gt;0,RANK(S501,(N501:P501,Q501:AE501)),0)</f>
        <v>0</v>
      </c>
      <c r="BF501" s="2">
        <f t="shared" si="192"/>
        <v>7.4830817282665277E-3</v>
      </c>
      <c r="BG501" s="2">
        <f t="shared" si="193"/>
        <v>0</v>
      </c>
      <c r="BH501" s="2">
        <f t="shared" si="194"/>
        <v>0</v>
      </c>
      <c r="BI501" s="2">
        <f t="shared" si="195"/>
        <v>0</v>
      </c>
      <c r="BK501" t="s">
        <v>79</v>
      </c>
      <c r="BL501" t="s">
        <v>855</v>
      </c>
      <c r="BO501" s="99">
        <v>13</v>
      </c>
      <c r="BP501" s="97">
        <v>179</v>
      </c>
      <c r="BQ501" s="103">
        <f t="shared" si="196"/>
        <v>13179</v>
      </c>
      <c r="BS501" s="7" t="s">
        <v>2466</v>
      </c>
    </row>
    <row r="502" spans="1:71" ht="14" hidden="1" customHeight="1" outlineLevel="1" x14ac:dyDescent="0.2">
      <c r="A502" t="s">
        <v>600</v>
      </c>
      <c r="B502" t="s">
        <v>855</v>
      </c>
      <c r="C502" s="1">
        <f t="shared" si="187"/>
        <v>3969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IF(P502&gt;0,RANK(P502,(N502:P502,Q502:AE502)),0)</f>
        <v>0</v>
      </c>
      <c r="G502" s="1">
        <f t="shared" si="185"/>
        <v>1568</v>
      </c>
      <c r="H502" s="2">
        <f t="shared" si="186"/>
        <v>0.39506172839506171</v>
      </c>
      <c r="I502" s="2"/>
      <c r="J502" s="2">
        <f t="shared" si="188"/>
        <v>0.29931972789115646</v>
      </c>
      <c r="K502" s="2">
        <f t="shared" si="189"/>
        <v>0.69438145628621817</v>
      </c>
      <c r="L502" s="2">
        <f t="shared" si="190"/>
        <v>0</v>
      </c>
      <c r="M502" s="2">
        <f t="shared" si="191"/>
        <v>6.2988158226253699E-3</v>
      </c>
      <c r="N502" s="1">
        <v>1188</v>
      </c>
      <c r="O502" s="1">
        <v>2756</v>
      </c>
      <c r="Q502" s="61">
        <v>25</v>
      </c>
      <c r="R502" s="61"/>
      <c r="S502" s="61"/>
      <c r="T502" s="61"/>
      <c r="U502" s="61"/>
      <c r="V502" s="61"/>
      <c r="W502" s="61"/>
      <c r="X502" s="61">
        <v>0</v>
      </c>
      <c r="Y502" s="61">
        <v>0</v>
      </c>
      <c r="Z502" s="61">
        <v>0</v>
      </c>
      <c r="AA502" s="1">
        <v>0</v>
      </c>
      <c r="BB502" s="7">
        <f>IF(Q502&gt;0,RANK(Q502,(N502:P502,Q502:AE502)),0)</f>
        <v>3</v>
      </c>
      <c r="BC502" s="7">
        <f>IF(R502&gt;0,RANK(R502,(N502:P502,Q502:AE502)),0)</f>
        <v>0</v>
      </c>
      <c r="BD502" s="7">
        <f>IF(T502&gt;0,RANK(T502,(N502:P502,Q502:AE502)),0)</f>
        <v>0</v>
      </c>
      <c r="BE502" s="7">
        <f>IF(S502&gt;0,RANK(S502,(N502:P502,Q502:AE502)),0)</f>
        <v>0</v>
      </c>
      <c r="BF502" s="2">
        <f t="shared" si="192"/>
        <v>6.2988158226253465E-3</v>
      </c>
      <c r="BG502" s="2">
        <f t="shared" si="193"/>
        <v>0</v>
      </c>
      <c r="BH502" s="2">
        <f t="shared" si="194"/>
        <v>0</v>
      </c>
      <c r="BI502" s="2">
        <f t="shared" si="195"/>
        <v>0</v>
      </c>
      <c r="BK502" t="s">
        <v>600</v>
      </c>
      <c r="BL502" t="s">
        <v>855</v>
      </c>
      <c r="BO502" s="99">
        <v>13</v>
      </c>
      <c r="BP502" s="97">
        <v>181</v>
      </c>
      <c r="BQ502" s="103">
        <f t="shared" si="196"/>
        <v>13181</v>
      </c>
      <c r="BS502" s="7" t="s">
        <v>2466</v>
      </c>
    </row>
    <row r="503" spans="1:71" ht="14" hidden="1" customHeight="1" outlineLevel="1" x14ac:dyDescent="0.2">
      <c r="A503" t="s">
        <v>1041</v>
      </c>
      <c r="B503" t="s">
        <v>855</v>
      </c>
      <c r="C503" s="1">
        <f t="shared" si="187"/>
        <v>3998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0</v>
      </c>
      <c r="G503" s="1">
        <f t="shared" si="185"/>
        <v>1220</v>
      </c>
      <c r="H503" s="2">
        <f t="shared" si="186"/>
        <v>0.30515257628814407</v>
      </c>
      <c r="I503" s="2"/>
      <c r="J503" s="2">
        <f t="shared" si="188"/>
        <v>0.34292146073036517</v>
      </c>
      <c r="K503" s="2">
        <f t="shared" si="189"/>
        <v>0.6480740370185093</v>
      </c>
      <c r="L503" s="2">
        <f t="shared" si="190"/>
        <v>0</v>
      </c>
      <c r="M503" s="2">
        <f t="shared" si="191"/>
        <v>9.0045022511254791E-3</v>
      </c>
      <c r="N503" s="1">
        <v>1371</v>
      </c>
      <c r="O503" s="1">
        <v>2591</v>
      </c>
      <c r="Q503" s="61">
        <v>36</v>
      </c>
      <c r="R503" s="61"/>
      <c r="S503" s="61"/>
      <c r="T503" s="61"/>
      <c r="U503" s="61"/>
      <c r="V503" s="61"/>
      <c r="W503" s="61"/>
      <c r="X503" s="61">
        <v>0</v>
      </c>
      <c r="Y503" s="61">
        <v>0</v>
      </c>
      <c r="Z503" s="61">
        <v>0</v>
      </c>
      <c r="AA503" s="1">
        <v>0</v>
      </c>
      <c r="BB503" s="7">
        <f>IF(Q503&gt;0,RANK(Q503,(N503:P503,Q503:AE503)),0)</f>
        <v>3</v>
      </c>
      <c r="BC503" s="7">
        <f>IF(R503&gt;0,RANK(R503,(N503:P503,Q503:AE503)),0)</f>
        <v>0</v>
      </c>
      <c r="BD503" s="7">
        <f>IF(T503&gt;0,RANK(T503,(N503:P503,Q503:AE503)),0)</f>
        <v>0</v>
      </c>
      <c r="BE503" s="7">
        <f>IF(S503&gt;0,RANK(S503,(N503:P503,Q503:AE503)),0)</f>
        <v>0</v>
      </c>
      <c r="BF503" s="2">
        <f t="shared" si="192"/>
        <v>9.0045022511255624E-3</v>
      </c>
      <c r="BG503" s="2">
        <f t="shared" si="193"/>
        <v>0</v>
      </c>
      <c r="BH503" s="2">
        <f t="shared" si="194"/>
        <v>0</v>
      </c>
      <c r="BI503" s="2">
        <f t="shared" si="195"/>
        <v>0</v>
      </c>
      <c r="BK503" t="s">
        <v>1041</v>
      </c>
      <c r="BL503" t="s">
        <v>855</v>
      </c>
      <c r="BO503" s="99">
        <v>13</v>
      </c>
      <c r="BP503" s="97">
        <v>183</v>
      </c>
      <c r="BQ503" s="103">
        <f t="shared" si="196"/>
        <v>13183</v>
      </c>
      <c r="BS503" s="7" t="s">
        <v>2466</v>
      </c>
    </row>
    <row r="504" spans="1:71" ht="14" hidden="1" customHeight="1" outlineLevel="1" x14ac:dyDescent="0.2">
      <c r="A504" t="s">
        <v>1131</v>
      </c>
      <c r="B504" t="s">
        <v>855</v>
      </c>
      <c r="C504" s="1">
        <f t="shared" si="187"/>
        <v>35753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>IF(P504&gt;0,RANK(P504,(N504:P504,Q504:AE504)),0)</f>
        <v>0</v>
      </c>
      <c r="G504" s="1">
        <f t="shared" si="185"/>
        <v>5464</v>
      </c>
      <c r="H504" s="2">
        <f t="shared" si="186"/>
        <v>0.15282633625150338</v>
      </c>
      <c r="I504" s="2"/>
      <c r="J504" s="2">
        <f t="shared" si="188"/>
        <v>0.42021648532990241</v>
      </c>
      <c r="K504" s="2">
        <f t="shared" si="189"/>
        <v>0.57304282158140574</v>
      </c>
      <c r="L504" s="2">
        <f t="shared" si="190"/>
        <v>0</v>
      </c>
      <c r="M504" s="2">
        <f t="shared" si="191"/>
        <v>6.7406930886918515E-3</v>
      </c>
      <c r="N504" s="1">
        <v>15024</v>
      </c>
      <c r="O504" s="1">
        <v>20488</v>
      </c>
      <c r="Q504" s="61">
        <v>241</v>
      </c>
      <c r="R504" s="61"/>
      <c r="S504" s="61"/>
      <c r="T504" s="61"/>
      <c r="U504" s="61"/>
      <c r="V504" s="61"/>
      <c r="W504" s="61"/>
      <c r="X504" s="61">
        <v>0</v>
      </c>
      <c r="Y504" s="61">
        <v>0</v>
      </c>
      <c r="Z504" s="61">
        <v>0</v>
      </c>
      <c r="AA504" s="1">
        <v>0</v>
      </c>
      <c r="BB504" s="7">
        <f>IF(Q504&gt;0,RANK(Q504,(N504:P504,Q504:AE504)),0)</f>
        <v>3</v>
      </c>
      <c r="BC504" s="7">
        <f>IF(R504&gt;0,RANK(R504,(N504:P504,Q504:AE504)),0)</f>
        <v>0</v>
      </c>
      <c r="BD504" s="7">
        <f>IF(T504&gt;0,RANK(T504,(N504:P504,Q504:AE504)),0)</f>
        <v>0</v>
      </c>
      <c r="BE504" s="7">
        <f>IF(S504&gt;0,RANK(S504,(N504:P504,Q504:AE504)),0)</f>
        <v>0</v>
      </c>
      <c r="BF504" s="2">
        <f t="shared" si="192"/>
        <v>6.7406930886918584E-3</v>
      </c>
      <c r="BG504" s="2">
        <f t="shared" si="193"/>
        <v>0</v>
      </c>
      <c r="BH504" s="2">
        <f t="shared" si="194"/>
        <v>0</v>
      </c>
      <c r="BI504" s="2">
        <f t="shared" si="195"/>
        <v>0</v>
      </c>
      <c r="BK504" t="s">
        <v>1131</v>
      </c>
      <c r="BL504" t="s">
        <v>855</v>
      </c>
      <c r="BO504" s="99">
        <v>13</v>
      </c>
      <c r="BP504" s="97">
        <v>185</v>
      </c>
      <c r="BQ504" s="103">
        <f t="shared" si="196"/>
        <v>13185</v>
      </c>
      <c r="BS504" s="7" t="s">
        <v>2466</v>
      </c>
    </row>
    <row r="505" spans="1:71" ht="14" hidden="1" customHeight="1" outlineLevel="1" x14ac:dyDescent="0.2">
      <c r="A505" t="s">
        <v>1200</v>
      </c>
      <c r="B505" t="s">
        <v>855</v>
      </c>
      <c r="C505" s="1">
        <f t="shared" si="187"/>
        <v>11558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>IF(P505&gt;0,RANK(P505,(N505:P505,Q505:AE505)),0)</f>
        <v>0</v>
      </c>
      <c r="G505" s="1">
        <f t="shared" si="185"/>
        <v>6929</v>
      </c>
      <c r="H505" s="2">
        <f t="shared" si="186"/>
        <v>0.59949818307665681</v>
      </c>
      <c r="I505" s="2"/>
      <c r="J505" s="2">
        <f t="shared" si="188"/>
        <v>0.19276691469112303</v>
      </c>
      <c r="K505" s="2">
        <f t="shared" si="189"/>
        <v>0.79226509776777987</v>
      </c>
      <c r="L505" s="2">
        <f t="shared" si="190"/>
        <v>0</v>
      </c>
      <c r="M505" s="2">
        <f t="shared" si="191"/>
        <v>1.4967987541097072E-2</v>
      </c>
      <c r="N505" s="1">
        <v>2228</v>
      </c>
      <c r="O505" s="1">
        <v>9157</v>
      </c>
      <c r="Q505" s="61">
        <v>173</v>
      </c>
      <c r="R505" s="61"/>
      <c r="S505" s="61"/>
      <c r="T505" s="61"/>
      <c r="U505" s="61"/>
      <c r="V505" s="61"/>
      <c r="W505" s="61"/>
      <c r="X505" s="61">
        <v>0</v>
      </c>
      <c r="Y505" s="61">
        <v>0</v>
      </c>
      <c r="Z505" s="61">
        <v>0</v>
      </c>
      <c r="AA505" s="1">
        <v>0</v>
      </c>
      <c r="BB505" s="7">
        <f>IF(Q505&gt;0,RANK(Q505,(N505:P505,Q505:AE505)),0)</f>
        <v>3</v>
      </c>
      <c r="BC505" s="7">
        <f>IF(R505&gt;0,RANK(R505,(N505:P505,Q505:AE505)),0)</f>
        <v>0</v>
      </c>
      <c r="BD505" s="7">
        <f>IF(T505&gt;0,RANK(T505,(N505:P505,Q505:AE505)),0)</f>
        <v>0</v>
      </c>
      <c r="BE505" s="7">
        <f>IF(S505&gt;0,RANK(S505,(N505:P505,Q505:AE505)),0)</f>
        <v>0</v>
      </c>
      <c r="BF505" s="2">
        <f t="shared" si="192"/>
        <v>1.4967987541097075E-2</v>
      </c>
      <c r="BG505" s="2">
        <f t="shared" si="193"/>
        <v>0</v>
      </c>
      <c r="BH505" s="2">
        <f t="shared" si="194"/>
        <v>0</v>
      </c>
      <c r="BI505" s="2">
        <f t="shared" si="195"/>
        <v>0</v>
      </c>
      <c r="BK505" t="s">
        <v>1200</v>
      </c>
      <c r="BL505" t="s">
        <v>855</v>
      </c>
      <c r="BO505" s="99">
        <v>13</v>
      </c>
      <c r="BP505" s="97">
        <v>187</v>
      </c>
      <c r="BQ505" s="103">
        <f t="shared" si="196"/>
        <v>13187</v>
      </c>
      <c r="BS505" s="7" t="s">
        <v>2466</v>
      </c>
    </row>
    <row r="506" spans="1:71" ht="14" hidden="1" customHeight="1" outlineLevel="1" x14ac:dyDescent="0.2">
      <c r="A506" t="s">
        <v>1201</v>
      </c>
      <c r="B506" t="s">
        <v>855</v>
      </c>
      <c r="C506" s="1">
        <f t="shared" si="187"/>
        <v>8792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0</v>
      </c>
      <c r="G506" s="1">
        <f t="shared" si="185"/>
        <v>1896</v>
      </c>
      <c r="H506" s="2">
        <f t="shared" si="186"/>
        <v>0.21565059144676979</v>
      </c>
      <c r="I506" s="2"/>
      <c r="J506" s="2">
        <f t="shared" si="188"/>
        <v>0.38978616924476794</v>
      </c>
      <c r="K506" s="2">
        <f t="shared" si="189"/>
        <v>0.60543676069153773</v>
      </c>
      <c r="L506" s="2">
        <f t="shared" si="190"/>
        <v>0</v>
      </c>
      <c r="M506" s="2">
        <f t="shared" si="191"/>
        <v>4.777070063694322E-3</v>
      </c>
      <c r="N506" s="1">
        <v>3427</v>
      </c>
      <c r="O506" s="1">
        <v>5323</v>
      </c>
      <c r="Q506" s="61">
        <v>42</v>
      </c>
      <c r="R506" s="61"/>
      <c r="S506" s="61"/>
      <c r="T506" s="61"/>
      <c r="U506" s="61"/>
      <c r="V506" s="61"/>
      <c r="W506" s="61"/>
      <c r="X506" s="61">
        <v>0</v>
      </c>
      <c r="Y506" s="61">
        <v>0</v>
      </c>
      <c r="Z506" s="61">
        <v>0</v>
      </c>
      <c r="AA506" s="1">
        <v>0</v>
      </c>
      <c r="BB506" s="7">
        <f>IF(Q506&gt;0,RANK(Q506,(N506:P506,Q506:AE506)),0)</f>
        <v>3</v>
      </c>
      <c r="BC506" s="7">
        <f>IF(R506&gt;0,RANK(R506,(N506:P506,Q506:AE506)),0)</f>
        <v>0</v>
      </c>
      <c r="BD506" s="7">
        <f>IF(T506&gt;0,RANK(T506,(N506:P506,Q506:AE506)),0)</f>
        <v>0</v>
      </c>
      <c r="BE506" s="7">
        <f>IF(S506&gt;0,RANK(S506,(N506:P506,Q506:AE506)),0)</f>
        <v>0</v>
      </c>
      <c r="BF506" s="2">
        <f t="shared" si="192"/>
        <v>4.7770700636942673E-3</v>
      </c>
      <c r="BG506" s="2">
        <f t="shared" si="193"/>
        <v>0</v>
      </c>
      <c r="BH506" s="2">
        <f t="shared" si="194"/>
        <v>0</v>
      </c>
      <c r="BI506" s="2">
        <f t="shared" si="195"/>
        <v>0</v>
      </c>
      <c r="BK506" t="s">
        <v>1201</v>
      </c>
      <c r="BL506" t="s">
        <v>855</v>
      </c>
      <c r="BO506" s="99">
        <v>13</v>
      </c>
      <c r="BP506" s="97">
        <v>189</v>
      </c>
      <c r="BQ506" s="103">
        <f t="shared" si="196"/>
        <v>13189</v>
      </c>
      <c r="BS506" s="7" t="s">
        <v>2466</v>
      </c>
    </row>
    <row r="507" spans="1:71" ht="14" hidden="1" customHeight="1" outlineLevel="1" x14ac:dyDescent="0.2">
      <c r="A507" t="s">
        <v>1199</v>
      </c>
      <c r="B507" t="s">
        <v>855</v>
      </c>
      <c r="C507" s="1">
        <f t="shared" si="187"/>
        <v>5408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0</v>
      </c>
      <c r="G507" s="1">
        <f t="shared" si="185"/>
        <v>1057</v>
      </c>
      <c r="H507" s="2">
        <f t="shared" si="186"/>
        <v>0.19545118343195267</v>
      </c>
      <c r="I507" s="2"/>
      <c r="J507" s="2">
        <f t="shared" si="188"/>
        <v>0.39959319526627218</v>
      </c>
      <c r="K507" s="2">
        <f t="shared" si="189"/>
        <v>0.59504437869822491</v>
      </c>
      <c r="L507" s="2">
        <f t="shared" si="190"/>
        <v>0</v>
      </c>
      <c r="M507" s="2">
        <f t="shared" si="191"/>
        <v>5.3624260355029651E-3</v>
      </c>
      <c r="N507" s="1">
        <v>2161</v>
      </c>
      <c r="O507" s="1">
        <v>3218</v>
      </c>
      <c r="Q507" s="61">
        <v>29</v>
      </c>
      <c r="R507" s="61"/>
      <c r="S507" s="61"/>
      <c r="T507" s="61"/>
      <c r="U507" s="61"/>
      <c r="V507" s="61"/>
      <c r="W507" s="61"/>
      <c r="X507" s="61">
        <v>0</v>
      </c>
      <c r="Y507" s="61">
        <v>0</v>
      </c>
      <c r="Z507" s="61">
        <v>0</v>
      </c>
      <c r="AA507" s="1">
        <v>0</v>
      </c>
      <c r="BB507" s="7">
        <f>IF(Q507&gt;0,RANK(Q507,(N507:P507,Q507:AE507)),0)</f>
        <v>3</v>
      </c>
      <c r="BC507" s="7">
        <f>IF(R507&gt;0,RANK(R507,(N507:P507,Q507:AE507)),0)</f>
        <v>0</v>
      </c>
      <c r="BD507" s="7">
        <f>IF(T507&gt;0,RANK(T507,(N507:P507,Q507:AE507)),0)</f>
        <v>0</v>
      </c>
      <c r="BE507" s="7">
        <f>IF(S507&gt;0,RANK(S507,(N507:P507,Q507:AE507)),0)</f>
        <v>0</v>
      </c>
      <c r="BF507" s="2">
        <f t="shared" si="192"/>
        <v>5.3624260355029582E-3</v>
      </c>
      <c r="BG507" s="2">
        <f t="shared" si="193"/>
        <v>0</v>
      </c>
      <c r="BH507" s="2">
        <f t="shared" si="194"/>
        <v>0</v>
      </c>
      <c r="BI507" s="2">
        <f t="shared" si="195"/>
        <v>0</v>
      </c>
      <c r="BK507" t="s">
        <v>1199</v>
      </c>
      <c r="BL507" t="s">
        <v>855</v>
      </c>
      <c r="BO507" s="99">
        <v>13</v>
      </c>
      <c r="BP507" s="97">
        <v>191</v>
      </c>
      <c r="BQ507" s="103">
        <f t="shared" si="196"/>
        <v>13191</v>
      </c>
      <c r="BS507" s="7" t="s">
        <v>2466</v>
      </c>
    </row>
    <row r="508" spans="1:71" ht="14" hidden="1" customHeight="1" outlineLevel="1" x14ac:dyDescent="0.2">
      <c r="A508" t="s">
        <v>469</v>
      </c>
      <c r="B508" t="s">
        <v>855</v>
      </c>
      <c r="C508" s="1">
        <f t="shared" si="187"/>
        <v>4217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>IF(P508&gt;0,RANK(P508,(N508:P508,Q508:AE508)),0)</f>
        <v>0</v>
      </c>
      <c r="G508" s="1">
        <f t="shared" si="185"/>
        <v>1096</v>
      </c>
      <c r="H508" s="2">
        <f t="shared" si="186"/>
        <v>0.25990040313018736</v>
      </c>
      <c r="I508" s="2"/>
      <c r="J508" s="2">
        <f t="shared" si="188"/>
        <v>0.62888309224567229</v>
      </c>
      <c r="K508" s="2">
        <f t="shared" si="189"/>
        <v>0.36898268911548493</v>
      </c>
      <c r="L508" s="2">
        <f t="shared" si="190"/>
        <v>0</v>
      </c>
      <c r="M508" s="2">
        <f t="shared" si="191"/>
        <v>2.1342186388427775E-3</v>
      </c>
      <c r="N508" s="1">
        <v>2652</v>
      </c>
      <c r="O508" s="1">
        <v>1556</v>
      </c>
      <c r="Q508" s="61">
        <v>9</v>
      </c>
      <c r="R508" s="61"/>
      <c r="S508" s="61"/>
      <c r="T508" s="61"/>
      <c r="U508" s="61"/>
      <c r="V508" s="61"/>
      <c r="W508" s="61"/>
      <c r="X508" s="61">
        <v>0</v>
      </c>
      <c r="Y508" s="61">
        <v>0</v>
      </c>
      <c r="Z508" s="61">
        <v>0</v>
      </c>
      <c r="AA508" s="1">
        <v>0</v>
      </c>
      <c r="BB508" s="7">
        <f>IF(Q508&gt;0,RANK(Q508,(N508:P508,Q508:AE508)),0)</f>
        <v>3</v>
      </c>
      <c r="BC508" s="7">
        <f>IF(R508&gt;0,RANK(R508,(N508:P508,Q508:AE508)),0)</f>
        <v>0</v>
      </c>
      <c r="BD508" s="7">
        <f>IF(T508&gt;0,RANK(T508,(N508:P508,Q508:AE508)),0)</f>
        <v>0</v>
      </c>
      <c r="BE508" s="7">
        <f>IF(S508&gt;0,RANK(S508,(N508:P508,Q508:AE508)),0)</f>
        <v>0</v>
      </c>
      <c r="BF508" s="2">
        <f t="shared" si="192"/>
        <v>2.1342186388427793E-3</v>
      </c>
      <c r="BG508" s="2">
        <f t="shared" si="193"/>
        <v>0</v>
      </c>
      <c r="BH508" s="2">
        <f t="shared" si="194"/>
        <v>0</v>
      </c>
      <c r="BI508" s="2">
        <f t="shared" si="195"/>
        <v>0</v>
      </c>
      <c r="BK508" t="s">
        <v>469</v>
      </c>
      <c r="BL508" t="s">
        <v>855</v>
      </c>
      <c r="BO508" s="99">
        <v>13</v>
      </c>
      <c r="BP508" s="97">
        <v>193</v>
      </c>
      <c r="BQ508" s="103">
        <f t="shared" si="196"/>
        <v>13193</v>
      </c>
      <c r="BS508" s="7" t="s">
        <v>2466</v>
      </c>
    </row>
    <row r="509" spans="1:71" ht="14" hidden="1" customHeight="1" outlineLevel="1" x14ac:dyDescent="0.2">
      <c r="A509" t="s">
        <v>1693</v>
      </c>
      <c r="B509" t="s">
        <v>855</v>
      </c>
      <c r="C509" s="1">
        <f t="shared" ref="C509:C540" si="197">SUM(N509:AY509)</f>
        <v>11699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>IF(P509&gt;0,RANK(P509,(N509:P509,Q509:AE509)),0)</f>
        <v>0</v>
      </c>
      <c r="G509" s="1">
        <f t="shared" si="185"/>
        <v>6763</v>
      </c>
      <c r="H509" s="2">
        <f t="shared" si="186"/>
        <v>0.57808359688862299</v>
      </c>
      <c r="I509" s="2"/>
      <c r="J509" s="2">
        <f t="shared" ref="J509:J540" si="198">IF($C509=0,"-",N509/$C509)</f>
        <v>0.20668433199418754</v>
      </c>
      <c r="K509" s="2">
        <f t="shared" ref="K509:K540" si="199">IF($C509=0,"-",O509/$C509)</f>
        <v>0.78476792888281055</v>
      </c>
      <c r="L509" s="2">
        <f t="shared" ref="L509:L540" si="200">IF($C509=0,"-",P509/$C509)</f>
        <v>0</v>
      </c>
      <c r="M509" s="2">
        <f t="shared" ref="M509:M540" si="201">IF(C509=0,"-",(1-J509-K509-L509))</f>
        <v>8.5477391230018851E-3</v>
      </c>
      <c r="N509" s="1">
        <v>2418</v>
      </c>
      <c r="O509" s="1">
        <v>9181</v>
      </c>
      <c r="Q509" s="61">
        <v>100</v>
      </c>
      <c r="R509" s="61"/>
      <c r="S509" s="61"/>
      <c r="T509" s="61"/>
      <c r="U509" s="61"/>
      <c r="V509" s="61"/>
      <c r="W509" s="61"/>
      <c r="X509" s="61">
        <v>0</v>
      </c>
      <c r="Y509" s="61">
        <v>0</v>
      </c>
      <c r="Z509" s="61">
        <v>0</v>
      </c>
      <c r="AA509" s="1">
        <v>0</v>
      </c>
      <c r="BB509" s="7">
        <f>IF(Q509&gt;0,RANK(Q509,(N509:P509,Q509:AE509)),0)</f>
        <v>3</v>
      </c>
      <c r="BC509" s="7">
        <f>IF(R509&gt;0,RANK(R509,(N509:P509,Q509:AE509)),0)</f>
        <v>0</v>
      </c>
      <c r="BD509" s="7">
        <f>IF(T509&gt;0,RANK(T509,(N509:P509,Q509:AE509)),0)</f>
        <v>0</v>
      </c>
      <c r="BE509" s="7">
        <f>IF(S509&gt;0,RANK(S509,(N509:P509,Q509:AE509)),0)</f>
        <v>0</v>
      </c>
      <c r="BF509" s="2">
        <f t="shared" ref="BF509:BF540" si="202">IF($C509=0,"-",Q509/$C509)</f>
        <v>8.5477391230019666E-3</v>
      </c>
      <c r="BG509" s="2">
        <f t="shared" ref="BG509:BG540" si="203">IF($C509=0,"-",R509/$C509)</f>
        <v>0</v>
      </c>
      <c r="BH509" s="2">
        <f t="shared" ref="BH509:BH540" si="204">IF($C509=0,"-",T509/$C509)</f>
        <v>0</v>
      </c>
      <c r="BI509" s="2">
        <f t="shared" ref="BI509:BI540" si="205">IF($C509=0,"-",S509/$C509)</f>
        <v>0</v>
      </c>
      <c r="BK509" t="s">
        <v>1693</v>
      </c>
      <c r="BL509" t="s">
        <v>855</v>
      </c>
      <c r="BO509" s="99">
        <v>13</v>
      </c>
      <c r="BP509" s="97">
        <v>195</v>
      </c>
      <c r="BQ509" s="103">
        <f t="shared" ref="BQ509:BQ540" si="206">BO509*1000+BP509</f>
        <v>13195</v>
      </c>
      <c r="BS509" s="7" t="s">
        <v>2466</v>
      </c>
    </row>
    <row r="510" spans="1:71" ht="14" hidden="1" customHeight="1" outlineLevel="1" x14ac:dyDescent="0.2">
      <c r="A510" t="s">
        <v>527</v>
      </c>
      <c r="B510" t="s">
        <v>855</v>
      </c>
      <c r="C510" s="1">
        <f t="shared" si="197"/>
        <v>2931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0</v>
      </c>
      <c r="G510" s="1">
        <f t="shared" si="185"/>
        <v>835</v>
      </c>
      <c r="H510" s="2">
        <f t="shared" si="186"/>
        <v>0.28488570453770046</v>
      </c>
      <c r="I510" s="2"/>
      <c r="J510" s="2">
        <f t="shared" si="198"/>
        <v>0.35380416240191059</v>
      </c>
      <c r="K510" s="2">
        <f t="shared" si="199"/>
        <v>0.63868986693961105</v>
      </c>
      <c r="L510" s="2">
        <f t="shared" si="200"/>
        <v>0</v>
      </c>
      <c r="M510" s="2">
        <f t="shared" si="201"/>
        <v>7.5059706584783559E-3</v>
      </c>
      <c r="N510" s="1">
        <v>1037</v>
      </c>
      <c r="O510" s="1">
        <v>1872</v>
      </c>
      <c r="Q510" s="61">
        <v>22</v>
      </c>
      <c r="R510" s="61"/>
      <c r="S510" s="61"/>
      <c r="T510" s="61"/>
      <c r="U510" s="61"/>
      <c r="V510" s="61"/>
      <c r="W510" s="61"/>
      <c r="X510" s="61">
        <v>0</v>
      </c>
      <c r="Y510" s="61">
        <v>0</v>
      </c>
      <c r="Z510" s="61">
        <v>0</v>
      </c>
      <c r="AA510" s="1">
        <v>0</v>
      </c>
      <c r="BB510" s="7">
        <f>IF(Q510&gt;0,RANK(Q510,(N510:P510,Q510:AE510)),0)</f>
        <v>3</v>
      </c>
      <c r="BC510" s="7">
        <f>IF(R510&gt;0,RANK(R510,(N510:P510,Q510:AE510)),0)</f>
        <v>0</v>
      </c>
      <c r="BD510" s="7">
        <f>IF(T510&gt;0,RANK(T510,(N510:P510,Q510:AE510)),0)</f>
        <v>0</v>
      </c>
      <c r="BE510" s="7">
        <f>IF(S510&gt;0,RANK(S510,(N510:P510,Q510:AE510)),0)</f>
        <v>0</v>
      </c>
      <c r="BF510" s="2">
        <f t="shared" si="202"/>
        <v>7.5059706584783351E-3</v>
      </c>
      <c r="BG510" s="2">
        <f t="shared" si="203"/>
        <v>0</v>
      </c>
      <c r="BH510" s="2">
        <f t="shared" si="204"/>
        <v>0</v>
      </c>
      <c r="BI510" s="2">
        <f t="shared" si="205"/>
        <v>0</v>
      </c>
      <c r="BK510" t="s">
        <v>527</v>
      </c>
      <c r="BL510" t="s">
        <v>855</v>
      </c>
      <c r="BO510" s="99">
        <v>13</v>
      </c>
      <c r="BP510" s="97">
        <v>197</v>
      </c>
      <c r="BQ510" s="103">
        <f t="shared" si="206"/>
        <v>13197</v>
      </c>
      <c r="BS510" s="7" t="s">
        <v>2466</v>
      </c>
    </row>
    <row r="511" spans="1:71" ht="14" hidden="1" customHeight="1" outlineLevel="1" x14ac:dyDescent="0.2">
      <c r="A511" t="s">
        <v>1759</v>
      </c>
      <c r="B511" t="s">
        <v>855</v>
      </c>
      <c r="C511" s="1">
        <f t="shared" si="197"/>
        <v>8650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0</v>
      </c>
      <c r="G511" s="1">
        <f t="shared" si="185"/>
        <v>1592</v>
      </c>
      <c r="H511" s="2">
        <f t="shared" si="186"/>
        <v>0.18404624277456647</v>
      </c>
      <c r="I511" s="2"/>
      <c r="J511" s="2">
        <f t="shared" si="198"/>
        <v>0.40473988439306358</v>
      </c>
      <c r="K511" s="2">
        <f t="shared" si="199"/>
        <v>0.58878612716763001</v>
      </c>
      <c r="L511" s="2">
        <f t="shared" si="200"/>
        <v>0</v>
      </c>
      <c r="M511" s="2">
        <f t="shared" si="201"/>
        <v>6.4739884393063551E-3</v>
      </c>
      <c r="N511" s="1">
        <v>3501</v>
      </c>
      <c r="O511" s="1">
        <v>5093</v>
      </c>
      <c r="Q511" s="61">
        <v>56</v>
      </c>
      <c r="R511" s="61"/>
      <c r="S511" s="61"/>
      <c r="T511" s="61"/>
      <c r="U511" s="61"/>
      <c r="V511" s="61"/>
      <c r="W511" s="61"/>
      <c r="X511" s="61">
        <v>0</v>
      </c>
      <c r="Y511" s="61">
        <v>0</v>
      </c>
      <c r="Z511" s="61">
        <v>0</v>
      </c>
      <c r="AA511" s="1">
        <v>0</v>
      </c>
      <c r="BB511" s="7">
        <f>IF(Q511&gt;0,RANK(Q511,(N511:P511,Q511:AE511)),0)</f>
        <v>3</v>
      </c>
      <c r="BC511" s="7">
        <f>IF(R511&gt;0,RANK(R511,(N511:P511,Q511:AE511)),0)</f>
        <v>0</v>
      </c>
      <c r="BD511" s="7">
        <f>IF(T511&gt;0,RANK(T511,(N511:P511,Q511:AE511)),0)</f>
        <v>0</v>
      </c>
      <c r="BE511" s="7">
        <f>IF(S511&gt;0,RANK(S511,(N511:P511,Q511:AE511)),0)</f>
        <v>0</v>
      </c>
      <c r="BF511" s="2">
        <f t="shared" si="202"/>
        <v>6.4739884393063586E-3</v>
      </c>
      <c r="BG511" s="2">
        <f t="shared" si="203"/>
        <v>0</v>
      </c>
      <c r="BH511" s="2">
        <f t="shared" si="204"/>
        <v>0</v>
      </c>
      <c r="BI511" s="2">
        <f t="shared" si="205"/>
        <v>0</v>
      </c>
      <c r="BK511" t="s">
        <v>1759</v>
      </c>
      <c r="BL511" t="s">
        <v>855</v>
      </c>
      <c r="BO511" s="99">
        <v>13</v>
      </c>
      <c r="BP511" s="97">
        <v>199</v>
      </c>
      <c r="BQ511" s="103">
        <f t="shared" si="206"/>
        <v>13199</v>
      </c>
      <c r="BS511" s="7" t="s">
        <v>2466</v>
      </c>
    </row>
    <row r="512" spans="1:71" ht="14" hidden="1" customHeight="1" outlineLevel="1" x14ac:dyDescent="0.2">
      <c r="A512" t="s">
        <v>1088</v>
      </c>
      <c r="B512" t="s">
        <v>855</v>
      </c>
      <c r="C512" s="1">
        <f t="shared" si="197"/>
        <v>2315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185"/>
        <v>1301</v>
      </c>
      <c r="H512" s="2">
        <f t="shared" si="186"/>
        <v>0.56198704103671704</v>
      </c>
      <c r="I512" s="2"/>
      <c r="J512" s="2">
        <f t="shared" si="198"/>
        <v>0.21684665226781857</v>
      </c>
      <c r="K512" s="2">
        <f t="shared" si="199"/>
        <v>0.77883369330453567</v>
      </c>
      <c r="L512" s="2">
        <f t="shared" si="200"/>
        <v>0</v>
      </c>
      <c r="M512" s="2">
        <f t="shared" si="201"/>
        <v>4.3196544276458138E-3</v>
      </c>
      <c r="N512" s="1">
        <v>502</v>
      </c>
      <c r="O512" s="1">
        <v>1803</v>
      </c>
      <c r="Q512" s="61">
        <v>10</v>
      </c>
      <c r="R512" s="61"/>
      <c r="S512" s="61"/>
      <c r="T512" s="61"/>
      <c r="U512" s="61"/>
      <c r="V512" s="61"/>
      <c r="W512" s="61"/>
      <c r="X512" s="61">
        <v>0</v>
      </c>
      <c r="Y512" s="61">
        <v>0</v>
      </c>
      <c r="Z512" s="61">
        <v>0</v>
      </c>
      <c r="AA512" s="1">
        <v>0</v>
      </c>
      <c r="BB512" s="7">
        <f>IF(Q512&gt;0,RANK(Q512,(N512:P512,Q512:AE512)),0)</f>
        <v>3</v>
      </c>
      <c r="BC512" s="7">
        <f>IF(R512&gt;0,RANK(R512,(N512:P512,Q512:AE512)),0)</f>
        <v>0</v>
      </c>
      <c r="BD512" s="7">
        <f>IF(T512&gt;0,RANK(T512,(N512:P512,Q512:AE512)),0)</f>
        <v>0</v>
      </c>
      <c r="BE512" s="7">
        <f>IF(S512&gt;0,RANK(S512,(N512:P512,Q512:AE512)),0)</f>
        <v>0</v>
      </c>
      <c r="BF512" s="2">
        <f t="shared" si="202"/>
        <v>4.3196544276457886E-3</v>
      </c>
      <c r="BG512" s="2">
        <f t="shared" si="203"/>
        <v>0</v>
      </c>
      <c r="BH512" s="2">
        <f t="shared" si="204"/>
        <v>0</v>
      </c>
      <c r="BI512" s="2">
        <f t="shared" si="205"/>
        <v>0</v>
      </c>
      <c r="BK512" t="s">
        <v>1088</v>
      </c>
      <c r="BL512" t="s">
        <v>855</v>
      </c>
      <c r="BO512" s="99">
        <v>13</v>
      </c>
      <c r="BP512" s="97">
        <v>201</v>
      </c>
      <c r="BQ512" s="103">
        <f t="shared" si="206"/>
        <v>13201</v>
      </c>
      <c r="BS512" s="7" t="s">
        <v>2466</v>
      </c>
    </row>
    <row r="513" spans="1:71" ht="14" hidden="1" customHeight="1" outlineLevel="1" x14ac:dyDescent="0.2">
      <c r="A513" t="s">
        <v>1208</v>
      </c>
      <c r="B513" t="s">
        <v>855</v>
      </c>
      <c r="C513" s="1">
        <f t="shared" si="197"/>
        <v>7455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0</v>
      </c>
      <c r="G513" s="1">
        <f t="shared" si="185"/>
        <v>942</v>
      </c>
      <c r="H513" s="2">
        <f t="shared" si="186"/>
        <v>0.12635814889336017</v>
      </c>
      <c r="I513" s="2"/>
      <c r="J513" s="2">
        <f t="shared" si="198"/>
        <v>0.43527833668678739</v>
      </c>
      <c r="K513" s="2">
        <f t="shared" si="199"/>
        <v>0.56163648558014756</v>
      </c>
      <c r="L513" s="2">
        <f t="shared" si="200"/>
        <v>0</v>
      </c>
      <c r="M513" s="2">
        <f t="shared" si="201"/>
        <v>3.0851777330650476E-3</v>
      </c>
      <c r="N513" s="1">
        <v>3245</v>
      </c>
      <c r="O513" s="1">
        <v>4187</v>
      </c>
      <c r="Q513" s="61">
        <v>23</v>
      </c>
      <c r="R513" s="61"/>
      <c r="S513" s="61"/>
      <c r="T513" s="61"/>
      <c r="U513" s="61"/>
      <c r="V513" s="61"/>
      <c r="W513" s="61"/>
      <c r="X513" s="61">
        <v>0</v>
      </c>
      <c r="Y513" s="61">
        <v>0</v>
      </c>
      <c r="Z513" s="61">
        <v>0</v>
      </c>
      <c r="AA513" s="1">
        <v>0</v>
      </c>
      <c r="BB513" s="7">
        <f>IF(Q513&gt;0,RANK(Q513,(N513:P513,Q513:AE513)),0)</f>
        <v>3</v>
      </c>
      <c r="BC513" s="7">
        <f>IF(R513&gt;0,RANK(R513,(N513:P513,Q513:AE513)),0)</f>
        <v>0</v>
      </c>
      <c r="BD513" s="7">
        <f>IF(T513&gt;0,RANK(T513,(N513:P513,Q513:AE513)),0)</f>
        <v>0</v>
      </c>
      <c r="BE513" s="7">
        <f>IF(S513&gt;0,RANK(S513,(N513:P513,Q513:AE513)),0)</f>
        <v>0</v>
      </c>
      <c r="BF513" s="2">
        <f t="shared" si="202"/>
        <v>3.0851777330650572E-3</v>
      </c>
      <c r="BG513" s="2">
        <f t="shared" si="203"/>
        <v>0</v>
      </c>
      <c r="BH513" s="2">
        <f t="shared" si="204"/>
        <v>0</v>
      </c>
      <c r="BI513" s="2">
        <f t="shared" si="205"/>
        <v>0</v>
      </c>
      <c r="BK513" t="s">
        <v>1208</v>
      </c>
      <c r="BL513" t="s">
        <v>855</v>
      </c>
      <c r="BO513" s="99">
        <v>13</v>
      </c>
      <c r="BP513" s="97">
        <v>205</v>
      </c>
      <c r="BQ513" s="103">
        <f t="shared" si="206"/>
        <v>13205</v>
      </c>
      <c r="BS513" s="7" t="s">
        <v>2466</v>
      </c>
    </row>
    <row r="514" spans="1:71" ht="14" hidden="1" customHeight="1" outlineLevel="1" x14ac:dyDescent="0.2">
      <c r="A514" t="s">
        <v>1563</v>
      </c>
      <c r="B514" t="s">
        <v>855</v>
      </c>
      <c r="C514" s="1">
        <f t="shared" si="197"/>
        <v>12938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IF(P514&gt;0,RANK(P514,(N514:P514,Q514:AE514)),0)</f>
        <v>0</v>
      </c>
      <c r="G514" s="1">
        <f t="shared" si="185"/>
        <v>5792</v>
      </c>
      <c r="H514" s="2">
        <f t="shared" si="186"/>
        <v>0.44767351986396658</v>
      </c>
      <c r="I514" s="2"/>
      <c r="J514" s="2">
        <f t="shared" si="198"/>
        <v>0.27175761323233882</v>
      </c>
      <c r="K514" s="2">
        <f t="shared" si="199"/>
        <v>0.71943113309630546</v>
      </c>
      <c r="L514" s="2">
        <f t="shared" si="200"/>
        <v>0</v>
      </c>
      <c r="M514" s="2">
        <f t="shared" si="201"/>
        <v>8.8112536713557121E-3</v>
      </c>
      <c r="N514" s="1">
        <v>3516</v>
      </c>
      <c r="O514" s="1">
        <v>9308</v>
      </c>
      <c r="Q514" s="61">
        <v>114</v>
      </c>
      <c r="R514" s="61"/>
      <c r="S514" s="61"/>
      <c r="T514" s="61"/>
      <c r="U514" s="61"/>
      <c r="V514" s="61"/>
      <c r="W514" s="61"/>
      <c r="X514" s="61">
        <v>0</v>
      </c>
      <c r="Y514" s="61">
        <v>0</v>
      </c>
      <c r="Z514" s="61">
        <v>0</v>
      </c>
      <c r="AA514" s="1">
        <v>0</v>
      </c>
      <c r="BB514" s="7">
        <f>IF(Q514&gt;0,RANK(Q514,(N514:P514,Q514:AE514)),0)</f>
        <v>3</v>
      </c>
      <c r="BC514" s="7">
        <f>IF(R514&gt;0,RANK(R514,(N514:P514,Q514:AE514)),0)</f>
        <v>0</v>
      </c>
      <c r="BD514" s="7">
        <f>IF(T514&gt;0,RANK(T514,(N514:P514,Q514:AE514)),0)</f>
        <v>0</v>
      </c>
      <c r="BE514" s="7">
        <f>IF(S514&gt;0,RANK(S514,(N514:P514,Q514:AE514)),0)</f>
        <v>0</v>
      </c>
      <c r="BF514" s="2">
        <f t="shared" si="202"/>
        <v>8.8112536713556965E-3</v>
      </c>
      <c r="BG514" s="2">
        <f t="shared" si="203"/>
        <v>0</v>
      </c>
      <c r="BH514" s="2">
        <f t="shared" si="204"/>
        <v>0</v>
      </c>
      <c r="BI514" s="2">
        <f t="shared" si="205"/>
        <v>0</v>
      </c>
      <c r="BK514" t="s">
        <v>1563</v>
      </c>
      <c r="BL514" t="s">
        <v>855</v>
      </c>
      <c r="BO514" s="99">
        <v>13</v>
      </c>
      <c r="BP514" s="97">
        <v>207</v>
      </c>
      <c r="BQ514" s="103">
        <f t="shared" si="206"/>
        <v>13207</v>
      </c>
      <c r="BS514" s="7" t="s">
        <v>2466</v>
      </c>
    </row>
    <row r="515" spans="1:71" ht="14" hidden="1" customHeight="1" outlineLevel="1" x14ac:dyDescent="0.2">
      <c r="A515" t="s">
        <v>24</v>
      </c>
      <c r="B515" t="s">
        <v>855</v>
      </c>
      <c r="C515" s="1">
        <f t="shared" si="197"/>
        <v>3528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IF(P515&gt;0,RANK(P515,(N515:P515,Q515:AE515)),0)</f>
        <v>0</v>
      </c>
      <c r="G515" s="1">
        <f t="shared" si="185"/>
        <v>1865</v>
      </c>
      <c r="H515" s="2">
        <f t="shared" si="186"/>
        <v>0.52862811791383224</v>
      </c>
      <c r="I515" s="2"/>
      <c r="J515" s="2">
        <f t="shared" si="198"/>
        <v>0.23270975056689341</v>
      </c>
      <c r="K515" s="2">
        <f t="shared" si="199"/>
        <v>0.7613378684807256</v>
      </c>
      <c r="L515" s="2">
        <f t="shared" si="200"/>
        <v>0</v>
      </c>
      <c r="M515" s="2">
        <f t="shared" si="201"/>
        <v>5.9523809523810423E-3</v>
      </c>
      <c r="N515" s="1">
        <v>821</v>
      </c>
      <c r="O515" s="1">
        <v>2686</v>
      </c>
      <c r="Q515" s="61">
        <v>21</v>
      </c>
      <c r="R515" s="61"/>
      <c r="S515" s="61"/>
      <c r="T515" s="61"/>
      <c r="U515" s="61"/>
      <c r="V515" s="61"/>
      <c r="W515" s="61"/>
      <c r="X515" s="61">
        <v>0</v>
      </c>
      <c r="Y515" s="61">
        <v>0</v>
      </c>
      <c r="Z515" s="61">
        <v>0</v>
      </c>
      <c r="AA515" s="1">
        <v>0</v>
      </c>
      <c r="BB515" s="7">
        <f>IF(Q515&gt;0,RANK(Q515,(N515:P515,Q515:AE515)),0)</f>
        <v>3</v>
      </c>
      <c r="BC515" s="7">
        <f>IF(R515&gt;0,RANK(R515,(N515:P515,Q515:AE515)),0)</f>
        <v>0</v>
      </c>
      <c r="BD515" s="7">
        <f>IF(T515&gt;0,RANK(T515,(N515:P515,Q515:AE515)),0)</f>
        <v>0</v>
      </c>
      <c r="BE515" s="7">
        <f>IF(S515&gt;0,RANK(S515,(N515:P515,Q515:AE515)),0)</f>
        <v>0</v>
      </c>
      <c r="BF515" s="2">
        <f t="shared" si="202"/>
        <v>5.9523809523809521E-3</v>
      </c>
      <c r="BG515" s="2">
        <f t="shared" si="203"/>
        <v>0</v>
      </c>
      <c r="BH515" s="2">
        <f t="shared" si="204"/>
        <v>0</v>
      </c>
      <c r="BI515" s="2">
        <f t="shared" si="205"/>
        <v>0</v>
      </c>
      <c r="BK515" t="s">
        <v>24</v>
      </c>
      <c r="BL515" t="s">
        <v>855</v>
      </c>
      <c r="BO515" s="99">
        <v>13</v>
      </c>
      <c r="BP515" s="97">
        <v>209</v>
      </c>
      <c r="BQ515" s="103">
        <f t="shared" si="206"/>
        <v>13209</v>
      </c>
      <c r="BS515" s="7" t="s">
        <v>2466</v>
      </c>
    </row>
    <row r="516" spans="1:71" ht="14" hidden="1" customHeight="1" outlineLevel="1" x14ac:dyDescent="0.2">
      <c r="A516" t="s">
        <v>185</v>
      </c>
      <c r="B516" t="s">
        <v>855</v>
      </c>
      <c r="C516" s="1">
        <f t="shared" si="197"/>
        <v>9558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ref="G516:G578" si="207">IF(C516&gt;0,MAX(N516:P516)-LARGE(N516:P516,2),0)</f>
        <v>4132</v>
      </c>
      <c r="H516" s="2">
        <f t="shared" ref="H516:H578" si="208">IF(C516&gt;0,G516/C516,0)</f>
        <v>0.43230801422891818</v>
      </c>
      <c r="I516" s="2"/>
      <c r="J516" s="2">
        <f t="shared" si="198"/>
        <v>0.27987026574597196</v>
      </c>
      <c r="K516" s="2">
        <f t="shared" si="199"/>
        <v>0.71217827997489014</v>
      </c>
      <c r="L516" s="2">
        <f t="shared" si="200"/>
        <v>0</v>
      </c>
      <c r="M516" s="2">
        <f t="shared" si="201"/>
        <v>7.9514542791379039E-3</v>
      </c>
      <c r="N516" s="1">
        <v>2675</v>
      </c>
      <c r="O516" s="1">
        <v>6807</v>
      </c>
      <c r="Q516" s="61">
        <v>76</v>
      </c>
      <c r="R516" s="61"/>
      <c r="S516" s="61"/>
      <c r="T516" s="61"/>
      <c r="U516" s="61"/>
      <c r="V516" s="61"/>
      <c r="W516" s="61"/>
      <c r="X516" s="61">
        <v>0</v>
      </c>
      <c r="Y516" s="61">
        <v>0</v>
      </c>
      <c r="Z516" s="61">
        <v>0</v>
      </c>
      <c r="AA516" s="1">
        <v>0</v>
      </c>
      <c r="BB516" s="7">
        <f>IF(Q516&gt;0,RANK(Q516,(N516:P516,Q516:AE516)),0)</f>
        <v>3</v>
      </c>
      <c r="BC516" s="7">
        <f>IF(R516&gt;0,RANK(R516,(N516:P516,Q516:AE516)),0)</f>
        <v>0</v>
      </c>
      <c r="BD516" s="7">
        <f>IF(T516&gt;0,RANK(T516,(N516:P516,Q516:AE516)),0)</f>
        <v>0</v>
      </c>
      <c r="BE516" s="7">
        <f>IF(S516&gt;0,RANK(S516,(N516:P516,Q516:AE516)),0)</f>
        <v>0</v>
      </c>
      <c r="BF516" s="2">
        <f t="shared" si="202"/>
        <v>7.9514542791378953E-3</v>
      </c>
      <c r="BG516" s="2">
        <f t="shared" si="203"/>
        <v>0</v>
      </c>
      <c r="BH516" s="2">
        <f t="shared" si="204"/>
        <v>0</v>
      </c>
      <c r="BI516" s="2">
        <f t="shared" si="205"/>
        <v>0</v>
      </c>
      <c r="BK516" t="s">
        <v>185</v>
      </c>
      <c r="BL516" t="s">
        <v>855</v>
      </c>
      <c r="BO516" s="99">
        <v>13</v>
      </c>
      <c r="BP516" s="97">
        <v>211</v>
      </c>
      <c r="BQ516" s="103">
        <f t="shared" si="206"/>
        <v>13211</v>
      </c>
      <c r="BS516" s="7" t="s">
        <v>2466</v>
      </c>
    </row>
    <row r="517" spans="1:71" ht="14" hidden="1" customHeight="1" outlineLevel="1" x14ac:dyDescent="0.2">
      <c r="A517" t="s">
        <v>1770</v>
      </c>
      <c r="B517" t="s">
        <v>855</v>
      </c>
      <c r="C517" s="1">
        <f t="shared" si="197"/>
        <v>11091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207"/>
        <v>8023</v>
      </c>
      <c r="H517" s="2">
        <f t="shared" si="208"/>
        <v>0.72337931656297905</v>
      </c>
      <c r="I517" s="2"/>
      <c r="J517" s="2">
        <f t="shared" si="198"/>
        <v>0.13425299792624651</v>
      </c>
      <c r="K517" s="2">
        <f t="shared" si="199"/>
        <v>0.8576323144892255</v>
      </c>
      <c r="L517" s="2">
        <f t="shared" si="200"/>
        <v>0</v>
      </c>
      <c r="M517" s="2">
        <f t="shared" si="201"/>
        <v>8.1146875845279354E-3</v>
      </c>
      <c r="N517" s="1">
        <v>1489</v>
      </c>
      <c r="O517" s="1">
        <v>9512</v>
      </c>
      <c r="Q517" s="61">
        <v>90</v>
      </c>
      <c r="R517" s="61"/>
      <c r="S517" s="61"/>
      <c r="T517" s="61"/>
      <c r="U517" s="61"/>
      <c r="V517" s="61"/>
      <c r="W517" s="61"/>
      <c r="X517" s="61">
        <v>0</v>
      </c>
      <c r="Y517" s="61">
        <v>0</v>
      </c>
      <c r="Z517" s="61">
        <v>0</v>
      </c>
      <c r="AA517" s="1">
        <v>0</v>
      </c>
      <c r="BB517" s="7">
        <f>IF(Q517&gt;0,RANK(Q517,(N517:P517,Q517:AE517)),0)</f>
        <v>3</v>
      </c>
      <c r="BC517" s="7">
        <f>IF(R517&gt;0,RANK(R517,(N517:P517,Q517:AE517)),0)</f>
        <v>0</v>
      </c>
      <c r="BD517" s="7">
        <f>IF(T517&gt;0,RANK(T517,(N517:P517,Q517:AE517)),0)</f>
        <v>0</v>
      </c>
      <c r="BE517" s="7">
        <f>IF(S517&gt;0,RANK(S517,(N517:P517,Q517:AE517)),0)</f>
        <v>0</v>
      </c>
      <c r="BF517" s="2">
        <f t="shared" si="202"/>
        <v>8.1146875845279961E-3</v>
      </c>
      <c r="BG517" s="2">
        <f t="shared" si="203"/>
        <v>0</v>
      </c>
      <c r="BH517" s="2">
        <f t="shared" si="204"/>
        <v>0</v>
      </c>
      <c r="BI517" s="2">
        <f t="shared" si="205"/>
        <v>0</v>
      </c>
      <c r="BK517" t="s">
        <v>1770</v>
      </c>
      <c r="BL517" t="s">
        <v>855</v>
      </c>
      <c r="BO517" s="99">
        <v>13</v>
      </c>
      <c r="BP517" s="97">
        <v>213</v>
      </c>
      <c r="BQ517" s="103">
        <f t="shared" si="206"/>
        <v>13213</v>
      </c>
      <c r="BS517" s="7" t="s">
        <v>2466</v>
      </c>
    </row>
    <row r="518" spans="1:71" ht="14" hidden="1" customHeight="1" outlineLevel="1" x14ac:dyDescent="0.2">
      <c r="A518" t="s">
        <v>668</v>
      </c>
      <c r="B518" t="s">
        <v>855</v>
      </c>
      <c r="C518" s="1">
        <f t="shared" si="197"/>
        <v>63273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>IF(P518&gt;0,RANK(P518,(N518:P518,Q518:AE518)),0)</f>
        <v>0</v>
      </c>
      <c r="G518" s="1">
        <f t="shared" si="207"/>
        <v>14114</v>
      </c>
      <c r="H518" s="2">
        <f t="shared" si="208"/>
        <v>0.22306513046639168</v>
      </c>
      <c r="I518" s="2"/>
      <c r="J518" s="2">
        <f t="shared" si="198"/>
        <v>0.60787381663584783</v>
      </c>
      <c r="K518" s="2">
        <f t="shared" si="199"/>
        <v>0.38480868616945618</v>
      </c>
      <c r="L518" s="2">
        <f t="shared" si="200"/>
        <v>0</v>
      </c>
      <c r="M518" s="2">
        <f t="shared" si="201"/>
        <v>7.3174971946959877E-3</v>
      </c>
      <c r="N518" s="1">
        <v>38462</v>
      </c>
      <c r="O518" s="1">
        <v>24348</v>
      </c>
      <c r="Q518" s="61">
        <v>462</v>
      </c>
      <c r="R518" s="61"/>
      <c r="S518" s="61"/>
      <c r="T518" s="61"/>
      <c r="U518" s="61"/>
      <c r="V518" s="61"/>
      <c r="W518" s="61"/>
      <c r="X518" s="61">
        <v>0</v>
      </c>
      <c r="Y518" s="61">
        <v>0</v>
      </c>
      <c r="Z518" s="61">
        <v>1</v>
      </c>
      <c r="AA518" s="1">
        <v>0</v>
      </c>
      <c r="BB518" s="7">
        <f>IF(Q518&gt;0,RANK(Q518,(N518:P518,Q518:AE518)),0)</f>
        <v>3</v>
      </c>
      <c r="BC518" s="7">
        <f>IF(R518&gt;0,RANK(R518,(N518:P518,Q518:AE518)),0)</f>
        <v>0</v>
      </c>
      <c r="BD518" s="7">
        <f>IF(T518&gt;0,RANK(T518,(N518:P518,Q518:AE518)),0)</f>
        <v>0</v>
      </c>
      <c r="BE518" s="7">
        <f>IF(S518&gt;0,RANK(S518,(N518:P518,Q518:AE518)),0)</f>
        <v>0</v>
      </c>
      <c r="BF518" s="2">
        <f t="shared" si="202"/>
        <v>7.301692665117823E-3</v>
      </c>
      <c r="BG518" s="2">
        <f t="shared" si="203"/>
        <v>0</v>
      </c>
      <c r="BH518" s="2">
        <f t="shared" si="204"/>
        <v>0</v>
      </c>
      <c r="BI518" s="2">
        <f t="shared" si="205"/>
        <v>0</v>
      </c>
      <c r="BK518" t="s">
        <v>668</v>
      </c>
      <c r="BL518" t="s">
        <v>855</v>
      </c>
      <c r="BO518" s="99">
        <v>13</v>
      </c>
      <c r="BP518" s="97">
        <v>215</v>
      </c>
      <c r="BQ518" s="103">
        <f t="shared" si="206"/>
        <v>13215</v>
      </c>
      <c r="BS518" s="7" t="s">
        <v>2466</v>
      </c>
    </row>
    <row r="519" spans="1:71" ht="14" hidden="1" customHeight="1" outlineLevel="1" x14ac:dyDescent="0.2">
      <c r="A519" t="s">
        <v>571</v>
      </c>
      <c r="B519" t="s">
        <v>855</v>
      </c>
      <c r="C519" s="1">
        <f t="shared" si="197"/>
        <v>43143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207"/>
        <v>3963</v>
      </c>
      <c r="H519" s="2">
        <f t="shared" si="208"/>
        <v>9.1857311730755856E-2</v>
      </c>
      <c r="I519" s="2"/>
      <c r="J519" s="2">
        <f t="shared" si="198"/>
        <v>0.5426604547667061</v>
      </c>
      <c r="K519" s="2">
        <f t="shared" si="199"/>
        <v>0.4508031430359502</v>
      </c>
      <c r="L519" s="2">
        <f t="shared" si="200"/>
        <v>0</v>
      </c>
      <c r="M519" s="2">
        <f t="shared" si="201"/>
        <v>6.5364021973436937E-3</v>
      </c>
      <c r="N519" s="1">
        <v>23412</v>
      </c>
      <c r="O519" s="1">
        <v>19449</v>
      </c>
      <c r="Q519" s="61">
        <v>280</v>
      </c>
      <c r="R519" s="61"/>
      <c r="S519" s="61"/>
      <c r="T519" s="61"/>
      <c r="U519" s="61"/>
      <c r="V519" s="61"/>
      <c r="W519" s="61"/>
      <c r="X519" s="61">
        <v>0</v>
      </c>
      <c r="Y519" s="61">
        <v>2</v>
      </c>
      <c r="Z519" s="61">
        <v>0</v>
      </c>
      <c r="AA519" s="1">
        <v>0</v>
      </c>
      <c r="BB519" s="7">
        <f>IF(Q519&gt;0,RANK(Q519,(N519:P519,Q519:AE519)),0)</f>
        <v>3</v>
      </c>
      <c r="BC519" s="7">
        <f>IF(R519&gt;0,RANK(R519,(N519:P519,Q519:AE519)),0)</f>
        <v>0</v>
      </c>
      <c r="BD519" s="7">
        <f>IF(T519&gt;0,RANK(T519,(N519:P519,Q519:AE519)),0)</f>
        <v>0</v>
      </c>
      <c r="BE519" s="7">
        <f>IF(S519&gt;0,RANK(S519,(N519:P519,Q519:AE519)),0)</f>
        <v>0</v>
      </c>
      <c r="BF519" s="2">
        <f t="shared" si="202"/>
        <v>6.4900447349512088E-3</v>
      </c>
      <c r="BG519" s="2">
        <f t="shared" si="203"/>
        <v>0</v>
      </c>
      <c r="BH519" s="2">
        <f t="shared" si="204"/>
        <v>0</v>
      </c>
      <c r="BI519" s="2">
        <f t="shared" si="205"/>
        <v>0</v>
      </c>
      <c r="BK519" t="s">
        <v>571</v>
      </c>
      <c r="BL519" t="s">
        <v>855</v>
      </c>
      <c r="BO519" s="99">
        <v>13</v>
      </c>
      <c r="BP519" s="97">
        <v>217</v>
      </c>
      <c r="BQ519" s="103">
        <f t="shared" si="206"/>
        <v>13217</v>
      </c>
      <c r="BS519" s="7" t="s">
        <v>2466</v>
      </c>
    </row>
    <row r="520" spans="1:71" ht="14" hidden="1" customHeight="1" outlineLevel="1" x14ac:dyDescent="0.2">
      <c r="A520" t="s">
        <v>572</v>
      </c>
      <c r="B520" t="s">
        <v>855</v>
      </c>
      <c r="C520" s="1">
        <f t="shared" si="197"/>
        <v>20746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0</v>
      </c>
      <c r="G520" s="1">
        <f t="shared" si="207"/>
        <v>8465</v>
      </c>
      <c r="H520" s="2">
        <f t="shared" si="208"/>
        <v>0.40803046370384655</v>
      </c>
      <c r="I520" s="2"/>
      <c r="J520" s="2">
        <f t="shared" si="198"/>
        <v>0.28993540923551531</v>
      </c>
      <c r="K520" s="2">
        <f t="shared" si="199"/>
        <v>0.69796587293936185</v>
      </c>
      <c r="L520" s="2">
        <f t="shared" si="200"/>
        <v>0</v>
      </c>
      <c r="M520" s="2">
        <f t="shared" si="201"/>
        <v>1.209871782512284E-2</v>
      </c>
      <c r="N520" s="1">
        <v>6015</v>
      </c>
      <c r="O520" s="1">
        <v>14480</v>
      </c>
      <c r="Q520" s="61">
        <v>249</v>
      </c>
      <c r="R520" s="61"/>
      <c r="S520" s="61"/>
      <c r="T520" s="61"/>
      <c r="U520" s="61"/>
      <c r="V520" s="61"/>
      <c r="W520" s="61"/>
      <c r="X520" s="61">
        <v>2</v>
      </c>
      <c r="Y520" s="61">
        <v>0</v>
      </c>
      <c r="Z520" s="61">
        <v>0</v>
      </c>
      <c r="AA520" s="1">
        <v>0</v>
      </c>
      <c r="BB520" s="7">
        <f>IF(Q520&gt;0,RANK(Q520,(N520:P520,Q520:AE520)),0)</f>
        <v>3</v>
      </c>
      <c r="BC520" s="7">
        <f>IF(R520&gt;0,RANK(R520,(N520:P520,Q520:AE520)),0)</f>
        <v>0</v>
      </c>
      <c r="BD520" s="7">
        <f>IF(T520&gt;0,RANK(T520,(N520:P520,Q520:AE520)),0)</f>
        <v>0</v>
      </c>
      <c r="BE520" s="7">
        <f>IF(S520&gt;0,RANK(S520,(N520:P520,Q520:AE520)),0)</f>
        <v>0</v>
      </c>
      <c r="BF520" s="2">
        <f t="shared" si="202"/>
        <v>1.2002313699026318E-2</v>
      </c>
      <c r="BG520" s="2">
        <f t="shared" si="203"/>
        <v>0</v>
      </c>
      <c r="BH520" s="2">
        <f t="shared" si="204"/>
        <v>0</v>
      </c>
      <c r="BI520" s="2">
        <f t="shared" si="205"/>
        <v>0</v>
      </c>
      <c r="BK520" t="s">
        <v>572</v>
      </c>
      <c r="BL520" t="s">
        <v>855</v>
      </c>
      <c r="BO520" s="99">
        <v>13</v>
      </c>
      <c r="BP520" s="97">
        <v>219</v>
      </c>
      <c r="BQ520" s="103">
        <f t="shared" si="206"/>
        <v>13219</v>
      </c>
      <c r="BS520" s="7" t="s">
        <v>2466</v>
      </c>
    </row>
    <row r="521" spans="1:71" ht="14" hidden="1" customHeight="1" outlineLevel="1" x14ac:dyDescent="0.2">
      <c r="A521" t="s">
        <v>154</v>
      </c>
      <c r="B521" t="s">
        <v>855</v>
      </c>
      <c r="C521" s="1">
        <f t="shared" si="197"/>
        <v>6485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0</v>
      </c>
      <c r="G521" s="1">
        <f t="shared" si="207"/>
        <v>2721</v>
      </c>
      <c r="H521" s="2">
        <f t="shared" si="208"/>
        <v>0.41958365458750962</v>
      </c>
      <c r="I521" s="2"/>
      <c r="J521" s="2">
        <f t="shared" si="198"/>
        <v>0.28481110254433306</v>
      </c>
      <c r="K521" s="2">
        <f t="shared" si="199"/>
        <v>0.70439475713184274</v>
      </c>
      <c r="L521" s="2">
        <f t="shared" si="200"/>
        <v>0</v>
      </c>
      <c r="M521" s="2">
        <f t="shared" si="201"/>
        <v>1.0794140323824197E-2</v>
      </c>
      <c r="N521" s="1">
        <v>1847</v>
      </c>
      <c r="O521" s="1">
        <v>4568</v>
      </c>
      <c r="Q521" s="61">
        <v>70</v>
      </c>
      <c r="R521" s="61"/>
      <c r="S521" s="61"/>
      <c r="T521" s="61"/>
      <c r="U521" s="61"/>
      <c r="V521" s="61"/>
      <c r="W521" s="61"/>
      <c r="X521" s="61">
        <v>0</v>
      </c>
      <c r="Y521" s="61">
        <v>0</v>
      </c>
      <c r="Z521" s="61">
        <v>0</v>
      </c>
      <c r="AA521" s="1">
        <v>0</v>
      </c>
      <c r="BB521" s="7">
        <f>IF(Q521&gt;0,RANK(Q521,(N521:P521,Q521:AE521)),0)</f>
        <v>3</v>
      </c>
      <c r="BC521" s="7">
        <f>IF(R521&gt;0,RANK(R521,(N521:P521,Q521:AE521)),0)</f>
        <v>0</v>
      </c>
      <c r="BD521" s="7">
        <f>IF(T521&gt;0,RANK(T521,(N521:P521,Q521:AE521)),0)</f>
        <v>0</v>
      </c>
      <c r="BE521" s="7">
        <f>IF(S521&gt;0,RANK(S521,(N521:P521,Q521:AE521)),0)</f>
        <v>0</v>
      </c>
      <c r="BF521" s="2">
        <f t="shared" si="202"/>
        <v>1.0794140323824209E-2</v>
      </c>
      <c r="BG521" s="2">
        <f t="shared" si="203"/>
        <v>0</v>
      </c>
      <c r="BH521" s="2">
        <f t="shared" si="204"/>
        <v>0</v>
      </c>
      <c r="BI521" s="2">
        <f t="shared" si="205"/>
        <v>0</v>
      </c>
      <c r="BK521" t="s">
        <v>154</v>
      </c>
      <c r="BL521" t="s">
        <v>855</v>
      </c>
      <c r="BO521" s="99">
        <v>13</v>
      </c>
      <c r="BP521" s="97">
        <v>221</v>
      </c>
      <c r="BQ521" s="103">
        <f t="shared" si="206"/>
        <v>13221</v>
      </c>
      <c r="BS521" s="7" t="s">
        <v>2466</v>
      </c>
    </row>
    <row r="522" spans="1:71" ht="14" hidden="1" customHeight="1" outlineLevel="1" x14ac:dyDescent="0.2">
      <c r="A522" t="s">
        <v>929</v>
      </c>
      <c r="B522" t="s">
        <v>855</v>
      </c>
      <c r="C522" s="1">
        <f t="shared" si="197"/>
        <v>61307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0</v>
      </c>
      <c r="G522" s="1">
        <f t="shared" si="207"/>
        <v>20825</v>
      </c>
      <c r="H522" s="2">
        <f t="shared" si="208"/>
        <v>0.33968388601627875</v>
      </c>
      <c r="I522" s="2"/>
      <c r="J522" s="2">
        <f t="shared" si="198"/>
        <v>0.32555825599034366</v>
      </c>
      <c r="K522" s="2">
        <f t="shared" si="199"/>
        <v>0.66524214200662246</v>
      </c>
      <c r="L522" s="2">
        <f t="shared" si="200"/>
        <v>0</v>
      </c>
      <c r="M522" s="2">
        <f t="shared" si="201"/>
        <v>9.1996020030339354E-3</v>
      </c>
      <c r="N522" s="1">
        <v>19959</v>
      </c>
      <c r="O522" s="1">
        <v>40784</v>
      </c>
      <c r="Q522" s="61">
        <v>562</v>
      </c>
      <c r="R522" s="61"/>
      <c r="S522" s="61"/>
      <c r="T522" s="61"/>
      <c r="U522" s="61"/>
      <c r="V522" s="61"/>
      <c r="W522" s="61"/>
      <c r="X522" s="61">
        <v>1</v>
      </c>
      <c r="Y522" s="61"/>
      <c r="Z522" s="61">
        <v>0</v>
      </c>
      <c r="AA522" s="1">
        <v>1</v>
      </c>
      <c r="BB522" s="7">
        <f>IF(Q522&gt;0,RANK(Q522,(N522:P522,Q522:AE522)),0)</f>
        <v>3</v>
      </c>
      <c r="BC522" s="7">
        <f>IF(R522&gt;0,RANK(R522,(N522:P522,Q522:AE522)),0)</f>
        <v>0</v>
      </c>
      <c r="BD522" s="7">
        <f>IF(T522&gt;0,RANK(T522,(N522:P522,Q522:AE522)),0)</f>
        <v>0</v>
      </c>
      <c r="BE522" s="7">
        <f>IF(S522&gt;0,RANK(S522,(N522:P522,Q522:AE522)),0)</f>
        <v>0</v>
      </c>
      <c r="BF522" s="2">
        <f t="shared" si="202"/>
        <v>9.166979300895493E-3</v>
      </c>
      <c r="BG522" s="2">
        <f t="shared" si="203"/>
        <v>0</v>
      </c>
      <c r="BH522" s="2">
        <f t="shared" si="204"/>
        <v>0</v>
      </c>
      <c r="BI522" s="2">
        <f t="shared" si="205"/>
        <v>0</v>
      </c>
      <c r="BK522" t="s">
        <v>929</v>
      </c>
      <c r="BL522" t="s">
        <v>855</v>
      </c>
      <c r="BO522" s="99">
        <v>13</v>
      </c>
      <c r="BP522" s="97">
        <v>223</v>
      </c>
      <c r="BQ522" s="103">
        <f t="shared" si="206"/>
        <v>13223</v>
      </c>
      <c r="BS522" s="7" t="s">
        <v>2466</v>
      </c>
    </row>
    <row r="523" spans="1:71" ht="14" hidden="1" customHeight="1" outlineLevel="1" x14ac:dyDescent="0.2">
      <c r="A523" t="s">
        <v>930</v>
      </c>
      <c r="B523" t="s">
        <v>855</v>
      </c>
      <c r="C523" s="1">
        <f t="shared" si="197"/>
        <v>10445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0</v>
      </c>
      <c r="G523" s="1">
        <f t="shared" si="207"/>
        <v>466</v>
      </c>
      <c r="H523" s="2">
        <f t="shared" si="208"/>
        <v>4.4614648157012923E-2</v>
      </c>
      <c r="I523" s="2"/>
      <c r="J523" s="2">
        <f t="shared" si="198"/>
        <v>0.47544279559597896</v>
      </c>
      <c r="K523" s="2">
        <f t="shared" si="199"/>
        <v>0.5200574437529919</v>
      </c>
      <c r="L523" s="2">
        <f t="shared" si="200"/>
        <v>0</v>
      </c>
      <c r="M523" s="2">
        <f t="shared" si="201"/>
        <v>4.4997606510290833E-3</v>
      </c>
      <c r="N523" s="1">
        <v>4966</v>
      </c>
      <c r="O523" s="1">
        <v>5432</v>
      </c>
      <c r="Q523" s="61">
        <v>47</v>
      </c>
      <c r="R523" s="61"/>
      <c r="S523" s="61"/>
      <c r="T523" s="61"/>
      <c r="U523" s="61"/>
      <c r="V523" s="61"/>
      <c r="W523" s="61"/>
      <c r="X523" s="61">
        <v>0</v>
      </c>
      <c r="Y523" s="61">
        <v>0</v>
      </c>
      <c r="Z523" s="61">
        <v>0</v>
      </c>
      <c r="AA523" s="1">
        <v>0</v>
      </c>
      <c r="BB523" s="7">
        <f>IF(Q523&gt;0,RANK(Q523,(N523:P523,Q523:AE523)),0)</f>
        <v>3</v>
      </c>
      <c r="BC523" s="7">
        <f>IF(R523&gt;0,RANK(R523,(N523:P523,Q523:AE523)),0)</f>
        <v>0</v>
      </c>
      <c r="BD523" s="7">
        <f>IF(T523&gt;0,RANK(T523,(N523:P523,Q523:AE523)),0)</f>
        <v>0</v>
      </c>
      <c r="BE523" s="7">
        <f>IF(S523&gt;0,RANK(S523,(N523:P523,Q523:AE523)),0)</f>
        <v>0</v>
      </c>
      <c r="BF523" s="2">
        <f t="shared" si="202"/>
        <v>4.4997606510292004E-3</v>
      </c>
      <c r="BG523" s="2">
        <f t="shared" si="203"/>
        <v>0</v>
      </c>
      <c r="BH523" s="2">
        <f t="shared" si="204"/>
        <v>0</v>
      </c>
      <c r="BI523" s="2">
        <f t="shared" si="205"/>
        <v>0</v>
      </c>
      <c r="BK523" t="s">
        <v>930</v>
      </c>
      <c r="BL523" t="s">
        <v>855</v>
      </c>
      <c r="BO523" s="99">
        <v>13</v>
      </c>
      <c r="BP523" s="97">
        <v>225</v>
      </c>
      <c r="BQ523" s="103">
        <f t="shared" si="206"/>
        <v>13225</v>
      </c>
      <c r="BS523" s="7" t="s">
        <v>2466</v>
      </c>
    </row>
    <row r="524" spans="1:71" ht="14" hidden="1" customHeight="1" outlineLevel="1" x14ac:dyDescent="0.2">
      <c r="A524" t="s">
        <v>1971</v>
      </c>
      <c r="B524" t="s">
        <v>855</v>
      </c>
      <c r="C524" s="1">
        <f t="shared" si="197"/>
        <v>13362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207"/>
        <v>9430</v>
      </c>
      <c r="H524" s="2">
        <f t="shared" si="208"/>
        <v>0.70573267474928902</v>
      </c>
      <c r="I524" s="2"/>
      <c r="J524" s="2">
        <f t="shared" si="198"/>
        <v>0.14226912138901363</v>
      </c>
      <c r="K524" s="2">
        <f t="shared" si="199"/>
        <v>0.84800179613830262</v>
      </c>
      <c r="L524" s="2">
        <f t="shared" si="200"/>
        <v>0</v>
      </c>
      <c r="M524" s="2">
        <f t="shared" si="201"/>
        <v>9.729082472683781E-3</v>
      </c>
      <c r="N524" s="1">
        <v>1901</v>
      </c>
      <c r="O524" s="1">
        <v>11331</v>
      </c>
      <c r="Q524" s="61">
        <v>130</v>
      </c>
      <c r="R524" s="61"/>
      <c r="S524" s="61"/>
      <c r="T524" s="61"/>
      <c r="U524" s="61"/>
      <c r="V524" s="61"/>
      <c r="W524" s="61"/>
      <c r="X524" s="61">
        <v>0</v>
      </c>
      <c r="Y524" s="61">
        <v>0</v>
      </c>
      <c r="Z524" s="61">
        <v>0</v>
      </c>
      <c r="AA524" s="1">
        <v>0</v>
      </c>
      <c r="BB524" s="7">
        <f>IF(Q524&gt;0,RANK(Q524,(N524:P524,Q524:AE524)),0)</f>
        <v>3</v>
      </c>
      <c r="BC524" s="7">
        <f>IF(R524&gt;0,RANK(R524,(N524:P524,Q524:AE524)),0)</f>
        <v>0</v>
      </c>
      <c r="BD524" s="7">
        <f>IF(T524&gt;0,RANK(T524,(N524:P524,Q524:AE524)),0)</f>
        <v>0</v>
      </c>
      <c r="BE524" s="7">
        <f>IF(S524&gt;0,RANK(S524,(N524:P524,Q524:AE524)),0)</f>
        <v>0</v>
      </c>
      <c r="BF524" s="2">
        <f t="shared" si="202"/>
        <v>9.7290824726837307E-3</v>
      </c>
      <c r="BG524" s="2">
        <f t="shared" si="203"/>
        <v>0</v>
      </c>
      <c r="BH524" s="2">
        <f t="shared" si="204"/>
        <v>0</v>
      </c>
      <c r="BI524" s="2">
        <f t="shared" si="205"/>
        <v>0</v>
      </c>
      <c r="BK524" t="s">
        <v>1971</v>
      </c>
      <c r="BL524" t="s">
        <v>855</v>
      </c>
      <c r="BO524" s="99">
        <v>13</v>
      </c>
      <c r="BP524" s="97">
        <v>227</v>
      </c>
      <c r="BQ524" s="103">
        <f t="shared" si="206"/>
        <v>13227</v>
      </c>
      <c r="BS524" s="7" t="s">
        <v>2466</v>
      </c>
    </row>
    <row r="525" spans="1:71" ht="14" hidden="1" customHeight="1" outlineLevel="1" x14ac:dyDescent="0.2">
      <c r="A525" t="s">
        <v>163</v>
      </c>
      <c r="B525" t="s">
        <v>855</v>
      </c>
      <c r="C525" s="1">
        <f t="shared" si="197"/>
        <v>6884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0</v>
      </c>
      <c r="G525" s="1">
        <f t="shared" si="207"/>
        <v>5385</v>
      </c>
      <c r="H525" s="2">
        <f t="shared" si="208"/>
        <v>0.7822486926205694</v>
      </c>
      <c r="I525" s="2"/>
      <c r="J525" s="2">
        <f t="shared" si="198"/>
        <v>0.10720511330621732</v>
      </c>
      <c r="K525" s="2">
        <f t="shared" si="199"/>
        <v>0.8894538059267868</v>
      </c>
      <c r="L525" s="2">
        <f t="shared" si="200"/>
        <v>0</v>
      </c>
      <c r="M525" s="2">
        <f t="shared" si="201"/>
        <v>3.3410807669959075E-3</v>
      </c>
      <c r="N525" s="1">
        <v>738</v>
      </c>
      <c r="O525" s="1">
        <v>6123</v>
      </c>
      <c r="Q525" s="61">
        <v>23</v>
      </c>
      <c r="R525" s="61"/>
      <c r="S525" s="61"/>
      <c r="T525" s="61"/>
      <c r="U525" s="61"/>
      <c r="V525" s="61"/>
      <c r="W525" s="61"/>
      <c r="X525" s="61">
        <v>0</v>
      </c>
      <c r="Y525" s="61">
        <v>0</v>
      </c>
      <c r="Z525" s="61">
        <v>0</v>
      </c>
      <c r="AA525" s="1">
        <v>0</v>
      </c>
      <c r="BB525" s="7">
        <f>IF(Q525&gt;0,RANK(Q525,(N525:P525,Q525:AE525)),0)</f>
        <v>3</v>
      </c>
      <c r="BC525" s="7">
        <f>IF(R525&gt;0,RANK(R525,(N525:P525,Q525:AE525)),0)</f>
        <v>0</v>
      </c>
      <c r="BD525" s="7">
        <f>IF(T525&gt;0,RANK(T525,(N525:P525,Q525:AE525)),0)</f>
        <v>0</v>
      </c>
      <c r="BE525" s="7">
        <f>IF(S525&gt;0,RANK(S525,(N525:P525,Q525:AE525)),0)</f>
        <v>0</v>
      </c>
      <c r="BF525" s="2">
        <f t="shared" si="202"/>
        <v>3.3410807669959327E-3</v>
      </c>
      <c r="BG525" s="2">
        <f t="shared" si="203"/>
        <v>0</v>
      </c>
      <c r="BH525" s="2">
        <f t="shared" si="204"/>
        <v>0</v>
      </c>
      <c r="BI525" s="2">
        <f t="shared" si="205"/>
        <v>0</v>
      </c>
      <c r="BK525" t="s">
        <v>163</v>
      </c>
      <c r="BL525" t="s">
        <v>855</v>
      </c>
      <c r="BO525" s="99">
        <v>13</v>
      </c>
      <c r="BP525" s="97">
        <v>229</v>
      </c>
      <c r="BQ525" s="103">
        <f t="shared" si="206"/>
        <v>13229</v>
      </c>
      <c r="BS525" s="7" t="s">
        <v>2466</v>
      </c>
    </row>
    <row r="526" spans="1:71" ht="14" hidden="1" customHeight="1" outlineLevel="1" x14ac:dyDescent="0.2">
      <c r="A526" t="s">
        <v>1972</v>
      </c>
      <c r="B526" t="s">
        <v>855</v>
      </c>
      <c r="C526" s="1">
        <f t="shared" si="197"/>
        <v>8543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0</v>
      </c>
      <c r="G526" s="1">
        <f t="shared" si="207"/>
        <v>6158</v>
      </c>
      <c r="H526" s="2">
        <f t="shared" si="208"/>
        <v>0.72082406648718245</v>
      </c>
      <c r="I526" s="2"/>
      <c r="J526" s="2">
        <f t="shared" si="198"/>
        <v>0.13625190214210464</v>
      </c>
      <c r="K526" s="2">
        <f t="shared" si="199"/>
        <v>0.85707596862928714</v>
      </c>
      <c r="L526" s="2">
        <f t="shared" si="200"/>
        <v>0</v>
      </c>
      <c r="M526" s="2">
        <f t="shared" si="201"/>
        <v>6.672129228608159E-3</v>
      </c>
      <c r="N526" s="1">
        <v>1164</v>
      </c>
      <c r="O526" s="1">
        <v>7322</v>
      </c>
      <c r="Q526" s="61">
        <v>57</v>
      </c>
      <c r="R526" s="61"/>
      <c r="S526" s="61"/>
      <c r="T526" s="61"/>
      <c r="U526" s="61"/>
      <c r="V526" s="61"/>
      <c r="W526" s="61"/>
      <c r="X526" s="61">
        <v>0</v>
      </c>
      <c r="Y526" s="61">
        <v>0</v>
      </c>
      <c r="Z526" s="61">
        <v>0</v>
      </c>
      <c r="AA526" s="1">
        <v>0</v>
      </c>
      <c r="BB526" s="7">
        <f>IF(Q526&gt;0,RANK(Q526,(N526:P526,Q526:AE526)),0)</f>
        <v>3</v>
      </c>
      <c r="BC526" s="7">
        <f>IF(R526&gt;0,RANK(R526,(N526:P526,Q526:AE526)),0)</f>
        <v>0</v>
      </c>
      <c r="BD526" s="7">
        <f>IF(T526&gt;0,RANK(T526,(N526:P526,Q526:AE526)),0)</f>
        <v>0</v>
      </c>
      <c r="BE526" s="7">
        <f>IF(S526&gt;0,RANK(S526,(N526:P526,Q526:AE526)),0)</f>
        <v>0</v>
      </c>
      <c r="BF526" s="2">
        <f t="shared" si="202"/>
        <v>6.6721292286082172E-3</v>
      </c>
      <c r="BG526" s="2">
        <f t="shared" si="203"/>
        <v>0</v>
      </c>
      <c r="BH526" s="2">
        <f t="shared" si="204"/>
        <v>0</v>
      </c>
      <c r="BI526" s="2">
        <f t="shared" si="205"/>
        <v>0</v>
      </c>
      <c r="BK526" t="s">
        <v>1972</v>
      </c>
      <c r="BL526" t="s">
        <v>855</v>
      </c>
      <c r="BO526" s="99">
        <v>13</v>
      </c>
      <c r="BP526" s="97">
        <v>231</v>
      </c>
      <c r="BQ526" s="103">
        <f t="shared" si="206"/>
        <v>13231</v>
      </c>
      <c r="BS526" s="7" t="s">
        <v>2466</v>
      </c>
    </row>
    <row r="527" spans="1:71" ht="14" hidden="1" customHeight="1" outlineLevel="1" x14ac:dyDescent="0.2">
      <c r="A527" t="s">
        <v>955</v>
      </c>
      <c r="B527" t="s">
        <v>855</v>
      </c>
      <c r="C527" s="1">
        <f t="shared" si="197"/>
        <v>12861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>IF(P527&gt;0,RANK(P527,(N527:P527,Q527:AE527)),0)</f>
        <v>0</v>
      </c>
      <c r="G527" s="1">
        <f t="shared" si="207"/>
        <v>7589</v>
      </c>
      <c r="H527" s="2">
        <f t="shared" si="208"/>
        <v>0.59007853199595672</v>
      </c>
      <c r="I527" s="2"/>
      <c r="J527" s="2">
        <f t="shared" si="198"/>
        <v>0.20122852033278904</v>
      </c>
      <c r="K527" s="2">
        <f t="shared" si="199"/>
        <v>0.79130705232874587</v>
      </c>
      <c r="L527" s="2">
        <f t="shared" si="200"/>
        <v>0</v>
      </c>
      <c r="M527" s="2">
        <f t="shared" si="201"/>
        <v>7.464427338465085E-3</v>
      </c>
      <c r="N527" s="1">
        <v>2588</v>
      </c>
      <c r="O527" s="1">
        <v>10177</v>
      </c>
      <c r="Q527" s="61">
        <v>96</v>
      </c>
      <c r="R527" s="61"/>
      <c r="S527" s="61"/>
      <c r="T527" s="61"/>
      <c r="U527" s="61"/>
      <c r="V527" s="61"/>
      <c r="W527" s="61"/>
      <c r="X527" s="61">
        <v>0</v>
      </c>
      <c r="Y527" s="61">
        <v>0</v>
      </c>
      <c r="Z527" s="61">
        <v>0</v>
      </c>
      <c r="AA527" s="1">
        <v>0</v>
      </c>
      <c r="BB527" s="7">
        <f>IF(Q527&gt;0,RANK(Q527,(N527:P527,Q527:AE527)),0)</f>
        <v>3</v>
      </c>
      <c r="BC527" s="7">
        <f>IF(R527&gt;0,RANK(R527,(N527:P527,Q527:AE527)),0)</f>
        <v>0</v>
      </c>
      <c r="BD527" s="7">
        <f>IF(T527&gt;0,RANK(T527,(N527:P527,Q527:AE527)),0)</f>
        <v>0</v>
      </c>
      <c r="BE527" s="7">
        <f>IF(S527&gt;0,RANK(S527,(N527:P527,Q527:AE527)),0)</f>
        <v>0</v>
      </c>
      <c r="BF527" s="2">
        <f t="shared" si="202"/>
        <v>7.4644273384651275E-3</v>
      </c>
      <c r="BG527" s="2">
        <f t="shared" si="203"/>
        <v>0</v>
      </c>
      <c r="BH527" s="2">
        <f t="shared" si="204"/>
        <v>0</v>
      </c>
      <c r="BI527" s="2">
        <f t="shared" si="205"/>
        <v>0</v>
      </c>
      <c r="BK527" t="s">
        <v>955</v>
      </c>
      <c r="BL527" t="s">
        <v>855</v>
      </c>
      <c r="BO527" s="99">
        <v>13</v>
      </c>
      <c r="BP527" s="97">
        <v>233</v>
      </c>
      <c r="BQ527" s="103">
        <f t="shared" si="206"/>
        <v>13233</v>
      </c>
      <c r="BS527" s="7" t="s">
        <v>2466</v>
      </c>
    </row>
    <row r="528" spans="1:71" ht="14" hidden="1" customHeight="1" outlineLevel="1" x14ac:dyDescent="0.2">
      <c r="A528" t="s">
        <v>707</v>
      </c>
      <c r="B528" t="s">
        <v>855</v>
      </c>
      <c r="C528" s="1">
        <f t="shared" si="197"/>
        <v>3622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0</v>
      </c>
      <c r="G528" s="1">
        <f t="shared" si="207"/>
        <v>1448</v>
      </c>
      <c r="H528" s="2">
        <f t="shared" si="208"/>
        <v>0.39977912755383765</v>
      </c>
      <c r="I528" s="2"/>
      <c r="J528" s="2">
        <f t="shared" si="198"/>
        <v>0.29790171176145774</v>
      </c>
      <c r="K528" s="2">
        <f t="shared" si="199"/>
        <v>0.69768083931529545</v>
      </c>
      <c r="L528" s="2">
        <f t="shared" si="200"/>
        <v>0</v>
      </c>
      <c r="M528" s="2">
        <f t="shared" si="201"/>
        <v>4.4174489232468028E-3</v>
      </c>
      <c r="N528" s="1">
        <v>1079</v>
      </c>
      <c r="O528" s="1">
        <v>2527</v>
      </c>
      <c r="Q528" s="61">
        <v>16</v>
      </c>
      <c r="R528" s="61"/>
      <c r="S528" s="61"/>
      <c r="T528" s="61"/>
      <c r="U528" s="61"/>
      <c r="V528" s="61"/>
      <c r="W528" s="61"/>
      <c r="X528" s="61">
        <v>0</v>
      </c>
      <c r="Y528" s="61">
        <v>0</v>
      </c>
      <c r="Z528" s="61">
        <v>0</v>
      </c>
      <c r="AA528" s="1">
        <v>0</v>
      </c>
      <c r="BB528" s="7">
        <f>IF(Q528&gt;0,RANK(Q528,(N528:P528,Q528:AE528)),0)</f>
        <v>3</v>
      </c>
      <c r="BC528" s="7">
        <f>IF(R528&gt;0,RANK(R528,(N528:P528,Q528:AE528)),0)</f>
        <v>0</v>
      </c>
      <c r="BD528" s="7">
        <f>IF(T528&gt;0,RANK(T528,(N528:P528,Q528:AE528)),0)</f>
        <v>0</v>
      </c>
      <c r="BE528" s="7">
        <f>IF(S528&gt;0,RANK(S528,(N528:P528,Q528:AE528)),0)</f>
        <v>0</v>
      </c>
      <c r="BF528" s="2">
        <f t="shared" si="202"/>
        <v>4.4174489232468254E-3</v>
      </c>
      <c r="BG528" s="2">
        <f t="shared" si="203"/>
        <v>0</v>
      </c>
      <c r="BH528" s="2">
        <f t="shared" si="204"/>
        <v>0</v>
      </c>
      <c r="BI528" s="2">
        <f t="shared" si="205"/>
        <v>0</v>
      </c>
      <c r="BK528" t="s">
        <v>707</v>
      </c>
      <c r="BL528" t="s">
        <v>855</v>
      </c>
      <c r="BO528" s="99">
        <v>13</v>
      </c>
      <c r="BP528" s="97">
        <v>235</v>
      </c>
      <c r="BQ528" s="103">
        <f t="shared" si="206"/>
        <v>13235</v>
      </c>
      <c r="BS528" s="7" t="s">
        <v>2466</v>
      </c>
    </row>
    <row r="529" spans="1:71" ht="14" hidden="1" customHeight="1" outlineLevel="1" x14ac:dyDescent="0.2">
      <c r="A529" t="s">
        <v>956</v>
      </c>
      <c r="B529" t="s">
        <v>855</v>
      </c>
      <c r="C529" s="1">
        <f t="shared" si="197"/>
        <v>9335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0</v>
      </c>
      <c r="G529" s="1">
        <f t="shared" si="207"/>
        <v>4125</v>
      </c>
      <c r="H529" s="2">
        <f t="shared" si="208"/>
        <v>0.44188537761114088</v>
      </c>
      <c r="I529" s="2"/>
      <c r="J529" s="2">
        <f t="shared" si="198"/>
        <v>0.27627209426888055</v>
      </c>
      <c r="K529" s="2">
        <f t="shared" si="199"/>
        <v>0.71815747188002144</v>
      </c>
      <c r="L529" s="2">
        <f t="shared" si="200"/>
        <v>0</v>
      </c>
      <c r="M529" s="2">
        <f t="shared" si="201"/>
        <v>5.5704338510980111E-3</v>
      </c>
      <c r="N529" s="1">
        <v>2579</v>
      </c>
      <c r="O529" s="1">
        <v>6704</v>
      </c>
      <c r="Q529" s="61">
        <v>52</v>
      </c>
      <c r="R529" s="61"/>
      <c r="S529" s="61"/>
      <c r="T529" s="61"/>
      <c r="U529" s="61"/>
      <c r="V529" s="61"/>
      <c r="W529" s="61"/>
      <c r="X529" s="61">
        <v>0</v>
      </c>
      <c r="Y529" s="61">
        <v>0</v>
      </c>
      <c r="Z529" s="61">
        <v>0</v>
      </c>
      <c r="AA529" s="1">
        <v>0</v>
      </c>
      <c r="BB529" s="7">
        <f>IF(Q529&gt;0,RANK(Q529,(N529:P529,Q529:AE529)),0)</f>
        <v>3</v>
      </c>
      <c r="BC529" s="7">
        <f>IF(R529&gt;0,RANK(R529,(N529:P529,Q529:AE529)),0)</f>
        <v>0</v>
      </c>
      <c r="BD529" s="7">
        <f>IF(T529&gt;0,RANK(T529,(N529:P529,Q529:AE529)),0)</f>
        <v>0</v>
      </c>
      <c r="BE529" s="7">
        <f>IF(S529&gt;0,RANK(S529,(N529:P529,Q529:AE529)),0)</f>
        <v>0</v>
      </c>
      <c r="BF529" s="2">
        <f t="shared" si="202"/>
        <v>5.5704338510980181E-3</v>
      </c>
      <c r="BG529" s="2">
        <f t="shared" si="203"/>
        <v>0</v>
      </c>
      <c r="BH529" s="2">
        <f t="shared" si="204"/>
        <v>0</v>
      </c>
      <c r="BI529" s="2">
        <f t="shared" si="205"/>
        <v>0</v>
      </c>
      <c r="BK529" t="s">
        <v>956</v>
      </c>
      <c r="BL529" t="s">
        <v>855</v>
      </c>
      <c r="BO529" s="99">
        <v>13</v>
      </c>
      <c r="BP529" s="97">
        <v>237</v>
      </c>
      <c r="BQ529" s="103">
        <f t="shared" si="206"/>
        <v>13237</v>
      </c>
      <c r="BS529" s="7" t="s">
        <v>2466</v>
      </c>
    </row>
    <row r="530" spans="1:71" ht="14" hidden="1" customHeight="1" outlineLevel="1" x14ac:dyDescent="0.2">
      <c r="A530" t="s">
        <v>1721</v>
      </c>
      <c r="B530" t="s">
        <v>855</v>
      </c>
      <c r="C530" s="1">
        <f t="shared" si="197"/>
        <v>940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207"/>
        <v>112</v>
      </c>
      <c r="H530" s="2">
        <f t="shared" si="208"/>
        <v>0.11914893617021277</v>
      </c>
      <c r="I530" s="2"/>
      <c r="J530" s="2">
        <f t="shared" si="198"/>
        <v>0.43617021276595747</v>
      </c>
      <c r="K530" s="2">
        <f t="shared" si="199"/>
        <v>0.55531914893617018</v>
      </c>
      <c r="L530" s="2">
        <f t="shared" si="200"/>
        <v>0</v>
      </c>
      <c r="M530" s="2">
        <f t="shared" si="201"/>
        <v>8.5106382978723527E-3</v>
      </c>
      <c r="N530" s="1">
        <v>410</v>
      </c>
      <c r="O530" s="1">
        <v>522</v>
      </c>
      <c r="Q530" s="61">
        <v>8</v>
      </c>
      <c r="R530" s="61"/>
      <c r="S530" s="61"/>
      <c r="T530" s="61"/>
      <c r="U530" s="61"/>
      <c r="V530" s="61"/>
      <c r="W530" s="61"/>
      <c r="X530" s="61">
        <v>0</v>
      </c>
      <c r="Y530" s="61">
        <v>0</v>
      </c>
      <c r="Z530" s="61">
        <v>0</v>
      </c>
      <c r="AA530" s="1">
        <v>0</v>
      </c>
      <c r="BB530" s="7">
        <f>IF(Q530&gt;0,RANK(Q530,(N530:P530,Q530:AE530)),0)</f>
        <v>3</v>
      </c>
      <c r="BC530" s="7">
        <f>IF(R530&gt;0,RANK(R530,(N530:P530,Q530:AE530)),0)</f>
        <v>0</v>
      </c>
      <c r="BD530" s="7">
        <f>IF(T530&gt;0,RANK(T530,(N530:P530,Q530:AE530)),0)</f>
        <v>0</v>
      </c>
      <c r="BE530" s="7">
        <f>IF(S530&gt;0,RANK(S530,(N530:P530,Q530:AE530)),0)</f>
        <v>0</v>
      </c>
      <c r="BF530" s="2">
        <f t="shared" si="202"/>
        <v>8.5106382978723406E-3</v>
      </c>
      <c r="BG530" s="2">
        <f t="shared" si="203"/>
        <v>0</v>
      </c>
      <c r="BH530" s="2">
        <f t="shared" si="204"/>
        <v>0</v>
      </c>
      <c r="BI530" s="2">
        <f t="shared" si="205"/>
        <v>0</v>
      </c>
      <c r="BK530" t="s">
        <v>1721</v>
      </c>
      <c r="BL530" t="s">
        <v>855</v>
      </c>
      <c r="BO530" s="99">
        <v>13</v>
      </c>
      <c r="BP530" s="97">
        <v>239</v>
      </c>
      <c r="BQ530" s="103">
        <f t="shared" si="206"/>
        <v>13239</v>
      </c>
      <c r="BS530" s="7" t="s">
        <v>2466</v>
      </c>
    </row>
    <row r="531" spans="1:71" ht="14" hidden="1" customHeight="1" outlineLevel="1" x14ac:dyDescent="0.2">
      <c r="A531" t="s">
        <v>1722</v>
      </c>
      <c r="B531" t="s">
        <v>855</v>
      </c>
      <c r="C531" s="1">
        <f t="shared" si="197"/>
        <v>7578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1">
        <f t="shared" si="207"/>
        <v>4635</v>
      </c>
      <c r="H531" s="2">
        <f t="shared" si="208"/>
        <v>0.61163895486935871</v>
      </c>
      <c r="I531" s="2"/>
      <c r="J531" s="2">
        <f t="shared" si="198"/>
        <v>0.18844022169437846</v>
      </c>
      <c r="K531" s="2">
        <f t="shared" si="199"/>
        <v>0.80007917656373717</v>
      </c>
      <c r="L531" s="2">
        <f t="shared" si="200"/>
        <v>0</v>
      </c>
      <c r="M531" s="2">
        <f t="shared" si="201"/>
        <v>1.1480601741884366E-2</v>
      </c>
      <c r="N531" s="1">
        <v>1428</v>
      </c>
      <c r="O531" s="1">
        <v>6063</v>
      </c>
      <c r="Q531" s="61">
        <v>87</v>
      </c>
      <c r="R531" s="61"/>
      <c r="S531" s="61"/>
      <c r="T531" s="61"/>
      <c r="U531" s="61"/>
      <c r="V531" s="61"/>
      <c r="W531" s="61"/>
      <c r="X531" s="61">
        <v>0</v>
      </c>
      <c r="Y531" s="61">
        <v>0</v>
      </c>
      <c r="Z531" s="61">
        <v>0</v>
      </c>
      <c r="AA531" s="1">
        <v>0</v>
      </c>
      <c r="BB531" s="7">
        <f>IF(Q531&gt;0,RANK(Q531,(N531:P531,Q531:AE531)),0)</f>
        <v>3</v>
      </c>
      <c r="BC531" s="7">
        <f>IF(R531&gt;0,RANK(R531,(N531:P531,Q531:AE531)),0)</f>
        <v>0</v>
      </c>
      <c r="BD531" s="7">
        <f>IF(T531&gt;0,RANK(T531,(N531:P531,Q531:AE531)),0)</f>
        <v>0</v>
      </c>
      <c r="BE531" s="7">
        <f>IF(S531&gt;0,RANK(S531,(N531:P531,Q531:AE531)),0)</f>
        <v>0</v>
      </c>
      <c r="BF531" s="2">
        <f t="shared" si="202"/>
        <v>1.1480601741884403E-2</v>
      </c>
      <c r="BG531" s="2">
        <f t="shared" si="203"/>
        <v>0</v>
      </c>
      <c r="BH531" s="2">
        <f t="shared" si="204"/>
        <v>0</v>
      </c>
      <c r="BI531" s="2">
        <f t="shared" si="205"/>
        <v>0</v>
      </c>
      <c r="BK531" t="s">
        <v>1722</v>
      </c>
      <c r="BL531" t="s">
        <v>855</v>
      </c>
      <c r="BO531" s="99">
        <v>13</v>
      </c>
      <c r="BP531" s="97">
        <v>241</v>
      </c>
      <c r="BQ531" s="103">
        <f t="shared" si="206"/>
        <v>13241</v>
      </c>
      <c r="BS531" s="7" t="s">
        <v>2466</v>
      </c>
    </row>
    <row r="532" spans="1:71" ht="14" hidden="1" customHeight="1" outlineLevel="1" x14ac:dyDescent="0.2">
      <c r="A532" t="s">
        <v>1677</v>
      </c>
      <c r="B532" t="s">
        <v>855</v>
      </c>
      <c r="C532" s="1">
        <f t="shared" si="197"/>
        <v>2789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207"/>
        <v>261</v>
      </c>
      <c r="H532" s="2">
        <f t="shared" si="208"/>
        <v>9.3581929006812475E-2</v>
      </c>
      <c r="I532" s="2"/>
      <c r="J532" s="2">
        <f t="shared" si="198"/>
        <v>0.54428110433847254</v>
      </c>
      <c r="K532" s="2">
        <f t="shared" si="199"/>
        <v>0.4506991753316601</v>
      </c>
      <c r="L532" s="2">
        <f t="shared" si="200"/>
        <v>0</v>
      </c>
      <c r="M532" s="2">
        <f t="shared" si="201"/>
        <v>5.0197203298673609E-3</v>
      </c>
      <c r="N532" s="1">
        <v>1518</v>
      </c>
      <c r="O532" s="1">
        <v>1257</v>
      </c>
      <c r="Q532" s="61">
        <v>14</v>
      </c>
      <c r="R532" s="61"/>
      <c r="S532" s="61"/>
      <c r="T532" s="61"/>
      <c r="U532" s="61"/>
      <c r="V532" s="61"/>
      <c r="W532" s="61"/>
      <c r="X532" s="61">
        <v>0</v>
      </c>
      <c r="Y532" s="61">
        <v>0</v>
      </c>
      <c r="Z532" s="61">
        <v>0</v>
      </c>
      <c r="AA532" s="1">
        <v>0</v>
      </c>
      <c r="BB532" s="7">
        <f>IF(Q532&gt;0,RANK(Q532,(N532:P532,Q532:AE532)),0)</f>
        <v>3</v>
      </c>
      <c r="BC532" s="7">
        <f>IF(R532&gt;0,RANK(R532,(N532:P532,Q532:AE532)),0)</f>
        <v>0</v>
      </c>
      <c r="BD532" s="7">
        <f>IF(T532&gt;0,RANK(T532,(N532:P532,Q532:AE532)),0)</f>
        <v>0</v>
      </c>
      <c r="BE532" s="7">
        <f>IF(S532&gt;0,RANK(S532,(N532:P532,Q532:AE532)),0)</f>
        <v>0</v>
      </c>
      <c r="BF532" s="2">
        <f t="shared" si="202"/>
        <v>5.0197203298673358E-3</v>
      </c>
      <c r="BG532" s="2">
        <f t="shared" si="203"/>
        <v>0</v>
      </c>
      <c r="BH532" s="2">
        <f t="shared" si="204"/>
        <v>0</v>
      </c>
      <c r="BI532" s="2">
        <f t="shared" si="205"/>
        <v>0</v>
      </c>
      <c r="BK532" t="s">
        <v>1677</v>
      </c>
      <c r="BL532" t="s">
        <v>855</v>
      </c>
      <c r="BO532" s="99">
        <v>13</v>
      </c>
      <c r="BP532" s="97">
        <v>243</v>
      </c>
      <c r="BQ532" s="103">
        <f t="shared" si="206"/>
        <v>13243</v>
      </c>
      <c r="BS532" s="7" t="s">
        <v>2466</v>
      </c>
    </row>
    <row r="533" spans="1:71" ht="14" hidden="1" customHeight="1" outlineLevel="1" x14ac:dyDescent="0.2">
      <c r="A533" t="s">
        <v>1482</v>
      </c>
      <c r="B533" t="s">
        <v>855</v>
      </c>
      <c r="C533" s="1">
        <f t="shared" si="197"/>
        <v>70155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>IF(P533&gt;0,RANK(P533,(N533:P533,Q533:AE533)),0)</f>
        <v>0</v>
      </c>
      <c r="G533" s="1">
        <f t="shared" si="207"/>
        <v>25455</v>
      </c>
      <c r="H533" s="2">
        <f t="shared" si="208"/>
        <v>0.36283942698310884</v>
      </c>
      <c r="I533" s="2"/>
      <c r="J533" s="2">
        <f t="shared" si="198"/>
        <v>0.67751407597462765</v>
      </c>
      <c r="K533" s="2">
        <f t="shared" si="199"/>
        <v>0.31467464899151876</v>
      </c>
      <c r="L533" s="2">
        <f t="shared" si="200"/>
        <v>0</v>
      </c>
      <c r="M533" s="2">
        <f t="shared" si="201"/>
        <v>7.811275033853593E-3</v>
      </c>
      <c r="N533" s="1">
        <v>47531</v>
      </c>
      <c r="O533" s="1">
        <v>22076</v>
      </c>
      <c r="Q533" s="61">
        <v>548</v>
      </c>
      <c r="R533" s="61"/>
      <c r="S533" s="61"/>
      <c r="T533" s="61"/>
      <c r="U533" s="61"/>
      <c r="V533" s="61"/>
      <c r="W533" s="61"/>
      <c r="X533" s="61">
        <v>0</v>
      </c>
      <c r="Y533" s="61">
        <v>0</v>
      </c>
      <c r="Z533" s="61">
        <v>0</v>
      </c>
      <c r="AA533" s="1">
        <v>0</v>
      </c>
      <c r="BB533" s="7">
        <f>IF(Q533&gt;0,RANK(Q533,(N533:P533,Q533:AE533)),0)</f>
        <v>3</v>
      </c>
      <c r="BC533" s="7">
        <f>IF(R533&gt;0,RANK(R533,(N533:P533,Q533:AE533)),0)</f>
        <v>0</v>
      </c>
      <c r="BD533" s="7">
        <f>IF(T533&gt;0,RANK(T533,(N533:P533,Q533:AE533)),0)</f>
        <v>0</v>
      </c>
      <c r="BE533" s="7">
        <f>IF(S533&gt;0,RANK(S533,(N533:P533,Q533:AE533)),0)</f>
        <v>0</v>
      </c>
      <c r="BF533" s="2">
        <f t="shared" si="202"/>
        <v>7.8112750338536095E-3</v>
      </c>
      <c r="BG533" s="2">
        <f t="shared" si="203"/>
        <v>0</v>
      </c>
      <c r="BH533" s="2">
        <f t="shared" si="204"/>
        <v>0</v>
      </c>
      <c r="BI533" s="2">
        <f t="shared" si="205"/>
        <v>0</v>
      </c>
      <c r="BK533" t="s">
        <v>1482</v>
      </c>
      <c r="BL533" t="s">
        <v>855</v>
      </c>
      <c r="BO533" s="99">
        <v>13</v>
      </c>
      <c r="BP533" s="97">
        <v>245</v>
      </c>
      <c r="BQ533" s="103">
        <f t="shared" si="206"/>
        <v>13245</v>
      </c>
      <c r="BS533" s="7" t="s">
        <v>2466</v>
      </c>
    </row>
    <row r="534" spans="1:71" ht="14" hidden="1" customHeight="1" outlineLevel="1" x14ac:dyDescent="0.2">
      <c r="A534" t="s">
        <v>1502</v>
      </c>
      <c r="B534" t="s">
        <v>855</v>
      </c>
      <c r="C534" s="1">
        <f t="shared" si="197"/>
        <v>36658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1">
        <f t="shared" si="207"/>
        <v>13022</v>
      </c>
      <c r="H534" s="2">
        <f t="shared" si="208"/>
        <v>0.35522941786240386</v>
      </c>
      <c r="I534" s="2"/>
      <c r="J534" s="2">
        <f t="shared" si="198"/>
        <v>0.67447760379726118</v>
      </c>
      <c r="K534" s="2">
        <f t="shared" si="199"/>
        <v>0.31924818593485732</v>
      </c>
      <c r="L534" s="2">
        <f t="shared" si="200"/>
        <v>0</v>
      </c>
      <c r="M534" s="2">
        <f t="shared" si="201"/>
        <v>6.274210267881497E-3</v>
      </c>
      <c r="N534" s="1">
        <v>24725</v>
      </c>
      <c r="O534" s="1">
        <v>11703</v>
      </c>
      <c r="Q534" s="61">
        <v>227</v>
      </c>
      <c r="R534" s="61"/>
      <c r="S534" s="61"/>
      <c r="T534" s="61"/>
      <c r="U534" s="61"/>
      <c r="V534" s="61"/>
      <c r="W534" s="61"/>
      <c r="X534" s="61">
        <v>0</v>
      </c>
      <c r="Y534" s="61">
        <v>2</v>
      </c>
      <c r="Z534" s="61">
        <v>0</v>
      </c>
      <c r="AA534" s="1">
        <v>1</v>
      </c>
      <c r="BB534" s="7">
        <f>IF(Q534&gt;0,RANK(Q534,(N534:P534,Q534:AE534)),0)</f>
        <v>3</v>
      </c>
      <c r="BC534" s="7">
        <f>IF(R534&gt;0,RANK(R534,(N534:P534,Q534:AE534)),0)</f>
        <v>0</v>
      </c>
      <c r="BD534" s="7">
        <f>IF(T534&gt;0,RANK(T534,(N534:P534,Q534:AE534)),0)</f>
        <v>0</v>
      </c>
      <c r="BE534" s="7">
        <f>IF(S534&gt;0,RANK(S534,(N534:P534,Q534:AE534)),0)</f>
        <v>0</v>
      </c>
      <c r="BF534" s="2">
        <f t="shared" si="202"/>
        <v>6.1923727426482621E-3</v>
      </c>
      <c r="BG534" s="2">
        <f t="shared" si="203"/>
        <v>0</v>
      </c>
      <c r="BH534" s="2">
        <f t="shared" si="204"/>
        <v>0</v>
      </c>
      <c r="BI534" s="2">
        <f t="shared" si="205"/>
        <v>0</v>
      </c>
      <c r="BK534" t="s">
        <v>1502</v>
      </c>
      <c r="BL534" t="s">
        <v>855</v>
      </c>
      <c r="BO534" s="99">
        <v>13</v>
      </c>
      <c r="BP534" s="97">
        <v>247</v>
      </c>
      <c r="BQ534" s="103">
        <f t="shared" si="206"/>
        <v>13247</v>
      </c>
      <c r="BS534" s="7" t="s">
        <v>2466</v>
      </c>
    </row>
    <row r="535" spans="1:71" ht="14" hidden="1" customHeight="1" outlineLevel="1" x14ac:dyDescent="0.2">
      <c r="A535" t="s">
        <v>678</v>
      </c>
      <c r="B535" t="s">
        <v>855</v>
      </c>
      <c r="C535" s="1">
        <f t="shared" si="197"/>
        <v>1933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0</v>
      </c>
      <c r="G535" s="1">
        <f t="shared" si="207"/>
        <v>1212</v>
      </c>
      <c r="H535" s="2">
        <f t="shared" si="208"/>
        <v>0.62700465597516808</v>
      </c>
      <c r="I535" s="2"/>
      <c r="J535" s="2">
        <f t="shared" si="198"/>
        <v>0.18261769270563891</v>
      </c>
      <c r="K535" s="2">
        <f t="shared" si="199"/>
        <v>0.80962234868080707</v>
      </c>
      <c r="L535" s="2">
        <f t="shared" si="200"/>
        <v>0</v>
      </c>
      <c r="M535" s="2">
        <f t="shared" si="201"/>
        <v>7.7599586135540521E-3</v>
      </c>
      <c r="N535" s="1">
        <v>353</v>
      </c>
      <c r="O535" s="1">
        <v>1565</v>
      </c>
      <c r="Q535" s="61">
        <v>15</v>
      </c>
      <c r="R535" s="61"/>
      <c r="S535" s="61"/>
      <c r="T535" s="61"/>
      <c r="U535" s="61"/>
      <c r="V535" s="61"/>
      <c r="W535" s="61"/>
      <c r="X535" s="61">
        <v>0</v>
      </c>
      <c r="Y535" s="61">
        <v>0</v>
      </c>
      <c r="Z535" s="61">
        <v>0</v>
      </c>
      <c r="AA535" s="1">
        <v>0</v>
      </c>
      <c r="BB535" s="7">
        <f>IF(Q535&gt;0,RANK(Q535,(N535:P535,Q535:AE535)),0)</f>
        <v>3</v>
      </c>
      <c r="BC535" s="7">
        <f>IF(R535&gt;0,RANK(R535,(N535:P535,Q535:AE535)),0)</f>
        <v>0</v>
      </c>
      <c r="BD535" s="7">
        <f>IF(T535&gt;0,RANK(T535,(N535:P535,Q535:AE535)),0)</f>
        <v>0</v>
      </c>
      <c r="BE535" s="7">
        <f>IF(S535&gt;0,RANK(S535,(N535:P535,Q535:AE535)),0)</f>
        <v>0</v>
      </c>
      <c r="BF535" s="2">
        <f t="shared" si="202"/>
        <v>7.7599586135540608E-3</v>
      </c>
      <c r="BG535" s="2">
        <f t="shared" si="203"/>
        <v>0</v>
      </c>
      <c r="BH535" s="2">
        <f t="shared" si="204"/>
        <v>0</v>
      </c>
      <c r="BI535" s="2">
        <f t="shared" si="205"/>
        <v>0</v>
      </c>
      <c r="BK535" t="s">
        <v>678</v>
      </c>
      <c r="BL535" t="s">
        <v>855</v>
      </c>
      <c r="BO535" s="99">
        <v>13</v>
      </c>
      <c r="BP535" s="97">
        <v>249</v>
      </c>
      <c r="BQ535" s="103">
        <f t="shared" si="206"/>
        <v>13249</v>
      </c>
      <c r="BS535" s="7" t="s">
        <v>2466</v>
      </c>
    </row>
    <row r="536" spans="1:71" ht="14" hidden="1" customHeight="1" outlineLevel="1" x14ac:dyDescent="0.2">
      <c r="A536" t="s">
        <v>858</v>
      </c>
      <c r="B536" t="s">
        <v>855</v>
      </c>
      <c r="C536" s="1">
        <f t="shared" si="197"/>
        <v>5414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>IF(P536&gt;0,RANK(P536,(N536:P536,Q536:AE536)),0)</f>
        <v>0</v>
      </c>
      <c r="G536" s="1">
        <f t="shared" si="207"/>
        <v>1137</v>
      </c>
      <c r="H536" s="2">
        <f t="shared" si="208"/>
        <v>0.21001108237901736</v>
      </c>
      <c r="I536" s="2"/>
      <c r="J536" s="2">
        <f t="shared" si="198"/>
        <v>0.39360916143332103</v>
      </c>
      <c r="K536" s="2">
        <f t="shared" si="199"/>
        <v>0.60362024381233836</v>
      </c>
      <c r="L536" s="2">
        <f t="shared" si="200"/>
        <v>0</v>
      </c>
      <c r="M536" s="2">
        <f t="shared" si="201"/>
        <v>2.7705947543406051E-3</v>
      </c>
      <c r="N536" s="1">
        <v>2131</v>
      </c>
      <c r="O536" s="1">
        <v>3268</v>
      </c>
      <c r="Q536" s="61">
        <v>15</v>
      </c>
      <c r="R536" s="61"/>
      <c r="S536" s="61"/>
      <c r="T536" s="61"/>
      <c r="U536" s="61"/>
      <c r="V536" s="61"/>
      <c r="W536" s="61"/>
      <c r="X536" s="61">
        <v>0</v>
      </c>
      <c r="Y536" s="61">
        <v>0</v>
      </c>
      <c r="Z536" s="61">
        <v>0</v>
      </c>
      <c r="AA536" s="1">
        <v>0</v>
      </c>
      <c r="BB536" s="7">
        <f>IF(Q536&gt;0,RANK(Q536,(N536:P536,Q536:AE536)),0)</f>
        <v>3</v>
      </c>
      <c r="BC536" s="7">
        <f>IF(R536&gt;0,RANK(R536,(N536:P536,Q536:AE536)),0)</f>
        <v>0</v>
      </c>
      <c r="BD536" s="7">
        <f>IF(T536&gt;0,RANK(T536,(N536:P536,Q536:AE536)),0)</f>
        <v>0</v>
      </c>
      <c r="BE536" s="7">
        <f>IF(S536&gt;0,RANK(S536,(N536:P536,Q536:AE536)),0)</f>
        <v>0</v>
      </c>
      <c r="BF536" s="2">
        <f t="shared" si="202"/>
        <v>2.7705947543405986E-3</v>
      </c>
      <c r="BG536" s="2">
        <f t="shared" si="203"/>
        <v>0</v>
      </c>
      <c r="BH536" s="2">
        <f t="shared" si="204"/>
        <v>0</v>
      </c>
      <c r="BI536" s="2">
        <f t="shared" si="205"/>
        <v>0</v>
      </c>
      <c r="BK536" t="s">
        <v>858</v>
      </c>
      <c r="BL536" t="s">
        <v>855</v>
      </c>
      <c r="BO536" s="99">
        <v>13</v>
      </c>
      <c r="BP536" s="97">
        <v>251</v>
      </c>
      <c r="BQ536" s="103">
        <f t="shared" si="206"/>
        <v>13251</v>
      </c>
      <c r="BS536" s="7" t="s">
        <v>2466</v>
      </c>
    </row>
    <row r="537" spans="1:71" ht="14" hidden="1" customHeight="1" outlineLevel="1" x14ac:dyDescent="0.2">
      <c r="A537" t="s">
        <v>2264</v>
      </c>
      <c r="B537" t="s">
        <v>855</v>
      </c>
      <c r="C537" s="1">
        <f t="shared" si="197"/>
        <v>3227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207"/>
        <v>1088</v>
      </c>
      <c r="H537" s="2">
        <f t="shared" si="208"/>
        <v>0.3371552525565541</v>
      </c>
      <c r="I537" s="2"/>
      <c r="J537" s="2">
        <f t="shared" si="198"/>
        <v>0.32878834831112486</v>
      </c>
      <c r="K537" s="2">
        <f t="shared" si="199"/>
        <v>0.66594360086767901</v>
      </c>
      <c r="L537" s="2">
        <f t="shared" si="200"/>
        <v>0</v>
      </c>
      <c r="M537" s="2">
        <f t="shared" si="201"/>
        <v>5.2680508211960797E-3</v>
      </c>
      <c r="N537" s="1">
        <v>1061</v>
      </c>
      <c r="O537" s="1">
        <v>2149</v>
      </c>
      <c r="Q537" s="61">
        <v>17</v>
      </c>
      <c r="R537" s="61"/>
      <c r="S537" s="61"/>
      <c r="T537" s="61"/>
      <c r="U537" s="61"/>
      <c r="V537" s="61"/>
      <c r="W537" s="61"/>
      <c r="X537" s="61">
        <v>0</v>
      </c>
      <c r="Y537" s="61">
        <v>0</v>
      </c>
      <c r="Z537" s="61">
        <v>0</v>
      </c>
      <c r="AA537" s="1">
        <v>0</v>
      </c>
      <c r="BB537" s="7">
        <f>IF(Q537&gt;0,RANK(Q537,(N537:P537,Q537:AE537)),0)</f>
        <v>3</v>
      </c>
      <c r="BC537" s="7">
        <f>IF(R537&gt;0,RANK(R537,(N537:P537,Q537:AE537)),0)</f>
        <v>0</v>
      </c>
      <c r="BD537" s="7">
        <f>IF(T537&gt;0,RANK(T537,(N537:P537,Q537:AE537)),0)</f>
        <v>0</v>
      </c>
      <c r="BE537" s="7">
        <f>IF(S537&gt;0,RANK(S537,(N537:P537,Q537:AE537)),0)</f>
        <v>0</v>
      </c>
      <c r="BF537" s="2">
        <f t="shared" si="202"/>
        <v>5.2680508211961578E-3</v>
      </c>
      <c r="BG537" s="2">
        <f t="shared" si="203"/>
        <v>0</v>
      </c>
      <c r="BH537" s="2">
        <f t="shared" si="204"/>
        <v>0</v>
      </c>
      <c r="BI537" s="2">
        <f t="shared" si="205"/>
        <v>0</v>
      </c>
      <c r="BK537" t="s">
        <v>2264</v>
      </c>
      <c r="BL537" t="s">
        <v>855</v>
      </c>
      <c r="BO537" s="99">
        <v>13</v>
      </c>
      <c r="BP537" s="97">
        <v>253</v>
      </c>
      <c r="BQ537" s="103">
        <f t="shared" si="206"/>
        <v>13253</v>
      </c>
      <c r="BS537" s="7" t="s">
        <v>2466</v>
      </c>
    </row>
    <row r="538" spans="1:71" ht="14" hidden="1" customHeight="1" outlineLevel="1" x14ac:dyDescent="0.2">
      <c r="A538" t="s">
        <v>859</v>
      </c>
      <c r="B538" t="s">
        <v>855</v>
      </c>
      <c r="C538" s="1">
        <f t="shared" si="197"/>
        <v>24419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0</v>
      </c>
      <c r="G538" s="1">
        <f t="shared" si="207"/>
        <v>5679</v>
      </c>
      <c r="H538" s="2">
        <f t="shared" si="208"/>
        <v>0.23256480609361563</v>
      </c>
      <c r="I538" s="2"/>
      <c r="J538" s="2">
        <f t="shared" si="198"/>
        <v>0.37913100454564069</v>
      </c>
      <c r="K538" s="2">
        <f t="shared" si="199"/>
        <v>0.61169581063925627</v>
      </c>
      <c r="L538" s="2">
        <f t="shared" si="200"/>
        <v>0</v>
      </c>
      <c r="M538" s="2">
        <f t="shared" si="201"/>
        <v>9.173184815103097E-3</v>
      </c>
      <c r="N538" s="1">
        <v>9258</v>
      </c>
      <c r="O538" s="1">
        <v>14937</v>
      </c>
      <c r="Q538" s="61">
        <v>222</v>
      </c>
      <c r="R538" s="61"/>
      <c r="S538" s="61"/>
      <c r="T538" s="61"/>
      <c r="U538" s="61"/>
      <c r="V538" s="61"/>
      <c r="W538" s="61"/>
      <c r="X538" s="61">
        <v>0</v>
      </c>
      <c r="Y538" s="61">
        <v>0</v>
      </c>
      <c r="Z538" s="61">
        <v>0</v>
      </c>
      <c r="AA538" s="1">
        <v>2</v>
      </c>
      <c r="BB538" s="7">
        <f>IF(Q538&gt;0,RANK(Q538,(N538:P538,Q538:AE538)),0)</f>
        <v>3</v>
      </c>
      <c r="BC538" s="7">
        <f>IF(R538&gt;0,RANK(R538,(N538:P538,Q538:AE538)),0)</f>
        <v>0</v>
      </c>
      <c r="BD538" s="7">
        <f>IF(T538&gt;0,RANK(T538,(N538:P538,Q538:AE538)),0)</f>
        <v>0</v>
      </c>
      <c r="BE538" s="7">
        <f>IF(S538&gt;0,RANK(S538,(N538:P538,Q538:AE538)),0)</f>
        <v>0</v>
      </c>
      <c r="BF538" s="2">
        <f t="shared" si="202"/>
        <v>9.0912813792538589E-3</v>
      </c>
      <c r="BG538" s="2">
        <f t="shared" si="203"/>
        <v>0</v>
      </c>
      <c r="BH538" s="2">
        <f t="shared" si="204"/>
        <v>0</v>
      </c>
      <c r="BI538" s="2">
        <f t="shared" si="205"/>
        <v>0</v>
      </c>
      <c r="BK538" t="s">
        <v>859</v>
      </c>
      <c r="BL538" t="s">
        <v>855</v>
      </c>
      <c r="BO538" s="99">
        <v>13</v>
      </c>
      <c r="BP538" s="97">
        <v>255</v>
      </c>
      <c r="BQ538" s="103">
        <f t="shared" si="206"/>
        <v>13255</v>
      </c>
      <c r="BS538" s="7" t="s">
        <v>2466</v>
      </c>
    </row>
    <row r="539" spans="1:71" ht="14" hidden="1" customHeight="1" outlineLevel="1" x14ac:dyDescent="0.2">
      <c r="A539" t="s">
        <v>860</v>
      </c>
      <c r="B539" t="s">
        <v>855</v>
      </c>
      <c r="C539" s="1">
        <f t="shared" si="197"/>
        <v>9087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0</v>
      </c>
      <c r="G539" s="1">
        <f t="shared" si="207"/>
        <v>5634</v>
      </c>
      <c r="H539" s="2">
        <f t="shared" si="208"/>
        <v>0.62000660283922082</v>
      </c>
      <c r="I539" s="2"/>
      <c r="J539" s="2">
        <f t="shared" si="198"/>
        <v>0.1862000660283922</v>
      </c>
      <c r="K539" s="2">
        <f t="shared" si="199"/>
        <v>0.80620666886761305</v>
      </c>
      <c r="L539" s="2">
        <f t="shared" si="200"/>
        <v>0</v>
      </c>
      <c r="M539" s="2">
        <f t="shared" si="201"/>
        <v>7.5932651039947174E-3</v>
      </c>
      <c r="N539" s="1">
        <v>1692</v>
      </c>
      <c r="O539" s="1">
        <v>7326</v>
      </c>
      <c r="Q539" s="61">
        <v>69</v>
      </c>
      <c r="R539" s="61"/>
      <c r="S539" s="61"/>
      <c r="T539" s="61"/>
      <c r="U539" s="61"/>
      <c r="V539" s="61"/>
      <c r="W539" s="61"/>
      <c r="X539" s="61">
        <v>0</v>
      </c>
      <c r="Y539" s="61">
        <v>0</v>
      </c>
      <c r="Z539" s="61">
        <v>0</v>
      </c>
      <c r="AA539" s="1">
        <v>0</v>
      </c>
      <c r="BB539" s="7">
        <f>IF(Q539&gt;0,RANK(Q539,(N539:P539,Q539:AE539)),0)</f>
        <v>3</v>
      </c>
      <c r="BC539" s="7">
        <f>IF(R539&gt;0,RANK(R539,(N539:P539,Q539:AE539)),0)</f>
        <v>0</v>
      </c>
      <c r="BD539" s="7">
        <f>IF(T539&gt;0,RANK(T539,(N539:P539,Q539:AE539)),0)</f>
        <v>0</v>
      </c>
      <c r="BE539" s="7">
        <f>IF(S539&gt;0,RANK(S539,(N539:P539,Q539:AE539)),0)</f>
        <v>0</v>
      </c>
      <c r="BF539" s="2">
        <f t="shared" si="202"/>
        <v>7.5932651039947174E-3</v>
      </c>
      <c r="BG539" s="2">
        <f t="shared" si="203"/>
        <v>0</v>
      </c>
      <c r="BH539" s="2">
        <f t="shared" si="204"/>
        <v>0</v>
      </c>
      <c r="BI539" s="2">
        <f t="shared" si="205"/>
        <v>0</v>
      </c>
      <c r="BK539" t="s">
        <v>860</v>
      </c>
      <c r="BL539" t="s">
        <v>855</v>
      </c>
      <c r="BO539" s="99">
        <v>13</v>
      </c>
      <c r="BP539" s="97">
        <v>257</v>
      </c>
      <c r="BQ539" s="103">
        <f t="shared" si="206"/>
        <v>13257</v>
      </c>
      <c r="BS539" s="7" t="s">
        <v>2466</v>
      </c>
    </row>
    <row r="540" spans="1:71" ht="14" hidden="1" customHeight="1" outlineLevel="1" x14ac:dyDescent="0.2">
      <c r="A540" t="s">
        <v>1078</v>
      </c>
      <c r="B540" t="s">
        <v>855</v>
      </c>
      <c r="C540" s="1">
        <f t="shared" si="197"/>
        <v>1819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207"/>
        <v>293</v>
      </c>
      <c r="H540" s="2">
        <f t="shared" si="208"/>
        <v>0.16107751511819682</v>
      </c>
      <c r="I540" s="2"/>
      <c r="J540" s="2">
        <f t="shared" si="198"/>
        <v>0.57888949972512371</v>
      </c>
      <c r="K540" s="2">
        <f t="shared" si="199"/>
        <v>0.41781198460692687</v>
      </c>
      <c r="L540" s="2">
        <f t="shared" si="200"/>
        <v>0</v>
      </c>
      <c r="M540" s="2">
        <f t="shared" si="201"/>
        <v>3.2985156679494199E-3</v>
      </c>
      <c r="N540" s="1">
        <v>1053</v>
      </c>
      <c r="O540" s="1">
        <v>760</v>
      </c>
      <c r="Q540" s="61">
        <v>6</v>
      </c>
      <c r="R540" s="61"/>
      <c r="S540" s="61"/>
      <c r="T540" s="61"/>
      <c r="U540" s="61"/>
      <c r="V540" s="61"/>
      <c r="W540" s="61"/>
      <c r="X540" s="61">
        <v>0</v>
      </c>
      <c r="Y540" s="61">
        <v>0</v>
      </c>
      <c r="Z540" s="61">
        <v>0</v>
      </c>
      <c r="AA540" s="1">
        <v>0</v>
      </c>
      <c r="BB540" s="7">
        <f>IF(Q540&gt;0,RANK(Q540,(N540:P540,Q540:AE540)),0)</f>
        <v>3</v>
      </c>
      <c r="BC540" s="7">
        <f>IF(R540&gt;0,RANK(R540,(N540:P540,Q540:AE540)),0)</f>
        <v>0</v>
      </c>
      <c r="BD540" s="7">
        <f>IF(T540&gt;0,RANK(T540,(N540:P540,Q540:AE540)),0)</f>
        <v>0</v>
      </c>
      <c r="BE540" s="7">
        <f>IF(S540&gt;0,RANK(S540,(N540:P540,Q540:AE540)),0)</f>
        <v>0</v>
      </c>
      <c r="BF540" s="2">
        <f t="shared" si="202"/>
        <v>3.2985156679494229E-3</v>
      </c>
      <c r="BG540" s="2">
        <f t="shared" si="203"/>
        <v>0</v>
      </c>
      <c r="BH540" s="2">
        <f t="shared" si="204"/>
        <v>0</v>
      </c>
      <c r="BI540" s="2">
        <f t="shared" si="205"/>
        <v>0</v>
      </c>
      <c r="BK540" t="s">
        <v>1078</v>
      </c>
      <c r="BL540" t="s">
        <v>855</v>
      </c>
      <c r="BO540" s="99">
        <v>13</v>
      </c>
      <c r="BP540" s="97">
        <v>259</v>
      </c>
      <c r="BQ540" s="103">
        <f t="shared" si="206"/>
        <v>13259</v>
      </c>
      <c r="BS540" s="7" t="s">
        <v>2466</v>
      </c>
    </row>
    <row r="541" spans="1:71" ht="14" hidden="1" customHeight="1" outlineLevel="1" x14ac:dyDescent="0.2">
      <c r="A541" t="s">
        <v>1115</v>
      </c>
      <c r="B541" t="s">
        <v>855</v>
      </c>
      <c r="C541" s="1">
        <f t="shared" ref="C541:C572" si="209">SUM(N541:AY541)</f>
        <v>10556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207"/>
        <v>211</v>
      </c>
      <c r="H541" s="2">
        <f t="shared" si="208"/>
        <v>1.9988632057597575E-2</v>
      </c>
      <c r="I541" s="2"/>
      <c r="J541" s="2">
        <f t="shared" ref="J541:J572" si="210">IF($C541=0,"-",N541/$C541)</f>
        <v>0.50776809397499056</v>
      </c>
      <c r="K541" s="2">
        <f t="shared" ref="K541:K572" si="211">IF($C541=0,"-",O541/$C541)</f>
        <v>0.48777946191739296</v>
      </c>
      <c r="L541" s="2">
        <f t="shared" ref="L541:L572" si="212">IF($C541=0,"-",P541/$C541)</f>
        <v>0</v>
      </c>
      <c r="M541" s="2">
        <f t="shared" ref="M541:M572" si="213">IF(C541=0,"-",(1-J541-K541-L541))</f>
        <v>4.4524441076164711E-3</v>
      </c>
      <c r="N541" s="1">
        <v>5360</v>
      </c>
      <c r="O541" s="1">
        <v>5149</v>
      </c>
      <c r="Q541" s="61">
        <v>47</v>
      </c>
      <c r="R541" s="61"/>
      <c r="S541" s="61"/>
      <c r="T541" s="61"/>
      <c r="U541" s="61"/>
      <c r="V541" s="61"/>
      <c r="W541" s="61"/>
      <c r="X541" s="61">
        <v>0</v>
      </c>
      <c r="Y541" s="61">
        <v>0</v>
      </c>
      <c r="Z541" s="61">
        <v>0</v>
      </c>
      <c r="AA541" s="1">
        <v>0</v>
      </c>
      <c r="BB541" s="7">
        <f>IF(Q541&gt;0,RANK(Q541,(N541:P541,Q541:AE541)),0)</f>
        <v>3</v>
      </c>
      <c r="BC541" s="7">
        <f>IF(R541&gt;0,RANK(R541,(N541:P541,Q541:AE541)),0)</f>
        <v>0</v>
      </c>
      <c r="BD541" s="7">
        <f>IF(T541&gt;0,RANK(T541,(N541:P541,Q541:AE541)),0)</f>
        <v>0</v>
      </c>
      <c r="BE541" s="7">
        <f>IF(S541&gt;0,RANK(S541,(N541:P541,Q541:AE541)),0)</f>
        <v>0</v>
      </c>
      <c r="BF541" s="2">
        <f t="shared" ref="BF541:BF572" si="214">IF($C541=0,"-",Q541/$C541)</f>
        <v>4.4524441076165214E-3</v>
      </c>
      <c r="BG541" s="2">
        <f t="shared" ref="BG541:BG572" si="215">IF($C541=0,"-",R541/$C541)</f>
        <v>0</v>
      </c>
      <c r="BH541" s="2">
        <f t="shared" ref="BH541:BH572" si="216">IF($C541=0,"-",T541/$C541)</f>
        <v>0</v>
      </c>
      <c r="BI541" s="2">
        <f t="shared" ref="BI541:BI572" si="217">IF($C541=0,"-",S541/$C541)</f>
        <v>0</v>
      </c>
      <c r="BK541" t="s">
        <v>1115</v>
      </c>
      <c r="BL541" t="s">
        <v>855</v>
      </c>
      <c r="BO541" s="99">
        <v>13</v>
      </c>
      <c r="BP541" s="97">
        <v>261</v>
      </c>
      <c r="BQ541" s="103">
        <f t="shared" ref="BQ541:BQ571" si="218">BO541*1000+BP541</f>
        <v>13261</v>
      </c>
      <c r="BS541" s="7" t="s">
        <v>2466</v>
      </c>
    </row>
    <row r="542" spans="1:71" ht="14" hidden="1" customHeight="1" outlineLevel="1" x14ac:dyDescent="0.2">
      <c r="A542" t="s">
        <v>2347</v>
      </c>
      <c r="B542" t="s">
        <v>855</v>
      </c>
      <c r="C542" s="1">
        <f t="shared" si="209"/>
        <v>2954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207"/>
        <v>598</v>
      </c>
      <c r="H542" s="2">
        <f t="shared" si="208"/>
        <v>0.2024373730534868</v>
      </c>
      <c r="I542" s="2"/>
      <c r="J542" s="2">
        <f t="shared" si="210"/>
        <v>0.59749492213947186</v>
      </c>
      <c r="K542" s="2">
        <f t="shared" si="211"/>
        <v>0.39505754908598512</v>
      </c>
      <c r="L542" s="2">
        <f t="shared" si="212"/>
        <v>0</v>
      </c>
      <c r="M542" s="2">
        <f t="shared" si="213"/>
        <v>7.4475287745430219E-3</v>
      </c>
      <c r="N542" s="1">
        <v>1765</v>
      </c>
      <c r="O542" s="1">
        <v>1167</v>
      </c>
      <c r="Q542" s="61">
        <v>22</v>
      </c>
      <c r="R542" s="61"/>
      <c r="S542" s="61"/>
      <c r="T542" s="61"/>
      <c r="U542" s="61"/>
      <c r="V542" s="61"/>
      <c r="W542" s="61"/>
      <c r="X542" s="61">
        <v>0</v>
      </c>
      <c r="Y542" s="61">
        <v>0</v>
      </c>
      <c r="Z542" s="61">
        <v>0</v>
      </c>
      <c r="AA542" s="1">
        <v>0</v>
      </c>
      <c r="BB542" s="7">
        <f>IF(Q542&gt;0,RANK(Q542,(N542:P542,Q542:AE542)),0)</f>
        <v>3</v>
      </c>
      <c r="BC542" s="7">
        <f>IF(R542&gt;0,RANK(R542,(N542:P542,Q542:AE542)),0)</f>
        <v>0</v>
      </c>
      <c r="BD542" s="7">
        <f>IF(T542&gt;0,RANK(T542,(N542:P542,Q542:AE542)),0)</f>
        <v>0</v>
      </c>
      <c r="BE542" s="7">
        <f>IF(S542&gt;0,RANK(S542,(N542:P542,Q542:AE542)),0)</f>
        <v>0</v>
      </c>
      <c r="BF542" s="2">
        <f t="shared" si="214"/>
        <v>7.4475287745429924E-3</v>
      </c>
      <c r="BG542" s="2">
        <f t="shared" si="215"/>
        <v>0</v>
      </c>
      <c r="BH542" s="2">
        <f t="shared" si="216"/>
        <v>0</v>
      </c>
      <c r="BI542" s="2">
        <f t="shared" si="217"/>
        <v>0</v>
      </c>
      <c r="BK542" t="s">
        <v>2347</v>
      </c>
      <c r="BL542" t="s">
        <v>855</v>
      </c>
      <c r="BO542" s="99">
        <v>13</v>
      </c>
      <c r="BP542" s="97">
        <v>263</v>
      </c>
      <c r="BQ542" s="103">
        <f t="shared" si="218"/>
        <v>13263</v>
      </c>
      <c r="BS542" s="7" t="s">
        <v>2466</v>
      </c>
    </row>
    <row r="543" spans="1:71" ht="14" hidden="1" customHeight="1" outlineLevel="1" x14ac:dyDescent="0.2">
      <c r="A543" t="s">
        <v>1403</v>
      </c>
      <c r="B543" t="s">
        <v>855</v>
      </c>
      <c r="C543" s="1">
        <f t="shared" si="209"/>
        <v>921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1">
        <f t="shared" si="207"/>
        <v>218</v>
      </c>
      <c r="H543" s="2">
        <f t="shared" si="208"/>
        <v>0.23669923995656894</v>
      </c>
      <c r="I543" s="2"/>
      <c r="J543" s="2">
        <f t="shared" si="210"/>
        <v>0.61672095548317052</v>
      </c>
      <c r="K543" s="2">
        <f t="shared" si="211"/>
        <v>0.38002171552660152</v>
      </c>
      <c r="L543" s="2">
        <f t="shared" si="212"/>
        <v>0</v>
      </c>
      <c r="M543" s="2">
        <f t="shared" si="213"/>
        <v>3.257328990227959E-3</v>
      </c>
      <c r="N543" s="1">
        <v>568</v>
      </c>
      <c r="O543" s="1">
        <v>350</v>
      </c>
      <c r="Q543" s="61">
        <v>3</v>
      </c>
      <c r="R543" s="61"/>
      <c r="S543" s="61"/>
      <c r="T543" s="61"/>
      <c r="U543" s="61"/>
      <c r="V543" s="61"/>
      <c r="W543" s="61"/>
      <c r="X543" s="61">
        <v>0</v>
      </c>
      <c r="Y543" s="61">
        <v>0</v>
      </c>
      <c r="Z543" s="61">
        <v>0</v>
      </c>
      <c r="AA543" s="1">
        <v>0</v>
      </c>
      <c r="BB543" s="7">
        <f>IF(Q543&gt;0,RANK(Q543,(N543:P543,Q543:AE543)),0)</f>
        <v>3</v>
      </c>
      <c r="BC543" s="7">
        <f>IF(R543&gt;0,RANK(R543,(N543:P543,Q543:AE543)),0)</f>
        <v>0</v>
      </c>
      <c r="BD543" s="7">
        <f>IF(T543&gt;0,RANK(T543,(N543:P543,Q543:AE543)),0)</f>
        <v>0</v>
      </c>
      <c r="BE543" s="7">
        <f>IF(S543&gt;0,RANK(S543,(N543:P543,Q543:AE543)),0)</f>
        <v>0</v>
      </c>
      <c r="BF543" s="2">
        <f t="shared" si="214"/>
        <v>3.2573289902280132E-3</v>
      </c>
      <c r="BG543" s="2">
        <f t="shared" si="215"/>
        <v>0</v>
      </c>
      <c r="BH543" s="2">
        <f t="shared" si="216"/>
        <v>0</v>
      </c>
      <c r="BI543" s="2">
        <f t="shared" si="217"/>
        <v>0</v>
      </c>
      <c r="BK543" t="s">
        <v>1403</v>
      </c>
      <c r="BL543" t="s">
        <v>855</v>
      </c>
      <c r="BO543" s="99">
        <v>13</v>
      </c>
      <c r="BP543" s="97">
        <v>265</v>
      </c>
      <c r="BQ543" s="103">
        <f t="shared" si="218"/>
        <v>13265</v>
      </c>
      <c r="BS543" s="7" t="s">
        <v>2466</v>
      </c>
    </row>
    <row r="544" spans="1:71" ht="14" hidden="1" customHeight="1" outlineLevel="1" x14ac:dyDescent="0.2">
      <c r="A544" t="s">
        <v>1404</v>
      </c>
      <c r="B544" t="s">
        <v>855</v>
      </c>
      <c r="C544" s="1">
        <f t="shared" si="209"/>
        <v>6647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0</v>
      </c>
      <c r="G544" s="1">
        <f t="shared" si="207"/>
        <v>3536</v>
      </c>
      <c r="H544" s="2">
        <f t="shared" si="208"/>
        <v>0.53196930946291565</v>
      </c>
      <c r="I544" s="2"/>
      <c r="J544" s="2">
        <f t="shared" si="210"/>
        <v>0.23123213479765309</v>
      </c>
      <c r="K544" s="2">
        <f t="shared" si="211"/>
        <v>0.76320144426056868</v>
      </c>
      <c r="L544" s="2">
        <f t="shared" si="212"/>
        <v>0</v>
      </c>
      <c r="M544" s="2">
        <f t="shared" si="213"/>
        <v>5.5664209417781718E-3</v>
      </c>
      <c r="N544" s="1">
        <v>1537</v>
      </c>
      <c r="O544" s="1">
        <v>5073</v>
      </c>
      <c r="Q544" s="61">
        <v>37</v>
      </c>
      <c r="R544" s="61"/>
      <c r="S544" s="61"/>
      <c r="T544" s="61"/>
      <c r="U544" s="61"/>
      <c r="V544" s="61"/>
      <c r="W544" s="61"/>
      <c r="X544" s="61">
        <v>0</v>
      </c>
      <c r="Y544" s="61">
        <v>0</v>
      </c>
      <c r="Z544" s="61">
        <v>0</v>
      </c>
      <c r="AA544" s="1">
        <v>0</v>
      </c>
      <c r="BB544" s="7">
        <f>IF(Q544&gt;0,RANK(Q544,(N544:P544,Q544:AE544)),0)</f>
        <v>3</v>
      </c>
      <c r="BC544" s="7">
        <f>IF(R544&gt;0,RANK(R544,(N544:P544,Q544:AE544)),0)</f>
        <v>0</v>
      </c>
      <c r="BD544" s="7">
        <f>IF(T544&gt;0,RANK(T544,(N544:P544,Q544:AE544)),0)</f>
        <v>0</v>
      </c>
      <c r="BE544" s="7">
        <f>IF(S544&gt;0,RANK(S544,(N544:P544,Q544:AE544)),0)</f>
        <v>0</v>
      </c>
      <c r="BF544" s="2">
        <f t="shared" si="214"/>
        <v>5.5664209417782455E-3</v>
      </c>
      <c r="BG544" s="2">
        <f t="shared" si="215"/>
        <v>0</v>
      </c>
      <c r="BH544" s="2">
        <f t="shared" si="216"/>
        <v>0</v>
      </c>
      <c r="BI544" s="2">
        <f t="shared" si="217"/>
        <v>0</v>
      </c>
      <c r="BK544" t="s">
        <v>1404</v>
      </c>
      <c r="BL544" t="s">
        <v>855</v>
      </c>
      <c r="BO544" s="99">
        <v>13</v>
      </c>
      <c r="BP544" s="97">
        <v>267</v>
      </c>
      <c r="BQ544" s="103">
        <f t="shared" si="218"/>
        <v>13267</v>
      </c>
      <c r="BS544" s="7" t="s">
        <v>2466</v>
      </c>
    </row>
    <row r="545" spans="1:71" ht="14" hidden="1" customHeight="1" outlineLevel="1" x14ac:dyDescent="0.2">
      <c r="A545" t="s">
        <v>131</v>
      </c>
      <c r="B545" t="s">
        <v>855</v>
      </c>
      <c r="C545" s="1">
        <f t="shared" si="209"/>
        <v>3294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>IF(P545&gt;0,RANK(P545,(N545:P545,Q545:AE545)),0)</f>
        <v>0</v>
      </c>
      <c r="G545" s="1">
        <f t="shared" si="207"/>
        <v>864</v>
      </c>
      <c r="H545" s="2">
        <f t="shared" si="208"/>
        <v>0.26229508196721313</v>
      </c>
      <c r="I545" s="2"/>
      <c r="J545" s="2">
        <f t="shared" si="210"/>
        <v>0.36581663630843958</v>
      </c>
      <c r="K545" s="2">
        <f t="shared" si="211"/>
        <v>0.62811171827565271</v>
      </c>
      <c r="L545" s="2">
        <f t="shared" si="212"/>
        <v>0</v>
      </c>
      <c r="M545" s="2">
        <f t="shared" si="213"/>
        <v>6.0716454159076561E-3</v>
      </c>
      <c r="N545" s="1">
        <v>1205</v>
      </c>
      <c r="O545" s="1">
        <v>2069</v>
      </c>
      <c r="Q545" s="61">
        <v>20</v>
      </c>
      <c r="R545" s="61"/>
      <c r="S545" s="61"/>
      <c r="T545" s="61"/>
      <c r="U545" s="61"/>
      <c r="V545" s="61"/>
      <c r="W545" s="61"/>
      <c r="X545" s="61">
        <v>0</v>
      </c>
      <c r="Y545" s="61">
        <v>0</v>
      </c>
      <c r="Z545" s="61">
        <v>0</v>
      </c>
      <c r="AA545" s="1">
        <v>0</v>
      </c>
      <c r="BB545" s="7">
        <f>IF(Q545&gt;0,RANK(Q545,(N545:P545,Q545:AE545)),0)</f>
        <v>3</v>
      </c>
      <c r="BC545" s="7">
        <f>IF(R545&gt;0,RANK(R545,(N545:P545,Q545:AE545)),0)</f>
        <v>0</v>
      </c>
      <c r="BD545" s="7">
        <f>IF(T545&gt;0,RANK(T545,(N545:P545,Q545:AE545)),0)</f>
        <v>0</v>
      </c>
      <c r="BE545" s="7">
        <f>IF(S545&gt;0,RANK(S545,(N545:P545,Q545:AE545)),0)</f>
        <v>0</v>
      </c>
      <c r="BF545" s="2">
        <f t="shared" si="214"/>
        <v>6.0716454159077107E-3</v>
      </c>
      <c r="BG545" s="2">
        <f t="shared" si="215"/>
        <v>0</v>
      </c>
      <c r="BH545" s="2">
        <f t="shared" si="216"/>
        <v>0</v>
      </c>
      <c r="BI545" s="2">
        <f t="shared" si="217"/>
        <v>0</v>
      </c>
      <c r="BK545" t="s">
        <v>131</v>
      </c>
      <c r="BL545" t="s">
        <v>855</v>
      </c>
      <c r="BO545" s="99">
        <v>13</v>
      </c>
      <c r="BP545" s="97">
        <v>269</v>
      </c>
      <c r="BQ545" s="103">
        <f t="shared" si="218"/>
        <v>13269</v>
      </c>
      <c r="BS545" s="7" t="s">
        <v>2466</v>
      </c>
    </row>
    <row r="546" spans="1:71" ht="14" hidden="1" customHeight="1" outlineLevel="1" x14ac:dyDescent="0.2">
      <c r="A546" t="s">
        <v>80</v>
      </c>
      <c r="B546" t="s">
        <v>855</v>
      </c>
      <c r="C546" s="1">
        <f t="shared" si="209"/>
        <v>3632</v>
      </c>
      <c r="D546" s="7">
        <f>IF(N546&gt;0, RANK(N546,(N546:P546,Q546:AE546)),0)</f>
        <v>2</v>
      </c>
      <c r="E546" s="7">
        <f>IF(O546&gt;0,RANK(O546,(N546:P546,Q546:AE546)),0)</f>
        <v>1</v>
      </c>
      <c r="F546" s="7">
        <f>IF(P546&gt;0,RANK(P546,(N546:P546,Q546:AE546)),0)</f>
        <v>0</v>
      </c>
      <c r="G546" s="1">
        <f t="shared" si="207"/>
        <v>1234</v>
      </c>
      <c r="H546" s="2">
        <f t="shared" si="208"/>
        <v>0.33975770925110133</v>
      </c>
      <c r="I546" s="2"/>
      <c r="J546" s="2">
        <f t="shared" si="210"/>
        <v>0.32791850220264318</v>
      </c>
      <c r="K546" s="2">
        <f t="shared" si="211"/>
        <v>0.66767621145374445</v>
      </c>
      <c r="L546" s="2">
        <f t="shared" si="212"/>
        <v>0</v>
      </c>
      <c r="M546" s="2">
        <f t="shared" si="213"/>
        <v>4.405286343612369E-3</v>
      </c>
      <c r="N546" s="1">
        <v>1191</v>
      </c>
      <c r="O546" s="1">
        <v>2425</v>
      </c>
      <c r="Q546" s="61">
        <v>16</v>
      </c>
      <c r="R546" s="61"/>
      <c r="S546" s="61"/>
      <c r="T546" s="61"/>
      <c r="U546" s="61"/>
      <c r="V546" s="61"/>
      <c r="W546" s="61"/>
      <c r="X546" s="61">
        <v>0</v>
      </c>
      <c r="Y546" s="61">
        <v>0</v>
      </c>
      <c r="Z546" s="61">
        <v>0</v>
      </c>
      <c r="AA546" s="1">
        <v>0</v>
      </c>
      <c r="BB546" s="7">
        <f>IF(Q546&gt;0,RANK(Q546,(N546:P546,Q546:AE546)),0)</f>
        <v>3</v>
      </c>
      <c r="BC546" s="7">
        <f>IF(R546&gt;0,RANK(R546,(N546:P546,Q546:AE546)),0)</f>
        <v>0</v>
      </c>
      <c r="BD546" s="7">
        <f>IF(T546&gt;0,RANK(T546,(N546:P546,Q546:AE546)),0)</f>
        <v>0</v>
      </c>
      <c r="BE546" s="7">
        <f>IF(S546&gt;0,RANK(S546,(N546:P546,Q546:AE546)),0)</f>
        <v>0</v>
      </c>
      <c r="BF546" s="2">
        <f t="shared" si="214"/>
        <v>4.4052863436123352E-3</v>
      </c>
      <c r="BG546" s="2">
        <f t="shared" si="215"/>
        <v>0</v>
      </c>
      <c r="BH546" s="2">
        <f t="shared" si="216"/>
        <v>0</v>
      </c>
      <c r="BI546" s="2">
        <f t="shared" si="217"/>
        <v>0</v>
      </c>
      <c r="BK546" t="s">
        <v>80</v>
      </c>
      <c r="BL546" t="s">
        <v>855</v>
      </c>
      <c r="BO546" s="99">
        <v>13</v>
      </c>
      <c r="BP546" s="97">
        <v>271</v>
      </c>
      <c r="BQ546" s="103">
        <f t="shared" si="218"/>
        <v>13271</v>
      </c>
      <c r="BS546" s="7" t="s">
        <v>2466</v>
      </c>
    </row>
    <row r="547" spans="1:71" ht="14" hidden="1" customHeight="1" outlineLevel="1" x14ac:dyDescent="0.2">
      <c r="A547" t="s">
        <v>953</v>
      </c>
      <c r="B547" t="s">
        <v>855</v>
      </c>
      <c r="C547" s="1">
        <f t="shared" si="209"/>
        <v>3939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207"/>
        <v>325</v>
      </c>
      <c r="H547" s="2">
        <f t="shared" si="208"/>
        <v>8.2508250825082508E-2</v>
      </c>
      <c r="I547" s="2"/>
      <c r="J547" s="2">
        <f t="shared" si="210"/>
        <v>0.53947702462553948</v>
      </c>
      <c r="K547" s="2">
        <f t="shared" si="211"/>
        <v>0.45696877380045697</v>
      </c>
      <c r="L547" s="2">
        <f t="shared" si="212"/>
        <v>0</v>
      </c>
      <c r="M547" s="2">
        <f t="shared" si="213"/>
        <v>3.554201574003546E-3</v>
      </c>
      <c r="N547" s="1">
        <v>2125</v>
      </c>
      <c r="O547" s="1">
        <v>1800</v>
      </c>
      <c r="Q547" s="61">
        <v>14</v>
      </c>
      <c r="R547" s="61"/>
      <c r="S547" s="61"/>
      <c r="T547" s="61"/>
      <c r="U547" s="61"/>
      <c r="V547" s="61"/>
      <c r="W547" s="61"/>
      <c r="X547" s="61">
        <v>0</v>
      </c>
      <c r="Y547" s="61">
        <v>0</v>
      </c>
      <c r="Z547" s="61">
        <v>0</v>
      </c>
      <c r="AA547" s="1">
        <v>0</v>
      </c>
      <c r="BB547" s="7">
        <f>IF(Q547&gt;0,RANK(Q547,(N547:P547,Q547:AE547)),0)</f>
        <v>3</v>
      </c>
      <c r="BC547" s="7">
        <f>IF(R547&gt;0,RANK(R547,(N547:P547,Q547:AE547)),0)</f>
        <v>0</v>
      </c>
      <c r="BD547" s="7">
        <f>IF(T547&gt;0,RANK(T547,(N547:P547,Q547:AE547)),0)</f>
        <v>0</v>
      </c>
      <c r="BE547" s="7">
        <f>IF(S547&gt;0,RANK(S547,(N547:P547,Q547:AE547)),0)</f>
        <v>0</v>
      </c>
      <c r="BF547" s="2">
        <f t="shared" si="214"/>
        <v>3.5542015740035542E-3</v>
      </c>
      <c r="BG547" s="2">
        <f t="shared" si="215"/>
        <v>0</v>
      </c>
      <c r="BH547" s="2">
        <f t="shared" si="216"/>
        <v>0</v>
      </c>
      <c r="BI547" s="2">
        <f t="shared" si="217"/>
        <v>0</v>
      </c>
      <c r="BK547" t="s">
        <v>953</v>
      </c>
      <c r="BL547" t="s">
        <v>855</v>
      </c>
      <c r="BO547" s="99">
        <v>13</v>
      </c>
      <c r="BP547" s="97">
        <v>273</v>
      </c>
      <c r="BQ547" s="103">
        <f t="shared" si="218"/>
        <v>13273</v>
      </c>
      <c r="BS547" s="7" t="s">
        <v>2466</v>
      </c>
    </row>
    <row r="548" spans="1:71" ht="14" hidden="1" customHeight="1" outlineLevel="1" x14ac:dyDescent="0.2">
      <c r="A548" t="s">
        <v>1267</v>
      </c>
      <c r="B548" t="s">
        <v>855</v>
      </c>
      <c r="C548" s="1">
        <f t="shared" si="209"/>
        <v>17244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>IF(P548&gt;0,RANK(P548,(N548:P548,Q548:AE548)),0)</f>
        <v>0</v>
      </c>
      <c r="G548" s="1">
        <f t="shared" si="207"/>
        <v>3955</v>
      </c>
      <c r="H548" s="2">
        <f t="shared" si="208"/>
        <v>0.2293551380190211</v>
      </c>
      <c r="I548" s="2"/>
      <c r="J548" s="2">
        <f t="shared" si="210"/>
        <v>0.38285780561354676</v>
      </c>
      <c r="K548" s="2">
        <f t="shared" si="211"/>
        <v>0.61221294363256784</v>
      </c>
      <c r="L548" s="2">
        <f t="shared" si="212"/>
        <v>0</v>
      </c>
      <c r="M548" s="2">
        <f t="shared" si="213"/>
        <v>4.9292507538853947E-3</v>
      </c>
      <c r="N548" s="1">
        <v>6602</v>
      </c>
      <c r="O548" s="1">
        <v>10557</v>
      </c>
      <c r="Q548" s="61">
        <v>85</v>
      </c>
      <c r="R548" s="61"/>
      <c r="S548" s="61"/>
      <c r="T548" s="61"/>
      <c r="U548" s="61"/>
      <c r="V548" s="61"/>
      <c r="W548" s="61"/>
      <c r="X548" s="61">
        <v>0</v>
      </c>
      <c r="Y548" s="61">
        <v>0</v>
      </c>
      <c r="Z548" s="61">
        <v>0</v>
      </c>
      <c r="AA548" s="1">
        <v>0</v>
      </c>
      <c r="BB548" s="7">
        <f>IF(Q548&gt;0,RANK(Q548,(N548:P548,Q548:AE548)),0)</f>
        <v>3</v>
      </c>
      <c r="BC548" s="7">
        <f>IF(R548&gt;0,RANK(R548,(N548:P548,Q548:AE548)),0)</f>
        <v>0</v>
      </c>
      <c r="BD548" s="7">
        <f>IF(T548&gt;0,RANK(T548,(N548:P548,Q548:AE548)),0)</f>
        <v>0</v>
      </c>
      <c r="BE548" s="7">
        <f>IF(S548&gt;0,RANK(S548,(N548:P548,Q548:AE548)),0)</f>
        <v>0</v>
      </c>
      <c r="BF548" s="2">
        <f t="shared" si="214"/>
        <v>4.9292507538854094E-3</v>
      </c>
      <c r="BG548" s="2">
        <f t="shared" si="215"/>
        <v>0</v>
      </c>
      <c r="BH548" s="2">
        <f t="shared" si="216"/>
        <v>0</v>
      </c>
      <c r="BI548" s="2">
        <f t="shared" si="217"/>
        <v>0</v>
      </c>
      <c r="BK548" t="s">
        <v>1267</v>
      </c>
      <c r="BL548" t="s">
        <v>855</v>
      </c>
      <c r="BO548" s="99">
        <v>13</v>
      </c>
      <c r="BP548" s="97">
        <v>275</v>
      </c>
      <c r="BQ548" s="103">
        <f t="shared" si="218"/>
        <v>13275</v>
      </c>
      <c r="BS548" s="7" t="s">
        <v>2466</v>
      </c>
    </row>
    <row r="549" spans="1:71" ht="14" hidden="1" customHeight="1" outlineLevel="1" x14ac:dyDescent="0.2">
      <c r="A549" t="s">
        <v>26</v>
      </c>
      <c r="B549" t="s">
        <v>855</v>
      </c>
      <c r="C549" s="1">
        <f t="shared" si="209"/>
        <v>13673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>IF(P549&gt;0,RANK(P549,(N549:P549,Q549:AE549)),0)</f>
        <v>0</v>
      </c>
      <c r="G549" s="1">
        <f t="shared" si="207"/>
        <v>5453</v>
      </c>
      <c r="H549" s="2">
        <f t="shared" si="208"/>
        <v>0.39881518320778175</v>
      </c>
      <c r="I549" s="2"/>
      <c r="J549" s="2">
        <f t="shared" si="210"/>
        <v>0.29766693483507645</v>
      </c>
      <c r="K549" s="2">
        <f t="shared" si="211"/>
        <v>0.6964821180428582</v>
      </c>
      <c r="L549" s="2">
        <f t="shared" si="212"/>
        <v>0</v>
      </c>
      <c r="M549" s="2">
        <f t="shared" si="213"/>
        <v>5.8509471220653531E-3</v>
      </c>
      <c r="N549" s="1">
        <v>4070</v>
      </c>
      <c r="O549" s="1">
        <v>9523</v>
      </c>
      <c r="Q549" s="61">
        <v>80</v>
      </c>
      <c r="R549" s="61"/>
      <c r="S549" s="61"/>
      <c r="T549" s="61"/>
      <c r="U549" s="61"/>
      <c r="V549" s="61"/>
      <c r="W549" s="61"/>
      <c r="X549" s="61">
        <v>0</v>
      </c>
      <c r="Y549" s="61">
        <v>0</v>
      </c>
      <c r="Z549" s="61">
        <v>0</v>
      </c>
      <c r="AA549" s="1">
        <v>0</v>
      </c>
      <c r="BB549" s="7">
        <f>IF(Q549&gt;0,RANK(Q549,(N549:P549,Q549:AE549)),0)</f>
        <v>3</v>
      </c>
      <c r="BC549" s="7">
        <f>IF(R549&gt;0,RANK(R549,(N549:P549,Q549:AE549)),0)</f>
        <v>0</v>
      </c>
      <c r="BD549" s="7">
        <f>IF(T549&gt;0,RANK(T549,(N549:P549,Q549:AE549)),0)</f>
        <v>0</v>
      </c>
      <c r="BE549" s="7">
        <f>IF(S549&gt;0,RANK(S549,(N549:P549,Q549:AE549)),0)</f>
        <v>0</v>
      </c>
      <c r="BF549" s="2">
        <f t="shared" si="214"/>
        <v>5.8509471220653843E-3</v>
      </c>
      <c r="BG549" s="2">
        <f t="shared" si="215"/>
        <v>0</v>
      </c>
      <c r="BH549" s="2">
        <f t="shared" si="216"/>
        <v>0</v>
      </c>
      <c r="BI549" s="2">
        <f t="shared" si="217"/>
        <v>0</v>
      </c>
      <c r="BK549" t="s">
        <v>26</v>
      </c>
      <c r="BL549" t="s">
        <v>855</v>
      </c>
      <c r="BO549" s="99">
        <v>13</v>
      </c>
      <c r="BP549" s="97">
        <v>277</v>
      </c>
      <c r="BQ549" s="103">
        <f t="shared" si="218"/>
        <v>13277</v>
      </c>
      <c r="BS549" s="7" t="s">
        <v>2466</v>
      </c>
    </row>
    <row r="550" spans="1:71" ht="14" hidden="1" customHeight="1" outlineLevel="1" x14ac:dyDescent="0.2">
      <c r="A550" t="s">
        <v>1580</v>
      </c>
      <c r="B550" t="s">
        <v>855</v>
      </c>
      <c r="C550" s="1">
        <f t="shared" si="209"/>
        <v>8860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>IF(P550&gt;0,RANK(P550,(N550:P550,Q550:AE550)),0)</f>
        <v>0</v>
      </c>
      <c r="G550" s="1">
        <f t="shared" si="207"/>
        <v>4422</v>
      </c>
      <c r="H550" s="2">
        <f t="shared" si="208"/>
        <v>0.49909706546275395</v>
      </c>
      <c r="I550" s="2"/>
      <c r="J550" s="2">
        <f t="shared" si="210"/>
        <v>0.2484198645598194</v>
      </c>
      <c r="K550" s="2">
        <f t="shared" si="211"/>
        <v>0.74751693002257336</v>
      </c>
      <c r="L550" s="2">
        <f t="shared" si="212"/>
        <v>0</v>
      </c>
      <c r="M550" s="2">
        <f t="shared" si="213"/>
        <v>4.0632054176071852E-3</v>
      </c>
      <c r="N550" s="1">
        <v>2201</v>
      </c>
      <c r="O550" s="1">
        <v>6623</v>
      </c>
      <c r="Q550" s="61">
        <v>36</v>
      </c>
      <c r="R550" s="61"/>
      <c r="S550" s="61"/>
      <c r="T550" s="61"/>
      <c r="U550" s="61"/>
      <c r="V550" s="61"/>
      <c r="W550" s="61"/>
      <c r="X550" s="61">
        <v>0</v>
      </c>
      <c r="Y550" s="61">
        <v>0</v>
      </c>
      <c r="Z550" s="61">
        <v>0</v>
      </c>
      <c r="AA550" s="1">
        <v>0</v>
      </c>
      <c r="BB550" s="7">
        <f>IF(Q550&gt;0,RANK(Q550,(N550:P550,Q550:AE550)),0)</f>
        <v>3</v>
      </c>
      <c r="BC550" s="7">
        <f>IF(R550&gt;0,RANK(R550,(N550:P550,Q550:AE550)),0)</f>
        <v>0</v>
      </c>
      <c r="BD550" s="7">
        <f>IF(T550&gt;0,RANK(T550,(N550:P550,Q550:AE550)),0)</f>
        <v>0</v>
      </c>
      <c r="BE550" s="7">
        <f>IF(S550&gt;0,RANK(S550,(N550:P550,Q550:AE550)),0)</f>
        <v>0</v>
      </c>
      <c r="BF550" s="2">
        <f t="shared" si="214"/>
        <v>4.0632054176072234E-3</v>
      </c>
      <c r="BG550" s="2">
        <f t="shared" si="215"/>
        <v>0</v>
      </c>
      <c r="BH550" s="2">
        <f t="shared" si="216"/>
        <v>0</v>
      </c>
      <c r="BI550" s="2">
        <f t="shared" si="217"/>
        <v>0</v>
      </c>
      <c r="BK550" t="s">
        <v>1580</v>
      </c>
      <c r="BL550" t="s">
        <v>855</v>
      </c>
      <c r="BO550" s="99">
        <v>13</v>
      </c>
      <c r="BP550" s="97">
        <v>279</v>
      </c>
      <c r="BQ550" s="103">
        <f t="shared" si="218"/>
        <v>13279</v>
      </c>
      <c r="BS550" s="7" t="s">
        <v>2466</v>
      </c>
    </row>
    <row r="551" spans="1:71" ht="14" hidden="1" customHeight="1" outlineLevel="1" x14ac:dyDescent="0.2">
      <c r="A551" t="s">
        <v>1581</v>
      </c>
      <c r="B551" t="s">
        <v>855</v>
      </c>
      <c r="C551" s="1">
        <f t="shared" si="209"/>
        <v>6132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>IF(P551&gt;0,RANK(P551,(N551:P551,Q551:AE551)),0)</f>
        <v>0</v>
      </c>
      <c r="G551" s="1">
        <f t="shared" si="207"/>
        <v>3944</v>
      </c>
      <c r="H551" s="2">
        <f t="shared" si="208"/>
        <v>0.64318330071754726</v>
      </c>
      <c r="I551" s="2"/>
      <c r="J551" s="2">
        <f t="shared" si="210"/>
        <v>0.17367906066536204</v>
      </c>
      <c r="K551" s="2">
        <f t="shared" si="211"/>
        <v>0.81686236138290935</v>
      </c>
      <c r="L551" s="2">
        <f t="shared" si="212"/>
        <v>0</v>
      </c>
      <c r="M551" s="2">
        <f t="shared" si="213"/>
        <v>9.4585779517286639E-3</v>
      </c>
      <c r="N551" s="1">
        <v>1065</v>
      </c>
      <c r="O551" s="1">
        <v>5009</v>
      </c>
      <c r="Q551" s="61">
        <v>58</v>
      </c>
      <c r="R551" s="61"/>
      <c r="S551" s="61"/>
      <c r="T551" s="61"/>
      <c r="U551" s="61"/>
      <c r="V551" s="61"/>
      <c r="W551" s="61"/>
      <c r="X551" s="61">
        <v>0</v>
      </c>
      <c r="Y551" s="61">
        <v>0</v>
      </c>
      <c r="Z551" s="61">
        <v>0</v>
      </c>
      <c r="AA551" s="1">
        <v>0</v>
      </c>
      <c r="BB551" s="7">
        <f>IF(Q551&gt;0,RANK(Q551,(N551:P551,Q551:AE551)),0)</f>
        <v>3</v>
      </c>
      <c r="BC551" s="7">
        <f>IF(R551&gt;0,RANK(R551,(N551:P551,Q551:AE551)),0)</f>
        <v>0</v>
      </c>
      <c r="BD551" s="7">
        <f>IF(T551&gt;0,RANK(T551,(N551:P551,Q551:AE551)),0)</f>
        <v>0</v>
      </c>
      <c r="BE551" s="7">
        <f>IF(S551&gt;0,RANK(S551,(N551:P551,Q551:AE551)),0)</f>
        <v>0</v>
      </c>
      <c r="BF551" s="2">
        <f t="shared" si="214"/>
        <v>9.4585779517286361E-3</v>
      </c>
      <c r="BG551" s="2">
        <f t="shared" si="215"/>
        <v>0</v>
      </c>
      <c r="BH551" s="2">
        <f t="shared" si="216"/>
        <v>0</v>
      </c>
      <c r="BI551" s="2">
        <f t="shared" si="217"/>
        <v>0</v>
      </c>
      <c r="BK551" t="s">
        <v>1581</v>
      </c>
      <c r="BL551" t="s">
        <v>855</v>
      </c>
      <c r="BO551" s="99">
        <v>13</v>
      </c>
      <c r="BP551" s="97">
        <v>281</v>
      </c>
      <c r="BQ551" s="103">
        <f t="shared" si="218"/>
        <v>13281</v>
      </c>
      <c r="BS551" s="7" t="s">
        <v>2466</v>
      </c>
    </row>
    <row r="552" spans="1:71" ht="14" hidden="1" customHeight="1" outlineLevel="1" x14ac:dyDescent="0.2">
      <c r="A552" t="s">
        <v>1810</v>
      </c>
      <c r="B552" t="s">
        <v>855</v>
      </c>
      <c r="C552" s="1">
        <f t="shared" si="209"/>
        <v>2614</v>
      </c>
      <c r="D552" s="7">
        <f>IF(N552&gt;0, RANK(N552,(N552:P552,Q552:AE552)),0)</f>
        <v>2</v>
      </c>
      <c r="E552" s="7">
        <f>IF(O552&gt;0,RANK(O552,(N552:P552,Q552:AE552)),0)</f>
        <v>1</v>
      </c>
      <c r="F552" s="7">
        <f>IF(P552&gt;0,RANK(P552,(N552:P552,Q552:AE552)),0)</f>
        <v>0</v>
      </c>
      <c r="G552" s="1">
        <f t="shared" si="207"/>
        <v>994</v>
      </c>
      <c r="H552" s="2">
        <f t="shared" si="208"/>
        <v>0.38026013771996942</v>
      </c>
      <c r="I552" s="2"/>
      <c r="J552" s="2">
        <f t="shared" si="210"/>
        <v>0.30833970925784238</v>
      </c>
      <c r="K552" s="2">
        <f t="shared" si="211"/>
        <v>0.68859984697781174</v>
      </c>
      <c r="L552" s="2">
        <f t="shared" si="212"/>
        <v>0</v>
      </c>
      <c r="M552" s="2">
        <f t="shared" si="213"/>
        <v>3.0604437643458882E-3</v>
      </c>
      <c r="N552" s="1">
        <v>806</v>
      </c>
      <c r="O552" s="1">
        <v>1800</v>
      </c>
      <c r="Q552" s="61">
        <v>8</v>
      </c>
      <c r="R552" s="61"/>
      <c r="S552" s="61"/>
      <c r="T552" s="61"/>
      <c r="U552" s="61"/>
      <c r="V552" s="61"/>
      <c r="W552" s="61"/>
      <c r="X552" s="61">
        <v>0</v>
      </c>
      <c r="Y552" s="61">
        <v>0</v>
      </c>
      <c r="Z552" s="61">
        <v>0</v>
      </c>
      <c r="AA552" s="1">
        <v>0</v>
      </c>
      <c r="BB552" s="7">
        <f>IF(Q552&gt;0,RANK(Q552,(N552:P552,Q552:AE552)),0)</f>
        <v>3</v>
      </c>
      <c r="BC552" s="7">
        <f>IF(R552&gt;0,RANK(R552,(N552:P552,Q552:AE552)),0)</f>
        <v>0</v>
      </c>
      <c r="BD552" s="7">
        <f>IF(T552&gt;0,RANK(T552,(N552:P552,Q552:AE552)),0)</f>
        <v>0</v>
      </c>
      <c r="BE552" s="7">
        <f>IF(S552&gt;0,RANK(S552,(N552:P552,Q552:AE552)),0)</f>
        <v>0</v>
      </c>
      <c r="BF552" s="2">
        <f t="shared" si="214"/>
        <v>3.06044376434583E-3</v>
      </c>
      <c r="BG552" s="2">
        <f t="shared" si="215"/>
        <v>0</v>
      </c>
      <c r="BH552" s="2">
        <f t="shared" si="216"/>
        <v>0</v>
      </c>
      <c r="BI552" s="2">
        <f t="shared" si="217"/>
        <v>0</v>
      </c>
      <c r="BK552" t="s">
        <v>1810</v>
      </c>
      <c r="BL552" t="s">
        <v>855</v>
      </c>
      <c r="BO552" s="99">
        <v>13</v>
      </c>
      <c r="BP552" s="97">
        <v>283</v>
      </c>
      <c r="BQ552" s="103">
        <f t="shared" si="218"/>
        <v>13283</v>
      </c>
      <c r="BS552" s="7" t="s">
        <v>2466</v>
      </c>
    </row>
    <row r="553" spans="1:71" ht="14" hidden="1" customHeight="1" outlineLevel="1" x14ac:dyDescent="0.2">
      <c r="A553" t="s">
        <v>441</v>
      </c>
      <c r="B553" t="s">
        <v>855</v>
      </c>
      <c r="C553" s="1">
        <f t="shared" si="209"/>
        <v>23913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0</v>
      </c>
      <c r="G553" s="1">
        <f t="shared" si="207"/>
        <v>5315</v>
      </c>
      <c r="H553" s="2">
        <f t="shared" si="208"/>
        <v>0.22226404048007359</v>
      </c>
      <c r="I553" s="2"/>
      <c r="J553" s="2">
        <f t="shared" si="210"/>
        <v>0.3854807008740016</v>
      </c>
      <c r="K553" s="2">
        <f t="shared" si="211"/>
        <v>0.60774474135407519</v>
      </c>
      <c r="L553" s="2">
        <f t="shared" si="212"/>
        <v>0</v>
      </c>
      <c r="M553" s="2">
        <f t="shared" si="213"/>
        <v>6.7745577719232619E-3</v>
      </c>
      <c r="N553" s="1">
        <v>9218</v>
      </c>
      <c r="O553" s="1">
        <v>14533</v>
      </c>
      <c r="Q553" s="61">
        <v>162</v>
      </c>
      <c r="R553" s="61"/>
      <c r="S553" s="61"/>
      <c r="T553" s="61"/>
      <c r="U553" s="61"/>
      <c r="V553" s="61"/>
      <c r="W553" s="61"/>
      <c r="X553" s="61">
        <v>0</v>
      </c>
      <c r="Y553" s="61">
        <v>0</v>
      </c>
      <c r="Z553" s="61">
        <v>0</v>
      </c>
      <c r="AA553" s="1">
        <v>0</v>
      </c>
      <c r="BB553" s="7">
        <f>IF(Q553&gt;0,RANK(Q553,(N553:P553,Q553:AE553)),0)</f>
        <v>3</v>
      </c>
      <c r="BC553" s="7">
        <f>IF(R553&gt;0,RANK(R553,(N553:P553,Q553:AE553)),0)</f>
        <v>0</v>
      </c>
      <c r="BD553" s="7">
        <f>IF(T553&gt;0,RANK(T553,(N553:P553,Q553:AE553)),0)</f>
        <v>0</v>
      </c>
      <c r="BE553" s="7">
        <f>IF(S553&gt;0,RANK(S553,(N553:P553,Q553:AE553)),0)</f>
        <v>0</v>
      </c>
      <c r="BF553" s="2">
        <f t="shared" si="214"/>
        <v>6.774557771923222E-3</v>
      </c>
      <c r="BG553" s="2">
        <f t="shared" si="215"/>
        <v>0</v>
      </c>
      <c r="BH553" s="2">
        <f t="shared" si="216"/>
        <v>0</v>
      </c>
      <c r="BI553" s="2">
        <f t="shared" si="217"/>
        <v>0</v>
      </c>
      <c r="BK553" t="s">
        <v>441</v>
      </c>
      <c r="BL553" t="s">
        <v>855</v>
      </c>
      <c r="BO553" s="99">
        <v>13</v>
      </c>
      <c r="BP553" s="97">
        <v>285</v>
      </c>
      <c r="BQ553" s="103">
        <f t="shared" si="218"/>
        <v>13285</v>
      </c>
      <c r="BS553" s="7" t="s">
        <v>2466</v>
      </c>
    </row>
    <row r="554" spans="1:71" ht="14" hidden="1" customHeight="1" outlineLevel="1" x14ac:dyDescent="0.2">
      <c r="A554" t="s">
        <v>442</v>
      </c>
      <c r="B554" t="s">
        <v>855</v>
      </c>
      <c r="C554" s="1">
        <f t="shared" si="209"/>
        <v>3274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0</v>
      </c>
      <c r="G554" s="1">
        <f t="shared" si="207"/>
        <v>862</v>
      </c>
      <c r="H554" s="2">
        <f t="shared" si="208"/>
        <v>0.26328649969456325</v>
      </c>
      <c r="I554" s="2"/>
      <c r="J554" s="2">
        <f t="shared" si="210"/>
        <v>0.36652412950519242</v>
      </c>
      <c r="K554" s="2">
        <f t="shared" si="211"/>
        <v>0.62981062919975561</v>
      </c>
      <c r="L554" s="2">
        <f t="shared" si="212"/>
        <v>0</v>
      </c>
      <c r="M554" s="2">
        <f t="shared" si="213"/>
        <v>3.6652412950519686E-3</v>
      </c>
      <c r="N554" s="1">
        <v>1200</v>
      </c>
      <c r="O554" s="1">
        <v>2062</v>
      </c>
      <c r="Q554" s="61">
        <v>12</v>
      </c>
      <c r="R554" s="61"/>
      <c r="S554" s="61"/>
      <c r="T554" s="61"/>
      <c r="U554" s="61"/>
      <c r="V554" s="61"/>
      <c r="W554" s="61"/>
      <c r="X554" s="61">
        <v>0</v>
      </c>
      <c r="Y554" s="61">
        <v>0</v>
      </c>
      <c r="Z554" s="61">
        <v>0</v>
      </c>
      <c r="AA554" s="1">
        <v>0</v>
      </c>
      <c r="BB554" s="7">
        <f>IF(Q554&gt;0,RANK(Q554,(N554:P554,Q554:AE554)),0)</f>
        <v>3</v>
      </c>
      <c r="BC554" s="7">
        <f>IF(R554&gt;0,RANK(R554,(N554:P554,Q554:AE554)),0)</f>
        <v>0</v>
      </c>
      <c r="BD554" s="7">
        <f>IF(T554&gt;0,RANK(T554,(N554:P554,Q554:AE554)),0)</f>
        <v>0</v>
      </c>
      <c r="BE554" s="7">
        <f>IF(S554&gt;0,RANK(S554,(N554:P554,Q554:AE554)),0)</f>
        <v>0</v>
      </c>
      <c r="BF554" s="2">
        <f t="shared" si="214"/>
        <v>3.6652412950519244E-3</v>
      </c>
      <c r="BG554" s="2">
        <f t="shared" si="215"/>
        <v>0</v>
      </c>
      <c r="BH554" s="2">
        <f t="shared" si="216"/>
        <v>0</v>
      </c>
      <c r="BI554" s="2">
        <f t="shared" si="217"/>
        <v>0</v>
      </c>
      <c r="BK554" t="s">
        <v>442</v>
      </c>
      <c r="BL554" t="s">
        <v>855</v>
      </c>
      <c r="BO554" s="99">
        <v>13</v>
      </c>
      <c r="BP554" s="97">
        <v>287</v>
      </c>
      <c r="BQ554" s="103">
        <f t="shared" si="218"/>
        <v>13287</v>
      </c>
      <c r="BS554" s="7" t="s">
        <v>2466</v>
      </c>
    </row>
    <row r="555" spans="1:71" ht="14" hidden="1" customHeight="1" outlineLevel="1" x14ac:dyDescent="0.2">
      <c r="A555" t="s">
        <v>443</v>
      </c>
      <c r="B555" t="s">
        <v>855</v>
      </c>
      <c r="C555" s="1">
        <f t="shared" si="209"/>
        <v>3792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0</v>
      </c>
      <c r="G555" s="1">
        <f t="shared" si="207"/>
        <v>223</v>
      </c>
      <c r="H555" s="2">
        <f t="shared" si="208"/>
        <v>5.8808016877637134E-2</v>
      </c>
      <c r="I555" s="2"/>
      <c r="J555" s="2">
        <f t="shared" si="210"/>
        <v>0.46835443037974683</v>
      </c>
      <c r="K555" s="2">
        <f t="shared" si="211"/>
        <v>0.52716244725738393</v>
      </c>
      <c r="L555" s="2">
        <f t="shared" si="212"/>
        <v>0</v>
      </c>
      <c r="M555" s="2">
        <f t="shared" si="213"/>
        <v>4.4831223628691852E-3</v>
      </c>
      <c r="N555" s="1">
        <v>1776</v>
      </c>
      <c r="O555" s="1">
        <v>1999</v>
      </c>
      <c r="Q555" s="61">
        <v>17</v>
      </c>
      <c r="R555" s="61"/>
      <c r="S555" s="61"/>
      <c r="T555" s="61"/>
      <c r="U555" s="61"/>
      <c r="V555" s="61"/>
      <c r="W555" s="61"/>
      <c r="X555" s="61">
        <v>0</v>
      </c>
      <c r="Y555" s="61">
        <v>0</v>
      </c>
      <c r="Z555" s="61">
        <v>0</v>
      </c>
      <c r="AA555" s="1">
        <v>0</v>
      </c>
      <c r="BB555" s="7">
        <f>IF(Q555&gt;0,RANK(Q555,(N555:P555,Q555:AE555)),0)</f>
        <v>3</v>
      </c>
      <c r="BC555" s="7">
        <f>IF(R555&gt;0,RANK(R555,(N555:P555,Q555:AE555)),0)</f>
        <v>0</v>
      </c>
      <c r="BD555" s="7">
        <f>IF(T555&gt;0,RANK(T555,(N555:P555,Q555:AE555)),0)</f>
        <v>0</v>
      </c>
      <c r="BE555" s="7">
        <f>IF(S555&gt;0,RANK(S555,(N555:P555,Q555:AE555)),0)</f>
        <v>0</v>
      </c>
      <c r="BF555" s="2">
        <f t="shared" si="214"/>
        <v>4.4831223628691982E-3</v>
      </c>
      <c r="BG555" s="2">
        <f t="shared" si="215"/>
        <v>0</v>
      </c>
      <c r="BH555" s="2">
        <f t="shared" si="216"/>
        <v>0</v>
      </c>
      <c r="BI555" s="2">
        <f t="shared" si="217"/>
        <v>0</v>
      </c>
      <c r="BK555" t="s">
        <v>443</v>
      </c>
      <c r="BL555" t="s">
        <v>855</v>
      </c>
      <c r="BO555" s="99">
        <v>13</v>
      </c>
      <c r="BP555" s="97">
        <v>289</v>
      </c>
      <c r="BQ555" s="103">
        <f t="shared" si="218"/>
        <v>13289</v>
      </c>
      <c r="BS555" s="7" t="s">
        <v>2466</v>
      </c>
    </row>
    <row r="556" spans="1:71" ht="14" hidden="1" customHeight="1" outlineLevel="1" x14ac:dyDescent="0.2">
      <c r="A556" t="s">
        <v>680</v>
      </c>
      <c r="B556" t="s">
        <v>855</v>
      </c>
      <c r="C556" s="1">
        <f t="shared" si="209"/>
        <v>11865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0</v>
      </c>
      <c r="G556" s="1">
        <f t="shared" si="207"/>
        <v>8047</v>
      </c>
      <c r="H556" s="2">
        <f t="shared" si="208"/>
        <v>0.67821323219553309</v>
      </c>
      <c r="I556" s="2"/>
      <c r="J556" s="2">
        <f t="shared" si="210"/>
        <v>0.15608933839022335</v>
      </c>
      <c r="K556" s="2">
        <f t="shared" si="211"/>
        <v>0.83430257058575641</v>
      </c>
      <c r="L556" s="2">
        <f t="shared" si="212"/>
        <v>0</v>
      </c>
      <c r="M556" s="2">
        <f t="shared" si="213"/>
        <v>9.608091024020271E-3</v>
      </c>
      <c r="N556" s="1">
        <v>1852</v>
      </c>
      <c r="O556" s="1">
        <v>9899</v>
      </c>
      <c r="Q556" s="61">
        <v>114</v>
      </c>
      <c r="R556" s="61"/>
      <c r="S556" s="61"/>
      <c r="T556" s="61"/>
      <c r="U556" s="61"/>
      <c r="V556" s="61"/>
      <c r="W556" s="61"/>
      <c r="X556" s="61">
        <v>0</v>
      </c>
      <c r="Y556" s="61">
        <v>0</v>
      </c>
      <c r="Z556" s="61">
        <v>0</v>
      </c>
      <c r="AA556" s="1">
        <v>0</v>
      </c>
      <c r="BB556" s="7">
        <f>IF(Q556&gt;0,RANK(Q556,(N556:P556,Q556:AE556)),0)</f>
        <v>3</v>
      </c>
      <c r="BC556" s="7">
        <f>IF(R556&gt;0,RANK(R556,(N556:P556,Q556:AE556)),0)</f>
        <v>0</v>
      </c>
      <c r="BD556" s="7">
        <f>IF(T556&gt;0,RANK(T556,(N556:P556,Q556:AE556)),0)</f>
        <v>0</v>
      </c>
      <c r="BE556" s="7">
        <f>IF(S556&gt;0,RANK(S556,(N556:P556,Q556:AE556)),0)</f>
        <v>0</v>
      </c>
      <c r="BF556" s="2">
        <f t="shared" si="214"/>
        <v>9.6080910240202277E-3</v>
      </c>
      <c r="BG556" s="2">
        <f t="shared" si="215"/>
        <v>0</v>
      </c>
      <c r="BH556" s="2">
        <f t="shared" si="216"/>
        <v>0</v>
      </c>
      <c r="BI556" s="2">
        <f t="shared" si="217"/>
        <v>0</v>
      </c>
      <c r="BK556" t="s">
        <v>680</v>
      </c>
      <c r="BL556" t="s">
        <v>855</v>
      </c>
      <c r="BO556" s="99">
        <v>13</v>
      </c>
      <c r="BP556" s="97">
        <v>291</v>
      </c>
      <c r="BQ556" s="103">
        <f t="shared" si="218"/>
        <v>13291</v>
      </c>
      <c r="BS556" s="7" t="s">
        <v>2466</v>
      </c>
    </row>
    <row r="557" spans="1:71" ht="14" hidden="1" customHeight="1" outlineLevel="1" x14ac:dyDescent="0.2">
      <c r="A557" t="s">
        <v>988</v>
      </c>
      <c r="B557" t="s">
        <v>855</v>
      </c>
      <c r="C557" s="1">
        <f t="shared" si="209"/>
        <v>10569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0</v>
      </c>
      <c r="G557" s="1">
        <f t="shared" si="207"/>
        <v>3620</v>
      </c>
      <c r="H557" s="2">
        <f t="shared" si="208"/>
        <v>0.34251111741886647</v>
      </c>
      <c r="I557" s="2"/>
      <c r="J557" s="2">
        <f t="shared" si="210"/>
        <v>0.32576402687103795</v>
      </c>
      <c r="K557" s="2">
        <f t="shared" si="211"/>
        <v>0.66827514428990442</v>
      </c>
      <c r="L557" s="2">
        <f t="shared" si="212"/>
        <v>0</v>
      </c>
      <c r="M557" s="2">
        <f t="shared" si="213"/>
        <v>5.9608288390575748E-3</v>
      </c>
      <c r="N557" s="1">
        <v>3443</v>
      </c>
      <c r="O557" s="1">
        <v>7063</v>
      </c>
      <c r="Q557" s="61">
        <v>62</v>
      </c>
      <c r="R557" s="61"/>
      <c r="S557" s="61"/>
      <c r="T557" s="61"/>
      <c r="U557" s="61"/>
      <c r="V557" s="61"/>
      <c r="W557" s="61"/>
      <c r="X557" s="61">
        <v>0</v>
      </c>
      <c r="Y557" s="61">
        <v>0</v>
      </c>
      <c r="Z557" s="61">
        <v>0</v>
      </c>
      <c r="AA557" s="1">
        <v>1</v>
      </c>
      <c r="BB557" s="7">
        <f>IF(Q557&gt;0,RANK(Q557,(N557:P557,Q557:AE557)),0)</f>
        <v>3</v>
      </c>
      <c r="BC557" s="7">
        <f>IF(R557&gt;0,RANK(R557,(N557:P557,Q557:AE557)),0)</f>
        <v>0</v>
      </c>
      <c r="BD557" s="7">
        <f>IF(T557&gt;0,RANK(T557,(N557:P557,Q557:AE557)),0)</f>
        <v>0</v>
      </c>
      <c r="BE557" s="7">
        <f>IF(S557&gt;0,RANK(S557,(N557:P557,Q557:AE557)),0)</f>
        <v>0</v>
      </c>
      <c r="BF557" s="2">
        <f t="shared" si="214"/>
        <v>5.8662125082789294E-3</v>
      </c>
      <c r="BG557" s="2">
        <f t="shared" si="215"/>
        <v>0</v>
      </c>
      <c r="BH557" s="2">
        <f t="shared" si="216"/>
        <v>0</v>
      </c>
      <c r="BI557" s="2">
        <f t="shared" si="217"/>
        <v>0</v>
      </c>
      <c r="BK557" t="s">
        <v>988</v>
      </c>
      <c r="BL557" t="s">
        <v>855</v>
      </c>
      <c r="BO557" s="99">
        <v>13</v>
      </c>
      <c r="BP557" s="97">
        <v>293</v>
      </c>
      <c r="BQ557" s="103">
        <f t="shared" si="218"/>
        <v>13293</v>
      </c>
      <c r="BS557" s="7" t="s">
        <v>2466</v>
      </c>
    </row>
    <row r="558" spans="1:71" ht="14" hidden="1" customHeight="1" outlineLevel="1" x14ac:dyDescent="0.2">
      <c r="A558" t="s">
        <v>2112</v>
      </c>
      <c r="B558" t="s">
        <v>855</v>
      </c>
      <c r="C558" s="1">
        <f t="shared" si="209"/>
        <v>21490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0</v>
      </c>
      <c r="G558" s="1">
        <f t="shared" si="207"/>
        <v>13562</v>
      </c>
      <c r="H558" s="2">
        <f t="shared" si="208"/>
        <v>0.63108422522103302</v>
      </c>
      <c r="I558" s="2"/>
      <c r="J558" s="2">
        <f t="shared" si="210"/>
        <v>0.17859469520707305</v>
      </c>
      <c r="K558" s="2">
        <f t="shared" si="211"/>
        <v>0.80967892042810607</v>
      </c>
      <c r="L558" s="2">
        <f t="shared" si="212"/>
        <v>0</v>
      </c>
      <c r="M558" s="2">
        <f t="shared" si="213"/>
        <v>1.1726384364820874E-2</v>
      </c>
      <c r="N558" s="1">
        <v>3838</v>
      </c>
      <c r="O558" s="1">
        <v>17400</v>
      </c>
      <c r="Q558" s="61">
        <v>252</v>
      </c>
      <c r="R558" s="61"/>
      <c r="S558" s="61"/>
      <c r="T558" s="61"/>
      <c r="U558" s="61"/>
      <c r="V558" s="61"/>
      <c r="W558" s="61"/>
      <c r="X558" s="61">
        <v>0</v>
      </c>
      <c r="Y558" s="61">
        <v>0</v>
      </c>
      <c r="Z558" s="61">
        <v>0</v>
      </c>
      <c r="AA558" s="1">
        <v>0</v>
      </c>
      <c r="BB558" s="7">
        <f>IF(Q558&gt;0,RANK(Q558,(N558:P558,Q558:AE558)),0)</f>
        <v>3</v>
      </c>
      <c r="BC558" s="7">
        <f>IF(R558&gt;0,RANK(R558,(N558:P558,Q558:AE558)),0)</f>
        <v>0</v>
      </c>
      <c r="BD558" s="7">
        <f>IF(T558&gt;0,RANK(T558,(N558:P558,Q558:AE558)),0)</f>
        <v>0</v>
      </c>
      <c r="BE558" s="7">
        <f>IF(S558&gt;0,RANK(S558,(N558:P558,Q558:AE558)),0)</f>
        <v>0</v>
      </c>
      <c r="BF558" s="2">
        <f t="shared" si="214"/>
        <v>1.1726384364820847E-2</v>
      </c>
      <c r="BG558" s="2">
        <f t="shared" si="215"/>
        <v>0</v>
      </c>
      <c r="BH558" s="2">
        <f t="shared" si="216"/>
        <v>0</v>
      </c>
      <c r="BI558" s="2">
        <f t="shared" si="217"/>
        <v>0</v>
      </c>
      <c r="BK558" t="s">
        <v>2112</v>
      </c>
      <c r="BL558" t="s">
        <v>855</v>
      </c>
      <c r="BO558" s="99">
        <v>13</v>
      </c>
      <c r="BP558" s="97">
        <v>295</v>
      </c>
      <c r="BQ558" s="103">
        <f t="shared" si="218"/>
        <v>13295</v>
      </c>
      <c r="BS558" s="7" t="s">
        <v>2466</v>
      </c>
    </row>
    <row r="559" spans="1:71" ht="14" hidden="1" customHeight="1" outlineLevel="1" x14ac:dyDescent="0.2">
      <c r="A559" t="s">
        <v>391</v>
      </c>
      <c r="B559" t="s">
        <v>855</v>
      </c>
      <c r="C559" s="1">
        <f t="shared" si="209"/>
        <v>38686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>IF(P559&gt;0,RANK(P559,(N559:P559,Q559:AE559)),0)</f>
        <v>0</v>
      </c>
      <c r="G559" s="1">
        <f t="shared" si="207"/>
        <v>21063</v>
      </c>
      <c r="H559" s="2">
        <f t="shared" si="208"/>
        <v>0.54446052835651138</v>
      </c>
      <c r="I559" s="2"/>
      <c r="J559" s="2">
        <f t="shared" si="210"/>
        <v>0.22434472418962934</v>
      </c>
      <c r="K559" s="2">
        <f t="shared" si="211"/>
        <v>0.76880525254614074</v>
      </c>
      <c r="L559" s="2">
        <f t="shared" si="212"/>
        <v>0</v>
      </c>
      <c r="M559" s="2">
        <f t="shared" si="213"/>
        <v>6.8500232642298986E-3</v>
      </c>
      <c r="N559" s="1">
        <v>8679</v>
      </c>
      <c r="O559" s="1">
        <v>29742</v>
      </c>
      <c r="Q559" s="61">
        <v>265</v>
      </c>
      <c r="R559" s="61"/>
      <c r="S559" s="61"/>
      <c r="T559" s="61"/>
      <c r="U559" s="61"/>
      <c r="V559" s="61"/>
      <c r="W559" s="61"/>
      <c r="X559" s="61">
        <v>0</v>
      </c>
      <c r="Y559" s="61">
        <v>0</v>
      </c>
      <c r="Z559" s="61">
        <v>0</v>
      </c>
      <c r="AA559" s="1">
        <v>0</v>
      </c>
      <c r="BB559" s="7">
        <f>IF(Q559&gt;0,RANK(Q559,(N559:P559,Q559:AE559)),0)</f>
        <v>3</v>
      </c>
      <c r="BC559" s="7">
        <f>IF(R559&gt;0,RANK(R559,(N559:P559,Q559:AE559)),0)</f>
        <v>0</v>
      </c>
      <c r="BD559" s="7">
        <f>IF(T559&gt;0,RANK(T559,(N559:P559,Q559:AE559)),0)</f>
        <v>0</v>
      </c>
      <c r="BE559" s="7">
        <f>IF(S559&gt;0,RANK(S559,(N559:P559,Q559:AE559)),0)</f>
        <v>0</v>
      </c>
      <c r="BF559" s="2">
        <f t="shared" si="214"/>
        <v>6.8500232642299541E-3</v>
      </c>
      <c r="BG559" s="2">
        <f t="shared" si="215"/>
        <v>0</v>
      </c>
      <c r="BH559" s="2">
        <f t="shared" si="216"/>
        <v>0</v>
      </c>
      <c r="BI559" s="2">
        <f t="shared" si="217"/>
        <v>0</v>
      </c>
      <c r="BK559" t="s">
        <v>391</v>
      </c>
      <c r="BL559" t="s">
        <v>855</v>
      </c>
      <c r="BO559" s="99">
        <v>13</v>
      </c>
      <c r="BP559" s="97">
        <v>297</v>
      </c>
      <c r="BQ559" s="103">
        <f t="shared" si="218"/>
        <v>13297</v>
      </c>
      <c r="BS559" s="7" t="s">
        <v>2466</v>
      </c>
    </row>
    <row r="560" spans="1:71" ht="14" hidden="1" customHeight="1" outlineLevel="1" x14ac:dyDescent="0.2">
      <c r="A560" t="s">
        <v>421</v>
      </c>
      <c r="B560" t="s">
        <v>855</v>
      </c>
      <c r="C560" s="1">
        <f t="shared" si="209"/>
        <v>11016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0</v>
      </c>
      <c r="G560" s="1">
        <f t="shared" si="207"/>
        <v>4827</v>
      </c>
      <c r="H560" s="2">
        <f t="shared" si="208"/>
        <v>0.43818082788671026</v>
      </c>
      <c r="I560" s="2"/>
      <c r="J560" s="2">
        <f t="shared" si="210"/>
        <v>0.27841321713870731</v>
      </c>
      <c r="K560" s="2">
        <f t="shared" si="211"/>
        <v>0.71659404502541757</v>
      </c>
      <c r="L560" s="2">
        <f t="shared" si="212"/>
        <v>0</v>
      </c>
      <c r="M560" s="2">
        <f t="shared" si="213"/>
        <v>4.9927378358751717E-3</v>
      </c>
      <c r="N560" s="1">
        <v>3067</v>
      </c>
      <c r="O560" s="1">
        <v>7894</v>
      </c>
      <c r="Q560" s="61">
        <v>55</v>
      </c>
      <c r="R560" s="61"/>
      <c r="S560" s="61"/>
      <c r="T560" s="61"/>
      <c r="U560" s="61"/>
      <c r="V560" s="61"/>
      <c r="W560" s="61"/>
      <c r="X560" s="61">
        <v>0</v>
      </c>
      <c r="Y560" s="61">
        <v>0</v>
      </c>
      <c r="Z560" s="61">
        <v>0</v>
      </c>
      <c r="AA560" s="1">
        <v>0</v>
      </c>
      <c r="BB560" s="7">
        <f>IF(Q560&gt;0,RANK(Q560,(N560:P560,Q560:AE560)),0)</f>
        <v>3</v>
      </c>
      <c r="BC560" s="7">
        <f>IF(R560&gt;0,RANK(R560,(N560:P560,Q560:AE560)),0)</f>
        <v>0</v>
      </c>
      <c r="BD560" s="7">
        <f>IF(T560&gt;0,RANK(T560,(N560:P560,Q560:AE560)),0)</f>
        <v>0</v>
      </c>
      <c r="BE560" s="7">
        <f>IF(S560&gt;0,RANK(S560,(N560:P560,Q560:AE560)),0)</f>
        <v>0</v>
      </c>
      <c r="BF560" s="2">
        <f t="shared" si="214"/>
        <v>4.9927378358750911E-3</v>
      </c>
      <c r="BG560" s="2">
        <f t="shared" si="215"/>
        <v>0</v>
      </c>
      <c r="BH560" s="2">
        <f t="shared" si="216"/>
        <v>0</v>
      </c>
      <c r="BI560" s="2">
        <f t="shared" si="217"/>
        <v>0</v>
      </c>
      <c r="BK560" t="s">
        <v>421</v>
      </c>
      <c r="BL560" t="s">
        <v>855</v>
      </c>
      <c r="BO560" s="99">
        <v>13</v>
      </c>
      <c r="BP560" s="97">
        <v>299</v>
      </c>
      <c r="BQ560" s="103">
        <f t="shared" si="218"/>
        <v>13299</v>
      </c>
      <c r="BS560" s="7" t="s">
        <v>2466</v>
      </c>
    </row>
    <row r="561" spans="1:71" ht="14" hidden="1" customHeight="1" outlineLevel="1" x14ac:dyDescent="0.2">
      <c r="A561" t="s">
        <v>422</v>
      </c>
      <c r="B561" t="s">
        <v>855</v>
      </c>
      <c r="C561" s="1">
        <f t="shared" si="209"/>
        <v>2261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>IF(P561&gt;0,RANK(P561,(N561:P561,Q561:AE561)),0)</f>
        <v>0</v>
      </c>
      <c r="G561" s="1">
        <f t="shared" si="207"/>
        <v>147</v>
      </c>
      <c r="H561" s="2">
        <f t="shared" si="208"/>
        <v>6.5015479876160992E-2</v>
      </c>
      <c r="I561" s="2"/>
      <c r="J561" s="2">
        <f t="shared" si="210"/>
        <v>0.53073861123396726</v>
      </c>
      <c r="K561" s="2">
        <f t="shared" si="211"/>
        <v>0.4657231313578063</v>
      </c>
      <c r="L561" s="2">
        <f t="shared" si="212"/>
        <v>0</v>
      </c>
      <c r="M561" s="2">
        <f t="shared" si="213"/>
        <v>3.5382574082264417E-3</v>
      </c>
      <c r="N561" s="1">
        <v>1200</v>
      </c>
      <c r="O561" s="1">
        <v>1053</v>
      </c>
      <c r="Q561" s="61">
        <v>8</v>
      </c>
      <c r="R561" s="61"/>
      <c r="S561" s="61"/>
      <c r="T561" s="61"/>
      <c r="U561" s="61"/>
      <c r="V561" s="61"/>
      <c r="W561" s="61"/>
      <c r="X561" s="61">
        <v>0</v>
      </c>
      <c r="Y561" s="61">
        <v>0</v>
      </c>
      <c r="Z561" s="61">
        <v>0</v>
      </c>
      <c r="AA561" s="1">
        <v>0</v>
      </c>
      <c r="BB561" s="7">
        <f>IF(Q561&gt;0,RANK(Q561,(N561:P561,Q561:AE561)),0)</f>
        <v>3</v>
      </c>
      <c r="BC561" s="7">
        <f>IF(R561&gt;0,RANK(R561,(N561:P561,Q561:AE561)),0)</f>
        <v>0</v>
      </c>
      <c r="BD561" s="7">
        <f>IF(T561&gt;0,RANK(T561,(N561:P561,Q561:AE561)),0)</f>
        <v>0</v>
      </c>
      <c r="BE561" s="7">
        <f>IF(S561&gt;0,RANK(S561,(N561:P561,Q561:AE561)),0)</f>
        <v>0</v>
      </c>
      <c r="BF561" s="2">
        <f t="shared" si="214"/>
        <v>3.5382574082264487E-3</v>
      </c>
      <c r="BG561" s="2">
        <f t="shared" si="215"/>
        <v>0</v>
      </c>
      <c r="BH561" s="2">
        <f t="shared" si="216"/>
        <v>0</v>
      </c>
      <c r="BI561" s="2">
        <f t="shared" si="217"/>
        <v>0</v>
      </c>
      <c r="BK561" t="s">
        <v>422</v>
      </c>
      <c r="BL561" t="s">
        <v>855</v>
      </c>
      <c r="BO561" s="99">
        <v>13</v>
      </c>
      <c r="BP561" s="97">
        <v>301</v>
      </c>
      <c r="BQ561" s="103">
        <f t="shared" si="218"/>
        <v>13301</v>
      </c>
      <c r="BS561" s="7" t="s">
        <v>2466</v>
      </c>
    </row>
    <row r="562" spans="1:71" ht="14" hidden="1" customHeight="1" outlineLevel="1" x14ac:dyDescent="0.2">
      <c r="A562" t="s">
        <v>257</v>
      </c>
      <c r="B562" t="s">
        <v>855</v>
      </c>
      <c r="C562" s="1">
        <f t="shared" si="209"/>
        <v>8169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0</v>
      </c>
      <c r="G562" s="1">
        <f t="shared" si="207"/>
        <v>116</v>
      </c>
      <c r="H562" s="2">
        <f t="shared" si="208"/>
        <v>1.4200024482800833E-2</v>
      </c>
      <c r="I562" s="2"/>
      <c r="J562" s="2">
        <f t="shared" si="210"/>
        <v>0.4911249846982495</v>
      </c>
      <c r="K562" s="2">
        <f t="shared" si="211"/>
        <v>0.50532500918105028</v>
      </c>
      <c r="L562" s="2">
        <f t="shared" si="212"/>
        <v>0</v>
      </c>
      <c r="M562" s="2">
        <f t="shared" si="213"/>
        <v>3.550006120700222E-3</v>
      </c>
      <c r="N562" s="1">
        <v>4012</v>
      </c>
      <c r="O562" s="1">
        <v>4128</v>
      </c>
      <c r="Q562" s="61">
        <v>29</v>
      </c>
      <c r="R562" s="61"/>
      <c r="S562" s="61"/>
      <c r="T562" s="61"/>
      <c r="U562" s="61"/>
      <c r="V562" s="61"/>
      <c r="W562" s="61"/>
      <c r="X562" s="61">
        <v>0</v>
      </c>
      <c r="Y562" s="61">
        <v>0</v>
      </c>
      <c r="Z562" s="61">
        <v>0</v>
      </c>
      <c r="AA562" s="1">
        <v>0</v>
      </c>
      <c r="BB562" s="7">
        <f>IF(Q562&gt;0,RANK(Q562,(N562:P562,Q562:AE562)),0)</f>
        <v>3</v>
      </c>
      <c r="BC562" s="7">
        <f>IF(R562&gt;0,RANK(R562,(N562:P562,Q562:AE562)),0)</f>
        <v>0</v>
      </c>
      <c r="BD562" s="7">
        <f>IF(T562&gt;0,RANK(T562,(N562:P562,Q562:AE562)),0)</f>
        <v>0</v>
      </c>
      <c r="BE562" s="7">
        <f>IF(S562&gt;0,RANK(S562,(N562:P562,Q562:AE562)),0)</f>
        <v>0</v>
      </c>
      <c r="BF562" s="2">
        <f t="shared" si="214"/>
        <v>3.5500061207002082E-3</v>
      </c>
      <c r="BG562" s="2">
        <f t="shared" si="215"/>
        <v>0</v>
      </c>
      <c r="BH562" s="2">
        <f t="shared" si="216"/>
        <v>0</v>
      </c>
      <c r="BI562" s="2">
        <f t="shared" si="217"/>
        <v>0</v>
      </c>
      <c r="BK562" t="s">
        <v>257</v>
      </c>
      <c r="BL562" t="s">
        <v>855</v>
      </c>
      <c r="BO562" s="99">
        <v>13</v>
      </c>
      <c r="BP562" s="97">
        <v>303</v>
      </c>
      <c r="BQ562" s="103">
        <f t="shared" si="218"/>
        <v>13303</v>
      </c>
      <c r="BS562" s="7" t="s">
        <v>2466</v>
      </c>
    </row>
    <row r="563" spans="1:71" ht="14" hidden="1" customHeight="1" outlineLevel="1" x14ac:dyDescent="0.2">
      <c r="A563" t="s">
        <v>423</v>
      </c>
      <c r="B563" t="s">
        <v>855</v>
      </c>
      <c r="C563" s="1">
        <f t="shared" si="209"/>
        <v>10131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0</v>
      </c>
      <c r="G563" s="1">
        <f t="shared" si="207"/>
        <v>6180</v>
      </c>
      <c r="H563" s="2">
        <f t="shared" si="208"/>
        <v>0.61000888362451877</v>
      </c>
      <c r="I563" s="2"/>
      <c r="J563" s="2">
        <f t="shared" si="210"/>
        <v>0.19149146184976804</v>
      </c>
      <c r="K563" s="2">
        <f t="shared" si="211"/>
        <v>0.80150034547428683</v>
      </c>
      <c r="L563" s="2">
        <f t="shared" si="212"/>
        <v>0</v>
      </c>
      <c r="M563" s="2">
        <f t="shared" si="213"/>
        <v>7.0081926759451019E-3</v>
      </c>
      <c r="N563" s="1">
        <v>1940</v>
      </c>
      <c r="O563" s="1">
        <v>8120</v>
      </c>
      <c r="Q563" s="61">
        <v>71</v>
      </c>
      <c r="R563" s="61"/>
      <c r="S563" s="61"/>
      <c r="T563" s="61"/>
      <c r="U563" s="61"/>
      <c r="V563" s="61"/>
      <c r="W563" s="61"/>
      <c r="X563" s="61">
        <v>0</v>
      </c>
      <c r="Y563" s="61">
        <v>0</v>
      </c>
      <c r="Z563" s="61">
        <v>0</v>
      </c>
      <c r="AA563" s="1">
        <v>0</v>
      </c>
      <c r="BB563" s="7">
        <f>IF(Q563&gt;0,RANK(Q563,(N563:P563,Q563:AE563)),0)</f>
        <v>3</v>
      </c>
      <c r="BC563" s="7">
        <f>IF(R563&gt;0,RANK(R563,(N563:P563,Q563:AE563)),0)</f>
        <v>0</v>
      </c>
      <c r="BD563" s="7">
        <f>IF(T563&gt;0,RANK(T563,(N563:P563,Q563:AE563)),0)</f>
        <v>0</v>
      </c>
      <c r="BE563" s="7">
        <f>IF(S563&gt;0,RANK(S563,(N563:P563,Q563:AE563)),0)</f>
        <v>0</v>
      </c>
      <c r="BF563" s="2">
        <f t="shared" si="214"/>
        <v>7.0081926759451192E-3</v>
      </c>
      <c r="BG563" s="2">
        <f t="shared" si="215"/>
        <v>0</v>
      </c>
      <c r="BH563" s="2">
        <f t="shared" si="216"/>
        <v>0</v>
      </c>
      <c r="BI563" s="2">
        <f t="shared" si="217"/>
        <v>0</v>
      </c>
      <c r="BK563" t="s">
        <v>423</v>
      </c>
      <c r="BL563" t="s">
        <v>855</v>
      </c>
      <c r="BO563" s="99">
        <v>13</v>
      </c>
      <c r="BP563" s="97">
        <v>305</v>
      </c>
      <c r="BQ563" s="103">
        <f t="shared" si="218"/>
        <v>13305</v>
      </c>
      <c r="BS563" s="7" t="s">
        <v>2466</v>
      </c>
    </row>
    <row r="564" spans="1:71" ht="14" hidden="1" customHeight="1" outlineLevel="1" x14ac:dyDescent="0.2">
      <c r="A564" t="s">
        <v>302</v>
      </c>
      <c r="B564" t="s">
        <v>855</v>
      </c>
      <c r="C564" s="1">
        <f t="shared" si="209"/>
        <v>1100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207"/>
        <v>219</v>
      </c>
      <c r="H564" s="2">
        <f t="shared" si="208"/>
        <v>0.1990909090909091</v>
      </c>
      <c r="I564" s="2"/>
      <c r="J564" s="2">
        <f t="shared" si="210"/>
        <v>0.4</v>
      </c>
      <c r="K564" s="2">
        <f t="shared" si="211"/>
        <v>0.59909090909090912</v>
      </c>
      <c r="L564" s="2">
        <f t="shared" si="212"/>
        <v>0</v>
      </c>
      <c r="M564" s="2">
        <f t="shared" si="213"/>
        <v>9.0909090909085943E-4</v>
      </c>
      <c r="N564" s="1">
        <v>440</v>
      </c>
      <c r="O564" s="1">
        <v>659</v>
      </c>
      <c r="Q564" s="61">
        <v>1</v>
      </c>
      <c r="R564" s="61"/>
      <c r="S564" s="61"/>
      <c r="T564" s="61"/>
      <c r="U564" s="61"/>
      <c r="V564" s="61"/>
      <c r="W564" s="61"/>
      <c r="X564" s="61">
        <v>0</v>
      </c>
      <c r="Y564" s="61">
        <v>0</v>
      </c>
      <c r="Z564" s="61">
        <v>0</v>
      </c>
      <c r="AA564" s="1">
        <v>0</v>
      </c>
      <c r="BB564" s="7">
        <f>IF(Q564&gt;0,RANK(Q564,(N564:P564,Q564:AE564)),0)</f>
        <v>3</v>
      </c>
      <c r="BC564" s="7">
        <f>IF(R564&gt;0,RANK(R564,(N564:P564,Q564:AE564)),0)</f>
        <v>0</v>
      </c>
      <c r="BD564" s="7">
        <f>IF(T564&gt;0,RANK(T564,(N564:P564,Q564:AE564)),0)</f>
        <v>0</v>
      </c>
      <c r="BE564" s="7">
        <f>IF(S564&gt;0,RANK(S564,(N564:P564,Q564:AE564)),0)</f>
        <v>0</v>
      </c>
      <c r="BF564" s="2">
        <f t="shared" si="214"/>
        <v>9.0909090909090909E-4</v>
      </c>
      <c r="BG564" s="2">
        <f t="shared" si="215"/>
        <v>0</v>
      </c>
      <c r="BH564" s="2">
        <f t="shared" si="216"/>
        <v>0</v>
      </c>
      <c r="BI564" s="2">
        <f t="shared" si="217"/>
        <v>0</v>
      </c>
      <c r="BK564" t="s">
        <v>302</v>
      </c>
      <c r="BL564" t="s">
        <v>855</v>
      </c>
      <c r="BO564" s="99">
        <v>13</v>
      </c>
      <c r="BP564" s="97">
        <v>307</v>
      </c>
      <c r="BQ564" s="103">
        <f t="shared" si="218"/>
        <v>13307</v>
      </c>
      <c r="BS564" s="7" t="s">
        <v>2466</v>
      </c>
    </row>
    <row r="565" spans="1:71" ht="14" hidden="1" customHeight="1" outlineLevel="1" x14ac:dyDescent="0.2">
      <c r="A565" t="s">
        <v>692</v>
      </c>
      <c r="B565" t="s">
        <v>855</v>
      </c>
      <c r="C565" s="1">
        <f t="shared" si="209"/>
        <v>1931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207"/>
        <v>817</v>
      </c>
      <c r="H565" s="2">
        <f t="shared" si="208"/>
        <v>0.4230968410150181</v>
      </c>
      <c r="I565" s="2"/>
      <c r="J565" s="2">
        <f t="shared" si="210"/>
        <v>0.28741584671154841</v>
      </c>
      <c r="K565" s="2">
        <f t="shared" si="211"/>
        <v>0.71051268772656651</v>
      </c>
      <c r="L565" s="2">
        <f t="shared" si="212"/>
        <v>0</v>
      </c>
      <c r="M565" s="2">
        <f t="shared" si="213"/>
        <v>2.0714655618850886E-3</v>
      </c>
      <c r="N565" s="1">
        <v>555</v>
      </c>
      <c r="O565" s="1">
        <v>1372</v>
      </c>
      <c r="Q565" s="61">
        <v>4</v>
      </c>
      <c r="R565" s="61"/>
      <c r="S565" s="61"/>
      <c r="T565" s="61"/>
      <c r="U565" s="61"/>
      <c r="V565" s="61"/>
      <c r="W565" s="61"/>
      <c r="X565" s="61">
        <v>0</v>
      </c>
      <c r="Y565" s="61">
        <v>0</v>
      </c>
      <c r="Z565" s="61">
        <v>0</v>
      </c>
      <c r="AA565" s="1">
        <v>0</v>
      </c>
      <c r="BB565" s="7">
        <f>IF(Q565&gt;0,RANK(Q565,(N565:P565,Q565:AE565)),0)</f>
        <v>3</v>
      </c>
      <c r="BC565" s="7">
        <f>IF(R565&gt;0,RANK(R565,(N565:P565,Q565:AE565)),0)</f>
        <v>0</v>
      </c>
      <c r="BD565" s="7">
        <f>IF(T565&gt;0,RANK(T565,(N565:P565,Q565:AE565)),0)</f>
        <v>0</v>
      </c>
      <c r="BE565" s="7">
        <f>IF(S565&gt;0,RANK(S565,(N565:P565,Q565:AE565)),0)</f>
        <v>0</v>
      </c>
      <c r="BF565" s="2">
        <f t="shared" si="214"/>
        <v>2.0714655618850335E-3</v>
      </c>
      <c r="BG565" s="2">
        <f t="shared" si="215"/>
        <v>0</v>
      </c>
      <c r="BH565" s="2">
        <f t="shared" si="216"/>
        <v>0</v>
      </c>
      <c r="BI565" s="2">
        <f t="shared" si="217"/>
        <v>0</v>
      </c>
      <c r="BK565" t="s">
        <v>692</v>
      </c>
      <c r="BL565" t="s">
        <v>855</v>
      </c>
      <c r="BO565" s="99">
        <v>13</v>
      </c>
      <c r="BP565" s="97">
        <v>309</v>
      </c>
      <c r="BQ565" s="103">
        <f t="shared" si="218"/>
        <v>13309</v>
      </c>
      <c r="BS565" s="7" t="s">
        <v>2466</v>
      </c>
    </row>
    <row r="566" spans="1:71" ht="14" hidden="1" customHeight="1" outlineLevel="1" x14ac:dyDescent="0.2">
      <c r="A566" t="s">
        <v>1801</v>
      </c>
      <c r="B566" t="s">
        <v>855</v>
      </c>
      <c r="C566" s="1">
        <f t="shared" si="209"/>
        <v>11439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0</v>
      </c>
      <c r="G566" s="1">
        <f t="shared" si="207"/>
        <v>8020</v>
      </c>
      <c r="H566" s="2">
        <f t="shared" si="208"/>
        <v>0.70111023690882068</v>
      </c>
      <c r="I566" s="2"/>
      <c r="J566" s="2">
        <f t="shared" si="210"/>
        <v>0.14398111723052714</v>
      </c>
      <c r="K566" s="2">
        <f t="shared" si="211"/>
        <v>0.84509135413934788</v>
      </c>
      <c r="L566" s="2">
        <f t="shared" si="212"/>
        <v>0</v>
      </c>
      <c r="M566" s="2">
        <f t="shared" si="213"/>
        <v>1.0927528630124916E-2</v>
      </c>
      <c r="N566" s="1">
        <v>1647</v>
      </c>
      <c r="O566" s="1">
        <v>9667</v>
      </c>
      <c r="Q566" s="61">
        <v>125</v>
      </c>
      <c r="R566" s="61"/>
      <c r="S566" s="61"/>
      <c r="T566" s="61"/>
      <c r="U566" s="61"/>
      <c r="V566" s="61"/>
      <c r="W566" s="61"/>
      <c r="X566" s="61">
        <v>0</v>
      </c>
      <c r="Y566" s="61">
        <v>0</v>
      </c>
      <c r="Z566" s="61">
        <v>0</v>
      </c>
      <c r="AA566" s="1">
        <v>0</v>
      </c>
      <c r="BB566" s="7">
        <f>IF(Q566&gt;0,RANK(Q566,(N566:P566,Q566:AE566)),0)</f>
        <v>3</v>
      </c>
      <c r="BC566" s="7">
        <f>IF(R566&gt;0,RANK(R566,(N566:P566,Q566:AE566)),0)</f>
        <v>0</v>
      </c>
      <c r="BD566" s="7">
        <f>IF(T566&gt;0,RANK(T566,(N566:P566,Q566:AE566)),0)</f>
        <v>0</v>
      </c>
      <c r="BE566" s="7">
        <f>IF(S566&gt;0,RANK(S566,(N566:P566,Q566:AE566)),0)</f>
        <v>0</v>
      </c>
      <c r="BF566" s="2">
        <f t="shared" si="214"/>
        <v>1.0927528630125012E-2</v>
      </c>
      <c r="BG566" s="2">
        <f t="shared" si="215"/>
        <v>0</v>
      </c>
      <c r="BH566" s="2">
        <f t="shared" si="216"/>
        <v>0</v>
      </c>
      <c r="BI566" s="2">
        <f t="shared" si="217"/>
        <v>0</v>
      </c>
      <c r="BK566" t="s">
        <v>1801</v>
      </c>
      <c r="BL566" t="s">
        <v>855</v>
      </c>
      <c r="BO566" s="99">
        <v>13</v>
      </c>
      <c r="BP566" s="97">
        <v>311</v>
      </c>
      <c r="BQ566" s="103">
        <f t="shared" si="218"/>
        <v>13311</v>
      </c>
      <c r="BS566" s="7" t="s">
        <v>2466</v>
      </c>
    </row>
    <row r="567" spans="1:71" ht="14" hidden="1" customHeight="1" outlineLevel="1" x14ac:dyDescent="0.2">
      <c r="A567" t="s">
        <v>1549</v>
      </c>
      <c r="B567" t="s">
        <v>855</v>
      </c>
      <c r="C567" s="1">
        <f t="shared" si="209"/>
        <v>27328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0</v>
      </c>
      <c r="G567" s="1">
        <f t="shared" si="207"/>
        <v>12435</v>
      </c>
      <c r="H567" s="2">
        <f t="shared" si="208"/>
        <v>0.45502781030444966</v>
      </c>
      <c r="I567" s="2"/>
      <c r="J567" s="2">
        <f t="shared" si="210"/>
        <v>0.26796692037470726</v>
      </c>
      <c r="K567" s="2">
        <f t="shared" si="211"/>
        <v>0.72299473067915687</v>
      </c>
      <c r="L567" s="2">
        <f t="shared" si="212"/>
        <v>0</v>
      </c>
      <c r="M567" s="2">
        <f t="shared" si="213"/>
        <v>9.0383489461358657E-3</v>
      </c>
      <c r="N567" s="1">
        <v>7323</v>
      </c>
      <c r="O567" s="1">
        <v>19758</v>
      </c>
      <c r="Q567" s="61">
        <v>246</v>
      </c>
      <c r="R567" s="61"/>
      <c r="S567" s="61"/>
      <c r="T567" s="61"/>
      <c r="U567" s="61"/>
      <c r="V567" s="61"/>
      <c r="W567" s="61"/>
      <c r="X567" s="61">
        <v>0</v>
      </c>
      <c r="Y567" s="61">
        <v>0</v>
      </c>
      <c r="Z567" s="61">
        <v>0</v>
      </c>
      <c r="AA567" s="1">
        <v>1</v>
      </c>
      <c r="BB567" s="7">
        <f>IF(Q567&gt;0,RANK(Q567,(N567:P567,Q567:AE567)),0)</f>
        <v>3</v>
      </c>
      <c r="BC567" s="7">
        <f>IF(R567&gt;0,RANK(R567,(N567:P567,Q567:AE567)),0)</f>
        <v>0</v>
      </c>
      <c r="BD567" s="7">
        <f>IF(T567&gt;0,RANK(T567,(N567:P567,Q567:AE567)),0)</f>
        <v>0</v>
      </c>
      <c r="BE567" s="7">
        <f>IF(S567&gt;0,RANK(S567,(N567:P567,Q567:AE567)),0)</f>
        <v>0</v>
      </c>
      <c r="BF567" s="2">
        <f t="shared" si="214"/>
        <v>9.00175644028103E-3</v>
      </c>
      <c r="BG567" s="2">
        <f t="shared" si="215"/>
        <v>0</v>
      </c>
      <c r="BH567" s="2">
        <f t="shared" si="216"/>
        <v>0</v>
      </c>
      <c r="BI567" s="2">
        <f t="shared" si="217"/>
        <v>0</v>
      </c>
      <c r="BK567" t="s">
        <v>1549</v>
      </c>
      <c r="BL567" t="s">
        <v>855</v>
      </c>
      <c r="BO567" s="99">
        <v>13</v>
      </c>
      <c r="BP567" s="97">
        <v>313</v>
      </c>
      <c r="BQ567" s="103">
        <f t="shared" si="218"/>
        <v>13313</v>
      </c>
      <c r="BS567" s="7" t="s">
        <v>2466</v>
      </c>
    </row>
    <row r="568" spans="1:71" ht="14" hidden="1" customHeight="1" outlineLevel="1" x14ac:dyDescent="0.2">
      <c r="A568" t="s">
        <v>258</v>
      </c>
      <c r="B568" t="s">
        <v>855</v>
      </c>
      <c r="C568" s="1">
        <f t="shared" si="209"/>
        <v>2815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0</v>
      </c>
      <c r="G568" s="1">
        <f t="shared" si="207"/>
        <v>1319</v>
      </c>
      <c r="H568" s="2">
        <f t="shared" si="208"/>
        <v>0.46856127886323268</v>
      </c>
      <c r="I568" s="2"/>
      <c r="J568" s="2">
        <f t="shared" si="210"/>
        <v>0.26465364120781526</v>
      </c>
      <c r="K568" s="2">
        <f t="shared" si="211"/>
        <v>0.73321492007104794</v>
      </c>
      <c r="L568" s="2">
        <f t="shared" si="212"/>
        <v>0</v>
      </c>
      <c r="M568" s="2">
        <f t="shared" si="213"/>
        <v>2.1314387211367469E-3</v>
      </c>
      <c r="N568" s="1">
        <v>745</v>
      </c>
      <c r="O568" s="1">
        <v>2064</v>
      </c>
      <c r="Q568" s="61">
        <v>6</v>
      </c>
      <c r="R568" s="61"/>
      <c r="S568" s="61"/>
      <c r="T568" s="61"/>
      <c r="U568" s="61"/>
      <c r="V568" s="61"/>
      <c r="W568" s="61"/>
      <c r="X568" s="61">
        <v>0</v>
      </c>
      <c r="Y568" s="61">
        <v>0</v>
      </c>
      <c r="Z568" s="61">
        <v>0</v>
      </c>
      <c r="AA568" s="1">
        <v>0</v>
      </c>
      <c r="BB568" s="7">
        <f>IF(Q568&gt;0,RANK(Q568,(N568:P568,Q568:AE568)),0)</f>
        <v>3</v>
      </c>
      <c r="BC568" s="7">
        <f>IF(R568&gt;0,RANK(R568,(N568:P568,Q568:AE568)),0)</f>
        <v>0</v>
      </c>
      <c r="BD568" s="7">
        <f>IF(T568&gt;0,RANK(T568,(N568:P568,Q568:AE568)),0)</f>
        <v>0</v>
      </c>
      <c r="BE568" s="7">
        <f>IF(S568&gt;0,RANK(S568,(N568:P568,Q568:AE568)),0)</f>
        <v>0</v>
      </c>
      <c r="BF568" s="2">
        <f t="shared" si="214"/>
        <v>2.1314387211367673E-3</v>
      </c>
      <c r="BG568" s="2">
        <f t="shared" si="215"/>
        <v>0</v>
      </c>
      <c r="BH568" s="2">
        <f t="shared" si="216"/>
        <v>0</v>
      </c>
      <c r="BI568" s="2">
        <f t="shared" si="217"/>
        <v>0</v>
      </c>
      <c r="BK568" t="s">
        <v>258</v>
      </c>
      <c r="BL568" t="s">
        <v>855</v>
      </c>
      <c r="BO568" s="99">
        <v>13</v>
      </c>
      <c r="BP568" s="97">
        <v>315</v>
      </c>
      <c r="BQ568" s="103">
        <f t="shared" si="218"/>
        <v>13315</v>
      </c>
      <c r="BS568" s="7" t="s">
        <v>2466</v>
      </c>
    </row>
    <row r="569" spans="1:71" ht="14" hidden="1" customHeight="1" outlineLevel="1" x14ac:dyDescent="0.2">
      <c r="A569" t="s">
        <v>27</v>
      </c>
      <c r="B569" t="s">
        <v>855</v>
      </c>
      <c r="C569" s="1">
        <f t="shared" si="209"/>
        <v>4377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207"/>
        <v>804</v>
      </c>
      <c r="H569" s="2">
        <f t="shared" si="208"/>
        <v>0.18368745716244003</v>
      </c>
      <c r="I569" s="2"/>
      <c r="J569" s="2">
        <f t="shared" si="210"/>
        <v>0.4053004340872744</v>
      </c>
      <c r="K569" s="2">
        <f t="shared" si="211"/>
        <v>0.5889878912497144</v>
      </c>
      <c r="L569" s="2">
        <f t="shared" si="212"/>
        <v>0</v>
      </c>
      <c r="M569" s="2">
        <f t="shared" si="213"/>
        <v>5.7116746630112569E-3</v>
      </c>
      <c r="N569" s="1">
        <v>1774</v>
      </c>
      <c r="O569" s="1">
        <v>2578</v>
      </c>
      <c r="Q569" s="61">
        <v>25</v>
      </c>
      <c r="R569" s="61"/>
      <c r="S569" s="61"/>
      <c r="T569" s="61"/>
      <c r="U569" s="61"/>
      <c r="V569" s="61"/>
      <c r="W569" s="61"/>
      <c r="X569" s="61">
        <v>0</v>
      </c>
      <c r="Y569" s="61">
        <v>0</v>
      </c>
      <c r="Z569" s="61">
        <v>0</v>
      </c>
      <c r="AA569" s="1">
        <v>0</v>
      </c>
      <c r="BB569" s="7">
        <f>IF(Q569&gt;0,RANK(Q569,(N569:P569,Q569:AE569)),0)</f>
        <v>3</v>
      </c>
      <c r="BC569" s="7">
        <f>IF(R569&gt;0,RANK(R569,(N569:P569,Q569:AE569)),0)</f>
        <v>0</v>
      </c>
      <c r="BD569" s="7">
        <f>IF(T569&gt;0,RANK(T569,(N569:P569,Q569:AE569)),0)</f>
        <v>0</v>
      </c>
      <c r="BE569" s="7">
        <f>IF(S569&gt;0,RANK(S569,(N569:P569,Q569:AE569)),0)</f>
        <v>0</v>
      </c>
      <c r="BF569" s="2">
        <f t="shared" si="214"/>
        <v>5.7116746630111945E-3</v>
      </c>
      <c r="BG569" s="2">
        <f t="shared" si="215"/>
        <v>0</v>
      </c>
      <c r="BH569" s="2">
        <f t="shared" si="216"/>
        <v>0</v>
      </c>
      <c r="BI569" s="2">
        <f t="shared" si="217"/>
        <v>0</v>
      </c>
      <c r="BK569" t="s">
        <v>27</v>
      </c>
      <c r="BL569" t="s">
        <v>855</v>
      </c>
      <c r="BO569" s="99">
        <v>13</v>
      </c>
      <c r="BP569" s="97">
        <v>317</v>
      </c>
      <c r="BQ569" s="103">
        <f t="shared" si="218"/>
        <v>13317</v>
      </c>
      <c r="BS569" s="7" t="s">
        <v>2466</v>
      </c>
    </row>
    <row r="570" spans="1:71" ht="14" hidden="1" customHeight="1" outlineLevel="1" x14ac:dyDescent="0.2">
      <c r="A570" t="s">
        <v>666</v>
      </c>
      <c r="B570" t="s">
        <v>855</v>
      </c>
      <c r="C570" s="1">
        <f t="shared" si="209"/>
        <v>4265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07"/>
        <v>496</v>
      </c>
      <c r="H570" s="2">
        <f t="shared" si="208"/>
        <v>0.11629542790152403</v>
      </c>
      <c r="I570" s="2"/>
      <c r="J570" s="2">
        <f t="shared" si="210"/>
        <v>0.44009378663540444</v>
      </c>
      <c r="K570" s="2">
        <f t="shared" si="211"/>
        <v>0.55638921453692847</v>
      </c>
      <c r="L570" s="2">
        <f t="shared" si="212"/>
        <v>0</v>
      </c>
      <c r="M570" s="2">
        <f t="shared" si="213"/>
        <v>3.5169988276670949E-3</v>
      </c>
      <c r="N570" s="1">
        <v>1877</v>
      </c>
      <c r="O570" s="1">
        <v>2373</v>
      </c>
      <c r="Q570" s="61">
        <v>15</v>
      </c>
      <c r="R570" s="61"/>
      <c r="S570" s="61"/>
      <c r="T570" s="61"/>
      <c r="U570" s="61"/>
      <c r="V570" s="61"/>
      <c r="W570" s="61"/>
      <c r="X570" s="61">
        <v>0</v>
      </c>
      <c r="Y570" s="61">
        <v>0</v>
      </c>
      <c r="Z570" s="61">
        <v>0</v>
      </c>
      <c r="AA570" s="1">
        <v>0</v>
      </c>
      <c r="BB570" s="7">
        <f>IF(Q570&gt;0,RANK(Q570,(N570:P570,Q570:AE570)),0)</f>
        <v>3</v>
      </c>
      <c r="BC570" s="7">
        <f>IF(R570&gt;0,RANK(R570,(N570:P570,Q570:AE570)),0)</f>
        <v>0</v>
      </c>
      <c r="BD570" s="7">
        <f>IF(T570&gt;0,RANK(T570,(N570:P570,Q570:AE570)),0)</f>
        <v>0</v>
      </c>
      <c r="BE570" s="7">
        <f>IF(S570&gt;0,RANK(S570,(N570:P570,Q570:AE570)),0)</f>
        <v>0</v>
      </c>
      <c r="BF570" s="2">
        <f t="shared" si="214"/>
        <v>3.5169988276670576E-3</v>
      </c>
      <c r="BG570" s="2">
        <f t="shared" si="215"/>
        <v>0</v>
      </c>
      <c r="BH570" s="2">
        <f t="shared" si="216"/>
        <v>0</v>
      </c>
      <c r="BI570" s="2">
        <f t="shared" si="217"/>
        <v>0</v>
      </c>
      <c r="BK570" t="s">
        <v>666</v>
      </c>
      <c r="BL570" t="s">
        <v>855</v>
      </c>
      <c r="BO570" s="99">
        <v>13</v>
      </c>
      <c r="BP570" s="97">
        <v>319</v>
      </c>
      <c r="BQ570" s="103">
        <f t="shared" si="218"/>
        <v>13319</v>
      </c>
      <c r="BS570" s="7" t="s">
        <v>2466</v>
      </c>
    </row>
    <row r="571" spans="1:71" ht="14" hidden="1" customHeight="1" outlineLevel="1" x14ac:dyDescent="0.2">
      <c r="A571" t="s">
        <v>645</v>
      </c>
      <c r="B571" t="s">
        <v>855</v>
      </c>
      <c r="C571" s="1">
        <f t="shared" si="209"/>
        <v>7846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0</v>
      </c>
      <c r="G571" s="1">
        <f t="shared" si="207"/>
        <v>4021</v>
      </c>
      <c r="H571" s="2">
        <f t="shared" si="208"/>
        <v>0.51249044098903895</v>
      </c>
      <c r="I571" s="2"/>
      <c r="J571" s="2">
        <f t="shared" si="210"/>
        <v>0.24139689013510068</v>
      </c>
      <c r="K571" s="2">
        <f t="shared" si="211"/>
        <v>0.75388733112413964</v>
      </c>
      <c r="L571" s="2">
        <f t="shared" si="212"/>
        <v>0</v>
      </c>
      <c r="M571" s="2">
        <f t="shared" si="213"/>
        <v>4.7157787407596796E-3</v>
      </c>
      <c r="N571" s="1">
        <v>1894</v>
      </c>
      <c r="O571" s="1">
        <v>5915</v>
      </c>
      <c r="Q571" s="61">
        <v>37</v>
      </c>
      <c r="R571" s="61"/>
      <c r="S571" s="61"/>
      <c r="T571" s="61"/>
      <c r="U571" s="61"/>
      <c r="V571" s="61"/>
      <c r="W571" s="61"/>
      <c r="X571" s="61">
        <v>0</v>
      </c>
      <c r="Y571" s="61">
        <v>0</v>
      </c>
      <c r="Z571" s="61">
        <v>0</v>
      </c>
      <c r="AA571" s="1">
        <v>0</v>
      </c>
      <c r="BB571" s="7">
        <f>IF(Q571&gt;0,RANK(Q571,(N571:P571,Q571:AE571)),0)</f>
        <v>3</v>
      </c>
      <c r="BC571" s="7">
        <f>IF(R571&gt;0,RANK(R571,(N571:P571,Q571:AE571)),0)</f>
        <v>0</v>
      </c>
      <c r="BD571" s="7">
        <f>IF(T571&gt;0,RANK(T571,(N571:P571,Q571:AE571)),0)</f>
        <v>0</v>
      </c>
      <c r="BE571" s="7">
        <f>IF(S571&gt;0,RANK(S571,(N571:P571,Q571:AE571)),0)</f>
        <v>0</v>
      </c>
      <c r="BF571" s="2">
        <f t="shared" si="214"/>
        <v>4.7157787407596224E-3</v>
      </c>
      <c r="BG571" s="2">
        <f t="shared" si="215"/>
        <v>0</v>
      </c>
      <c r="BH571" s="2">
        <f t="shared" si="216"/>
        <v>0</v>
      </c>
      <c r="BI571" s="2">
        <f t="shared" si="217"/>
        <v>0</v>
      </c>
      <c r="BK571" t="s">
        <v>645</v>
      </c>
      <c r="BL571" t="s">
        <v>855</v>
      </c>
      <c r="BO571" s="99">
        <v>13</v>
      </c>
      <c r="BP571" s="97">
        <v>321</v>
      </c>
      <c r="BQ571" s="103">
        <f t="shared" si="218"/>
        <v>13321</v>
      </c>
      <c r="BS571" s="7" t="s">
        <v>2466</v>
      </c>
    </row>
    <row r="572" spans="1:71" ht="14" customHeight="1" collapsed="1" x14ac:dyDescent="0.2">
      <c r="A572" t="s">
        <v>574</v>
      </c>
      <c r="B572" t="s">
        <v>260</v>
      </c>
      <c r="C572" s="1">
        <f t="shared" si="209"/>
        <v>3939409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0</v>
      </c>
      <c r="G572" s="1">
        <f t="shared" si="207"/>
        <v>54723</v>
      </c>
      <c r="H572" s="2">
        <f t="shared" si="208"/>
        <v>1.3891169969911731E-2</v>
      </c>
      <c r="I572" s="2"/>
      <c r="J572" s="2">
        <f t="shared" si="210"/>
        <v>0.48831817158360558</v>
      </c>
      <c r="K572" s="2">
        <f t="shared" si="211"/>
        <v>0.50220934155351726</v>
      </c>
      <c r="L572" s="2">
        <f t="shared" si="212"/>
        <v>0</v>
      </c>
      <c r="M572" s="2">
        <f t="shared" si="213"/>
        <v>9.4724868628771608E-3</v>
      </c>
      <c r="N572" s="1">
        <f>SUM(N413:N571)</f>
        <v>1923685</v>
      </c>
      <c r="O572" s="1">
        <f>SUM(O413:O571)</f>
        <v>1978408</v>
      </c>
      <c r="Q572" s="1">
        <f>SUM(Q413:Q571)</f>
        <v>37235</v>
      </c>
      <c r="X572" s="1">
        <f t="shared" ref="X572:AA572" si="219">SUM(X413:X571)</f>
        <v>21</v>
      </c>
      <c r="Y572" s="1">
        <f t="shared" si="219"/>
        <v>24</v>
      </c>
      <c r="Z572" s="1">
        <f t="shared" si="219"/>
        <v>12</v>
      </c>
      <c r="AA572" s="1">
        <f t="shared" si="219"/>
        <v>24</v>
      </c>
      <c r="BB572" s="7">
        <f>IF(Q572&gt;0,RANK(Q572,(N572:P572,Q572:AE572)),0)</f>
        <v>3</v>
      </c>
      <c r="BC572" s="7">
        <f>IF(R572&gt;0,RANK(R572,(N572:P572,Q572:AE572)),0)</f>
        <v>0</v>
      </c>
      <c r="BD572" s="7">
        <f>IF(T572&gt;0,RANK(T572,(N572:P572,Q572:AE572)),0)</f>
        <v>0</v>
      </c>
      <c r="BE572" s="7">
        <f>IF(S572&gt;0,RANK(S572,(N572:P572,Q572:AE572)),0)</f>
        <v>0</v>
      </c>
      <c r="BF572" s="2">
        <f t="shared" si="214"/>
        <v>9.4519254030236508E-3</v>
      </c>
      <c r="BG572" s="2">
        <f t="shared" si="215"/>
        <v>0</v>
      </c>
      <c r="BH572" s="2">
        <f t="shared" si="216"/>
        <v>0</v>
      </c>
      <c r="BI572" s="2">
        <f t="shared" si="217"/>
        <v>0</v>
      </c>
      <c r="BK572" t="s">
        <v>574</v>
      </c>
      <c r="BL572" t="s">
        <v>260</v>
      </c>
      <c r="BO572" s="99">
        <v>13</v>
      </c>
      <c r="BP572" s="97"/>
      <c r="BQ572" s="99">
        <v>13</v>
      </c>
      <c r="BS572" s="7" t="s">
        <v>887</v>
      </c>
    </row>
    <row r="573" spans="1:71" ht="14" customHeight="1" x14ac:dyDescent="0.2">
      <c r="C573" s="1"/>
      <c r="E573" s="7"/>
      <c r="F573" s="7"/>
      <c r="I573" s="2"/>
      <c r="Q573" s="61"/>
      <c r="R573" s="61"/>
      <c r="S573" s="61"/>
      <c r="T573" s="61"/>
      <c r="U573" s="61"/>
      <c r="V573" s="61"/>
      <c r="W573" s="61"/>
      <c r="X573" s="61"/>
      <c r="Y573" s="61"/>
      <c r="Z573" s="61"/>
      <c r="BB573" s="7"/>
      <c r="BC573" s="7"/>
      <c r="BD573" s="7"/>
      <c r="BE573" s="7"/>
      <c r="BO573" s="99"/>
      <c r="BP573" s="97"/>
    </row>
    <row r="574" spans="1:71" ht="14" hidden="1" customHeight="1" outlineLevel="1" x14ac:dyDescent="0.2">
      <c r="A574" t="s">
        <v>646</v>
      </c>
      <c r="B574" t="s">
        <v>468</v>
      </c>
      <c r="C574" s="1">
        <f>SUM(N574:AY574)</f>
        <v>58617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>IF(P574&gt;0,RANK(P574,(N574:P574,Q574:AE574)),0)</f>
        <v>4</v>
      </c>
      <c r="G574" s="1">
        <f t="shared" si="207"/>
        <v>20348</v>
      </c>
      <c r="H574" s="2">
        <f t="shared" si="208"/>
        <v>0.3471347902485627</v>
      </c>
      <c r="I574" s="2"/>
      <c r="J574" s="2">
        <f t="shared" ref="J574:L578" si="220">IF($C574=0,"-",N574/$C574)</f>
        <v>0.65341112646501864</v>
      </c>
      <c r="K574" s="2">
        <f t="shared" si="220"/>
        <v>0.306276336216456</v>
      </c>
      <c r="L574" s="2">
        <f t="shared" si="220"/>
        <v>8.8029070064998202E-3</v>
      </c>
      <c r="M574" s="2">
        <f>IF(C574=0,"-",(1-J574-K574-L574))</f>
        <v>3.1509630312025534E-2</v>
      </c>
      <c r="N574" s="1">
        <v>38301</v>
      </c>
      <c r="O574" s="1">
        <v>17953</v>
      </c>
      <c r="P574" s="1">
        <v>516</v>
      </c>
      <c r="Q574" s="61"/>
      <c r="R574" s="61">
        <v>1847</v>
      </c>
      <c r="S574" s="61"/>
      <c r="T574" s="61"/>
      <c r="U574" s="61"/>
      <c r="V574" s="61"/>
      <c r="W574" s="61"/>
      <c r="X574" s="61"/>
      <c r="Y574" s="61"/>
      <c r="Z574" s="61"/>
      <c r="BB574" s="7">
        <f>IF(Q574&gt;0,RANK(Q574,(N574:P574,Q574:AE574)),0)</f>
        <v>0</v>
      </c>
      <c r="BC574" s="7">
        <f>IF(R574&gt;0,RANK(R574,(N574:P574,Q574:AE574)),0)</f>
        <v>3</v>
      </c>
      <c r="BD574" s="7">
        <f>IF(T574&gt;0,RANK(T574,(N574:P574,Q574:AE574)),0)</f>
        <v>0</v>
      </c>
      <c r="BE574" s="7">
        <f>IF(S574&gt;0,RANK(S574,(N574:P574,Q574:AE574)),0)</f>
        <v>0</v>
      </c>
      <c r="BF574" s="2">
        <f t="shared" ref="BF574:BG578" si="221">IF($C574=0,"-",Q574/$C574)</f>
        <v>0</v>
      </c>
      <c r="BG574" s="2">
        <f t="shared" si="221"/>
        <v>3.150963031202552E-2</v>
      </c>
      <c r="BH574" s="2">
        <f>IF($C574=0,"-",T574/$C574)</f>
        <v>0</v>
      </c>
      <c r="BI574" s="2">
        <f>IF($C574=0,"-",S574/$C574)</f>
        <v>0</v>
      </c>
      <c r="BK574" t="s">
        <v>646</v>
      </c>
      <c r="BL574" t="s">
        <v>468</v>
      </c>
      <c r="BO574" s="99">
        <v>15</v>
      </c>
      <c r="BP574" s="97">
        <v>1</v>
      </c>
      <c r="BQ574" s="103">
        <f>BO574*1000+BP574</f>
        <v>15001</v>
      </c>
      <c r="BS574" s="7" t="s">
        <v>2466</v>
      </c>
    </row>
    <row r="575" spans="1:71" ht="14" hidden="1" customHeight="1" outlineLevel="1" x14ac:dyDescent="0.2">
      <c r="A575" t="s">
        <v>528</v>
      </c>
      <c r="B575" t="s">
        <v>468</v>
      </c>
      <c r="C575" s="1">
        <f>SUM(N575:AY575)</f>
        <v>258080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4</v>
      </c>
      <c r="G575" s="1">
        <f t="shared" si="207"/>
        <v>67694</v>
      </c>
      <c r="H575" s="2">
        <f t="shared" si="208"/>
        <v>0.26229851208927463</v>
      </c>
      <c r="I575" s="2"/>
      <c r="J575" s="2">
        <f t="shared" si="220"/>
        <v>0.61462724736515806</v>
      </c>
      <c r="K575" s="2">
        <f t="shared" si="220"/>
        <v>0.35232873527588343</v>
      </c>
      <c r="L575" s="2">
        <f t="shared" si="220"/>
        <v>1.0612988220706757E-2</v>
      </c>
      <c r="M575" s="2">
        <f>IF(C575=0,"-",(1-J575-K575-L575))</f>
        <v>2.2431029138251755E-2</v>
      </c>
      <c r="N575" s="1">
        <v>158623</v>
      </c>
      <c r="O575" s="1">
        <v>90929</v>
      </c>
      <c r="P575" s="1">
        <v>2739</v>
      </c>
      <c r="Q575" s="61"/>
      <c r="R575" s="61">
        <v>5789</v>
      </c>
      <c r="S575" s="61"/>
      <c r="T575" s="61"/>
      <c r="U575" s="61"/>
      <c r="V575" s="61"/>
      <c r="W575" s="61"/>
      <c r="X575" s="61"/>
      <c r="Y575" s="61"/>
      <c r="Z575" s="61"/>
      <c r="BB575" s="7">
        <f>IF(Q575&gt;0,RANK(Q575,(N575:P575,Q575:AE575)),0)</f>
        <v>0</v>
      </c>
      <c r="BC575" s="7">
        <f>IF(R575&gt;0,RANK(R575,(N575:P575,Q575:AE575)),0)</f>
        <v>3</v>
      </c>
      <c r="BD575" s="7">
        <f>IF(T575&gt;0,RANK(T575,(N575:P575,Q575:AE575)),0)</f>
        <v>0</v>
      </c>
      <c r="BE575" s="7">
        <f>IF(S575&gt;0,RANK(S575,(N575:P575,Q575:AE575)),0)</f>
        <v>0</v>
      </c>
      <c r="BF575" s="2">
        <f t="shared" si="221"/>
        <v>0</v>
      </c>
      <c r="BG575" s="2">
        <f t="shared" si="221"/>
        <v>2.2431029138251703E-2</v>
      </c>
      <c r="BH575" s="2">
        <f>IF($C575=0,"-",T575/$C575)</f>
        <v>0</v>
      </c>
      <c r="BI575" s="2">
        <f>IF($C575=0,"-",S575/$C575)</f>
        <v>0</v>
      </c>
      <c r="BK575" t="s">
        <v>528</v>
      </c>
      <c r="BL575" t="s">
        <v>468</v>
      </c>
      <c r="BO575" s="99">
        <v>15</v>
      </c>
      <c r="BP575" s="97">
        <v>3</v>
      </c>
      <c r="BQ575" s="103">
        <f>BO575*1000+BP575</f>
        <v>15003</v>
      </c>
      <c r="BS575" s="7" t="s">
        <v>2466</v>
      </c>
    </row>
    <row r="576" spans="1:71" ht="14" hidden="1" customHeight="1" outlineLevel="1" x14ac:dyDescent="0.2">
      <c r="A576" t="s">
        <v>100</v>
      </c>
      <c r="B576" t="s">
        <v>468</v>
      </c>
      <c r="C576" s="1">
        <f>SUM(N576:AY576)</f>
        <v>24833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4</v>
      </c>
      <c r="G576" s="1">
        <f t="shared" si="207"/>
        <v>7733</v>
      </c>
      <c r="H576" s="2">
        <f t="shared" si="208"/>
        <v>0.31140015302218821</v>
      </c>
      <c r="I576" s="2"/>
      <c r="J576" s="2">
        <f t="shared" si="220"/>
        <v>0.63898844279788991</v>
      </c>
      <c r="K576" s="2">
        <f t="shared" si="220"/>
        <v>0.3275882897757017</v>
      </c>
      <c r="L576" s="2">
        <f t="shared" si="220"/>
        <v>8.053799379857448E-3</v>
      </c>
      <c r="M576" s="2">
        <f>IF(C576=0,"-",(1-J576-K576-L576))</f>
        <v>2.5369468046550939E-2</v>
      </c>
      <c r="N576" s="1">
        <v>15868</v>
      </c>
      <c r="O576" s="1">
        <v>8135</v>
      </c>
      <c r="P576" s="1">
        <v>200</v>
      </c>
      <c r="Q576" s="61"/>
      <c r="R576" s="61">
        <v>630</v>
      </c>
      <c r="S576" s="61"/>
      <c r="T576" s="61"/>
      <c r="U576" s="61"/>
      <c r="V576" s="61"/>
      <c r="W576" s="61"/>
      <c r="X576" s="61"/>
      <c r="Y576" s="61"/>
      <c r="Z576" s="61"/>
      <c r="BB576" s="7">
        <f>IF(Q576&gt;0,RANK(Q576,(N576:P576,Q576:AE576)),0)</f>
        <v>0</v>
      </c>
      <c r="BC576" s="7">
        <f>IF(R576&gt;0,RANK(R576,(N576:P576,Q576:AE576)),0)</f>
        <v>3</v>
      </c>
      <c r="BD576" s="7">
        <f>IF(T576&gt;0,RANK(T576,(N576:P576,Q576:AE576)),0)</f>
        <v>0</v>
      </c>
      <c r="BE576" s="7">
        <f>IF(S576&gt;0,RANK(S576,(N576:P576,Q576:AE576)),0)</f>
        <v>0</v>
      </c>
      <c r="BF576" s="2">
        <f t="shared" si="221"/>
        <v>0</v>
      </c>
      <c r="BG576" s="2">
        <f t="shared" si="221"/>
        <v>2.536946804655096E-2</v>
      </c>
      <c r="BH576" s="2">
        <f>IF($C576=0,"-",T576/$C576)</f>
        <v>0</v>
      </c>
      <c r="BI576" s="2">
        <f>IF($C576=0,"-",S576/$C576)</f>
        <v>0</v>
      </c>
      <c r="BK576" t="s">
        <v>100</v>
      </c>
      <c r="BL576" t="s">
        <v>468</v>
      </c>
      <c r="BO576" s="99">
        <v>15</v>
      </c>
      <c r="BP576" s="97">
        <v>7</v>
      </c>
      <c r="BQ576" s="103">
        <f>BO576*1000+BP576</f>
        <v>15007</v>
      </c>
      <c r="BS576" s="7" t="s">
        <v>2466</v>
      </c>
    </row>
    <row r="577" spans="1:71" ht="14" hidden="1" customHeight="1" outlineLevel="1" x14ac:dyDescent="0.2">
      <c r="A577" t="s">
        <v>2018</v>
      </c>
      <c r="B577" t="s">
        <v>468</v>
      </c>
      <c r="C577" s="1">
        <f>SUM(N577:AY577)</f>
        <v>49313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>IF(P577&gt;0,RANK(P577,(N577:P577,Q577:AE577)),0)</f>
        <v>4</v>
      </c>
      <c r="G577" s="1">
        <f t="shared" si="207"/>
        <v>17440</v>
      </c>
      <c r="H577" s="2">
        <f t="shared" si="208"/>
        <v>0.35365927848640316</v>
      </c>
      <c r="I577" s="2"/>
      <c r="J577" s="2">
        <f t="shared" si="220"/>
        <v>0.65179567254070936</v>
      </c>
      <c r="K577" s="2">
        <f t="shared" si="220"/>
        <v>0.29813639405430614</v>
      </c>
      <c r="L577" s="2">
        <f t="shared" si="220"/>
        <v>1.2410520552389837E-2</v>
      </c>
      <c r="M577" s="2">
        <f>IF(C577=0,"-",(1-J577-K577-L577))</f>
        <v>3.7657412852594663E-2</v>
      </c>
      <c r="N577" s="1">
        <v>32142</v>
      </c>
      <c r="O577" s="1">
        <v>14702</v>
      </c>
      <c r="P577" s="1">
        <v>612</v>
      </c>
      <c r="Q577" s="61"/>
      <c r="R577" s="61">
        <v>1857</v>
      </c>
      <c r="S577" s="61"/>
      <c r="T577" s="61"/>
      <c r="U577" s="61"/>
      <c r="V577" s="61"/>
      <c r="W577" s="61"/>
      <c r="X577" s="61"/>
      <c r="Y577" s="61"/>
      <c r="Z577" s="61"/>
      <c r="BB577" s="7">
        <f>IF(Q577&gt;0,RANK(Q577,(N577:P577,Q577:AE577)),0)</f>
        <v>0</v>
      </c>
      <c r="BC577" s="7">
        <f>IF(R577&gt;0,RANK(R577,(N577:P577,Q577:AE577)),0)</f>
        <v>3</v>
      </c>
      <c r="BD577" s="7">
        <f>IF(T577&gt;0,RANK(T577,(N577:P577,Q577:AE577)),0)</f>
        <v>0</v>
      </c>
      <c r="BE577" s="7">
        <f>IF(S577&gt;0,RANK(S577,(N577:P577,Q577:AE577)),0)</f>
        <v>0</v>
      </c>
      <c r="BF577" s="2">
        <f t="shared" si="221"/>
        <v>0</v>
      </c>
      <c r="BG577" s="2">
        <f t="shared" si="221"/>
        <v>3.7657412852594649E-2</v>
      </c>
      <c r="BH577" s="2">
        <f>IF($C577=0,"-",T577/$C577)</f>
        <v>0</v>
      </c>
      <c r="BI577" s="2">
        <f>IF($C577=0,"-",S577/$C577)</f>
        <v>0</v>
      </c>
      <c r="BK577" t="s">
        <v>2018</v>
      </c>
      <c r="BL577" t="s">
        <v>468</v>
      </c>
      <c r="BO577" s="99">
        <v>15</v>
      </c>
      <c r="BP577" s="97">
        <v>9</v>
      </c>
      <c r="BQ577" s="103">
        <f>BO577*1000+BP577</f>
        <v>15009</v>
      </c>
      <c r="BS577" s="7" t="s">
        <v>2466</v>
      </c>
    </row>
    <row r="578" spans="1:71" ht="14" customHeight="1" collapsed="1" x14ac:dyDescent="0.2">
      <c r="A578" t="s">
        <v>646</v>
      </c>
      <c r="B578" t="s">
        <v>260</v>
      </c>
      <c r="C578" s="1">
        <f>SUM(N578:AY578)</f>
        <v>390843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4</v>
      </c>
      <c r="G578" s="1">
        <f t="shared" si="207"/>
        <v>113215</v>
      </c>
      <c r="H578" s="2">
        <f t="shared" si="208"/>
        <v>0.28966874166864959</v>
      </c>
      <c r="I578" s="2"/>
      <c r="J578" s="2">
        <f t="shared" si="220"/>
        <v>0.62668130169914771</v>
      </c>
      <c r="K578" s="2">
        <f t="shared" si="220"/>
        <v>0.33701256003049818</v>
      </c>
      <c r="L578" s="2">
        <f t="shared" si="220"/>
        <v>1.0405712779811843E-2</v>
      </c>
      <c r="M578" s="2">
        <f>IF(C578=0,"-",(1-J578-K578-L578))</f>
        <v>2.5900425490542271E-2</v>
      </c>
      <c r="N578" s="1">
        <f>SUM(N574:N577)</f>
        <v>244934</v>
      </c>
      <c r="O578" s="1">
        <f>SUM(O574:O577)</f>
        <v>131719</v>
      </c>
      <c r="P578" s="1">
        <f>SUM(P574:P577)</f>
        <v>4067</v>
      </c>
      <c r="R578" s="1">
        <f>SUM(R574:R577)</f>
        <v>10123</v>
      </c>
      <c r="BB578" s="7">
        <f>IF(Q578&gt;0,RANK(Q578,(N578:P578,Q578:AE578)),0)</f>
        <v>0</v>
      </c>
      <c r="BC578" s="7">
        <f>IF(R578&gt;0,RANK(R578,(N578:P578,Q578:AE578)),0)</f>
        <v>3</v>
      </c>
      <c r="BD578" s="7">
        <f>IF(T578&gt;0,RANK(T578,(N578:P578,Q578:AE578)),0)</f>
        <v>0</v>
      </c>
      <c r="BE578" s="7">
        <f>IF(S578&gt;0,RANK(S578,(N578:P578,Q578:AE578)),0)</f>
        <v>0</v>
      </c>
      <c r="BF578" s="2">
        <f t="shared" si="221"/>
        <v>0</v>
      </c>
      <c r="BG578" s="2">
        <f t="shared" si="221"/>
        <v>2.5900425490542237E-2</v>
      </c>
      <c r="BH578" s="2">
        <f>IF($C578=0,"-",T578/$C578)</f>
        <v>0</v>
      </c>
      <c r="BI578" s="2">
        <f>IF($C578=0,"-",S578/$C578)</f>
        <v>0</v>
      </c>
      <c r="BK578" t="s">
        <v>646</v>
      </c>
      <c r="BL578" t="s">
        <v>260</v>
      </c>
      <c r="BO578" s="99">
        <v>15</v>
      </c>
      <c r="BP578" s="97"/>
      <c r="BQ578" s="99">
        <v>15</v>
      </c>
      <c r="BS578" s="7" t="s">
        <v>887</v>
      </c>
    </row>
    <row r="579" spans="1:71" ht="14" customHeight="1" x14ac:dyDescent="0.2">
      <c r="C579" s="1"/>
      <c r="E579" s="7"/>
      <c r="F579" s="7"/>
      <c r="I579" s="2"/>
      <c r="Q579" s="61"/>
      <c r="R579" s="61"/>
      <c r="S579" s="61"/>
      <c r="T579" s="61"/>
      <c r="U579" s="61"/>
      <c r="V579" s="61"/>
      <c r="W579" s="61"/>
      <c r="X579" s="61"/>
      <c r="Y579" s="61"/>
      <c r="Z579" s="61"/>
      <c r="BB579" s="7"/>
      <c r="BC579" s="7"/>
      <c r="BD579" s="7"/>
      <c r="BE579" s="7"/>
      <c r="BO579" s="99"/>
      <c r="BP579" s="97"/>
    </row>
    <row r="580" spans="1:71" ht="14" hidden="1" customHeight="1" outlineLevel="1" x14ac:dyDescent="0.2">
      <c r="A580" t="s">
        <v>506</v>
      </c>
      <c r="B580" t="s">
        <v>213</v>
      </c>
      <c r="C580" s="1">
        <f t="shared" ref="C580:C624" si="222">SUM(N580:AY580)</f>
        <v>190502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>IF(P580&gt;0,RANK(P580,(N580:P580,Q580:AE580)),0)</f>
        <v>5</v>
      </c>
      <c r="G580" s="1">
        <f t="shared" ref="G580:G624" si="223">IF(C580&gt;0,MAX(N580:P580)-LARGE(N580:P580,2),0)</f>
        <v>2088</v>
      </c>
      <c r="H580" s="2">
        <f t="shared" ref="H580:H643" si="224">IF(C580&gt;0,G580/C580,0)</f>
        <v>1.0960514850237793E-2</v>
      </c>
      <c r="I580" s="2"/>
      <c r="J580" s="2">
        <f t="shared" ref="J580:J624" si="225">IF($C580=0,"-",N580/$C580)</f>
        <v>0.49748559070245979</v>
      </c>
      <c r="K580" s="2">
        <f t="shared" ref="K580:K624" si="226">IF($C580=0,"-",O580/$C580)</f>
        <v>0.48652507585222204</v>
      </c>
      <c r="L580" s="2">
        <f t="shared" ref="L580:L624" si="227">IF($C580=0,"-",P580/$C580)</f>
        <v>8.9237908263430299E-5</v>
      </c>
      <c r="M580" s="2">
        <f t="shared" ref="M580:M624" si="228">IF(C580=0,"-",(1-J580-K580-L580))</f>
        <v>1.5900095537054737E-2</v>
      </c>
      <c r="N580" s="1">
        <v>94772</v>
      </c>
      <c r="O580" s="1">
        <v>92684</v>
      </c>
      <c r="P580" s="1">
        <v>17</v>
      </c>
      <c r="Q580" s="61">
        <v>1943</v>
      </c>
      <c r="R580" s="61"/>
      <c r="S580" s="61">
        <v>1086</v>
      </c>
      <c r="T580" s="61"/>
      <c r="U580" s="61"/>
      <c r="V580" s="61"/>
      <c r="W580" s="61"/>
      <c r="X580" s="61"/>
      <c r="Y580" s="61"/>
      <c r="Z580" s="61"/>
      <c r="BB580" s="7">
        <f>IF(Q580&gt;0,RANK(Q580,(N580:P580,Q580:AE580)),0)</f>
        <v>3</v>
      </c>
      <c r="BC580" s="7">
        <f>IF(R580&gt;0,RANK(R580,(N580:P580,Q580:AE580)),0)</f>
        <v>0</v>
      </c>
      <c r="BD580" s="7">
        <f>IF(T580&gt;0,RANK(T580,(N580:P580,Q580:AE580)),0)</f>
        <v>0</v>
      </c>
      <c r="BE580" s="7">
        <f>IF(S580&gt;0,RANK(S580,(N580:P580,Q580:AE580)),0)</f>
        <v>4</v>
      </c>
      <c r="BF580" s="2">
        <f t="shared" ref="BF580:BF624" si="229">IF($C580=0,"-",Q580/$C580)</f>
        <v>1.0199367985637945E-2</v>
      </c>
      <c r="BG580" s="2">
        <f t="shared" ref="BG580:BG624" si="230">IF($C580=0,"-",R580/$C580)</f>
        <v>0</v>
      </c>
      <c r="BH580" s="2">
        <f t="shared" ref="BH580:BH624" si="231">IF($C580=0,"-",T580/$C580)</f>
        <v>0</v>
      </c>
      <c r="BI580" s="2">
        <f t="shared" ref="BI580:BI624" si="232">IF($C580=0,"-",S580/$C580)</f>
        <v>5.7007275514167829E-3</v>
      </c>
      <c r="BK580" t="s">
        <v>506</v>
      </c>
      <c r="BL580" t="s">
        <v>213</v>
      </c>
      <c r="BO580" s="99">
        <v>16</v>
      </c>
      <c r="BP580" s="97">
        <v>1</v>
      </c>
      <c r="BQ580" s="103">
        <f t="shared" ref="BQ580:BQ623" si="233">BO580*1000+BP580</f>
        <v>16001</v>
      </c>
      <c r="BS580" s="7" t="s">
        <v>2466</v>
      </c>
    </row>
    <row r="581" spans="1:71" ht="14" hidden="1" customHeight="1" outlineLevel="1" x14ac:dyDescent="0.2">
      <c r="A581" t="s">
        <v>1439</v>
      </c>
      <c r="B581" t="s">
        <v>213</v>
      </c>
      <c r="C581" s="1">
        <f t="shared" si="222"/>
        <v>1906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0</v>
      </c>
      <c r="G581" s="1">
        <f t="shared" si="223"/>
        <v>709</v>
      </c>
      <c r="H581" s="2">
        <f t="shared" si="224"/>
        <v>0.37198321091290659</v>
      </c>
      <c r="I581" s="2"/>
      <c r="J581" s="2">
        <f t="shared" si="225"/>
        <v>0.30377754459601258</v>
      </c>
      <c r="K581" s="2">
        <f t="shared" si="226"/>
        <v>0.67576075550891923</v>
      </c>
      <c r="L581" s="2">
        <f t="shared" si="227"/>
        <v>0</v>
      </c>
      <c r="M581" s="2">
        <f t="shared" si="228"/>
        <v>2.0461699895068186E-2</v>
      </c>
      <c r="N581" s="1">
        <v>579</v>
      </c>
      <c r="O581" s="1">
        <v>1288</v>
      </c>
      <c r="P581" s="1">
        <v>0</v>
      </c>
      <c r="Q581" s="61">
        <v>22</v>
      </c>
      <c r="R581" s="61"/>
      <c r="S581" s="61">
        <v>17</v>
      </c>
      <c r="T581" s="61"/>
      <c r="U581" s="61"/>
      <c r="V581" s="61"/>
      <c r="W581" s="61"/>
      <c r="X581" s="61"/>
      <c r="Y581" s="61"/>
      <c r="Z581" s="61"/>
      <c r="BB581" s="7">
        <f>IF(Q581&gt;0,RANK(Q581,(N581:P581,Q581:AE581)),0)</f>
        <v>3</v>
      </c>
      <c r="BC581" s="7">
        <f>IF(R581&gt;0,RANK(R581,(N581:P581,Q581:AE581)),0)</f>
        <v>0</v>
      </c>
      <c r="BD581" s="7">
        <f>IF(T581&gt;0,RANK(T581,(N581:P581,Q581:AE581)),0)</f>
        <v>0</v>
      </c>
      <c r="BE581" s="7">
        <f>IF(S581&gt;0,RANK(S581,(N581:P581,Q581:AE581)),0)</f>
        <v>4</v>
      </c>
      <c r="BF581" s="2">
        <f t="shared" si="229"/>
        <v>1.1542497376705142E-2</v>
      </c>
      <c r="BG581" s="2">
        <f t="shared" si="230"/>
        <v>0</v>
      </c>
      <c r="BH581" s="2">
        <f t="shared" si="231"/>
        <v>0</v>
      </c>
      <c r="BI581" s="2">
        <f t="shared" si="232"/>
        <v>8.9192025183630636E-3</v>
      </c>
      <c r="BK581" t="s">
        <v>1439</v>
      </c>
      <c r="BL581" t="s">
        <v>213</v>
      </c>
      <c r="BO581" s="99">
        <v>16</v>
      </c>
      <c r="BP581" s="97">
        <v>3</v>
      </c>
      <c r="BQ581" s="103">
        <f t="shared" si="233"/>
        <v>16003</v>
      </c>
      <c r="BS581" s="7" t="s">
        <v>2466</v>
      </c>
    </row>
    <row r="582" spans="1:71" ht="14" hidden="1" customHeight="1" outlineLevel="1" x14ac:dyDescent="0.2">
      <c r="A582" t="s">
        <v>981</v>
      </c>
      <c r="B582" t="s">
        <v>213</v>
      </c>
      <c r="C582" s="1">
        <f t="shared" si="222"/>
        <v>29086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5</v>
      </c>
      <c r="G582" s="1">
        <f t="shared" si="223"/>
        <v>1589</v>
      </c>
      <c r="H582" s="2">
        <f t="shared" si="224"/>
        <v>5.463109399711201E-2</v>
      </c>
      <c r="I582" s="2"/>
      <c r="J582" s="2">
        <f t="shared" si="225"/>
        <v>0.4602214123633363</v>
      </c>
      <c r="K582" s="2">
        <f t="shared" si="226"/>
        <v>0.51485250636044833</v>
      </c>
      <c r="L582" s="2">
        <f t="shared" si="227"/>
        <v>3.4380801760297049E-5</v>
      </c>
      <c r="M582" s="2">
        <f t="shared" si="228"/>
        <v>2.489170047445502E-2</v>
      </c>
      <c r="N582" s="1">
        <v>13386</v>
      </c>
      <c r="O582" s="1">
        <v>14975</v>
      </c>
      <c r="P582" s="1">
        <v>1</v>
      </c>
      <c r="Q582" s="61">
        <v>386</v>
      </c>
      <c r="R582" s="61"/>
      <c r="S582" s="61">
        <v>338</v>
      </c>
      <c r="T582" s="61"/>
      <c r="U582" s="61"/>
      <c r="V582" s="61"/>
      <c r="W582" s="61"/>
      <c r="X582" s="61"/>
      <c r="Y582" s="61"/>
      <c r="Z582" s="61"/>
      <c r="BB582" s="7">
        <f>IF(Q582&gt;0,RANK(Q582,(N582:P582,Q582:AE582)),0)</f>
        <v>3</v>
      </c>
      <c r="BC582" s="7">
        <f>IF(R582&gt;0,RANK(R582,(N582:P582,Q582:AE582)),0)</f>
        <v>0</v>
      </c>
      <c r="BD582" s="7">
        <f>IF(T582&gt;0,RANK(T582,(N582:P582,Q582:AE582)),0)</f>
        <v>0</v>
      </c>
      <c r="BE582" s="7">
        <f>IF(S582&gt;0,RANK(S582,(N582:P582,Q582:AE582)),0)</f>
        <v>4</v>
      </c>
      <c r="BF582" s="2">
        <f t="shared" si="229"/>
        <v>1.3270989479474662E-2</v>
      </c>
      <c r="BG582" s="2">
        <f t="shared" si="230"/>
        <v>0</v>
      </c>
      <c r="BH582" s="2">
        <f t="shared" si="231"/>
        <v>0</v>
      </c>
      <c r="BI582" s="2">
        <f t="shared" si="232"/>
        <v>1.1620710994980403E-2</v>
      </c>
      <c r="BK582" t="s">
        <v>981</v>
      </c>
      <c r="BL582" t="s">
        <v>213</v>
      </c>
      <c r="BO582" s="99">
        <v>16</v>
      </c>
      <c r="BP582" s="97">
        <v>5</v>
      </c>
      <c r="BQ582" s="103">
        <f t="shared" si="233"/>
        <v>16005</v>
      </c>
      <c r="BS582" s="7" t="s">
        <v>2466</v>
      </c>
    </row>
    <row r="583" spans="1:71" ht="14" hidden="1" customHeight="1" outlineLevel="1" x14ac:dyDescent="0.2">
      <c r="A583" t="s">
        <v>2239</v>
      </c>
      <c r="B583" t="s">
        <v>213</v>
      </c>
      <c r="C583" s="1">
        <f t="shared" si="222"/>
        <v>2151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0</v>
      </c>
      <c r="G583" s="1">
        <f t="shared" si="223"/>
        <v>1473</v>
      </c>
      <c r="H583" s="2">
        <f t="shared" si="224"/>
        <v>0.6847977684797768</v>
      </c>
      <c r="I583" s="2"/>
      <c r="J583" s="2">
        <f t="shared" si="225"/>
        <v>0.14272431427243143</v>
      </c>
      <c r="K583" s="2">
        <f t="shared" si="226"/>
        <v>0.82752208275220829</v>
      </c>
      <c r="L583" s="2">
        <f t="shared" si="227"/>
        <v>0</v>
      </c>
      <c r="M583" s="2">
        <f t="shared" si="228"/>
        <v>2.9753602975360227E-2</v>
      </c>
      <c r="N583" s="1">
        <v>307</v>
      </c>
      <c r="O583" s="1">
        <v>1780</v>
      </c>
      <c r="P583" s="1">
        <v>0</v>
      </c>
      <c r="Q583" s="61">
        <v>25</v>
      </c>
      <c r="R583" s="61"/>
      <c r="S583" s="61">
        <v>39</v>
      </c>
      <c r="T583" s="61"/>
      <c r="U583" s="61"/>
      <c r="V583" s="61"/>
      <c r="W583" s="61"/>
      <c r="X583" s="61"/>
      <c r="Y583" s="61"/>
      <c r="Z583" s="61"/>
      <c r="BB583" s="7">
        <f>IF(Q583&gt;0,RANK(Q583,(N583:P583,Q583:AE583)),0)</f>
        <v>4</v>
      </c>
      <c r="BC583" s="7">
        <f>IF(R583&gt;0,RANK(R583,(N583:P583,Q583:AE583)),0)</f>
        <v>0</v>
      </c>
      <c r="BD583" s="7">
        <f>IF(T583&gt;0,RANK(T583,(N583:P583,Q583:AE583)),0)</f>
        <v>0</v>
      </c>
      <c r="BE583" s="7">
        <f>IF(S583&gt;0,RANK(S583,(N583:P583,Q583:AE583)),0)</f>
        <v>3</v>
      </c>
      <c r="BF583" s="2">
        <f t="shared" si="229"/>
        <v>1.1622501162250116E-2</v>
      </c>
      <c r="BG583" s="2">
        <f t="shared" si="230"/>
        <v>0</v>
      </c>
      <c r="BH583" s="2">
        <f t="shared" si="231"/>
        <v>0</v>
      </c>
      <c r="BI583" s="2">
        <f t="shared" si="232"/>
        <v>1.813110181311018E-2</v>
      </c>
      <c r="BK583" t="s">
        <v>2239</v>
      </c>
      <c r="BL583" t="s">
        <v>213</v>
      </c>
      <c r="BO583" s="99">
        <v>16</v>
      </c>
      <c r="BP583" s="97">
        <v>7</v>
      </c>
      <c r="BQ583" s="103">
        <f t="shared" si="233"/>
        <v>16007</v>
      </c>
      <c r="BS583" s="7" t="s">
        <v>2466</v>
      </c>
    </row>
    <row r="584" spans="1:71" ht="14" hidden="1" customHeight="1" outlineLevel="1" x14ac:dyDescent="0.2">
      <c r="A584" t="s">
        <v>1995</v>
      </c>
      <c r="B584" t="s">
        <v>213</v>
      </c>
      <c r="C584" s="1">
        <f t="shared" si="222"/>
        <v>3763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0</v>
      </c>
      <c r="G584" s="1">
        <f t="shared" si="223"/>
        <v>1668</v>
      </c>
      <c r="H584" s="2">
        <f t="shared" si="224"/>
        <v>0.44326335370714853</v>
      </c>
      <c r="I584" s="2"/>
      <c r="J584" s="2">
        <f t="shared" si="225"/>
        <v>0.26680839755514218</v>
      </c>
      <c r="K584" s="2">
        <f t="shared" si="226"/>
        <v>0.71007175126229072</v>
      </c>
      <c r="L584" s="2">
        <f t="shared" si="227"/>
        <v>0</v>
      </c>
      <c r="M584" s="2">
        <f t="shared" si="228"/>
        <v>2.3119851182567097E-2</v>
      </c>
      <c r="N584" s="1">
        <v>1004</v>
      </c>
      <c r="O584" s="1">
        <v>2672</v>
      </c>
      <c r="P584" s="1">
        <v>0</v>
      </c>
      <c r="Q584" s="61">
        <v>48</v>
      </c>
      <c r="R584" s="61"/>
      <c r="S584" s="61">
        <v>39</v>
      </c>
      <c r="T584" s="61"/>
      <c r="U584" s="61"/>
      <c r="V584" s="61"/>
      <c r="W584" s="61"/>
      <c r="X584" s="61"/>
      <c r="Y584" s="61"/>
      <c r="Z584" s="61"/>
      <c r="BB584" s="7">
        <f>IF(Q584&gt;0,RANK(Q584,(N584:P584,Q584:AE584)),0)</f>
        <v>3</v>
      </c>
      <c r="BC584" s="7">
        <f>IF(R584&gt;0,RANK(R584,(N584:P584,Q584:AE584)),0)</f>
        <v>0</v>
      </c>
      <c r="BD584" s="7">
        <f>IF(T584&gt;0,RANK(T584,(N584:P584,Q584:AE584)),0)</f>
        <v>0</v>
      </c>
      <c r="BE584" s="7">
        <f>IF(S584&gt;0,RANK(S584,(N584:P584,Q584:AE584)),0)</f>
        <v>4</v>
      </c>
      <c r="BF584" s="2">
        <f t="shared" si="229"/>
        <v>1.2755779962795642E-2</v>
      </c>
      <c r="BG584" s="2">
        <f t="shared" si="230"/>
        <v>0</v>
      </c>
      <c r="BH584" s="2">
        <f t="shared" si="231"/>
        <v>0</v>
      </c>
      <c r="BI584" s="2">
        <f t="shared" si="232"/>
        <v>1.0364071219771459E-2</v>
      </c>
      <c r="BK584" t="s">
        <v>1995</v>
      </c>
      <c r="BL584" t="s">
        <v>213</v>
      </c>
      <c r="BO584" s="99">
        <v>16</v>
      </c>
      <c r="BP584" s="97">
        <v>9</v>
      </c>
      <c r="BQ584" s="103">
        <f t="shared" si="233"/>
        <v>16009</v>
      </c>
      <c r="BS584" s="7" t="s">
        <v>2466</v>
      </c>
    </row>
    <row r="585" spans="1:71" ht="14" hidden="1" customHeight="1" outlineLevel="1" x14ac:dyDescent="0.2">
      <c r="A585" t="s">
        <v>1996</v>
      </c>
      <c r="B585" t="s">
        <v>213</v>
      </c>
      <c r="C585" s="1">
        <f t="shared" si="222"/>
        <v>13250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0</v>
      </c>
      <c r="G585" s="1">
        <f t="shared" si="223"/>
        <v>5822</v>
      </c>
      <c r="H585" s="2">
        <f t="shared" si="224"/>
        <v>0.43939622641509435</v>
      </c>
      <c r="I585" s="2"/>
      <c r="J585" s="2">
        <f t="shared" si="225"/>
        <v>0.26528301886792455</v>
      </c>
      <c r="K585" s="2">
        <f t="shared" si="226"/>
        <v>0.70467924528301884</v>
      </c>
      <c r="L585" s="2">
        <f t="shared" si="227"/>
        <v>0</v>
      </c>
      <c r="M585" s="2">
        <f t="shared" si="228"/>
        <v>3.0037735849056668E-2</v>
      </c>
      <c r="N585" s="1">
        <v>3515</v>
      </c>
      <c r="O585" s="1">
        <v>9337</v>
      </c>
      <c r="P585" s="1">
        <v>0</v>
      </c>
      <c r="Q585" s="61">
        <v>180</v>
      </c>
      <c r="R585" s="61"/>
      <c r="S585" s="61">
        <v>218</v>
      </c>
      <c r="T585" s="61"/>
      <c r="U585" s="61"/>
      <c r="V585" s="61"/>
      <c r="W585" s="61"/>
      <c r="X585" s="61"/>
      <c r="Y585" s="61"/>
      <c r="Z585" s="61"/>
      <c r="BB585" s="7">
        <f>IF(Q585&gt;0,RANK(Q585,(N585:P585,Q585:AE585)),0)</f>
        <v>4</v>
      </c>
      <c r="BC585" s="7">
        <f>IF(R585&gt;0,RANK(R585,(N585:P585,Q585:AE585)),0)</f>
        <v>0</v>
      </c>
      <c r="BD585" s="7">
        <f>IF(T585&gt;0,RANK(T585,(N585:P585,Q585:AE585)),0)</f>
        <v>0</v>
      </c>
      <c r="BE585" s="7">
        <f>IF(S585&gt;0,RANK(S585,(N585:P585,Q585:AE585)),0)</f>
        <v>3</v>
      </c>
      <c r="BF585" s="2">
        <f t="shared" si="229"/>
        <v>1.3584905660377358E-2</v>
      </c>
      <c r="BG585" s="2">
        <f t="shared" si="230"/>
        <v>0</v>
      </c>
      <c r="BH585" s="2">
        <f t="shared" si="231"/>
        <v>0</v>
      </c>
      <c r="BI585" s="2">
        <f t="shared" si="232"/>
        <v>1.6452830188679244E-2</v>
      </c>
      <c r="BK585" t="s">
        <v>1996</v>
      </c>
      <c r="BL585" t="s">
        <v>213</v>
      </c>
      <c r="BO585" s="99">
        <v>16</v>
      </c>
      <c r="BP585" s="97">
        <v>11</v>
      </c>
      <c r="BQ585" s="103">
        <f t="shared" si="233"/>
        <v>16011</v>
      </c>
      <c r="BS585" s="7" t="s">
        <v>2466</v>
      </c>
    </row>
    <row r="586" spans="1:71" ht="14" hidden="1" customHeight="1" outlineLevel="1" x14ac:dyDescent="0.2">
      <c r="A586" t="s">
        <v>1462</v>
      </c>
      <c r="B586" t="s">
        <v>213</v>
      </c>
      <c r="C586" s="1">
        <f t="shared" si="222"/>
        <v>10487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>IF(P586&gt;0,RANK(P586,(N586:P586,Q586:AE586)),0)</f>
        <v>0</v>
      </c>
      <c r="G586" s="1">
        <f t="shared" si="223"/>
        <v>4204</v>
      </c>
      <c r="H586" s="2">
        <f t="shared" si="224"/>
        <v>0.40087727662820632</v>
      </c>
      <c r="I586" s="2"/>
      <c r="J586" s="2">
        <f t="shared" si="225"/>
        <v>0.69295318012777729</v>
      </c>
      <c r="K586" s="2">
        <f t="shared" si="226"/>
        <v>0.29207590349957091</v>
      </c>
      <c r="L586" s="2">
        <f t="shared" si="227"/>
        <v>0</v>
      </c>
      <c r="M586" s="2">
        <f t="shared" si="228"/>
        <v>1.4970916372651799E-2</v>
      </c>
      <c r="N586" s="1">
        <v>7267</v>
      </c>
      <c r="O586" s="1">
        <v>3063</v>
      </c>
      <c r="P586" s="1">
        <v>0</v>
      </c>
      <c r="Q586" s="61">
        <v>117</v>
      </c>
      <c r="R586" s="61"/>
      <c r="S586" s="61">
        <v>40</v>
      </c>
      <c r="T586" s="61"/>
      <c r="U586" s="61"/>
      <c r="V586" s="61"/>
      <c r="W586" s="61"/>
      <c r="X586" s="61"/>
      <c r="Y586" s="61"/>
      <c r="Z586" s="61"/>
      <c r="BB586" s="7">
        <f>IF(Q586&gt;0,RANK(Q586,(N586:P586,Q586:AE586)),0)</f>
        <v>3</v>
      </c>
      <c r="BC586" s="7">
        <f>IF(R586&gt;0,RANK(R586,(N586:P586,Q586:AE586)),0)</f>
        <v>0</v>
      </c>
      <c r="BD586" s="7">
        <f>IF(T586&gt;0,RANK(T586,(N586:P586,Q586:AE586)),0)</f>
        <v>0</v>
      </c>
      <c r="BE586" s="7">
        <f>IF(S586&gt;0,RANK(S586,(N586:P586,Q586:AE586)),0)</f>
        <v>4</v>
      </c>
      <c r="BF586" s="2">
        <f t="shared" si="229"/>
        <v>1.1156670163059025E-2</v>
      </c>
      <c r="BG586" s="2">
        <f t="shared" si="230"/>
        <v>0</v>
      </c>
      <c r="BH586" s="2">
        <f t="shared" si="231"/>
        <v>0</v>
      </c>
      <c r="BI586" s="2">
        <f t="shared" si="232"/>
        <v>3.8142462095928291E-3</v>
      </c>
      <c r="BK586" t="s">
        <v>1462</v>
      </c>
      <c r="BL586" t="s">
        <v>213</v>
      </c>
      <c r="BO586" s="99">
        <v>16</v>
      </c>
      <c r="BP586" s="97">
        <v>13</v>
      </c>
      <c r="BQ586" s="103">
        <f t="shared" si="233"/>
        <v>16013</v>
      </c>
      <c r="BS586" s="7" t="s">
        <v>2466</v>
      </c>
    </row>
    <row r="587" spans="1:71" ht="14" hidden="1" customHeight="1" outlineLevel="1" x14ac:dyDescent="0.2">
      <c r="A587" t="s">
        <v>722</v>
      </c>
      <c r="B587" t="s">
        <v>213</v>
      </c>
      <c r="C587" s="1">
        <f t="shared" si="222"/>
        <v>3510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0</v>
      </c>
      <c r="G587" s="1">
        <f t="shared" si="223"/>
        <v>1323</v>
      </c>
      <c r="H587" s="2">
        <f t="shared" si="224"/>
        <v>0.37692307692307692</v>
      </c>
      <c r="I587" s="2"/>
      <c r="J587" s="2">
        <f t="shared" si="225"/>
        <v>0.29943019943019944</v>
      </c>
      <c r="K587" s="2">
        <f t="shared" si="226"/>
        <v>0.67635327635327636</v>
      </c>
      <c r="L587" s="2">
        <f t="shared" si="227"/>
        <v>0</v>
      </c>
      <c r="M587" s="2">
        <f t="shared" si="228"/>
        <v>2.4216524216524205E-2</v>
      </c>
      <c r="N587" s="1">
        <v>1051</v>
      </c>
      <c r="O587" s="1">
        <v>2374</v>
      </c>
      <c r="P587" s="1">
        <v>0</v>
      </c>
      <c r="Q587" s="61">
        <v>37</v>
      </c>
      <c r="R587" s="61"/>
      <c r="S587" s="61">
        <v>48</v>
      </c>
      <c r="T587" s="61"/>
      <c r="U587" s="61"/>
      <c r="V587" s="61"/>
      <c r="W587" s="61"/>
      <c r="X587" s="61"/>
      <c r="Y587" s="61"/>
      <c r="Z587" s="61"/>
      <c r="BB587" s="7">
        <f>IF(Q587&gt;0,RANK(Q587,(N587:P587,Q587:AE587)),0)</f>
        <v>4</v>
      </c>
      <c r="BC587" s="7">
        <f>IF(R587&gt;0,RANK(R587,(N587:P587,Q587:AE587)),0)</f>
        <v>0</v>
      </c>
      <c r="BD587" s="7">
        <f>IF(T587&gt;0,RANK(T587,(N587:P587,Q587:AE587)),0)</f>
        <v>0</v>
      </c>
      <c r="BE587" s="7">
        <f>IF(S587&gt;0,RANK(S587,(N587:P587,Q587:AE587)),0)</f>
        <v>3</v>
      </c>
      <c r="BF587" s="2">
        <f t="shared" si="229"/>
        <v>1.0541310541310541E-2</v>
      </c>
      <c r="BG587" s="2">
        <f t="shared" si="230"/>
        <v>0</v>
      </c>
      <c r="BH587" s="2">
        <f t="shared" si="231"/>
        <v>0</v>
      </c>
      <c r="BI587" s="2">
        <f t="shared" si="232"/>
        <v>1.3675213675213675E-2</v>
      </c>
      <c r="BK587" t="s">
        <v>722</v>
      </c>
      <c r="BL587" t="s">
        <v>213</v>
      </c>
      <c r="BO587" s="99">
        <v>16</v>
      </c>
      <c r="BP587" s="97">
        <v>15</v>
      </c>
      <c r="BQ587" s="103">
        <f t="shared" si="233"/>
        <v>16015</v>
      </c>
      <c r="BS587" s="7" t="s">
        <v>2466</v>
      </c>
    </row>
    <row r="588" spans="1:71" ht="14" hidden="1" customHeight="1" outlineLevel="1" x14ac:dyDescent="0.2">
      <c r="A588" t="s">
        <v>397</v>
      </c>
      <c r="B588" t="s">
        <v>213</v>
      </c>
      <c r="C588" s="1">
        <f t="shared" si="222"/>
        <v>18590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0</v>
      </c>
      <c r="G588" s="1">
        <f t="shared" si="223"/>
        <v>4728</v>
      </c>
      <c r="H588" s="2">
        <f t="shared" si="224"/>
        <v>0.25433028509951588</v>
      </c>
      <c r="I588" s="2"/>
      <c r="J588" s="2">
        <f t="shared" si="225"/>
        <v>0.36304464766003225</v>
      </c>
      <c r="K588" s="2">
        <f t="shared" si="226"/>
        <v>0.61737493275954813</v>
      </c>
      <c r="L588" s="2">
        <f t="shared" si="227"/>
        <v>0</v>
      </c>
      <c r="M588" s="2">
        <f t="shared" si="228"/>
        <v>1.9580419580419672E-2</v>
      </c>
      <c r="N588" s="1">
        <v>6749</v>
      </c>
      <c r="O588" s="1">
        <v>11477</v>
      </c>
      <c r="P588" s="1">
        <v>0</v>
      </c>
      <c r="Q588" s="61">
        <v>202</v>
      </c>
      <c r="R588" s="61"/>
      <c r="S588" s="61">
        <v>162</v>
      </c>
      <c r="T588" s="61"/>
      <c r="U588" s="61"/>
      <c r="V588" s="61"/>
      <c r="W588" s="61"/>
      <c r="X588" s="61"/>
      <c r="Y588" s="61"/>
      <c r="Z588" s="61"/>
      <c r="BB588" s="7">
        <f>IF(Q588&gt;0,RANK(Q588,(N588:P588,Q588:AE588)),0)</f>
        <v>3</v>
      </c>
      <c r="BC588" s="7">
        <f>IF(R588&gt;0,RANK(R588,(N588:P588,Q588:AE588)),0)</f>
        <v>0</v>
      </c>
      <c r="BD588" s="7">
        <f>IF(T588&gt;0,RANK(T588,(N588:P588,Q588:AE588)),0)</f>
        <v>0</v>
      </c>
      <c r="BE588" s="7">
        <f>IF(S588&gt;0,RANK(S588,(N588:P588,Q588:AE588)),0)</f>
        <v>4</v>
      </c>
      <c r="BF588" s="2">
        <f t="shared" si="229"/>
        <v>1.0866057019903173E-2</v>
      </c>
      <c r="BG588" s="2">
        <f t="shared" si="230"/>
        <v>0</v>
      </c>
      <c r="BH588" s="2">
        <f t="shared" si="231"/>
        <v>0</v>
      </c>
      <c r="BI588" s="2">
        <f t="shared" si="232"/>
        <v>8.7143625605164074E-3</v>
      </c>
      <c r="BK588" t="s">
        <v>397</v>
      </c>
      <c r="BL588" t="s">
        <v>213</v>
      </c>
      <c r="BO588" s="99">
        <v>16</v>
      </c>
      <c r="BP588" s="97">
        <v>17</v>
      </c>
      <c r="BQ588" s="103">
        <f t="shared" si="233"/>
        <v>16017</v>
      </c>
      <c r="BS588" s="7" t="s">
        <v>2466</v>
      </c>
    </row>
    <row r="589" spans="1:71" ht="14" hidden="1" customHeight="1" outlineLevel="1" x14ac:dyDescent="0.2">
      <c r="A589" t="s">
        <v>23</v>
      </c>
      <c r="B589" t="s">
        <v>213</v>
      </c>
      <c r="C589" s="1">
        <f t="shared" si="222"/>
        <v>35261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5</v>
      </c>
      <c r="G589" s="1">
        <f t="shared" si="223"/>
        <v>12798</v>
      </c>
      <c r="H589" s="2">
        <f t="shared" si="224"/>
        <v>0.36295056861688552</v>
      </c>
      <c r="I589" s="2"/>
      <c r="J589" s="2">
        <f t="shared" si="225"/>
        <v>0.30342304529083125</v>
      </c>
      <c r="K589" s="2">
        <f t="shared" si="226"/>
        <v>0.66637361390771677</v>
      </c>
      <c r="L589" s="2">
        <f t="shared" si="227"/>
        <v>2.8359944414508949E-5</v>
      </c>
      <c r="M589" s="2">
        <f t="shared" si="228"/>
        <v>3.0174980857037417E-2</v>
      </c>
      <c r="N589" s="1">
        <v>10699</v>
      </c>
      <c r="O589" s="1">
        <v>23497</v>
      </c>
      <c r="P589" s="1">
        <v>1</v>
      </c>
      <c r="Q589" s="61">
        <v>536</v>
      </c>
      <c r="R589" s="61"/>
      <c r="S589" s="61">
        <v>528</v>
      </c>
      <c r="T589" s="61"/>
      <c r="U589" s="61"/>
      <c r="V589" s="61"/>
      <c r="W589" s="61"/>
      <c r="X589" s="61"/>
      <c r="Y589" s="61"/>
      <c r="Z589" s="61"/>
      <c r="BB589" s="7">
        <f>IF(Q589&gt;0,RANK(Q589,(N589:P589,Q589:AE589)),0)</f>
        <v>3</v>
      </c>
      <c r="BC589" s="7">
        <f>IF(R589&gt;0,RANK(R589,(N589:P589,Q589:AE589)),0)</f>
        <v>0</v>
      </c>
      <c r="BD589" s="7">
        <f>IF(T589&gt;0,RANK(T589,(N589:P589,Q589:AE589)),0)</f>
        <v>0</v>
      </c>
      <c r="BE589" s="7">
        <f>IF(S589&gt;0,RANK(S589,(N589:P589,Q589:AE589)),0)</f>
        <v>4</v>
      </c>
      <c r="BF589" s="2">
        <f t="shared" si="229"/>
        <v>1.5200930206176796E-2</v>
      </c>
      <c r="BG589" s="2">
        <f t="shared" si="230"/>
        <v>0</v>
      </c>
      <c r="BH589" s="2">
        <f t="shared" si="231"/>
        <v>0</v>
      </c>
      <c r="BI589" s="2">
        <f t="shared" si="232"/>
        <v>1.4974050650860724E-2</v>
      </c>
      <c r="BK589" t="s">
        <v>23</v>
      </c>
      <c r="BL589" t="s">
        <v>213</v>
      </c>
      <c r="BO589" s="99">
        <v>16</v>
      </c>
      <c r="BP589" s="97">
        <v>19</v>
      </c>
      <c r="BQ589" s="103">
        <f t="shared" si="233"/>
        <v>16019</v>
      </c>
      <c r="BS589" s="7" t="s">
        <v>2466</v>
      </c>
    </row>
    <row r="590" spans="1:71" ht="14" hidden="1" customHeight="1" outlineLevel="1" x14ac:dyDescent="0.2">
      <c r="A590" t="s">
        <v>25</v>
      </c>
      <c r="B590" t="s">
        <v>213</v>
      </c>
      <c r="C590" s="1">
        <f t="shared" si="222"/>
        <v>4271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0</v>
      </c>
      <c r="G590" s="1">
        <f t="shared" si="223"/>
        <v>2026</v>
      </c>
      <c r="H590" s="2">
        <f t="shared" si="224"/>
        <v>0.47436197611800512</v>
      </c>
      <c r="I590" s="2"/>
      <c r="J590" s="2">
        <f t="shared" si="225"/>
        <v>0.25169749473191289</v>
      </c>
      <c r="K590" s="2">
        <f t="shared" si="226"/>
        <v>0.72605947084991806</v>
      </c>
      <c r="L590" s="2">
        <f t="shared" si="227"/>
        <v>0</v>
      </c>
      <c r="M590" s="2">
        <f t="shared" si="228"/>
        <v>2.2243034418169105E-2</v>
      </c>
      <c r="N590" s="1">
        <v>1075</v>
      </c>
      <c r="O590" s="1">
        <v>3101</v>
      </c>
      <c r="P590" s="1">
        <v>0</v>
      </c>
      <c r="Q590" s="61">
        <v>44</v>
      </c>
      <c r="R590" s="61"/>
      <c r="S590" s="61">
        <v>51</v>
      </c>
      <c r="T590" s="61"/>
      <c r="U590" s="61"/>
      <c r="V590" s="61"/>
      <c r="W590" s="61"/>
      <c r="X590" s="61"/>
      <c r="Y590" s="61"/>
      <c r="Z590" s="61"/>
      <c r="BB590" s="7">
        <f>IF(Q590&gt;0,RANK(Q590,(N590:P590,Q590:AE590)),0)</f>
        <v>4</v>
      </c>
      <c r="BC590" s="7">
        <f>IF(R590&gt;0,RANK(R590,(N590:P590,Q590:AE590)),0)</f>
        <v>0</v>
      </c>
      <c r="BD590" s="7">
        <f>IF(T590&gt;0,RANK(T590,(N590:P590,Q590:AE590)),0)</f>
        <v>0</v>
      </c>
      <c r="BE590" s="7">
        <f>IF(S590&gt;0,RANK(S590,(N590:P590,Q590:AE590)),0)</f>
        <v>3</v>
      </c>
      <c r="BF590" s="2">
        <f t="shared" si="229"/>
        <v>1.0302036993678295E-2</v>
      </c>
      <c r="BG590" s="2">
        <f t="shared" si="230"/>
        <v>0</v>
      </c>
      <c r="BH590" s="2">
        <f t="shared" si="231"/>
        <v>0</v>
      </c>
      <c r="BI590" s="2">
        <f t="shared" si="232"/>
        <v>1.1940997424490752E-2</v>
      </c>
      <c r="BK590" t="s">
        <v>25</v>
      </c>
      <c r="BL590" t="s">
        <v>213</v>
      </c>
      <c r="BO590" s="99">
        <v>16</v>
      </c>
      <c r="BP590" s="97">
        <v>21</v>
      </c>
      <c r="BQ590" s="103">
        <f t="shared" si="233"/>
        <v>16021</v>
      </c>
      <c r="BS590" s="7" t="s">
        <v>2466</v>
      </c>
    </row>
    <row r="591" spans="1:71" ht="14" hidden="1" customHeight="1" outlineLevel="1" x14ac:dyDescent="0.2">
      <c r="A591" t="s">
        <v>1991</v>
      </c>
      <c r="B591" t="s">
        <v>213</v>
      </c>
      <c r="C591" s="1">
        <f t="shared" si="222"/>
        <v>1031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0</v>
      </c>
      <c r="G591" s="1">
        <f t="shared" si="223"/>
        <v>574</v>
      </c>
      <c r="H591" s="2">
        <f t="shared" si="224"/>
        <v>0.55674102812803106</v>
      </c>
      <c r="I591" s="2"/>
      <c r="J591" s="2">
        <f t="shared" si="225"/>
        <v>0.2075654704170708</v>
      </c>
      <c r="K591" s="2">
        <f t="shared" si="226"/>
        <v>0.7643064985451018</v>
      </c>
      <c r="L591" s="2">
        <f t="shared" si="227"/>
        <v>0</v>
      </c>
      <c r="M591" s="2">
        <f t="shared" si="228"/>
        <v>2.812803103782735E-2</v>
      </c>
      <c r="N591" s="1">
        <v>214</v>
      </c>
      <c r="O591" s="1">
        <v>788</v>
      </c>
      <c r="P591" s="1">
        <v>0</v>
      </c>
      <c r="Q591" s="61">
        <v>10</v>
      </c>
      <c r="R591" s="61"/>
      <c r="S591" s="61">
        <v>19</v>
      </c>
      <c r="T591" s="61"/>
      <c r="U591" s="61"/>
      <c r="V591" s="61"/>
      <c r="W591" s="61"/>
      <c r="X591" s="61"/>
      <c r="Y591" s="61"/>
      <c r="Z591" s="61"/>
      <c r="BB591" s="7">
        <f>IF(Q591&gt;0,RANK(Q591,(N591:P591,Q591:AE591)),0)</f>
        <v>4</v>
      </c>
      <c r="BC591" s="7">
        <f>IF(R591&gt;0,RANK(R591,(N591:P591,Q591:AE591)),0)</f>
        <v>0</v>
      </c>
      <c r="BD591" s="7">
        <f>IF(T591&gt;0,RANK(T591,(N591:P591,Q591:AE591)),0)</f>
        <v>0</v>
      </c>
      <c r="BE591" s="7">
        <f>IF(S591&gt;0,RANK(S591,(N591:P591,Q591:AE591)),0)</f>
        <v>3</v>
      </c>
      <c r="BF591" s="2">
        <f t="shared" si="229"/>
        <v>9.6993210475266739E-3</v>
      </c>
      <c r="BG591" s="2">
        <f t="shared" si="230"/>
        <v>0</v>
      </c>
      <c r="BH591" s="2">
        <f t="shared" si="231"/>
        <v>0</v>
      </c>
      <c r="BI591" s="2">
        <f t="shared" si="232"/>
        <v>1.842870999030068E-2</v>
      </c>
      <c r="BK591" t="s">
        <v>1991</v>
      </c>
      <c r="BL591" t="s">
        <v>213</v>
      </c>
      <c r="BO591" s="99">
        <v>16</v>
      </c>
      <c r="BP591" s="97">
        <v>23</v>
      </c>
      <c r="BQ591" s="103">
        <f t="shared" si="233"/>
        <v>16023</v>
      </c>
      <c r="BS591" s="7" t="s">
        <v>2466</v>
      </c>
    </row>
    <row r="592" spans="1:71" ht="14" hidden="1" customHeight="1" outlineLevel="1" x14ac:dyDescent="0.2">
      <c r="A592" t="s">
        <v>542</v>
      </c>
      <c r="B592" t="s">
        <v>213</v>
      </c>
      <c r="C592" s="1">
        <f t="shared" si="222"/>
        <v>538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0</v>
      </c>
      <c r="G592" s="1">
        <f t="shared" si="223"/>
        <v>214</v>
      </c>
      <c r="H592" s="2">
        <f t="shared" si="224"/>
        <v>0.39776951672862454</v>
      </c>
      <c r="I592" s="2"/>
      <c r="J592" s="2">
        <f t="shared" si="225"/>
        <v>0.29182156133828996</v>
      </c>
      <c r="K592" s="2">
        <f t="shared" si="226"/>
        <v>0.68959107806691455</v>
      </c>
      <c r="L592" s="2">
        <f t="shared" si="227"/>
        <v>0</v>
      </c>
      <c r="M592" s="2">
        <f t="shared" si="228"/>
        <v>1.8587360594795488E-2</v>
      </c>
      <c r="N592" s="1">
        <v>157</v>
      </c>
      <c r="O592" s="1">
        <v>371</v>
      </c>
      <c r="P592" s="1">
        <v>0</v>
      </c>
      <c r="Q592" s="61">
        <v>7</v>
      </c>
      <c r="R592" s="61"/>
      <c r="S592" s="61">
        <v>3</v>
      </c>
      <c r="T592" s="61"/>
      <c r="U592" s="61"/>
      <c r="V592" s="61"/>
      <c r="W592" s="61"/>
      <c r="X592" s="61"/>
      <c r="Y592" s="61"/>
      <c r="Z592" s="61"/>
      <c r="BB592" s="7">
        <f>IF(Q592&gt;0,RANK(Q592,(N592:P592,Q592:AE592)),0)</f>
        <v>3</v>
      </c>
      <c r="BC592" s="7">
        <f>IF(R592&gt;0,RANK(R592,(N592:P592,Q592:AE592)),0)</f>
        <v>0</v>
      </c>
      <c r="BD592" s="7">
        <f>IF(T592&gt;0,RANK(T592,(N592:P592,Q592:AE592)),0)</f>
        <v>0</v>
      </c>
      <c r="BE592" s="7">
        <f>IF(S592&gt;0,RANK(S592,(N592:P592,Q592:AE592)),0)</f>
        <v>4</v>
      </c>
      <c r="BF592" s="2">
        <f t="shared" si="229"/>
        <v>1.3011152416356878E-2</v>
      </c>
      <c r="BG592" s="2">
        <f t="shared" si="230"/>
        <v>0</v>
      </c>
      <c r="BH592" s="2">
        <f t="shared" si="231"/>
        <v>0</v>
      </c>
      <c r="BI592" s="2">
        <f t="shared" si="232"/>
        <v>5.5762081784386614E-3</v>
      </c>
      <c r="BK592" t="s">
        <v>542</v>
      </c>
      <c r="BL592" t="s">
        <v>213</v>
      </c>
      <c r="BO592" s="99">
        <v>16</v>
      </c>
      <c r="BP592" s="97">
        <v>25</v>
      </c>
      <c r="BQ592" s="103">
        <f t="shared" si="233"/>
        <v>16025</v>
      </c>
      <c r="BS592" s="7" t="s">
        <v>2466</v>
      </c>
    </row>
    <row r="593" spans="1:71" ht="14" hidden="1" customHeight="1" outlineLevel="1" x14ac:dyDescent="0.2">
      <c r="A593" t="s">
        <v>543</v>
      </c>
      <c r="B593" t="s">
        <v>213</v>
      </c>
      <c r="C593" s="1">
        <f t="shared" si="222"/>
        <v>63593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5</v>
      </c>
      <c r="G593" s="1">
        <f t="shared" si="223"/>
        <v>18797</v>
      </c>
      <c r="H593" s="2">
        <f t="shared" si="224"/>
        <v>0.29558284716871353</v>
      </c>
      <c r="I593" s="2"/>
      <c r="J593" s="2">
        <f t="shared" si="225"/>
        <v>0.34341830075637253</v>
      </c>
      <c r="K593" s="2">
        <f t="shared" si="226"/>
        <v>0.63900114792508611</v>
      </c>
      <c r="L593" s="2">
        <f t="shared" si="227"/>
        <v>1.1007500825562561E-4</v>
      </c>
      <c r="M593" s="2">
        <f t="shared" si="228"/>
        <v>1.7470476310285789E-2</v>
      </c>
      <c r="N593" s="1">
        <v>21839</v>
      </c>
      <c r="O593" s="1">
        <v>40636</v>
      </c>
      <c r="P593" s="1">
        <v>7</v>
      </c>
      <c r="Q593" s="61">
        <v>561</v>
      </c>
      <c r="R593" s="61"/>
      <c r="S593" s="61">
        <v>550</v>
      </c>
      <c r="T593" s="61"/>
      <c r="U593" s="61"/>
      <c r="V593" s="61"/>
      <c r="W593" s="61"/>
      <c r="X593" s="61"/>
      <c r="Y593" s="61"/>
      <c r="Z593" s="61"/>
      <c r="BB593" s="7">
        <f>IF(Q593&gt;0,RANK(Q593,(N593:P593,Q593:AE593)),0)</f>
        <v>3</v>
      </c>
      <c r="BC593" s="7">
        <f>IF(R593&gt;0,RANK(R593,(N593:P593,Q593:AE593)),0)</f>
        <v>0</v>
      </c>
      <c r="BD593" s="7">
        <f>IF(T593&gt;0,RANK(T593,(N593:P593,Q593:AE593)),0)</f>
        <v>0</v>
      </c>
      <c r="BE593" s="7">
        <f>IF(S593&gt;0,RANK(S593,(N593:P593,Q593:AE593)),0)</f>
        <v>4</v>
      </c>
      <c r="BF593" s="2">
        <f t="shared" si="229"/>
        <v>8.8217256616294239E-3</v>
      </c>
      <c r="BG593" s="2">
        <f t="shared" si="230"/>
        <v>0</v>
      </c>
      <c r="BH593" s="2">
        <f t="shared" si="231"/>
        <v>0</v>
      </c>
      <c r="BI593" s="2">
        <f t="shared" si="232"/>
        <v>8.648750648656299E-3</v>
      </c>
      <c r="BK593" t="s">
        <v>543</v>
      </c>
      <c r="BL593" t="s">
        <v>213</v>
      </c>
      <c r="BO593" s="99">
        <v>16</v>
      </c>
      <c r="BP593" s="97">
        <v>27</v>
      </c>
      <c r="BQ593" s="103">
        <f t="shared" si="233"/>
        <v>16027</v>
      </c>
      <c r="BS593" s="7" t="s">
        <v>2466</v>
      </c>
    </row>
    <row r="594" spans="1:71" ht="14" hidden="1" customHeight="1" outlineLevel="1" x14ac:dyDescent="0.2">
      <c r="A594" t="s">
        <v>871</v>
      </c>
      <c r="B594" t="s">
        <v>213</v>
      </c>
      <c r="C594" s="1">
        <f t="shared" si="222"/>
        <v>2267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0</v>
      </c>
      <c r="G594" s="1">
        <f t="shared" si="223"/>
        <v>1453</v>
      </c>
      <c r="H594" s="2">
        <f t="shared" si="224"/>
        <v>0.64093515659461842</v>
      </c>
      <c r="I594" s="2"/>
      <c r="J594" s="2">
        <f t="shared" si="225"/>
        <v>0.16365240405822673</v>
      </c>
      <c r="K594" s="2">
        <f t="shared" si="226"/>
        <v>0.8045875606528452</v>
      </c>
      <c r="L594" s="2">
        <f t="shared" si="227"/>
        <v>0</v>
      </c>
      <c r="M594" s="2">
        <f t="shared" si="228"/>
        <v>3.1760035288928012E-2</v>
      </c>
      <c r="N594" s="1">
        <v>371</v>
      </c>
      <c r="O594" s="1">
        <v>1824</v>
      </c>
      <c r="P594" s="1">
        <v>0</v>
      </c>
      <c r="Q594" s="61">
        <v>26</v>
      </c>
      <c r="R594" s="61"/>
      <c r="S594" s="61">
        <v>46</v>
      </c>
      <c r="T594" s="61"/>
      <c r="U594" s="61"/>
      <c r="V594" s="61"/>
      <c r="W594" s="61"/>
      <c r="X594" s="61"/>
      <c r="Y594" s="61"/>
      <c r="Z594" s="61"/>
      <c r="BB594" s="7">
        <f>IF(Q594&gt;0,RANK(Q594,(N594:P594,Q594:AE594)),0)</f>
        <v>4</v>
      </c>
      <c r="BC594" s="7">
        <f>IF(R594&gt;0,RANK(R594,(N594:P594,Q594:AE594)),0)</f>
        <v>0</v>
      </c>
      <c r="BD594" s="7">
        <f>IF(T594&gt;0,RANK(T594,(N594:P594,Q594:AE594)),0)</f>
        <v>0</v>
      </c>
      <c r="BE594" s="7">
        <f>IF(S594&gt;0,RANK(S594,(N594:P594,Q594:AE594)),0)</f>
        <v>3</v>
      </c>
      <c r="BF594" s="2">
        <f t="shared" si="229"/>
        <v>1.1468901632112925E-2</v>
      </c>
      <c r="BG594" s="2">
        <f t="shared" si="230"/>
        <v>0</v>
      </c>
      <c r="BH594" s="2">
        <f t="shared" si="231"/>
        <v>0</v>
      </c>
      <c r="BI594" s="2">
        <f t="shared" si="232"/>
        <v>2.0291133656815175E-2</v>
      </c>
      <c r="BK594" t="s">
        <v>871</v>
      </c>
      <c r="BL594" t="s">
        <v>213</v>
      </c>
      <c r="BO594" s="99">
        <v>16</v>
      </c>
      <c r="BP594" s="97">
        <v>29</v>
      </c>
      <c r="BQ594" s="103">
        <f t="shared" si="233"/>
        <v>16029</v>
      </c>
      <c r="BS594" s="7" t="s">
        <v>2466</v>
      </c>
    </row>
    <row r="595" spans="1:71" ht="14" hidden="1" customHeight="1" outlineLevel="1" x14ac:dyDescent="0.2">
      <c r="A595" t="s">
        <v>948</v>
      </c>
      <c r="B595" t="s">
        <v>213</v>
      </c>
      <c r="C595" s="1">
        <f t="shared" si="222"/>
        <v>6180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5</v>
      </c>
      <c r="G595" s="1">
        <f t="shared" si="223"/>
        <v>3777</v>
      </c>
      <c r="H595" s="2">
        <f t="shared" si="224"/>
        <v>0.61116504854368936</v>
      </c>
      <c r="I595" s="2"/>
      <c r="J595" s="2">
        <f t="shared" si="225"/>
        <v>0.17977346278317152</v>
      </c>
      <c r="K595" s="2">
        <f t="shared" si="226"/>
        <v>0.79093851132686088</v>
      </c>
      <c r="L595" s="2">
        <f t="shared" si="227"/>
        <v>1.6181229773462783E-4</v>
      </c>
      <c r="M595" s="2">
        <f t="shared" si="228"/>
        <v>2.9126213592232966E-2</v>
      </c>
      <c r="N595" s="1">
        <v>1111</v>
      </c>
      <c r="O595" s="1">
        <v>4888</v>
      </c>
      <c r="P595" s="1">
        <v>1</v>
      </c>
      <c r="Q595" s="61">
        <v>85</v>
      </c>
      <c r="R595" s="61"/>
      <c r="S595" s="61">
        <v>95</v>
      </c>
      <c r="T595" s="61"/>
      <c r="U595" s="61"/>
      <c r="V595" s="61"/>
      <c r="W595" s="61"/>
      <c r="X595" s="61"/>
      <c r="Y595" s="61"/>
      <c r="Z595" s="61"/>
      <c r="BB595" s="7">
        <f>IF(Q595&gt;0,RANK(Q595,(N595:P595,Q595:AE595)),0)</f>
        <v>4</v>
      </c>
      <c r="BC595" s="7">
        <f>IF(R595&gt;0,RANK(R595,(N595:P595,Q595:AE595)),0)</f>
        <v>0</v>
      </c>
      <c r="BD595" s="7">
        <f>IF(T595&gt;0,RANK(T595,(N595:P595,Q595:AE595)),0)</f>
        <v>0</v>
      </c>
      <c r="BE595" s="7">
        <f>IF(S595&gt;0,RANK(S595,(N595:P595,Q595:AE595)),0)</f>
        <v>3</v>
      </c>
      <c r="BF595" s="2">
        <f t="shared" si="229"/>
        <v>1.3754045307443365E-2</v>
      </c>
      <c r="BG595" s="2">
        <f t="shared" si="230"/>
        <v>0</v>
      </c>
      <c r="BH595" s="2">
        <f t="shared" si="231"/>
        <v>0</v>
      </c>
      <c r="BI595" s="2">
        <f t="shared" si="232"/>
        <v>1.5372168284789644E-2</v>
      </c>
      <c r="BK595" t="s">
        <v>948</v>
      </c>
      <c r="BL595" t="s">
        <v>213</v>
      </c>
      <c r="BO595" s="99">
        <v>16</v>
      </c>
      <c r="BP595" s="97">
        <v>31</v>
      </c>
      <c r="BQ595" s="103">
        <f t="shared" si="233"/>
        <v>16031</v>
      </c>
      <c r="BS595" s="7" t="s">
        <v>2466</v>
      </c>
    </row>
    <row r="596" spans="1:71" ht="14" hidden="1" customHeight="1" outlineLevel="1" x14ac:dyDescent="0.2">
      <c r="A596" t="s">
        <v>949</v>
      </c>
      <c r="B596" t="s">
        <v>213</v>
      </c>
      <c r="C596" s="1">
        <f t="shared" si="222"/>
        <v>253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0</v>
      </c>
      <c r="G596" s="1">
        <f t="shared" si="223"/>
        <v>148</v>
      </c>
      <c r="H596" s="2">
        <f t="shared" si="224"/>
        <v>0.58498023715415015</v>
      </c>
      <c r="I596" s="2"/>
      <c r="J596" s="2">
        <f t="shared" si="225"/>
        <v>0.1857707509881423</v>
      </c>
      <c r="K596" s="2">
        <f t="shared" si="226"/>
        <v>0.77075098814229248</v>
      </c>
      <c r="L596" s="2">
        <f t="shared" si="227"/>
        <v>0</v>
      </c>
      <c r="M596" s="2">
        <f t="shared" si="228"/>
        <v>4.3478260869565188E-2</v>
      </c>
      <c r="N596" s="1">
        <v>47</v>
      </c>
      <c r="O596" s="1">
        <v>195</v>
      </c>
      <c r="P596" s="1">
        <v>0</v>
      </c>
      <c r="Q596" s="61">
        <v>5</v>
      </c>
      <c r="R596" s="61"/>
      <c r="S596" s="61">
        <v>6</v>
      </c>
      <c r="T596" s="61"/>
      <c r="U596" s="61"/>
      <c r="V596" s="61"/>
      <c r="W596" s="61"/>
      <c r="X596" s="61"/>
      <c r="Y596" s="61"/>
      <c r="Z596" s="61"/>
      <c r="BB596" s="7">
        <f>IF(Q596&gt;0,RANK(Q596,(N596:P596,Q596:AE596)),0)</f>
        <v>4</v>
      </c>
      <c r="BC596" s="7">
        <f>IF(R596&gt;0,RANK(R596,(N596:P596,Q596:AE596)),0)</f>
        <v>0</v>
      </c>
      <c r="BD596" s="7">
        <f>IF(T596&gt;0,RANK(T596,(N596:P596,Q596:AE596)),0)</f>
        <v>0</v>
      </c>
      <c r="BE596" s="7">
        <f>IF(S596&gt;0,RANK(S596,(N596:P596,Q596:AE596)),0)</f>
        <v>3</v>
      </c>
      <c r="BF596" s="2">
        <f t="shared" si="229"/>
        <v>1.9762845849802372E-2</v>
      </c>
      <c r="BG596" s="2">
        <f t="shared" si="230"/>
        <v>0</v>
      </c>
      <c r="BH596" s="2">
        <f t="shared" si="231"/>
        <v>0</v>
      </c>
      <c r="BI596" s="2">
        <f t="shared" si="232"/>
        <v>2.3715415019762844E-2</v>
      </c>
      <c r="BK596" t="s">
        <v>949</v>
      </c>
      <c r="BL596" t="s">
        <v>213</v>
      </c>
      <c r="BO596" s="99">
        <v>16</v>
      </c>
      <c r="BP596" s="97">
        <v>33</v>
      </c>
      <c r="BQ596" s="103">
        <f t="shared" si="233"/>
        <v>16033</v>
      </c>
      <c r="BS596" s="7" t="s">
        <v>2466</v>
      </c>
    </row>
    <row r="597" spans="1:71" ht="14" hidden="1" customHeight="1" outlineLevel="1" x14ac:dyDescent="0.2">
      <c r="A597" t="s">
        <v>786</v>
      </c>
      <c r="B597" t="s">
        <v>213</v>
      </c>
      <c r="C597" s="1">
        <f t="shared" si="222"/>
        <v>3156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0</v>
      </c>
      <c r="G597" s="1">
        <f t="shared" si="223"/>
        <v>1531</v>
      </c>
      <c r="H597" s="2">
        <f t="shared" si="224"/>
        <v>0.48510773130544993</v>
      </c>
      <c r="I597" s="2"/>
      <c r="J597" s="2">
        <f t="shared" si="225"/>
        <v>0.24683143219264891</v>
      </c>
      <c r="K597" s="2">
        <f t="shared" si="226"/>
        <v>0.73193916349809884</v>
      </c>
      <c r="L597" s="2">
        <f t="shared" si="227"/>
        <v>0</v>
      </c>
      <c r="M597" s="2">
        <f t="shared" si="228"/>
        <v>2.1229404309252242E-2</v>
      </c>
      <c r="N597" s="1">
        <v>779</v>
      </c>
      <c r="O597" s="1">
        <v>2310</v>
      </c>
      <c r="P597" s="1">
        <v>0</v>
      </c>
      <c r="Q597" s="61">
        <v>29</v>
      </c>
      <c r="R597" s="61"/>
      <c r="S597" s="61">
        <v>38</v>
      </c>
      <c r="T597" s="61"/>
      <c r="U597" s="61"/>
      <c r="V597" s="61"/>
      <c r="W597" s="61"/>
      <c r="X597" s="61"/>
      <c r="Y597" s="61"/>
      <c r="Z597" s="61"/>
      <c r="BB597" s="7">
        <f>IF(Q597&gt;0,RANK(Q597,(N597:P597,Q597:AE597)),0)</f>
        <v>4</v>
      </c>
      <c r="BC597" s="7">
        <f>IF(R597&gt;0,RANK(R597,(N597:P597,Q597:AE597)),0)</f>
        <v>0</v>
      </c>
      <c r="BD597" s="7">
        <f>IF(T597&gt;0,RANK(T597,(N597:P597,Q597:AE597)),0)</f>
        <v>0</v>
      </c>
      <c r="BE597" s="7">
        <f>IF(S597&gt;0,RANK(S597,(N597:P597,Q597:AE597)),0)</f>
        <v>3</v>
      </c>
      <c r="BF597" s="2">
        <f t="shared" si="229"/>
        <v>9.1888466413181241E-3</v>
      </c>
      <c r="BG597" s="2">
        <f t="shared" si="230"/>
        <v>0</v>
      </c>
      <c r="BH597" s="2">
        <f t="shared" si="231"/>
        <v>0</v>
      </c>
      <c r="BI597" s="2">
        <f t="shared" si="232"/>
        <v>1.2040557667934094E-2</v>
      </c>
      <c r="BK597" t="s">
        <v>786</v>
      </c>
      <c r="BL597" t="s">
        <v>213</v>
      </c>
      <c r="BO597" s="99">
        <v>16</v>
      </c>
      <c r="BP597" s="97">
        <v>35</v>
      </c>
      <c r="BQ597" s="103">
        <f t="shared" si="233"/>
        <v>16035</v>
      </c>
      <c r="BS597" s="7" t="s">
        <v>2466</v>
      </c>
    </row>
    <row r="598" spans="1:71" ht="14" hidden="1" customHeight="1" outlineLevel="1" x14ac:dyDescent="0.2">
      <c r="A598" t="s">
        <v>2352</v>
      </c>
      <c r="B598" t="s">
        <v>213</v>
      </c>
      <c r="C598" s="1">
        <f t="shared" si="222"/>
        <v>2124</v>
      </c>
      <c r="D598" s="7">
        <f>IF(N598&gt;0, RANK(N598,(N598:P598,Q598:AE598)),0)</f>
        <v>2</v>
      </c>
      <c r="E598" s="7">
        <f>IF(O598&gt;0,RANK(O598,(N598:P598,Q598:AE598)),0)</f>
        <v>1</v>
      </c>
      <c r="F598" s="7">
        <f>IF(P598&gt;0,RANK(P598,(N598:P598,Q598:AE598)),0)</f>
        <v>0</v>
      </c>
      <c r="G598" s="1">
        <f t="shared" si="223"/>
        <v>973</v>
      </c>
      <c r="H598" s="2">
        <f t="shared" si="224"/>
        <v>0.45809792843691149</v>
      </c>
      <c r="I598" s="2"/>
      <c r="J598" s="2">
        <f t="shared" si="225"/>
        <v>0.25659133709981169</v>
      </c>
      <c r="K598" s="2">
        <f t="shared" si="226"/>
        <v>0.71468926553672318</v>
      </c>
      <c r="L598" s="2">
        <f t="shared" si="227"/>
        <v>0</v>
      </c>
      <c r="M598" s="2">
        <f t="shared" si="228"/>
        <v>2.8719397363465182E-2</v>
      </c>
      <c r="N598" s="1">
        <v>545</v>
      </c>
      <c r="O598" s="1">
        <v>1518</v>
      </c>
      <c r="P598" s="1">
        <v>0</v>
      </c>
      <c r="Q598" s="61">
        <v>28</v>
      </c>
      <c r="R598" s="61"/>
      <c r="S598" s="61">
        <v>33</v>
      </c>
      <c r="T598" s="61"/>
      <c r="U598" s="61"/>
      <c r="V598" s="61"/>
      <c r="W598" s="61"/>
      <c r="X598" s="61"/>
      <c r="Y598" s="61"/>
      <c r="Z598" s="61"/>
      <c r="BB598" s="7">
        <f>IF(Q598&gt;0,RANK(Q598,(N598:P598,Q598:AE598)),0)</f>
        <v>4</v>
      </c>
      <c r="BC598" s="7">
        <f>IF(R598&gt;0,RANK(R598,(N598:P598,Q598:AE598)),0)</f>
        <v>0</v>
      </c>
      <c r="BD598" s="7">
        <f>IF(T598&gt;0,RANK(T598,(N598:P598,Q598:AE598)),0)</f>
        <v>0</v>
      </c>
      <c r="BE598" s="7">
        <f>IF(S598&gt;0,RANK(S598,(N598:P598,Q598:AE598)),0)</f>
        <v>3</v>
      </c>
      <c r="BF598" s="2">
        <f t="shared" si="229"/>
        <v>1.3182674199623353E-2</v>
      </c>
      <c r="BG598" s="2">
        <f t="shared" si="230"/>
        <v>0</v>
      </c>
      <c r="BH598" s="2">
        <f t="shared" si="231"/>
        <v>0</v>
      </c>
      <c r="BI598" s="2">
        <f t="shared" si="232"/>
        <v>1.5536723163841809E-2</v>
      </c>
      <c r="BK598" t="s">
        <v>2352</v>
      </c>
      <c r="BL598" t="s">
        <v>213</v>
      </c>
      <c r="BO598" s="99">
        <v>16</v>
      </c>
      <c r="BP598" s="97">
        <v>37</v>
      </c>
      <c r="BQ598" s="103">
        <f t="shared" si="233"/>
        <v>16037</v>
      </c>
      <c r="BS598" s="7" t="s">
        <v>2466</v>
      </c>
    </row>
    <row r="599" spans="1:71" ht="14" hidden="1" customHeight="1" outlineLevel="1" x14ac:dyDescent="0.2">
      <c r="A599" t="s">
        <v>694</v>
      </c>
      <c r="B599" t="s">
        <v>213</v>
      </c>
      <c r="C599" s="1">
        <f t="shared" si="222"/>
        <v>7031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0</v>
      </c>
      <c r="G599" s="1">
        <f t="shared" si="223"/>
        <v>2329</v>
      </c>
      <c r="H599" s="2">
        <f t="shared" si="224"/>
        <v>0.33124733323851513</v>
      </c>
      <c r="I599" s="2"/>
      <c r="J599" s="2">
        <f t="shared" si="225"/>
        <v>0.32043806001991182</v>
      </c>
      <c r="K599" s="2">
        <f t="shared" si="226"/>
        <v>0.651685393258427</v>
      </c>
      <c r="L599" s="2">
        <f t="shared" si="227"/>
        <v>0</v>
      </c>
      <c r="M599" s="2">
        <f t="shared" si="228"/>
        <v>2.7876546721661177E-2</v>
      </c>
      <c r="N599" s="1">
        <v>2253</v>
      </c>
      <c r="O599" s="1">
        <v>4582</v>
      </c>
      <c r="P599" s="1">
        <v>0</v>
      </c>
      <c r="Q599" s="61">
        <v>87</v>
      </c>
      <c r="R599" s="61"/>
      <c r="S599" s="61">
        <v>109</v>
      </c>
      <c r="T599" s="61"/>
      <c r="U599" s="61"/>
      <c r="V599" s="61"/>
      <c r="W599" s="61"/>
      <c r="X599" s="61"/>
      <c r="Y599" s="61"/>
      <c r="Z599" s="61"/>
      <c r="BB599" s="7">
        <f>IF(Q599&gt;0,RANK(Q599,(N599:P599,Q599:AE599)),0)</f>
        <v>4</v>
      </c>
      <c r="BC599" s="7">
        <f>IF(R599&gt;0,RANK(R599,(N599:P599,Q599:AE599)),0)</f>
        <v>0</v>
      </c>
      <c r="BD599" s="7">
        <f>IF(T599&gt;0,RANK(T599,(N599:P599,Q599:AE599)),0)</f>
        <v>0</v>
      </c>
      <c r="BE599" s="7">
        <f>IF(S599&gt;0,RANK(S599,(N599:P599,Q599:AE599)),0)</f>
        <v>3</v>
      </c>
      <c r="BF599" s="2">
        <f t="shared" si="229"/>
        <v>1.2373773289716969E-2</v>
      </c>
      <c r="BG599" s="2">
        <f t="shared" si="230"/>
        <v>0</v>
      </c>
      <c r="BH599" s="2">
        <f t="shared" si="231"/>
        <v>0</v>
      </c>
      <c r="BI599" s="2">
        <f t="shared" si="232"/>
        <v>1.5502773431944247E-2</v>
      </c>
      <c r="BK599" t="s">
        <v>694</v>
      </c>
      <c r="BL599" t="s">
        <v>213</v>
      </c>
      <c r="BO599" s="99">
        <v>16</v>
      </c>
      <c r="BP599" s="97">
        <v>39</v>
      </c>
      <c r="BQ599" s="103">
        <f t="shared" si="233"/>
        <v>16039</v>
      </c>
      <c r="BS599" s="7" t="s">
        <v>2466</v>
      </c>
    </row>
    <row r="600" spans="1:71" ht="14" hidden="1" customHeight="1" outlineLevel="1" x14ac:dyDescent="0.2">
      <c r="A600" t="s">
        <v>1440</v>
      </c>
      <c r="B600" t="s">
        <v>213</v>
      </c>
      <c r="C600" s="1">
        <f t="shared" si="222"/>
        <v>3833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>IF(P600&gt;0,RANK(P600,(N600:P600,Q600:AE600)),0)</f>
        <v>0</v>
      </c>
      <c r="G600" s="1">
        <f t="shared" si="223"/>
        <v>2812</v>
      </c>
      <c r="H600" s="2">
        <f t="shared" si="224"/>
        <v>0.73362901121836677</v>
      </c>
      <c r="I600" s="2"/>
      <c r="J600" s="2">
        <f t="shared" si="225"/>
        <v>0.10853117662405426</v>
      </c>
      <c r="K600" s="2">
        <f t="shared" si="226"/>
        <v>0.84216018784242108</v>
      </c>
      <c r="L600" s="2">
        <f t="shared" si="227"/>
        <v>0</v>
      </c>
      <c r="M600" s="2">
        <f t="shared" si="228"/>
        <v>4.9308635533524714E-2</v>
      </c>
      <c r="N600" s="1">
        <v>416</v>
      </c>
      <c r="O600" s="1">
        <v>3228</v>
      </c>
      <c r="P600" s="1">
        <v>0</v>
      </c>
      <c r="Q600" s="61">
        <v>65</v>
      </c>
      <c r="R600" s="61"/>
      <c r="S600" s="61">
        <v>124</v>
      </c>
      <c r="T600" s="61"/>
      <c r="U600" s="61"/>
      <c r="V600" s="61"/>
      <c r="W600" s="61"/>
      <c r="X600" s="61"/>
      <c r="Y600" s="61"/>
      <c r="Z600" s="61"/>
      <c r="BB600" s="7">
        <f>IF(Q600&gt;0,RANK(Q600,(N600:P600,Q600:AE600)),0)</f>
        <v>4</v>
      </c>
      <c r="BC600" s="7">
        <f>IF(R600&gt;0,RANK(R600,(N600:P600,Q600:AE600)),0)</f>
        <v>0</v>
      </c>
      <c r="BD600" s="7">
        <f>IF(T600&gt;0,RANK(T600,(N600:P600,Q600:AE600)),0)</f>
        <v>0</v>
      </c>
      <c r="BE600" s="7">
        <f>IF(S600&gt;0,RANK(S600,(N600:P600,Q600:AE600)),0)</f>
        <v>3</v>
      </c>
      <c r="BF600" s="2">
        <f t="shared" si="229"/>
        <v>1.695799634750848E-2</v>
      </c>
      <c r="BG600" s="2">
        <f t="shared" si="230"/>
        <v>0</v>
      </c>
      <c r="BH600" s="2">
        <f t="shared" si="231"/>
        <v>0</v>
      </c>
      <c r="BI600" s="2">
        <f t="shared" si="232"/>
        <v>3.2350639186016175E-2</v>
      </c>
      <c r="BK600" t="s">
        <v>1440</v>
      </c>
      <c r="BL600" t="s">
        <v>213</v>
      </c>
      <c r="BO600" s="99">
        <v>16</v>
      </c>
      <c r="BP600" s="97">
        <v>41</v>
      </c>
      <c r="BQ600" s="103">
        <f t="shared" si="233"/>
        <v>16041</v>
      </c>
      <c r="BS600" s="7" t="s">
        <v>2466</v>
      </c>
    </row>
    <row r="601" spans="1:71" ht="14" hidden="1" customHeight="1" outlineLevel="1" x14ac:dyDescent="0.2">
      <c r="A601" t="s">
        <v>960</v>
      </c>
      <c r="B601" t="s">
        <v>213</v>
      </c>
      <c r="C601" s="1">
        <f t="shared" si="222"/>
        <v>4784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0</v>
      </c>
      <c r="G601" s="1">
        <f t="shared" si="223"/>
        <v>2957</v>
      </c>
      <c r="H601" s="2">
        <f t="shared" si="224"/>
        <v>0.6181020066889632</v>
      </c>
      <c r="I601" s="2"/>
      <c r="J601" s="2">
        <f t="shared" si="225"/>
        <v>0.17579431438127091</v>
      </c>
      <c r="K601" s="2">
        <f t="shared" si="226"/>
        <v>0.79389632107023411</v>
      </c>
      <c r="L601" s="2">
        <f t="shared" si="227"/>
        <v>0</v>
      </c>
      <c r="M601" s="2">
        <f t="shared" si="228"/>
        <v>3.0309364548494977E-2</v>
      </c>
      <c r="N601" s="1">
        <v>841</v>
      </c>
      <c r="O601" s="1">
        <v>3798</v>
      </c>
      <c r="P601" s="1">
        <v>0</v>
      </c>
      <c r="Q601" s="61">
        <v>57</v>
      </c>
      <c r="R601" s="61"/>
      <c r="S601" s="61">
        <v>88</v>
      </c>
      <c r="T601" s="61"/>
      <c r="U601" s="61"/>
      <c r="V601" s="61"/>
      <c r="W601" s="61"/>
      <c r="X601" s="61"/>
      <c r="Y601" s="61"/>
      <c r="Z601" s="61"/>
      <c r="BB601" s="7">
        <f>IF(Q601&gt;0,RANK(Q601,(N601:P601,Q601:AE601)),0)</f>
        <v>4</v>
      </c>
      <c r="BC601" s="7">
        <f>IF(R601&gt;0,RANK(R601,(N601:P601,Q601:AE601)),0)</f>
        <v>0</v>
      </c>
      <c r="BD601" s="7">
        <f>IF(T601&gt;0,RANK(T601,(N601:P601,Q601:AE601)),0)</f>
        <v>0</v>
      </c>
      <c r="BE601" s="7">
        <f>IF(S601&gt;0,RANK(S601,(N601:P601,Q601:AE601)),0)</f>
        <v>3</v>
      </c>
      <c r="BF601" s="2">
        <f t="shared" si="229"/>
        <v>1.1914715719063546E-2</v>
      </c>
      <c r="BG601" s="2">
        <f t="shared" si="230"/>
        <v>0</v>
      </c>
      <c r="BH601" s="2">
        <f t="shared" si="231"/>
        <v>0</v>
      </c>
      <c r="BI601" s="2">
        <f t="shared" si="232"/>
        <v>1.839464882943144E-2</v>
      </c>
      <c r="BK601" t="s">
        <v>960</v>
      </c>
      <c r="BL601" t="s">
        <v>213</v>
      </c>
      <c r="BO601" s="99">
        <v>16</v>
      </c>
      <c r="BP601" s="97">
        <v>43</v>
      </c>
      <c r="BQ601" s="103">
        <f t="shared" si="233"/>
        <v>16043</v>
      </c>
      <c r="BS601" s="7" t="s">
        <v>2466</v>
      </c>
    </row>
    <row r="602" spans="1:71" ht="14" hidden="1" customHeight="1" outlineLevel="1" x14ac:dyDescent="0.2">
      <c r="A602" t="s">
        <v>1084</v>
      </c>
      <c r="B602" t="s">
        <v>213</v>
      </c>
      <c r="C602" s="1">
        <f t="shared" si="222"/>
        <v>7141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0</v>
      </c>
      <c r="G602" s="1">
        <f t="shared" si="223"/>
        <v>3866</v>
      </c>
      <c r="H602" s="2">
        <f t="shared" si="224"/>
        <v>0.54138075899733928</v>
      </c>
      <c r="I602" s="2"/>
      <c r="J602" s="2">
        <f t="shared" si="225"/>
        <v>0.22013723568127713</v>
      </c>
      <c r="K602" s="2">
        <f t="shared" si="226"/>
        <v>0.76151799467861647</v>
      </c>
      <c r="L602" s="2">
        <f t="shared" si="227"/>
        <v>0</v>
      </c>
      <c r="M602" s="2">
        <f t="shared" si="228"/>
        <v>1.834476964010634E-2</v>
      </c>
      <c r="N602" s="1">
        <v>1572</v>
      </c>
      <c r="O602" s="1">
        <v>5438</v>
      </c>
      <c r="P602" s="1">
        <v>0</v>
      </c>
      <c r="Q602" s="61">
        <v>49</v>
      </c>
      <c r="R602" s="61"/>
      <c r="S602" s="61">
        <v>82</v>
      </c>
      <c r="T602" s="61"/>
      <c r="U602" s="61"/>
      <c r="V602" s="61"/>
      <c r="W602" s="61"/>
      <c r="X602" s="61"/>
      <c r="Y602" s="61"/>
      <c r="Z602" s="61"/>
      <c r="BB602" s="7">
        <f>IF(Q602&gt;0,RANK(Q602,(N602:P602,Q602:AE602)),0)</f>
        <v>4</v>
      </c>
      <c r="BC602" s="7">
        <f>IF(R602&gt;0,RANK(R602,(N602:P602,Q602:AE602)),0)</f>
        <v>0</v>
      </c>
      <c r="BD602" s="7">
        <f>IF(T602&gt;0,RANK(T602,(N602:P602,Q602:AE602)),0)</f>
        <v>0</v>
      </c>
      <c r="BE602" s="7">
        <f>IF(S602&gt;0,RANK(S602,(N602:P602,Q602:AE602)),0)</f>
        <v>3</v>
      </c>
      <c r="BF602" s="2">
        <f t="shared" si="229"/>
        <v>6.8617840638566024E-3</v>
      </c>
      <c r="BG602" s="2">
        <f t="shared" si="230"/>
        <v>0</v>
      </c>
      <c r="BH602" s="2">
        <f t="shared" si="231"/>
        <v>0</v>
      </c>
      <c r="BI602" s="2">
        <f t="shared" si="232"/>
        <v>1.1482985576249825E-2</v>
      </c>
      <c r="BK602" t="s">
        <v>1084</v>
      </c>
      <c r="BL602" t="s">
        <v>213</v>
      </c>
      <c r="BO602" s="99">
        <v>16</v>
      </c>
      <c r="BP602" s="97">
        <v>45</v>
      </c>
      <c r="BQ602" s="103">
        <f t="shared" si="233"/>
        <v>16045</v>
      </c>
      <c r="BS602" s="7" t="s">
        <v>2466</v>
      </c>
    </row>
    <row r="603" spans="1:71" ht="14" hidden="1" customHeight="1" outlineLevel="1" x14ac:dyDescent="0.2">
      <c r="A603" t="s">
        <v>1085</v>
      </c>
      <c r="B603" t="s">
        <v>213</v>
      </c>
      <c r="C603" s="1">
        <f t="shared" si="222"/>
        <v>4422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0</v>
      </c>
      <c r="G603" s="1">
        <f t="shared" si="223"/>
        <v>2099</v>
      </c>
      <c r="H603" s="2">
        <f t="shared" si="224"/>
        <v>0.47467209407507915</v>
      </c>
      <c r="I603" s="2"/>
      <c r="J603" s="2">
        <f t="shared" si="225"/>
        <v>0.25101763907734059</v>
      </c>
      <c r="K603" s="2">
        <f t="shared" si="226"/>
        <v>0.72568973315241969</v>
      </c>
      <c r="L603" s="2">
        <f t="shared" si="227"/>
        <v>0</v>
      </c>
      <c r="M603" s="2">
        <f t="shared" si="228"/>
        <v>2.329262777023966E-2</v>
      </c>
      <c r="N603" s="1">
        <v>1110</v>
      </c>
      <c r="O603" s="1">
        <v>3209</v>
      </c>
      <c r="P603" s="1">
        <v>0</v>
      </c>
      <c r="Q603" s="61">
        <v>53</v>
      </c>
      <c r="R603" s="61"/>
      <c r="S603" s="61">
        <v>50</v>
      </c>
      <c r="T603" s="61"/>
      <c r="U603" s="61"/>
      <c r="V603" s="61"/>
      <c r="W603" s="61"/>
      <c r="X603" s="61"/>
      <c r="Y603" s="61"/>
      <c r="Z603" s="61"/>
      <c r="BB603" s="7">
        <f>IF(Q603&gt;0,RANK(Q603,(N603:P603,Q603:AE603)),0)</f>
        <v>3</v>
      </c>
      <c r="BC603" s="7">
        <f>IF(R603&gt;0,RANK(R603,(N603:P603,Q603:AE603)),0)</f>
        <v>0</v>
      </c>
      <c r="BD603" s="7">
        <f>IF(T603&gt;0,RANK(T603,(N603:P603,Q603:AE603)),0)</f>
        <v>0</v>
      </c>
      <c r="BE603" s="7">
        <f>IF(S603&gt;0,RANK(S603,(N603:P603,Q603:AE603)),0)</f>
        <v>4</v>
      </c>
      <c r="BF603" s="2">
        <f t="shared" si="229"/>
        <v>1.1985526910900044E-2</v>
      </c>
      <c r="BG603" s="2">
        <f t="shared" si="230"/>
        <v>0</v>
      </c>
      <c r="BH603" s="2">
        <f t="shared" si="231"/>
        <v>0</v>
      </c>
      <c r="BI603" s="2">
        <f t="shared" si="232"/>
        <v>1.1307100859339666E-2</v>
      </c>
      <c r="BK603" t="s">
        <v>1085</v>
      </c>
      <c r="BL603" t="s">
        <v>213</v>
      </c>
      <c r="BO603" s="99">
        <v>16</v>
      </c>
      <c r="BP603" s="97">
        <v>47</v>
      </c>
      <c r="BQ603" s="103">
        <f t="shared" si="233"/>
        <v>16047</v>
      </c>
      <c r="BS603" s="7" t="s">
        <v>2466</v>
      </c>
    </row>
    <row r="604" spans="1:71" ht="14" hidden="1" customHeight="1" outlineLevel="1" x14ac:dyDescent="0.2">
      <c r="A604" t="s">
        <v>212</v>
      </c>
      <c r="B604" t="s">
        <v>213</v>
      </c>
      <c r="C604" s="1">
        <f t="shared" si="222"/>
        <v>7027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0</v>
      </c>
      <c r="G604" s="1">
        <f t="shared" si="223"/>
        <v>4106</v>
      </c>
      <c r="H604" s="2">
        <f t="shared" si="224"/>
        <v>0.58431763199089226</v>
      </c>
      <c r="I604" s="2"/>
      <c r="J604" s="2">
        <f t="shared" si="225"/>
        <v>0.19524690479578768</v>
      </c>
      <c r="K604" s="2">
        <f t="shared" si="226"/>
        <v>0.77956453678667992</v>
      </c>
      <c r="L604" s="2">
        <f t="shared" si="227"/>
        <v>0</v>
      </c>
      <c r="M604" s="2">
        <f t="shared" si="228"/>
        <v>2.5188558417532425E-2</v>
      </c>
      <c r="N604" s="1">
        <v>1372</v>
      </c>
      <c r="O604" s="1">
        <v>5478</v>
      </c>
      <c r="P604" s="1">
        <v>0</v>
      </c>
      <c r="Q604" s="61">
        <v>78</v>
      </c>
      <c r="R604" s="61"/>
      <c r="S604" s="61">
        <v>99</v>
      </c>
      <c r="T604" s="61"/>
      <c r="U604" s="61"/>
      <c r="V604" s="61"/>
      <c r="W604" s="61"/>
      <c r="X604" s="61"/>
      <c r="Y604" s="61"/>
      <c r="Z604" s="61"/>
      <c r="BB604" s="7">
        <f>IF(Q604&gt;0,RANK(Q604,(N604:P604,Q604:AE604)),0)</f>
        <v>4</v>
      </c>
      <c r="BC604" s="7">
        <f>IF(R604&gt;0,RANK(R604,(N604:P604,Q604:AE604)),0)</f>
        <v>0</v>
      </c>
      <c r="BD604" s="7">
        <f>IF(T604&gt;0,RANK(T604,(N604:P604,Q604:AE604)),0)</f>
        <v>0</v>
      </c>
      <c r="BE604" s="7">
        <f>IF(S604&gt;0,RANK(S604,(N604:P604,Q604:AE604)),0)</f>
        <v>3</v>
      </c>
      <c r="BF604" s="2">
        <f t="shared" si="229"/>
        <v>1.1100042692471893E-2</v>
      </c>
      <c r="BG604" s="2">
        <f t="shared" si="230"/>
        <v>0</v>
      </c>
      <c r="BH604" s="2">
        <f t="shared" si="231"/>
        <v>0</v>
      </c>
      <c r="BI604" s="2">
        <f t="shared" si="232"/>
        <v>1.4088515725060482E-2</v>
      </c>
      <c r="BK604" t="s">
        <v>212</v>
      </c>
      <c r="BL604" t="s">
        <v>213</v>
      </c>
      <c r="BO604" s="99">
        <v>16</v>
      </c>
      <c r="BP604" s="97">
        <v>49</v>
      </c>
      <c r="BQ604" s="103">
        <f t="shared" si="233"/>
        <v>16049</v>
      </c>
      <c r="BS604" s="7" t="s">
        <v>2466</v>
      </c>
    </row>
    <row r="605" spans="1:71" ht="14" hidden="1" customHeight="1" outlineLevel="1" x14ac:dyDescent="0.2">
      <c r="A605" t="s">
        <v>2598</v>
      </c>
      <c r="B605" t="s">
        <v>213</v>
      </c>
      <c r="C605" s="1">
        <f t="shared" si="222"/>
        <v>8709</v>
      </c>
      <c r="D605" s="7">
        <f>IF(N605&gt;0, RANK(N605,(N605:P605,Q605:AE605)),0)</f>
        <v>2</v>
      </c>
      <c r="E605" s="7">
        <f>IF(O605&gt;0,RANK(O605,(N605:P605,Q605:AE605)),0)</f>
        <v>1</v>
      </c>
      <c r="F605" s="7">
        <f>IF(P605&gt;0,RANK(P605,(N605:P605,Q605:AE605)),0)</f>
        <v>0</v>
      </c>
      <c r="G605" s="1">
        <f t="shared" si="223"/>
        <v>5818</v>
      </c>
      <c r="H605" s="2">
        <f t="shared" si="224"/>
        <v>0.66804455161327359</v>
      </c>
      <c r="I605" s="2"/>
      <c r="J605" s="2">
        <f t="shared" si="225"/>
        <v>0.15007463543460789</v>
      </c>
      <c r="K605" s="2">
        <f t="shared" si="226"/>
        <v>0.81811918704788145</v>
      </c>
      <c r="L605" s="2">
        <f t="shared" si="227"/>
        <v>0</v>
      </c>
      <c r="M605" s="2">
        <f t="shared" si="228"/>
        <v>3.1806177517510692E-2</v>
      </c>
      <c r="N605" s="1">
        <v>1307</v>
      </c>
      <c r="O605" s="1">
        <v>7125</v>
      </c>
      <c r="P605" s="1">
        <v>0</v>
      </c>
      <c r="Q605" s="61">
        <v>105</v>
      </c>
      <c r="R605" s="61"/>
      <c r="S605" s="61">
        <v>172</v>
      </c>
      <c r="T605" s="61"/>
      <c r="U605" s="61"/>
      <c r="V605" s="61"/>
      <c r="W605" s="61"/>
      <c r="X605" s="61"/>
      <c r="Y605" s="61"/>
      <c r="Z605" s="61"/>
      <c r="BB605" s="7">
        <f>IF(Q605&gt;0,RANK(Q605,(N605:P605,Q605:AE605)),0)</f>
        <v>4</v>
      </c>
      <c r="BC605" s="7">
        <f>IF(R605&gt;0,RANK(R605,(N605:P605,Q605:AE605)),0)</f>
        <v>0</v>
      </c>
      <c r="BD605" s="7">
        <f>IF(T605&gt;0,RANK(T605,(N605:P605,Q605:AE605)),0)</f>
        <v>0</v>
      </c>
      <c r="BE605" s="7">
        <f>IF(S605&gt;0,RANK(S605,(N605:P605,Q605:AE605)),0)</f>
        <v>3</v>
      </c>
      <c r="BF605" s="2">
        <f t="shared" si="229"/>
        <v>1.2056493282810886E-2</v>
      </c>
      <c r="BG605" s="2">
        <f t="shared" si="230"/>
        <v>0</v>
      </c>
      <c r="BH605" s="2">
        <f t="shared" si="231"/>
        <v>0</v>
      </c>
      <c r="BI605" s="2">
        <f t="shared" si="232"/>
        <v>1.9749684234699735E-2</v>
      </c>
      <c r="BK605" t="s">
        <v>2598</v>
      </c>
      <c r="BL605" t="s">
        <v>213</v>
      </c>
      <c r="BO605" s="99">
        <v>16</v>
      </c>
      <c r="BP605" s="97">
        <v>51</v>
      </c>
      <c r="BQ605" s="103">
        <f t="shared" si="233"/>
        <v>16051</v>
      </c>
      <c r="BS605" s="7" t="s">
        <v>2466</v>
      </c>
    </row>
    <row r="606" spans="1:71" ht="14" hidden="1" customHeight="1" outlineLevel="1" x14ac:dyDescent="0.2">
      <c r="A606" t="s">
        <v>784</v>
      </c>
      <c r="B606" t="s">
        <v>213</v>
      </c>
      <c r="C606" s="1">
        <f t="shared" si="222"/>
        <v>5384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0</v>
      </c>
      <c r="G606" s="1">
        <f t="shared" si="223"/>
        <v>2368</v>
      </c>
      <c r="H606" s="2">
        <f t="shared" si="224"/>
        <v>0.43982169390787518</v>
      </c>
      <c r="I606" s="2"/>
      <c r="J606" s="2">
        <f t="shared" si="225"/>
        <v>0.26745913818722139</v>
      </c>
      <c r="K606" s="2">
        <f t="shared" si="226"/>
        <v>0.70728083209509662</v>
      </c>
      <c r="L606" s="2">
        <f t="shared" si="227"/>
        <v>0</v>
      </c>
      <c r="M606" s="2">
        <f t="shared" si="228"/>
        <v>2.5260029717682042E-2</v>
      </c>
      <c r="N606" s="1">
        <v>1440</v>
      </c>
      <c r="O606" s="1">
        <v>3808</v>
      </c>
      <c r="P606" s="1">
        <v>0</v>
      </c>
      <c r="Q606" s="61">
        <v>53</v>
      </c>
      <c r="R606" s="61"/>
      <c r="S606" s="61">
        <v>83</v>
      </c>
      <c r="T606" s="61"/>
      <c r="U606" s="61"/>
      <c r="V606" s="61"/>
      <c r="W606" s="61"/>
      <c r="X606" s="61"/>
      <c r="Y606" s="61"/>
      <c r="Z606" s="61"/>
      <c r="BB606" s="7">
        <f>IF(Q606&gt;0,RANK(Q606,(N606:P606,Q606:AE606)),0)</f>
        <v>4</v>
      </c>
      <c r="BC606" s="7">
        <f>IF(R606&gt;0,RANK(R606,(N606:P606,Q606:AE606)),0)</f>
        <v>0</v>
      </c>
      <c r="BD606" s="7">
        <f>IF(T606&gt;0,RANK(T606,(N606:P606,Q606:AE606)),0)</f>
        <v>0</v>
      </c>
      <c r="BE606" s="7">
        <f>IF(S606&gt;0,RANK(S606,(N606:P606,Q606:AE606)),0)</f>
        <v>3</v>
      </c>
      <c r="BF606" s="2">
        <f t="shared" si="229"/>
        <v>9.8439821693907872E-3</v>
      </c>
      <c r="BG606" s="2">
        <f t="shared" si="230"/>
        <v>0</v>
      </c>
      <c r="BH606" s="2">
        <f t="shared" si="231"/>
        <v>0</v>
      </c>
      <c r="BI606" s="2">
        <f t="shared" si="232"/>
        <v>1.5416047548291234E-2</v>
      </c>
      <c r="BK606" t="s">
        <v>784</v>
      </c>
      <c r="BL606" t="s">
        <v>213</v>
      </c>
      <c r="BO606" s="99">
        <v>16</v>
      </c>
      <c r="BP606" s="97">
        <v>53</v>
      </c>
      <c r="BQ606" s="103">
        <f t="shared" si="233"/>
        <v>16053</v>
      </c>
      <c r="BS606" s="7" t="s">
        <v>2466</v>
      </c>
    </row>
    <row r="607" spans="1:71" ht="14" hidden="1" customHeight="1" outlineLevel="1" x14ac:dyDescent="0.2">
      <c r="A607" t="s">
        <v>785</v>
      </c>
      <c r="B607" t="s">
        <v>213</v>
      </c>
      <c r="C607" s="1">
        <f t="shared" si="222"/>
        <v>56746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5</v>
      </c>
      <c r="G607" s="1">
        <f t="shared" si="223"/>
        <v>20553</v>
      </c>
      <c r="H607" s="2">
        <f t="shared" si="224"/>
        <v>0.36219292989814261</v>
      </c>
      <c r="I607" s="2"/>
      <c r="J607" s="2">
        <f t="shared" si="225"/>
        <v>0.31050646741620552</v>
      </c>
      <c r="K607" s="2">
        <f t="shared" si="226"/>
        <v>0.67269939731434814</v>
      </c>
      <c r="L607" s="2">
        <f t="shared" si="227"/>
        <v>3.5244774962111867E-5</v>
      </c>
      <c r="M607" s="2">
        <f t="shared" si="228"/>
        <v>1.6758890494484285E-2</v>
      </c>
      <c r="N607" s="1">
        <v>17620</v>
      </c>
      <c r="O607" s="1">
        <v>38173</v>
      </c>
      <c r="P607" s="1">
        <v>2</v>
      </c>
      <c r="Q607" s="61">
        <v>547</v>
      </c>
      <c r="R607" s="61"/>
      <c r="S607" s="61">
        <v>404</v>
      </c>
      <c r="T607" s="61"/>
      <c r="U607" s="61"/>
      <c r="V607" s="61"/>
      <c r="W607" s="61"/>
      <c r="X607" s="61"/>
      <c r="Y607" s="61"/>
      <c r="Z607" s="61"/>
      <c r="BB607" s="7">
        <f>IF(Q607&gt;0,RANK(Q607,(N607:P607,Q607:AE607)),0)</f>
        <v>3</v>
      </c>
      <c r="BC607" s="7">
        <f>IF(R607&gt;0,RANK(R607,(N607:P607,Q607:AE607)),0)</f>
        <v>0</v>
      </c>
      <c r="BD607" s="7">
        <f>IF(T607&gt;0,RANK(T607,(N607:P607,Q607:AE607)),0)</f>
        <v>0</v>
      </c>
      <c r="BE607" s="7">
        <f>IF(S607&gt;0,RANK(S607,(N607:P607,Q607:AE607)),0)</f>
        <v>4</v>
      </c>
      <c r="BF607" s="2">
        <f t="shared" si="229"/>
        <v>9.6394459521375962E-3</v>
      </c>
      <c r="BG607" s="2">
        <f t="shared" si="230"/>
        <v>0</v>
      </c>
      <c r="BH607" s="2">
        <f t="shared" si="231"/>
        <v>0</v>
      </c>
      <c r="BI607" s="2">
        <f t="shared" si="232"/>
        <v>7.1194445423465973E-3</v>
      </c>
      <c r="BK607" t="s">
        <v>785</v>
      </c>
      <c r="BL607" t="s">
        <v>213</v>
      </c>
      <c r="BO607" s="99">
        <v>16</v>
      </c>
      <c r="BP607" s="97">
        <v>55</v>
      </c>
      <c r="BQ607" s="103">
        <f t="shared" si="233"/>
        <v>16055</v>
      </c>
      <c r="BS607" s="7" t="s">
        <v>2466</v>
      </c>
    </row>
    <row r="608" spans="1:71" ht="14" hidden="1" customHeight="1" outlineLevel="1" x14ac:dyDescent="0.2">
      <c r="A608" t="s">
        <v>510</v>
      </c>
      <c r="B608" t="s">
        <v>213</v>
      </c>
      <c r="C608" s="1">
        <f t="shared" si="222"/>
        <v>15997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>IF(P608&gt;0,RANK(P608,(N608:P608,Q608:AE608)),0)</f>
        <v>0</v>
      </c>
      <c r="G608" s="1">
        <f t="shared" si="223"/>
        <v>2178</v>
      </c>
      <c r="H608" s="2">
        <f t="shared" si="224"/>
        <v>0.136150528224042</v>
      </c>
      <c r="I608" s="2"/>
      <c r="J608" s="2">
        <f t="shared" si="225"/>
        <v>0.56141776583109337</v>
      </c>
      <c r="K608" s="2">
        <f t="shared" si="226"/>
        <v>0.42526723760705132</v>
      </c>
      <c r="L608" s="2">
        <f t="shared" si="227"/>
        <v>0</v>
      </c>
      <c r="M608" s="2">
        <f t="shared" si="228"/>
        <v>1.3314996561855308E-2</v>
      </c>
      <c r="N608" s="1">
        <v>8981</v>
      </c>
      <c r="O608" s="1">
        <v>6803</v>
      </c>
      <c r="P608" s="1">
        <v>0</v>
      </c>
      <c r="Q608" s="61">
        <v>125</v>
      </c>
      <c r="R608" s="61"/>
      <c r="S608" s="61">
        <v>88</v>
      </c>
      <c r="T608" s="61"/>
      <c r="U608" s="61"/>
      <c r="V608" s="61"/>
      <c r="W608" s="61"/>
      <c r="X608" s="61"/>
      <c r="Y608" s="61"/>
      <c r="Z608" s="61"/>
      <c r="BB608" s="7">
        <f>IF(Q608&gt;0,RANK(Q608,(N608:P608,Q608:AE608)),0)</f>
        <v>3</v>
      </c>
      <c r="BC608" s="7">
        <f>IF(R608&gt;0,RANK(R608,(N608:P608,Q608:AE608)),0)</f>
        <v>0</v>
      </c>
      <c r="BD608" s="7">
        <f>IF(T608&gt;0,RANK(T608,(N608:P608,Q608:AE608)),0)</f>
        <v>0</v>
      </c>
      <c r="BE608" s="7">
        <f>IF(S608&gt;0,RANK(S608,(N608:P608,Q608:AE608)),0)</f>
        <v>4</v>
      </c>
      <c r="BF608" s="2">
        <f t="shared" si="229"/>
        <v>7.8139651184597116E-3</v>
      </c>
      <c r="BG608" s="2">
        <f t="shared" si="230"/>
        <v>0</v>
      </c>
      <c r="BH608" s="2">
        <f t="shared" si="231"/>
        <v>0</v>
      </c>
      <c r="BI608" s="2">
        <f t="shared" si="232"/>
        <v>5.501031443395637E-3</v>
      </c>
      <c r="BK608" t="s">
        <v>510</v>
      </c>
      <c r="BL608" t="s">
        <v>213</v>
      </c>
      <c r="BO608" s="99">
        <v>16</v>
      </c>
      <c r="BP608" s="97">
        <v>57</v>
      </c>
      <c r="BQ608" s="103">
        <f t="shared" si="233"/>
        <v>16057</v>
      </c>
      <c r="BS608" s="7" t="s">
        <v>2466</v>
      </c>
    </row>
    <row r="609" spans="1:71" ht="14" hidden="1" customHeight="1" outlineLevel="1" x14ac:dyDescent="0.2">
      <c r="A609" t="s">
        <v>1911</v>
      </c>
      <c r="B609" t="s">
        <v>213</v>
      </c>
      <c r="C609" s="1">
        <f t="shared" si="222"/>
        <v>3435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0</v>
      </c>
      <c r="G609" s="1">
        <f t="shared" si="223"/>
        <v>1587</v>
      </c>
      <c r="H609" s="2">
        <f t="shared" si="224"/>
        <v>0.46200873362445416</v>
      </c>
      <c r="I609" s="2"/>
      <c r="J609" s="2">
        <f t="shared" si="225"/>
        <v>0.25705967976710337</v>
      </c>
      <c r="K609" s="2">
        <f t="shared" si="226"/>
        <v>0.71906841339155747</v>
      </c>
      <c r="L609" s="2">
        <f t="shared" si="227"/>
        <v>0</v>
      </c>
      <c r="M609" s="2">
        <f t="shared" si="228"/>
        <v>2.3871906841339108E-2</v>
      </c>
      <c r="N609" s="1">
        <v>883</v>
      </c>
      <c r="O609" s="1">
        <v>2470</v>
      </c>
      <c r="P609" s="1">
        <v>0</v>
      </c>
      <c r="Q609" s="61">
        <v>43</v>
      </c>
      <c r="R609" s="61"/>
      <c r="S609" s="61">
        <v>39</v>
      </c>
      <c r="T609" s="61"/>
      <c r="U609" s="61"/>
      <c r="V609" s="61"/>
      <c r="W609" s="61"/>
      <c r="X609" s="61"/>
      <c r="Y609" s="61"/>
      <c r="Z609" s="61"/>
      <c r="BB609" s="7">
        <f>IF(Q609&gt;0,RANK(Q609,(N609:P609,Q609:AE609)),0)</f>
        <v>3</v>
      </c>
      <c r="BC609" s="7">
        <f>IF(R609&gt;0,RANK(R609,(N609:P609,Q609:AE609)),0)</f>
        <v>0</v>
      </c>
      <c r="BD609" s="7">
        <f>IF(T609&gt;0,RANK(T609,(N609:P609,Q609:AE609)),0)</f>
        <v>0</v>
      </c>
      <c r="BE609" s="7">
        <f>IF(S609&gt;0,RANK(S609,(N609:P609,Q609:AE609)),0)</f>
        <v>4</v>
      </c>
      <c r="BF609" s="2">
        <f t="shared" si="229"/>
        <v>1.2518195050946142E-2</v>
      </c>
      <c r="BG609" s="2">
        <f t="shared" si="230"/>
        <v>0</v>
      </c>
      <c r="BH609" s="2">
        <f t="shared" si="231"/>
        <v>0</v>
      </c>
      <c r="BI609" s="2">
        <f t="shared" si="232"/>
        <v>1.1353711790393014E-2</v>
      </c>
      <c r="BK609" t="s">
        <v>1911</v>
      </c>
      <c r="BL609" t="s">
        <v>213</v>
      </c>
      <c r="BO609" s="99">
        <v>16</v>
      </c>
      <c r="BP609" s="97">
        <v>59</v>
      </c>
      <c r="BQ609" s="103">
        <f t="shared" si="233"/>
        <v>16059</v>
      </c>
      <c r="BS609" s="7" t="s">
        <v>2466</v>
      </c>
    </row>
    <row r="610" spans="1:71" ht="14" hidden="1" customHeight="1" outlineLevel="1" x14ac:dyDescent="0.2">
      <c r="A610" t="s">
        <v>1351</v>
      </c>
      <c r="B610" t="s">
        <v>213</v>
      </c>
      <c r="C610" s="1">
        <f t="shared" si="222"/>
        <v>1397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0</v>
      </c>
      <c r="G610" s="1">
        <f t="shared" si="223"/>
        <v>725</v>
      </c>
      <c r="H610" s="2">
        <f t="shared" si="224"/>
        <v>0.51896921975662136</v>
      </c>
      <c r="I610" s="2"/>
      <c r="J610" s="2">
        <f t="shared" si="225"/>
        <v>0.23335719398711524</v>
      </c>
      <c r="K610" s="2">
        <f t="shared" si="226"/>
        <v>0.75232641374373654</v>
      </c>
      <c r="L610" s="2">
        <f t="shared" si="227"/>
        <v>0</v>
      </c>
      <c r="M610" s="2">
        <f t="shared" si="228"/>
        <v>1.4316392269148159E-2</v>
      </c>
      <c r="N610" s="1">
        <v>326</v>
      </c>
      <c r="O610" s="1">
        <v>1051</v>
      </c>
      <c r="P610" s="1">
        <v>0</v>
      </c>
      <c r="Q610" s="61">
        <v>12</v>
      </c>
      <c r="R610" s="61"/>
      <c r="S610" s="61">
        <v>8</v>
      </c>
      <c r="T610" s="61"/>
      <c r="U610" s="61"/>
      <c r="V610" s="61"/>
      <c r="W610" s="61"/>
      <c r="X610" s="61"/>
      <c r="Y610" s="61"/>
      <c r="Z610" s="61"/>
      <c r="BB610" s="7">
        <f>IF(Q610&gt;0,RANK(Q610,(N610:P610,Q610:AE610)),0)</f>
        <v>3</v>
      </c>
      <c r="BC610" s="7">
        <f>IF(R610&gt;0,RANK(R610,(N610:P610,Q610:AE610)),0)</f>
        <v>0</v>
      </c>
      <c r="BD610" s="7">
        <f>IF(T610&gt;0,RANK(T610,(N610:P610,Q610:AE610)),0)</f>
        <v>0</v>
      </c>
      <c r="BE610" s="7">
        <f>IF(S610&gt;0,RANK(S610,(N610:P610,Q610:AE610)),0)</f>
        <v>4</v>
      </c>
      <c r="BF610" s="2">
        <f t="shared" si="229"/>
        <v>8.5898353614889053E-3</v>
      </c>
      <c r="BG610" s="2">
        <f t="shared" si="230"/>
        <v>0</v>
      </c>
      <c r="BH610" s="2">
        <f t="shared" si="231"/>
        <v>0</v>
      </c>
      <c r="BI610" s="2">
        <f t="shared" si="232"/>
        <v>5.7265569076592696E-3</v>
      </c>
      <c r="BK610" t="s">
        <v>1351</v>
      </c>
      <c r="BL610" t="s">
        <v>213</v>
      </c>
      <c r="BO610" s="99">
        <v>16</v>
      </c>
      <c r="BP610" s="97">
        <v>61</v>
      </c>
      <c r="BQ610" s="103">
        <f t="shared" si="233"/>
        <v>16061</v>
      </c>
      <c r="BS610" s="7" t="s">
        <v>2466</v>
      </c>
    </row>
    <row r="611" spans="1:71" ht="14" hidden="1" customHeight="1" outlineLevel="1" x14ac:dyDescent="0.2">
      <c r="A611" t="s">
        <v>600</v>
      </c>
      <c r="B611" t="s">
        <v>213</v>
      </c>
      <c r="C611" s="1">
        <f t="shared" si="222"/>
        <v>1488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5</v>
      </c>
      <c r="G611" s="1">
        <f t="shared" si="223"/>
        <v>603</v>
      </c>
      <c r="H611" s="2">
        <f t="shared" si="224"/>
        <v>0.40524193548387094</v>
      </c>
      <c r="I611" s="2"/>
      <c r="J611" s="2">
        <f t="shared" si="225"/>
        <v>0.28158602150537637</v>
      </c>
      <c r="K611" s="2">
        <f t="shared" si="226"/>
        <v>0.68682795698924726</v>
      </c>
      <c r="L611" s="2">
        <f t="shared" si="227"/>
        <v>2.0161290322580645E-3</v>
      </c>
      <c r="M611" s="2">
        <f t="shared" si="228"/>
        <v>2.9569892473118309E-2</v>
      </c>
      <c r="N611" s="1">
        <v>419</v>
      </c>
      <c r="O611" s="1">
        <v>1022</v>
      </c>
      <c r="P611" s="1">
        <v>3</v>
      </c>
      <c r="Q611" s="61">
        <v>22</v>
      </c>
      <c r="R611" s="61"/>
      <c r="S611" s="61">
        <v>22</v>
      </c>
      <c r="T611" s="61"/>
      <c r="U611" s="61"/>
      <c r="V611" s="61"/>
      <c r="W611" s="61"/>
      <c r="X611" s="61"/>
      <c r="Y611" s="61"/>
      <c r="Z611" s="61"/>
      <c r="BB611" s="7">
        <f>IF(Q611&gt;0,RANK(Q611,(N611:P611,Q611:AE611)),0)</f>
        <v>3</v>
      </c>
      <c r="BC611" s="7">
        <f>IF(R611&gt;0,RANK(R611,(N611:P611,Q611:AE611)),0)</f>
        <v>0</v>
      </c>
      <c r="BD611" s="7">
        <f>IF(T611&gt;0,RANK(T611,(N611:P611,Q611:AE611)),0)</f>
        <v>0</v>
      </c>
      <c r="BE611" s="7">
        <f>IF(S611&gt;0,RANK(S611,(N611:P611,Q611:AE611)),0)</f>
        <v>3</v>
      </c>
      <c r="BF611" s="2">
        <f t="shared" si="229"/>
        <v>1.4784946236559141E-2</v>
      </c>
      <c r="BG611" s="2">
        <f t="shared" si="230"/>
        <v>0</v>
      </c>
      <c r="BH611" s="2">
        <f t="shared" si="231"/>
        <v>0</v>
      </c>
      <c r="BI611" s="2">
        <f t="shared" si="232"/>
        <v>1.4784946236559141E-2</v>
      </c>
      <c r="BK611" t="s">
        <v>600</v>
      </c>
      <c r="BL611" t="s">
        <v>213</v>
      </c>
      <c r="BO611" s="99">
        <v>16</v>
      </c>
      <c r="BP611" s="97">
        <v>63</v>
      </c>
      <c r="BQ611" s="103">
        <f t="shared" si="233"/>
        <v>16063</v>
      </c>
      <c r="BS611" s="7" t="s">
        <v>2466</v>
      </c>
    </row>
    <row r="612" spans="1:71" ht="14" hidden="1" customHeight="1" outlineLevel="1" x14ac:dyDescent="0.2">
      <c r="A612" t="s">
        <v>1693</v>
      </c>
      <c r="B612" t="s">
        <v>213</v>
      </c>
      <c r="C612" s="1">
        <f t="shared" si="222"/>
        <v>8773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0</v>
      </c>
      <c r="G612" s="1">
        <f t="shared" si="223"/>
        <v>5367</v>
      </c>
      <c r="H612" s="2">
        <f t="shared" si="224"/>
        <v>0.6117633648694859</v>
      </c>
      <c r="I612" s="2"/>
      <c r="J612" s="2">
        <f t="shared" si="225"/>
        <v>0.17325886241878491</v>
      </c>
      <c r="K612" s="2">
        <f t="shared" si="226"/>
        <v>0.78502222728827087</v>
      </c>
      <c r="L612" s="2">
        <f t="shared" si="227"/>
        <v>0</v>
      </c>
      <c r="M612" s="2">
        <f t="shared" si="228"/>
        <v>4.1718910292944167E-2</v>
      </c>
      <c r="N612" s="1">
        <v>1520</v>
      </c>
      <c r="O612" s="1">
        <v>6887</v>
      </c>
      <c r="P612" s="1">
        <v>0</v>
      </c>
      <c r="Q612" s="61">
        <v>163</v>
      </c>
      <c r="R612" s="61"/>
      <c r="S612" s="61">
        <v>203</v>
      </c>
      <c r="T612" s="61"/>
      <c r="U612" s="61"/>
      <c r="V612" s="61"/>
      <c r="W612" s="61"/>
      <c r="X612" s="61"/>
      <c r="Y612" s="61"/>
      <c r="Z612" s="61"/>
      <c r="BB612" s="7">
        <f>IF(Q612&gt;0,RANK(Q612,(N612:P612,Q612:AE612)),0)</f>
        <v>4</v>
      </c>
      <c r="BC612" s="7">
        <f>IF(R612&gt;0,RANK(R612,(N612:P612,Q612:AE612)),0)</f>
        <v>0</v>
      </c>
      <c r="BD612" s="7">
        <f>IF(T612&gt;0,RANK(T612,(N612:P612,Q612:AE612)),0)</f>
        <v>0</v>
      </c>
      <c r="BE612" s="7">
        <f>IF(S612&gt;0,RANK(S612,(N612:P612,Q612:AE612)),0)</f>
        <v>3</v>
      </c>
      <c r="BF612" s="2">
        <f t="shared" si="229"/>
        <v>1.8579733272540751E-2</v>
      </c>
      <c r="BG612" s="2">
        <f t="shared" si="230"/>
        <v>0</v>
      </c>
      <c r="BH612" s="2">
        <f t="shared" si="231"/>
        <v>0</v>
      </c>
      <c r="BI612" s="2">
        <f t="shared" si="232"/>
        <v>2.3139177020403509E-2</v>
      </c>
      <c r="BK612" t="s">
        <v>1693</v>
      </c>
      <c r="BL612" t="s">
        <v>213</v>
      </c>
      <c r="BO612" s="99">
        <v>16</v>
      </c>
      <c r="BP612" s="97">
        <v>65</v>
      </c>
      <c r="BQ612" s="103">
        <f t="shared" si="233"/>
        <v>16065</v>
      </c>
      <c r="BS612" s="7" t="s">
        <v>2466</v>
      </c>
    </row>
    <row r="613" spans="1:71" ht="14" hidden="1" customHeight="1" outlineLevel="1" x14ac:dyDescent="0.2">
      <c r="A613" t="s">
        <v>1352</v>
      </c>
      <c r="B613" t="s">
        <v>213</v>
      </c>
      <c r="C613" s="1">
        <f t="shared" si="222"/>
        <v>5155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0</v>
      </c>
      <c r="G613" s="1">
        <f t="shared" si="223"/>
        <v>2670</v>
      </c>
      <c r="H613" s="2">
        <f t="shared" si="224"/>
        <v>0.51794374393792431</v>
      </c>
      <c r="I613" s="2"/>
      <c r="J613" s="2">
        <f t="shared" si="225"/>
        <v>0.22870999030067896</v>
      </c>
      <c r="K613" s="2">
        <f t="shared" si="226"/>
        <v>0.74665373423860326</v>
      </c>
      <c r="L613" s="2">
        <f t="shared" si="227"/>
        <v>0</v>
      </c>
      <c r="M613" s="2">
        <f t="shared" si="228"/>
        <v>2.4636275460717783E-2</v>
      </c>
      <c r="N613" s="1">
        <v>1179</v>
      </c>
      <c r="O613" s="1">
        <v>3849</v>
      </c>
      <c r="P613" s="1">
        <v>0</v>
      </c>
      <c r="Q613" s="61">
        <v>56</v>
      </c>
      <c r="R613" s="61"/>
      <c r="S613" s="61">
        <v>71</v>
      </c>
      <c r="T613" s="61"/>
      <c r="U613" s="61"/>
      <c r="V613" s="61"/>
      <c r="W613" s="61"/>
      <c r="X613" s="61"/>
      <c r="Y613" s="61"/>
      <c r="Z613" s="61"/>
      <c r="BB613" s="7">
        <f>IF(Q613&gt;0,RANK(Q613,(N613:P613,Q613:AE613)),0)</f>
        <v>4</v>
      </c>
      <c r="BC613" s="7">
        <f>IF(R613&gt;0,RANK(R613,(N613:P613,Q613:AE613)),0)</f>
        <v>0</v>
      </c>
      <c r="BD613" s="7">
        <f>IF(T613&gt;0,RANK(T613,(N613:P613,Q613:AE613)),0)</f>
        <v>0</v>
      </c>
      <c r="BE613" s="7">
        <f>IF(S613&gt;0,RANK(S613,(N613:P613,Q613:AE613)),0)</f>
        <v>3</v>
      </c>
      <c r="BF613" s="2">
        <f t="shared" si="229"/>
        <v>1.0863239573229874E-2</v>
      </c>
      <c r="BG613" s="2">
        <f t="shared" si="230"/>
        <v>0</v>
      </c>
      <c r="BH613" s="2">
        <f t="shared" si="231"/>
        <v>0</v>
      </c>
      <c r="BI613" s="2">
        <f t="shared" si="232"/>
        <v>1.3773035887487876E-2</v>
      </c>
      <c r="BK613" t="s">
        <v>1352</v>
      </c>
      <c r="BL613" t="s">
        <v>213</v>
      </c>
      <c r="BO613" s="99">
        <v>16</v>
      </c>
      <c r="BP613" s="97">
        <v>67</v>
      </c>
      <c r="BQ613" s="103">
        <f t="shared" si="233"/>
        <v>16067</v>
      </c>
      <c r="BS613" s="7" t="s">
        <v>2466</v>
      </c>
    </row>
    <row r="614" spans="1:71" ht="14" hidden="1" customHeight="1" outlineLevel="1" x14ac:dyDescent="0.2">
      <c r="A614" t="s">
        <v>1353</v>
      </c>
      <c r="B614" t="s">
        <v>213</v>
      </c>
      <c r="C614" s="1">
        <f t="shared" si="222"/>
        <v>14450</v>
      </c>
      <c r="D614" s="7">
        <f>IF(N614&gt;0, RANK(N614,(N614:P614,Q614:AE614)),0)</f>
        <v>2</v>
      </c>
      <c r="E614" s="7">
        <f>IF(O614&gt;0,RANK(O614,(N614:P614,Q614:AE614)),0)</f>
        <v>1</v>
      </c>
      <c r="F614" s="7">
        <f>IF(P614&gt;0,RANK(P614,(N614:P614,Q614:AE614)),0)</f>
        <v>0</v>
      </c>
      <c r="G614" s="1">
        <f t="shared" si="223"/>
        <v>3460</v>
      </c>
      <c r="H614" s="2">
        <f t="shared" si="224"/>
        <v>0.23944636678200693</v>
      </c>
      <c r="I614" s="2"/>
      <c r="J614" s="2">
        <f t="shared" si="225"/>
        <v>0.37266435986159169</v>
      </c>
      <c r="K614" s="2">
        <f t="shared" si="226"/>
        <v>0.61211072664359867</v>
      </c>
      <c r="L614" s="2">
        <f t="shared" si="227"/>
        <v>0</v>
      </c>
      <c r="M614" s="2">
        <f t="shared" si="228"/>
        <v>1.5224913494809589E-2</v>
      </c>
      <c r="N614" s="1">
        <v>5385</v>
      </c>
      <c r="O614" s="1">
        <v>8845</v>
      </c>
      <c r="P614" s="1">
        <v>0</v>
      </c>
      <c r="Q614" s="61">
        <v>119</v>
      </c>
      <c r="R614" s="61"/>
      <c r="S614" s="61">
        <v>101</v>
      </c>
      <c r="T614" s="61"/>
      <c r="U614" s="61"/>
      <c r="V614" s="61"/>
      <c r="W614" s="61"/>
      <c r="X614" s="61"/>
      <c r="Y614" s="61"/>
      <c r="Z614" s="61"/>
      <c r="BB614" s="7">
        <f>IF(Q614&gt;0,RANK(Q614,(N614:P614,Q614:AE614)),0)</f>
        <v>3</v>
      </c>
      <c r="BC614" s="7">
        <f>IF(R614&gt;0,RANK(R614,(N614:P614,Q614:AE614)),0)</f>
        <v>0</v>
      </c>
      <c r="BD614" s="7">
        <f>IF(T614&gt;0,RANK(T614,(N614:P614,Q614:AE614)),0)</f>
        <v>0</v>
      </c>
      <c r="BE614" s="7">
        <f>IF(S614&gt;0,RANK(S614,(N614:P614,Q614:AE614)),0)</f>
        <v>4</v>
      </c>
      <c r="BF614" s="2">
        <f t="shared" si="229"/>
        <v>8.2352941176470594E-3</v>
      </c>
      <c r="BG614" s="2">
        <f t="shared" si="230"/>
        <v>0</v>
      </c>
      <c r="BH614" s="2">
        <f t="shared" si="231"/>
        <v>0</v>
      </c>
      <c r="BI614" s="2">
        <f t="shared" si="232"/>
        <v>6.98961937716263E-3</v>
      </c>
      <c r="BK614" t="s">
        <v>1353</v>
      </c>
      <c r="BL614" t="s">
        <v>213</v>
      </c>
      <c r="BO614" s="99">
        <v>16</v>
      </c>
      <c r="BP614" s="97">
        <v>69</v>
      </c>
      <c r="BQ614" s="103">
        <f t="shared" si="233"/>
        <v>16069</v>
      </c>
      <c r="BS614" s="7" t="s">
        <v>2466</v>
      </c>
    </row>
    <row r="615" spans="1:71" ht="14" hidden="1" customHeight="1" outlineLevel="1" x14ac:dyDescent="0.2">
      <c r="A615" t="s">
        <v>1354</v>
      </c>
      <c r="B615" t="s">
        <v>213</v>
      </c>
      <c r="C615" s="1">
        <f t="shared" si="222"/>
        <v>1516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5</v>
      </c>
      <c r="G615" s="1">
        <f t="shared" si="223"/>
        <v>1049</v>
      </c>
      <c r="H615" s="2">
        <f t="shared" si="224"/>
        <v>0.69195250659630603</v>
      </c>
      <c r="I615" s="2"/>
      <c r="J615" s="2">
        <f t="shared" si="225"/>
        <v>0.13192612137203166</v>
      </c>
      <c r="K615" s="2">
        <f t="shared" si="226"/>
        <v>0.82387862796833777</v>
      </c>
      <c r="L615" s="2">
        <f t="shared" si="227"/>
        <v>6.5963060686015829E-4</v>
      </c>
      <c r="M615" s="2">
        <f t="shared" si="228"/>
        <v>4.3535620052770431E-2</v>
      </c>
      <c r="N615" s="1">
        <v>200</v>
      </c>
      <c r="O615" s="1">
        <v>1249</v>
      </c>
      <c r="P615" s="1">
        <v>1</v>
      </c>
      <c r="Q615" s="61">
        <v>22</v>
      </c>
      <c r="R615" s="61"/>
      <c r="S615" s="61">
        <v>44</v>
      </c>
      <c r="T615" s="61"/>
      <c r="U615" s="61"/>
      <c r="V615" s="61"/>
      <c r="W615" s="61"/>
      <c r="X615" s="61"/>
      <c r="Y615" s="61"/>
      <c r="Z615" s="61"/>
      <c r="BB615" s="7">
        <f>IF(Q615&gt;0,RANK(Q615,(N615:P615,Q615:AE615)),0)</f>
        <v>4</v>
      </c>
      <c r="BC615" s="7">
        <f>IF(R615&gt;0,RANK(R615,(N615:P615,Q615:AE615)),0)</f>
        <v>0</v>
      </c>
      <c r="BD615" s="7">
        <f>IF(T615&gt;0,RANK(T615,(N615:P615,Q615:AE615)),0)</f>
        <v>0</v>
      </c>
      <c r="BE615" s="7">
        <f>IF(S615&gt;0,RANK(S615,(N615:P615,Q615:AE615)),0)</f>
        <v>3</v>
      </c>
      <c r="BF615" s="2">
        <f t="shared" si="229"/>
        <v>1.4511873350923483E-2</v>
      </c>
      <c r="BG615" s="2">
        <f t="shared" si="230"/>
        <v>0</v>
      </c>
      <c r="BH615" s="2">
        <f t="shared" si="231"/>
        <v>0</v>
      </c>
      <c r="BI615" s="2">
        <f t="shared" si="232"/>
        <v>2.9023746701846966E-2</v>
      </c>
      <c r="BK615" t="s">
        <v>1354</v>
      </c>
      <c r="BL615" t="s">
        <v>213</v>
      </c>
      <c r="BO615" s="99">
        <v>16</v>
      </c>
      <c r="BP615" s="97">
        <v>71</v>
      </c>
      <c r="BQ615" s="103">
        <f t="shared" si="233"/>
        <v>16071</v>
      </c>
      <c r="BS615" s="7" t="s">
        <v>2466</v>
      </c>
    </row>
    <row r="616" spans="1:71" ht="14" hidden="1" customHeight="1" outlineLevel="1" x14ac:dyDescent="0.2">
      <c r="A616" t="s">
        <v>1270</v>
      </c>
      <c r="B616" t="s">
        <v>213</v>
      </c>
      <c r="C616" s="1">
        <f t="shared" si="222"/>
        <v>3467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0</v>
      </c>
      <c r="G616" s="1">
        <f t="shared" si="223"/>
        <v>1841</v>
      </c>
      <c r="H616" s="2">
        <f t="shared" si="224"/>
        <v>0.53100663397750214</v>
      </c>
      <c r="I616" s="2"/>
      <c r="J616" s="2">
        <f t="shared" si="225"/>
        <v>0.22267089702913181</v>
      </c>
      <c r="K616" s="2">
        <f t="shared" si="226"/>
        <v>0.75367753100663393</v>
      </c>
      <c r="L616" s="2">
        <f t="shared" si="227"/>
        <v>0</v>
      </c>
      <c r="M616" s="2">
        <f t="shared" si="228"/>
        <v>2.3651571964234286E-2</v>
      </c>
      <c r="N616" s="1">
        <v>772</v>
      </c>
      <c r="O616" s="1">
        <v>2613</v>
      </c>
      <c r="P616" s="1">
        <v>0</v>
      </c>
      <c r="Q616" s="61">
        <v>31</v>
      </c>
      <c r="R616" s="61"/>
      <c r="S616" s="61">
        <v>51</v>
      </c>
      <c r="T616" s="61"/>
      <c r="U616" s="61"/>
      <c r="V616" s="61"/>
      <c r="W616" s="61"/>
      <c r="X616" s="61"/>
      <c r="Y616" s="61"/>
      <c r="Z616" s="61"/>
      <c r="BB616" s="7">
        <f>IF(Q616&gt;0,RANK(Q616,(N616:P616,Q616:AE616)),0)</f>
        <v>4</v>
      </c>
      <c r="BC616" s="7">
        <f>IF(R616&gt;0,RANK(R616,(N616:P616,Q616:AE616)),0)</f>
        <v>0</v>
      </c>
      <c r="BD616" s="7">
        <f>IF(T616&gt;0,RANK(T616,(N616:P616,Q616:AE616)),0)</f>
        <v>0</v>
      </c>
      <c r="BE616" s="7">
        <f>IF(S616&gt;0,RANK(S616,(N616:P616,Q616:AE616)),0)</f>
        <v>3</v>
      </c>
      <c r="BF616" s="2">
        <f t="shared" si="229"/>
        <v>8.9414479376982974E-3</v>
      </c>
      <c r="BG616" s="2">
        <f t="shared" si="230"/>
        <v>0</v>
      </c>
      <c r="BH616" s="2">
        <f t="shared" si="231"/>
        <v>0</v>
      </c>
      <c r="BI616" s="2">
        <f t="shared" si="232"/>
        <v>1.471012402653591E-2</v>
      </c>
      <c r="BK616" t="s">
        <v>1270</v>
      </c>
      <c r="BL616" t="s">
        <v>213</v>
      </c>
      <c r="BO616" s="99">
        <v>16</v>
      </c>
      <c r="BP616" s="97">
        <v>73</v>
      </c>
      <c r="BQ616" s="103">
        <f t="shared" si="233"/>
        <v>16073</v>
      </c>
      <c r="BS616" s="7" t="s">
        <v>2466</v>
      </c>
    </row>
    <row r="617" spans="1:71" ht="14" hidden="1" customHeight="1" outlineLevel="1" x14ac:dyDescent="0.2">
      <c r="A617" t="s">
        <v>1271</v>
      </c>
      <c r="B617" t="s">
        <v>213</v>
      </c>
      <c r="C617" s="1">
        <f t="shared" si="222"/>
        <v>7595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5</v>
      </c>
      <c r="G617" s="1">
        <f t="shared" si="223"/>
        <v>3663</v>
      </c>
      <c r="H617" s="2">
        <f t="shared" si="224"/>
        <v>0.48229098090849243</v>
      </c>
      <c r="I617" s="2"/>
      <c r="J617" s="2">
        <f t="shared" si="225"/>
        <v>0.24884792626728111</v>
      </c>
      <c r="K617" s="2">
        <f t="shared" si="226"/>
        <v>0.73113890717577357</v>
      </c>
      <c r="L617" s="2">
        <f t="shared" si="227"/>
        <v>1.4483212639894668E-3</v>
      </c>
      <c r="M617" s="2">
        <f t="shared" si="228"/>
        <v>1.8564845292955826E-2</v>
      </c>
      <c r="N617" s="1">
        <v>1890</v>
      </c>
      <c r="O617" s="1">
        <v>5553</v>
      </c>
      <c r="P617" s="1">
        <v>11</v>
      </c>
      <c r="Q617" s="61">
        <v>53</v>
      </c>
      <c r="R617" s="61"/>
      <c r="S617" s="61">
        <v>88</v>
      </c>
      <c r="T617" s="61"/>
      <c r="U617" s="61"/>
      <c r="V617" s="61"/>
      <c r="W617" s="61"/>
      <c r="X617" s="61"/>
      <c r="Y617" s="61"/>
      <c r="Z617" s="61"/>
      <c r="BB617" s="7">
        <f>IF(Q617&gt;0,RANK(Q617,(N617:P617,Q617:AE617)),0)</f>
        <v>4</v>
      </c>
      <c r="BC617" s="7">
        <f>IF(R617&gt;0,RANK(R617,(N617:P617,Q617:AE617)),0)</f>
        <v>0</v>
      </c>
      <c r="BD617" s="7">
        <f>IF(T617&gt;0,RANK(T617,(N617:P617,Q617:AE617)),0)</f>
        <v>0</v>
      </c>
      <c r="BE617" s="7">
        <f>IF(S617&gt;0,RANK(S617,(N617:P617,Q617:AE617)),0)</f>
        <v>3</v>
      </c>
      <c r="BF617" s="2">
        <f t="shared" si="229"/>
        <v>6.9782751810401576E-3</v>
      </c>
      <c r="BG617" s="2">
        <f t="shared" si="230"/>
        <v>0</v>
      </c>
      <c r="BH617" s="2">
        <f t="shared" si="231"/>
        <v>0</v>
      </c>
      <c r="BI617" s="2">
        <f t="shared" si="232"/>
        <v>1.1586570111915735E-2</v>
      </c>
      <c r="BK617" t="s">
        <v>1271</v>
      </c>
      <c r="BL617" t="s">
        <v>213</v>
      </c>
      <c r="BO617" s="99">
        <v>16</v>
      </c>
      <c r="BP617" s="97">
        <v>75</v>
      </c>
      <c r="BQ617" s="103">
        <f t="shared" si="233"/>
        <v>16075</v>
      </c>
      <c r="BS617" s="7" t="s">
        <v>2466</v>
      </c>
    </row>
    <row r="618" spans="1:71" ht="14" hidden="1" customHeight="1" outlineLevel="1" x14ac:dyDescent="0.2">
      <c r="A618" t="s">
        <v>1230</v>
      </c>
      <c r="B618" t="s">
        <v>213</v>
      </c>
      <c r="C618" s="1">
        <f t="shared" si="222"/>
        <v>2194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0</v>
      </c>
      <c r="G618" s="1">
        <f t="shared" si="223"/>
        <v>775</v>
      </c>
      <c r="H618" s="2">
        <f t="shared" si="224"/>
        <v>0.35323609845031906</v>
      </c>
      <c r="I618" s="2"/>
      <c r="J618" s="2">
        <f t="shared" si="225"/>
        <v>0.3103919781221513</v>
      </c>
      <c r="K618" s="2">
        <f t="shared" si="226"/>
        <v>0.66362807657247036</v>
      </c>
      <c r="L618" s="2">
        <f t="shared" si="227"/>
        <v>0</v>
      </c>
      <c r="M618" s="2">
        <f t="shared" si="228"/>
        <v>2.5979945305378283E-2</v>
      </c>
      <c r="N618" s="1">
        <v>681</v>
      </c>
      <c r="O618" s="1">
        <v>1456</v>
      </c>
      <c r="P618" s="1">
        <v>0</v>
      </c>
      <c r="Q618" s="61">
        <v>30</v>
      </c>
      <c r="R618" s="61"/>
      <c r="S618" s="61">
        <v>27</v>
      </c>
      <c r="T618" s="61"/>
      <c r="U618" s="61"/>
      <c r="V618" s="61"/>
      <c r="W618" s="61"/>
      <c r="X618" s="61"/>
      <c r="Y618" s="61"/>
      <c r="Z618" s="61"/>
      <c r="BB618" s="7">
        <f>IF(Q618&gt;0,RANK(Q618,(N618:P618,Q618:AE618)),0)</f>
        <v>3</v>
      </c>
      <c r="BC618" s="7">
        <f>IF(R618&gt;0,RANK(R618,(N618:P618,Q618:AE618)),0)</f>
        <v>0</v>
      </c>
      <c r="BD618" s="7">
        <f>IF(T618&gt;0,RANK(T618,(N618:P618,Q618:AE618)),0)</f>
        <v>0</v>
      </c>
      <c r="BE618" s="7">
        <f>IF(S618&gt;0,RANK(S618,(N618:P618,Q618:AE618)),0)</f>
        <v>4</v>
      </c>
      <c r="BF618" s="2">
        <f t="shared" si="229"/>
        <v>1.3673655423883319E-2</v>
      </c>
      <c r="BG618" s="2">
        <f t="shared" si="230"/>
        <v>0</v>
      </c>
      <c r="BH618" s="2">
        <f t="shared" si="231"/>
        <v>0</v>
      </c>
      <c r="BI618" s="2">
        <f t="shared" si="232"/>
        <v>1.2306289881494986E-2</v>
      </c>
      <c r="BK618" t="s">
        <v>1230</v>
      </c>
      <c r="BL618" t="s">
        <v>213</v>
      </c>
      <c r="BO618" s="99">
        <v>16</v>
      </c>
      <c r="BP618" s="97">
        <v>77</v>
      </c>
      <c r="BQ618" s="103">
        <f t="shared" si="233"/>
        <v>16077</v>
      </c>
      <c r="BS618" s="7" t="s">
        <v>2466</v>
      </c>
    </row>
    <row r="619" spans="1:71" ht="14" hidden="1" customHeight="1" outlineLevel="1" x14ac:dyDescent="0.2">
      <c r="A619" t="s">
        <v>1191</v>
      </c>
      <c r="B619" t="s">
        <v>213</v>
      </c>
      <c r="C619" s="1">
        <f t="shared" si="222"/>
        <v>4263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0</v>
      </c>
      <c r="G619" s="1">
        <f t="shared" si="223"/>
        <v>941</v>
      </c>
      <c r="H619" s="2">
        <f t="shared" si="224"/>
        <v>0.22073657049026507</v>
      </c>
      <c r="I619" s="2"/>
      <c r="J619" s="2">
        <f t="shared" si="225"/>
        <v>0.38071780436312458</v>
      </c>
      <c r="K619" s="2">
        <f t="shared" si="226"/>
        <v>0.6014543748533896</v>
      </c>
      <c r="L619" s="2">
        <f t="shared" si="227"/>
        <v>0</v>
      </c>
      <c r="M619" s="2">
        <f t="shared" si="228"/>
        <v>1.7827820783485882E-2</v>
      </c>
      <c r="N619" s="1">
        <v>1623</v>
      </c>
      <c r="O619" s="1">
        <v>2564</v>
      </c>
      <c r="P619" s="1">
        <v>0</v>
      </c>
      <c r="Q619" s="61">
        <v>43</v>
      </c>
      <c r="R619" s="61"/>
      <c r="S619" s="61">
        <v>33</v>
      </c>
      <c r="T619" s="61"/>
      <c r="U619" s="61"/>
      <c r="V619" s="61"/>
      <c r="W619" s="61"/>
      <c r="X619" s="61"/>
      <c r="Y619" s="61"/>
      <c r="Z619" s="61"/>
      <c r="BB619" s="7">
        <f>IF(Q619&gt;0,RANK(Q619,(N619:P619,Q619:AE619)),0)</f>
        <v>3</v>
      </c>
      <c r="BC619" s="7">
        <f>IF(R619&gt;0,RANK(R619,(N619:P619,Q619:AE619)),0)</f>
        <v>0</v>
      </c>
      <c r="BD619" s="7">
        <f>IF(T619&gt;0,RANK(T619,(N619:P619,Q619:AE619)),0)</f>
        <v>0</v>
      </c>
      <c r="BE619" s="7">
        <f>IF(S619&gt;0,RANK(S619,(N619:P619,Q619:AE619)),0)</f>
        <v>4</v>
      </c>
      <c r="BF619" s="2">
        <f t="shared" si="229"/>
        <v>1.0086793338024865E-2</v>
      </c>
      <c r="BG619" s="2">
        <f t="shared" si="230"/>
        <v>0</v>
      </c>
      <c r="BH619" s="2">
        <f t="shared" si="231"/>
        <v>0</v>
      </c>
      <c r="BI619" s="2">
        <f t="shared" si="232"/>
        <v>7.7410274454609426E-3</v>
      </c>
      <c r="BK619" t="s">
        <v>1191</v>
      </c>
      <c r="BL619" t="s">
        <v>213</v>
      </c>
      <c r="BO619" s="99">
        <v>16</v>
      </c>
      <c r="BP619" s="97">
        <v>79</v>
      </c>
      <c r="BQ619" s="103">
        <f t="shared" si="233"/>
        <v>16079</v>
      </c>
      <c r="BS619" s="7" t="s">
        <v>2466</v>
      </c>
    </row>
    <row r="620" spans="1:71" ht="14" hidden="1" customHeight="1" outlineLevel="1" x14ac:dyDescent="0.2">
      <c r="A620" t="s">
        <v>2016</v>
      </c>
      <c r="B620" t="s">
        <v>213</v>
      </c>
      <c r="C620" s="1">
        <f t="shared" si="222"/>
        <v>4800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>IF(P620&gt;0,RANK(P620,(N620:P620,Q620:AE620)),0)</f>
        <v>0</v>
      </c>
      <c r="G620" s="1">
        <f t="shared" si="223"/>
        <v>581</v>
      </c>
      <c r="H620" s="2">
        <f t="shared" si="224"/>
        <v>0.12104166666666667</v>
      </c>
      <c r="I620" s="2"/>
      <c r="J620" s="2">
        <f t="shared" si="225"/>
        <v>0.54916666666666669</v>
      </c>
      <c r="K620" s="2">
        <f t="shared" si="226"/>
        <v>0.42812499999999998</v>
      </c>
      <c r="L620" s="2">
        <f t="shared" si="227"/>
        <v>0</v>
      </c>
      <c r="M620" s="2">
        <f t="shared" si="228"/>
        <v>2.270833333333333E-2</v>
      </c>
      <c r="N620" s="1">
        <v>2636</v>
      </c>
      <c r="O620" s="1">
        <v>2055</v>
      </c>
      <c r="P620" s="1">
        <v>0</v>
      </c>
      <c r="Q620" s="61">
        <v>82</v>
      </c>
      <c r="R620" s="61"/>
      <c r="S620" s="61">
        <v>27</v>
      </c>
      <c r="T620" s="61"/>
      <c r="U620" s="61"/>
      <c r="V620" s="61"/>
      <c r="W620" s="61"/>
      <c r="X620" s="61"/>
      <c r="Y620" s="61"/>
      <c r="Z620" s="61"/>
      <c r="BB620" s="7">
        <f>IF(Q620&gt;0,RANK(Q620,(N620:P620,Q620:AE620)),0)</f>
        <v>3</v>
      </c>
      <c r="BC620" s="7">
        <f>IF(R620&gt;0,RANK(R620,(N620:P620,Q620:AE620)),0)</f>
        <v>0</v>
      </c>
      <c r="BD620" s="7">
        <f>IF(T620&gt;0,RANK(T620,(N620:P620,Q620:AE620)),0)</f>
        <v>0</v>
      </c>
      <c r="BE620" s="7">
        <f>IF(S620&gt;0,RANK(S620,(N620:P620,Q620:AE620)),0)</f>
        <v>4</v>
      </c>
      <c r="BF620" s="2">
        <f t="shared" si="229"/>
        <v>1.7083333333333332E-2</v>
      </c>
      <c r="BG620" s="2">
        <f t="shared" si="230"/>
        <v>0</v>
      </c>
      <c r="BH620" s="2">
        <f t="shared" si="231"/>
        <v>0</v>
      </c>
      <c r="BI620" s="2">
        <f t="shared" si="232"/>
        <v>5.6249999999999998E-3</v>
      </c>
      <c r="BK620" t="s">
        <v>2016</v>
      </c>
      <c r="BL620" t="s">
        <v>213</v>
      </c>
      <c r="BO620" s="99">
        <v>16</v>
      </c>
      <c r="BP620" s="97">
        <v>81</v>
      </c>
      <c r="BQ620" s="103">
        <f t="shared" si="233"/>
        <v>16081</v>
      </c>
      <c r="BS620" s="7" t="s">
        <v>2466</v>
      </c>
    </row>
    <row r="621" spans="1:71" ht="14" hidden="1" customHeight="1" outlineLevel="1" x14ac:dyDescent="0.2">
      <c r="A621" t="s">
        <v>2017</v>
      </c>
      <c r="B621" t="s">
        <v>213</v>
      </c>
      <c r="C621" s="1">
        <f t="shared" si="222"/>
        <v>24492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0</v>
      </c>
      <c r="G621" s="1">
        <f t="shared" si="223"/>
        <v>8360</v>
      </c>
      <c r="H621" s="2">
        <f t="shared" si="224"/>
        <v>0.34133594643148785</v>
      </c>
      <c r="I621" s="2"/>
      <c r="J621" s="2">
        <f t="shared" si="225"/>
        <v>0.31610321737710273</v>
      </c>
      <c r="K621" s="2">
        <f t="shared" si="226"/>
        <v>0.65743916380859058</v>
      </c>
      <c r="L621" s="2">
        <f t="shared" si="227"/>
        <v>0</v>
      </c>
      <c r="M621" s="2">
        <f t="shared" si="228"/>
        <v>2.6457618814306638E-2</v>
      </c>
      <c r="N621" s="1">
        <v>7742</v>
      </c>
      <c r="O621" s="1">
        <v>16102</v>
      </c>
      <c r="P621" s="1">
        <v>0</v>
      </c>
      <c r="Q621" s="61">
        <v>305</v>
      </c>
      <c r="R621" s="61"/>
      <c r="S621" s="61">
        <v>343</v>
      </c>
      <c r="T621" s="61"/>
      <c r="U621" s="61"/>
      <c r="V621" s="61"/>
      <c r="W621" s="61"/>
      <c r="X621" s="61"/>
      <c r="Y621" s="61"/>
      <c r="Z621" s="61"/>
      <c r="BB621" s="7">
        <f>IF(Q621&gt;0,RANK(Q621,(N621:P621,Q621:AE621)),0)</f>
        <v>4</v>
      </c>
      <c r="BC621" s="7">
        <f>IF(R621&gt;0,RANK(R621,(N621:P621,Q621:AE621)),0)</f>
        <v>0</v>
      </c>
      <c r="BD621" s="7">
        <f>IF(T621&gt;0,RANK(T621,(N621:P621,Q621:AE621)),0)</f>
        <v>0</v>
      </c>
      <c r="BE621" s="7">
        <f>IF(S621&gt;0,RANK(S621,(N621:P621,Q621:AE621)),0)</f>
        <v>3</v>
      </c>
      <c r="BF621" s="2">
        <f t="shared" si="229"/>
        <v>1.2453045892536338E-2</v>
      </c>
      <c r="BG621" s="2">
        <f t="shared" si="230"/>
        <v>0</v>
      </c>
      <c r="BH621" s="2">
        <f t="shared" si="231"/>
        <v>0</v>
      </c>
      <c r="BI621" s="2">
        <f t="shared" si="232"/>
        <v>1.4004572921770373E-2</v>
      </c>
      <c r="BK621" t="s">
        <v>2017</v>
      </c>
      <c r="BL621" t="s">
        <v>213</v>
      </c>
      <c r="BO621" s="99">
        <v>16</v>
      </c>
      <c r="BP621" s="97">
        <v>83</v>
      </c>
      <c r="BQ621" s="103">
        <f t="shared" si="233"/>
        <v>16083</v>
      </c>
      <c r="BS621" s="7" t="s">
        <v>2466</v>
      </c>
    </row>
    <row r="622" spans="1:71" ht="14" hidden="1" customHeight="1" outlineLevel="1" x14ac:dyDescent="0.2">
      <c r="A622" t="s">
        <v>526</v>
      </c>
      <c r="B622" t="s">
        <v>213</v>
      </c>
      <c r="C622" s="1">
        <f t="shared" si="222"/>
        <v>5199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5</v>
      </c>
      <c r="G622" s="1">
        <f t="shared" si="223"/>
        <v>234</v>
      </c>
      <c r="H622" s="2">
        <f t="shared" si="224"/>
        <v>4.5008655510675129E-2</v>
      </c>
      <c r="I622" s="2"/>
      <c r="J622" s="2">
        <f t="shared" si="225"/>
        <v>0.46970571263704558</v>
      </c>
      <c r="K622" s="2">
        <f t="shared" si="226"/>
        <v>0.51471436814772076</v>
      </c>
      <c r="L622" s="2">
        <f t="shared" si="227"/>
        <v>1.3464127716868628E-3</v>
      </c>
      <c r="M622" s="2">
        <f t="shared" si="228"/>
        <v>1.4233506443546744E-2</v>
      </c>
      <c r="N622" s="1">
        <v>2442</v>
      </c>
      <c r="O622" s="1">
        <v>2676</v>
      </c>
      <c r="P622" s="1">
        <v>7</v>
      </c>
      <c r="Q622" s="61">
        <v>37</v>
      </c>
      <c r="R622" s="61"/>
      <c r="S622" s="61">
        <v>37</v>
      </c>
      <c r="T622" s="61"/>
      <c r="U622" s="61"/>
      <c r="V622" s="61"/>
      <c r="W622" s="61"/>
      <c r="X622" s="61"/>
      <c r="Y622" s="61"/>
      <c r="Z622" s="61"/>
      <c r="BB622" s="7">
        <f>IF(Q622&gt;0,RANK(Q622,(N622:P622,Q622:AE622)),0)</f>
        <v>3</v>
      </c>
      <c r="BC622" s="7">
        <f>IF(R622&gt;0,RANK(R622,(N622:P622,Q622:AE622)),0)</f>
        <v>0</v>
      </c>
      <c r="BD622" s="7">
        <f>IF(T622&gt;0,RANK(T622,(N622:P622,Q622:AE622)),0)</f>
        <v>0</v>
      </c>
      <c r="BE622" s="7">
        <f>IF(S622&gt;0,RANK(S622,(N622:P622,Q622:AE622)),0)</f>
        <v>3</v>
      </c>
      <c r="BF622" s="2">
        <f t="shared" si="229"/>
        <v>7.1167532217734182E-3</v>
      </c>
      <c r="BG622" s="2">
        <f t="shared" si="230"/>
        <v>0</v>
      </c>
      <c r="BH622" s="2">
        <f t="shared" si="231"/>
        <v>0</v>
      </c>
      <c r="BI622" s="2">
        <f t="shared" si="232"/>
        <v>7.1167532217734182E-3</v>
      </c>
      <c r="BK622" t="s">
        <v>526</v>
      </c>
      <c r="BL622" t="s">
        <v>213</v>
      </c>
      <c r="BO622" s="99">
        <v>16</v>
      </c>
      <c r="BP622" s="97">
        <v>85</v>
      </c>
      <c r="BQ622" s="103">
        <f t="shared" si="233"/>
        <v>16085</v>
      </c>
      <c r="BS622" s="7" t="s">
        <v>2466</v>
      </c>
    </row>
    <row r="623" spans="1:71" ht="14" hidden="1" customHeight="1" outlineLevel="1" x14ac:dyDescent="0.2">
      <c r="A623" t="s">
        <v>257</v>
      </c>
      <c r="B623" t="s">
        <v>213</v>
      </c>
      <c r="C623" s="1">
        <f t="shared" si="222"/>
        <v>3914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0</v>
      </c>
      <c r="G623" s="1">
        <f t="shared" si="223"/>
        <v>1845</v>
      </c>
      <c r="H623" s="2">
        <f t="shared" si="224"/>
        <v>0.47138477261113948</v>
      </c>
      <c r="I623" s="2"/>
      <c r="J623" s="2">
        <f t="shared" si="225"/>
        <v>0.25651507409299951</v>
      </c>
      <c r="K623" s="2">
        <f t="shared" si="226"/>
        <v>0.72789984670413899</v>
      </c>
      <c r="L623" s="2">
        <f t="shared" si="227"/>
        <v>0</v>
      </c>
      <c r="M623" s="2">
        <f t="shared" si="228"/>
        <v>1.5585079202861452E-2</v>
      </c>
      <c r="N623" s="1">
        <v>1004</v>
      </c>
      <c r="O623" s="1">
        <v>2849</v>
      </c>
      <c r="P623" s="1">
        <v>0</v>
      </c>
      <c r="Q623" s="61">
        <v>23</v>
      </c>
      <c r="R623" s="61"/>
      <c r="S623" s="61">
        <v>38</v>
      </c>
      <c r="T623" s="61"/>
      <c r="U623" s="61"/>
      <c r="V623" s="61"/>
      <c r="W623" s="61"/>
      <c r="X623" s="61"/>
      <c r="Y623" s="61"/>
      <c r="Z623" s="61"/>
      <c r="BB623" s="7">
        <f>IF(Q623&gt;0,RANK(Q623,(N623:P623,Q623:AE623)),0)</f>
        <v>4</v>
      </c>
      <c r="BC623" s="7">
        <f>IF(R623&gt;0,RANK(R623,(N623:P623,Q623:AE623)),0)</f>
        <v>0</v>
      </c>
      <c r="BD623" s="7">
        <f>IF(T623&gt;0,RANK(T623,(N623:P623,Q623:AE623)),0)</f>
        <v>0</v>
      </c>
      <c r="BE623" s="7">
        <f>IF(S623&gt;0,RANK(S623,(N623:P623,Q623:AE623)),0)</f>
        <v>3</v>
      </c>
      <c r="BF623" s="2">
        <f t="shared" si="229"/>
        <v>5.8763413387838527E-3</v>
      </c>
      <c r="BG623" s="2">
        <f t="shared" si="230"/>
        <v>0</v>
      </c>
      <c r="BH623" s="2">
        <f t="shared" si="231"/>
        <v>0</v>
      </c>
      <c r="BI623" s="2">
        <f t="shared" si="232"/>
        <v>9.7087378640776691E-3</v>
      </c>
      <c r="BK623" t="s">
        <v>257</v>
      </c>
      <c r="BL623" t="s">
        <v>213</v>
      </c>
      <c r="BO623" s="99">
        <v>16</v>
      </c>
      <c r="BP623" s="97">
        <v>87</v>
      </c>
      <c r="BQ623" s="103">
        <f t="shared" si="233"/>
        <v>16087</v>
      </c>
      <c r="BS623" s="7" t="s">
        <v>2466</v>
      </c>
    </row>
    <row r="624" spans="1:71" ht="14" customHeight="1" collapsed="1" x14ac:dyDescent="0.2">
      <c r="A624" t="s">
        <v>212</v>
      </c>
      <c r="B624" t="s">
        <v>260</v>
      </c>
      <c r="C624" s="1">
        <f t="shared" si="222"/>
        <v>605131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5</v>
      </c>
      <c r="G624" s="1">
        <f t="shared" si="223"/>
        <v>130580</v>
      </c>
      <c r="H624" s="2">
        <f t="shared" si="224"/>
        <v>0.21578798640294417</v>
      </c>
      <c r="I624" s="2"/>
      <c r="J624" s="2">
        <f t="shared" si="225"/>
        <v>0.38186938034904838</v>
      </c>
      <c r="K624" s="2">
        <f t="shared" si="226"/>
        <v>0.59765736675199255</v>
      </c>
      <c r="L624" s="2">
        <f t="shared" si="227"/>
        <v>8.4279271760990594E-5</v>
      </c>
      <c r="M624" s="2">
        <f t="shared" si="228"/>
        <v>2.0388973627198079E-2</v>
      </c>
      <c r="N624" s="1">
        <f>SUM(N580:N623)</f>
        <v>231081</v>
      </c>
      <c r="O624" s="1">
        <f>SUM(O580:O623)</f>
        <v>361661</v>
      </c>
      <c r="P624" s="1">
        <f>SUM(P580:P623)</f>
        <v>51</v>
      </c>
      <c r="Q624" s="1">
        <f>SUM(Q580:Q623)</f>
        <v>6551</v>
      </c>
      <c r="S624" s="1">
        <f>SUM(S580:S623)</f>
        <v>5787</v>
      </c>
      <c r="BB624" s="7">
        <f>IF(Q624&gt;0,RANK(Q624,(N624:P624,Q624:AE624)),0)</f>
        <v>3</v>
      </c>
      <c r="BC624" s="7">
        <f>IF(R624&gt;0,RANK(R624,(N624:P624,Q624:AE624)),0)</f>
        <v>0</v>
      </c>
      <c r="BD624" s="7">
        <f>IF(T624&gt;0,RANK(T624,(N624:P624,Q624:AE624)),0)</f>
        <v>0</v>
      </c>
      <c r="BE624" s="7">
        <f>IF(S624&gt;0,RANK(S624,(N624:P624,Q624:AE624)),0)</f>
        <v>4</v>
      </c>
      <c r="BF624" s="2">
        <f t="shared" si="229"/>
        <v>1.0825755084436263E-2</v>
      </c>
      <c r="BG624" s="2">
        <f t="shared" si="230"/>
        <v>0</v>
      </c>
      <c r="BH624" s="2">
        <f t="shared" si="231"/>
        <v>0</v>
      </c>
      <c r="BI624" s="2">
        <f t="shared" si="232"/>
        <v>9.5632185427618147E-3</v>
      </c>
      <c r="BK624" t="s">
        <v>212</v>
      </c>
      <c r="BL624" t="s">
        <v>260</v>
      </c>
      <c r="BO624" s="99">
        <v>16</v>
      </c>
      <c r="BP624" s="97"/>
      <c r="BQ624" s="99">
        <v>16</v>
      </c>
      <c r="BS624" s="7" t="s">
        <v>887</v>
      </c>
    </row>
    <row r="625" spans="1:74" ht="14" customHeight="1" x14ac:dyDescent="0.2">
      <c r="C625" s="1"/>
      <c r="E625" s="7"/>
      <c r="F625" s="7"/>
      <c r="I625" s="2"/>
      <c r="Q625" s="61"/>
      <c r="R625" s="61"/>
      <c r="S625" s="61"/>
      <c r="T625" s="61"/>
      <c r="U625" s="61"/>
      <c r="V625" s="61"/>
      <c r="W625" s="61"/>
      <c r="X625" s="61"/>
      <c r="Y625" s="61"/>
      <c r="Z625" s="61"/>
      <c r="BB625" s="7"/>
      <c r="BC625" s="7"/>
      <c r="BD625" s="7"/>
      <c r="BE625" s="7"/>
      <c r="BO625" s="99"/>
      <c r="BP625" s="97"/>
    </row>
    <row r="626" spans="1:74" ht="14" hidden="1" customHeight="1" outlineLevel="1" x14ac:dyDescent="0.2">
      <c r="A626" s="9" t="s">
        <v>1439</v>
      </c>
      <c r="B626" t="s">
        <v>522</v>
      </c>
      <c r="C626" s="1">
        <f t="shared" ref="C626:C657" si="234">SUM(N626:AY626)</f>
        <v>24359</v>
      </c>
      <c r="D626" s="7">
        <f>IF(N626&gt;0, RANK(N626,(N626:AE626)),0)</f>
        <v>2</v>
      </c>
      <c r="E626" s="7">
        <f>IF(O626&gt;0,RANK(O626,(N626:AE626)),0)</f>
        <v>1</v>
      </c>
      <c r="F626" s="7">
        <f>IF(P626&gt;0,RANK(P626,(N626:AE626)),0)</f>
        <v>0</v>
      </c>
      <c r="G626" s="1">
        <f>IF(C626&gt;0,MAX(N626:T626)-LARGE(N626:T626,2),0)</f>
        <v>9722</v>
      </c>
      <c r="H626" s="2">
        <f t="shared" si="224"/>
        <v>0.39911326409130093</v>
      </c>
      <c r="I626" s="2"/>
      <c r="J626" s="2">
        <f t="shared" ref="J626:J657" si="235">IF($C626=0,"-",N626/$C626)</f>
        <v>0.25354078574654132</v>
      </c>
      <c r="K626" s="2">
        <f t="shared" ref="K626:K657" si="236">IF($C626=0,"-",O626/$C626)</f>
        <v>0.65265404983784225</v>
      </c>
      <c r="L626" s="2">
        <f t="shared" ref="L626:L657" si="237">IF($C626=0,"-",P626/$C626)</f>
        <v>0</v>
      </c>
      <c r="M626" s="2">
        <f t="shared" ref="M626:M657" si="238">IF(C626=0,"-",(1-J626-K626-L626))</f>
        <v>9.3805164415616482E-2</v>
      </c>
      <c r="N626" s="1">
        <v>6176</v>
      </c>
      <c r="O626" s="1">
        <v>15898</v>
      </c>
      <c r="Q626" s="61">
        <v>641</v>
      </c>
      <c r="R626" s="61"/>
      <c r="S626" s="61"/>
      <c r="T626" s="61"/>
      <c r="U626" s="61"/>
      <c r="V626" s="61"/>
      <c r="W626" s="61">
        <f t="shared" ref="W626:W657" si="239">IF(BV626&gt;0,BV626-SUM(Y626:AF626),0)</f>
        <v>1</v>
      </c>
      <c r="X626" s="61">
        <v>1643</v>
      </c>
      <c r="Y626" s="61">
        <v>0</v>
      </c>
      <c r="Z626" s="6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BB626" s="7">
        <f>IF(Q626&gt;0,RANK(Q626,(N626:P626,Q626:AE626)),0)</f>
        <v>4</v>
      </c>
      <c r="BC626" s="7">
        <f>IF(R626&gt;0,RANK(R626,(N626:P626,Q626:AE626)),0)</f>
        <v>0</v>
      </c>
      <c r="BD626" s="7">
        <f>IF(T626&gt;0,RANK(T626,(N626:P626,Q626:AE626)),0)</f>
        <v>0</v>
      </c>
      <c r="BE626" s="7">
        <f>IF(S626&gt;0,RANK(S626,(N626:P626,Q626:AE626)),0)</f>
        <v>0</v>
      </c>
      <c r="BF626" s="2">
        <f t="shared" ref="BF626:BF657" si="240">IF($C626=0,"-",Q626/$C626)</f>
        <v>2.6314709142411428E-2</v>
      </c>
      <c r="BG626" s="2">
        <f t="shared" ref="BG626:BG657" si="241">IF($C626=0,"-",R626/$C626)</f>
        <v>0</v>
      </c>
      <c r="BH626" s="2">
        <f t="shared" ref="BH626:BH657" si="242">IF($C626=0,"-",T626/$C626)</f>
        <v>0</v>
      </c>
      <c r="BI626" s="2">
        <f t="shared" ref="BI626:BI657" si="243">IF($C626=0,"-",S626/$C626)</f>
        <v>0</v>
      </c>
      <c r="BK626" t="s">
        <v>1439</v>
      </c>
      <c r="BL626" t="s">
        <v>522</v>
      </c>
      <c r="BO626" s="99">
        <v>17</v>
      </c>
      <c r="BP626" s="97">
        <v>1</v>
      </c>
      <c r="BQ626" s="103">
        <f t="shared" ref="BQ626:BQ657" si="244">BO626*1000+BP626</f>
        <v>17001</v>
      </c>
      <c r="BS626" s="7" t="s">
        <v>2466</v>
      </c>
      <c r="BV626" s="61">
        <v>1</v>
      </c>
    </row>
    <row r="627" spans="1:74" ht="14" hidden="1" customHeight="1" outlineLevel="1" x14ac:dyDescent="0.2">
      <c r="A627" t="s">
        <v>2535</v>
      </c>
      <c r="B627" t="s">
        <v>522</v>
      </c>
      <c r="C627" s="1">
        <f t="shared" si="234"/>
        <v>2174</v>
      </c>
      <c r="D627" s="7">
        <f t="shared" ref="D627:D690" si="245">IF(N627&gt;0, RANK(N627,(N627:AE627)),0)</f>
        <v>1</v>
      </c>
      <c r="E627" s="7">
        <f t="shared" ref="E627:E690" si="246">IF(O627&gt;0,RANK(O627,(N627:AE627)),0)</f>
        <v>2</v>
      </c>
      <c r="F627" s="7">
        <f t="shared" ref="F627:F690" si="247">IF(P627&gt;0,RANK(P627,(N627:AE627)),0)</f>
        <v>0</v>
      </c>
      <c r="G627" s="1">
        <f t="shared" ref="G627:G690" si="248">IF(C627&gt;0,MAX(N627:T627)-LARGE(N627:T627,2),0)</f>
        <v>276</v>
      </c>
      <c r="H627" s="2">
        <f t="shared" si="224"/>
        <v>0.12695492180312787</v>
      </c>
      <c r="I627" s="2"/>
      <c r="J627" s="2">
        <f t="shared" si="235"/>
        <v>0.53081876724930999</v>
      </c>
      <c r="K627" s="2">
        <f t="shared" si="236"/>
        <v>0.40386384544618215</v>
      </c>
      <c r="L627" s="2">
        <f t="shared" si="237"/>
        <v>0</v>
      </c>
      <c r="M627" s="2">
        <f t="shared" si="238"/>
        <v>6.5317387304507868E-2</v>
      </c>
      <c r="N627" s="1">
        <v>1154</v>
      </c>
      <c r="O627" s="1">
        <v>878</v>
      </c>
      <c r="Q627" s="61">
        <v>38</v>
      </c>
      <c r="R627" s="61"/>
      <c r="S627" s="61"/>
      <c r="T627" s="61"/>
      <c r="U627" s="61"/>
      <c r="V627" s="61"/>
      <c r="W627" s="61">
        <f t="shared" si="239"/>
        <v>0</v>
      </c>
      <c r="X627" s="61">
        <v>104</v>
      </c>
      <c r="Y627" s="61">
        <v>0</v>
      </c>
      <c r="Z627" s="6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BB627" s="7">
        <f>IF(Q627&gt;0,RANK(Q627,(N627:P627,Q627:AE627)),0)</f>
        <v>4</v>
      </c>
      <c r="BC627" s="7">
        <f>IF(R627&gt;0,RANK(R627,(N627:P627,Q627:AE627)),0)</f>
        <v>0</v>
      </c>
      <c r="BD627" s="7">
        <f>IF(T627&gt;0,RANK(T627,(N627:P627,Q627:AE627)),0)</f>
        <v>0</v>
      </c>
      <c r="BE627" s="7">
        <f>IF(S627&gt;0,RANK(S627,(N627:P627,Q627:AE627)),0)</f>
        <v>0</v>
      </c>
      <c r="BF627" s="2">
        <f t="shared" si="240"/>
        <v>1.7479300827966882E-2</v>
      </c>
      <c r="BG627" s="2">
        <f t="shared" si="241"/>
        <v>0</v>
      </c>
      <c r="BH627" s="2">
        <f t="shared" si="242"/>
        <v>0</v>
      </c>
      <c r="BI627" s="2">
        <f t="shared" si="243"/>
        <v>0</v>
      </c>
      <c r="BK627" t="s">
        <v>2535</v>
      </c>
      <c r="BL627" t="s">
        <v>522</v>
      </c>
      <c r="BO627" s="99">
        <v>17</v>
      </c>
      <c r="BP627" s="97">
        <v>3</v>
      </c>
      <c r="BQ627" s="103">
        <f t="shared" si="244"/>
        <v>17003</v>
      </c>
      <c r="BS627" s="7" t="s">
        <v>2466</v>
      </c>
      <c r="BV627" s="61">
        <v>0</v>
      </c>
    </row>
    <row r="628" spans="1:74" ht="14" hidden="1" customHeight="1" outlineLevel="1" x14ac:dyDescent="0.2">
      <c r="A628" t="s">
        <v>1778</v>
      </c>
      <c r="B628" t="s">
        <v>522</v>
      </c>
      <c r="C628" s="1">
        <f t="shared" si="234"/>
        <v>6565</v>
      </c>
      <c r="D628" s="7">
        <f t="shared" si="245"/>
        <v>2</v>
      </c>
      <c r="E628" s="7">
        <f t="shared" si="246"/>
        <v>1</v>
      </c>
      <c r="F628" s="7">
        <f t="shared" si="247"/>
        <v>0</v>
      </c>
      <c r="G628" s="1">
        <f t="shared" si="248"/>
        <v>1018</v>
      </c>
      <c r="H628" s="2">
        <f t="shared" si="224"/>
        <v>0.15506473724295505</v>
      </c>
      <c r="I628" s="2"/>
      <c r="J628" s="2">
        <f t="shared" si="235"/>
        <v>0.36100533130236101</v>
      </c>
      <c r="K628" s="2">
        <f t="shared" si="236"/>
        <v>0.51607006854531612</v>
      </c>
      <c r="L628" s="2">
        <f t="shared" si="237"/>
        <v>0</v>
      </c>
      <c r="M628" s="2">
        <f t="shared" si="238"/>
        <v>0.12292460015232287</v>
      </c>
      <c r="N628" s="1">
        <v>2370</v>
      </c>
      <c r="O628" s="1">
        <v>3388</v>
      </c>
      <c r="Q628" s="61">
        <v>191</v>
      </c>
      <c r="R628" s="61"/>
      <c r="S628" s="61"/>
      <c r="T628" s="61"/>
      <c r="U628" s="61"/>
      <c r="V628" s="61"/>
      <c r="W628" s="61">
        <f t="shared" si="239"/>
        <v>4</v>
      </c>
      <c r="X628" s="61">
        <v>612</v>
      </c>
      <c r="Y628" s="61">
        <v>0</v>
      </c>
      <c r="Z628" s="6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BB628" s="7">
        <f>IF(Q628&gt;0,RANK(Q628,(N628:P628,Q628:AE628)),0)</f>
        <v>4</v>
      </c>
      <c r="BC628" s="7">
        <f>IF(R628&gt;0,RANK(R628,(N628:P628,Q628:AE628)),0)</f>
        <v>0</v>
      </c>
      <c r="BD628" s="7">
        <f>IF(T628&gt;0,RANK(T628,(N628:P628,Q628:AE628)),0)</f>
        <v>0</v>
      </c>
      <c r="BE628" s="7">
        <f>IF(S628&gt;0,RANK(S628,(N628:P628,Q628:AE628)),0)</f>
        <v>0</v>
      </c>
      <c r="BF628" s="2">
        <f t="shared" si="240"/>
        <v>2.9093678598629092E-2</v>
      </c>
      <c r="BG628" s="2">
        <f t="shared" si="241"/>
        <v>0</v>
      </c>
      <c r="BH628" s="2">
        <f t="shared" si="242"/>
        <v>0</v>
      </c>
      <c r="BI628" s="2">
        <f t="shared" si="243"/>
        <v>0</v>
      </c>
      <c r="BK628" t="s">
        <v>1778</v>
      </c>
      <c r="BL628" t="s">
        <v>522</v>
      </c>
      <c r="BO628" s="99">
        <v>17</v>
      </c>
      <c r="BP628" s="97">
        <v>5</v>
      </c>
      <c r="BQ628" s="103">
        <f t="shared" si="244"/>
        <v>17005</v>
      </c>
      <c r="BS628" s="7" t="s">
        <v>2466</v>
      </c>
      <c r="BV628" s="139">
        <v>4</v>
      </c>
    </row>
    <row r="629" spans="1:74" ht="14" hidden="1" customHeight="1" outlineLevel="1" x14ac:dyDescent="0.2">
      <c r="A629" t="s">
        <v>1284</v>
      </c>
      <c r="B629" t="s">
        <v>522</v>
      </c>
      <c r="C629" s="1">
        <f t="shared" si="234"/>
        <v>17910</v>
      </c>
      <c r="D629" s="7">
        <f t="shared" si="245"/>
        <v>2</v>
      </c>
      <c r="E629" s="7">
        <f t="shared" si="246"/>
        <v>1</v>
      </c>
      <c r="F629" s="7">
        <f t="shared" si="247"/>
        <v>0</v>
      </c>
      <c r="G629" s="1">
        <f t="shared" si="248"/>
        <v>1822</v>
      </c>
      <c r="H629" s="2">
        <f t="shared" si="224"/>
        <v>0.10173087660524846</v>
      </c>
      <c r="I629" s="2"/>
      <c r="J629" s="2">
        <f t="shared" si="235"/>
        <v>0.38916806253489672</v>
      </c>
      <c r="K629" s="2">
        <f t="shared" si="236"/>
        <v>0.49089893914014515</v>
      </c>
      <c r="L629" s="2">
        <f t="shared" si="237"/>
        <v>0</v>
      </c>
      <c r="M629" s="2">
        <f t="shared" si="238"/>
        <v>0.11993299832495807</v>
      </c>
      <c r="N629" s="1">
        <v>6970</v>
      </c>
      <c r="O629" s="1">
        <v>8792</v>
      </c>
      <c r="Q629" s="61">
        <v>465</v>
      </c>
      <c r="R629" s="61"/>
      <c r="S629" s="61"/>
      <c r="T629" s="61"/>
      <c r="U629" s="61"/>
      <c r="V629" s="61"/>
      <c r="W629" s="61">
        <f t="shared" si="239"/>
        <v>49</v>
      </c>
      <c r="X629" s="61">
        <v>1634</v>
      </c>
      <c r="Y629" s="61">
        <v>0</v>
      </c>
      <c r="Z629" s="6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BB629" s="7">
        <f>IF(Q629&gt;0,RANK(Q629,(N629:P629,Q629:AE629)),0)</f>
        <v>4</v>
      </c>
      <c r="BC629" s="7">
        <f>IF(R629&gt;0,RANK(R629,(N629:P629,Q629:AE629)),0)</f>
        <v>0</v>
      </c>
      <c r="BD629" s="7">
        <f>IF(T629&gt;0,RANK(T629,(N629:P629,Q629:AE629)),0)</f>
        <v>0</v>
      </c>
      <c r="BE629" s="7">
        <f>IF(S629&gt;0,RANK(S629,(N629:P629,Q629:AE629)),0)</f>
        <v>0</v>
      </c>
      <c r="BF629" s="2">
        <f t="shared" si="240"/>
        <v>2.5963149078726967E-2</v>
      </c>
      <c r="BG629" s="2">
        <f t="shared" si="241"/>
        <v>0</v>
      </c>
      <c r="BH629" s="2">
        <f t="shared" si="242"/>
        <v>0</v>
      </c>
      <c r="BI629" s="2">
        <f t="shared" si="243"/>
        <v>0</v>
      </c>
      <c r="BK629" t="s">
        <v>1284</v>
      </c>
      <c r="BL629" t="s">
        <v>522</v>
      </c>
      <c r="BO629" s="99">
        <v>17</v>
      </c>
      <c r="BP629" s="97">
        <v>7</v>
      </c>
      <c r="BQ629" s="103">
        <f t="shared" si="244"/>
        <v>17007</v>
      </c>
      <c r="BS629" s="7" t="s">
        <v>2466</v>
      </c>
      <c r="BV629" s="61">
        <v>49</v>
      </c>
    </row>
    <row r="630" spans="1:74" ht="14" hidden="1" customHeight="1" outlineLevel="1" x14ac:dyDescent="0.2">
      <c r="A630" t="s">
        <v>2389</v>
      </c>
      <c r="B630" t="s">
        <v>522</v>
      </c>
      <c r="C630" s="1">
        <f t="shared" si="234"/>
        <v>1884</v>
      </c>
      <c r="D630" s="7">
        <f t="shared" si="245"/>
        <v>3</v>
      </c>
      <c r="E630" s="7">
        <f t="shared" si="246"/>
        <v>1</v>
      </c>
      <c r="F630" s="7">
        <f t="shared" si="247"/>
        <v>0</v>
      </c>
      <c r="G630" s="1">
        <f t="shared" si="248"/>
        <v>570</v>
      </c>
      <c r="H630" s="2">
        <f t="shared" si="224"/>
        <v>0.30254777070063693</v>
      </c>
      <c r="I630" s="2"/>
      <c r="J630" s="2">
        <f t="shared" si="235"/>
        <v>0.21337579617834396</v>
      </c>
      <c r="K630" s="2">
        <f t="shared" si="236"/>
        <v>0.51592356687898089</v>
      </c>
      <c r="L630" s="2">
        <f t="shared" si="237"/>
        <v>0</v>
      </c>
      <c r="M630" s="2">
        <f t="shared" si="238"/>
        <v>0.2707006369426751</v>
      </c>
      <c r="N630" s="1">
        <v>402</v>
      </c>
      <c r="O630" s="1">
        <v>972</v>
      </c>
      <c r="Q630" s="61">
        <v>82</v>
      </c>
      <c r="R630" s="61"/>
      <c r="S630" s="61"/>
      <c r="T630" s="61"/>
      <c r="U630" s="61"/>
      <c r="V630" s="61"/>
      <c r="W630" s="61">
        <f t="shared" si="239"/>
        <v>2</v>
      </c>
      <c r="X630" s="61">
        <v>426</v>
      </c>
      <c r="Y630" s="61">
        <v>0</v>
      </c>
      <c r="Z630" s="6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BB630" s="7">
        <f>IF(Q630&gt;0,RANK(Q630,(N630:P630,Q630:AE630)),0)</f>
        <v>4</v>
      </c>
      <c r="BC630" s="7">
        <f>IF(R630&gt;0,RANK(R630,(N630:P630,Q630:AE630)),0)</f>
        <v>0</v>
      </c>
      <c r="BD630" s="7">
        <f>IF(T630&gt;0,RANK(T630,(N630:P630,Q630:AE630)),0)</f>
        <v>0</v>
      </c>
      <c r="BE630" s="7">
        <f>IF(S630&gt;0,RANK(S630,(N630:P630,Q630:AE630)),0)</f>
        <v>0</v>
      </c>
      <c r="BF630" s="2">
        <f t="shared" si="240"/>
        <v>4.3524416135881101E-2</v>
      </c>
      <c r="BG630" s="2">
        <f t="shared" si="241"/>
        <v>0</v>
      </c>
      <c r="BH630" s="2">
        <f t="shared" si="242"/>
        <v>0</v>
      </c>
      <c r="BI630" s="2">
        <f t="shared" si="243"/>
        <v>0</v>
      </c>
      <c r="BK630" t="s">
        <v>2389</v>
      </c>
      <c r="BL630" t="s">
        <v>522</v>
      </c>
      <c r="BO630" s="99">
        <v>17</v>
      </c>
      <c r="BP630" s="97">
        <v>9</v>
      </c>
      <c r="BQ630" s="103">
        <f t="shared" si="244"/>
        <v>17009</v>
      </c>
      <c r="BS630" s="7" t="s">
        <v>2466</v>
      </c>
      <c r="BV630" s="61">
        <v>2</v>
      </c>
    </row>
    <row r="631" spans="1:74" ht="14" hidden="1" customHeight="1" outlineLevel="1" x14ac:dyDescent="0.2">
      <c r="A631" t="s">
        <v>1779</v>
      </c>
      <c r="B631" t="s">
        <v>522</v>
      </c>
      <c r="C631" s="1">
        <f t="shared" si="234"/>
        <v>13503</v>
      </c>
      <c r="D631" s="7">
        <f t="shared" si="245"/>
        <v>2</v>
      </c>
      <c r="E631" s="7">
        <f t="shared" si="246"/>
        <v>1</v>
      </c>
      <c r="F631" s="7">
        <f t="shared" si="247"/>
        <v>0</v>
      </c>
      <c r="G631" s="1">
        <f t="shared" si="248"/>
        <v>1612</v>
      </c>
      <c r="H631" s="2">
        <f t="shared" si="224"/>
        <v>0.11938087832333555</v>
      </c>
      <c r="I631" s="2"/>
      <c r="J631" s="2">
        <f t="shared" si="235"/>
        <v>0.391764793008961</v>
      </c>
      <c r="K631" s="2">
        <f t="shared" si="236"/>
        <v>0.51114567133229649</v>
      </c>
      <c r="L631" s="2">
        <f t="shared" si="237"/>
        <v>0</v>
      </c>
      <c r="M631" s="2">
        <f t="shared" si="238"/>
        <v>9.7089535658742565E-2</v>
      </c>
      <c r="N631" s="1">
        <v>5290</v>
      </c>
      <c r="O631" s="1">
        <v>6902</v>
      </c>
      <c r="Q631" s="61">
        <v>365</v>
      </c>
      <c r="R631" s="61"/>
      <c r="S631" s="61"/>
      <c r="T631" s="61"/>
      <c r="U631" s="61"/>
      <c r="V631" s="61"/>
      <c r="W631" s="61">
        <f t="shared" si="239"/>
        <v>35</v>
      </c>
      <c r="X631" s="61">
        <v>910</v>
      </c>
      <c r="Y631" s="61">
        <v>0</v>
      </c>
      <c r="Z631" s="61">
        <v>0</v>
      </c>
      <c r="AA631" s="1">
        <v>0</v>
      </c>
      <c r="AB631" s="1">
        <v>0</v>
      </c>
      <c r="AC631" s="1">
        <v>0</v>
      </c>
      <c r="AD631" s="1">
        <v>1</v>
      </c>
      <c r="AE631" s="1">
        <v>0</v>
      </c>
      <c r="AF631" s="1">
        <v>0</v>
      </c>
      <c r="BB631" s="7">
        <f>IF(Q631&gt;0,RANK(Q631,(N631:P631,Q631:AE631)),0)</f>
        <v>4</v>
      </c>
      <c r="BC631" s="7">
        <f>IF(R631&gt;0,RANK(R631,(N631:P631,Q631:AE631)),0)</f>
        <v>0</v>
      </c>
      <c r="BD631" s="7">
        <f>IF(T631&gt;0,RANK(T631,(N631:P631,Q631:AE631)),0)</f>
        <v>0</v>
      </c>
      <c r="BE631" s="7">
        <f>IF(S631&gt;0,RANK(S631,(N631:P631,Q631:AE631)),0)</f>
        <v>0</v>
      </c>
      <c r="BF631" s="2">
        <f t="shared" si="240"/>
        <v>2.7031030141450047E-2</v>
      </c>
      <c r="BG631" s="2">
        <f t="shared" si="241"/>
        <v>0</v>
      </c>
      <c r="BH631" s="2">
        <f t="shared" si="242"/>
        <v>0</v>
      </c>
      <c r="BI631" s="2">
        <f t="shared" si="243"/>
        <v>0</v>
      </c>
      <c r="BK631" t="s">
        <v>1779</v>
      </c>
      <c r="BL631" t="s">
        <v>522</v>
      </c>
      <c r="BO631" s="99">
        <v>17</v>
      </c>
      <c r="BP631" s="97">
        <v>11</v>
      </c>
      <c r="BQ631" s="103">
        <f t="shared" si="244"/>
        <v>17011</v>
      </c>
      <c r="BS631" s="7" t="s">
        <v>2466</v>
      </c>
      <c r="BV631" s="139">
        <v>36</v>
      </c>
    </row>
    <row r="632" spans="1:74" ht="14" hidden="1" customHeight="1" outlineLevel="1" x14ac:dyDescent="0.2">
      <c r="A632" t="s">
        <v>2511</v>
      </c>
      <c r="B632" t="s">
        <v>522</v>
      </c>
      <c r="C632" s="1">
        <f t="shared" si="234"/>
        <v>2283</v>
      </c>
      <c r="D632" s="7">
        <f t="shared" si="245"/>
        <v>2</v>
      </c>
      <c r="E632" s="7">
        <f t="shared" si="246"/>
        <v>1</v>
      </c>
      <c r="F632" s="7">
        <f t="shared" si="247"/>
        <v>0</v>
      </c>
      <c r="G632" s="1">
        <f t="shared" si="248"/>
        <v>103</v>
      </c>
      <c r="H632" s="2">
        <f t="shared" si="224"/>
        <v>4.5116075339465614E-2</v>
      </c>
      <c r="I632" s="2"/>
      <c r="J632" s="2">
        <f t="shared" si="235"/>
        <v>0.34822601839684625</v>
      </c>
      <c r="K632" s="2">
        <f t="shared" si="236"/>
        <v>0.39334209373631185</v>
      </c>
      <c r="L632" s="2">
        <f t="shared" si="237"/>
        <v>0</v>
      </c>
      <c r="M632" s="2">
        <f t="shared" si="238"/>
        <v>0.25843188786684196</v>
      </c>
      <c r="N632" s="1">
        <v>795</v>
      </c>
      <c r="O632" s="1">
        <v>898</v>
      </c>
      <c r="Q632" s="61">
        <v>21</v>
      </c>
      <c r="R632" s="61"/>
      <c r="S632" s="61"/>
      <c r="T632" s="61"/>
      <c r="U632" s="61"/>
      <c r="V632" s="61"/>
      <c r="W632" s="61">
        <f t="shared" si="239"/>
        <v>1</v>
      </c>
      <c r="X632" s="61">
        <v>568</v>
      </c>
      <c r="Y632" s="61">
        <v>0</v>
      </c>
      <c r="Z632" s="6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BB632" s="7">
        <f>IF(Q632&gt;0,RANK(Q632,(N632:P632,Q632:AE632)),0)</f>
        <v>4</v>
      </c>
      <c r="BC632" s="7">
        <f>IF(R632&gt;0,RANK(R632,(N632:P632,Q632:AE632)),0)</f>
        <v>0</v>
      </c>
      <c r="BD632" s="7">
        <f>IF(T632&gt;0,RANK(T632,(N632:P632,Q632:AE632)),0)</f>
        <v>0</v>
      </c>
      <c r="BE632" s="7">
        <f>IF(S632&gt;0,RANK(S632,(N632:P632,Q632:AE632)),0)</f>
        <v>0</v>
      </c>
      <c r="BF632" s="2">
        <f t="shared" si="240"/>
        <v>9.1984231274638631E-3</v>
      </c>
      <c r="BG632" s="2">
        <f t="shared" si="241"/>
        <v>0</v>
      </c>
      <c r="BH632" s="2">
        <f t="shared" si="242"/>
        <v>0</v>
      </c>
      <c r="BI632" s="2">
        <f t="shared" si="243"/>
        <v>0</v>
      </c>
      <c r="BK632" t="s">
        <v>2511</v>
      </c>
      <c r="BL632" t="s">
        <v>522</v>
      </c>
      <c r="BO632" s="99">
        <v>17</v>
      </c>
      <c r="BP632" s="97">
        <v>13</v>
      </c>
      <c r="BQ632" s="103">
        <f t="shared" si="244"/>
        <v>17013</v>
      </c>
      <c r="BS632" s="7" t="s">
        <v>2466</v>
      </c>
      <c r="BV632" s="61">
        <v>1</v>
      </c>
    </row>
    <row r="633" spans="1:74" ht="14" hidden="1" customHeight="1" outlineLevel="1" x14ac:dyDescent="0.2">
      <c r="A633" t="s">
        <v>378</v>
      </c>
      <c r="B633" t="s">
        <v>522</v>
      </c>
      <c r="C633" s="1">
        <f t="shared" si="234"/>
        <v>5953</v>
      </c>
      <c r="D633" s="7">
        <f t="shared" si="245"/>
        <v>2</v>
      </c>
      <c r="E633" s="7">
        <f t="shared" si="246"/>
        <v>1</v>
      </c>
      <c r="F633" s="7">
        <f t="shared" si="247"/>
        <v>0</v>
      </c>
      <c r="G633" s="1">
        <f t="shared" si="248"/>
        <v>1854</v>
      </c>
      <c r="H633" s="2">
        <f t="shared" si="224"/>
        <v>0.3114396102805308</v>
      </c>
      <c r="I633" s="2"/>
      <c r="J633" s="2">
        <f t="shared" si="235"/>
        <v>0.3030404837896859</v>
      </c>
      <c r="K633" s="2">
        <f t="shared" si="236"/>
        <v>0.61448009407021664</v>
      </c>
      <c r="L633" s="2">
        <f t="shared" si="237"/>
        <v>0</v>
      </c>
      <c r="M633" s="2">
        <f t="shared" si="238"/>
        <v>8.2479422140097514E-2</v>
      </c>
      <c r="N633" s="1">
        <v>1804</v>
      </c>
      <c r="O633" s="1">
        <v>3658</v>
      </c>
      <c r="Q633" s="61">
        <v>142</v>
      </c>
      <c r="R633" s="61"/>
      <c r="S633" s="61"/>
      <c r="T633" s="61"/>
      <c r="U633" s="61"/>
      <c r="V633" s="61"/>
      <c r="W633" s="61">
        <f t="shared" si="239"/>
        <v>8</v>
      </c>
      <c r="X633" s="61">
        <v>341</v>
      </c>
      <c r="Y633" s="61">
        <v>0</v>
      </c>
      <c r="Z633" s="6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BB633" s="7">
        <f>IF(Q633&gt;0,RANK(Q633,(N633:P633,Q633:AE633)),0)</f>
        <v>4</v>
      </c>
      <c r="BC633" s="7">
        <f>IF(R633&gt;0,RANK(R633,(N633:P633,Q633:AE633)),0)</f>
        <v>0</v>
      </c>
      <c r="BD633" s="7">
        <f>IF(T633&gt;0,RANK(T633,(N633:P633,Q633:AE633)),0)</f>
        <v>0</v>
      </c>
      <c r="BE633" s="7">
        <f>IF(S633&gt;0,RANK(S633,(N633:P633,Q633:AE633)),0)</f>
        <v>0</v>
      </c>
      <c r="BF633" s="2">
        <f t="shared" si="240"/>
        <v>2.3853519233999664E-2</v>
      </c>
      <c r="BG633" s="2">
        <f t="shared" si="241"/>
        <v>0</v>
      </c>
      <c r="BH633" s="2">
        <f t="shared" si="242"/>
        <v>0</v>
      </c>
      <c r="BI633" s="2">
        <f t="shared" si="243"/>
        <v>0</v>
      </c>
      <c r="BK633" t="s">
        <v>378</v>
      </c>
      <c r="BL633" t="s">
        <v>522</v>
      </c>
      <c r="BO633" s="99">
        <v>17</v>
      </c>
      <c r="BP633" s="97">
        <v>15</v>
      </c>
      <c r="BQ633" s="103">
        <f t="shared" si="244"/>
        <v>17015</v>
      </c>
      <c r="BS633" s="7" t="s">
        <v>2466</v>
      </c>
      <c r="BV633" s="61">
        <v>8</v>
      </c>
    </row>
    <row r="634" spans="1:74" ht="14" hidden="1" customHeight="1" outlineLevel="1" x14ac:dyDescent="0.2">
      <c r="A634" t="s">
        <v>1285</v>
      </c>
      <c r="B634" t="s">
        <v>522</v>
      </c>
      <c r="C634" s="1">
        <f t="shared" si="234"/>
        <v>4522</v>
      </c>
      <c r="D634" s="7">
        <f t="shared" si="245"/>
        <v>2</v>
      </c>
      <c r="E634" s="7">
        <f t="shared" si="246"/>
        <v>1</v>
      </c>
      <c r="F634" s="7">
        <f t="shared" si="247"/>
        <v>0</v>
      </c>
      <c r="G634" s="1">
        <f t="shared" si="248"/>
        <v>708</v>
      </c>
      <c r="H634" s="2">
        <f t="shared" si="224"/>
        <v>0.15656789031402035</v>
      </c>
      <c r="I634" s="2"/>
      <c r="J634" s="2">
        <f t="shared" si="235"/>
        <v>0.32795223352498892</v>
      </c>
      <c r="K634" s="2">
        <f t="shared" si="236"/>
        <v>0.48452012383900928</v>
      </c>
      <c r="L634" s="2">
        <f t="shared" si="237"/>
        <v>0</v>
      </c>
      <c r="M634" s="2">
        <f t="shared" si="238"/>
        <v>0.1875276426360018</v>
      </c>
      <c r="N634" s="1">
        <v>1483</v>
      </c>
      <c r="O634" s="1">
        <v>2191</v>
      </c>
      <c r="Q634" s="61">
        <v>131</v>
      </c>
      <c r="R634" s="61"/>
      <c r="S634" s="61"/>
      <c r="T634" s="61"/>
      <c r="U634" s="61"/>
      <c r="V634" s="61"/>
      <c r="W634" s="61">
        <f t="shared" si="239"/>
        <v>13</v>
      </c>
      <c r="X634" s="61">
        <v>704</v>
      </c>
      <c r="Y634" s="61">
        <v>0</v>
      </c>
      <c r="Z634" s="6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BB634" s="7">
        <f>IF(Q634&gt;0,RANK(Q634,(N634:P634,Q634:AE634)),0)</f>
        <v>4</v>
      </c>
      <c r="BC634" s="7">
        <f>IF(R634&gt;0,RANK(R634,(N634:P634,Q634:AE634)),0)</f>
        <v>0</v>
      </c>
      <c r="BD634" s="7">
        <f>IF(T634&gt;0,RANK(T634,(N634:P634,Q634:AE634)),0)</f>
        <v>0</v>
      </c>
      <c r="BE634" s="7">
        <f>IF(S634&gt;0,RANK(S634,(N634:P634,Q634:AE634)),0)</f>
        <v>0</v>
      </c>
      <c r="BF634" s="2">
        <f t="shared" si="240"/>
        <v>2.8969482529854047E-2</v>
      </c>
      <c r="BG634" s="2">
        <f t="shared" si="241"/>
        <v>0</v>
      </c>
      <c r="BH634" s="2">
        <f t="shared" si="242"/>
        <v>0</v>
      </c>
      <c r="BI634" s="2">
        <f t="shared" si="243"/>
        <v>0</v>
      </c>
      <c r="BK634" t="s">
        <v>1285</v>
      </c>
      <c r="BL634" t="s">
        <v>522</v>
      </c>
      <c r="BO634" s="99">
        <v>17</v>
      </c>
      <c r="BP634" s="97">
        <v>17</v>
      </c>
      <c r="BQ634" s="103">
        <f t="shared" si="244"/>
        <v>17017</v>
      </c>
      <c r="BS634" s="7" t="s">
        <v>2466</v>
      </c>
      <c r="BV634" s="61">
        <v>13</v>
      </c>
    </row>
    <row r="635" spans="1:74" ht="14" hidden="1" customHeight="1" outlineLevel="1" x14ac:dyDescent="0.2">
      <c r="A635" t="s">
        <v>627</v>
      </c>
      <c r="B635" t="s">
        <v>522</v>
      </c>
      <c r="C635" s="1">
        <f t="shared" si="234"/>
        <v>78746</v>
      </c>
      <c r="D635" s="7">
        <f t="shared" si="245"/>
        <v>1</v>
      </c>
      <c r="E635" s="7">
        <f t="shared" si="246"/>
        <v>2</v>
      </c>
      <c r="F635" s="7">
        <f t="shared" si="247"/>
        <v>0</v>
      </c>
      <c r="G635" s="1">
        <f t="shared" si="248"/>
        <v>13567</v>
      </c>
      <c r="H635" s="2">
        <f t="shared" si="224"/>
        <v>0.17228811622177634</v>
      </c>
      <c r="I635" s="2"/>
      <c r="J635" s="2">
        <f t="shared" si="235"/>
        <v>0.54932314022299544</v>
      </c>
      <c r="K635" s="2">
        <f t="shared" si="236"/>
        <v>0.37703502400121913</v>
      </c>
      <c r="L635" s="2">
        <f t="shared" si="237"/>
        <v>0</v>
      </c>
      <c r="M635" s="2">
        <f t="shared" si="238"/>
        <v>7.3641835775785425E-2</v>
      </c>
      <c r="N635" s="1">
        <v>43257</v>
      </c>
      <c r="O635" s="1">
        <v>29690</v>
      </c>
      <c r="Q635" s="61">
        <v>2350</v>
      </c>
      <c r="R635" s="61"/>
      <c r="S635" s="61"/>
      <c r="T635" s="61"/>
      <c r="U635" s="61"/>
      <c r="V635" s="61"/>
      <c r="W635" s="61">
        <f t="shared" si="239"/>
        <v>352</v>
      </c>
      <c r="X635" s="61">
        <v>3093</v>
      </c>
      <c r="Y635" s="61">
        <v>0</v>
      </c>
      <c r="Z635" s="6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4</v>
      </c>
      <c r="AF635" s="1">
        <v>0</v>
      </c>
      <c r="BB635" s="7">
        <f>IF(Q635&gt;0,RANK(Q635,(N635:P635,Q635:AE635)),0)</f>
        <v>4</v>
      </c>
      <c r="BC635" s="7">
        <f>IF(R635&gt;0,RANK(R635,(N635:P635,Q635:AE635)),0)</f>
        <v>0</v>
      </c>
      <c r="BD635" s="7">
        <f>IF(T635&gt;0,RANK(T635,(N635:P635,Q635:AE635)),0)</f>
        <v>0</v>
      </c>
      <c r="BE635" s="7">
        <f>IF(S635&gt;0,RANK(S635,(N635:P635,Q635:AE635)),0)</f>
        <v>0</v>
      </c>
      <c r="BF635" s="2">
        <f t="shared" si="240"/>
        <v>2.9842785665303635E-2</v>
      </c>
      <c r="BG635" s="2">
        <f t="shared" si="241"/>
        <v>0</v>
      </c>
      <c r="BH635" s="2">
        <f t="shared" si="242"/>
        <v>0</v>
      </c>
      <c r="BI635" s="2">
        <f t="shared" si="243"/>
        <v>0</v>
      </c>
      <c r="BK635" t="s">
        <v>627</v>
      </c>
      <c r="BL635" t="s">
        <v>522</v>
      </c>
      <c r="BO635" s="99">
        <v>17</v>
      </c>
      <c r="BP635" s="97">
        <v>19</v>
      </c>
      <c r="BQ635" s="103">
        <f t="shared" si="244"/>
        <v>17019</v>
      </c>
      <c r="BS635" s="7" t="s">
        <v>2466</v>
      </c>
      <c r="BV635" s="61">
        <v>356</v>
      </c>
    </row>
    <row r="636" spans="1:74" ht="14" hidden="1" customHeight="1" outlineLevel="1" x14ac:dyDescent="0.2">
      <c r="A636" t="s">
        <v>2503</v>
      </c>
      <c r="B636" t="s">
        <v>522</v>
      </c>
      <c r="C636" s="1">
        <f t="shared" si="234"/>
        <v>12749</v>
      </c>
      <c r="D636" s="7">
        <f t="shared" si="245"/>
        <v>2</v>
      </c>
      <c r="E636" s="7">
        <f t="shared" si="246"/>
        <v>1</v>
      </c>
      <c r="F636" s="7">
        <f t="shared" si="247"/>
        <v>0</v>
      </c>
      <c r="G636" s="1">
        <f t="shared" si="248"/>
        <v>2999</v>
      </c>
      <c r="H636" s="2">
        <f t="shared" si="224"/>
        <v>0.23523413601066751</v>
      </c>
      <c r="I636" s="2"/>
      <c r="J636" s="2">
        <f t="shared" si="235"/>
        <v>0.29037571574241117</v>
      </c>
      <c r="K636" s="2">
        <f t="shared" si="236"/>
        <v>0.52560985175307873</v>
      </c>
      <c r="L636" s="2">
        <f t="shared" si="237"/>
        <v>0</v>
      </c>
      <c r="M636" s="2">
        <f t="shared" si="238"/>
        <v>0.18401443250451011</v>
      </c>
      <c r="N636" s="1">
        <v>3702</v>
      </c>
      <c r="O636" s="1">
        <v>6701</v>
      </c>
      <c r="Q636" s="61">
        <v>342</v>
      </c>
      <c r="R636" s="61"/>
      <c r="S636" s="61"/>
      <c r="T636" s="61"/>
      <c r="U636" s="61"/>
      <c r="V636" s="61"/>
      <c r="W636" s="61">
        <f t="shared" si="239"/>
        <v>32</v>
      </c>
      <c r="X636" s="61">
        <v>1971</v>
      </c>
      <c r="Y636" s="61">
        <v>1</v>
      </c>
      <c r="Z636" s="6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BB636" s="7">
        <f>IF(Q636&gt;0,RANK(Q636,(N636:P636,Q636:AE636)),0)</f>
        <v>4</v>
      </c>
      <c r="BC636" s="7">
        <f>IF(R636&gt;0,RANK(R636,(N636:P636,Q636:AE636)),0)</f>
        <v>0</v>
      </c>
      <c r="BD636" s="7">
        <f>IF(T636&gt;0,RANK(T636,(N636:P636,Q636:AE636)),0)</f>
        <v>0</v>
      </c>
      <c r="BE636" s="7">
        <f>IF(S636&gt;0,RANK(S636,(N636:P636,Q636:AE636)),0)</f>
        <v>0</v>
      </c>
      <c r="BF636" s="2">
        <f t="shared" si="240"/>
        <v>2.6825633383010434E-2</v>
      </c>
      <c r="BG636" s="2">
        <f t="shared" si="241"/>
        <v>0</v>
      </c>
      <c r="BH636" s="2">
        <f t="shared" si="242"/>
        <v>0</v>
      </c>
      <c r="BI636" s="2">
        <f t="shared" si="243"/>
        <v>0</v>
      </c>
      <c r="BK636" t="s">
        <v>2503</v>
      </c>
      <c r="BL636" t="s">
        <v>522</v>
      </c>
      <c r="BO636" s="99">
        <v>17</v>
      </c>
      <c r="BP636" s="97">
        <v>21</v>
      </c>
      <c r="BQ636" s="103">
        <f t="shared" si="244"/>
        <v>17021</v>
      </c>
      <c r="BS636" s="7" t="s">
        <v>2466</v>
      </c>
      <c r="BV636" s="139">
        <v>33</v>
      </c>
    </row>
    <row r="637" spans="1:74" ht="14" hidden="1" customHeight="1" outlineLevel="1" x14ac:dyDescent="0.2">
      <c r="A637" t="s">
        <v>949</v>
      </c>
      <c r="B637" t="s">
        <v>522</v>
      </c>
      <c r="C637" s="1">
        <f t="shared" si="234"/>
        <v>6096</v>
      </c>
      <c r="D637" s="7">
        <f t="shared" si="245"/>
        <v>2</v>
      </c>
      <c r="E637" s="7">
        <f t="shared" si="246"/>
        <v>1</v>
      </c>
      <c r="F637" s="7">
        <f t="shared" si="247"/>
        <v>0</v>
      </c>
      <c r="G637" s="1">
        <f t="shared" si="248"/>
        <v>1919</v>
      </c>
      <c r="H637" s="2">
        <f t="shared" si="224"/>
        <v>0.31479658792650916</v>
      </c>
      <c r="I637" s="2"/>
      <c r="J637" s="2">
        <f t="shared" si="235"/>
        <v>0.2990485564304462</v>
      </c>
      <c r="K637" s="2">
        <f t="shared" si="236"/>
        <v>0.61384514435695536</v>
      </c>
      <c r="L637" s="2">
        <f t="shared" si="237"/>
        <v>0</v>
      </c>
      <c r="M637" s="2">
        <f t="shared" si="238"/>
        <v>8.7106299212598493E-2</v>
      </c>
      <c r="N637" s="1">
        <v>1823</v>
      </c>
      <c r="O637" s="1">
        <v>3742</v>
      </c>
      <c r="Q637" s="61">
        <v>122</v>
      </c>
      <c r="R637" s="61"/>
      <c r="S637" s="61"/>
      <c r="T637" s="61"/>
      <c r="U637" s="61"/>
      <c r="V637" s="61"/>
      <c r="W637" s="61">
        <f t="shared" si="239"/>
        <v>12</v>
      </c>
      <c r="X637" s="61">
        <v>397</v>
      </c>
      <c r="Y637" s="61">
        <v>0</v>
      </c>
      <c r="Z637" s="6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BB637" s="7">
        <f>IF(Q637&gt;0,RANK(Q637,(N637:P637,Q637:AE637)),0)</f>
        <v>4</v>
      </c>
      <c r="BC637" s="7">
        <f>IF(R637&gt;0,RANK(R637,(N637:P637,Q637:AE637)),0)</f>
        <v>0</v>
      </c>
      <c r="BD637" s="7">
        <f>IF(T637&gt;0,RANK(T637,(N637:P637,Q637:AE637)),0)</f>
        <v>0</v>
      </c>
      <c r="BE637" s="7">
        <f>IF(S637&gt;0,RANK(S637,(N637:P637,Q637:AE637)),0)</f>
        <v>0</v>
      </c>
      <c r="BF637" s="2">
        <f t="shared" si="240"/>
        <v>2.0013123359580054E-2</v>
      </c>
      <c r="BG637" s="2">
        <f t="shared" si="241"/>
        <v>0</v>
      </c>
      <c r="BH637" s="2">
        <f t="shared" si="242"/>
        <v>0</v>
      </c>
      <c r="BI637" s="2">
        <f t="shared" si="243"/>
        <v>0</v>
      </c>
      <c r="BK637" t="s">
        <v>949</v>
      </c>
      <c r="BL637" t="s">
        <v>522</v>
      </c>
      <c r="BO637" s="99">
        <v>17</v>
      </c>
      <c r="BP637" s="97">
        <v>23</v>
      </c>
      <c r="BQ637" s="103">
        <f t="shared" si="244"/>
        <v>17023</v>
      </c>
      <c r="BS637" s="7" t="s">
        <v>2466</v>
      </c>
      <c r="BV637" s="139">
        <v>12</v>
      </c>
    </row>
    <row r="638" spans="1:74" ht="14" hidden="1" customHeight="1" outlineLevel="1" x14ac:dyDescent="0.2">
      <c r="A638" t="s">
        <v>2583</v>
      </c>
      <c r="B638" t="s">
        <v>522</v>
      </c>
      <c r="C638" s="1">
        <f t="shared" si="234"/>
        <v>4797</v>
      </c>
      <c r="D638" s="7">
        <f t="shared" si="245"/>
        <v>2</v>
      </c>
      <c r="E638" s="7">
        <f t="shared" si="246"/>
        <v>1</v>
      </c>
      <c r="F638" s="7">
        <f t="shared" si="247"/>
        <v>0</v>
      </c>
      <c r="G638" s="1">
        <f t="shared" si="248"/>
        <v>2210</v>
      </c>
      <c r="H638" s="2">
        <f t="shared" si="224"/>
        <v>0.46070460704607047</v>
      </c>
      <c r="I638" s="2"/>
      <c r="J638" s="2">
        <f t="shared" si="235"/>
        <v>0.23014383989993747</v>
      </c>
      <c r="K638" s="2">
        <f t="shared" si="236"/>
        <v>0.69084844694600789</v>
      </c>
      <c r="L638" s="2">
        <f t="shared" si="237"/>
        <v>0</v>
      </c>
      <c r="M638" s="2">
        <f t="shared" si="238"/>
        <v>7.9007713154054637E-2</v>
      </c>
      <c r="N638" s="1">
        <v>1104</v>
      </c>
      <c r="O638" s="1">
        <v>3314</v>
      </c>
      <c r="Q638" s="61">
        <v>125</v>
      </c>
      <c r="R638" s="61"/>
      <c r="S638" s="61"/>
      <c r="T638" s="61"/>
      <c r="U638" s="61"/>
      <c r="V638" s="61"/>
      <c r="W638" s="61">
        <f t="shared" si="239"/>
        <v>6</v>
      </c>
      <c r="X638" s="61">
        <v>248</v>
      </c>
      <c r="Y638" s="61">
        <v>0</v>
      </c>
      <c r="Z638" s="6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BB638" s="7">
        <f>IF(Q638&gt;0,RANK(Q638,(N638:P638,Q638:AE638)),0)</f>
        <v>4</v>
      </c>
      <c r="BC638" s="7">
        <f>IF(R638&gt;0,RANK(R638,(N638:P638,Q638:AE638)),0)</f>
        <v>0</v>
      </c>
      <c r="BD638" s="7">
        <f>IF(T638&gt;0,RANK(T638,(N638:P638,Q638:AE638)),0)</f>
        <v>0</v>
      </c>
      <c r="BE638" s="7">
        <f>IF(S638&gt;0,RANK(S638,(N638:P638,Q638:AE638)),0)</f>
        <v>0</v>
      </c>
      <c r="BF638" s="2">
        <f t="shared" si="240"/>
        <v>2.6057952887221181E-2</v>
      </c>
      <c r="BG638" s="2">
        <f t="shared" si="241"/>
        <v>0</v>
      </c>
      <c r="BH638" s="2">
        <f t="shared" si="242"/>
        <v>0</v>
      </c>
      <c r="BI638" s="2">
        <f t="shared" si="243"/>
        <v>0</v>
      </c>
      <c r="BK638" t="s">
        <v>2583</v>
      </c>
      <c r="BL638" t="s">
        <v>522</v>
      </c>
      <c r="BO638" s="99">
        <v>17</v>
      </c>
      <c r="BP638" s="97">
        <v>25</v>
      </c>
      <c r="BQ638" s="103">
        <f t="shared" si="244"/>
        <v>17025</v>
      </c>
      <c r="BS638" s="7" t="s">
        <v>2466</v>
      </c>
      <c r="BV638" s="61">
        <v>6</v>
      </c>
    </row>
    <row r="639" spans="1:74" ht="14" hidden="1" customHeight="1" outlineLevel="1" x14ac:dyDescent="0.2">
      <c r="A639" t="s">
        <v>642</v>
      </c>
      <c r="B639" t="s">
        <v>522</v>
      </c>
      <c r="C639" s="1">
        <f t="shared" si="234"/>
        <v>14088</v>
      </c>
      <c r="D639" s="7">
        <f t="shared" si="245"/>
        <v>2</v>
      </c>
      <c r="E639" s="7">
        <f t="shared" si="246"/>
        <v>1</v>
      </c>
      <c r="F639" s="7">
        <f t="shared" si="247"/>
        <v>0</v>
      </c>
      <c r="G639" s="1">
        <f t="shared" si="248"/>
        <v>5238</v>
      </c>
      <c r="H639" s="2">
        <f t="shared" si="224"/>
        <v>0.37180579216354342</v>
      </c>
      <c r="I639" s="2"/>
      <c r="J639" s="2">
        <f t="shared" si="235"/>
        <v>0.27498580352072688</v>
      </c>
      <c r="K639" s="2">
        <f t="shared" si="236"/>
        <v>0.64679159568427025</v>
      </c>
      <c r="L639" s="2">
        <f t="shared" si="237"/>
        <v>0</v>
      </c>
      <c r="M639" s="2">
        <f t="shared" si="238"/>
        <v>7.8222600795002872E-2</v>
      </c>
      <c r="N639" s="1">
        <v>3874</v>
      </c>
      <c r="O639" s="1">
        <v>9112</v>
      </c>
      <c r="Q639" s="61">
        <v>364</v>
      </c>
      <c r="R639" s="61"/>
      <c r="S639" s="61"/>
      <c r="T639" s="61"/>
      <c r="U639" s="61"/>
      <c r="V639" s="61"/>
      <c r="W639" s="61">
        <f t="shared" si="239"/>
        <v>9</v>
      </c>
      <c r="X639" s="61">
        <v>728</v>
      </c>
      <c r="Y639" s="61">
        <v>0</v>
      </c>
      <c r="Z639" s="61">
        <v>0</v>
      </c>
      <c r="AA639" s="1">
        <v>0</v>
      </c>
      <c r="AB639" s="1">
        <v>0</v>
      </c>
      <c r="AC639" s="1">
        <v>0</v>
      </c>
      <c r="AD639" s="1">
        <v>1</v>
      </c>
      <c r="AE639" s="1">
        <v>0</v>
      </c>
      <c r="AF639" s="1">
        <v>0</v>
      </c>
      <c r="BB639" s="7">
        <f>IF(Q639&gt;0,RANK(Q639,(N639:P639,Q639:AE639)),0)</f>
        <v>4</v>
      </c>
      <c r="BC639" s="7">
        <f>IF(R639&gt;0,RANK(R639,(N639:P639,Q639:AE639)),0)</f>
        <v>0</v>
      </c>
      <c r="BD639" s="7">
        <f>IF(T639&gt;0,RANK(T639,(N639:P639,Q639:AE639)),0)</f>
        <v>0</v>
      </c>
      <c r="BE639" s="7">
        <f>IF(S639&gt;0,RANK(S639,(N639:P639,Q639:AE639)),0)</f>
        <v>0</v>
      </c>
      <c r="BF639" s="2">
        <f t="shared" si="240"/>
        <v>2.5837592277115275E-2</v>
      </c>
      <c r="BG639" s="2">
        <f t="shared" si="241"/>
        <v>0</v>
      </c>
      <c r="BH639" s="2">
        <f t="shared" si="242"/>
        <v>0</v>
      </c>
      <c r="BI639" s="2">
        <f t="shared" si="243"/>
        <v>0</v>
      </c>
      <c r="BK639" t="s">
        <v>642</v>
      </c>
      <c r="BL639" t="s">
        <v>522</v>
      </c>
      <c r="BO639" s="99">
        <v>17</v>
      </c>
      <c r="BP639" s="97">
        <v>27</v>
      </c>
      <c r="BQ639" s="103">
        <f t="shared" si="244"/>
        <v>17027</v>
      </c>
      <c r="BS639" s="7" t="s">
        <v>2466</v>
      </c>
      <c r="BV639" s="139">
        <v>10</v>
      </c>
    </row>
    <row r="640" spans="1:74" ht="14" hidden="1" customHeight="1" outlineLevel="1" x14ac:dyDescent="0.2">
      <c r="A640" t="s">
        <v>2199</v>
      </c>
      <c r="B640" t="s">
        <v>522</v>
      </c>
      <c r="C640" s="1">
        <f t="shared" si="234"/>
        <v>17044</v>
      </c>
      <c r="D640" s="7">
        <f t="shared" si="245"/>
        <v>2</v>
      </c>
      <c r="E640" s="7">
        <f t="shared" si="246"/>
        <v>1</v>
      </c>
      <c r="F640" s="7">
        <f t="shared" si="247"/>
        <v>0</v>
      </c>
      <c r="G640" s="1">
        <f t="shared" si="248"/>
        <v>3195</v>
      </c>
      <c r="H640" s="2">
        <f t="shared" si="224"/>
        <v>0.18745599624501291</v>
      </c>
      <c r="I640" s="2"/>
      <c r="J640" s="2">
        <f t="shared" si="235"/>
        <v>0.34991785965735744</v>
      </c>
      <c r="K640" s="2">
        <f t="shared" si="236"/>
        <v>0.5373738559023703</v>
      </c>
      <c r="L640" s="2">
        <f t="shared" si="237"/>
        <v>0</v>
      </c>
      <c r="M640" s="2">
        <f t="shared" si="238"/>
        <v>0.11270828444027226</v>
      </c>
      <c r="N640" s="1">
        <v>5964</v>
      </c>
      <c r="O640" s="1">
        <v>9159</v>
      </c>
      <c r="Q640" s="61">
        <v>516</v>
      </c>
      <c r="R640" s="61"/>
      <c r="S640" s="61"/>
      <c r="T640" s="61"/>
      <c r="U640" s="61"/>
      <c r="V640" s="61"/>
      <c r="W640" s="61">
        <f t="shared" si="239"/>
        <v>44</v>
      </c>
      <c r="X640" s="61">
        <v>1361</v>
      </c>
      <c r="Y640" s="61">
        <v>0</v>
      </c>
      <c r="Z640" s="6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BB640" s="7">
        <f>IF(Q640&gt;0,RANK(Q640,(N640:P640,Q640:AE640)),0)</f>
        <v>4</v>
      </c>
      <c r="BC640" s="7">
        <f>IF(R640&gt;0,RANK(R640,(N640:P640,Q640:AE640)),0)</f>
        <v>0</v>
      </c>
      <c r="BD640" s="7">
        <f>IF(T640&gt;0,RANK(T640,(N640:P640,Q640:AE640)),0)</f>
        <v>0</v>
      </c>
      <c r="BE640" s="7">
        <f>IF(S640&gt;0,RANK(S640,(N640:P640,Q640:AE640)),0)</f>
        <v>0</v>
      </c>
      <c r="BF640" s="2">
        <f t="shared" si="240"/>
        <v>3.0274583431119457E-2</v>
      </c>
      <c r="BG640" s="2">
        <f t="shared" si="241"/>
        <v>0</v>
      </c>
      <c r="BH640" s="2">
        <f t="shared" si="242"/>
        <v>0</v>
      </c>
      <c r="BI640" s="2">
        <f t="shared" si="243"/>
        <v>0</v>
      </c>
      <c r="BK640" t="s">
        <v>2199</v>
      </c>
      <c r="BL640" t="s">
        <v>522</v>
      </c>
      <c r="BO640" s="99">
        <v>17</v>
      </c>
      <c r="BP640" s="97">
        <v>29</v>
      </c>
      <c r="BQ640" s="103">
        <f t="shared" si="244"/>
        <v>17029</v>
      </c>
      <c r="BS640" s="7" t="s">
        <v>2466</v>
      </c>
      <c r="BV640" s="139">
        <v>44</v>
      </c>
    </row>
    <row r="641" spans="1:74" ht="14" hidden="1" customHeight="1" outlineLevel="1" x14ac:dyDescent="0.2">
      <c r="A641" t="s">
        <v>1112</v>
      </c>
      <c r="B641" t="s">
        <v>522</v>
      </c>
      <c r="C641" s="1">
        <f t="shared" si="234"/>
        <v>1762168</v>
      </c>
      <c r="D641" s="7">
        <f t="shared" si="245"/>
        <v>1</v>
      </c>
      <c r="E641" s="7">
        <f t="shared" si="246"/>
        <v>2</v>
      </c>
      <c r="F641" s="7">
        <f t="shared" si="247"/>
        <v>0</v>
      </c>
      <c r="G641" s="1">
        <f t="shared" si="248"/>
        <v>836138</v>
      </c>
      <c r="H641" s="2">
        <f t="shared" si="224"/>
        <v>0.47449391885450193</v>
      </c>
      <c r="I641" s="2"/>
      <c r="J641" s="2">
        <f t="shared" si="235"/>
        <v>0.71635281085571867</v>
      </c>
      <c r="K641" s="2">
        <f t="shared" si="236"/>
        <v>0.24185889200121669</v>
      </c>
      <c r="L641" s="2">
        <f t="shared" si="237"/>
        <v>0</v>
      </c>
      <c r="M641" s="2">
        <f t="shared" si="238"/>
        <v>4.1788297143064645E-2</v>
      </c>
      <c r="N641" s="1">
        <v>1262334</v>
      </c>
      <c r="O641" s="1">
        <v>426196</v>
      </c>
      <c r="Q641" s="61">
        <v>35279</v>
      </c>
      <c r="R641" s="61"/>
      <c r="S641" s="61"/>
      <c r="T641" s="61"/>
      <c r="U641" s="61"/>
      <c r="V641" s="61"/>
      <c r="W641" s="61">
        <f t="shared" si="239"/>
        <v>5585</v>
      </c>
      <c r="X641" s="61">
        <v>32723</v>
      </c>
      <c r="Y641" s="61">
        <v>8</v>
      </c>
      <c r="Z641" s="61">
        <v>20</v>
      </c>
      <c r="AA641" s="1">
        <v>10</v>
      </c>
      <c r="AB641" s="1">
        <v>3</v>
      </c>
      <c r="AC641" s="1">
        <v>4</v>
      </c>
      <c r="AD641" s="1">
        <v>5</v>
      </c>
      <c r="AE641" s="1">
        <v>0</v>
      </c>
      <c r="AF641" s="1">
        <v>1</v>
      </c>
      <c r="BB641" s="7">
        <f>IF(Q641&gt;0,RANK(Q641,(N641:P641,Q641:AE641)),0)</f>
        <v>3</v>
      </c>
      <c r="BC641" s="7">
        <f>IF(R641&gt;0,RANK(R641,(N641:P641,Q641:AE641)),0)</f>
        <v>0</v>
      </c>
      <c r="BD641" s="7">
        <f>IF(T641&gt;0,RANK(T641,(N641:P641,Q641:AE641)),0)</f>
        <v>0</v>
      </c>
      <c r="BE641" s="7">
        <f>IF(S641&gt;0,RANK(S641,(N641:P641,Q641:AE641)),0)</f>
        <v>0</v>
      </c>
      <c r="BF641" s="2">
        <f t="shared" si="240"/>
        <v>2.0020225086370878E-2</v>
      </c>
      <c r="BG641" s="2">
        <f t="shared" si="241"/>
        <v>0</v>
      </c>
      <c r="BH641" s="2">
        <f t="shared" si="242"/>
        <v>0</v>
      </c>
      <c r="BI641" s="2">
        <f t="shared" si="243"/>
        <v>0</v>
      </c>
      <c r="BK641" t="s">
        <v>1112</v>
      </c>
      <c r="BL641" t="s">
        <v>522</v>
      </c>
      <c r="BO641" s="99">
        <v>17</v>
      </c>
      <c r="BP641" s="97">
        <v>31</v>
      </c>
      <c r="BQ641" s="103">
        <f t="shared" si="244"/>
        <v>17031</v>
      </c>
      <c r="BS641" s="7" t="s">
        <v>2466</v>
      </c>
      <c r="BV641" s="61">
        <v>5636</v>
      </c>
    </row>
    <row r="642" spans="1:74" ht="14" hidden="1" customHeight="1" outlineLevel="1" x14ac:dyDescent="0.2">
      <c r="A642" t="s">
        <v>552</v>
      </c>
      <c r="B642" t="s">
        <v>522</v>
      </c>
      <c r="C642" s="1">
        <f t="shared" si="234"/>
        <v>6861</v>
      </c>
      <c r="D642" s="7">
        <f t="shared" si="245"/>
        <v>2</v>
      </c>
      <c r="E642" s="7">
        <f t="shared" si="246"/>
        <v>1</v>
      </c>
      <c r="F642" s="7">
        <f t="shared" si="247"/>
        <v>0</v>
      </c>
      <c r="G642" s="1">
        <f t="shared" si="248"/>
        <v>1891</v>
      </c>
      <c r="H642" s="2">
        <f t="shared" si="224"/>
        <v>0.27561579944614489</v>
      </c>
      <c r="I642" s="2"/>
      <c r="J642" s="2">
        <f t="shared" si="235"/>
        <v>0.30680658796093863</v>
      </c>
      <c r="K642" s="2">
        <f t="shared" si="236"/>
        <v>0.58242238740708352</v>
      </c>
      <c r="L642" s="2">
        <f t="shared" si="237"/>
        <v>0</v>
      </c>
      <c r="M642" s="2">
        <f t="shared" si="238"/>
        <v>0.11077102463197785</v>
      </c>
      <c r="N642" s="1">
        <v>2105</v>
      </c>
      <c r="O642" s="1">
        <v>3996</v>
      </c>
      <c r="Q642" s="61">
        <v>187</v>
      </c>
      <c r="R642" s="61"/>
      <c r="S642" s="61"/>
      <c r="T642" s="61"/>
      <c r="U642" s="61"/>
      <c r="V642" s="61"/>
      <c r="W642" s="61">
        <f t="shared" si="239"/>
        <v>8</v>
      </c>
      <c r="X642" s="61">
        <v>565</v>
      </c>
      <c r="Y642" s="61">
        <v>0</v>
      </c>
      <c r="Z642" s="6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BB642" s="7">
        <f>IF(Q642&gt;0,RANK(Q642,(N642:P642,Q642:AE642)),0)</f>
        <v>4</v>
      </c>
      <c r="BC642" s="7">
        <f>IF(R642&gt;0,RANK(R642,(N642:P642,Q642:AE642)),0)</f>
        <v>0</v>
      </c>
      <c r="BD642" s="7">
        <f>IF(T642&gt;0,RANK(T642,(N642:P642,Q642:AE642)),0)</f>
        <v>0</v>
      </c>
      <c r="BE642" s="7">
        <f>IF(S642&gt;0,RANK(S642,(N642:P642,Q642:AE642)),0)</f>
        <v>0</v>
      </c>
      <c r="BF642" s="2">
        <f t="shared" si="240"/>
        <v>2.7255502113394548E-2</v>
      </c>
      <c r="BG642" s="2">
        <f t="shared" si="241"/>
        <v>0</v>
      </c>
      <c r="BH642" s="2">
        <f t="shared" si="242"/>
        <v>0</v>
      </c>
      <c r="BI642" s="2">
        <f t="shared" si="243"/>
        <v>0</v>
      </c>
      <c r="BK642" t="s">
        <v>552</v>
      </c>
      <c r="BL642" t="s">
        <v>522</v>
      </c>
      <c r="BO642" s="99">
        <v>17</v>
      </c>
      <c r="BP642" s="97">
        <v>33</v>
      </c>
      <c r="BQ642" s="103">
        <f t="shared" si="244"/>
        <v>17033</v>
      </c>
      <c r="BS642" s="7" t="s">
        <v>2466</v>
      </c>
      <c r="BV642" s="61">
        <v>8</v>
      </c>
    </row>
    <row r="643" spans="1:74" ht="14" hidden="1" customHeight="1" outlineLevel="1" x14ac:dyDescent="0.2">
      <c r="A643" t="s">
        <v>1337</v>
      </c>
      <c r="B643" t="s">
        <v>522</v>
      </c>
      <c r="C643" s="1">
        <f t="shared" si="234"/>
        <v>4328</v>
      </c>
      <c r="D643" s="7">
        <f t="shared" si="245"/>
        <v>2</v>
      </c>
      <c r="E643" s="7">
        <f t="shared" si="246"/>
        <v>1</v>
      </c>
      <c r="F643" s="7">
        <f t="shared" si="247"/>
        <v>0</v>
      </c>
      <c r="G643" s="1">
        <f t="shared" si="248"/>
        <v>1840</v>
      </c>
      <c r="H643" s="2">
        <f t="shared" si="224"/>
        <v>0.42513863216266173</v>
      </c>
      <c r="I643" s="2"/>
      <c r="J643" s="2">
        <f t="shared" si="235"/>
        <v>0.2238909426987061</v>
      </c>
      <c r="K643" s="2">
        <f t="shared" si="236"/>
        <v>0.64902957486136781</v>
      </c>
      <c r="L643" s="2">
        <f t="shared" si="237"/>
        <v>0</v>
      </c>
      <c r="M643" s="2">
        <f t="shared" si="238"/>
        <v>0.12707948243992606</v>
      </c>
      <c r="N643" s="1">
        <v>969</v>
      </c>
      <c r="O643" s="1">
        <v>2809</v>
      </c>
      <c r="Q643" s="61">
        <v>127</v>
      </c>
      <c r="R643" s="61"/>
      <c r="S643" s="61"/>
      <c r="T643" s="61"/>
      <c r="U643" s="61"/>
      <c r="V643" s="61"/>
      <c r="W643" s="61">
        <f t="shared" si="239"/>
        <v>7</v>
      </c>
      <c r="X643" s="61">
        <v>416</v>
      </c>
      <c r="Y643" s="61">
        <v>0</v>
      </c>
      <c r="Z643" s="6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BB643" s="7">
        <f>IF(Q643&gt;0,RANK(Q643,(N643:P643,Q643:AE643)),0)</f>
        <v>4</v>
      </c>
      <c r="BC643" s="7">
        <f>IF(R643&gt;0,RANK(R643,(N643:P643,Q643:AE643)),0)</f>
        <v>0</v>
      </c>
      <c r="BD643" s="7">
        <f>IF(T643&gt;0,RANK(T643,(N643:P643,Q643:AE643)),0)</f>
        <v>0</v>
      </c>
      <c r="BE643" s="7">
        <f>IF(S643&gt;0,RANK(S643,(N643:P643,Q643:AE643)),0)</f>
        <v>0</v>
      </c>
      <c r="BF643" s="2">
        <f t="shared" si="240"/>
        <v>2.9343807763401109E-2</v>
      </c>
      <c r="BG643" s="2">
        <f t="shared" si="241"/>
        <v>0</v>
      </c>
      <c r="BH643" s="2">
        <f t="shared" si="242"/>
        <v>0</v>
      </c>
      <c r="BI643" s="2">
        <f t="shared" si="243"/>
        <v>0</v>
      </c>
      <c r="BK643" t="s">
        <v>1337</v>
      </c>
      <c r="BL643" t="s">
        <v>522</v>
      </c>
      <c r="BO643" s="99">
        <v>17</v>
      </c>
      <c r="BP643" s="97">
        <v>35</v>
      </c>
      <c r="BQ643" s="103">
        <f t="shared" si="244"/>
        <v>17035</v>
      </c>
      <c r="BS643" s="7" t="s">
        <v>2466</v>
      </c>
      <c r="BV643" s="61">
        <v>7</v>
      </c>
    </row>
    <row r="644" spans="1:74" ht="14" hidden="1" customHeight="1" outlineLevel="1" x14ac:dyDescent="0.2">
      <c r="A644" t="s">
        <v>1077</v>
      </c>
      <c r="B644" t="s">
        <v>522</v>
      </c>
      <c r="C644" s="1">
        <f t="shared" si="234"/>
        <v>36303</v>
      </c>
      <c r="D644" s="7">
        <f t="shared" si="245"/>
        <v>1</v>
      </c>
      <c r="E644" s="7">
        <f t="shared" si="246"/>
        <v>2</v>
      </c>
      <c r="F644" s="7">
        <f t="shared" si="247"/>
        <v>0</v>
      </c>
      <c r="G644" s="1">
        <f t="shared" si="248"/>
        <v>835</v>
      </c>
      <c r="H644" s="2">
        <f t="shared" ref="H644:H707" si="249">IF(C644&gt;0,G644/C644,0)</f>
        <v>2.3000853923918135E-2</v>
      </c>
      <c r="I644" s="2"/>
      <c r="J644" s="2">
        <f t="shared" si="235"/>
        <v>0.46872159325675566</v>
      </c>
      <c r="K644" s="2">
        <f t="shared" si="236"/>
        <v>0.44572073933283751</v>
      </c>
      <c r="L644" s="2">
        <f t="shared" si="237"/>
        <v>0</v>
      </c>
      <c r="M644" s="2">
        <f t="shared" si="238"/>
        <v>8.5557667410406824E-2</v>
      </c>
      <c r="N644" s="1">
        <v>17016</v>
      </c>
      <c r="O644" s="1">
        <v>16181</v>
      </c>
      <c r="Q644" s="61">
        <v>1397</v>
      </c>
      <c r="R644" s="61"/>
      <c r="S644" s="61"/>
      <c r="T644" s="61"/>
      <c r="U644" s="61"/>
      <c r="V644" s="61"/>
      <c r="W644" s="61">
        <f t="shared" si="239"/>
        <v>97</v>
      </c>
      <c r="X644" s="61">
        <v>1611</v>
      </c>
      <c r="Y644" s="61">
        <v>1</v>
      </c>
      <c r="Z644" s="6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BB644" s="7">
        <f>IF(Q644&gt;0,RANK(Q644,(N644:P644,Q644:AE644)),0)</f>
        <v>4</v>
      </c>
      <c r="BC644" s="7">
        <f>IF(R644&gt;0,RANK(R644,(N644:P644,Q644:AE644)),0)</f>
        <v>0</v>
      </c>
      <c r="BD644" s="7">
        <f>IF(T644&gt;0,RANK(T644,(N644:P644,Q644:AE644)),0)</f>
        <v>0</v>
      </c>
      <c r="BE644" s="7">
        <f>IF(S644&gt;0,RANK(S644,(N644:P644,Q644:AE644)),0)</f>
        <v>0</v>
      </c>
      <c r="BF644" s="2">
        <f t="shared" si="240"/>
        <v>3.848166818169297E-2</v>
      </c>
      <c r="BG644" s="2">
        <f t="shared" si="241"/>
        <v>0</v>
      </c>
      <c r="BH644" s="2">
        <f t="shared" si="242"/>
        <v>0</v>
      </c>
      <c r="BI644" s="2">
        <f t="shared" si="243"/>
        <v>0</v>
      </c>
      <c r="BK644" t="s">
        <v>1077</v>
      </c>
      <c r="BL644" t="s">
        <v>522</v>
      </c>
      <c r="BO644" s="99">
        <v>17</v>
      </c>
      <c r="BP644" s="97">
        <v>37</v>
      </c>
      <c r="BQ644" s="103">
        <f t="shared" si="244"/>
        <v>17037</v>
      </c>
      <c r="BS644" s="7" t="s">
        <v>2466</v>
      </c>
      <c r="BV644" s="61">
        <v>98</v>
      </c>
    </row>
    <row r="645" spans="1:74" ht="14" hidden="1" customHeight="1" outlineLevel="1" x14ac:dyDescent="0.2">
      <c r="A645" t="s">
        <v>521</v>
      </c>
      <c r="B645" t="s">
        <v>522</v>
      </c>
      <c r="C645" s="1">
        <f t="shared" si="234"/>
        <v>6176</v>
      </c>
      <c r="D645" s="7">
        <f t="shared" si="245"/>
        <v>2</v>
      </c>
      <c r="E645" s="7">
        <f t="shared" si="246"/>
        <v>1</v>
      </c>
      <c r="F645" s="7">
        <f t="shared" si="247"/>
        <v>0</v>
      </c>
      <c r="G645" s="1">
        <f t="shared" si="248"/>
        <v>2442</v>
      </c>
      <c r="H645" s="2">
        <f t="shared" si="249"/>
        <v>0.39540155440414509</v>
      </c>
      <c r="I645" s="2"/>
      <c r="J645" s="2">
        <f t="shared" si="235"/>
        <v>0.24919041450777202</v>
      </c>
      <c r="K645" s="2">
        <f t="shared" si="236"/>
        <v>0.64459196891191706</v>
      </c>
      <c r="L645" s="2">
        <f t="shared" si="237"/>
        <v>0</v>
      </c>
      <c r="M645" s="2">
        <f t="shared" si="238"/>
        <v>0.10621761658031093</v>
      </c>
      <c r="N645" s="1">
        <v>1539</v>
      </c>
      <c r="O645" s="1">
        <v>3981</v>
      </c>
      <c r="Q645" s="61">
        <v>262</v>
      </c>
      <c r="R645" s="61"/>
      <c r="S645" s="61"/>
      <c r="T645" s="61"/>
      <c r="U645" s="61"/>
      <c r="V645" s="61"/>
      <c r="W645" s="61">
        <f t="shared" si="239"/>
        <v>15</v>
      </c>
      <c r="X645" s="61">
        <v>379</v>
      </c>
      <c r="Y645" s="61">
        <v>0</v>
      </c>
      <c r="Z645" s="6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BB645" s="7">
        <f>IF(Q645&gt;0,RANK(Q645,(N645:P645,Q645:AE645)),0)</f>
        <v>4</v>
      </c>
      <c r="BC645" s="7">
        <f>IF(R645&gt;0,RANK(R645,(N645:P645,Q645:AE645)),0)</f>
        <v>0</v>
      </c>
      <c r="BD645" s="7">
        <f>IF(T645&gt;0,RANK(T645,(N645:P645,Q645:AE645)),0)</f>
        <v>0</v>
      </c>
      <c r="BE645" s="7">
        <f>IF(S645&gt;0,RANK(S645,(N645:P645,Q645:AE645)),0)</f>
        <v>0</v>
      </c>
      <c r="BF645" s="2">
        <f t="shared" si="240"/>
        <v>4.2422279792746112E-2</v>
      </c>
      <c r="BG645" s="2">
        <f t="shared" si="241"/>
        <v>0</v>
      </c>
      <c r="BH645" s="2">
        <f t="shared" si="242"/>
        <v>0</v>
      </c>
      <c r="BI645" s="2">
        <f t="shared" si="243"/>
        <v>0</v>
      </c>
      <c r="BK645" t="s">
        <v>521</v>
      </c>
      <c r="BL645" t="s">
        <v>522</v>
      </c>
      <c r="BO645" s="99">
        <v>17</v>
      </c>
      <c r="BP645" s="97">
        <v>39</v>
      </c>
      <c r="BQ645" s="103">
        <f t="shared" si="244"/>
        <v>17039</v>
      </c>
      <c r="BS645" s="7" t="s">
        <v>2466</v>
      </c>
      <c r="BV645" s="139">
        <v>15</v>
      </c>
    </row>
    <row r="646" spans="1:74" ht="14" hidden="1" customHeight="1" outlineLevel="1" x14ac:dyDescent="0.2">
      <c r="A646" t="s">
        <v>435</v>
      </c>
      <c r="B646" t="s">
        <v>522</v>
      </c>
      <c r="C646" s="1">
        <f t="shared" si="234"/>
        <v>6391</v>
      </c>
      <c r="D646" s="7">
        <f t="shared" si="245"/>
        <v>2</v>
      </c>
      <c r="E646" s="7">
        <f t="shared" si="246"/>
        <v>1</v>
      </c>
      <c r="F646" s="7">
        <f t="shared" si="247"/>
        <v>0</v>
      </c>
      <c r="G646" s="1">
        <f t="shared" si="248"/>
        <v>2807</v>
      </c>
      <c r="H646" s="2">
        <f t="shared" si="249"/>
        <v>0.43921139101861995</v>
      </c>
      <c r="I646" s="2"/>
      <c r="J646" s="2">
        <f t="shared" si="235"/>
        <v>0.22156157095916132</v>
      </c>
      <c r="K646" s="2">
        <f t="shared" si="236"/>
        <v>0.66077296197778124</v>
      </c>
      <c r="L646" s="2">
        <f t="shared" si="237"/>
        <v>0</v>
      </c>
      <c r="M646" s="2">
        <f t="shared" si="238"/>
        <v>0.11766546706305747</v>
      </c>
      <c r="N646" s="1">
        <v>1416</v>
      </c>
      <c r="O646" s="1">
        <v>4223</v>
      </c>
      <c r="Q646" s="61">
        <v>227</v>
      </c>
      <c r="R646" s="61"/>
      <c r="S646" s="61"/>
      <c r="T646" s="61"/>
      <c r="U646" s="61"/>
      <c r="V646" s="61"/>
      <c r="W646" s="61">
        <f t="shared" si="239"/>
        <v>30</v>
      </c>
      <c r="X646" s="61">
        <v>495</v>
      </c>
      <c r="Y646" s="61">
        <v>0</v>
      </c>
      <c r="Z646" s="6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BB646" s="7">
        <f>IF(Q646&gt;0,RANK(Q646,(N646:P646,Q646:AE646)),0)</f>
        <v>4</v>
      </c>
      <c r="BC646" s="7">
        <f>IF(R646&gt;0,RANK(R646,(N646:P646,Q646:AE646)),0)</f>
        <v>0</v>
      </c>
      <c r="BD646" s="7">
        <f>IF(T646&gt;0,RANK(T646,(N646:P646,Q646:AE646)),0)</f>
        <v>0</v>
      </c>
      <c r="BE646" s="7">
        <f>IF(S646&gt;0,RANK(S646,(N646:P646,Q646:AE646)),0)</f>
        <v>0</v>
      </c>
      <c r="BF646" s="2">
        <f t="shared" si="240"/>
        <v>3.5518698169300582E-2</v>
      </c>
      <c r="BG646" s="2">
        <f t="shared" si="241"/>
        <v>0</v>
      </c>
      <c r="BH646" s="2">
        <f t="shared" si="242"/>
        <v>0</v>
      </c>
      <c r="BI646" s="2">
        <f t="shared" si="243"/>
        <v>0</v>
      </c>
      <c r="BK646" t="s">
        <v>435</v>
      </c>
      <c r="BL646" t="s">
        <v>522</v>
      </c>
      <c r="BO646" s="99">
        <v>17</v>
      </c>
      <c r="BP646" s="97">
        <v>41</v>
      </c>
      <c r="BQ646" s="103">
        <f t="shared" si="244"/>
        <v>17041</v>
      </c>
      <c r="BS646" s="7" t="s">
        <v>2466</v>
      </c>
      <c r="BV646" s="139">
        <v>30</v>
      </c>
    </row>
    <row r="647" spans="1:74" ht="14" hidden="1" customHeight="1" outlineLevel="1" x14ac:dyDescent="0.2">
      <c r="A647" t="s">
        <v>1204</v>
      </c>
      <c r="B647" t="s">
        <v>522</v>
      </c>
      <c r="C647" s="1">
        <f t="shared" si="234"/>
        <v>366400</v>
      </c>
      <c r="D647" s="7">
        <f t="shared" si="245"/>
        <v>1</v>
      </c>
      <c r="E647" s="7">
        <f t="shared" si="246"/>
        <v>2</v>
      </c>
      <c r="F647" s="7">
        <f t="shared" si="247"/>
        <v>0</v>
      </c>
      <c r="G647" s="1">
        <f t="shared" si="248"/>
        <v>8209</v>
      </c>
      <c r="H647" s="2">
        <f t="shared" si="249"/>
        <v>2.240447598253275E-2</v>
      </c>
      <c r="I647" s="2"/>
      <c r="J647" s="2">
        <f t="shared" si="235"/>
        <v>0.48186681222707423</v>
      </c>
      <c r="K647" s="2">
        <f t="shared" si="236"/>
        <v>0.45946233624454147</v>
      </c>
      <c r="L647" s="2">
        <f t="shared" si="237"/>
        <v>0</v>
      </c>
      <c r="M647" s="2">
        <f t="shared" si="238"/>
        <v>5.867085152838436E-2</v>
      </c>
      <c r="N647" s="1">
        <v>176556</v>
      </c>
      <c r="O647" s="1">
        <v>168347</v>
      </c>
      <c r="Q647" s="61">
        <v>7637</v>
      </c>
      <c r="R647" s="61"/>
      <c r="S647" s="61"/>
      <c r="T647" s="61"/>
      <c r="U647" s="61"/>
      <c r="V647" s="61"/>
      <c r="W647" s="61">
        <f t="shared" si="239"/>
        <v>1366</v>
      </c>
      <c r="X647" s="61">
        <v>12486</v>
      </c>
      <c r="Y647" s="61">
        <v>3</v>
      </c>
      <c r="Z647" s="61">
        <v>0</v>
      </c>
      <c r="AA647" s="1">
        <v>2</v>
      </c>
      <c r="AB647" s="1">
        <v>2</v>
      </c>
      <c r="AC647" s="1">
        <v>0</v>
      </c>
      <c r="AD647" s="1">
        <v>1</v>
      </c>
      <c r="AE647" s="1">
        <v>0</v>
      </c>
      <c r="AF647" s="1">
        <v>0</v>
      </c>
      <c r="BB647" s="7">
        <f>IF(Q647&gt;0,RANK(Q647,(N647:P647,Q647:AE647)),0)</f>
        <v>4</v>
      </c>
      <c r="BC647" s="7">
        <f>IF(R647&gt;0,RANK(R647,(N647:P647,Q647:AE647)),0)</f>
        <v>0</v>
      </c>
      <c r="BD647" s="7">
        <f>IF(T647&gt;0,RANK(T647,(N647:P647,Q647:AE647)),0)</f>
        <v>0</v>
      </c>
      <c r="BE647" s="7">
        <f>IF(S647&gt;0,RANK(S647,(N647:P647,Q647:AE647)),0)</f>
        <v>0</v>
      </c>
      <c r="BF647" s="2">
        <f t="shared" si="240"/>
        <v>2.0843340611353713E-2</v>
      </c>
      <c r="BG647" s="2">
        <f t="shared" si="241"/>
        <v>0</v>
      </c>
      <c r="BH647" s="2">
        <f t="shared" si="242"/>
        <v>0</v>
      </c>
      <c r="BI647" s="2">
        <f t="shared" si="243"/>
        <v>0</v>
      </c>
      <c r="BK647" t="s">
        <v>1204</v>
      </c>
      <c r="BL647" t="s">
        <v>522</v>
      </c>
      <c r="BO647" s="99">
        <v>17</v>
      </c>
      <c r="BP647" s="97">
        <v>43</v>
      </c>
      <c r="BQ647" s="103">
        <f t="shared" si="244"/>
        <v>17043</v>
      </c>
      <c r="BS647" s="7" t="s">
        <v>2466</v>
      </c>
      <c r="BV647" s="139">
        <v>1374</v>
      </c>
    </row>
    <row r="648" spans="1:74" ht="14" hidden="1" customHeight="1" outlineLevel="1" x14ac:dyDescent="0.2">
      <c r="A648" t="s">
        <v>2200</v>
      </c>
      <c r="B648" t="s">
        <v>522</v>
      </c>
      <c r="C648" s="1">
        <f t="shared" si="234"/>
        <v>6098</v>
      </c>
      <c r="D648" s="7">
        <f t="shared" si="245"/>
        <v>2</v>
      </c>
      <c r="E648" s="7">
        <f t="shared" si="246"/>
        <v>1</v>
      </c>
      <c r="F648" s="7">
        <f t="shared" si="247"/>
        <v>0</v>
      </c>
      <c r="G648" s="1">
        <f t="shared" si="248"/>
        <v>2183</v>
      </c>
      <c r="H648" s="2">
        <f t="shared" si="249"/>
        <v>0.35798622499180061</v>
      </c>
      <c r="I648" s="2"/>
      <c r="J648" s="2">
        <f t="shared" si="235"/>
        <v>0.26844867169563791</v>
      </c>
      <c r="K648" s="2">
        <f t="shared" si="236"/>
        <v>0.62643489668743846</v>
      </c>
      <c r="L648" s="2">
        <f t="shared" si="237"/>
        <v>0</v>
      </c>
      <c r="M648" s="2">
        <f t="shared" si="238"/>
        <v>0.10511643161692363</v>
      </c>
      <c r="N648" s="1">
        <v>1637</v>
      </c>
      <c r="O648" s="1">
        <v>3820</v>
      </c>
      <c r="Q648" s="61">
        <v>169</v>
      </c>
      <c r="R648" s="61"/>
      <c r="S648" s="61"/>
      <c r="T648" s="61"/>
      <c r="U648" s="61"/>
      <c r="V648" s="61"/>
      <c r="W648" s="61">
        <f t="shared" si="239"/>
        <v>11</v>
      </c>
      <c r="X648" s="61">
        <v>461</v>
      </c>
      <c r="Y648" s="61">
        <v>0</v>
      </c>
      <c r="Z648" s="6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BB648" s="7">
        <f>IF(Q648&gt;0,RANK(Q648,(N648:P648,Q648:AE648)),0)</f>
        <v>4</v>
      </c>
      <c r="BC648" s="7">
        <f>IF(R648&gt;0,RANK(R648,(N648:P648,Q648:AE648)),0)</f>
        <v>0</v>
      </c>
      <c r="BD648" s="7">
        <f>IF(T648&gt;0,RANK(T648,(N648:P648,Q648:AE648)),0)</f>
        <v>0</v>
      </c>
      <c r="BE648" s="7">
        <f>IF(S648&gt;0,RANK(S648,(N648:P648,Q648:AE648)),0)</f>
        <v>0</v>
      </c>
      <c r="BF648" s="2">
        <f t="shared" si="240"/>
        <v>2.7714004591669401E-2</v>
      </c>
      <c r="BG648" s="2">
        <f t="shared" si="241"/>
        <v>0</v>
      </c>
      <c r="BH648" s="2">
        <f t="shared" si="242"/>
        <v>0</v>
      </c>
      <c r="BI648" s="2">
        <f t="shared" si="243"/>
        <v>0</v>
      </c>
      <c r="BK648" t="s">
        <v>2200</v>
      </c>
      <c r="BL648" t="s">
        <v>522</v>
      </c>
      <c r="BO648" s="99">
        <v>17</v>
      </c>
      <c r="BP648" s="97">
        <v>45</v>
      </c>
      <c r="BQ648" s="103">
        <f t="shared" si="244"/>
        <v>17045</v>
      </c>
      <c r="BS648" s="7" t="s">
        <v>2466</v>
      </c>
      <c r="BV648" s="139">
        <v>11</v>
      </c>
    </row>
    <row r="649" spans="1:74" ht="14" hidden="1" customHeight="1" outlineLevel="1" x14ac:dyDescent="0.2">
      <c r="A649" t="s">
        <v>1824</v>
      </c>
      <c r="B649" t="s">
        <v>522</v>
      </c>
      <c r="C649" s="1">
        <f t="shared" si="234"/>
        <v>2387</v>
      </c>
      <c r="D649" s="7">
        <f t="shared" si="245"/>
        <v>2</v>
      </c>
      <c r="E649" s="7">
        <f t="shared" si="246"/>
        <v>1</v>
      </c>
      <c r="F649" s="7">
        <f t="shared" si="247"/>
        <v>0</v>
      </c>
      <c r="G649" s="1">
        <f t="shared" si="248"/>
        <v>1292</v>
      </c>
      <c r="H649" s="2">
        <f t="shared" si="249"/>
        <v>0.5412651864264767</v>
      </c>
      <c r="I649" s="2"/>
      <c r="J649" s="2">
        <f t="shared" si="235"/>
        <v>0.18977796397151236</v>
      </c>
      <c r="K649" s="2">
        <f t="shared" si="236"/>
        <v>0.73104315039798906</v>
      </c>
      <c r="L649" s="2">
        <f t="shared" si="237"/>
        <v>0</v>
      </c>
      <c r="M649" s="2">
        <f t="shared" si="238"/>
        <v>7.9178885630498574E-2</v>
      </c>
      <c r="N649" s="1">
        <v>453</v>
      </c>
      <c r="O649" s="1">
        <v>1745</v>
      </c>
      <c r="Q649" s="61">
        <v>98</v>
      </c>
      <c r="R649" s="61"/>
      <c r="S649" s="61"/>
      <c r="T649" s="61"/>
      <c r="U649" s="61"/>
      <c r="V649" s="61"/>
      <c r="W649" s="61">
        <f t="shared" si="239"/>
        <v>0</v>
      </c>
      <c r="X649" s="61">
        <v>91</v>
      </c>
      <c r="Y649" s="61">
        <v>0</v>
      </c>
      <c r="Z649" s="6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BB649" s="7">
        <f>IF(Q649&gt;0,RANK(Q649,(N649:P649,Q649:AE649)),0)</f>
        <v>3</v>
      </c>
      <c r="BC649" s="7">
        <f>IF(R649&gt;0,RANK(R649,(N649:P649,Q649:AE649)),0)</f>
        <v>0</v>
      </c>
      <c r="BD649" s="7">
        <f>IF(T649&gt;0,RANK(T649,(N649:P649,Q649:AE649)),0)</f>
        <v>0</v>
      </c>
      <c r="BE649" s="7">
        <f>IF(S649&gt;0,RANK(S649,(N649:P649,Q649:AE649)),0)</f>
        <v>0</v>
      </c>
      <c r="BF649" s="2">
        <f t="shared" si="240"/>
        <v>4.1055718475073312E-2</v>
      </c>
      <c r="BG649" s="2">
        <f t="shared" si="241"/>
        <v>0</v>
      </c>
      <c r="BH649" s="2">
        <f t="shared" si="242"/>
        <v>0</v>
      </c>
      <c r="BI649" s="2">
        <f t="shared" si="243"/>
        <v>0</v>
      </c>
      <c r="BK649" t="s">
        <v>1824</v>
      </c>
      <c r="BL649" t="s">
        <v>522</v>
      </c>
      <c r="BO649" s="99">
        <v>17</v>
      </c>
      <c r="BP649" s="97">
        <v>47</v>
      </c>
      <c r="BQ649" s="103">
        <f t="shared" si="244"/>
        <v>17047</v>
      </c>
      <c r="BS649" s="7" t="s">
        <v>2466</v>
      </c>
      <c r="BV649" s="61">
        <v>0</v>
      </c>
    </row>
    <row r="650" spans="1:74" ht="14" hidden="1" customHeight="1" outlineLevel="1" x14ac:dyDescent="0.2">
      <c r="A650" t="s">
        <v>1893</v>
      </c>
      <c r="B650" t="s">
        <v>522</v>
      </c>
      <c r="C650" s="1">
        <f t="shared" si="234"/>
        <v>14262</v>
      </c>
      <c r="D650" s="7">
        <f t="shared" si="245"/>
        <v>2</v>
      </c>
      <c r="E650" s="7">
        <f t="shared" si="246"/>
        <v>1</v>
      </c>
      <c r="F650" s="7">
        <f t="shared" si="247"/>
        <v>0</v>
      </c>
      <c r="G650" s="1">
        <f t="shared" si="248"/>
        <v>6927</v>
      </c>
      <c r="H650" s="2">
        <f t="shared" si="249"/>
        <v>0.48569625578460246</v>
      </c>
      <c r="I650" s="2"/>
      <c r="J650" s="2">
        <f t="shared" si="235"/>
        <v>0.19913055672416211</v>
      </c>
      <c r="K650" s="2">
        <f t="shared" si="236"/>
        <v>0.68482681250876454</v>
      </c>
      <c r="L650" s="2">
        <f t="shared" si="237"/>
        <v>0</v>
      </c>
      <c r="M650" s="2">
        <f t="shared" si="238"/>
        <v>0.11604263076707333</v>
      </c>
      <c r="N650" s="1">
        <v>2840</v>
      </c>
      <c r="O650" s="1">
        <v>9767</v>
      </c>
      <c r="Q650" s="61">
        <v>372</v>
      </c>
      <c r="R650" s="61"/>
      <c r="S650" s="61"/>
      <c r="T650" s="61"/>
      <c r="U650" s="61"/>
      <c r="V650" s="61"/>
      <c r="W650" s="61">
        <f t="shared" si="239"/>
        <v>24</v>
      </c>
      <c r="X650" s="61">
        <v>1259</v>
      </c>
      <c r="Y650" s="61">
        <v>0</v>
      </c>
      <c r="Z650" s="6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BB650" s="7">
        <f>IF(Q650&gt;0,RANK(Q650,(N650:P650,Q650:AE650)),0)</f>
        <v>4</v>
      </c>
      <c r="BC650" s="7">
        <f>IF(R650&gt;0,RANK(R650,(N650:P650,Q650:AE650)),0)</f>
        <v>0</v>
      </c>
      <c r="BD650" s="7">
        <f>IF(T650&gt;0,RANK(T650,(N650:P650,Q650:AE650)),0)</f>
        <v>0</v>
      </c>
      <c r="BE650" s="7">
        <f>IF(S650&gt;0,RANK(S650,(N650:P650,Q650:AE650)),0)</f>
        <v>0</v>
      </c>
      <c r="BF650" s="2">
        <f t="shared" si="240"/>
        <v>2.6083298275136727E-2</v>
      </c>
      <c r="BG650" s="2">
        <f t="shared" si="241"/>
        <v>0</v>
      </c>
      <c r="BH650" s="2">
        <f t="shared" si="242"/>
        <v>0</v>
      </c>
      <c r="BI650" s="2">
        <f t="shared" si="243"/>
        <v>0</v>
      </c>
      <c r="BK650" t="s">
        <v>1893</v>
      </c>
      <c r="BL650" t="s">
        <v>522</v>
      </c>
      <c r="BO650" s="99">
        <v>17</v>
      </c>
      <c r="BP650" s="97">
        <v>49</v>
      </c>
      <c r="BQ650" s="103">
        <f t="shared" si="244"/>
        <v>17049</v>
      </c>
      <c r="BS650" s="7" t="s">
        <v>2466</v>
      </c>
      <c r="BV650" s="61">
        <v>24</v>
      </c>
    </row>
    <row r="651" spans="1:74" ht="14" hidden="1" customHeight="1" outlineLevel="1" x14ac:dyDescent="0.2">
      <c r="A651" t="s">
        <v>544</v>
      </c>
      <c r="B651" t="s">
        <v>522</v>
      </c>
      <c r="C651" s="1">
        <f t="shared" si="234"/>
        <v>7828</v>
      </c>
      <c r="D651" s="7">
        <f t="shared" si="245"/>
        <v>2</v>
      </c>
      <c r="E651" s="7">
        <f t="shared" si="246"/>
        <v>1</v>
      </c>
      <c r="F651" s="7">
        <f t="shared" si="247"/>
        <v>0</v>
      </c>
      <c r="G651" s="1">
        <f t="shared" si="248"/>
        <v>2456</v>
      </c>
      <c r="H651" s="2">
        <f t="shared" si="249"/>
        <v>0.31374552887072049</v>
      </c>
      <c r="I651" s="2"/>
      <c r="J651" s="2">
        <f t="shared" si="235"/>
        <v>0.24923352069494123</v>
      </c>
      <c r="K651" s="2">
        <f t="shared" si="236"/>
        <v>0.56297904956566169</v>
      </c>
      <c r="L651" s="2">
        <f t="shared" si="237"/>
        <v>0</v>
      </c>
      <c r="M651" s="2">
        <f t="shared" si="238"/>
        <v>0.1877874297393971</v>
      </c>
      <c r="N651" s="1">
        <v>1951</v>
      </c>
      <c r="O651" s="1">
        <v>4407</v>
      </c>
      <c r="Q651" s="61">
        <v>194</v>
      </c>
      <c r="R651" s="61"/>
      <c r="S651" s="61"/>
      <c r="T651" s="61"/>
      <c r="U651" s="61"/>
      <c r="V651" s="61"/>
      <c r="W651" s="61">
        <f t="shared" si="239"/>
        <v>13</v>
      </c>
      <c r="X651" s="61">
        <v>1263</v>
      </c>
      <c r="Y651" s="61">
        <v>0</v>
      </c>
      <c r="Z651" s="6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BB651" s="7">
        <f>IF(Q651&gt;0,RANK(Q651,(N651:P651,Q651:AE651)),0)</f>
        <v>4</v>
      </c>
      <c r="BC651" s="7">
        <f>IF(R651&gt;0,RANK(R651,(N651:P651,Q651:AE651)),0)</f>
        <v>0</v>
      </c>
      <c r="BD651" s="7">
        <f>IF(T651&gt;0,RANK(T651,(N651:P651,Q651:AE651)),0)</f>
        <v>0</v>
      </c>
      <c r="BE651" s="7">
        <f>IF(S651&gt;0,RANK(S651,(N651:P651,Q651:AE651)),0)</f>
        <v>0</v>
      </c>
      <c r="BF651" s="2">
        <f t="shared" si="240"/>
        <v>2.4782830863566682E-2</v>
      </c>
      <c r="BG651" s="2">
        <f t="shared" si="241"/>
        <v>0</v>
      </c>
      <c r="BH651" s="2">
        <f t="shared" si="242"/>
        <v>0</v>
      </c>
      <c r="BI651" s="2">
        <f t="shared" si="243"/>
        <v>0</v>
      </c>
      <c r="BK651" t="s">
        <v>544</v>
      </c>
      <c r="BL651" t="s">
        <v>522</v>
      </c>
      <c r="BO651" s="99">
        <v>17</v>
      </c>
      <c r="BP651" s="97">
        <v>51</v>
      </c>
      <c r="BQ651" s="103">
        <f t="shared" si="244"/>
        <v>17051</v>
      </c>
      <c r="BS651" s="7" t="s">
        <v>2466</v>
      </c>
      <c r="BV651" s="139">
        <v>13</v>
      </c>
    </row>
    <row r="652" spans="1:74" ht="14" hidden="1" customHeight="1" outlineLevel="1" x14ac:dyDescent="0.2">
      <c r="A652" t="s">
        <v>2223</v>
      </c>
      <c r="B652" t="s">
        <v>522</v>
      </c>
      <c r="C652" s="1">
        <f t="shared" si="234"/>
        <v>4985</v>
      </c>
      <c r="D652" s="7">
        <f t="shared" si="245"/>
        <v>2</v>
      </c>
      <c r="E652" s="7">
        <f t="shared" si="246"/>
        <v>1</v>
      </c>
      <c r="F652" s="7">
        <f t="shared" si="247"/>
        <v>0</v>
      </c>
      <c r="G652" s="1">
        <f t="shared" si="248"/>
        <v>2524</v>
      </c>
      <c r="H652" s="2">
        <f t="shared" si="249"/>
        <v>0.50631895687061179</v>
      </c>
      <c r="I652" s="2"/>
      <c r="J652" s="2">
        <f t="shared" si="235"/>
        <v>0.19478435305917755</v>
      </c>
      <c r="K652" s="2">
        <f t="shared" si="236"/>
        <v>0.70110330992978942</v>
      </c>
      <c r="L652" s="2">
        <f t="shared" si="237"/>
        <v>0</v>
      </c>
      <c r="M652" s="2">
        <f t="shared" si="238"/>
        <v>0.10411233701103306</v>
      </c>
      <c r="N652" s="1">
        <v>971</v>
      </c>
      <c r="O652" s="1">
        <v>3495</v>
      </c>
      <c r="Q652" s="61">
        <v>159</v>
      </c>
      <c r="R652" s="61"/>
      <c r="S652" s="61"/>
      <c r="T652" s="61"/>
      <c r="U652" s="61"/>
      <c r="V652" s="61"/>
      <c r="W652" s="61">
        <f t="shared" si="239"/>
        <v>6</v>
      </c>
      <c r="X652" s="61">
        <v>354</v>
      </c>
      <c r="Y652" s="61">
        <v>0</v>
      </c>
      <c r="Z652" s="6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BB652" s="7">
        <f>IF(Q652&gt;0,RANK(Q652,(N652:P652,Q652:AE652)),0)</f>
        <v>4</v>
      </c>
      <c r="BC652" s="7">
        <f>IF(R652&gt;0,RANK(R652,(N652:P652,Q652:AE652)),0)</f>
        <v>0</v>
      </c>
      <c r="BD652" s="7">
        <f>IF(T652&gt;0,RANK(T652,(N652:P652,Q652:AE652)),0)</f>
        <v>0</v>
      </c>
      <c r="BE652" s="7">
        <f>IF(S652&gt;0,RANK(S652,(N652:P652,Q652:AE652)),0)</f>
        <v>0</v>
      </c>
      <c r="BF652" s="2">
        <f t="shared" si="240"/>
        <v>3.189568706118355E-2</v>
      </c>
      <c r="BG652" s="2">
        <f t="shared" si="241"/>
        <v>0</v>
      </c>
      <c r="BH652" s="2">
        <f t="shared" si="242"/>
        <v>0</v>
      </c>
      <c r="BI652" s="2">
        <f t="shared" si="243"/>
        <v>0</v>
      </c>
      <c r="BK652" t="s">
        <v>2223</v>
      </c>
      <c r="BL652" t="s">
        <v>522</v>
      </c>
      <c r="BO652" s="99">
        <v>17</v>
      </c>
      <c r="BP652" s="97">
        <v>53</v>
      </c>
      <c r="BQ652" s="103">
        <f t="shared" si="244"/>
        <v>17053</v>
      </c>
      <c r="BS652" s="7" t="s">
        <v>2466</v>
      </c>
      <c r="BV652" s="61">
        <v>6</v>
      </c>
    </row>
    <row r="653" spans="1:74" ht="14" hidden="1" customHeight="1" outlineLevel="1" x14ac:dyDescent="0.2">
      <c r="A653" t="s">
        <v>1440</v>
      </c>
      <c r="B653" t="s">
        <v>522</v>
      </c>
      <c r="C653" s="1">
        <f t="shared" si="234"/>
        <v>15278</v>
      </c>
      <c r="D653" s="7">
        <f t="shared" si="245"/>
        <v>2</v>
      </c>
      <c r="E653" s="7">
        <f t="shared" si="246"/>
        <v>1</v>
      </c>
      <c r="F653" s="7">
        <f t="shared" si="247"/>
        <v>0</v>
      </c>
      <c r="G653" s="1">
        <f t="shared" si="248"/>
        <v>2695</v>
      </c>
      <c r="H653" s="2">
        <f t="shared" si="249"/>
        <v>0.17639743421913864</v>
      </c>
      <c r="I653" s="2"/>
      <c r="J653" s="2">
        <f t="shared" si="235"/>
        <v>0.342125932713706</v>
      </c>
      <c r="K653" s="2">
        <f t="shared" si="236"/>
        <v>0.51852336693284462</v>
      </c>
      <c r="L653" s="2">
        <f t="shared" si="237"/>
        <v>0</v>
      </c>
      <c r="M653" s="2">
        <f t="shared" si="238"/>
        <v>0.13935070035344932</v>
      </c>
      <c r="N653" s="1">
        <v>5227</v>
      </c>
      <c r="O653" s="1">
        <v>7922</v>
      </c>
      <c r="Q653" s="61">
        <v>659</v>
      </c>
      <c r="R653" s="61"/>
      <c r="S653" s="61"/>
      <c r="T653" s="61"/>
      <c r="U653" s="61"/>
      <c r="V653" s="61"/>
      <c r="W653" s="61">
        <f t="shared" si="239"/>
        <v>44</v>
      </c>
      <c r="X653" s="61">
        <v>1426</v>
      </c>
      <c r="Y653" s="61">
        <v>0</v>
      </c>
      <c r="Z653" s="6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BB653" s="7">
        <f>IF(Q653&gt;0,RANK(Q653,(N653:P653,Q653:AE653)),0)</f>
        <v>4</v>
      </c>
      <c r="BC653" s="7">
        <f>IF(R653&gt;0,RANK(R653,(N653:P653,Q653:AE653)),0)</f>
        <v>0</v>
      </c>
      <c r="BD653" s="7">
        <f>IF(T653&gt;0,RANK(T653,(N653:P653,Q653:AE653)),0)</f>
        <v>0</v>
      </c>
      <c r="BE653" s="7">
        <f>IF(S653&gt;0,RANK(S653,(N653:P653,Q653:AE653)),0)</f>
        <v>0</v>
      </c>
      <c r="BF653" s="2">
        <f t="shared" si="240"/>
        <v>4.313391805210106E-2</v>
      </c>
      <c r="BG653" s="2">
        <f t="shared" si="241"/>
        <v>0</v>
      </c>
      <c r="BH653" s="2">
        <f t="shared" si="242"/>
        <v>0</v>
      </c>
      <c r="BI653" s="2">
        <f t="shared" si="243"/>
        <v>0</v>
      </c>
      <c r="BK653" t="s">
        <v>1440</v>
      </c>
      <c r="BL653" t="s">
        <v>522</v>
      </c>
      <c r="BO653" s="99">
        <v>17</v>
      </c>
      <c r="BP653" s="97">
        <v>55</v>
      </c>
      <c r="BQ653" s="103">
        <f t="shared" si="244"/>
        <v>17055</v>
      </c>
      <c r="BS653" s="7" t="s">
        <v>2466</v>
      </c>
      <c r="BV653" s="139">
        <v>44</v>
      </c>
    </row>
    <row r="654" spans="1:74" ht="14" hidden="1" customHeight="1" outlineLevel="1" x14ac:dyDescent="0.2">
      <c r="A654" t="s">
        <v>1665</v>
      </c>
      <c r="B654" t="s">
        <v>522</v>
      </c>
      <c r="C654" s="1">
        <f t="shared" si="234"/>
        <v>12575</v>
      </c>
      <c r="D654" s="7">
        <f t="shared" si="245"/>
        <v>1</v>
      </c>
      <c r="E654" s="7">
        <f t="shared" si="246"/>
        <v>2</v>
      </c>
      <c r="F654" s="7">
        <f t="shared" si="247"/>
        <v>0</v>
      </c>
      <c r="G654" s="1">
        <f t="shared" si="248"/>
        <v>580</v>
      </c>
      <c r="H654" s="2">
        <f t="shared" si="249"/>
        <v>4.6123260437375746E-2</v>
      </c>
      <c r="I654" s="2"/>
      <c r="J654" s="2">
        <f t="shared" si="235"/>
        <v>0.44930417495029823</v>
      </c>
      <c r="K654" s="2">
        <f t="shared" si="236"/>
        <v>0.40318091451292248</v>
      </c>
      <c r="L654" s="2">
        <f t="shared" si="237"/>
        <v>0</v>
      </c>
      <c r="M654" s="2">
        <f t="shared" si="238"/>
        <v>0.14751491053677934</v>
      </c>
      <c r="N654" s="1">
        <v>5650</v>
      </c>
      <c r="O654" s="1">
        <v>5070</v>
      </c>
      <c r="Q654" s="61">
        <v>601</v>
      </c>
      <c r="R654" s="61"/>
      <c r="S654" s="61"/>
      <c r="T654" s="61"/>
      <c r="U654" s="61"/>
      <c r="V654" s="61"/>
      <c r="W654" s="61">
        <f t="shared" si="239"/>
        <v>24</v>
      </c>
      <c r="X654" s="61">
        <v>1230</v>
      </c>
      <c r="Y654" s="61">
        <v>0</v>
      </c>
      <c r="Z654" s="6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BB654" s="7">
        <f>IF(Q654&gt;0,RANK(Q654,(N654:P654,Q654:AE654)),0)</f>
        <v>4</v>
      </c>
      <c r="BC654" s="7">
        <f>IF(R654&gt;0,RANK(R654,(N654:P654,Q654:AE654)),0)</f>
        <v>0</v>
      </c>
      <c r="BD654" s="7">
        <f>IF(T654&gt;0,RANK(T654,(N654:P654,Q654:AE654)),0)</f>
        <v>0</v>
      </c>
      <c r="BE654" s="7">
        <f>IF(S654&gt;0,RANK(S654,(N654:P654,Q654:AE654)),0)</f>
        <v>0</v>
      </c>
      <c r="BF654" s="2">
        <f t="shared" si="240"/>
        <v>4.7793240556660038E-2</v>
      </c>
      <c r="BG654" s="2">
        <f t="shared" si="241"/>
        <v>0</v>
      </c>
      <c r="BH654" s="2">
        <f t="shared" si="242"/>
        <v>0</v>
      </c>
      <c r="BI654" s="2">
        <f t="shared" si="243"/>
        <v>0</v>
      </c>
      <c r="BK654" t="s">
        <v>1665</v>
      </c>
      <c r="BL654" t="s">
        <v>522</v>
      </c>
      <c r="BO654" s="99">
        <v>17</v>
      </c>
      <c r="BP654" s="97">
        <v>57</v>
      </c>
      <c r="BQ654" s="103">
        <f t="shared" si="244"/>
        <v>17057</v>
      </c>
      <c r="BS654" s="7" t="s">
        <v>2466</v>
      </c>
      <c r="BV654" s="61">
        <v>24</v>
      </c>
    </row>
    <row r="655" spans="1:74" ht="14" hidden="1" customHeight="1" outlineLevel="1" x14ac:dyDescent="0.2">
      <c r="A655" t="s">
        <v>1143</v>
      </c>
      <c r="B655" t="s">
        <v>522</v>
      </c>
      <c r="C655" s="1">
        <f t="shared" si="234"/>
        <v>2065</v>
      </c>
      <c r="D655" s="7">
        <f t="shared" si="245"/>
        <v>2</v>
      </c>
      <c r="E655" s="7">
        <f t="shared" si="246"/>
        <v>1</v>
      </c>
      <c r="F655" s="7">
        <f t="shared" si="247"/>
        <v>0</v>
      </c>
      <c r="G655" s="1">
        <f t="shared" si="248"/>
        <v>267</v>
      </c>
      <c r="H655" s="2">
        <f t="shared" si="249"/>
        <v>0.12929782082324456</v>
      </c>
      <c r="I655" s="2"/>
      <c r="J655" s="2">
        <f t="shared" si="235"/>
        <v>0.37723970944309926</v>
      </c>
      <c r="K655" s="2">
        <f t="shared" si="236"/>
        <v>0.50653753026634385</v>
      </c>
      <c r="L655" s="2">
        <f t="shared" si="237"/>
        <v>0</v>
      </c>
      <c r="M655" s="2">
        <f t="shared" si="238"/>
        <v>0.11622276029055689</v>
      </c>
      <c r="N655" s="1">
        <v>779</v>
      </c>
      <c r="O655" s="1">
        <v>1046</v>
      </c>
      <c r="Q655" s="61">
        <v>64</v>
      </c>
      <c r="R655" s="61"/>
      <c r="S655" s="61"/>
      <c r="T655" s="61"/>
      <c r="U655" s="61"/>
      <c r="V655" s="61"/>
      <c r="W655" s="61">
        <f t="shared" si="239"/>
        <v>0</v>
      </c>
      <c r="X655" s="61">
        <v>176</v>
      </c>
      <c r="Y655" s="61">
        <v>0</v>
      </c>
      <c r="Z655" s="6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BB655" s="7">
        <f>IF(Q655&gt;0,RANK(Q655,(N655:P655,Q655:AE655)),0)</f>
        <v>4</v>
      </c>
      <c r="BC655" s="7">
        <f>IF(R655&gt;0,RANK(R655,(N655:P655,Q655:AE655)),0)</f>
        <v>0</v>
      </c>
      <c r="BD655" s="7">
        <f>IF(T655&gt;0,RANK(T655,(N655:P655,Q655:AE655)),0)</f>
        <v>0</v>
      </c>
      <c r="BE655" s="7">
        <f>IF(S655&gt;0,RANK(S655,(N655:P655,Q655:AE655)),0)</f>
        <v>0</v>
      </c>
      <c r="BF655" s="2">
        <f t="shared" si="240"/>
        <v>3.099273607748184E-2</v>
      </c>
      <c r="BG655" s="2">
        <f t="shared" si="241"/>
        <v>0</v>
      </c>
      <c r="BH655" s="2">
        <f t="shared" si="242"/>
        <v>0</v>
      </c>
      <c r="BI655" s="2">
        <f t="shared" si="243"/>
        <v>0</v>
      </c>
      <c r="BK655" t="s">
        <v>1143</v>
      </c>
      <c r="BL655" t="s">
        <v>522</v>
      </c>
      <c r="BO655" s="99">
        <v>17</v>
      </c>
      <c r="BP655" s="97">
        <v>59</v>
      </c>
      <c r="BQ655" s="103">
        <f t="shared" si="244"/>
        <v>17059</v>
      </c>
      <c r="BS655" s="7" t="s">
        <v>2466</v>
      </c>
      <c r="BV655" s="61">
        <v>0</v>
      </c>
    </row>
    <row r="656" spans="1:74" ht="14" hidden="1" customHeight="1" outlineLevel="1" x14ac:dyDescent="0.2">
      <c r="A656" t="s">
        <v>625</v>
      </c>
      <c r="B656" t="s">
        <v>522</v>
      </c>
      <c r="C656" s="1">
        <f t="shared" si="234"/>
        <v>4371</v>
      </c>
      <c r="D656" s="7">
        <f t="shared" si="245"/>
        <v>3</v>
      </c>
      <c r="E656" s="7">
        <f t="shared" si="246"/>
        <v>1</v>
      </c>
      <c r="F656" s="7">
        <f t="shared" si="247"/>
        <v>0</v>
      </c>
      <c r="G656" s="1">
        <f t="shared" si="248"/>
        <v>818</v>
      </c>
      <c r="H656" s="2">
        <f t="shared" si="249"/>
        <v>0.18714253031342942</v>
      </c>
      <c r="I656" s="2"/>
      <c r="J656" s="2">
        <f t="shared" si="235"/>
        <v>0.23472889498970487</v>
      </c>
      <c r="K656" s="2">
        <f t="shared" si="236"/>
        <v>0.42187142530313432</v>
      </c>
      <c r="L656" s="2">
        <f t="shared" si="237"/>
        <v>0</v>
      </c>
      <c r="M656" s="2">
        <f t="shared" si="238"/>
        <v>0.34339967970716084</v>
      </c>
      <c r="N656" s="1">
        <v>1026</v>
      </c>
      <c r="O656" s="1">
        <v>1844</v>
      </c>
      <c r="Q656" s="61">
        <v>57</v>
      </c>
      <c r="R656" s="61"/>
      <c r="S656" s="61"/>
      <c r="T656" s="61"/>
      <c r="U656" s="61"/>
      <c r="V656" s="61"/>
      <c r="W656" s="61">
        <f t="shared" si="239"/>
        <v>5</v>
      </c>
      <c r="X656" s="61">
        <v>1439</v>
      </c>
      <c r="Y656" s="61">
        <v>0</v>
      </c>
      <c r="Z656" s="6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BB656" s="7">
        <f>IF(Q656&gt;0,RANK(Q656,(N656:P656,Q656:AE656)),0)</f>
        <v>4</v>
      </c>
      <c r="BC656" s="7">
        <f>IF(R656&gt;0,RANK(R656,(N656:P656,Q656:AE656)),0)</f>
        <v>0</v>
      </c>
      <c r="BD656" s="7">
        <f>IF(T656&gt;0,RANK(T656,(N656:P656,Q656:AE656)),0)</f>
        <v>0</v>
      </c>
      <c r="BE656" s="7">
        <f>IF(S656&gt;0,RANK(S656,(N656:P656,Q656:AE656)),0)</f>
        <v>0</v>
      </c>
      <c r="BF656" s="2">
        <f t="shared" si="240"/>
        <v>1.3040494166094716E-2</v>
      </c>
      <c r="BG656" s="2">
        <f t="shared" si="241"/>
        <v>0</v>
      </c>
      <c r="BH656" s="2">
        <f t="shared" si="242"/>
        <v>0</v>
      </c>
      <c r="BI656" s="2">
        <f t="shared" si="243"/>
        <v>0</v>
      </c>
      <c r="BK656" t="s">
        <v>625</v>
      </c>
      <c r="BL656" t="s">
        <v>522</v>
      </c>
      <c r="BO656" s="99">
        <v>17</v>
      </c>
      <c r="BP656" s="97">
        <v>61</v>
      </c>
      <c r="BQ656" s="103">
        <f t="shared" si="244"/>
        <v>17061</v>
      </c>
      <c r="BS656" s="7" t="s">
        <v>2466</v>
      </c>
      <c r="BV656" s="61">
        <v>5</v>
      </c>
    </row>
    <row r="657" spans="1:74" ht="14" hidden="1" customHeight="1" outlineLevel="1" x14ac:dyDescent="0.2">
      <c r="A657" t="s">
        <v>138</v>
      </c>
      <c r="B657" t="s">
        <v>522</v>
      </c>
      <c r="C657" s="1">
        <f t="shared" si="234"/>
        <v>19349</v>
      </c>
      <c r="D657" s="7">
        <f t="shared" si="245"/>
        <v>2</v>
      </c>
      <c r="E657" s="7">
        <f t="shared" si="246"/>
        <v>1</v>
      </c>
      <c r="F657" s="7">
        <f t="shared" si="247"/>
        <v>0</v>
      </c>
      <c r="G657" s="1">
        <f t="shared" si="248"/>
        <v>2865</v>
      </c>
      <c r="H657" s="2">
        <f t="shared" si="249"/>
        <v>0.14806966768308441</v>
      </c>
      <c r="I657" s="2"/>
      <c r="J657" s="2">
        <f t="shared" si="235"/>
        <v>0.37826244250348856</v>
      </c>
      <c r="K657" s="2">
        <f t="shared" si="236"/>
        <v>0.526332110186573</v>
      </c>
      <c r="L657" s="2">
        <f t="shared" si="237"/>
        <v>0</v>
      </c>
      <c r="M657" s="2">
        <f t="shared" si="238"/>
        <v>9.5405447309938385E-2</v>
      </c>
      <c r="N657" s="1">
        <v>7319</v>
      </c>
      <c r="O657" s="1">
        <v>10184</v>
      </c>
      <c r="Q657" s="61">
        <v>687</v>
      </c>
      <c r="R657" s="61"/>
      <c r="S657" s="61"/>
      <c r="T657" s="61"/>
      <c r="U657" s="61"/>
      <c r="V657" s="61"/>
      <c r="W657" s="61">
        <f t="shared" si="239"/>
        <v>41</v>
      </c>
      <c r="X657" s="61">
        <v>1118</v>
      </c>
      <c r="Y657" s="61">
        <v>0</v>
      </c>
      <c r="Z657" s="6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BB657" s="7">
        <f>IF(Q657&gt;0,RANK(Q657,(N657:P657,Q657:AE657)),0)</f>
        <v>4</v>
      </c>
      <c r="BC657" s="7">
        <f>IF(R657&gt;0,RANK(R657,(N657:P657,Q657:AE657)),0)</f>
        <v>0</v>
      </c>
      <c r="BD657" s="7">
        <f>IF(T657&gt;0,RANK(T657,(N657:P657,Q657:AE657)),0)</f>
        <v>0</v>
      </c>
      <c r="BE657" s="7">
        <f>IF(S657&gt;0,RANK(S657,(N657:P657,Q657:AE657)),0)</f>
        <v>0</v>
      </c>
      <c r="BF657" s="2">
        <f t="shared" si="240"/>
        <v>3.5505710889451654E-2</v>
      </c>
      <c r="BG657" s="2">
        <f t="shared" si="241"/>
        <v>0</v>
      </c>
      <c r="BH657" s="2">
        <f t="shared" si="242"/>
        <v>0</v>
      </c>
      <c r="BI657" s="2">
        <f t="shared" si="243"/>
        <v>0</v>
      </c>
      <c r="BK657" t="s">
        <v>138</v>
      </c>
      <c r="BL657" t="s">
        <v>522</v>
      </c>
      <c r="BO657" s="99">
        <v>17</v>
      </c>
      <c r="BP657" s="97">
        <v>63</v>
      </c>
      <c r="BQ657" s="103">
        <f t="shared" si="244"/>
        <v>17063</v>
      </c>
      <c r="BS657" s="7" t="s">
        <v>2466</v>
      </c>
      <c r="BV657" s="61">
        <v>41</v>
      </c>
    </row>
    <row r="658" spans="1:74" ht="14" hidden="1" customHeight="1" outlineLevel="1" x14ac:dyDescent="0.2">
      <c r="A658" t="s">
        <v>2539</v>
      </c>
      <c r="B658" t="s">
        <v>522</v>
      </c>
      <c r="C658" s="1">
        <f t="shared" ref="C658:C689" si="250">SUM(N658:AY658)</f>
        <v>3431</v>
      </c>
      <c r="D658" s="7">
        <f t="shared" si="245"/>
        <v>2</v>
      </c>
      <c r="E658" s="7">
        <f t="shared" si="246"/>
        <v>1</v>
      </c>
      <c r="F658" s="7">
        <f t="shared" si="247"/>
        <v>0</v>
      </c>
      <c r="G658" s="1">
        <f t="shared" si="248"/>
        <v>1195</v>
      </c>
      <c r="H658" s="2">
        <f t="shared" si="249"/>
        <v>0.34829495773826874</v>
      </c>
      <c r="I658" s="2"/>
      <c r="J658" s="2">
        <f t="shared" ref="J658:J689" si="251">IF($C658=0,"-",N658/$C658)</f>
        <v>0.256776450014573</v>
      </c>
      <c r="K658" s="2">
        <f t="shared" ref="K658:K689" si="252">IF($C658=0,"-",O658/$C658)</f>
        <v>0.60507140775284174</v>
      </c>
      <c r="L658" s="2">
        <f t="shared" ref="L658:L689" si="253">IF($C658=0,"-",P658/$C658)</f>
        <v>0</v>
      </c>
      <c r="M658" s="2">
        <f t="shared" ref="M658:M689" si="254">IF(C658=0,"-",(1-J658-K658-L658))</f>
        <v>0.13815214223258521</v>
      </c>
      <c r="N658" s="1">
        <v>881</v>
      </c>
      <c r="O658" s="1">
        <v>2076</v>
      </c>
      <c r="Q658" s="61">
        <v>107</v>
      </c>
      <c r="R658" s="61"/>
      <c r="S658" s="61"/>
      <c r="T658" s="61"/>
      <c r="U658" s="61"/>
      <c r="V658" s="61"/>
      <c r="W658" s="61">
        <f t="shared" ref="W658:W689" si="255">IF(BV658&gt;0,BV658-SUM(Y658:AF658),0)</f>
        <v>0</v>
      </c>
      <c r="X658" s="61">
        <v>367</v>
      </c>
      <c r="Y658" s="61">
        <v>0</v>
      </c>
      <c r="Z658" s="6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BB658" s="7">
        <f>IF(Q658&gt;0,RANK(Q658,(N658:P658,Q658:AE658)),0)</f>
        <v>4</v>
      </c>
      <c r="BC658" s="7">
        <f>IF(R658&gt;0,RANK(R658,(N658:P658,Q658:AE658)),0)</f>
        <v>0</v>
      </c>
      <c r="BD658" s="7">
        <f>IF(T658&gt;0,RANK(T658,(N658:P658,Q658:AE658)),0)</f>
        <v>0</v>
      </c>
      <c r="BE658" s="7">
        <f>IF(S658&gt;0,RANK(S658,(N658:P658,Q658:AE658)),0)</f>
        <v>0</v>
      </c>
      <c r="BF658" s="2">
        <f t="shared" ref="BF658:BF689" si="256">IF($C658=0,"-",Q658/$C658)</f>
        <v>3.1186243077819878E-2</v>
      </c>
      <c r="BG658" s="2">
        <f t="shared" ref="BG658:BG689" si="257">IF($C658=0,"-",R658/$C658)</f>
        <v>0</v>
      </c>
      <c r="BH658" s="2">
        <f t="shared" ref="BH658:BH689" si="258">IF($C658=0,"-",T658/$C658)</f>
        <v>0</v>
      </c>
      <c r="BI658" s="2">
        <f t="shared" ref="BI658:BI689" si="259">IF($C658=0,"-",S658/$C658)</f>
        <v>0</v>
      </c>
      <c r="BK658" t="s">
        <v>2539</v>
      </c>
      <c r="BL658" t="s">
        <v>522</v>
      </c>
      <c r="BO658" s="99">
        <v>17</v>
      </c>
      <c r="BP658" s="97">
        <v>65</v>
      </c>
      <c r="BQ658" s="103">
        <f t="shared" ref="BQ658:BQ689" si="260">BO658*1000+BP658</f>
        <v>17065</v>
      </c>
      <c r="BS658" s="7" t="s">
        <v>2466</v>
      </c>
      <c r="BV658" s="61">
        <v>0</v>
      </c>
    </row>
    <row r="659" spans="1:74" ht="14" hidden="1" customHeight="1" outlineLevel="1" x14ac:dyDescent="0.2">
      <c r="A659" t="s">
        <v>682</v>
      </c>
      <c r="B659" t="s">
        <v>522</v>
      </c>
      <c r="C659" s="1">
        <f t="shared" si="250"/>
        <v>6930</v>
      </c>
      <c r="D659" s="7">
        <f t="shared" si="245"/>
        <v>2</v>
      </c>
      <c r="E659" s="7">
        <f t="shared" si="246"/>
        <v>1</v>
      </c>
      <c r="F659" s="7">
        <f t="shared" si="247"/>
        <v>0</v>
      </c>
      <c r="G659" s="1">
        <f t="shared" si="248"/>
        <v>2305</v>
      </c>
      <c r="H659" s="2">
        <f t="shared" si="249"/>
        <v>0.33261183261183264</v>
      </c>
      <c r="I659" s="2"/>
      <c r="J659" s="2">
        <f t="shared" si="251"/>
        <v>0.2813852813852814</v>
      </c>
      <c r="K659" s="2">
        <f t="shared" si="252"/>
        <v>0.61399711399711399</v>
      </c>
      <c r="L659" s="2">
        <f t="shared" si="253"/>
        <v>0</v>
      </c>
      <c r="M659" s="2">
        <f t="shared" si="254"/>
        <v>0.10461760461760461</v>
      </c>
      <c r="N659" s="1">
        <v>1950</v>
      </c>
      <c r="O659" s="1">
        <v>4255</v>
      </c>
      <c r="Q659" s="61">
        <v>202</v>
      </c>
      <c r="R659" s="61"/>
      <c r="S659" s="61"/>
      <c r="T659" s="61"/>
      <c r="U659" s="61"/>
      <c r="V659" s="61"/>
      <c r="W659" s="61">
        <f t="shared" si="255"/>
        <v>0</v>
      </c>
      <c r="X659" s="61">
        <v>523</v>
      </c>
      <c r="Y659" s="61">
        <v>0</v>
      </c>
      <c r="Z659" s="6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BB659" s="7">
        <f>IF(Q659&gt;0,RANK(Q659,(N659:P659,Q659:AE659)),0)</f>
        <v>4</v>
      </c>
      <c r="BC659" s="7">
        <f>IF(R659&gt;0,RANK(R659,(N659:P659,Q659:AE659)),0)</f>
        <v>0</v>
      </c>
      <c r="BD659" s="7">
        <f>IF(T659&gt;0,RANK(T659,(N659:P659,Q659:AE659)),0)</f>
        <v>0</v>
      </c>
      <c r="BE659" s="7">
        <f>IF(S659&gt;0,RANK(S659,(N659:P659,Q659:AE659)),0)</f>
        <v>0</v>
      </c>
      <c r="BF659" s="2">
        <f t="shared" si="256"/>
        <v>2.9148629148629149E-2</v>
      </c>
      <c r="BG659" s="2">
        <f t="shared" si="257"/>
        <v>0</v>
      </c>
      <c r="BH659" s="2">
        <f t="shared" si="258"/>
        <v>0</v>
      </c>
      <c r="BI659" s="2">
        <f t="shared" si="259"/>
        <v>0</v>
      </c>
      <c r="BK659" t="s">
        <v>682</v>
      </c>
      <c r="BL659" t="s">
        <v>522</v>
      </c>
      <c r="BO659" s="99">
        <v>17</v>
      </c>
      <c r="BP659" s="97">
        <v>67</v>
      </c>
      <c r="BQ659" s="103">
        <f t="shared" si="260"/>
        <v>17067</v>
      </c>
      <c r="BS659" s="7" t="s">
        <v>2466</v>
      </c>
      <c r="BV659" s="61">
        <v>0</v>
      </c>
    </row>
    <row r="660" spans="1:74" ht="14" hidden="1" customHeight="1" outlineLevel="1" x14ac:dyDescent="0.2">
      <c r="A660" t="s">
        <v>1227</v>
      </c>
      <c r="B660" t="s">
        <v>522</v>
      </c>
      <c r="C660" s="1">
        <f t="shared" si="250"/>
        <v>1623</v>
      </c>
      <c r="D660" s="7">
        <f t="shared" si="245"/>
        <v>2</v>
      </c>
      <c r="E660" s="7">
        <f t="shared" si="246"/>
        <v>1</v>
      </c>
      <c r="F660" s="7">
        <f t="shared" si="247"/>
        <v>0</v>
      </c>
      <c r="G660" s="1">
        <f t="shared" si="248"/>
        <v>277</v>
      </c>
      <c r="H660" s="2">
        <f t="shared" si="249"/>
        <v>0.17067159581022798</v>
      </c>
      <c r="I660" s="2"/>
      <c r="J660" s="2">
        <f t="shared" si="251"/>
        <v>0.34380776340110908</v>
      </c>
      <c r="K660" s="2">
        <f t="shared" si="252"/>
        <v>0.51447935921133703</v>
      </c>
      <c r="L660" s="2">
        <f t="shared" si="253"/>
        <v>0</v>
      </c>
      <c r="M660" s="2">
        <f t="shared" si="254"/>
        <v>0.14171287738755389</v>
      </c>
      <c r="N660" s="1">
        <v>558</v>
      </c>
      <c r="O660" s="1">
        <v>835</v>
      </c>
      <c r="Q660" s="61">
        <v>42</v>
      </c>
      <c r="R660" s="61"/>
      <c r="S660" s="61"/>
      <c r="T660" s="61"/>
      <c r="U660" s="61"/>
      <c r="V660" s="61"/>
      <c r="W660" s="61">
        <f t="shared" si="255"/>
        <v>1</v>
      </c>
      <c r="X660" s="61">
        <v>187</v>
      </c>
      <c r="Y660" s="61">
        <v>0</v>
      </c>
      <c r="Z660" s="6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BB660" s="7">
        <f>IF(Q660&gt;0,RANK(Q660,(N660:P660,Q660:AE660)),0)</f>
        <v>4</v>
      </c>
      <c r="BC660" s="7">
        <f>IF(R660&gt;0,RANK(R660,(N660:P660,Q660:AE660)),0)</f>
        <v>0</v>
      </c>
      <c r="BD660" s="7">
        <f>IF(T660&gt;0,RANK(T660,(N660:P660,Q660:AE660)),0)</f>
        <v>0</v>
      </c>
      <c r="BE660" s="7">
        <f>IF(S660&gt;0,RANK(S660,(N660:P660,Q660:AE660)),0)</f>
        <v>0</v>
      </c>
      <c r="BF660" s="2">
        <f t="shared" si="256"/>
        <v>2.5878003696857672E-2</v>
      </c>
      <c r="BG660" s="2">
        <f t="shared" si="257"/>
        <v>0</v>
      </c>
      <c r="BH660" s="2">
        <f t="shared" si="258"/>
        <v>0</v>
      </c>
      <c r="BI660" s="2">
        <f t="shared" si="259"/>
        <v>0</v>
      </c>
      <c r="BK660" t="s">
        <v>1227</v>
      </c>
      <c r="BL660" t="s">
        <v>522</v>
      </c>
      <c r="BO660" s="99">
        <v>17</v>
      </c>
      <c r="BP660" s="97">
        <v>69</v>
      </c>
      <c r="BQ660" s="103">
        <f t="shared" si="260"/>
        <v>17069</v>
      </c>
      <c r="BS660" s="7" t="s">
        <v>2466</v>
      </c>
      <c r="BV660" s="139">
        <v>1</v>
      </c>
    </row>
    <row r="661" spans="1:74" ht="14" hidden="1" customHeight="1" outlineLevel="1" x14ac:dyDescent="0.2">
      <c r="A661" t="s">
        <v>952</v>
      </c>
      <c r="B661" t="s">
        <v>522</v>
      </c>
      <c r="C661" s="1">
        <f t="shared" si="250"/>
        <v>2656</v>
      </c>
      <c r="D661" s="7">
        <f t="shared" si="245"/>
        <v>2</v>
      </c>
      <c r="E661" s="7">
        <f t="shared" si="246"/>
        <v>1</v>
      </c>
      <c r="F661" s="7">
        <f t="shared" si="247"/>
        <v>0</v>
      </c>
      <c r="G661" s="1">
        <f t="shared" si="248"/>
        <v>548</v>
      </c>
      <c r="H661" s="2">
        <f t="shared" si="249"/>
        <v>0.20632530120481929</v>
      </c>
      <c r="I661" s="2"/>
      <c r="J661" s="2">
        <f t="shared" si="251"/>
        <v>0.35391566265060243</v>
      </c>
      <c r="K661" s="2">
        <f t="shared" si="252"/>
        <v>0.56024096385542166</v>
      </c>
      <c r="L661" s="2">
        <f t="shared" si="253"/>
        <v>0</v>
      </c>
      <c r="M661" s="2">
        <f t="shared" si="254"/>
        <v>8.5843373493975972E-2</v>
      </c>
      <c r="N661" s="1">
        <v>940</v>
      </c>
      <c r="O661" s="1">
        <v>1488</v>
      </c>
      <c r="Q661" s="61">
        <v>71</v>
      </c>
      <c r="R661" s="61"/>
      <c r="S661" s="61"/>
      <c r="T661" s="61"/>
      <c r="U661" s="61"/>
      <c r="V661" s="61"/>
      <c r="W661" s="61">
        <f t="shared" si="255"/>
        <v>4</v>
      </c>
      <c r="X661" s="61">
        <v>153</v>
      </c>
      <c r="Y661" s="61">
        <v>0</v>
      </c>
      <c r="Z661" s="6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BB661" s="7">
        <f>IF(Q661&gt;0,RANK(Q661,(N661:P661,Q661:AE661)),0)</f>
        <v>4</v>
      </c>
      <c r="BC661" s="7">
        <f>IF(R661&gt;0,RANK(R661,(N661:P661,Q661:AE661)),0)</f>
        <v>0</v>
      </c>
      <c r="BD661" s="7">
        <f>IF(T661&gt;0,RANK(T661,(N661:P661,Q661:AE661)),0)</f>
        <v>0</v>
      </c>
      <c r="BE661" s="7">
        <f>IF(S661&gt;0,RANK(S661,(N661:P661,Q661:AE661)),0)</f>
        <v>0</v>
      </c>
      <c r="BF661" s="2">
        <f t="shared" si="256"/>
        <v>2.6731927710843373E-2</v>
      </c>
      <c r="BG661" s="2">
        <f t="shared" si="257"/>
        <v>0</v>
      </c>
      <c r="BH661" s="2">
        <f t="shared" si="258"/>
        <v>0</v>
      </c>
      <c r="BI661" s="2">
        <f t="shared" si="259"/>
        <v>0</v>
      </c>
      <c r="BK661" t="s">
        <v>952</v>
      </c>
      <c r="BL661" t="s">
        <v>522</v>
      </c>
      <c r="BO661" s="99">
        <v>17</v>
      </c>
      <c r="BP661" s="97">
        <v>71</v>
      </c>
      <c r="BQ661" s="103">
        <f t="shared" si="260"/>
        <v>17071</v>
      </c>
      <c r="BS661" s="7" t="s">
        <v>2466</v>
      </c>
      <c r="BV661" s="61">
        <v>4</v>
      </c>
    </row>
    <row r="662" spans="1:74" ht="14" hidden="1" customHeight="1" outlineLevel="1" x14ac:dyDescent="0.2">
      <c r="A662" t="s">
        <v>1030</v>
      </c>
      <c r="B662" t="s">
        <v>522</v>
      </c>
      <c r="C662" s="1">
        <f t="shared" si="250"/>
        <v>19367</v>
      </c>
      <c r="D662" s="7">
        <f t="shared" si="245"/>
        <v>2</v>
      </c>
      <c r="E662" s="7">
        <f t="shared" si="246"/>
        <v>1</v>
      </c>
      <c r="F662" s="7">
        <f t="shared" si="247"/>
        <v>0</v>
      </c>
      <c r="G662" s="1">
        <f t="shared" si="248"/>
        <v>3797</v>
      </c>
      <c r="H662" s="2">
        <f t="shared" si="249"/>
        <v>0.19605514535033822</v>
      </c>
      <c r="I662" s="2"/>
      <c r="J662" s="2">
        <f t="shared" si="251"/>
        <v>0.36128465947229826</v>
      </c>
      <c r="K662" s="2">
        <f t="shared" si="252"/>
        <v>0.55733980482263645</v>
      </c>
      <c r="L662" s="2">
        <f t="shared" si="253"/>
        <v>0</v>
      </c>
      <c r="M662" s="2">
        <f t="shared" si="254"/>
        <v>8.1375535705065283E-2</v>
      </c>
      <c r="N662" s="1">
        <v>6997</v>
      </c>
      <c r="O662" s="1">
        <v>10794</v>
      </c>
      <c r="Q662" s="61">
        <v>492</v>
      </c>
      <c r="R662" s="61"/>
      <c r="S662" s="61"/>
      <c r="T662" s="61"/>
      <c r="U662" s="61"/>
      <c r="V662" s="61"/>
      <c r="W662" s="61">
        <f t="shared" si="255"/>
        <v>44</v>
      </c>
      <c r="X662" s="61">
        <v>1040</v>
      </c>
      <c r="Y662" s="61">
        <v>0</v>
      </c>
      <c r="Z662" s="6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BB662" s="7">
        <f>IF(Q662&gt;0,RANK(Q662,(N662:P662,Q662:AE662)),0)</f>
        <v>4</v>
      </c>
      <c r="BC662" s="7">
        <f>IF(R662&gt;0,RANK(R662,(N662:P662,Q662:AE662)),0)</f>
        <v>0</v>
      </c>
      <c r="BD662" s="7">
        <f>IF(T662&gt;0,RANK(T662,(N662:P662,Q662:AE662)),0)</f>
        <v>0</v>
      </c>
      <c r="BE662" s="7">
        <f>IF(S662&gt;0,RANK(S662,(N662:P662,Q662:AE662)),0)</f>
        <v>0</v>
      </c>
      <c r="BF662" s="2">
        <f t="shared" si="256"/>
        <v>2.5404037796251354E-2</v>
      </c>
      <c r="BG662" s="2">
        <f t="shared" si="257"/>
        <v>0</v>
      </c>
      <c r="BH662" s="2">
        <f t="shared" si="258"/>
        <v>0</v>
      </c>
      <c r="BI662" s="2">
        <f t="shared" si="259"/>
        <v>0</v>
      </c>
      <c r="BK662" t="s">
        <v>1030</v>
      </c>
      <c r="BL662" t="s">
        <v>522</v>
      </c>
      <c r="BO662" s="99">
        <v>17</v>
      </c>
      <c r="BP662" s="97">
        <v>73</v>
      </c>
      <c r="BQ662" s="103">
        <f t="shared" si="260"/>
        <v>17073</v>
      </c>
      <c r="BS662" s="7" t="s">
        <v>2466</v>
      </c>
      <c r="BV662" s="61">
        <v>44</v>
      </c>
    </row>
    <row r="663" spans="1:74" ht="14" hidden="1" customHeight="1" outlineLevel="1" x14ac:dyDescent="0.2">
      <c r="A663" t="s">
        <v>1974</v>
      </c>
      <c r="B663" t="s">
        <v>522</v>
      </c>
      <c r="C663" s="1">
        <f t="shared" si="250"/>
        <v>10258</v>
      </c>
      <c r="D663" s="7">
        <f t="shared" si="245"/>
        <v>2</v>
      </c>
      <c r="E663" s="7">
        <f t="shared" si="246"/>
        <v>1</v>
      </c>
      <c r="F663" s="7">
        <f t="shared" si="247"/>
        <v>0</v>
      </c>
      <c r="G663" s="1">
        <f t="shared" si="248"/>
        <v>5561</v>
      </c>
      <c r="H663" s="2">
        <f t="shared" si="249"/>
        <v>0.54211347241177621</v>
      </c>
      <c r="I663" s="2"/>
      <c r="J663" s="2">
        <f t="shared" si="251"/>
        <v>0.18112692532657437</v>
      </c>
      <c r="K663" s="2">
        <f t="shared" si="252"/>
        <v>0.72324039773835058</v>
      </c>
      <c r="L663" s="2">
        <f t="shared" si="253"/>
        <v>0</v>
      </c>
      <c r="M663" s="2">
        <f t="shared" si="254"/>
        <v>9.5632676935075045E-2</v>
      </c>
      <c r="N663" s="1">
        <v>1858</v>
      </c>
      <c r="O663" s="1">
        <v>7419</v>
      </c>
      <c r="Q663" s="61">
        <v>276</v>
      </c>
      <c r="R663" s="61"/>
      <c r="S663" s="61"/>
      <c r="T663" s="61"/>
      <c r="U663" s="61"/>
      <c r="V663" s="61"/>
      <c r="W663" s="61">
        <f t="shared" si="255"/>
        <v>30</v>
      </c>
      <c r="X663" s="61">
        <v>675</v>
      </c>
      <c r="Y663" s="61">
        <v>0</v>
      </c>
      <c r="Z663" s="6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BB663" s="7">
        <f>IF(Q663&gt;0,RANK(Q663,(N663:P663,Q663:AE663)),0)</f>
        <v>4</v>
      </c>
      <c r="BC663" s="7">
        <f>IF(R663&gt;0,RANK(R663,(N663:P663,Q663:AE663)),0)</f>
        <v>0</v>
      </c>
      <c r="BD663" s="7">
        <f>IF(T663&gt;0,RANK(T663,(N663:P663,Q663:AE663)),0)</f>
        <v>0</v>
      </c>
      <c r="BE663" s="7">
        <f>IF(S663&gt;0,RANK(S663,(N663:P663,Q663:AE663)),0)</f>
        <v>0</v>
      </c>
      <c r="BF663" s="2">
        <f t="shared" si="256"/>
        <v>2.6905829596412557E-2</v>
      </c>
      <c r="BG663" s="2">
        <f t="shared" si="257"/>
        <v>0</v>
      </c>
      <c r="BH663" s="2">
        <f t="shared" si="258"/>
        <v>0</v>
      </c>
      <c r="BI663" s="2">
        <f t="shared" si="259"/>
        <v>0</v>
      </c>
      <c r="BK663" t="s">
        <v>1974</v>
      </c>
      <c r="BL663" t="s">
        <v>522</v>
      </c>
      <c r="BO663" s="99">
        <v>17</v>
      </c>
      <c r="BP663" s="97">
        <v>75</v>
      </c>
      <c r="BQ663" s="103">
        <f t="shared" si="260"/>
        <v>17075</v>
      </c>
      <c r="BS663" s="7" t="s">
        <v>2466</v>
      </c>
      <c r="BV663" s="61">
        <v>30</v>
      </c>
    </row>
    <row r="664" spans="1:74" ht="14" hidden="1" customHeight="1" outlineLevel="1" x14ac:dyDescent="0.2">
      <c r="A664" t="s">
        <v>1378</v>
      </c>
      <c r="B664" t="s">
        <v>522</v>
      </c>
      <c r="C664" s="1">
        <f t="shared" si="250"/>
        <v>20266</v>
      </c>
      <c r="D664" s="7">
        <f t="shared" si="245"/>
        <v>1</v>
      </c>
      <c r="E664" s="7">
        <f t="shared" si="246"/>
        <v>2</v>
      </c>
      <c r="F664" s="7">
        <f t="shared" si="247"/>
        <v>0</v>
      </c>
      <c r="G664" s="1">
        <f t="shared" si="248"/>
        <v>2676</v>
      </c>
      <c r="H664" s="2">
        <f t="shared" si="249"/>
        <v>0.13204381723082997</v>
      </c>
      <c r="I664" s="2"/>
      <c r="J664" s="2">
        <f t="shared" si="251"/>
        <v>0.52289548998322311</v>
      </c>
      <c r="K664" s="2">
        <f t="shared" si="252"/>
        <v>0.39085167275239319</v>
      </c>
      <c r="L664" s="2">
        <f t="shared" si="253"/>
        <v>0</v>
      </c>
      <c r="M664" s="2">
        <f t="shared" si="254"/>
        <v>8.6252837264383708E-2</v>
      </c>
      <c r="N664" s="1">
        <v>10597</v>
      </c>
      <c r="O664" s="1">
        <v>7921</v>
      </c>
      <c r="Q664" s="61">
        <v>575</v>
      </c>
      <c r="R664" s="61"/>
      <c r="S664" s="61"/>
      <c r="T664" s="61"/>
      <c r="U664" s="61"/>
      <c r="V664" s="61"/>
      <c r="W664" s="61">
        <f t="shared" si="255"/>
        <v>46</v>
      </c>
      <c r="X664" s="61">
        <v>1126</v>
      </c>
      <c r="Y664" s="61">
        <v>1</v>
      </c>
      <c r="Z664" s="6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BB664" s="7">
        <f>IF(Q664&gt;0,RANK(Q664,(N664:P664,Q664:AE664)),0)</f>
        <v>4</v>
      </c>
      <c r="BC664" s="7">
        <f>IF(R664&gt;0,RANK(R664,(N664:P664,Q664:AE664)),0)</f>
        <v>0</v>
      </c>
      <c r="BD664" s="7">
        <f>IF(T664&gt;0,RANK(T664,(N664:P664,Q664:AE664)),0)</f>
        <v>0</v>
      </c>
      <c r="BE664" s="7">
        <f>IF(S664&gt;0,RANK(S664,(N664:P664,Q664:AE664)),0)</f>
        <v>0</v>
      </c>
      <c r="BF664" s="2">
        <f t="shared" si="256"/>
        <v>2.8372643836968321E-2</v>
      </c>
      <c r="BG664" s="2">
        <f t="shared" si="257"/>
        <v>0</v>
      </c>
      <c r="BH664" s="2">
        <f t="shared" si="258"/>
        <v>0</v>
      </c>
      <c r="BI664" s="2">
        <f t="shared" si="259"/>
        <v>0</v>
      </c>
      <c r="BK664" t="s">
        <v>1378</v>
      </c>
      <c r="BL664" t="s">
        <v>522</v>
      </c>
      <c r="BO664" s="99">
        <v>17</v>
      </c>
      <c r="BP664" s="97">
        <v>77</v>
      </c>
      <c r="BQ664" s="103">
        <f t="shared" si="260"/>
        <v>17077</v>
      </c>
      <c r="BS664" s="7" t="s">
        <v>2466</v>
      </c>
      <c r="BV664" s="61">
        <v>47</v>
      </c>
    </row>
    <row r="665" spans="1:74" ht="14" hidden="1" customHeight="1" outlineLevel="1" x14ac:dyDescent="0.2">
      <c r="A665" t="s">
        <v>1743</v>
      </c>
      <c r="B665" t="s">
        <v>522</v>
      </c>
      <c r="C665" s="1">
        <f t="shared" si="250"/>
        <v>4394</v>
      </c>
      <c r="D665" s="7">
        <f t="shared" si="245"/>
        <v>2</v>
      </c>
      <c r="E665" s="7">
        <f t="shared" si="246"/>
        <v>1</v>
      </c>
      <c r="F665" s="7">
        <f t="shared" si="247"/>
        <v>0</v>
      </c>
      <c r="G665" s="1">
        <f t="shared" si="248"/>
        <v>1658</v>
      </c>
      <c r="H665" s="2">
        <f t="shared" si="249"/>
        <v>0.37733272644515248</v>
      </c>
      <c r="I665" s="2"/>
      <c r="J665" s="2">
        <f t="shared" si="251"/>
        <v>0.26627218934911245</v>
      </c>
      <c r="K665" s="2">
        <f t="shared" si="252"/>
        <v>0.64360491579426493</v>
      </c>
      <c r="L665" s="2">
        <f t="shared" si="253"/>
        <v>0</v>
      </c>
      <c r="M665" s="2">
        <f t="shared" si="254"/>
        <v>9.0122894856622615E-2</v>
      </c>
      <c r="N665" s="1">
        <v>1170</v>
      </c>
      <c r="O665" s="1">
        <v>2828</v>
      </c>
      <c r="Q665" s="61">
        <v>83</v>
      </c>
      <c r="R665" s="61"/>
      <c r="S665" s="61"/>
      <c r="T665" s="61"/>
      <c r="U665" s="61"/>
      <c r="V665" s="61"/>
      <c r="W665" s="61">
        <f t="shared" si="255"/>
        <v>2</v>
      </c>
      <c r="X665" s="61">
        <v>311</v>
      </c>
      <c r="Y665" s="61">
        <v>0</v>
      </c>
      <c r="Z665" s="6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BB665" s="7">
        <f>IF(Q665&gt;0,RANK(Q665,(N665:P665,Q665:AE665)),0)</f>
        <v>4</v>
      </c>
      <c r="BC665" s="7">
        <f>IF(R665&gt;0,RANK(R665,(N665:P665,Q665:AE665)),0)</f>
        <v>0</v>
      </c>
      <c r="BD665" s="7">
        <f>IF(T665&gt;0,RANK(T665,(N665:P665,Q665:AE665)),0)</f>
        <v>0</v>
      </c>
      <c r="BE665" s="7">
        <f>IF(S665&gt;0,RANK(S665,(N665:P665,Q665:AE665)),0)</f>
        <v>0</v>
      </c>
      <c r="BF665" s="2">
        <f t="shared" si="256"/>
        <v>1.8889394629039599E-2</v>
      </c>
      <c r="BG665" s="2">
        <f t="shared" si="257"/>
        <v>0</v>
      </c>
      <c r="BH665" s="2">
        <f t="shared" si="258"/>
        <v>0</v>
      </c>
      <c r="BI665" s="2">
        <f t="shared" si="259"/>
        <v>0</v>
      </c>
      <c r="BK665" t="s">
        <v>1743</v>
      </c>
      <c r="BL665" t="s">
        <v>522</v>
      </c>
      <c r="BO665" s="99">
        <v>17</v>
      </c>
      <c r="BP665" s="97">
        <v>79</v>
      </c>
      <c r="BQ665" s="103">
        <f t="shared" si="260"/>
        <v>17079</v>
      </c>
      <c r="BS665" s="7" t="s">
        <v>2466</v>
      </c>
      <c r="BV665" s="139">
        <v>2</v>
      </c>
    </row>
    <row r="666" spans="1:74" ht="14" hidden="1" customHeight="1" outlineLevel="1" x14ac:dyDescent="0.2">
      <c r="A666" t="s">
        <v>2598</v>
      </c>
      <c r="B666" t="s">
        <v>522</v>
      </c>
      <c r="C666" s="1">
        <f t="shared" si="250"/>
        <v>13787</v>
      </c>
      <c r="D666" s="7">
        <f t="shared" si="245"/>
        <v>2</v>
      </c>
      <c r="E666" s="7">
        <f t="shared" si="246"/>
        <v>1</v>
      </c>
      <c r="F666" s="7">
        <f t="shared" si="247"/>
        <v>0</v>
      </c>
      <c r="G666" s="1">
        <f t="shared" si="248"/>
        <v>3440</v>
      </c>
      <c r="H666" s="2">
        <f t="shared" si="249"/>
        <v>0.24951040835569741</v>
      </c>
      <c r="I666" s="2"/>
      <c r="J666" s="2">
        <f t="shared" si="251"/>
        <v>0.31972147675346341</v>
      </c>
      <c r="K666" s="2">
        <f t="shared" si="252"/>
        <v>0.56923188510916078</v>
      </c>
      <c r="L666" s="2">
        <f t="shared" si="253"/>
        <v>0</v>
      </c>
      <c r="M666" s="2">
        <f t="shared" si="254"/>
        <v>0.11104663813737581</v>
      </c>
      <c r="N666" s="1">
        <v>4408</v>
      </c>
      <c r="O666" s="1">
        <v>7848</v>
      </c>
      <c r="Q666" s="61">
        <v>426</v>
      </c>
      <c r="R666" s="61"/>
      <c r="S666" s="61"/>
      <c r="T666" s="61"/>
      <c r="U666" s="61"/>
      <c r="V666" s="61"/>
      <c r="W666" s="61">
        <f t="shared" si="255"/>
        <v>20</v>
      </c>
      <c r="X666" s="61">
        <v>1085</v>
      </c>
      <c r="Y666" s="61">
        <v>0</v>
      </c>
      <c r="Z666" s="6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BB666" s="7">
        <f>IF(Q666&gt;0,RANK(Q666,(N666:P666,Q666:AE666)),0)</f>
        <v>4</v>
      </c>
      <c r="BC666" s="7">
        <f>IF(R666&gt;0,RANK(R666,(N666:P666,Q666:AE666)),0)</f>
        <v>0</v>
      </c>
      <c r="BD666" s="7">
        <f>IF(T666&gt;0,RANK(T666,(N666:P666,Q666:AE666)),0)</f>
        <v>0</v>
      </c>
      <c r="BE666" s="7">
        <f>IF(S666&gt;0,RANK(S666,(N666:P666,Q666:AE666)),0)</f>
        <v>0</v>
      </c>
      <c r="BF666" s="2">
        <f t="shared" si="256"/>
        <v>3.0898672662653223E-2</v>
      </c>
      <c r="BG666" s="2">
        <f t="shared" si="257"/>
        <v>0</v>
      </c>
      <c r="BH666" s="2">
        <f t="shared" si="258"/>
        <v>0</v>
      </c>
      <c r="BI666" s="2">
        <f t="shared" si="259"/>
        <v>0</v>
      </c>
      <c r="BK666" t="s">
        <v>2598</v>
      </c>
      <c r="BL666" t="s">
        <v>522</v>
      </c>
      <c r="BO666" s="99">
        <v>17</v>
      </c>
      <c r="BP666" s="97">
        <v>81</v>
      </c>
      <c r="BQ666" s="103">
        <f t="shared" si="260"/>
        <v>17081</v>
      </c>
      <c r="BS666" s="7" t="s">
        <v>2466</v>
      </c>
      <c r="BV666" s="61">
        <v>20</v>
      </c>
    </row>
    <row r="667" spans="1:74" ht="14" hidden="1" customHeight="1" outlineLevel="1" x14ac:dyDescent="0.2">
      <c r="A667" t="s">
        <v>1373</v>
      </c>
      <c r="B667" t="s">
        <v>522</v>
      </c>
      <c r="C667" s="1">
        <f t="shared" si="250"/>
        <v>8607</v>
      </c>
      <c r="D667" s="7">
        <f t="shared" si="245"/>
        <v>2</v>
      </c>
      <c r="E667" s="7">
        <f t="shared" si="246"/>
        <v>1</v>
      </c>
      <c r="F667" s="7">
        <f t="shared" si="247"/>
        <v>0</v>
      </c>
      <c r="G667" s="1">
        <f t="shared" si="248"/>
        <v>1631</v>
      </c>
      <c r="H667" s="2">
        <f t="shared" si="249"/>
        <v>0.18949692111072383</v>
      </c>
      <c r="I667" s="2"/>
      <c r="J667" s="2">
        <f t="shared" si="251"/>
        <v>0.29847798303706286</v>
      </c>
      <c r="K667" s="2">
        <f t="shared" si="252"/>
        <v>0.48797490414778666</v>
      </c>
      <c r="L667" s="2">
        <f t="shared" si="253"/>
        <v>0</v>
      </c>
      <c r="M667" s="2">
        <f t="shared" si="254"/>
        <v>0.21354711281515049</v>
      </c>
      <c r="N667" s="1">
        <v>2569</v>
      </c>
      <c r="O667" s="1">
        <v>4200</v>
      </c>
      <c r="Q667" s="61">
        <v>172</v>
      </c>
      <c r="R667" s="61"/>
      <c r="S667" s="61"/>
      <c r="T667" s="61"/>
      <c r="U667" s="61"/>
      <c r="V667" s="61"/>
      <c r="W667" s="61">
        <f t="shared" si="255"/>
        <v>0</v>
      </c>
      <c r="X667" s="61">
        <v>1666</v>
      </c>
      <c r="Y667" s="61">
        <v>0</v>
      </c>
      <c r="Z667" s="6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BB667" s="7">
        <f>IF(Q667&gt;0,RANK(Q667,(N667:P667,Q667:AE667)),0)</f>
        <v>4</v>
      </c>
      <c r="BC667" s="7">
        <f>IF(R667&gt;0,RANK(R667,(N667:P667,Q667:AE667)),0)</f>
        <v>0</v>
      </c>
      <c r="BD667" s="7">
        <f>IF(T667&gt;0,RANK(T667,(N667:P667,Q667:AE667)),0)</f>
        <v>0</v>
      </c>
      <c r="BE667" s="7">
        <f>IF(S667&gt;0,RANK(S667,(N667:P667,Q667:AE667)),0)</f>
        <v>0</v>
      </c>
      <c r="BF667" s="2">
        <f t="shared" si="256"/>
        <v>1.9983734169861739E-2</v>
      </c>
      <c r="BG667" s="2">
        <f t="shared" si="257"/>
        <v>0</v>
      </c>
      <c r="BH667" s="2">
        <f t="shared" si="258"/>
        <v>0</v>
      </c>
      <c r="BI667" s="2">
        <f t="shared" si="259"/>
        <v>0</v>
      </c>
      <c r="BK667" t="s">
        <v>1373</v>
      </c>
      <c r="BL667" t="s">
        <v>522</v>
      </c>
      <c r="BO667" s="99">
        <v>17</v>
      </c>
      <c r="BP667" s="97">
        <v>83</v>
      </c>
      <c r="BQ667" s="103">
        <f t="shared" si="260"/>
        <v>17083</v>
      </c>
      <c r="BS667" s="7" t="s">
        <v>2466</v>
      </c>
      <c r="BV667" s="61">
        <v>0</v>
      </c>
    </row>
    <row r="668" spans="1:74" ht="14" hidden="1" customHeight="1" outlineLevel="1" x14ac:dyDescent="0.2">
      <c r="A668" t="s">
        <v>1997</v>
      </c>
      <c r="B668" t="s">
        <v>522</v>
      </c>
      <c r="C668" s="1">
        <f t="shared" si="250"/>
        <v>9113</v>
      </c>
      <c r="D668" s="7">
        <f t="shared" si="245"/>
        <v>2</v>
      </c>
      <c r="E668" s="7">
        <f t="shared" si="246"/>
        <v>1</v>
      </c>
      <c r="F668" s="7">
        <f t="shared" si="247"/>
        <v>0</v>
      </c>
      <c r="G668" s="1">
        <f t="shared" si="248"/>
        <v>1298</v>
      </c>
      <c r="H668" s="2">
        <f t="shared" si="249"/>
        <v>0.14243388565785142</v>
      </c>
      <c r="I668" s="2"/>
      <c r="J668" s="2">
        <f t="shared" si="251"/>
        <v>0.39525951936793591</v>
      </c>
      <c r="K668" s="2">
        <f t="shared" si="252"/>
        <v>0.53769340502578733</v>
      </c>
      <c r="L668" s="2">
        <f t="shared" si="253"/>
        <v>0</v>
      </c>
      <c r="M668" s="2">
        <f t="shared" si="254"/>
        <v>6.7047075606276763E-2</v>
      </c>
      <c r="N668" s="1">
        <v>3602</v>
      </c>
      <c r="O668" s="1">
        <v>4900</v>
      </c>
      <c r="Q668" s="61">
        <v>181</v>
      </c>
      <c r="R668" s="61"/>
      <c r="S668" s="61"/>
      <c r="T668" s="61"/>
      <c r="U668" s="61"/>
      <c r="V668" s="61"/>
      <c r="W668" s="61">
        <f t="shared" si="255"/>
        <v>0</v>
      </c>
      <c r="X668" s="61">
        <v>430</v>
      </c>
      <c r="Y668" s="61">
        <v>0</v>
      </c>
      <c r="Z668" s="6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BB668" s="7">
        <f>IF(Q668&gt;0,RANK(Q668,(N668:P668,Q668:AE668)),0)</f>
        <v>4</v>
      </c>
      <c r="BC668" s="7">
        <f>IF(R668&gt;0,RANK(R668,(N668:P668,Q668:AE668)),0)</f>
        <v>0</v>
      </c>
      <c r="BD668" s="7">
        <f>IF(T668&gt;0,RANK(T668,(N668:P668,Q668:AE668)),0)</f>
        <v>0</v>
      </c>
      <c r="BE668" s="7">
        <f>IF(S668&gt;0,RANK(S668,(N668:P668,Q668:AE668)),0)</f>
        <v>0</v>
      </c>
      <c r="BF668" s="2">
        <f t="shared" si="256"/>
        <v>1.9861735981564797E-2</v>
      </c>
      <c r="BG668" s="2">
        <f t="shared" si="257"/>
        <v>0</v>
      </c>
      <c r="BH668" s="2">
        <f t="shared" si="258"/>
        <v>0</v>
      </c>
      <c r="BI668" s="2">
        <f t="shared" si="259"/>
        <v>0</v>
      </c>
      <c r="BK668" t="s">
        <v>1997</v>
      </c>
      <c r="BL668" t="s">
        <v>522</v>
      </c>
      <c r="BO668" s="99">
        <v>17</v>
      </c>
      <c r="BP668" s="97">
        <v>85</v>
      </c>
      <c r="BQ668" s="103">
        <f t="shared" si="260"/>
        <v>17085</v>
      </c>
      <c r="BS668" s="7" t="s">
        <v>2466</v>
      </c>
      <c r="BV668" s="61">
        <v>0</v>
      </c>
    </row>
    <row r="669" spans="1:74" ht="14" hidden="1" customHeight="1" outlineLevel="1" x14ac:dyDescent="0.2">
      <c r="A669" t="s">
        <v>487</v>
      </c>
      <c r="B669" t="s">
        <v>522</v>
      </c>
      <c r="C669" s="1">
        <f t="shared" si="250"/>
        <v>5196</v>
      </c>
      <c r="D669" s="7">
        <f t="shared" si="245"/>
        <v>2</v>
      </c>
      <c r="E669" s="7">
        <f t="shared" si="246"/>
        <v>1</v>
      </c>
      <c r="F669" s="7">
        <f t="shared" si="247"/>
        <v>0</v>
      </c>
      <c r="G669" s="1">
        <f t="shared" si="248"/>
        <v>1586</v>
      </c>
      <c r="H669" s="2">
        <f t="shared" si="249"/>
        <v>0.30523479599692072</v>
      </c>
      <c r="I669" s="2"/>
      <c r="J669" s="2">
        <f t="shared" si="251"/>
        <v>0.2746343341031563</v>
      </c>
      <c r="K669" s="2">
        <f t="shared" si="252"/>
        <v>0.57986913010007701</v>
      </c>
      <c r="L669" s="2">
        <f t="shared" si="253"/>
        <v>0</v>
      </c>
      <c r="M669" s="2">
        <f t="shared" si="254"/>
        <v>0.14549653579676669</v>
      </c>
      <c r="N669" s="1">
        <v>1427</v>
      </c>
      <c r="O669" s="1">
        <v>3013</v>
      </c>
      <c r="Q669" s="61">
        <v>128</v>
      </c>
      <c r="R669" s="61"/>
      <c r="S669" s="61"/>
      <c r="T669" s="61"/>
      <c r="U669" s="61"/>
      <c r="V669" s="61"/>
      <c r="W669" s="61">
        <f t="shared" si="255"/>
        <v>9</v>
      </c>
      <c r="X669" s="61">
        <v>619</v>
      </c>
      <c r="Y669" s="61">
        <v>0</v>
      </c>
      <c r="Z669" s="6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BB669" s="7">
        <f>IF(Q669&gt;0,RANK(Q669,(N669:P669,Q669:AE669)),0)</f>
        <v>4</v>
      </c>
      <c r="BC669" s="7">
        <f>IF(R669&gt;0,RANK(R669,(N669:P669,Q669:AE669)),0)</f>
        <v>0</v>
      </c>
      <c r="BD669" s="7">
        <f>IF(T669&gt;0,RANK(T669,(N669:P669,Q669:AE669)),0)</f>
        <v>0</v>
      </c>
      <c r="BE669" s="7">
        <f>IF(S669&gt;0,RANK(S669,(N669:P669,Q669:AE669)),0)</f>
        <v>0</v>
      </c>
      <c r="BF669" s="2">
        <f t="shared" si="256"/>
        <v>2.4634334103156273E-2</v>
      </c>
      <c r="BG669" s="2">
        <f t="shared" si="257"/>
        <v>0</v>
      </c>
      <c r="BH669" s="2">
        <f t="shared" si="258"/>
        <v>0</v>
      </c>
      <c r="BI669" s="2">
        <f t="shared" si="259"/>
        <v>0</v>
      </c>
      <c r="BK669" t="s">
        <v>487</v>
      </c>
      <c r="BL669" t="s">
        <v>522</v>
      </c>
      <c r="BO669" s="99">
        <v>17</v>
      </c>
      <c r="BP669" s="97">
        <v>87</v>
      </c>
      <c r="BQ669" s="103">
        <f t="shared" si="260"/>
        <v>17087</v>
      </c>
      <c r="BS669" s="7" t="s">
        <v>2466</v>
      </c>
      <c r="BV669" s="61">
        <v>9</v>
      </c>
    </row>
    <row r="670" spans="1:74" ht="14" hidden="1" customHeight="1" outlineLevel="1" x14ac:dyDescent="0.2">
      <c r="A670" t="s">
        <v>508</v>
      </c>
      <c r="B670" t="s">
        <v>522</v>
      </c>
      <c r="C670" s="1">
        <f t="shared" si="250"/>
        <v>169709</v>
      </c>
      <c r="D670" s="7">
        <f t="shared" si="245"/>
        <v>1</v>
      </c>
      <c r="E670" s="7">
        <f t="shared" si="246"/>
        <v>2</v>
      </c>
      <c r="F670" s="7">
        <f t="shared" si="247"/>
        <v>0</v>
      </c>
      <c r="G670" s="1">
        <f t="shared" si="248"/>
        <v>4021</v>
      </c>
      <c r="H670" s="2">
        <f t="shared" si="249"/>
        <v>2.3693498871597853E-2</v>
      </c>
      <c r="I670" s="2"/>
      <c r="J670" s="2">
        <f t="shared" si="251"/>
        <v>0.4791142485077397</v>
      </c>
      <c r="K670" s="2">
        <f t="shared" si="252"/>
        <v>0.45542074963614187</v>
      </c>
      <c r="L670" s="2">
        <f t="shared" si="253"/>
        <v>0</v>
      </c>
      <c r="M670" s="2">
        <f t="shared" si="254"/>
        <v>6.5465001856118366E-2</v>
      </c>
      <c r="N670" s="1">
        <v>81310</v>
      </c>
      <c r="O670" s="1">
        <v>77289</v>
      </c>
      <c r="Q670" s="61">
        <v>4835</v>
      </c>
      <c r="R670" s="61"/>
      <c r="S670" s="61"/>
      <c r="T670" s="61"/>
      <c r="U670" s="61"/>
      <c r="V670" s="61"/>
      <c r="W670" s="61">
        <f t="shared" si="255"/>
        <v>0</v>
      </c>
      <c r="X670" s="61">
        <v>6273</v>
      </c>
      <c r="Y670" s="61">
        <v>1</v>
      </c>
      <c r="Z670" s="6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1</v>
      </c>
      <c r="BB670" s="7">
        <f>IF(Q670&gt;0,RANK(Q670,(N670:P670,Q670:AE670)),0)</f>
        <v>4</v>
      </c>
      <c r="BC670" s="7">
        <f>IF(R670&gt;0,RANK(R670,(N670:P670,Q670:AE670)),0)</f>
        <v>0</v>
      </c>
      <c r="BD670" s="7">
        <f>IF(T670&gt;0,RANK(T670,(N670:P670,Q670:AE670)),0)</f>
        <v>0</v>
      </c>
      <c r="BE670" s="7">
        <f>IF(S670&gt;0,RANK(S670,(N670:P670,Q670:AE670)),0)</f>
        <v>0</v>
      </c>
      <c r="BF670" s="2">
        <f t="shared" si="256"/>
        <v>2.8489944552145142E-2</v>
      </c>
      <c r="BG670" s="2">
        <f t="shared" si="257"/>
        <v>0</v>
      </c>
      <c r="BH670" s="2">
        <f t="shared" si="258"/>
        <v>0</v>
      </c>
      <c r="BI670" s="2">
        <f t="shared" si="259"/>
        <v>0</v>
      </c>
      <c r="BK670" t="s">
        <v>508</v>
      </c>
      <c r="BL670" t="s">
        <v>522</v>
      </c>
      <c r="BO670" s="99">
        <v>17</v>
      </c>
      <c r="BP670" s="97">
        <v>89</v>
      </c>
      <c r="BQ670" s="103">
        <f t="shared" si="260"/>
        <v>17089</v>
      </c>
      <c r="BS670" s="7" t="s">
        <v>2466</v>
      </c>
      <c r="BV670" s="61">
        <v>2</v>
      </c>
    </row>
    <row r="671" spans="1:74" ht="14" hidden="1" customHeight="1" outlineLevel="1" x14ac:dyDescent="0.2">
      <c r="A671" t="s">
        <v>2372</v>
      </c>
      <c r="B671" t="s">
        <v>522</v>
      </c>
      <c r="C671" s="1">
        <f t="shared" si="250"/>
        <v>36739</v>
      </c>
      <c r="D671" s="7">
        <f t="shared" si="245"/>
        <v>2</v>
      </c>
      <c r="E671" s="7">
        <f t="shared" si="246"/>
        <v>1</v>
      </c>
      <c r="F671" s="7">
        <f t="shared" si="247"/>
        <v>0</v>
      </c>
      <c r="G671" s="1">
        <f t="shared" si="248"/>
        <v>4654</v>
      </c>
      <c r="H671" s="2">
        <f t="shared" si="249"/>
        <v>0.1266773728190751</v>
      </c>
      <c r="I671" s="2"/>
      <c r="J671" s="2">
        <f t="shared" si="251"/>
        <v>0.39726176542638614</v>
      </c>
      <c r="K671" s="2">
        <f t="shared" si="252"/>
        <v>0.52393913824546123</v>
      </c>
      <c r="L671" s="2">
        <f t="shared" si="253"/>
        <v>0</v>
      </c>
      <c r="M671" s="2">
        <f t="shared" si="254"/>
        <v>7.8799096328152629E-2</v>
      </c>
      <c r="N671" s="1">
        <v>14595</v>
      </c>
      <c r="O671" s="1">
        <v>19249</v>
      </c>
      <c r="Q671" s="61">
        <v>1006</v>
      </c>
      <c r="R671" s="61"/>
      <c r="S671" s="61"/>
      <c r="T671" s="61"/>
      <c r="U671" s="61"/>
      <c r="V671" s="61"/>
      <c r="W671" s="61">
        <f t="shared" si="255"/>
        <v>72</v>
      </c>
      <c r="X671" s="61">
        <v>1816</v>
      </c>
      <c r="Y671" s="61">
        <v>1</v>
      </c>
      <c r="Z671" s="6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BB671" s="7">
        <f>IF(Q671&gt;0,RANK(Q671,(N671:P671,Q671:AE671)),0)</f>
        <v>4</v>
      </c>
      <c r="BC671" s="7">
        <f>IF(R671&gt;0,RANK(R671,(N671:P671,Q671:AE671)),0)</f>
        <v>0</v>
      </c>
      <c r="BD671" s="7">
        <f>IF(T671&gt;0,RANK(T671,(N671:P671,Q671:AE671)),0)</f>
        <v>0</v>
      </c>
      <c r="BE671" s="7">
        <f>IF(S671&gt;0,RANK(S671,(N671:P671,Q671:AE671)),0)</f>
        <v>0</v>
      </c>
      <c r="BF671" s="2">
        <f t="shared" si="256"/>
        <v>2.7382345736138708E-2</v>
      </c>
      <c r="BG671" s="2">
        <f t="shared" si="257"/>
        <v>0</v>
      </c>
      <c r="BH671" s="2">
        <f t="shared" si="258"/>
        <v>0</v>
      </c>
      <c r="BI671" s="2">
        <f t="shared" si="259"/>
        <v>0</v>
      </c>
      <c r="BK671" t="s">
        <v>2372</v>
      </c>
      <c r="BL671" t="s">
        <v>522</v>
      </c>
      <c r="BO671" s="99">
        <v>17</v>
      </c>
      <c r="BP671" s="97">
        <v>91</v>
      </c>
      <c r="BQ671" s="103">
        <f t="shared" si="260"/>
        <v>17091</v>
      </c>
      <c r="BS671" s="7" t="s">
        <v>2466</v>
      </c>
      <c r="BV671" s="61">
        <v>73</v>
      </c>
    </row>
    <row r="672" spans="1:74" ht="14" hidden="1" customHeight="1" outlineLevel="1" x14ac:dyDescent="0.2">
      <c r="A672" t="s">
        <v>2108</v>
      </c>
      <c r="B672" t="s">
        <v>522</v>
      </c>
      <c r="C672" s="1">
        <f t="shared" si="250"/>
        <v>44919</v>
      </c>
      <c r="D672" s="7">
        <f t="shared" si="245"/>
        <v>1</v>
      </c>
      <c r="E672" s="7">
        <f t="shared" si="246"/>
        <v>2</v>
      </c>
      <c r="F672" s="7">
        <f t="shared" si="247"/>
        <v>0</v>
      </c>
      <c r="G672" s="1">
        <f t="shared" si="248"/>
        <v>548</v>
      </c>
      <c r="H672" s="2">
        <f t="shared" si="249"/>
        <v>1.2199737304926645E-2</v>
      </c>
      <c r="I672" s="2"/>
      <c r="J672" s="2">
        <f t="shared" si="251"/>
        <v>0.4672855584496538</v>
      </c>
      <c r="K672" s="2">
        <f t="shared" si="252"/>
        <v>0.45508582114472718</v>
      </c>
      <c r="L672" s="2">
        <f t="shared" si="253"/>
        <v>0</v>
      </c>
      <c r="M672" s="2">
        <f t="shared" si="254"/>
        <v>7.762862040561902E-2</v>
      </c>
      <c r="N672" s="1">
        <v>20990</v>
      </c>
      <c r="O672" s="1">
        <v>20442</v>
      </c>
      <c r="Q672" s="61">
        <v>1227</v>
      </c>
      <c r="R672" s="61"/>
      <c r="S672" s="61"/>
      <c r="T672" s="61"/>
      <c r="U672" s="61"/>
      <c r="V672" s="61"/>
      <c r="W672" s="61">
        <f t="shared" si="255"/>
        <v>118</v>
      </c>
      <c r="X672" s="61">
        <v>2141</v>
      </c>
      <c r="Y672" s="61">
        <v>0</v>
      </c>
      <c r="Z672" s="61">
        <v>0</v>
      </c>
      <c r="AA672" s="1">
        <v>0</v>
      </c>
      <c r="AB672" s="1">
        <v>0</v>
      </c>
      <c r="AC672" s="1">
        <v>0</v>
      </c>
      <c r="AD672" s="1">
        <v>1</v>
      </c>
      <c r="AE672" s="1">
        <v>0</v>
      </c>
      <c r="AF672" s="1">
        <v>0</v>
      </c>
      <c r="BB672" s="7">
        <f>IF(Q672&gt;0,RANK(Q672,(N672:P672,Q672:AE672)),0)</f>
        <v>4</v>
      </c>
      <c r="BC672" s="7">
        <f>IF(R672&gt;0,RANK(R672,(N672:P672,Q672:AE672)),0)</f>
        <v>0</v>
      </c>
      <c r="BD672" s="7">
        <f>IF(T672&gt;0,RANK(T672,(N672:P672,Q672:AE672)),0)</f>
        <v>0</v>
      </c>
      <c r="BE672" s="7">
        <f>IF(S672&gt;0,RANK(S672,(N672:P672,Q672:AE672)),0)</f>
        <v>0</v>
      </c>
      <c r="BF672" s="2">
        <f t="shared" si="256"/>
        <v>2.7315835169972616E-2</v>
      </c>
      <c r="BG672" s="2">
        <f t="shared" si="257"/>
        <v>0</v>
      </c>
      <c r="BH672" s="2">
        <f t="shared" si="258"/>
        <v>0</v>
      </c>
      <c r="BI672" s="2">
        <f t="shared" si="259"/>
        <v>0</v>
      </c>
      <c r="BK672" t="s">
        <v>2108</v>
      </c>
      <c r="BL672" t="s">
        <v>522</v>
      </c>
      <c r="BO672" s="99">
        <v>17</v>
      </c>
      <c r="BP672" s="97">
        <v>93</v>
      </c>
      <c r="BQ672" s="103">
        <f t="shared" si="260"/>
        <v>17093</v>
      </c>
      <c r="BS672" s="7" t="s">
        <v>2466</v>
      </c>
      <c r="BV672" s="61">
        <v>119</v>
      </c>
    </row>
    <row r="673" spans="1:74" ht="14" hidden="1" customHeight="1" outlineLevel="1" x14ac:dyDescent="0.2">
      <c r="A673" t="s">
        <v>1138</v>
      </c>
      <c r="B673" t="s">
        <v>522</v>
      </c>
      <c r="C673" s="1">
        <f t="shared" si="250"/>
        <v>17739</v>
      </c>
      <c r="D673" s="7">
        <f t="shared" si="245"/>
        <v>1</v>
      </c>
      <c r="E673" s="7">
        <f t="shared" si="246"/>
        <v>2</v>
      </c>
      <c r="F673" s="7">
        <f t="shared" si="247"/>
        <v>0</v>
      </c>
      <c r="G673" s="1">
        <f t="shared" si="248"/>
        <v>461</v>
      </c>
      <c r="H673" s="2">
        <f t="shared" si="249"/>
        <v>2.5987936185805287E-2</v>
      </c>
      <c r="I673" s="2"/>
      <c r="J673" s="2">
        <f t="shared" si="251"/>
        <v>0.467444613563335</v>
      </c>
      <c r="K673" s="2">
        <f t="shared" si="252"/>
        <v>0.44145667737752975</v>
      </c>
      <c r="L673" s="2">
        <f t="shared" si="253"/>
        <v>0</v>
      </c>
      <c r="M673" s="2">
        <f t="shared" si="254"/>
        <v>9.1098709059135252E-2</v>
      </c>
      <c r="N673" s="1">
        <v>8292</v>
      </c>
      <c r="O673" s="1">
        <v>7831</v>
      </c>
      <c r="Q673" s="61">
        <v>426</v>
      </c>
      <c r="R673" s="61"/>
      <c r="S673" s="61"/>
      <c r="T673" s="61"/>
      <c r="U673" s="61"/>
      <c r="V673" s="61"/>
      <c r="W673" s="61">
        <f t="shared" si="255"/>
        <v>39</v>
      </c>
      <c r="X673" s="61">
        <v>1150</v>
      </c>
      <c r="Y673" s="61">
        <v>0</v>
      </c>
      <c r="Z673" s="6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BB673" s="7">
        <f>IF(Q673&gt;0,RANK(Q673,(N673:P673,Q673:AE673)),0)</f>
        <v>4</v>
      </c>
      <c r="BC673" s="7">
        <f>IF(R673&gt;0,RANK(R673,(N673:P673,Q673:AE673)),0)</f>
        <v>0</v>
      </c>
      <c r="BD673" s="7">
        <f>IF(T673&gt;0,RANK(T673,(N673:P673,Q673:AE673)),0)</f>
        <v>0</v>
      </c>
      <c r="BE673" s="7">
        <f>IF(S673&gt;0,RANK(S673,(N673:P673,Q673:AE673)),0)</f>
        <v>0</v>
      </c>
      <c r="BF673" s="2">
        <f t="shared" si="256"/>
        <v>2.4014882462371046E-2</v>
      </c>
      <c r="BG673" s="2">
        <f t="shared" si="257"/>
        <v>0</v>
      </c>
      <c r="BH673" s="2">
        <f t="shared" si="258"/>
        <v>0</v>
      </c>
      <c r="BI673" s="2">
        <f t="shared" si="259"/>
        <v>0</v>
      </c>
      <c r="BK673" t="s">
        <v>1138</v>
      </c>
      <c r="BL673" t="s">
        <v>522</v>
      </c>
      <c r="BO673" s="99">
        <v>17</v>
      </c>
      <c r="BP673" s="97">
        <v>95</v>
      </c>
      <c r="BQ673" s="103">
        <f t="shared" si="260"/>
        <v>17095</v>
      </c>
      <c r="BS673" s="7" t="s">
        <v>2466</v>
      </c>
      <c r="BV673" s="61">
        <v>40</v>
      </c>
    </row>
    <row r="674" spans="1:74" ht="14" hidden="1" customHeight="1" outlineLevel="1" x14ac:dyDescent="0.2">
      <c r="A674" t="s">
        <v>1831</v>
      </c>
      <c r="B674" t="s">
        <v>522</v>
      </c>
      <c r="C674" s="1">
        <f t="shared" si="250"/>
        <v>251423</v>
      </c>
      <c r="D674" s="7">
        <f t="shared" si="245"/>
        <v>1</v>
      </c>
      <c r="E674" s="7">
        <f t="shared" si="246"/>
        <v>2</v>
      </c>
      <c r="F674" s="7">
        <f t="shared" si="247"/>
        <v>0</v>
      </c>
      <c r="G674" s="1">
        <f t="shared" si="248"/>
        <v>19316</v>
      </c>
      <c r="H674" s="2">
        <f t="shared" si="249"/>
        <v>7.6826702409882944E-2</v>
      </c>
      <c r="I674" s="2"/>
      <c r="J674" s="2">
        <f t="shared" si="251"/>
        <v>0.51150053893239678</v>
      </c>
      <c r="K674" s="2">
        <f t="shared" si="252"/>
        <v>0.43467383652251385</v>
      </c>
      <c r="L674" s="2">
        <f t="shared" si="253"/>
        <v>0</v>
      </c>
      <c r="M674" s="2">
        <f t="shared" si="254"/>
        <v>5.3825624545089379E-2</v>
      </c>
      <c r="N674" s="1">
        <v>128603</v>
      </c>
      <c r="O674" s="1">
        <v>109287</v>
      </c>
      <c r="Q674" s="61">
        <v>5775</v>
      </c>
      <c r="R674" s="61"/>
      <c r="S674" s="61"/>
      <c r="T674" s="61"/>
      <c r="U674" s="61"/>
      <c r="V674" s="61"/>
      <c r="W674" s="61">
        <f t="shared" si="255"/>
        <v>684</v>
      </c>
      <c r="X674" s="61">
        <v>7069</v>
      </c>
      <c r="Y674" s="61">
        <v>3</v>
      </c>
      <c r="Z674" s="61">
        <v>0</v>
      </c>
      <c r="AA674" s="1">
        <v>1</v>
      </c>
      <c r="AB674" s="1">
        <v>1</v>
      </c>
      <c r="AC674" s="1">
        <v>0</v>
      </c>
      <c r="AD674" s="1">
        <v>0</v>
      </c>
      <c r="AE674" s="1">
        <v>0</v>
      </c>
      <c r="AF674" s="1">
        <v>0</v>
      </c>
      <c r="BB674" s="7">
        <f>IF(Q674&gt;0,RANK(Q674,(N674:P674,Q674:AE674)),0)</f>
        <v>4</v>
      </c>
      <c r="BC674" s="7">
        <f>IF(R674&gt;0,RANK(R674,(N674:P674,Q674:AE674)),0)</f>
        <v>0</v>
      </c>
      <c r="BD674" s="7">
        <f>IF(T674&gt;0,RANK(T674,(N674:P674,Q674:AE674)),0)</f>
        <v>0</v>
      </c>
      <c r="BE674" s="7">
        <f>IF(S674&gt;0,RANK(S674,(N674:P674,Q674:AE674)),0)</f>
        <v>0</v>
      </c>
      <c r="BF674" s="2">
        <f t="shared" si="256"/>
        <v>2.2969258977897807E-2</v>
      </c>
      <c r="BG674" s="2">
        <f t="shared" si="257"/>
        <v>0</v>
      </c>
      <c r="BH674" s="2">
        <f t="shared" si="258"/>
        <v>0</v>
      </c>
      <c r="BI674" s="2">
        <f t="shared" si="259"/>
        <v>0</v>
      </c>
      <c r="BK674" t="s">
        <v>1831</v>
      </c>
      <c r="BL674" t="s">
        <v>522</v>
      </c>
      <c r="BO674" s="99">
        <v>17</v>
      </c>
      <c r="BP674" s="97">
        <v>97</v>
      </c>
      <c r="BQ674" s="103">
        <f t="shared" si="260"/>
        <v>17097</v>
      </c>
      <c r="BS674" s="7" t="s">
        <v>2466</v>
      </c>
      <c r="BV674" s="139">
        <v>689</v>
      </c>
    </row>
    <row r="675" spans="1:74" ht="14" hidden="1" customHeight="1" outlineLevel="1" x14ac:dyDescent="0.2">
      <c r="A675" t="s">
        <v>1410</v>
      </c>
      <c r="B675" t="s">
        <v>522</v>
      </c>
      <c r="C675" s="1">
        <f t="shared" si="250"/>
        <v>39673</v>
      </c>
      <c r="D675" s="7">
        <f t="shared" si="245"/>
        <v>2</v>
      </c>
      <c r="E675" s="7">
        <f t="shared" si="246"/>
        <v>1</v>
      </c>
      <c r="F675" s="7">
        <f t="shared" si="247"/>
        <v>0</v>
      </c>
      <c r="G675" s="1">
        <f t="shared" si="248"/>
        <v>1637</v>
      </c>
      <c r="H675" s="2">
        <f t="shared" si="249"/>
        <v>4.1262319461598571E-2</v>
      </c>
      <c r="I675" s="2"/>
      <c r="J675" s="2">
        <f t="shared" si="251"/>
        <v>0.43850981776018955</v>
      </c>
      <c r="K675" s="2">
        <f t="shared" si="252"/>
        <v>0.47977213722178813</v>
      </c>
      <c r="L675" s="2">
        <f t="shared" si="253"/>
        <v>0</v>
      </c>
      <c r="M675" s="2">
        <f t="shared" si="254"/>
        <v>8.1718045018022267E-2</v>
      </c>
      <c r="N675" s="1">
        <v>17397</v>
      </c>
      <c r="O675" s="1">
        <v>19034</v>
      </c>
      <c r="Q675" s="61">
        <v>1150</v>
      </c>
      <c r="R675" s="61"/>
      <c r="S675" s="61"/>
      <c r="T675" s="61"/>
      <c r="U675" s="61"/>
      <c r="V675" s="61"/>
      <c r="W675" s="61">
        <f t="shared" si="255"/>
        <v>72</v>
      </c>
      <c r="X675" s="61">
        <v>2020</v>
      </c>
      <c r="Y675" s="61">
        <v>0</v>
      </c>
      <c r="Z675" s="6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BB675" s="7">
        <f>IF(Q675&gt;0,RANK(Q675,(N675:P675,Q675:AE675)),0)</f>
        <v>4</v>
      </c>
      <c r="BC675" s="7">
        <f>IF(R675&gt;0,RANK(R675,(N675:P675,Q675:AE675)),0)</f>
        <v>0</v>
      </c>
      <c r="BD675" s="7">
        <f>IF(T675&gt;0,RANK(T675,(N675:P675,Q675:AE675)),0)</f>
        <v>0</v>
      </c>
      <c r="BE675" s="7">
        <f>IF(S675&gt;0,RANK(S675,(N675:P675,Q675:AE675)),0)</f>
        <v>0</v>
      </c>
      <c r="BF675" s="2">
        <f t="shared" si="256"/>
        <v>2.8986968467219518E-2</v>
      </c>
      <c r="BG675" s="2">
        <f t="shared" si="257"/>
        <v>0</v>
      </c>
      <c r="BH675" s="2">
        <f t="shared" si="258"/>
        <v>0</v>
      </c>
      <c r="BI675" s="2">
        <f t="shared" si="259"/>
        <v>0</v>
      </c>
      <c r="BK675" t="s">
        <v>1410</v>
      </c>
      <c r="BL675" t="s">
        <v>522</v>
      </c>
      <c r="BO675" s="99">
        <v>17</v>
      </c>
      <c r="BP675" s="97">
        <v>99</v>
      </c>
      <c r="BQ675" s="103">
        <f t="shared" si="260"/>
        <v>17099</v>
      </c>
      <c r="BS675" s="7" t="s">
        <v>2466</v>
      </c>
      <c r="BV675" s="61">
        <v>72</v>
      </c>
    </row>
    <row r="676" spans="1:74" ht="14" hidden="1" customHeight="1" outlineLevel="1" x14ac:dyDescent="0.2">
      <c r="A676" t="s">
        <v>1205</v>
      </c>
      <c r="B676" t="s">
        <v>522</v>
      </c>
      <c r="C676" s="1">
        <f t="shared" si="250"/>
        <v>4268</v>
      </c>
      <c r="D676" s="7">
        <f t="shared" si="245"/>
        <v>2</v>
      </c>
      <c r="E676" s="7">
        <f t="shared" si="246"/>
        <v>1</v>
      </c>
      <c r="F676" s="7">
        <f t="shared" si="247"/>
        <v>0</v>
      </c>
      <c r="G676" s="1">
        <f t="shared" si="248"/>
        <v>1209</v>
      </c>
      <c r="H676" s="2">
        <f t="shared" si="249"/>
        <v>0.28327085285848175</v>
      </c>
      <c r="I676" s="2"/>
      <c r="J676" s="2">
        <f t="shared" si="251"/>
        <v>0.32333645735707589</v>
      </c>
      <c r="K676" s="2">
        <f t="shared" si="252"/>
        <v>0.60660731021555769</v>
      </c>
      <c r="L676" s="2">
        <f t="shared" si="253"/>
        <v>0</v>
      </c>
      <c r="M676" s="2">
        <f t="shared" si="254"/>
        <v>7.0056232427366472E-2</v>
      </c>
      <c r="N676" s="1">
        <v>1380</v>
      </c>
      <c r="O676" s="1">
        <v>2589</v>
      </c>
      <c r="Q676" s="61">
        <v>101</v>
      </c>
      <c r="R676" s="61"/>
      <c r="S676" s="61"/>
      <c r="T676" s="61"/>
      <c r="U676" s="61"/>
      <c r="V676" s="61"/>
      <c r="W676" s="61">
        <f t="shared" si="255"/>
        <v>0</v>
      </c>
      <c r="X676" s="61">
        <v>198</v>
      </c>
      <c r="Y676" s="61">
        <v>0</v>
      </c>
      <c r="Z676" s="6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BB676" s="7">
        <f>IF(Q676&gt;0,RANK(Q676,(N676:P676,Q676:AE676)),0)</f>
        <v>4</v>
      </c>
      <c r="BC676" s="7">
        <f>IF(R676&gt;0,RANK(R676,(N676:P676,Q676:AE676)),0)</f>
        <v>0</v>
      </c>
      <c r="BD676" s="7">
        <f>IF(T676&gt;0,RANK(T676,(N676:P676,Q676:AE676)),0)</f>
        <v>0</v>
      </c>
      <c r="BE676" s="7">
        <f>IF(S676&gt;0,RANK(S676,(N676:P676,Q676:AE676)),0)</f>
        <v>0</v>
      </c>
      <c r="BF676" s="2">
        <f t="shared" si="256"/>
        <v>2.3664479850046861E-2</v>
      </c>
      <c r="BG676" s="2">
        <f t="shared" si="257"/>
        <v>0</v>
      </c>
      <c r="BH676" s="2">
        <f t="shared" si="258"/>
        <v>0</v>
      </c>
      <c r="BI676" s="2">
        <f t="shared" si="259"/>
        <v>0</v>
      </c>
      <c r="BK676" t="s">
        <v>1205</v>
      </c>
      <c r="BL676" t="s">
        <v>522</v>
      </c>
      <c r="BO676" s="99">
        <v>17</v>
      </c>
      <c r="BP676" s="97">
        <v>101</v>
      </c>
      <c r="BQ676" s="103">
        <f t="shared" si="260"/>
        <v>17101</v>
      </c>
      <c r="BS676" s="7" t="s">
        <v>2466</v>
      </c>
      <c r="BV676" s="61">
        <v>0</v>
      </c>
    </row>
    <row r="677" spans="1:74" ht="14" hidden="1" customHeight="1" outlineLevel="1" x14ac:dyDescent="0.2">
      <c r="A677" t="s">
        <v>1206</v>
      </c>
      <c r="B677" t="s">
        <v>522</v>
      </c>
      <c r="C677" s="1">
        <f t="shared" si="250"/>
        <v>12545</v>
      </c>
      <c r="D677" s="7">
        <f t="shared" si="245"/>
        <v>2</v>
      </c>
      <c r="E677" s="7">
        <f t="shared" si="246"/>
        <v>1</v>
      </c>
      <c r="F677" s="7">
        <f t="shared" si="247"/>
        <v>0</v>
      </c>
      <c r="G677" s="1">
        <f t="shared" si="248"/>
        <v>1061</v>
      </c>
      <c r="H677" s="2">
        <f t="shared" si="249"/>
        <v>8.4575528098844166E-2</v>
      </c>
      <c r="I677" s="2"/>
      <c r="J677" s="2">
        <f t="shared" si="251"/>
        <v>0.39816660023913908</v>
      </c>
      <c r="K677" s="2">
        <f t="shared" si="252"/>
        <v>0.48274212833798325</v>
      </c>
      <c r="L677" s="2">
        <f t="shared" si="253"/>
        <v>0</v>
      </c>
      <c r="M677" s="2">
        <f t="shared" si="254"/>
        <v>0.11909127142287768</v>
      </c>
      <c r="N677" s="1">
        <v>4995</v>
      </c>
      <c r="O677" s="1">
        <v>6056</v>
      </c>
      <c r="Q677" s="61">
        <v>382</v>
      </c>
      <c r="R677" s="61"/>
      <c r="S677" s="61"/>
      <c r="T677" s="61"/>
      <c r="U677" s="61"/>
      <c r="V677" s="61"/>
      <c r="W677" s="61">
        <f t="shared" si="255"/>
        <v>21</v>
      </c>
      <c r="X677" s="61">
        <v>1091</v>
      </c>
      <c r="Y677" s="61">
        <v>0</v>
      </c>
      <c r="Z677" s="6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BB677" s="7">
        <f>IF(Q677&gt;0,RANK(Q677,(N677:P677,Q677:AE677)),0)</f>
        <v>4</v>
      </c>
      <c r="BC677" s="7">
        <f>IF(R677&gt;0,RANK(R677,(N677:P677,Q677:AE677)),0)</f>
        <v>0</v>
      </c>
      <c r="BD677" s="7">
        <f>IF(T677&gt;0,RANK(T677,(N677:P677,Q677:AE677)),0)</f>
        <v>0</v>
      </c>
      <c r="BE677" s="7">
        <f>IF(S677&gt;0,RANK(S677,(N677:P677,Q677:AE677)),0)</f>
        <v>0</v>
      </c>
      <c r="BF677" s="2">
        <f t="shared" si="256"/>
        <v>3.0450378636907135E-2</v>
      </c>
      <c r="BG677" s="2">
        <f t="shared" si="257"/>
        <v>0</v>
      </c>
      <c r="BH677" s="2">
        <f t="shared" si="258"/>
        <v>0</v>
      </c>
      <c r="BI677" s="2">
        <f t="shared" si="259"/>
        <v>0</v>
      </c>
      <c r="BK677" t="s">
        <v>1206</v>
      </c>
      <c r="BL677" t="s">
        <v>522</v>
      </c>
      <c r="BO677" s="99">
        <v>17</v>
      </c>
      <c r="BP677" s="97">
        <v>103</v>
      </c>
      <c r="BQ677" s="103">
        <f t="shared" si="260"/>
        <v>17103</v>
      </c>
      <c r="BS677" s="7" t="s">
        <v>2466</v>
      </c>
      <c r="BV677" s="139">
        <v>21</v>
      </c>
    </row>
    <row r="678" spans="1:74" ht="14" hidden="1" customHeight="1" outlineLevel="1" x14ac:dyDescent="0.2">
      <c r="A678" t="s">
        <v>737</v>
      </c>
      <c r="B678" t="s">
        <v>522</v>
      </c>
      <c r="C678" s="1">
        <f t="shared" si="250"/>
        <v>12039</v>
      </c>
      <c r="D678" s="7">
        <f t="shared" si="245"/>
        <v>2</v>
      </c>
      <c r="E678" s="7">
        <f t="shared" si="246"/>
        <v>1</v>
      </c>
      <c r="F678" s="7">
        <f t="shared" si="247"/>
        <v>0</v>
      </c>
      <c r="G678" s="1">
        <f t="shared" si="248"/>
        <v>4086</v>
      </c>
      <c r="H678" s="2">
        <f t="shared" si="249"/>
        <v>0.33939695988038876</v>
      </c>
      <c r="I678" s="2"/>
      <c r="J678" s="2">
        <f t="shared" si="251"/>
        <v>0.27784699725890855</v>
      </c>
      <c r="K678" s="2">
        <f t="shared" si="252"/>
        <v>0.61724395713929725</v>
      </c>
      <c r="L678" s="2">
        <f t="shared" si="253"/>
        <v>0</v>
      </c>
      <c r="M678" s="2">
        <f t="shared" si="254"/>
        <v>0.10490904560179415</v>
      </c>
      <c r="N678" s="1">
        <v>3345</v>
      </c>
      <c r="O678" s="1">
        <v>7431</v>
      </c>
      <c r="Q678" s="61">
        <v>376</v>
      </c>
      <c r="R678" s="61"/>
      <c r="S678" s="61"/>
      <c r="T678" s="61"/>
      <c r="U678" s="61"/>
      <c r="V678" s="61"/>
      <c r="W678" s="61">
        <f t="shared" si="255"/>
        <v>35</v>
      </c>
      <c r="X678" s="61">
        <v>852</v>
      </c>
      <c r="Y678" s="61">
        <v>0</v>
      </c>
      <c r="Z678" s="6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BB678" s="7">
        <f>IF(Q678&gt;0,RANK(Q678,(N678:P678,Q678:AE678)),0)</f>
        <v>4</v>
      </c>
      <c r="BC678" s="7">
        <f>IF(R678&gt;0,RANK(R678,(N678:P678,Q678:AE678)),0)</f>
        <v>0</v>
      </c>
      <c r="BD678" s="7">
        <f>IF(T678&gt;0,RANK(T678,(N678:P678,Q678:AE678)),0)</f>
        <v>0</v>
      </c>
      <c r="BE678" s="7">
        <f>IF(S678&gt;0,RANK(S678,(N678:P678,Q678:AE678)),0)</f>
        <v>0</v>
      </c>
      <c r="BF678" s="2">
        <f t="shared" si="256"/>
        <v>3.1231829886203172E-2</v>
      </c>
      <c r="BG678" s="2">
        <f t="shared" si="257"/>
        <v>0</v>
      </c>
      <c r="BH678" s="2">
        <f t="shared" si="258"/>
        <v>0</v>
      </c>
      <c r="BI678" s="2">
        <f t="shared" si="259"/>
        <v>0</v>
      </c>
      <c r="BK678" t="s">
        <v>737</v>
      </c>
      <c r="BL678" t="s">
        <v>522</v>
      </c>
      <c r="BO678" s="99">
        <v>17</v>
      </c>
      <c r="BP678" s="97">
        <v>105</v>
      </c>
      <c r="BQ678" s="103">
        <f t="shared" si="260"/>
        <v>17105</v>
      </c>
      <c r="BS678" s="7" t="s">
        <v>2466</v>
      </c>
      <c r="BV678" s="139">
        <v>35</v>
      </c>
    </row>
    <row r="679" spans="1:74" ht="14" hidden="1" customHeight="1" outlineLevel="1" x14ac:dyDescent="0.2">
      <c r="A679" t="s">
        <v>14</v>
      </c>
      <c r="B679" t="s">
        <v>522</v>
      </c>
      <c r="C679" s="1">
        <f t="shared" si="250"/>
        <v>10034</v>
      </c>
      <c r="D679" s="7">
        <f t="shared" si="245"/>
        <v>2</v>
      </c>
      <c r="E679" s="7">
        <f t="shared" si="246"/>
        <v>1</v>
      </c>
      <c r="F679" s="7">
        <f t="shared" si="247"/>
        <v>0</v>
      </c>
      <c r="G679" s="1">
        <f t="shared" si="248"/>
        <v>3294</v>
      </c>
      <c r="H679" s="2">
        <f t="shared" si="249"/>
        <v>0.32828383496113217</v>
      </c>
      <c r="I679" s="2"/>
      <c r="J679" s="2">
        <f t="shared" si="251"/>
        <v>0.25373729320310945</v>
      </c>
      <c r="K679" s="2">
        <f t="shared" si="252"/>
        <v>0.58202112816424156</v>
      </c>
      <c r="L679" s="2">
        <f t="shared" si="253"/>
        <v>0</v>
      </c>
      <c r="M679" s="2">
        <f t="shared" si="254"/>
        <v>0.16424157863264899</v>
      </c>
      <c r="N679" s="1">
        <v>2546</v>
      </c>
      <c r="O679" s="1">
        <v>5840</v>
      </c>
      <c r="Q679" s="61">
        <v>304</v>
      </c>
      <c r="R679" s="61"/>
      <c r="S679" s="61"/>
      <c r="T679" s="61"/>
      <c r="U679" s="61"/>
      <c r="V679" s="61"/>
      <c r="W679" s="61">
        <f t="shared" si="255"/>
        <v>26</v>
      </c>
      <c r="X679" s="61">
        <v>1318</v>
      </c>
      <c r="Y679" s="61">
        <v>0</v>
      </c>
      <c r="Z679" s="6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BB679" s="7">
        <f>IF(Q679&gt;0,RANK(Q679,(N679:P679,Q679:AE679)),0)</f>
        <v>4</v>
      </c>
      <c r="BC679" s="7">
        <f>IF(R679&gt;0,RANK(R679,(N679:P679,Q679:AE679)),0)</f>
        <v>0</v>
      </c>
      <c r="BD679" s="7">
        <f>IF(T679&gt;0,RANK(T679,(N679:P679,Q679:AE679)),0)</f>
        <v>0</v>
      </c>
      <c r="BE679" s="7">
        <f>IF(S679&gt;0,RANK(S679,(N679:P679,Q679:AE679)),0)</f>
        <v>0</v>
      </c>
      <c r="BF679" s="2">
        <f t="shared" si="256"/>
        <v>3.0296990233207095E-2</v>
      </c>
      <c r="BG679" s="2">
        <f t="shared" si="257"/>
        <v>0</v>
      </c>
      <c r="BH679" s="2">
        <f t="shared" si="258"/>
        <v>0</v>
      </c>
      <c r="BI679" s="2">
        <f t="shared" si="259"/>
        <v>0</v>
      </c>
      <c r="BK679" t="s">
        <v>14</v>
      </c>
      <c r="BL679" t="s">
        <v>522</v>
      </c>
      <c r="BO679" s="99">
        <v>17</v>
      </c>
      <c r="BP679" s="97">
        <v>107</v>
      </c>
      <c r="BQ679" s="103">
        <f t="shared" si="260"/>
        <v>17107</v>
      </c>
      <c r="BS679" s="7" t="s">
        <v>2466</v>
      </c>
      <c r="BV679" s="61">
        <v>26</v>
      </c>
    </row>
    <row r="680" spans="1:74" ht="14" hidden="1" customHeight="1" outlineLevel="1" x14ac:dyDescent="0.2">
      <c r="A680" t="s">
        <v>1539</v>
      </c>
      <c r="B680" t="s">
        <v>522</v>
      </c>
      <c r="C680" s="1">
        <f t="shared" si="250"/>
        <v>10177</v>
      </c>
      <c r="D680" s="7">
        <f t="shared" si="245"/>
        <v>2</v>
      </c>
      <c r="E680" s="7">
        <f t="shared" si="246"/>
        <v>1</v>
      </c>
      <c r="F680" s="7">
        <f t="shared" si="247"/>
        <v>0</v>
      </c>
      <c r="G680" s="1">
        <f t="shared" si="248"/>
        <v>602</v>
      </c>
      <c r="H680" s="2">
        <f t="shared" si="249"/>
        <v>5.9152992040876484E-2</v>
      </c>
      <c r="I680" s="2"/>
      <c r="J680" s="2">
        <f t="shared" si="251"/>
        <v>0.41230225017195637</v>
      </c>
      <c r="K680" s="2">
        <f t="shared" si="252"/>
        <v>0.47145524221283286</v>
      </c>
      <c r="L680" s="2">
        <f t="shared" si="253"/>
        <v>0</v>
      </c>
      <c r="M680" s="2">
        <f t="shared" si="254"/>
        <v>0.11624250761521071</v>
      </c>
      <c r="N680" s="1">
        <v>4196</v>
      </c>
      <c r="O680" s="1">
        <v>4798</v>
      </c>
      <c r="Q680" s="61">
        <v>331</v>
      </c>
      <c r="R680" s="61"/>
      <c r="S680" s="61"/>
      <c r="T680" s="61"/>
      <c r="U680" s="61"/>
      <c r="V680" s="61"/>
      <c r="W680" s="61">
        <f t="shared" si="255"/>
        <v>21</v>
      </c>
      <c r="X680" s="61">
        <v>831</v>
      </c>
      <c r="Y680" s="61">
        <v>0</v>
      </c>
      <c r="Z680" s="6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BB680" s="7">
        <f>IF(Q680&gt;0,RANK(Q680,(N680:P680,Q680:AE680)),0)</f>
        <v>4</v>
      </c>
      <c r="BC680" s="7">
        <f>IF(R680&gt;0,RANK(R680,(N680:P680,Q680:AE680)),0)</f>
        <v>0</v>
      </c>
      <c r="BD680" s="7">
        <f>IF(T680&gt;0,RANK(T680,(N680:P680,Q680:AE680)),0)</f>
        <v>0</v>
      </c>
      <c r="BE680" s="7">
        <f>IF(S680&gt;0,RANK(S680,(N680:P680,Q680:AE680)),0)</f>
        <v>0</v>
      </c>
      <c r="BF680" s="2">
        <f t="shared" si="256"/>
        <v>3.2524319544069959E-2</v>
      </c>
      <c r="BG680" s="2">
        <f t="shared" si="257"/>
        <v>0</v>
      </c>
      <c r="BH680" s="2">
        <f t="shared" si="258"/>
        <v>0</v>
      </c>
      <c r="BI680" s="2">
        <f t="shared" si="259"/>
        <v>0</v>
      </c>
      <c r="BK680" t="s">
        <v>1539</v>
      </c>
      <c r="BL680" t="s">
        <v>522</v>
      </c>
      <c r="BO680" s="99">
        <v>17</v>
      </c>
      <c r="BP680" s="97">
        <v>109</v>
      </c>
      <c r="BQ680" s="103">
        <f t="shared" si="260"/>
        <v>17109</v>
      </c>
      <c r="BS680" s="7" t="s">
        <v>2466</v>
      </c>
      <c r="BV680" s="61">
        <v>21</v>
      </c>
    </row>
    <row r="681" spans="1:74" ht="14" hidden="1" customHeight="1" outlineLevel="1" x14ac:dyDescent="0.2">
      <c r="A681" t="s">
        <v>1248</v>
      </c>
      <c r="B681" t="s">
        <v>522</v>
      </c>
      <c r="C681" s="1">
        <f t="shared" si="250"/>
        <v>116544</v>
      </c>
      <c r="D681" s="7">
        <f t="shared" si="245"/>
        <v>2</v>
      </c>
      <c r="E681" s="7">
        <f t="shared" si="246"/>
        <v>1</v>
      </c>
      <c r="F681" s="7">
        <f t="shared" si="247"/>
        <v>0</v>
      </c>
      <c r="G681" s="1">
        <f t="shared" si="248"/>
        <v>12013</v>
      </c>
      <c r="H681" s="2">
        <f t="shared" si="249"/>
        <v>0.10307694947830862</v>
      </c>
      <c r="I681" s="2"/>
      <c r="J681" s="2">
        <f t="shared" si="251"/>
        <v>0.41729303953871499</v>
      </c>
      <c r="K681" s="2">
        <f t="shared" si="252"/>
        <v>0.52036998901702358</v>
      </c>
      <c r="L681" s="2">
        <f t="shared" si="253"/>
        <v>0</v>
      </c>
      <c r="M681" s="2">
        <f t="shared" si="254"/>
        <v>6.2336971444261424E-2</v>
      </c>
      <c r="N681" s="1">
        <v>48633</v>
      </c>
      <c r="O681" s="1">
        <v>60646</v>
      </c>
      <c r="Q681" s="61">
        <v>3315</v>
      </c>
      <c r="R681" s="61"/>
      <c r="S681" s="61"/>
      <c r="T681" s="61"/>
      <c r="U681" s="61"/>
      <c r="V681" s="61"/>
      <c r="W681" s="61">
        <f t="shared" si="255"/>
        <v>330</v>
      </c>
      <c r="X681" s="61">
        <v>3600</v>
      </c>
      <c r="Y681" s="61">
        <v>5</v>
      </c>
      <c r="Z681" s="61">
        <v>0</v>
      </c>
      <c r="AA681" s="1">
        <v>0</v>
      </c>
      <c r="AB681" s="1">
        <v>7</v>
      </c>
      <c r="AC681" s="1">
        <v>7</v>
      </c>
      <c r="AD681" s="1">
        <v>0</v>
      </c>
      <c r="AE681" s="1">
        <v>0</v>
      </c>
      <c r="AF681" s="1">
        <v>1</v>
      </c>
      <c r="BB681" s="7">
        <f>IF(Q681&gt;0,RANK(Q681,(N681:P681,Q681:AE681)),0)</f>
        <v>4</v>
      </c>
      <c r="BC681" s="7">
        <f>IF(R681&gt;0,RANK(R681,(N681:P681,Q681:AE681)),0)</f>
        <v>0</v>
      </c>
      <c r="BD681" s="7">
        <f>IF(T681&gt;0,RANK(T681,(N681:P681,Q681:AE681)),0)</f>
        <v>0</v>
      </c>
      <c r="BE681" s="7">
        <f>IF(S681&gt;0,RANK(S681,(N681:P681,Q681:AE681)),0)</f>
        <v>0</v>
      </c>
      <c r="BF681" s="2">
        <f t="shared" si="256"/>
        <v>2.8444192751235584E-2</v>
      </c>
      <c r="BG681" s="2">
        <f t="shared" si="257"/>
        <v>0</v>
      </c>
      <c r="BH681" s="2">
        <f t="shared" si="258"/>
        <v>0</v>
      </c>
      <c r="BI681" s="2">
        <f t="shared" si="259"/>
        <v>0</v>
      </c>
      <c r="BK681" t="s">
        <v>1248</v>
      </c>
      <c r="BL681" t="s">
        <v>522</v>
      </c>
      <c r="BO681" s="99">
        <v>17</v>
      </c>
      <c r="BP681" s="97">
        <v>111</v>
      </c>
      <c r="BQ681" s="103">
        <f t="shared" si="260"/>
        <v>17111</v>
      </c>
      <c r="BS681" s="7" t="s">
        <v>2466</v>
      </c>
      <c r="BV681" s="61">
        <v>350</v>
      </c>
    </row>
    <row r="682" spans="1:74" ht="14" hidden="1" customHeight="1" outlineLevel="1" x14ac:dyDescent="0.2">
      <c r="A682" t="s">
        <v>970</v>
      </c>
      <c r="B682" t="s">
        <v>522</v>
      </c>
      <c r="C682" s="1">
        <f t="shared" si="250"/>
        <v>67479</v>
      </c>
      <c r="D682" s="7">
        <f t="shared" si="245"/>
        <v>2</v>
      </c>
      <c r="E682" s="7">
        <f t="shared" si="246"/>
        <v>1</v>
      </c>
      <c r="F682" s="7">
        <f t="shared" si="247"/>
        <v>0</v>
      </c>
      <c r="G682" s="1">
        <f t="shared" si="248"/>
        <v>3137</v>
      </c>
      <c r="H682" s="2">
        <f t="shared" si="249"/>
        <v>4.6488537174528374E-2</v>
      </c>
      <c r="I682" s="2"/>
      <c r="J682" s="2">
        <f t="shared" si="251"/>
        <v>0.43515760458809405</v>
      </c>
      <c r="K682" s="2">
        <f t="shared" si="252"/>
        <v>0.48164614176262244</v>
      </c>
      <c r="L682" s="2">
        <f t="shared" si="253"/>
        <v>0</v>
      </c>
      <c r="M682" s="2">
        <f t="shared" si="254"/>
        <v>8.3196253649283514E-2</v>
      </c>
      <c r="N682" s="1">
        <v>29364</v>
      </c>
      <c r="O682" s="1">
        <v>32501</v>
      </c>
      <c r="Q682" s="61">
        <v>2737</v>
      </c>
      <c r="R682" s="61"/>
      <c r="S682" s="61"/>
      <c r="T682" s="61"/>
      <c r="U682" s="61"/>
      <c r="V682" s="61"/>
      <c r="W682" s="61">
        <f t="shared" si="255"/>
        <v>203</v>
      </c>
      <c r="X682" s="61">
        <v>2674</v>
      </c>
      <c r="Y682" s="61">
        <v>0</v>
      </c>
      <c r="Z682" s="6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BB682" s="7">
        <f>IF(Q682&gt;0,RANK(Q682,(N682:P682,Q682:AE682)),0)</f>
        <v>3</v>
      </c>
      <c r="BC682" s="7">
        <f>IF(R682&gt;0,RANK(R682,(N682:P682,Q682:AE682)),0)</f>
        <v>0</v>
      </c>
      <c r="BD682" s="7">
        <f>IF(T682&gt;0,RANK(T682,(N682:P682,Q682:AE682)),0)</f>
        <v>0</v>
      </c>
      <c r="BE682" s="7">
        <f>IF(S682&gt;0,RANK(S682,(N682:P682,Q682:AE682)),0)</f>
        <v>0</v>
      </c>
      <c r="BF682" s="2">
        <f t="shared" si="256"/>
        <v>4.056076705345367E-2</v>
      </c>
      <c r="BG682" s="2">
        <f t="shared" si="257"/>
        <v>0</v>
      </c>
      <c r="BH682" s="2">
        <f t="shared" si="258"/>
        <v>0</v>
      </c>
      <c r="BI682" s="2">
        <f t="shared" si="259"/>
        <v>0</v>
      </c>
      <c r="BK682" t="s">
        <v>970</v>
      </c>
      <c r="BL682" t="s">
        <v>522</v>
      </c>
      <c r="BO682" s="99">
        <v>17</v>
      </c>
      <c r="BP682" s="97">
        <v>113</v>
      </c>
      <c r="BQ682" s="103">
        <f t="shared" si="260"/>
        <v>17113</v>
      </c>
      <c r="BS682" s="7" t="s">
        <v>2466</v>
      </c>
      <c r="BV682" s="61">
        <v>203</v>
      </c>
    </row>
    <row r="683" spans="1:74" ht="14" hidden="1" customHeight="1" outlineLevel="1" x14ac:dyDescent="0.2">
      <c r="A683" t="s">
        <v>469</v>
      </c>
      <c r="B683" t="s">
        <v>522</v>
      </c>
      <c r="C683" s="1">
        <f t="shared" si="250"/>
        <v>39016</v>
      </c>
      <c r="D683" s="7">
        <f t="shared" si="245"/>
        <v>2</v>
      </c>
      <c r="E683" s="7">
        <f t="shared" si="246"/>
        <v>1</v>
      </c>
      <c r="F683" s="7">
        <f t="shared" si="247"/>
        <v>0</v>
      </c>
      <c r="G683" s="1">
        <f t="shared" si="248"/>
        <v>5355</v>
      </c>
      <c r="H683" s="2">
        <f t="shared" si="249"/>
        <v>0.13725138404757023</v>
      </c>
      <c r="I683" s="2"/>
      <c r="J683" s="2">
        <f t="shared" si="251"/>
        <v>0.38345806848472419</v>
      </c>
      <c r="K683" s="2">
        <f t="shared" si="252"/>
        <v>0.52070945253229439</v>
      </c>
      <c r="L683" s="2">
        <f t="shared" si="253"/>
        <v>0</v>
      </c>
      <c r="M683" s="2">
        <f t="shared" si="254"/>
        <v>9.5832478982981417E-2</v>
      </c>
      <c r="N683" s="1">
        <v>14961</v>
      </c>
      <c r="O683" s="1">
        <v>20316</v>
      </c>
      <c r="Q683" s="61">
        <v>1255</v>
      </c>
      <c r="R683" s="61"/>
      <c r="S683" s="61"/>
      <c r="T683" s="61"/>
      <c r="U683" s="61"/>
      <c r="V683" s="61"/>
      <c r="W683" s="61">
        <f t="shared" si="255"/>
        <v>93</v>
      </c>
      <c r="X683" s="61">
        <v>2391</v>
      </c>
      <c r="Y683" s="61">
        <v>0</v>
      </c>
      <c r="Z683" s="6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BB683" s="7">
        <f>IF(Q683&gt;0,RANK(Q683,(N683:P683,Q683:AE683)),0)</f>
        <v>4</v>
      </c>
      <c r="BC683" s="7">
        <f>IF(R683&gt;0,RANK(R683,(N683:P683,Q683:AE683)),0)</f>
        <v>0</v>
      </c>
      <c r="BD683" s="7">
        <f>IF(T683&gt;0,RANK(T683,(N683:P683,Q683:AE683)),0)</f>
        <v>0</v>
      </c>
      <c r="BE683" s="7">
        <f>IF(S683&gt;0,RANK(S683,(N683:P683,Q683:AE683)),0)</f>
        <v>0</v>
      </c>
      <c r="BF683" s="2">
        <f t="shared" si="256"/>
        <v>3.2166290752511789E-2</v>
      </c>
      <c r="BG683" s="2">
        <f t="shared" si="257"/>
        <v>0</v>
      </c>
      <c r="BH683" s="2">
        <f t="shared" si="258"/>
        <v>0</v>
      </c>
      <c r="BI683" s="2">
        <f t="shared" si="259"/>
        <v>0</v>
      </c>
      <c r="BK683" t="s">
        <v>469</v>
      </c>
      <c r="BL683" t="s">
        <v>522</v>
      </c>
      <c r="BO683" s="99">
        <v>17</v>
      </c>
      <c r="BP683" s="97">
        <v>115</v>
      </c>
      <c r="BQ683" s="103">
        <f t="shared" si="260"/>
        <v>17115</v>
      </c>
      <c r="BS683" s="7" t="s">
        <v>2466</v>
      </c>
      <c r="BV683" s="139">
        <v>93</v>
      </c>
    </row>
    <row r="684" spans="1:74" ht="14" hidden="1" customHeight="1" outlineLevel="1" x14ac:dyDescent="0.2">
      <c r="A684" t="s">
        <v>2373</v>
      </c>
      <c r="B684" t="s">
        <v>522</v>
      </c>
      <c r="C684" s="1">
        <f t="shared" si="250"/>
        <v>18141</v>
      </c>
      <c r="D684" s="7">
        <f t="shared" si="245"/>
        <v>2</v>
      </c>
      <c r="E684" s="7">
        <f t="shared" si="246"/>
        <v>1</v>
      </c>
      <c r="F684" s="7">
        <f t="shared" si="247"/>
        <v>0</v>
      </c>
      <c r="G684" s="1">
        <f t="shared" si="248"/>
        <v>1403</v>
      </c>
      <c r="H684" s="2">
        <f t="shared" si="249"/>
        <v>7.7338625213604545E-2</v>
      </c>
      <c r="I684" s="2"/>
      <c r="J684" s="2">
        <f t="shared" si="251"/>
        <v>0.35659555702552231</v>
      </c>
      <c r="K684" s="2">
        <f t="shared" si="252"/>
        <v>0.43393418223912683</v>
      </c>
      <c r="L684" s="2">
        <f t="shared" si="253"/>
        <v>0</v>
      </c>
      <c r="M684" s="2">
        <f t="shared" si="254"/>
        <v>0.2094702607353508</v>
      </c>
      <c r="N684" s="1">
        <v>6469</v>
      </c>
      <c r="O684" s="1">
        <v>7872</v>
      </c>
      <c r="Q684" s="61">
        <v>296</v>
      </c>
      <c r="R684" s="61"/>
      <c r="S684" s="61"/>
      <c r="T684" s="61"/>
      <c r="U684" s="61"/>
      <c r="V684" s="61"/>
      <c r="W684" s="61">
        <f t="shared" si="255"/>
        <v>23</v>
      </c>
      <c r="X684" s="61">
        <v>3480</v>
      </c>
      <c r="Y684" s="61">
        <v>0</v>
      </c>
      <c r="Z684" s="61">
        <v>0</v>
      </c>
      <c r="AA684" s="1">
        <v>1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BB684" s="7">
        <f>IF(Q684&gt;0,RANK(Q684,(N684:P684,Q684:AE684)),0)</f>
        <v>4</v>
      </c>
      <c r="BC684" s="7">
        <f>IF(R684&gt;0,RANK(R684,(N684:P684,Q684:AE684)),0)</f>
        <v>0</v>
      </c>
      <c r="BD684" s="7">
        <f>IF(T684&gt;0,RANK(T684,(N684:P684,Q684:AE684)),0)</f>
        <v>0</v>
      </c>
      <c r="BE684" s="7">
        <f>IF(S684&gt;0,RANK(S684,(N684:P684,Q684:AE684)),0)</f>
        <v>0</v>
      </c>
      <c r="BF684" s="2">
        <f t="shared" si="256"/>
        <v>1.6316630836227329E-2</v>
      </c>
      <c r="BG684" s="2">
        <f t="shared" si="257"/>
        <v>0</v>
      </c>
      <c r="BH684" s="2">
        <f t="shared" si="258"/>
        <v>0</v>
      </c>
      <c r="BI684" s="2">
        <f t="shared" si="259"/>
        <v>0</v>
      </c>
      <c r="BK684" t="s">
        <v>2373</v>
      </c>
      <c r="BL684" t="s">
        <v>522</v>
      </c>
      <c r="BO684" s="99">
        <v>17</v>
      </c>
      <c r="BP684" s="97">
        <v>117</v>
      </c>
      <c r="BQ684" s="103">
        <f t="shared" si="260"/>
        <v>17117</v>
      </c>
      <c r="BS684" s="7" t="s">
        <v>2466</v>
      </c>
      <c r="BV684" s="61">
        <f>18141-7872-6469-296-3480</f>
        <v>24</v>
      </c>
    </row>
    <row r="685" spans="1:74" ht="14" hidden="1" customHeight="1" outlineLevel="1" x14ac:dyDescent="0.2">
      <c r="A685" t="s">
        <v>1693</v>
      </c>
      <c r="B685" t="s">
        <v>522</v>
      </c>
      <c r="C685" s="1">
        <f t="shared" si="250"/>
        <v>103493</v>
      </c>
      <c r="D685" s="7">
        <f t="shared" si="245"/>
        <v>2</v>
      </c>
      <c r="E685" s="7">
        <f t="shared" si="246"/>
        <v>1</v>
      </c>
      <c r="F685" s="7">
        <f t="shared" si="247"/>
        <v>0</v>
      </c>
      <c r="G685" s="1">
        <f t="shared" si="248"/>
        <v>1764</v>
      </c>
      <c r="H685" s="2">
        <f t="shared" si="249"/>
        <v>1.7044631037847969E-2</v>
      </c>
      <c r="I685" s="2"/>
      <c r="J685" s="2">
        <f t="shared" si="251"/>
        <v>0.44808827650179239</v>
      </c>
      <c r="K685" s="2">
        <f t="shared" si="252"/>
        <v>0.46513290753964037</v>
      </c>
      <c r="L685" s="2">
        <f t="shared" si="253"/>
        <v>0</v>
      </c>
      <c r="M685" s="2">
        <f t="shared" si="254"/>
        <v>8.6778815958567235E-2</v>
      </c>
      <c r="N685" s="1">
        <v>46374</v>
      </c>
      <c r="O685" s="1">
        <v>48138</v>
      </c>
      <c r="Q685" s="61">
        <v>2550</v>
      </c>
      <c r="R685" s="61"/>
      <c r="S685" s="61"/>
      <c r="T685" s="61"/>
      <c r="U685" s="61"/>
      <c r="V685" s="61"/>
      <c r="W685" s="61">
        <f t="shared" si="255"/>
        <v>178</v>
      </c>
      <c r="X685" s="61">
        <v>6251</v>
      </c>
      <c r="Y685" s="61">
        <v>1</v>
      </c>
      <c r="Z685" s="6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BB685" s="7">
        <f>IF(Q685&gt;0,RANK(Q685,(N685:P685,Q685:AE685)),0)</f>
        <v>4</v>
      </c>
      <c r="BC685" s="7">
        <f>IF(R685&gt;0,RANK(R685,(N685:P685,Q685:AE685)),0)</f>
        <v>0</v>
      </c>
      <c r="BD685" s="7">
        <f>IF(T685&gt;0,RANK(T685,(N685:P685,Q685:AE685)),0)</f>
        <v>0</v>
      </c>
      <c r="BE685" s="7">
        <f>IF(S685&gt;0,RANK(S685,(N685:P685,Q685:AE685)),0)</f>
        <v>0</v>
      </c>
      <c r="BF685" s="2">
        <f t="shared" si="256"/>
        <v>2.4639347588725807E-2</v>
      </c>
      <c r="BG685" s="2">
        <f t="shared" si="257"/>
        <v>0</v>
      </c>
      <c r="BH685" s="2">
        <f t="shared" si="258"/>
        <v>0</v>
      </c>
      <c r="BI685" s="2">
        <f t="shared" si="259"/>
        <v>0</v>
      </c>
      <c r="BK685" t="s">
        <v>1693</v>
      </c>
      <c r="BL685" t="s">
        <v>522</v>
      </c>
      <c r="BO685" s="99">
        <v>17</v>
      </c>
      <c r="BP685" s="97">
        <v>119</v>
      </c>
      <c r="BQ685" s="103">
        <f t="shared" si="260"/>
        <v>17119</v>
      </c>
      <c r="BS685" s="7" t="s">
        <v>2466</v>
      </c>
      <c r="BV685" s="61">
        <v>180</v>
      </c>
    </row>
    <row r="686" spans="1:74" ht="14" hidden="1" customHeight="1" outlineLevel="1" x14ac:dyDescent="0.2">
      <c r="A686" t="s">
        <v>527</v>
      </c>
      <c r="B686" t="s">
        <v>522</v>
      </c>
      <c r="C686" s="1">
        <f t="shared" si="250"/>
        <v>12620</v>
      </c>
      <c r="D686" s="7">
        <f t="shared" si="245"/>
        <v>2</v>
      </c>
      <c r="E686" s="7">
        <f t="shared" si="246"/>
        <v>1</v>
      </c>
      <c r="F686" s="7">
        <f t="shared" si="247"/>
        <v>0</v>
      </c>
      <c r="G686" s="1">
        <f t="shared" si="248"/>
        <v>3164</v>
      </c>
      <c r="H686" s="2">
        <f t="shared" si="249"/>
        <v>0.25071315372424724</v>
      </c>
      <c r="I686" s="2"/>
      <c r="J686" s="2">
        <f t="shared" si="251"/>
        <v>0.33232963549920763</v>
      </c>
      <c r="K686" s="2">
        <f t="shared" si="252"/>
        <v>0.58304278922345487</v>
      </c>
      <c r="L686" s="2">
        <f t="shared" si="253"/>
        <v>0</v>
      </c>
      <c r="M686" s="2">
        <f t="shared" si="254"/>
        <v>8.4627575277337552E-2</v>
      </c>
      <c r="N686" s="1">
        <v>4194</v>
      </c>
      <c r="O686" s="1">
        <v>7358</v>
      </c>
      <c r="Q686" s="61">
        <v>269</v>
      </c>
      <c r="R686" s="61"/>
      <c r="S686" s="61"/>
      <c r="T686" s="61"/>
      <c r="U686" s="61"/>
      <c r="V686" s="61"/>
      <c r="W686" s="61">
        <f t="shared" si="255"/>
        <v>17</v>
      </c>
      <c r="X686" s="61">
        <v>782</v>
      </c>
      <c r="Y686" s="61">
        <v>0</v>
      </c>
      <c r="Z686" s="6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BB686" s="7">
        <f>IF(Q686&gt;0,RANK(Q686,(N686:P686,Q686:AE686)),0)</f>
        <v>4</v>
      </c>
      <c r="BC686" s="7">
        <f>IF(R686&gt;0,RANK(R686,(N686:P686,Q686:AE686)),0)</f>
        <v>0</v>
      </c>
      <c r="BD686" s="7">
        <f>IF(T686&gt;0,RANK(T686,(N686:P686,Q686:AE686)),0)</f>
        <v>0</v>
      </c>
      <c r="BE686" s="7">
        <f>IF(S686&gt;0,RANK(S686,(N686:P686,Q686:AE686)),0)</f>
        <v>0</v>
      </c>
      <c r="BF686" s="2">
        <f t="shared" si="256"/>
        <v>2.1315372424722662E-2</v>
      </c>
      <c r="BG686" s="2">
        <f t="shared" si="257"/>
        <v>0</v>
      </c>
      <c r="BH686" s="2">
        <f t="shared" si="258"/>
        <v>0</v>
      </c>
      <c r="BI686" s="2">
        <f t="shared" si="259"/>
        <v>0</v>
      </c>
      <c r="BK686" t="s">
        <v>527</v>
      </c>
      <c r="BL686" t="s">
        <v>522</v>
      </c>
      <c r="BO686" s="99">
        <v>17</v>
      </c>
      <c r="BP686" s="97">
        <v>121</v>
      </c>
      <c r="BQ686" s="103">
        <f t="shared" si="260"/>
        <v>17121</v>
      </c>
      <c r="BS686" s="7" t="s">
        <v>2466</v>
      </c>
      <c r="BV686" s="139">
        <v>17</v>
      </c>
    </row>
    <row r="687" spans="1:74" ht="14" hidden="1" customHeight="1" outlineLevel="1" x14ac:dyDescent="0.2">
      <c r="A687" t="s">
        <v>1087</v>
      </c>
      <c r="B687" t="s">
        <v>522</v>
      </c>
      <c r="C687" s="1">
        <f t="shared" si="250"/>
        <v>4673</v>
      </c>
      <c r="D687" s="7">
        <f t="shared" si="245"/>
        <v>2</v>
      </c>
      <c r="E687" s="7">
        <f t="shared" si="246"/>
        <v>1</v>
      </c>
      <c r="F687" s="7">
        <f t="shared" si="247"/>
        <v>0</v>
      </c>
      <c r="G687" s="1">
        <f t="shared" si="248"/>
        <v>1335</v>
      </c>
      <c r="H687" s="2">
        <f t="shared" si="249"/>
        <v>0.28568371495827094</v>
      </c>
      <c r="I687" s="2"/>
      <c r="J687" s="2">
        <f t="shared" si="251"/>
        <v>0.30558527712390327</v>
      </c>
      <c r="K687" s="2">
        <f t="shared" si="252"/>
        <v>0.59126899208217421</v>
      </c>
      <c r="L687" s="2">
        <f t="shared" si="253"/>
        <v>0</v>
      </c>
      <c r="M687" s="2">
        <f t="shared" si="254"/>
        <v>0.10314573079392253</v>
      </c>
      <c r="N687" s="1">
        <v>1428</v>
      </c>
      <c r="O687" s="1">
        <v>2763</v>
      </c>
      <c r="Q687" s="61">
        <v>184</v>
      </c>
      <c r="R687" s="61"/>
      <c r="S687" s="61"/>
      <c r="T687" s="61"/>
      <c r="U687" s="61"/>
      <c r="V687" s="61"/>
      <c r="W687" s="61">
        <f t="shared" si="255"/>
        <v>6</v>
      </c>
      <c r="X687" s="61">
        <v>292</v>
      </c>
      <c r="Y687" s="61">
        <v>0</v>
      </c>
      <c r="Z687" s="6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BB687" s="7">
        <f>IF(Q687&gt;0,RANK(Q687,(N687:P687,Q687:AE687)),0)</f>
        <v>4</v>
      </c>
      <c r="BC687" s="7">
        <f>IF(R687&gt;0,RANK(R687,(N687:P687,Q687:AE687)),0)</f>
        <v>0</v>
      </c>
      <c r="BD687" s="7">
        <f>IF(T687&gt;0,RANK(T687,(N687:P687,Q687:AE687)),0)</f>
        <v>0</v>
      </c>
      <c r="BE687" s="7">
        <f>IF(S687&gt;0,RANK(S687,(N687:P687,Q687:AE687)),0)</f>
        <v>0</v>
      </c>
      <c r="BF687" s="2">
        <f t="shared" si="256"/>
        <v>3.9375133747057561E-2</v>
      </c>
      <c r="BG687" s="2">
        <f t="shared" si="257"/>
        <v>0</v>
      </c>
      <c r="BH687" s="2">
        <f t="shared" si="258"/>
        <v>0</v>
      </c>
      <c r="BI687" s="2">
        <f t="shared" si="259"/>
        <v>0</v>
      </c>
      <c r="BK687" t="s">
        <v>1087</v>
      </c>
      <c r="BL687" t="s">
        <v>522</v>
      </c>
      <c r="BO687" s="99">
        <v>17</v>
      </c>
      <c r="BP687" s="97">
        <v>123</v>
      </c>
      <c r="BQ687" s="103">
        <f t="shared" si="260"/>
        <v>17123</v>
      </c>
      <c r="BS687" s="7" t="s">
        <v>2466</v>
      </c>
      <c r="BV687" s="61">
        <v>6</v>
      </c>
    </row>
    <row r="688" spans="1:74" ht="14" hidden="1" customHeight="1" outlineLevel="1" x14ac:dyDescent="0.2">
      <c r="A688" t="s">
        <v>2216</v>
      </c>
      <c r="B688" t="s">
        <v>522</v>
      </c>
      <c r="C688" s="1">
        <f t="shared" si="250"/>
        <v>5202</v>
      </c>
      <c r="D688" s="7">
        <f t="shared" si="245"/>
        <v>2</v>
      </c>
      <c r="E688" s="7">
        <f t="shared" si="246"/>
        <v>1</v>
      </c>
      <c r="F688" s="7">
        <f t="shared" si="247"/>
        <v>0</v>
      </c>
      <c r="G688" s="1">
        <f t="shared" si="248"/>
        <v>809</v>
      </c>
      <c r="H688" s="2">
        <f t="shared" si="249"/>
        <v>0.15551710880430603</v>
      </c>
      <c r="I688" s="2"/>
      <c r="J688" s="2">
        <f t="shared" si="251"/>
        <v>0.34409842368319876</v>
      </c>
      <c r="K688" s="2">
        <f t="shared" si="252"/>
        <v>0.49961553248750479</v>
      </c>
      <c r="L688" s="2">
        <f t="shared" si="253"/>
        <v>0</v>
      </c>
      <c r="M688" s="2">
        <f t="shared" si="254"/>
        <v>0.15628604382929645</v>
      </c>
      <c r="N688" s="1">
        <v>1790</v>
      </c>
      <c r="O688" s="1">
        <v>2599</v>
      </c>
      <c r="Q688" s="61">
        <v>246</v>
      </c>
      <c r="R688" s="61"/>
      <c r="S688" s="61"/>
      <c r="T688" s="61"/>
      <c r="U688" s="61"/>
      <c r="V688" s="61"/>
      <c r="W688" s="61">
        <f t="shared" si="255"/>
        <v>8</v>
      </c>
      <c r="X688" s="61">
        <v>558</v>
      </c>
      <c r="Y688" s="61">
        <v>0</v>
      </c>
      <c r="Z688" s="61">
        <v>0</v>
      </c>
      <c r="AA688" s="1">
        <v>1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BB688" s="7">
        <f>IF(Q688&gt;0,RANK(Q688,(N688:P688,Q688:AE688)),0)</f>
        <v>4</v>
      </c>
      <c r="BC688" s="7">
        <f>IF(R688&gt;0,RANK(R688,(N688:P688,Q688:AE688)),0)</f>
        <v>0</v>
      </c>
      <c r="BD688" s="7">
        <f>IF(T688&gt;0,RANK(T688,(N688:P688,Q688:AE688)),0)</f>
        <v>0</v>
      </c>
      <c r="BE688" s="7">
        <f>IF(S688&gt;0,RANK(S688,(N688:P688,Q688:AE688)),0)</f>
        <v>0</v>
      </c>
      <c r="BF688" s="2">
        <f t="shared" si="256"/>
        <v>4.7289504036908882E-2</v>
      </c>
      <c r="BG688" s="2">
        <f t="shared" si="257"/>
        <v>0</v>
      </c>
      <c r="BH688" s="2">
        <f t="shared" si="258"/>
        <v>0</v>
      </c>
      <c r="BI688" s="2">
        <f t="shared" si="259"/>
        <v>0</v>
      </c>
      <c r="BK688" t="s">
        <v>2216</v>
      </c>
      <c r="BL688" t="s">
        <v>522</v>
      </c>
      <c r="BO688" s="99">
        <v>17</v>
      </c>
      <c r="BP688" s="97">
        <v>125</v>
      </c>
      <c r="BQ688" s="103">
        <f t="shared" si="260"/>
        <v>17125</v>
      </c>
      <c r="BS688" s="7" t="s">
        <v>2466</v>
      </c>
      <c r="BV688" s="139">
        <v>9</v>
      </c>
    </row>
    <row r="689" spans="1:74" ht="14" hidden="1" customHeight="1" outlineLevel="1" x14ac:dyDescent="0.2">
      <c r="A689" t="s">
        <v>2374</v>
      </c>
      <c r="B689" t="s">
        <v>522</v>
      </c>
      <c r="C689" s="1">
        <f t="shared" si="250"/>
        <v>5360</v>
      </c>
      <c r="D689" s="7">
        <f t="shared" si="245"/>
        <v>2</v>
      </c>
      <c r="E689" s="7">
        <f t="shared" si="246"/>
        <v>1</v>
      </c>
      <c r="F689" s="7">
        <f t="shared" si="247"/>
        <v>0</v>
      </c>
      <c r="G689" s="1">
        <f t="shared" si="248"/>
        <v>1836</v>
      </c>
      <c r="H689" s="2">
        <f t="shared" si="249"/>
        <v>0.34253731343283583</v>
      </c>
      <c r="I689" s="2"/>
      <c r="J689" s="2">
        <f t="shared" si="251"/>
        <v>0.28488805970149256</v>
      </c>
      <c r="K689" s="2">
        <f t="shared" si="252"/>
        <v>0.62742537313432833</v>
      </c>
      <c r="L689" s="2">
        <f t="shared" si="253"/>
        <v>0</v>
      </c>
      <c r="M689" s="2">
        <f t="shared" si="254"/>
        <v>8.7686567164179108E-2</v>
      </c>
      <c r="N689" s="1">
        <v>1527</v>
      </c>
      <c r="O689" s="1">
        <v>3363</v>
      </c>
      <c r="Q689" s="61">
        <v>83</v>
      </c>
      <c r="R689" s="61"/>
      <c r="S689" s="61"/>
      <c r="T689" s="61"/>
      <c r="U689" s="61"/>
      <c r="V689" s="61"/>
      <c r="W689" s="61">
        <f t="shared" si="255"/>
        <v>8</v>
      </c>
      <c r="X689" s="61">
        <v>379</v>
      </c>
      <c r="Y689" s="61">
        <v>0</v>
      </c>
      <c r="Z689" s="6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BB689" s="7">
        <f>IF(Q689&gt;0,RANK(Q689,(N689:P689,Q689:AE689)),0)</f>
        <v>4</v>
      </c>
      <c r="BC689" s="7">
        <f>IF(R689&gt;0,RANK(R689,(N689:P689,Q689:AE689)),0)</f>
        <v>0</v>
      </c>
      <c r="BD689" s="7">
        <f>IF(T689&gt;0,RANK(T689,(N689:P689,Q689:AE689)),0)</f>
        <v>0</v>
      </c>
      <c r="BE689" s="7">
        <f>IF(S689&gt;0,RANK(S689,(N689:P689,Q689:AE689)),0)</f>
        <v>0</v>
      </c>
      <c r="BF689" s="2">
        <f t="shared" si="256"/>
        <v>1.5485074626865672E-2</v>
      </c>
      <c r="BG689" s="2">
        <f t="shared" si="257"/>
        <v>0</v>
      </c>
      <c r="BH689" s="2">
        <f t="shared" si="258"/>
        <v>0</v>
      </c>
      <c r="BI689" s="2">
        <f t="shared" si="259"/>
        <v>0</v>
      </c>
      <c r="BK689" t="s">
        <v>2374</v>
      </c>
      <c r="BL689" t="s">
        <v>522</v>
      </c>
      <c r="BO689" s="99">
        <v>17</v>
      </c>
      <c r="BP689" s="97">
        <v>127</v>
      </c>
      <c r="BQ689" s="103">
        <f t="shared" si="260"/>
        <v>17127</v>
      </c>
      <c r="BS689" s="7" t="s">
        <v>2466</v>
      </c>
      <c r="BV689" s="139">
        <v>8</v>
      </c>
    </row>
    <row r="690" spans="1:74" ht="14" hidden="1" customHeight="1" outlineLevel="1" x14ac:dyDescent="0.2">
      <c r="A690" t="s">
        <v>2093</v>
      </c>
      <c r="B690" t="s">
        <v>522</v>
      </c>
      <c r="C690" s="1">
        <f t="shared" ref="C690:C721" si="261">SUM(N690:AY690)</f>
        <v>5430</v>
      </c>
      <c r="D690" s="7">
        <f t="shared" si="245"/>
        <v>2</v>
      </c>
      <c r="E690" s="7">
        <f t="shared" si="246"/>
        <v>1</v>
      </c>
      <c r="F690" s="7">
        <f t="shared" si="247"/>
        <v>0</v>
      </c>
      <c r="G690" s="1">
        <f t="shared" si="248"/>
        <v>1430</v>
      </c>
      <c r="H690" s="2">
        <f t="shared" si="249"/>
        <v>0.26335174953959484</v>
      </c>
      <c r="I690" s="2"/>
      <c r="J690" s="2">
        <f t="shared" ref="J690:J721" si="262">IF($C690=0,"-",N690/$C690)</f>
        <v>0.29815837937384898</v>
      </c>
      <c r="K690" s="2">
        <f t="shared" ref="K690:K721" si="263">IF($C690=0,"-",O690/$C690)</f>
        <v>0.56151012891344387</v>
      </c>
      <c r="L690" s="2">
        <f t="shared" ref="L690:L721" si="264">IF($C690=0,"-",P690/$C690)</f>
        <v>0</v>
      </c>
      <c r="M690" s="2">
        <f t="shared" ref="M690:M721" si="265">IF(C690=0,"-",(1-J690-K690-L690))</f>
        <v>0.1403314917127072</v>
      </c>
      <c r="N690" s="1">
        <v>1619</v>
      </c>
      <c r="O690" s="1">
        <v>3049</v>
      </c>
      <c r="Q690" s="61">
        <v>146</v>
      </c>
      <c r="R690" s="61"/>
      <c r="S690" s="61"/>
      <c r="T690" s="61"/>
      <c r="U690" s="61"/>
      <c r="V690" s="61"/>
      <c r="W690" s="61">
        <f t="shared" ref="W690:W721" si="266">IF(BV690&gt;0,BV690-SUM(Y690:AF690),0)</f>
        <v>51</v>
      </c>
      <c r="X690" s="61">
        <v>565</v>
      </c>
      <c r="Y690" s="61">
        <v>0</v>
      </c>
      <c r="Z690" s="6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BB690" s="7">
        <f>IF(Q690&gt;0,RANK(Q690,(N690:P690,Q690:AE690)),0)</f>
        <v>4</v>
      </c>
      <c r="BC690" s="7">
        <f>IF(R690&gt;0,RANK(R690,(N690:P690,Q690:AE690)),0)</f>
        <v>0</v>
      </c>
      <c r="BD690" s="7">
        <f>IF(T690&gt;0,RANK(T690,(N690:P690,Q690:AE690)),0)</f>
        <v>0</v>
      </c>
      <c r="BE690" s="7">
        <f>IF(S690&gt;0,RANK(S690,(N690:P690,Q690:AE690)),0)</f>
        <v>0</v>
      </c>
      <c r="BF690" s="2">
        <f t="shared" ref="BF690:BF721" si="267">IF($C690=0,"-",Q690/$C690)</f>
        <v>2.6887661141804787E-2</v>
      </c>
      <c r="BG690" s="2">
        <f t="shared" ref="BG690:BG721" si="268">IF($C690=0,"-",R690/$C690)</f>
        <v>0</v>
      </c>
      <c r="BH690" s="2">
        <f t="shared" ref="BH690:BH721" si="269">IF($C690=0,"-",T690/$C690)</f>
        <v>0</v>
      </c>
      <c r="BI690" s="2">
        <f t="shared" ref="BI690:BI721" si="270">IF($C690=0,"-",S690/$C690)</f>
        <v>0</v>
      </c>
      <c r="BK690" t="s">
        <v>2093</v>
      </c>
      <c r="BL690" t="s">
        <v>522</v>
      </c>
      <c r="BO690" s="99">
        <v>17</v>
      </c>
      <c r="BP690" s="97">
        <v>129</v>
      </c>
      <c r="BQ690" s="103">
        <f t="shared" ref="BQ690:BQ721" si="271">BO690*1000+BP690</f>
        <v>17129</v>
      </c>
      <c r="BS690" s="7" t="s">
        <v>2466</v>
      </c>
      <c r="BV690" s="61">
        <v>51</v>
      </c>
    </row>
    <row r="691" spans="1:74" ht="14" hidden="1" customHeight="1" outlineLevel="1" x14ac:dyDescent="0.2">
      <c r="A691" t="s">
        <v>99</v>
      </c>
      <c r="B691" t="s">
        <v>522</v>
      </c>
      <c r="C691" s="1">
        <f t="shared" si="261"/>
        <v>6916</v>
      </c>
      <c r="D691" s="7">
        <f t="shared" ref="D691:D728" si="272">IF(N691&gt;0, RANK(N691,(N691:AE691)),0)</f>
        <v>2</v>
      </c>
      <c r="E691" s="7">
        <f t="shared" ref="E691:E728" si="273">IF(O691&gt;0,RANK(O691,(N691:AE691)),0)</f>
        <v>1</v>
      </c>
      <c r="F691" s="7">
        <f t="shared" ref="F691:F728" si="274">IF(P691&gt;0,RANK(P691,(N691:AE691)),0)</f>
        <v>0</v>
      </c>
      <c r="G691" s="1">
        <f t="shared" ref="G691:G728" si="275">IF(C691&gt;0,MAX(N691:T691)-LARGE(N691:T691,2),0)</f>
        <v>1112</v>
      </c>
      <c r="H691" s="2">
        <f t="shared" si="249"/>
        <v>0.1607865818392134</v>
      </c>
      <c r="I691" s="2"/>
      <c r="J691" s="2">
        <f t="shared" si="262"/>
        <v>0.36813186813186816</v>
      </c>
      <c r="K691" s="2">
        <f t="shared" si="263"/>
        <v>0.52891844997108151</v>
      </c>
      <c r="L691" s="2">
        <f t="shared" si="264"/>
        <v>0</v>
      </c>
      <c r="M691" s="2">
        <f t="shared" si="265"/>
        <v>0.10294968189705034</v>
      </c>
      <c r="N691" s="1">
        <v>2546</v>
      </c>
      <c r="O691" s="1">
        <v>3658</v>
      </c>
      <c r="Q691" s="61">
        <v>188</v>
      </c>
      <c r="R691" s="61"/>
      <c r="S691" s="61"/>
      <c r="T691" s="61"/>
      <c r="U691" s="61"/>
      <c r="V691" s="61"/>
      <c r="W691" s="61">
        <f t="shared" si="266"/>
        <v>12</v>
      </c>
      <c r="X691" s="61">
        <v>510</v>
      </c>
      <c r="Y691" s="61">
        <v>0</v>
      </c>
      <c r="Z691" s="61">
        <v>0</v>
      </c>
      <c r="AA691" s="1">
        <v>0</v>
      </c>
      <c r="AB691" s="1">
        <v>1</v>
      </c>
      <c r="AC691" s="1">
        <v>1</v>
      </c>
      <c r="AD691" s="1">
        <v>0</v>
      </c>
      <c r="AE691" s="1">
        <v>0</v>
      </c>
      <c r="AF691" s="1">
        <v>0</v>
      </c>
      <c r="BB691" s="7">
        <f>IF(Q691&gt;0,RANK(Q691,(N691:P691,Q691:AE691)),0)</f>
        <v>4</v>
      </c>
      <c r="BC691" s="7">
        <f>IF(R691&gt;0,RANK(R691,(N691:P691,Q691:AE691)),0)</f>
        <v>0</v>
      </c>
      <c r="BD691" s="7">
        <f>IF(T691&gt;0,RANK(T691,(N691:P691,Q691:AE691)),0)</f>
        <v>0</v>
      </c>
      <c r="BE691" s="7">
        <f>IF(S691&gt;0,RANK(S691,(N691:P691,Q691:AE691)),0)</f>
        <v>0</v>
      </c>
      <c r="BF691" s="2">
        <f t="shared" si="267"/>
        <v>2.7183342972816656E-2</v>
      </c>
      <c r="BG691" s="2">
        <f t="shared" si="268"/>
        <v>0</v>
      </c>
      <c r="BH691" s="2">
        <f t="shared" si="269"/>
        <v>0</v>
      </c>
      <c r="BI691" s="2">
        <f t="shared" si="270"/>
        <v>0</v>
      </c>
      <c r="BK691" t="s">
        <v>99</v>
      </c>
      <c r="BL691" t="s">
        <v>522</v>
      </c>
      <c r="BO691" s="99">
        <v>17</v>
      </c>
      <c r="BP691" s="97">
        <v>131</v>
      </c>
      <c r="BQ691" s="103">
        <f t="shared" si="271"/>
        <v>17131</v>
      </c>
      <c r="BS691" s="7" t="s">
        <v>2466</v>
      </c>
      <c r="BV691" s="61">
        <v>14</v>
      </c>
    </row>
    <row r="692" spans="1:74" ht="14" hidden="1" customHeight="1" outlineLevel="1" x14ac:dyDescent="0.2">
      <c r="A692" t="s">
        <v>1563</v>
      </c>
      <c r="B692" t="s">
        <v>522</v>
      </c>
      <c r="C692" s="1">
        <f t="shared" si="261"/>
        <v>15570</v>
      </c>
      <c r="D692" s="7">
        <f t="shared" si="272"/>
        <v>2</v>
      </c>
      <c r="E692" s="7">
        <f t="shared" si="273"/>
        <v>1</v>
      </c>
      <c r="F692" s="7">
        <f t="shared" si="274"/>
        <v>0</v>
      </c>
      <c r="G692" s="1">
        <f t="shared" si="275"/>
        <v>4057</v>
      </c>
      <c r="H692" s="2">
        <f t="shared" si="249"/>
        <v>0.26056518946692359</v>
      </c>
      <c r="I692" s="2"/>
      <c r="J692" s="2">
        <f t="shared" si="262"/>
        <v>0.33982016698779705</v>
      </c>
      <c r="K692" s="2">
        <f t="shared" si="263"/>
        <v>0.60038535645472058</v>
      </c>
      <c r="L692" s="2">
        <f t="shared" si="264"/>
        <v>0</v>
      </c>
      <c r="M692" s="2">
        <f t="shared" si="265"/>
        <v>5.9794476557482379E-2</v>
      </c>
      <c r="N692" s="1">
        <v>5291</v>
      </c>
      <c r="O692" s="1">
        <v>9348</v>
      </c>
      <c r="Q692" s="61">
        <v>253</v>
      </c>
      <c r="R692" s="61"/>
      <c r="S692" s="61"/>
      <c r="T692" s="61"/>
      <c r="U692" s="61"/>
      <c r="V692" s="61"/>
      <c r="W692" s="61">
        <f t="shared" si="266"/>
        <v>0</v>
      </c>
      <c r="X692" s="61">
        <v>678</v>
      </c>
      <c r="Y692" s="61">
        <v>0</v>
      </c>
      <c r="Z692" s="6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BB692" s="7">
        <f>IF(Q692&gt;0,RANK(Q692,(N692:P692,Q692:AE692)),0)</f>
        <v>4</v>
      </c>
      <c r="BC692" s="7">
        <f>IF(R692&gt;0,RANK(R692,(N692:P692,Q692:AE692)),0)</f>
        <v>0</v>
      </c>
      <c r="BD692" s="7">
        <f>IF(T692&gt;0,RANK(T692,(N692:P692,Q692:AE692)),0)</f>
        <v>0</v>
      </c>
      <c r="BE692" s="7">
        <f>IF(S692&gt;0,RANK(S692,(N692:P692,Q692:AE692)),0)</f>
        <v>0</v>
      </c>
      <c r="BF692" s="2">
        <f t="shared" si="267"/>
        <v>1.6249197174052665E-2</v>
      </c>
      <c r="BG692" s="2">
        <f t="shared" si="268"/>
        <v>0</v>
      </c>
      <c r="BH692" s="2">
        <f t="shared" si="269"/>
        <v>0</v>
      </c>
      <c r="BI692" s="2">
        <f t="shared" si="270"/>
        <v>0</v>
      </c>
      <c r="BK692" t="s">
        <v>1563</v>
      </c>
      <c r="BL692" t="s">
        <v>522</v>
      </c>
      <c r="BO692" s="99">
        <v>17</v>
      </c>
      <c r="BP692" s="97">
        <v>133</v>
      </c>
      <c r="BQ692" s="103">
        <f t="shared" si="271"/>
        <v>17133</v>
      </c>
      <c r="BS692" s="7" t="s">
        <v>2466</v>
      </c>
      <c r="BV692" s="61">
        <v>0</v>
      </c>
    </row>
    <row r="693" spans="1:74" ht="14" hidden="1" customHeight="1" outlineLevel="1" x14ac:dyDescent="0.2">
      <c r="A693" t="s">
        <v>24</v>
      </c>
      <c r="B693" t="s">
        <v>522</v>
      </c>
      <c r="C693" s="1">
        <f t="shared" si="261"/>
        <v>11477</v>
      </c>
      <c r="D693" s="7">
        <f t="shared" si="272"/>
        <v>2</v>
      </c>
      <c r="E693" s="7">
        <f t="shared" si="273"/>
        <v>1</v>
      </c>
      <c r="F693" s="7">
        <f t="shared" si="274"/>
        <v>0</v>
      </c>
      <c r="G693" s="1">
        <f t="shared" si="275"/>
        <v>729</v>
      </c>
      <c r="H693" s="2">
        <f t="shared" si="249"/>
        <v>6.3518341029885864E-2</v>
      </c>
      <c r="I693" s="2"/>
      <c r="J693" s="2">
        <f t="shared" si="262"/>
        <v>0.34329528622462319</v>
      </c>
      <c r="K693" s="2">
        <f t="shared" si="263"/>
        <v>0.40681362725450904</v>
      </c>
      <c r="L693" s="2">
        <f t="shared" si="264"/>
        <v>0</v>
      </c>
      <c r="M693" s="2">
        <f t="shared" si="265"/>
        <v>0.24989108652086772</v>
      </c>
      <c r="N693" s="1">
        <v>3940</v>
      </c>
      <c r="O693" s="1">
        <v>4669</v>
      </c>
      <c r="Q693" s="61">
        <v>256</v>
      </c>
      <c r="R693" s="61"/>
      <c r="S693" s="61"/>
      <c r="T693" s="61"/>
      <c r="U693" s="61"/>
      <c r="V693" s="61"/>
      <c r="W693" s="61">
        <f t="shared" si="266"/>
        <v>19</v>
      </c>
      <c r="X693" s="61">
        <v>2593</v>
      </c>
      <c r="Y693" s="61">
        <v>0</v>
      </c>
      <c r="Z693" s="6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BB693" s="7">
        <f>IF(Q693&gt;0,RANK(Q693,(N693:P693,Q693:AE693)),0)</f>
        <v>4</v>
      </c>
      <c r="BC693" s="7">
        <f>IF(R693&gt;0,RANK(R693,(N693:P693,Q693:AE693)),0)</f>
        <v>0</v>
      </c>
      <c r="BD693" s="7">
        <f>IF(T693&gt;0,RANK(T693,(N693:P693,Q693:AE693)),0)</f>
        <v>0</v>
      </c>
      <c r="BE693" s="7">
        <f>IF(S693&gt;0,RANK(S693,(N693:P693,Q693:AE693)),0)</f>
        <v>0</v>
      </c>
      <c r="BF693" s="2">
        <f t="shared" si="267"/>
        <v>2.2305480526269929E-2</v>
      </c>
      <c r="BG693" s="2">
        <f t="shared" si="268"/>
        <v>0</v>
      </c>
      <c r="BH693" s="2">
        <f t="shared" si="269"/>
        <v>0</v>
      </c>
      <c r="BI693" s="2">
        <f t="shared" si="270"/>
        <v>0</v>
      </c>
      <c r="BK693" t="s">
        <v>24</v>
      </c>
      <c r="BL693" t="s">
        <v>522</v>
      </c>
      <c r="BO693" s="99">
        <v>17</v>
      </c>
      <c r="BP693" s="97">
        <v>135</v>
      </c>
      <c r="BQ693" s="103">
        <f t="shared" si="271"/>
        <v>17135</v>
      </c>
      <c r="BS693" s="7" t="s">
        <v>2466</v>
      </c>
      <c r="BV693" s="61">
        <v>19</v>
      </c>
    </row>
    <row r="694" spans="1:74" ht="14" hidden="1" customHeight="1" outlineLevel="1" x14ac:dyDescent="0.2">
      <c r="A694" t="s">
        <v>185</v>
      </c>
      <c r="B694" t="s">
        <v>522</v>
      </c>
      <c r="C694" s="1">
        <f t="shared" si="261"/>
        <v>11730</v>
      </c>
      <c r="D694" s="7">
        <f t="shared" si="272"/>
        <v>2</v>
      </c>
      <c r="E694" s="7">
        <f t="shared" si="273"/>
        <v>1</v>
      </c>
      <c r="F694" s="7">
        <f t="shared" si="274"/>
        <v>0</v>
      </c>
      <c r="G694" s="1">
        <f t="shared" si="275"/>
        <v>2175</v>
      </c>
      <c r="H694" s="2">
        <f t="shared" si="249"/>
        <v>0.18542199488491048</v>
      </c>
      <c r="I694" s="2"/>
      <c r="J694" s="2">
        <f t="shared" si="262"/>
        <v>0.27340153452685423</v>
      </c>
      <c r="K694" s="2">
        <f t="shared" si="263"/>
        <v>0.45882352941176469</v>
      </c>
      <c r="L694" s="2">
        <f t="shared" si="264"/>
        <v>0</v>
      </c>
      <c r="M694" s="2">
        <f t="shared" si="265"/>
        <v>0.26777493606138109</v>
      </c>
      <c r="N694" s="1">
        <v>3207</v>
      </c>
      <c r="O694" s="1">
        <v>5382</v>
      </c>
      <c r="Q694" s="61">
        <v>266</v>
      </c>
      <c r="R694" s="61"/>
      <c r="S694" s="61"/>
      <c r="T694" s="61"/>
      <c r="U694" s="61"/>
      <c r="V694" s="61"/>
      <c r="W694" s="61">
        <f t="shared" si="266"/>
        <v>32</v>
      </c>
      <c r="X694" s="61">
        <v>2843</v>
      </c>
      <c r="Y694" s="61">
        <v>0</v>
      </c>
      <c r="Z694" s="6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BB694" s="7">
        <f>IF(Q694&gt;0,RANK(Q694,(N694:P694,Q694:AE694)),0)</f>
        <v>4</v>
      </c>
      <c r="BC694" s="7">
        <f>IF(R694&gt;0,RANK(R694,(N694:P694,Q694:AE694)),0)</f>
        <v>0</v>
      </c>
      <c r="BD694" s="7">
        <f>IF(T694&gt;0,RANK(T694,(N694:P694,Q694:AE694)),0)</f>
        <v>0</v>
      </c>
      <c r="BE694" s="7">
        <f>IF(S694&gt;0,RANK(S694,(N694:P694,Q694:AE694)),0)</f>
        <v>0</v>
      </c>
      <c r="BF694" s="2">
        <f t="shared" si="267"/>
        <v>2.2676896845694801E-2</v>
      </c>
      <c r="BG694" s="2">
        <f t="shared" si="268"/>
        <v>0</v>
      </c>
      <c r="BH694" s="2">
        <f t="shared" si="269"/>
        <v>0</v>
      </c>
      <c r="BI694" s="2">
        <f t="shared" si="270"/>
        <v>0</v>
      </c>
      <c r="BK694" t="s">
        <v>185</v>
      </c>
      <c r="BL694" t="s">
        <v>522</v>
      </c>
      <c r="BO694" s="99">
        <v>17</v>
      </c>
      <c r="BP694" s="97">
        <v>137</v>
      </c>
      <c r="BQ694" s="103">
        <f t="shared" si="271"/>
        <v>17137</v>
      </c>
      <c r="BS694" s="7" t="s">
        <v>2466</v>
      </c>
      <c r="BV694" s="61">
        <v>32</v>
      </c>
    </row>
    <row r="695" spans="1:74" ht="14" hidden="1" customHeight="1" outlineLevel="1" x14ac:dyDescent="0.2">
      <c r="A695" t="s">
        <v>2375</v>
      </c>
      <c r="B695" t="s">
        <v>522</v>
      </c>
      <c r="C695" s="1">
        <f t="shared" si="261"/>
        <v>5107</v>
      </c>
      <c r="D695" s="7">
        <f t="shared" si="272"/>
        <v>2</v>
      </c>
      <c r="E695" s="7">
        <f t="shared" si="273"/>
        <v>1</v>
      </c>
      <c r="F695" s="7">
        <f t="shared" si="274"/>
        <v>0</v>
      </c>
      <c r="G695" s="1">
        <f t="shared" si="275"/>
        <v>2090</v>
      </c>
      <c r="H695" s="2">
        <f t="shared" si="249"/>
        <v>0.40924221656549836</v>
      </c>
      <c r="I695" s="2"/>
      <c r="J695" s="2">
        <f t="shared" si="262"/>
        <v>0.23125122381045624</v>
      </c>
      <c r="K695" s="2">
        <f t="shared" si="263"/>
        <v>0.64049344037595457</v>
      </c>
      <c r="L695" s="2">
        <f t="shared" si="264"/>
        <v>0</v>
      </c>
      <c r="M695" s="2">
        <f t="shared" si="265"/>
        <v>0.12825533581358917</v>
      </c>
      <c r="N695" s="1">
        <v>1181</v>
      </c>
      <c r="O695" s="1">
        <v>3271</v>
      </c>
      <c r="Q695" s="61">
        <v>160</v>
      </c>
      <c r="R695" s="61"/>
      <c r="S695" s="61"/>
      <c r="T695" s="61"/>
      <c r="U695" s="61"/>
      <c r="V695" s="61"/>
      <c r="W695" s="61">
        <f t="shared" si="266"/>
        <v>17</v>
      </c>
      <c r="X695" s="61">
        <v>478</v>
      </c>
      <c r="Y695" s="61">
        <v>0</v>
      </c>
      <c r="Z695" s="6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BB695" s="7">
        <f>IF(Q695&gt;0,RANK(Q695,(N695:P695,Q695:AE695)),0)</f>
        <v>4</v>
      </c>
      <c r="BC695" s="7">
        <f>IF(R695&gt;0,RANK(R695,(N695:P695,Q695:AE695)),0)</f>
        <v>0</v>
      </c>
      <c r="BD695" s="7">
        <f>IF(T695&gt;0,RANK(T695,(N695:P695,Q695:AE695)),0)</f>
        <v>0</v>
      </c>
      <c r="BE695" s="7">
        <f>IF(S695&gt;0,RANK(S695,(N695:P695,Q695:AE695)),0)</f>
        <v>0</v>
      </c>
      <c r="BF695" s="2">
        <f t="shared" si="267"/>
        <v>3.1329547679655373E-2</v>
      </c>
      <c r="BG695" s="2">
        <f t="shared" si="268"/>
        <v>0</v>
      </c>
      <c r="BH695" s="2">
        <f t="shared" si="269"/>
        <v>0</v>
      </c>
      <c r="BI695" s="2">
        <f t="shared" si="270"/>
        <v>0</v>
      </c>
      <c r="BK695" t="s">
        <v>2375</v>
      </c>
      <c r="BL695" t="s">
        <v>522</v>
      </c>
      <c r="BO695" s="99">
        <v>17</v>
      </c>
      <c r="BP695" s="97">
        <v>139</v>
      </c>
      <c r="BQ695" s="103">
        <f t="shared" si="271"/>
        <v>17139</v>
      </c>
      <c r="BS695" s="7" t="s">
        <v>2466</v>
      </c>
      <c r="BV695" s="139">
        <v>17</v>
      </c>
    </row>
    <row r="696" spans="1:74" ht="14" hidden="1" customHeight="1" outlineLevel="1" x14ac:dyDescent="0.2">
      <c r="A696" t="s">
        <v>924</v>
      </c>
      <c r="B696" t="s">
        <v>522</v>
      </c>
      <c r="C696" s="1">
        <f t="shared" si="261"/>
        <v>19068</v>
      </c>
      <c r="D696" s="7">
        <f t="shared" si="272"/>
        <v>2</v>
      </c>
      <c r="E696" s="7">
        <f t="shared" si="273"/>
        <v>1</v>
      </c>
      <c r="F696" s="7">
        <f t="shared" si="274"/>
        <v>0</v>
      </c>
      <c r="G696" s="1">
        <f t="shared" si="275"/>
        <v>3814</v>
      </c>
      <c r="H696" s="2">
        <f t="shared" si="249"/>
        <v>0.20002097755401721</v>
      </c>
      <c r="I696" s="2"/>
      <c r="J696" s="2">
        <f t="shared" si="262"/>
        <v>0.33480176211453744</v>
      </c>
      <c r="K696" s="2">
        <f t="shared" si="263"/>
        <v>0.53482273966855465</v>
      </c>
      <c r="L696" s="2">
        <f t="shared" si="264"/>
        <v>0</v>
      </c>
      <c r="M696" s="2">
        <f t="shared" si="265"/>
        <v>0.13037549821690797</v>
      </c>
      <c r="N696" s="1">
        <v>6384</v>
      </c>
      <c r="O696" s="1">
        <v>10198</v>
      </c>
      <c r="Q696" s="61">
        <v>601</v>
      </c>
      <c r="R696" s="61"/>
      <c r="S696" s="61"/>
      <c r="T696" s="61"/>
      <c r="U696" s="61"/>
      <c r="V696" s="61"/>
      <c r="W696" s="61">
        <f t="shared" si="266"/>
        <v>58</v>
      </c>
      <c r="X696" s="61">
        <v>1827</v>
      </c>
      <c r="Y696" s="61">
        <v>0</v>
      </c>
      <c r="Z696" s="6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BB696" s="7">
        <f>IF(Q696&gt;0,RANK(Q696,(N696:P696,Q696:AE696)),0)</f>
        <v>4</v>
      </c>
      <c r="BC696" s="7">
        <f>IF(R696&gt;0,RANK(R696,(N696:P696,Q696:AE696)),0)</f>
        <v>0</v>
      </c>
      <c r="BD696" s="7">
        <f>IF(T696&gt;0,RANK(T696,(N696:P696,Q696:AE696)),0)</f>
        <v>0</v>
      </c>
      <c r="BE696" s="7">
        <f>IF(S696&gt;0,RANK(S696,(N696:P696,Q696:AE696)),0)</f>
        <v>0</v>
      </c>
      <c r="BF696" s="2">
        <f t="shared" si="267"/>
        <v>3.1518774910845399E-2</v>
      </c>
      <c r="BG696" s="2">
        <f t="shared" si="268"/>
        <v>0</v>
      </c>
      <c r="BH696" s="2">
        <f t="shared" si="269"/>
        <v>0</v>
      </c>
      <c r="BI696" s="2">
        <f t="shared" si="270"/>
        <v>0</v>
      </c>
      <c r="BK696" t="s">
        <v>924</v>
      </c>
      <c r="BL696" t="s">
        <v>522</v>
      </c>
      <c r="BO696" s="99">
        <v>17</v>
      </c>
      <c r="BP696" s="97">
        <v>141</v>
      </c>
      <c r="BQ696" s="103">
        <f t="shared" si="271"/>
        <v>17141</v>
      </c>
      <c r="BS696" s="7" t="s">
        <v>2466</v>
      </c>
      <c r="BV696" s="61">
        <v>58</v>
      </c>
    </row>
    <row r="697" spans="1:74" ht="14" hidden="1" customHeight="1" outlineLevel="1" x14ac:dyDescent="0.2">
      <c r="A697" t="s">
        <v>1546</v>
      </c>
      <c r="B697" t="s">
        <v>522</v>
      </c>
      <c r="C697" s="1">
        <f t="shared" si="261"/>
        <v>64748</v>
      </c>
      <c r="D697" s="7">
        <f t="shared" si="272"/>
        <v>1</v>
      </c>
      <c r="E697" s="7">
        <f t="shared" si="273"/>
        <v>2</v>
      </c>
      <c r="F697" s="7">
        <f t="shared" si="274"/>
        <v>0</v>
      </c>
      <c r="G697" s="1">
        <f t="shared" si="275"/>
        <v>2984</v>
      </c>
      <c r="H697" s="2">
        <f t="shared" si="249"/>
        <v>4.6086365602026315E-2</v>
      </c>
      <c r="I697" s="2"/>
      <c r="J697" s="2">
        <f t="shared" si="262"/>
        <v>0.48245505652684251</v>
      </c>
      <c r="K697" s="2">
        <f t="shared" si="263"/>
        <v>0.43636869092481623</v>
      </c>
      <c r="L697" s="2">
        <f t="shared" si="264"/>
        <v>0</v>
      </c>
      <c r="M697" s="2">
        <f t="shared" si="265"/>
        <v>8.1176252548341266E-2</v>
      </c>
      <c r="N697" s="1">
        <v>31238</v>
      </c>
      <c r="O697" s="1">
        <v>28254</v>
      </c>
      <c r="Q697" s="61">
        <v>2225</v>
      </c>
      <c r="R697" s="61"/>
      <c r="S697" s="61"/>
      <c r="T697" s="61"/>
      <c r="U697" s="61"/>
      <c r="V697" s="61"/>
      <c r="W697" s="61">
        <f t="shared" si="266"/>
        <v>0</v>
      </c>
      <c r="X697" s="61">
        <v>3031</v>
      </c>
      <c r="Y697" s="61">
        <v>0</v>
      </c>
      <c r="Z697" s="6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BB697" s="7">
        <f>IF(Q697&gt;0,RANK(Q697,(N697:P697,Q697:AE697)),0)</f>
        <v>4</v>
      </c>
      <c r="BC697" s="7">
        <f>IF(R697&gt;0,RANK(R697,(N697:P697,Q697:AE697)),0)</f>
        <v>0</v>
      </c>
      <c r="BD697" s="7">
        <f>IF(T697&gt;0,RANK(T697,(N697:P697,Q697:AE697)),0)</f>
        <v>0</v>
      </c>
      <c r="BE697" s="7">
        <f>IF(S697&gt;0,RANK(S697,(N697:P697,Q697:AE697)),0)</f>
        <v>0</v>
      </c>
      <c r="BF697" s="2">
        <f t="shared" si="267"/>
        <v>3.4363995799098039E-2</v>
      </c>
      <c r="BG697" s="2">
        <f t="shared" si="268"/>
        <v>0</v>
      </c>
      <c r="BH697" s="2">
        <f t="shared" si="269"/>
        <v>0</v>
      </c>
      <c r="BI697" s="2">
        <f t="shared" si="270"/>
        <v>0</v>
      </c>
      <c r="BK697" t="s">
        <v>1546</v>
      </c>
      <c r="BL697" t="s">
        <v>522</v>
      </c>
      <c r="BO697" s="99">
        <v>17</v>
      </c>
      <c r="BP697" s="97">
        <v>143</v>
      </c>
      <c r="BQ697" s="103">
        <f t="shared" si="271"/>
        <v>17143</v>
      </c>
      <c r="BS697" s="7" t="s">
        <v>2466</v>
      </c>
      <c r="BV697" s="61">
        <v>0</v>
      </c>
    </row>
    <row r="698" spans="1:74" ht="14" hidden="1" customHeight="1" outlineLevel="1" x14ac:dyDescent="0.2">
      <c r="A698" t="s">
        <v>2217</v>
      </c>
      <c r="B698" t="s">
        <v>522</v>
      </c>
      <c r="C698" s="1">
        <f t="shared" si="261"/>
        <v>8485</v>
      </c>
      <c r="D698" s="7">
        <f t="shared" si="272"/>
        <v>2</v>
      </c>
      <c r="E698" s="7">
        <f t="shared" si="273"/>
        <v>1</v>
      </c>
      <c r="F698" s="7">
        <f t="shared" si="274"/>
        <v>0</v>
      </c>
      <c r="G698" s="1">
        <f t="shared" si="275"/>
        <v>1232</v>
      </c>
      <c r="H698" s="2">
        <f t="shared" si="249"/>
        <v>0.14519740718915733</v>
      </c>
      <c r="I698" s="2"/>
      <c r="J698" s="2">
        <f t="shared" si="262"/>
        <v>0.36263995285798467</v>
      </c>
      <c r="K698" s="2">
        <f t="shared" si="263"/>
        <v>0.50783736004714197</v>
      </c>
      <c r="L698" s="2">
        <f t="shared" si="264"/>
        <v>0</v>
      </c>
      <c r="M698" s="2">
        <f t="shared" si="265"/>
        <v>0.12952268709487336</v>
      </c>
      <c r="N698" s="1">
        <v>3077</v>
      </c>
      <c r="O698" s="1">
        <v>4309</v>
      </c>
      <c r="Q698" s="61">
        <v>235</v>
      </c>
      <c r="R698" s="61"/>
      <c r="S698" s="61"/>
      <c r="T698" s="61"/>
      <c r="U698" s="61"/>
      <c r="V698" s="61"/>
      <c r="W698" s="61">
        <f t="shared" si="266"/>
        <v>11</v>
      </c>
      <c r="X698" s="61">
        <v>853</v>
      </c>
      <c r="Y698" s="61">
        <v>0</v>
      </c>
      <c r="Z698" s="6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BB698" s="7">
        <f>IF(Q698&gt;0,RANK(Q698,(N698:P698,Q698:AE698)),0)</f>
        <v>4</v>
      </c>
      <c r="BC698" s="7">
        <f>IF(R698&gt;0,RANK(R698,(N698:P698,Q698:AE698)),0)</f>
        <v>0</v>
      </c>
      <c r="BD698" s="7">
        <f>IF(T698&gt;0,RANK(T698,(N698:P698,Q698:AE698)),0)</f>
        <v>0</v>
      </c>
      <c r="BE698" s="7">
        <f>IF(S698&gt;0,RANK(S698,(N698:P698,Q698:AE698)),0)</f>
        <v>0</v>
      </c>
      <c r="BF698" s="2">
        <f t="shared" si="267"/>
        <v>2.7695934001178549E-2</v>
      </c>
      <c r="BG698" s="2">
        <f t="shared" si="268"/>
        <v>0</v>
      </c>
      <c r="BH698" s="2">
        <f t="shared" si="269"/>
        <v>0</v>
      </c>
      <c r="BI698" s="2">
        <f t="shared" si="270"/>
        <v>0</v>
      </c>
      <c r="BK698" t="s">
        <v>2217</v>
      </c>
      <c r="BL698" t="s">
        <v>522</v>
      </c>
      <c r="BO698" s="99">
        <v>17</v>
      </c>
      <c r="BP698" s="97">
        <v>145</v>
      </c>
      <c r="BQ698" s="103">
        <f t="shared" si="271"/>
        <v>17145</v>
      </c>
      <c r="BS698" s="7" t="s">
        <v>2466</v>
      </c>
      <c r="BV698" s="139">
        <v>11</v>
      </c>
    </row>
    <row r="699" spans="1:74" ht="14" hidden="1" customHeight="1" outlineLevel="1" x14ac:dyDescent="0.2">
      <c r="A699" t="s">
        <v>1019</v>
      </c>
      <c r="B699" t="s">
        <v>522</v>
      </c>
      <c r="C699" s="1">
        <f t="shared" si="261"/>
        <v>7622</v>
      </c>
      <c r="D699" s="7">
        <f t="shared" si="272"/>
        <v>2</v>
      </c>
      <c r="E699" s="7">
        <f t="shared" si="273"/>
        <v>1</v>
      </c>
      <c r="F699" s="7">
        <f t="shared" si="274"/>
        <v>0</v>
      </c>
      <c r="G699" s="1">
        <f t="shared" si="275"/>
        <v>2518</v>
      </c>
      <c r="H699" s="2">
        <f t="shared" si="249"/>
        <v>0.33035948569929152</v>
      </c>
      <c r="I699" s="2"/>
      <c r="J699" s="2">
        <f t="shared" si="262"/>
        <v>0.28601416950931513</v>
      </c>
      <c r="K699" s="2">
        <f t="shared" si="263"/>
        <v>0.61637365520860665</v>
      </c>
      <c r="L699" s="2">
        <f t="shared" si="264"/>
        <v>0</v>
      </c>
      <c r="M699" s="2">
        <f t="shared" si="265"/>
        <v>9.7612175282078217E-2</v>
      </c>
      <c r="N699" s="1">
        <v>2180</v>
      </c>
      <c r="O699" s="1">
        <v>4698</v>
      </c>
      <c r="Q699" s="61">
        <v>231</v>
      </c>
      <c r="R699" s="61"/>
      <c r="S699" s="61"/>
      <c r="T699" s="61"/>
      <c r="U699" s="61"/>
      <c r="V699" s="61"/>
      <c r="W699" s="61">
        <f t="shared" si="266"/>
        <v>32</v>
      </c>
      <c r="X699" s="61">
        <v>481</v>
      </c>
      <c r="Y699" s="61">
        <v>0</v>
      </c>
      <c r="Z699" s="6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BB699" s="7">
        <f>IF(Q699&gt;0,RANK(Q699,(N699:P699,Q699:AE699)),0)</f>
        <v>4</v>
      </c>
      <c r="BC699" s="7">
        <f>IF(R699&gt;0,RANK(R699,(N699:P699,Q699:AE699)),0)</f>
        <v>0</v>
      </c>
      <c r="BD699" s="7">
        <f>IF(T699&gt;0,RANK(T699,(N699:P699,Q699:AE699)),0)</f>
        <v>0</v>
      </c>
      <c r="BE699" s="7">
        <f>IF(S699&gt;0,RANK(S699,(N699:P699,Q699:AE699)),0)</f>
        <v>0</v>
      </c>
      <c r="BF699" s="2">
        <f t="shared" si="267"/>
        <v>3.0307006035161375E-2</v>
      </c>
      <c r="BG699" s="2">
        <f t="shared" si="268"/>
        <v>0</v>
      </c>
      <c r="BH699" s="2">
        <f t="shared" si="269"/>
        <v>0</v>
      </c>
      <c r="BI699" s="2">
        <f t="shared" si="270"/>
        <v>0</v>
      </c>
      <c r="BK699" t="s">
        <v>1019</v>
      </c>
      <c r="BL699" t="s">
        <v>522</v>
      </c>
      <c r="BO699" s="99">
        <v>17</v>
      </c>
      <c r="BP699" s="97">
        <v>147</v>
      </c>
      <c r="BQ699" s="103">
        <f t="shared" si="271"/>
        <v>17147</v>
      </c>
      <c r="BS699" s="7" t="s">
        <v>2466</v>
      </c>
      <c r="BV699" s="61">
        <v>32</v>
      </c>
    </row>
    <row r="700" spans="1:74" ht="14" hidden="1" customHeight="1" outlineLevel="1" x14ac:dyDescent="0.2">
      <c r="A700" t="s">
        <v>1972</v>
      </c>
      <c r="B700" t="s">
        <v>522</v>
      </c>
      <c r="C700" s="1">
        <f t="shared" si="261"/>
        <v>6563</v>
      </c>
      <c r="D700" s="7">
        <f t="shared" si="272"/>
        <v>3</v>
      </c>
      <c r="E700" s="7">
        <f t="shared" si="273"/>
        <v>1</v>
      </c>
      <c r="F700" s="7">
        <f t="shared" si="274"/>
        <v>0</v>
      </c>
      <c r="G700" s="1">
        <f t="shared" si="275"/>
        <v>1401</v>
      </c>
      <c r="H700" s="2">
        <f t="shared" si="249"/>
        <v>0.21346944994667072</v>
      </c>
      <c r="I700" s="2"/>
      <c r="J700" s="2">
        <f t="shared" si="262"/>
        <v>0.18771903093097669</v>
      </c>
      <c r="K700" s="2">
        <f t="shared" si="263"/>
        <v>0.40118848087764741</v>
      </c>
      <c r="L700" s="2">
        <f t="shared" si="264"/>
        <v>0</v>
      </c>
      <c r="M700" s="2">
        <f t="shared" si="265"/>
        <v>0.41109248819137595</v>
      </c>
      <c r="N700" s="1">
        <v>1232</v>
      </c>
      <c r="O700" s="1">
        <v>2633</v>
      </c>
      <c r="Q700" s="61">
        <v>145</v>
      </c>
      <c r="R700" s="61"/>
      <c r="S700" s="61"/>
      <c r="T700" s="61"/>
      <c r="U700" s="61"/>
      <c r="V700" s="61"/>
      <c r="W700" s="61">
        <f t="shared" si="266"/>
        <v>16</v>
      </c>
      <c r="X700" s="61">
        <v>2537</v>
      </c>
      <c r="Y700" s="61">
        <v>0</v>
      </c>
      <c r="Z700" s="6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BB700" s="7">
        <f>IF(Q700&gt;0,RANK(Q700,(N700:P700,Q700:AE700)),0)</f>
        <v>4</v>
      </c>
      <c r="BC700" s="7">
        <f>IF(R700&gt;0,RANK(R700,(N700:P700,Q700:AE700)),0)</f>
        <v>0</v>
      </c>
      <c r="BD700" s="7">
        <f>IF(T700&gt;0,RANK(T700,(N700:P700,Q700:AE700)),0)</f>
        <v>0</v>
      </c>
      <c r="BE700" s="7">
        <f>IF(S700&gt;0,RANK(S700,(N700:P700,Q700:AE700)),0)</f>
        <v>0</v>
      </c>
      <c r="BF700" s="2">
        <f t="shared" si="267"/>
        <v>2.2093554776778913E-2</v>
      </c>
      <c r="BG700" s="2">
        <f t="shared" si="268"/>
        <v>0</v>
      </c>
      <c r="BH700" s="2">
        <f t="shared" si="269"/>
        <v>0</v>
      </c>
      <c r="BI700" s="2">
        <f t="shared" si="270"/>
        <v>0</v>
      </c>
      <c r="BK700" t="s">
        <v>1972</v>
      </c>
      <c r="BL700" t="s">
        <v>522</v>
      </c>
      <c r="BO700" s="99">
        <v>17</v>
      </c>
      <c r="BP700" s="97">
        <v>149</v>
      </c>
      <c r="BQ700" s="103">
        <f t="shared" si="271"/>
        <v>17149</v>
      </c>
      <c r="BS700" s="7" t="s">
        <v>2466</v>
      </c>
      <c r="BV700" s="61">
        <v>16</v>
      </c>
    </row>
    <row r="701" spans="1:74" ht="14" hidden="1" customHeight="1" outlineLevel="1" x14ac:dyDescent="0.2">
      <c r="A701" t="s">
        <v>9</v>
      </c>
      <c r="B701" t="s">
        <v>522</v>
      </c>
      <c r="C701" s="1">
        <f t="shared" si="261"/>
        <v>1722</v>
      </c>
      <c r="D701" s="7">
        <f t="shared" si="272"/>
        <v>2</v>
      </c>
      <c r="E701" s="7">
        <f t="shared" si="273"/>
        <v>1</v>
      </c>
      <c r="F701" s="7">
        <f t="shared" si="274"/>
        <v>0</v>
      </c>
      <c r="G701" s="1">
        <f t="shared" si="275"/>
        <v>658</v>
      </c>
      <c r="H701" s="2">
        <f t="shared" si="249"/>
        <v>0.38211382113821141</v>
      </c>
      <c r="I701" s="2"/>
      <c r="J701" s="2">
        <f t="shared" si="262"/>
        <v>0.25145180023228803</v>
      </c>
      <c r="K701" s="2">
        <f t="shared" si="263"/>
        <v>0.63356562137049943</v>
      </c>
      <c r="L701" s="2">
        <f t="shared" si="264"/>
        <v>0</v>
      </c>
      <c r="M701" s="2">
        <f t="shared" si="265"/>
        <v>0.11498257839721249</v>
      </c>
      <c r="N701" s="1">
        <v>433</v>
      </c>
      <c r="O701" s="1">
        <v>1091</v>
      </c>
      <c r="Q701" s="61">
        <v>35</v>
      </c>
      <c r="R701" s="61"/>
      <c r="S701" s="61"/>
      <c r="T701" s="61"/>
      <c r="U701" s="61"/>
      <c r="V701" s="61"/>
      <c r="W701" s="61">
        <f t="shared" si="266"/>
        <v>1</v>
      </c>
      <c r="X701" s="61">
        <v>162</v>
      </c>
      <c r="Y701" s="61">
        <v>0</v>
      </c>
      <c r="Z701" s="6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BB701" s="7">
        <f>IF(Q701&gt;0,RANK(Q701,(N701:P701,Q701:AE701)),0)</f>
        <v>4</v>
      </c>
      <c r="BC701" s="7">
        <f>IF(R701&gt;0,RANK(R701,(N701:P701,Q701:AE701)),0)</f>
        <v>0</v>
      </c>
      <c r="BD701" s="7">
        <f>IF(T701&gt;0,RANK(T701,(N701:P701,Q701:AE701)),0)</f>
        <v>0</v>
      </c>
      <c r="BE701" s="7">
        <f>IF(S701&gt;0,RANK(S701,(N701:P701,Q701:AE701)),0)</f>
        <v>0</v>
      </c>
      <c r="BF701" s="2">
        <f t="shared" si="267"/>
        <v>2.032520325203252E-2</v>
      </c>
      <c r="BG701" s="2">
        <f t="shared" si="268"/>
        <v>0</v>
      </c>
      <c r="BH701" s="2">
        <f t="shared" si="269"/>
        <v>0</v>
      </c>
      <c r="BI701" s="2">
        <f t="shared" si="270"/>
        <v>0</v>
      </c>
      <c r="BK701" t="s">
        <v>9</v>
      </c>
      <c r="BL701" t="s">
        <v>522</v>
      </c>
      <c r="BO701" s="99">
        <v>17</v>
      </c>
      <c r="BP701" s="97">
        <v>151</v>
      </c>
      <c r="BQ701" s="103">
        <f t="shared" si="271"/>
        <v>17151</v>
      </c>
      <c r="BS701" s="7" t="s">
        <v>2466</v>
      </c>
      <c r="BV701" s="139">
        <v>1</v>
      </c>
    </row>
    <row r="702" spans="1:74" ht="14" hidden="1" customHeight="1" outlineLevel="1" x14ac:dyDescent="0.2">
      <c r="A702" t="s">
        <v>707</v>
      </c>
      <c r="B702" t="s">
        <v>522</v>
      </c>
      <c r="C702" s="1">
        <f t="shared" si="261"/>
        <v>2361</v>
      </c>
      <c r="D702" s="7">
        <f t="shared" si="272"/>
        <v>2</v>
      </c>
      <c r="E702" s="7">
        <f t="shared" si="273"/>
        <v>1</v>
      </c>
      <c r="F702" s="7">
        <f t="shared" si="274"/>
        <v>0</v>
      </c>
      <c r="G702" s="1">
        <f t="shared" si="275"/>
        <v>89</v>
      </c>
      <c r="H702" s="2">
        <f t="shared" si="249"/>
        <v>3.7695891571368066E-2</v>
      </c>
      <c r="I702" s="2"/>
      <c r="J702" s="2">
        <f t="shared" si="262"/>
        <v>0.42566709021601018</v>
      </c>
      <c r="K702" s="2">
        <f t="shared" si="263"/>
        <v>0.46336298178737823</v>
      </c>
      <c r="L702" s="2">
        <f t="shared" si="264"/>
        <v>0</v>
      </c>
      <c r="M702" s="2">
        <f t="shared" si="265"/>
        <v>0.11096992799661154</v>
      </c>
      <c r="N702" s="1">
        <v>1005</v>
      </c>
      <c r="O702" s="1">
        <v>1094</v>
      </c>
      <c r="Q702" s="61">
        <v>52</v>
      </c>
      <c r="R702" s="61"/>
      <c r="S702" s="61"/>
      <c r="T702" s="61"/>
      <c r="U702" s="61"/>
      <c r="V702" s="61"/>
      <c r="W702" s="61">
        <f t="shared" si="266"/>
        <v>6</v>
      </c>
      <c r="X702" s="61">
        <v>204</v>
      </c>
      <c r="Y702" s="61">
        <v>0</v>
      </c>
      <c r="Z702" s="6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BB702" s="7">
        <f>IF(Q702&gt;0,RANK(Q702,(N702:P702,Q702:AE702)),0)</f>
        <v>4</v>
      </c>
      <c r="BC702" s="7">
        <f>IF(R702&gt;0,RANK(R702,(N702:P702,Q702:AE702)),0)</f>
        <v>0</v>
      </c>
      <c r="BD702" s="7">
        <f>IF(T702&gt;0,RANK(T702,(N702:P702,Q702:AE702)),0)</f>
        <v>0</v>
      </c>
      <c r="BE702" s="7">
        <f>IF(S702&gt;0,RANK(S702,(N702:P702,Q702:AE702)),0)</f>
        <v>0</v>
      </c>
      <c r="BF702" s="2">
        <f t="shared" si="267"/>
        <v>2.2024565861922914E-2</v>
      </c>
      <c r="BG702" s="2">
        <f t="shared" si="268"/>
        <v>0</v>
      </c>
      <c r="BH702" s="2">
        <f t="shared" si="269"/>
        <v>0</v>
      </c>
      <c r="BI702" s="2">
        <f t="shared" si="270"/>
        <v>0</v>
      </c>
      <c r="BK702" t="s">
        <v>707</v>
      </c>
      <c r="BL702" t="s">
        <v>522</v>
      </c>
      <c r="BO702" s="99">
        <v>17</v>
      </c>
      <c r="BP702" s="97">
        <v>153</v>
      </c>
      <c r="BQ702" s="103">
        <f t="shared" si="271"/>
        <v>17153</v>
      </c>
      <c r="BS702" s="7" t="s">
        <v>2466</v>
      </c>
      <c r="BV702" s="139">
        <v>6</v>
      </c>
    </row>
    <row r="703" spans="1:74" ht="14" hidden="1" customHeight="1" outlineLevel="1" x14ac:dyDescent="0.2">
      <c r="A703" t="s">
        <v>956</v>
      </c>
      <c r="B703" t="s">
        <v>522</v>
      </c>
      <c r="C703" s="1">
        <f t="shared" si="261"/>
        <v>2541</v>
      </c>
      <c r="D703" s="7">
        <f t="shared" si="272"/>
        <v>2</v>
      </c>
      <c r="E703" s="7">
        <f t="shared" si="273"/>
        <v>1</v>
      </c>
      <c r="F703" s="7">
        <f t="shared" si="274"/>
        <v>0</v>
      </c>
      <c r="G703" s="1">
        <f t="shared" si="275"/>
        <v>129</v>
      </c>
      <c r="H703" s="2">
        <f t="shared" si="249"/>
        <v>5.0767414403778043E-2</v>
      </c>
      <c r="I703" s="2"/>
      <c r="J703" s="2">
        <f t="shared" si="262"/>
        <v>0.42817788272333729</v>
      </c>
      <c r="K703" s="2">
        <f t="shared" si="263"/>
        <v>0.47894529712711531</v>
      </c>
      <c r="L703" s="2">
        <f t="shared" si="264"/>
        <v>0</v>
      </c>
      <c r="M703" s="2">
        <f t="shared" si="265"/>
        <v>9.2876820149547346E-2</v>
      </c>
      <c r="N703" s="1">
        <v>1088</v>
      </c>
      <c r="O703" s="1">
        <v>1217</v>
      </c>
      <c r="Q703" s="61">
        <v>86</v>
      </c>
      <c r="R703" s="61"/>
      <c r="S703" s="61"/>
      <c r="T703" s="61"/>
      <c r="U703" s="61"/>
      <c r="V703" s="61"/>
      <c r="W703" s="61">
        <f t="shared" si="266"/>
        <v>3</v>
      </c>
      <c r="X703" s="61">
        <v>147</v>
      </c>
      <c r="Y703" s="61">
        <v>0</v>
      </c>
      <c r="Z703" s="6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BB703" s="7">
        <f>IF(Q703&gt;0,RANK(Q703,(N703:P703,Q703:AE703)),0)</f>
        <v>4</v>
      </c>
      <c r="BC703" s="7">
        <f>IF(R703&gt;0,RANK(R703,(N703:P703,Q703:AE703)),0)</f>
        <v>0</v>
      </c>
      <c r="BD703" s="7">
        <f>IF(T703&gt;0,RANK(T703,(N703:P703,Q703:AE703)),0)</f>
        <v>0</v>
      </c>
      <c r="BE703" s="7">
        <f>IF(S703&gt;0,RANK(S703,(N703:P703,Q703:AE703)),0)</f>
        <v>0</v>
      </c>
      <c r="BF703" s="2">
        <f t="shared" si="267"/>
        <v>3.3844942935852024E-2</v>
      </c>
      <c r="BG703" s="2">
        <f t="shared" si="268"/>
        <v>0</v>
      </c>
      <c r="BH703" s="2">
        <f t="shared" si="269"/>
        <v>0</v>
      </c>
      <c r="BI703" s="2">
        <f t="shared" si="270"/>
        <v>0</v>
      </c>
      <c r="BK703" t="s">
        <v>956</v>
      </c>
      <c r="BL703" t="s">
        <v>522</v>
      </c>
      <c r="BO703" s="99">
        <v>17</v>
      </c>
      <c r="BP703" s="97">
        <v>155</v>
      </c>
      <c r="BQ703" s="103">
        <f t="shared" si="271"/>
        <v>17155</v>
      </c>
      <c r="BS703" s="7" t="s">
        <v>2466</v>
      </c>
      <c r="BV703" s="139">
        <v>3</v>
      </c>
    </row>
    <row r="704" spans="1:74" ht="14" hidden="1" customHeight="1" outlineLevel="1" x14ac:dyDescent="0.2">
      <c r="A704" t="s">
        <v>1677</v>
      </c>
      <c r="B704" t="s">
        <v>522</v>
      </c>
      <c r="C704" s="1">
        <f t="shared" si="261"/>
        <v>12185</v>
      </c>
      <c r="D704" s="7">
        <f t="shared" si="272"/>
        <v>2</v>
      </c>
      <c r="E704" s="7">
        <f t="shared" si="273"/>
        <v>1</v>
      </c>
      <c r="F704" s="7">
        <f t="shared" si="274"/>
        <v>0</v>
      </c>
      <c r="G704" s="1">
        <f t="shared" si="275"/>
        <v>984</v>
      </c>
      <c r="H704" s="2">
        <f t="shared" si="249"/>
        <v>8.0755026672137881E-2</v>
      </c>
      <c r="I704" s="2"/>
      <c r="J704" s="2">
        <f t="shared" si="262"/>
        <v>0.40664751743947475</v>
      </c>
      <c r="K704" s="2">
        <f t="shared" si="263"/>
        <v>0.48740254411161266</v>
      </c>
      <c r="L704" s="2">
        <f t="shared" si="264"/>
        <v>0</v>
      </c>
      <c r="M704" s="2">
        <f t="shared" si="265"/>
        <v>0.10594993844891254</v>
      </c>
      <c r="N704" s="1">
        <v>4955</v>
      </c>
      <c r="O704" s="1">
        <v>5939</v>
      </c>
      <c r="Q704" s="61">
        <v>394</v>
      </c>
      <c r="R704" s="61"/>
      <c r="S704" s="61"/>
      <c r="T704" s="61"/>
      <c r="U704" s="61"/>
      <c r="V704" s="61"/>
      <c r="W704" s="61">
        <f t="shared" si="266"/>
        <v>20</v>
      </c>
      <c r="X704" s="61">
        <v>877</v>
      </c>
      <c r="Y704" s="61">
        <v>0</v>
      </c>
      <c r="Z704" s="6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BB704" s="7">
        <f>IF(Q704&gt;0,RANK(Q704,(N704:P704,Q704:AE704)),0)</f>
        <v>4</v>
      </c>
      <c r="BC704" s="7">
        <f>IF(R704&gt;0,RANK(R704,(N704:P704,Q704:AE704)),0)</f>
        <v>0</v>
      </c>
      <c r="BD704" s="7">
        <f>IF(T704&gt;0,RANK(T704,(N704:P704,Q704:AE704)),0)</f>
        <v>0</v>
      </c>
      <c r="BE704" s="7">
        <f>IF(S704&gt;0,RANK(S704,(N704:P704,Q704:AE704)),0)</f>
        <v>0</v>
      </c>
      <c r="BF704" s="2">
        <f t="shared" si="267"/>
        <v>3.2334837915469837E-2</v>
      </c>
      <c r="BG704" s="2">
        <f t="shared" si="268"/>
        <v>0</v>
      </c>
      <c r="BH704" s="2">
        <f t="shared" si="269"/>
        <v>0</v>
      </c>
      <c r="BI704" s="2">
        <f t="shared" si="270"/>
        <v>0</v>
      </c>
      <c r="BK704" t="s">
        <v>1677</v>
      </c>
      <c r="BL704" t="s">
        <v>522</v>
      </c>
      <c r="BO704" s="99">
        <v>17</v>
      </c>
      <c r="BP704" s="97">
        <v>157</v>
      </c>
      <c r="BQ704" s="103">
        <f t="shared" si="271"/>
        <v>17157</v>
      </c>
      <c r="BS704" s="7" t="s">
        <v>2466</v>
      </c>
      <c r="BV704" s="139">
        <v>20</v>
      </c>
    </row>
    <row r="705" spans="1:74" ht="14" hidden="1" customHeight="1" outlineLevel="1" x14ac:dyDescent="0.2">
      <c r="A705" t="s">
        <v>123</v>
      </c>
      <c r="B705" t="s">
        <v>522</v>
      </c>
      <c r="C705" s="1">
        <f t="shared" si="261"/>
        <v>6039</v>
      </c>
      <c r="D705" s="7">
        <f t="shared" si="272"/>
        <v>2</v>
      </c>
      <c r="E705" s="7">
        <f t="shared" si="273"/>
        <v>1</v>
      </c>
      <c r="F705" s="7">
        <f t="shared" si="274"/>
        <v>0</v>
      </c>
      <c r="G705" s="1">
        <f t="shared" si="275"/>
        <v>1892</v>
      </c>
      <c r="H705" s="2">
        <f t="shared" si="249"/>
        <v>0.31329690346083788</v>
      </c>
      <c r="I705" s="2"/>
      <c r="J705" s="2">
        <f t="shared" si="262"/>
        <v>0.29806259314456035</v>
      </c>
      <c r="K705" s="2">
        <f t="shared" si="263"/>
        <v>0.61135949660539823</v>
      </c>
      <c r="L705" s="2">
        <f t="shared" si="264"/>
        <v>0</v>
      </c>
      <c r="M705" s="2">
        <f t="shared" si="265"/>
        <v>9.057791025004136E-2</v>
      </c>
      <c r="N705" s="1">
        <v>1800</v>
      </c>
      <c r="O705" s="1">
        <v>3692</v>
      </c>
      <c r="Q705" s="61">
        <v>219</v>
      </c>
      <c r="R705" s="61"/>
      <c r="S705" s="61"/>
      <c r="T705" s="61"/>
      <c r="U705" s="61"/>
      <c r="V705" s="61"/>
      <c r="W705" s="61">
        <f t="shared" si="266"/>
        <v>3</v>
      </c>
      <c r="X705" s="61">
        <v>325</v>
      </c>
      <c r="Y705" s="61">
        <v>0</v>
      </c>
      <c r="Z705" s="6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BB705" s="7">
        <f>IF(Q705&gt;0,RANK(Q705,(N705:P705,Q705:AE705)),0)</f>
        <v>4</v>
      </c>
      <c r="BC705" s="7">
        <f>IF(R705&gt;0,RANK(R705,(N705:P705,Q705:AE705)),0)</f>
        <v>0</v>
      </c>
      <c r="BD705" s="7">
        <f>IF(T705&gt;0,RANK(T705,(N705:P705,Q705:AE705)),0)</f>
        <v>0</v>
      </c>
      <c r="BE705" s="7">
        <f>IF(S705&gt;0,RANK(S705,(N705:P705,Q705:AE705)),0)</f>
        <v>0</v>
      </c>
      <c r="BF705" s="2">
        <f t="shared" si="267"/>
        <v>3.6264282165921508E-2</v>
      </c>
      <c r="BG705" s="2">
        <f t="shared" si="268"/>
        <v>0</v>
      </c>
      <c r="BH705" s="2">
        <f t="shared" si="269"/>
        <v>0</v>
      </c>
      <c r="BI705" s="2">
        <f t="shared" si="270"/>
        <v>0</v>
      </c>
      <c r="BK705" t="s">
        <v>123</v>
      </c>
      <c r="BL705" t="s">
        <v>522</v>
      </c>
      <c r="BO705" s="99">
        <v>17</v>
      </c>
      <c r="BP705" s="97">
        <v>159</v>
      </c>
      <c r="BQ705" s="103">
        <f t="shared" si="271"/>
        <v>17159</v>
      </c>
      <c r="BS705" s="7" t="s">
        <v>2466</v>
      </c>
      <c r="BV705" s="139">
        <v>3</v>
      </c>
    </row>
    <row r="706" spans="1:74" ht="14" hidden="1" customHeight="1" outlineLevel="1" x14ac:dyDescent="0.2">
      <c r="A706" t="s">
        <v>1723</v>
      </c>
      <c r="B706" t="s">
        <v>522</v>
      </c>
      <c r="C706" s="1">
        <f t="shared" si="261"/>
        <v>50799</v>
      </c>
      <c r="D706" s="7">
        <f t="shared" si="272"/>
        <v>1</v>
      </c>
      <c r="E706" s="7">
        <f t="shared" si="273"/>
        <v>2</v>
      </c>
      <c r="F706" s="7">
        <f t="shared" si="274"/>
        <v>0</v>
      </c>
      <c r="G706" s="1">
        <f t="shared" si="275"/>
        <v>4340</v>
      </c>
      <c r="H706" s="2">
        <f t="shared" si="249"/>
        <v>8.5434752652611273E-2</v>
      </c>
      <c r="I706" s="2"/>
      <c r="J706" s="2">
        <f t="shared" si="262"/>
        <v>0.5073721923659914</v>
      </c>
      <c r="K706" s="2">
        <f t="shared" si="263"/>
        <v>0.42193743971338016</v>
      </c>
      <c r="L706" s="2">
        <f t="shared" si="264"/>
        <v>0</v>
      </c>
      <c r="M706" s="2">
        <f t="shared" si="265"/>
        <v>7.0690367920628439E-2</v>
      </c>
      <c r="N706" s="1">
        <v>25774</v>
      </c>
      <c r="O706" s="1">
        <v>21434</v>
      </c>
      <c r="Q706" s="61">
        <v>1149</v>
      </c>
      <c r="R706" s="61"/>
      <c r="S706" s="61"/>
      <c r="T706" s="61"/>
      <c r="U706" s="61"/>
      <c r="V706" s="61"/>
      <c r="W706" s="61">
        <f t="shared" si="266"/>
        <v>100</v>
      </c>
      <c r="X706" s="61">
        <v>2342</v>
      </c>
      <c r="Y706" s="61">
        <v>0</v>
      </c>
      <c r="Z706" s="6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BB706" s="7">
        <f>IF(Q706&gt;0,RANK(Q706,(N706:P706,Q706:AE706)),0)</f>
        <v>4</v>
      </c>
      <c r="BC706" s="7">
        <f>IF(R706&gt;0,RANK(R706,(N706:P706,Q706:AE706)),0)</f>
        <v>0</v>
      </c>
      <c r="BD706" s="7">
        <f>IF(T706&gt;0,RANK(T706,(N706:P706,Q706:AE706)),0)</f>
        <v>0</v>
      </c>
      <c r="BE706" s="7">
        <f>IF(S706&gt;0,RANK(S706,(N706:P706,Q706:AE706)),0)</f>
        <v>0</v>
      </c>
      <c r="BF706" s="2">
        <f t="shared" si="267"/>
        <v>2.2618555483375657E-2</v>
      </c>
      <c r="BG706" s="2">
        <f t="shared" si="268"/>
        <v>0</v>
      </c>
      <c r="BH706" s="2">
        <f t="shared" si="269"/>
        <v>0</v>
      </c>
      <c r="BI706" s="2">
        <f t="shared" si="270"/>
        <v>0</v>
      </c>
      <c r="BK706" t="s">
        <v>1723</v>
      </c>
      <c r="BL706" t="s">
        <v>522</v>
      </c>
      <c r="BO706" s="99">
        <v>17</v>
      </c>
      <c r="BP706" s="97">
        <v>161</v>
      </c>
      <c r="BQ706" s="103">
        <f t="shared" si="271"/>
        <v>17161</v>
      </c>
      <c r="BS706" s="7" t="s">
        <v>2466</v>
      </c>
      <c r="BV706" s="139">
        <v>100</v>
      </c>
    </row>
    <row r="707" spans="1:74" ht="14" hidden="1" customHeight="1" outlineLevel="1" x14ac:dyDescent="0.2">
      <c r="A707" t="s">
        <v>1443</v>
      </c>
      <c r="B707" t="s">
        <v>522</v>
      </c>
      <c r="C707" s="1">
        <f t="shared" si="261"/>
        <v>98537</v>
      </c>
      <c r="D707" s="7">
        <f t="shared" si="272"/>
        <v>1</v>
      </c>
      <c r="E707" s="7">
        <f t="shared" si="273"/>
        <v>2</v>
      </c>
      <c r="F707" s="7">
        <f t="shared" si="274"/>
        <v>0</v>
      </c>
      <c r="G707" s="1">
        <f t="shared" si="275"/>
        <v>12079</v>
      </c>
      <c r="H707" s="2">
        <f t="shared" si="249"/>
        <v>0.12258339506987223</v>
      </c>
      <c r="I707" s="2"/>
      <c r="J707" s="2">
        <f t="shared" si="262"/>
        <v>0.53384008037589936</v>
      </c>
      <c r="K707" s="2">
        <f t="shared" si="263"/>
        <v>0.41125668530602716</v>
      </c>
      <c r="L707" s="2">
        <f t="shared" si="264"/>
        <v>0</v>
      </c>
      <c r="M707" s="2">
        <f t="shared" si="265"/>
        <v>5.4903234318073479E-2</v>
      </c>
      <c r="N707" s="1">
        <v>52603</v>
      </c>
      <c r="O707" s="1">
        <v>40524</v>
      </c>
      <c r="Q707" s="61">
        <v>2024</v>
      </c>
      <c r="R707" s="61"/>
      <c r="S707" s="61"/>
      <c r="T707" s="61"/>
      <c r="U707" s="61"/>
      <c r="V707" s="61"/>
      <c r="W707" s="61">
        <f t="shared" si="266"/>
        <v>106</v>
      </c>
      <c r="X707" s="61">
        <v>3276</v>
      </c>
      <c r="Y707" s="61">
        <v>4</v>
      </c>
      <c r="Z707" s="6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BB707" s="7">
        <f>IF(Q707&gt;0,RANK(Q707,(N707:P707,Q707:AE707)),0)</f>
        <v>4</v>
      </c>
      <c r="BC707" s="7">
        <f>IF(R707&gt;0,RANK(R707,(N707:P707,Q707:AE707)),0)</f>
        <v>0</v>
      </c>
      <c r="BD707" s="7">
        <f>IF(T707&gt;0,RANK(T707,(N707:P707,Q707:AE707)),0)</f>
        <v>0</v>
      </c>
      <c r="BE707" s="7">
        <f>IF(S707&gt;0,RANK(S707,(N707:P707,Q707:AE707)),0)</f>
        <v>0</v>
      </c>
      <c r="BF707" s="2">
        <f t="shared" si="267"/>
        <v>2.0540507626576818E-2</v>
      </c>
      <c r="BG707" s="2">
        <f t="shared" si="268"/>
        <v>0</v>
      </c>
      <c r="BH707" s="2">
        <f t="shared" si="269"/>
        <v>0</v>
      </c>
      <c r="BI707" s="2">
        <f t="shared" si="270"/>
        <v>0</v>
      </c>
      <c r="BK707" t="s">
        <v>1443</v>
      </c>
      <c r="BL707" t="s">
        <v>522</v>
      </c>
      <c r="BO707" s="99">
        <v>17</v>
      </c>
      <c r="BP707" s="97">
        <v>163</v>
      </c>
      <c r="BQ707" s="103">
        <f t="shared" si="271"/>
        <v>17163</v>
      </c>
      <c r="BS707" s="7" t="s">
        <v>2466</v>
      </c>
      <c r="BV707" s="139">
        <v>110</v>
      </c>
    </row>
    <row r="708" spans="1:74" ht="14" hidden="1" customHeight="1" outlineLevel="1" x14ac:dyDescent="0.2">
      <c r="A708" t="s">
        <v>1266</v>
      </c>
      <c r="B708" t="s">
        <v>522</v>
      </c>
      <c r="C708" s="1">
        <f t="shared" si="261"/>
        <v>9362</v>
      </c>
      <c r="D708" s="7">
        <f t="shared" si="272"/>
        <v>2</v>
      </c>
      <c r="E708" s="7">
        <f t="shared" si="273"/>
        <v>1</v>
      </c>
      <c r="F708" s="7">
        <f t="shared" si="274"/>
        <v>0</v>
      </c>
      <c r="G708" s="1">
        <f t="shared" si="275"/>
        <v>1276</v>
      </c>
      <c r="H708" s="2">
        <f t="shared" ref="H708:H771" si="276">IF(C708&gt;0,G708/C708,0)</f>
        <v>0.13629566331980347</v>
      </c>
      <c r="I708" s="2"/>
      <c r="J708" s="2">
        <f t="shared" si="262"/>
        <v>0.35590685750907924</v>
      </c>
      <c r="K708" s="2">
        <f t="shared" si="263"/>
        <v>0.49220252082888272</v>
      </c>
      <c r="L708" s="2">
        <f t="shared" si="264"/>
        <v>0</v>
      </c>
      <c r="M708" s="2">
        <f t="shared" si="265"/>
        <v>0.15189062166203804</v>
      </c>
      <c r="N708" s="1">
        <v>3332</v>
      </c>
      <c r="O708" s="1">
        <v>4608</v>
      </c>
      <c r="Q708" s="61">
        <v>334</v>
      </c>
      <c r="R708" s="61"/>
      <c r="S708" s="61"/>
      <c r="T708" s="61"/>
      <c r="U708" s="61"/>
      <c r="V708" s="61"/>
      <c r="W708" s="61">
        <f t="shared" si="266"/>
        <v>26</v>
      </c>
      <c r="X708" s="61">
        <v>1062</v>
      </c>
      <c r="Y708" s="61">
        <v>0</v>
      </c>
      <c r="Z708" s="6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BB708" s="7">
        <f>IF(Q708&gt;0,RANK(Q708,(N708:P708,Q708:AE708)),0)</f>
        <v>4</v>
      </c>
      <c r="BC708" s="7">
        <f>IF(R708&gt;0,RANK(R708,(N708:P708,Q708:AE708)),0)</f>
        <v>0</v>
      </c>
      <c r="BD708" s="7">
        <f>IF(T708&gt;0,RANK(T708,(N708:P708,Q708:AE708)),0)</f>
        <v>0</v>
      </c>
      <c r="BE708" s="7">
        <f>IF(S708&gt;0,RANK(S708,(N708:P708,Q708:AE708)),0)</f>
        <v>0</v>
      </c>
      <c r="BF708" s="2">
        <f t="shared" si="267"/>
        <v>3.5676137577440717E-2</v>
      </c>
      <c r="BG708" s="2">
        <f t="shared" si="268"/>
        <v>0</v>
      </c>
      <c r="BH708" s="2">
        <f t="shared" si="269"/>
        <v>0</v>
      </c>
      <c r="BI708" s="2">
        <f t="shared" si="270"/>
        <v>0</v>
      </c>
      <c r="BK708" t="s">
        <v>1266</v>
      </c>
      <c r="BL708" t="s">
        <v>522</v>
      </c>
      <c r="BO708" s="99">
        <v>17</v>
      </c>
      <c r="BP708" s="97">
        <v>165</v>
      </c>
      <c r="BQ708" s="103">
        <f t="shared" si="271"/>
        <v>17165</v>
      </c>
      <c r="BS708" s="7" t="s">
        <v>2466</v>
      </c>
      <c r="BV708" s="139">
        <v>26</v>
      </c>
    </row>
    <row r="709" spans="1:74" ht="14" hidden="1" customHeight="1" outlineLevel="1" x14ac:dyDescent="0.2">
      <c r="A709" t="s">
        <v>2371</v>
      </c>
      <c r="B709" t="s">
        <v>522</v>
      </c>
      <c r="C709" s="1">
        <f t="shared" si="261"/>
        <v>85663</v>
      </c>
      <c r="D709" s="7">
        <f t="shared" si="272"/>
        <v>2</v>
      </c>
      <c r="E709" s="7">
        <f t="shared" si="273"/>
        <v>1</v>
      </c>
      <c r="F709" s="7">
        <f t="shared" si="274"/>
        <v>0</v>
      </c>
      <c r="G709" s="1">
        <f t="shared" si="275"/>
        <v>2561</v>
      </c>
      <c r="H709" s="2">
        <f t="shared" si="276"/>
        <v>2.989622123904136E-2</v>
      </c>
      <c r="I709" s="2"/>
      <c r="J709" s="2">
        <f t="shared" si="262"/>
        <v>0.4265318749051516</v>
      </c>
      <c r="K709" s="2">
        <f t="shared" si="263"/>
        <v>0.45642809614419294</v>
      </c>
      <c r="L709" s="2">
        <f t="shared" si="264"/>
        <v>0</v>
      </c>
      <c r="M709" s="2">
        <f t="shared" si="265"/>
        <v>0.11704002895065541</v>
      </c>
      <c r="N709" s="1">
        <v>36538</v>
      </c>
      <c r="O709" s="1">
        <v>39099</v>
      </c>
      <c r="Q709" s="61">
        <v>2168</v>
      </c>
      <c r="R709" s="61"/>
      <c r="S709" s="61"/>
      <c r="T709" s="61"/>
      <c r="U709" s="61"/>
      <c r="V709" s="61"/>
      <c r="W709" s="61">
        <f t="shared" si="266"/>
        <v>0</v>
      </c>
      <c r="X709" s="61">
        <v>7855</v>
      </c>
      <c r="Y709" s="61">
        <v>2</v>
      </c>
      <c r="Z709" s="61">
        <v>0</v>
      </c>
      <c r="AA709" s="1">
        <v>0</v>
      </c>
      <c r="AB709" s="1">
        <v>1</v>
      </c>
      <c r="AC709" s="1">
        <v>0</v>
      </c>
      <c r="AD709" s="1">
        <v>0</v>
      </c>
      <c r="AE709" s="1">
        <v>0</v>
      </c>
      <c r="AF709" s="1">
        <v>0</v>
      </c>
      <c r="BB709" s="7">
        <f>IF(Q709&gt;0,RANK(Q709,(N709:P709,Q709:AE709)),0)</f>
        <v>4</v>
      </c>
      <c r="BC709" s="7">
        <f>IF(R709&gt;0,RANK(R709,(N709:P709,Q709:AE709)),0)</f>
        <v>0</v>
      </c>
      <c r="BD709" s="7">
        <f>IF(T709&gt;0,RANK(T709,(N709:P709,Q709:AE709)),0)</f>
        <v>0</v>
      </c>
      <c r="BE709" s="7">
        <f>IF(S709&gt;0,RANK(S709,(N709:P709,Q709:AE709)),0)</f>
        <v>0</v>
      </c>
      <c r="BF709" s="2">
        <f t="shared" si="267"/>
        <v>2.5308476238282574E-2</v>
      </c>
      <c r="BG709" s="2">
        <f t="shared" si="268"/>
        <v>0</v>
      </c>
      <c r="BH709" s="2">
        <f t="shared" si="269"/>
        <v>0</v>
      </c>
      <c r="BI709" s="2">
        <f t="shared" si="270"/>
        <v>0</v>
      </c>
      <c r="BK709" t="s">
        <v>2371</v>
      </c>
      <c r="BL709" t="s">
        <v>522</v>
      </c>
      <c r="BO709" s="99">
        <v>17</v>
      </c>
      <c r="BP709" s="97">
        <v>167</v>
      </c>
      <c r="BQ709" s="103">
        <f t="shared" si="271"/>
        <v>17167</v>
      </c>
      <c r="BS709" s="7" t="s">
        <v>2466</v>
      </c>
      <c r="BV709" s="61">
        <v>0</v>
      </c>
    </row>
    <row r="710" spans="1:74" ht="14" hidden="1" customHeight="1" outlineLevel="1" x14ac:dyDescent="0.2">
      <c r="A710" t="s">
        <v>1475</v>
      </c>
      <c r="B710" t="s">
        <v>522</v>
      </c>
      <c r="C710" s="1">
        <f t="shared" si="261"/>
        <v>3084</v>
      </c>
      <c r="D710" s="7">
        <f t="shared" si="272"/>
        <v>2</v>
      </c>
      <c r="E710" s="7">
        <f t="shared" si="273"/>
        <v>1</v>
      </c>
      <c r="F710" s="7">
        <f t="shared" si="274"/>
        <v>0</v>
      </c>
      <c r="G710" s="1">
        <f t="shared" si="275"/>
        <v>552</v>
      </c>
      <c r="H710" s="2">
        <f t="shared" si="276"/>
        <v>0.17898832684824903</v>
      </c>
      <c r="I710" s="2"/>
      <c r="J710" s="2">
        <f t="shared" si="262"/>
        <v>0.31549935149156938</v>
      </c>
      <c r="K710" s="2">
        <f t="shared" si="263"/>
        <v>0.49448767833981844</v>
      </c>
      <c r="L710" s="2">
        <f t="shared" si="264"/>
        <v>0</v>
      </c>
      <c r="M710" s="2">
        <f t="shared" si="265"/>
        <v>0.19001297016861218</v>
      </c>
      <c r="N710" s="1">
        <v>973</v>
      </c>
      <c r="O710" s="1">
        <v>1525</v>
      </c>
      <c r="Q710" s="61">
        <v>102</v>
      </c>
      <c r="R710" s="61"/>
      <c r="S710" s="61"/>
      <c r="T710" s="61"/>
      <c r="U710" s="61"/>
      <c r="V710" s="61"/>
      <c r="W710" s="61">
        <f t="shared" si="266"/>
        <v>7</v>
      </c>
      <c r="X710" s="61">
        <v>477</v>
      </c>
      <c r="Y710" s="61">
        <v>0</v>
      </c>
      <c r="Z710" s="6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BB710" s="7">
        <f>IF(Q710&gt;0,RANK(Q710,(N710:P710,Q710:AE710)),0)</f>
        <v>4</v>
      </c>
      <c r="BC710" s="7">
        <f>IF(R710&gt;0,RANK(R710,(N710:P710,Q710:AE710)),0)</f>
        <v>0</v>
      </c>
      <c r="BD710" s="7">
        <f>IF(T710&gt;0,RANK(T710,(N710:P710,Q710:AE710)),0)</f>
        <v>0</v>
      </c>
      <c r="BE710" s="7">
        <f>IF(S710&gt;0,RANK(S710,(N710:P710,Q710:AE710)),0)</f>
        <v>0</v>
      </c>
      <c r="BF710" s="2">
        <f t="shared" si="267"/>
        <v>3.3073929961089495E-2</v>
      </c>
      <c r="BG710" s="2">
        <f t="shared" si="268"/>
        <v>0</v>
      </c>
      <c r="BH710" s="2">
        <f t="shared" si="269"/>
        <v>0</v>
      </c>
      <c r="BI710" s="2">
        <f t="shared" si="270"/>
        <v>0</v>
      </c>
      <c r="BK710" t="s">
        <v>1475</v>
      </c>
      <c r="BL710" t="s">
        <v>522</v>
      </c>
      <c r="BO710" s="99">
        <v>17</v>
      </c>
      <c r="BP710" s="97">
        <v>169</v>
      </c>
      <c r="BQ710" s="103">
        <f t="shared" si="271"/>
        <v>17169</v>
      </c>
      <c r="BS710" s="7" t="s">
        <v>2466</v>
      </c>
      <c r="BV710" s="61">
        <v>7</v>
      </c>
    </row>
    <row r="711" spans="1:74" ht="14" hidden="1" customHeight="1" outlineLevel="1" x14ac:dyDescent="0.2">
      <c r="A711" t="s">
        <v>617</v>
      </c>
      <c r="B711" t="s">
        <v>522</v>
      </c>
      <c r="C711" s="1">
        <f t="shared" si="261"/>
        <v>2068</v>
      </c>
      <c r="D711" s="7">
        <f t="shared" si="272"/>
        <v>3</v>
      </c>
      <c r="E711" s="7">
        <f t="shared" si="273"/>
        <v>1</v>
      </c>
      <c r="F711" s="7">
        <f t="shared" si="274"/>
        <v>0</v>
      </c>
      <c r="G711" s="1">
        <f t="shared" si="275"/>
        <v>494</v>
      </c>
      <c r="H711" s="2">
        <f t="shared" si="276"/>
        <v>0.23887814313346228</v>
      </c>
      <c r="I711" s="2"/>
      <c r="J711" s="2">
        <f t="shared" si="262"/>
        <v>0.18762088974854932</v>
      </c>
      <c r="K711" s="2">
        <f t="shared" si="263"/>
        <v>0.42649903288201163</v>
      </c>
      <c r="L711" s="2">
        <f t="shared" si="264"/>
        <v>0</v>
      </c>
      <c r="M711" s="2">
        <f t="shared" si="265"/>
        <v>0.38588007736943908</v>
      </c>
      <c r="N711" s="1">
        <v>388</v>
      </c>
      <c r="O711" s="1">
        <v>882</v>
      </c>
      <c r="Q711" s="61">
        <v>42</v>
      </c>
      <c r="R711" s="61"/>
      <c r="S711" s="61"/>
      <c r="T711" s="61"/>
      <c r="U711" s="61"/>
      <c r="V711" s="61"/>
      <c r="W711" s="61">
        <f t="shared" si="266"/>
        <v>3</v>
      </c>
      <c r="X711" s="61">
        <v>753</v>
      </c>
      <c r="Y711" s="61">
        <v>0</v>
      </c>
      <c r="Z711" s="6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BB711" s="7">
        <f>IF(Q711&gt;0,RANK(Q711,(N711:P711,Q711:AE711)),0)</f>
        <v>4</v>
      </c>
      <c r="BC711" s="7">
        <f>IF(R711&gt;0,RANK(R711,(N711:P711,Q711:AE711)),0)</f>
        <v>0</v>
      </c>
      <c r="BD711" s="7">
        <f>IF(T711&gt;0,RANK(T711,(N711:P711,Q711:AE711)),0)</f>
        <v>0</v>
      </c>
      <c r="BE711" s="7">
        <f>IF(S711&gt;0,RANK(S711,(N711:P711,Q711:AE711)),0)</f>
        <v>0</v>
      </c>
      <c r="BF711" s="2">
        <f t="shared" si="267"/>
        <v>2.0309477756286266E-2</v>
      </c>
      <c r="BG711" s="2">
        <f t="shared" si="268"/>
        <v>0</v>
      </c>
      <c r="BH711" s="2">
        <f t="shared" si="269"/>
        <v>0</v>
      </c>
      <c r="BI711" s="2">
        <f t="shared" si="270"/>
        <v>0</v>
      </c>
      <c r="BK711" t="s">
        <v>617</v>
      </c>
      <c r="BL711" t="s">
        <v>522</v>
      </c>
      <c r="BO711" s="99">
        <v>17</v>
      </c>
      <c r="BP711" s="97">
        <v>171</v>
      </c>
      <c r="BQ711" s="103">
        <f t="shared" si="271"/>
        <v>17171</v>
      </c>
      <c r="BS711" s="7" t="s">
        <v>2466</v>
      </c>
      <c r="BV711" s="139">
        <v>3</v>
      </c>
    </row>
    <row r="712" spans="1:74" ht="14" hidden="1" customHeight="1" outlineLevel="1" x14ac:dyDescent="0.2">
      <c r="A712" t="s">
        <v>1113</v>
      </c>
      <c r="B712" t="s">
        <v>522</v>
      </c>
      <c r="C712" s="1">
        <f t="shared" si="261"/>
        <v>9165</v>
      </c>
      <c r="D712" s="7">
        <f t="shared" si="272"/>
        <v>2</v>
      </c>
      <c r="E712" s="7">
        <f t="shared" si="273"/>
        <v>1</v>
      </c>
      <c r="F712" s="7">
        <f t="shared" si="274"/>
        <v>0</v>
      </c>
      <c r="G712" s="1">
        <f t="shared" si="275"/>
        <v>3719</v>
      </c>
      <c r="H712" s="2">
        <f t="shared" si="276"/>
        <v>0.40578286961265686</v>
      </c>
      <c r="I712" s="2"/>
      <c r="J712" s="2">
        <f t="shared" si="262"/>
        <v>0.215493726132024</v>
      </c>
      <c r="K712" s="2">
        <f t="shared" si="263"/>
        <v>0.62127659574468086</v>
      </c>
      <c r="L712" s="2">
        <f t="shared" si="264"/>
        <v>0</v>
      </c>
      <c r="M712" s="2">
        <f t="shared" si="265"/>
        <v>0.16322967812329514</v>
      </c>
      <c r="N712" s="1">
        <v>1975</v>
      </c>
      <c r="O712" s="1">
        <v>5694</v>
      </c>
      <c r="Q712" s="61">
        <v>295</v>
      </c>
      <c r="R712" s="61"/>
      <c r="S712" s="61"/>
      <c r="T712" s="61"/>
      <c r="U712" s="61"/>
      <c r="V712" s="61"/>
      <c r="W712" s="61">
        <f t="shared" si="266"/>
        <v>19</v>
      </c>
      <c r="X712" s="61">
        <v>1182</v>
      </c>
      <c r="Y712" s="61">
        <v>0</v>
      </c>
      <c r="Z712" s="6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BB712" s="7">
        <f>IF(Q712&gt;0,RANK(Q712,(N712:P712,Q712:AE712)),0)</f>
        <v>4</v>
      </c>
      <c r="BC712" s="7">
        <f>IF(R712&gt;0,RANK(R712,(N712:P712,Q712:AE712)),0)</f>
        <v>0</v>
      </c>
      <c r="BD712" s="7">
        <f>IF(T712&gt;0,RANK(T712,(N712:P712,Q712:AE712)),0)</f>
        <v>0</v>
      </c>
      <c r="BE712" s="7">
        <f>IF(S712&gt;0,RANK(S712,(N712:P712,Q712:AE712)),0)</f>
        <v>0</v>
      </c>
      <c r="BF712" s="2">
        <f t="shared" si="267"/>
        <v>3.2187670485542823E-2</v>
      </c>
      <c r="BG712" s="2">
        <f t="shared" si="268"/>
        <v>0</v>
      </c>
      <c r="BH712" s="2">
        <f t="shared" si="269"/>
        <v>0</v>
      </c>
      <c r="BI712" s="2">
        <f t="shared" si="270"/>
        <v>0</v>
      </c>
      <c r="BK712" t="s">
        <v>1113</v>
      </c>
      <c r="BL712" t="s">
        <v>522</v>
      </c>
      <c r="BO712" s="99">
        <v>17</v>
      </c>
      <c r="BP712" s="97">
        <v>173</v>
      </c>
      <c r="BQ712" s="103">
        <f t="shared" si="271"/>
        <v>17173</v>
      </c>
      <c r="BS712" s="7" t="s">
        <v>2466</v>
      </c>
      <c r="BV712" s="139">
        <v>19</v>
      </c>
    </row>
    <row r="713" spans="1:74" ht="14" hidden="1" customHeight="1" outlineLevel="1" x14ac:dyDescent="0.2">
      <c r="A713" t="s">
        <v>961</v>
      </c>
      <c r="B713" t="s">
        <v>522</v>
      </c>
      <c r="C713" s="1">
        <f t="shared" si="261"/>
        <v>2038</v>
      </c>
      <c r="D713" s="7">
        <f t="shared" si="272"/>
        <v>2</v>
      </c>
      <c r="E713" s="7">
        <f t="shared" si="273"/>
        <v>1</v>
      </c>
      <c r="F713" s="7">
        <f t="shared" si="274"/>
        <v>0</v>
      </c>
      <c r="G713" s="1">
        <f t="shared" si="275"/>
        <v>633</v>
      </c>
      <c r="H713" s="2">
        <f t="shared" si="276"/>
        <v>0.31059862610402356</v>
      </c>
      <c r="I713" s="2"/>
      <c r="J713" s="2">
        <f t="shared" si="262"/>
        <v>0.28753680078508342</v>
      </c>
      <c r="K713" s="2">
        <f t="shared" si="263"/>
        <v>0.59813542688910692</v>
      </c>
      <c r="L713" s="2">
        <f t="shared" si="264"/>
        <v>0</v>
      </c>
      <c r="M713" s="2">
        <f t="shared" si="265"/>
        <v>0.11432777232580971</v>
      </c>
      <c r="N713" s="1">
        <v>586</v>
      </c>
      <c r="O713" s="1">
        <v>1219</v>
      </c>
      <c r="Q713" s="61">
        <v>99</v>
      </c>
      <c r="R713" s="61"/>
      <c r="S713" s="61"/>
      <c r="T713" s="61"/>
      <c r="U713" s="61"/>
      <c r="V713" s="61"/>
      <c r="W713" s="61">
        <f t="shared" si="266"/>
        <v>3</v>
      </c>
      <c r="X713" s="61">
        <v>131</v>
      </c>
      <c r="Y713" s="61">
        <v>0</v>
      </c>
      <c r="Z713" s="6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BB713" s="7">
        <f>IF(Q713&gt;0,RANK(Q713,(N713:P713,Q713:AE713)),0)</f>
        <v>4</v>
      </c>
      <c r="BC713" s="7">
        <f>IF(R713&gt;0,RANK(R713,(N713:P713,Q713:AE713)),0)</f>
        <v>0</v>
      </c>
      <c r="BD713" s="7">
        <f>IF(T713&gt;0,RANK(T713,(N713:P713,Q713:AE713)),0)</f>
        <v>0</v>
      </c>
      <c r="BE713" s="7">
        <f>IF(S713&gt;0,RANK(S713,(N713:P713,Q713:AE713)),0)</f>
        <v>0</v>
      </c>
      <c r="BF713" s="2">
        <f t="shared" si="267"/>
        <v>4.857703631010795E-2</v>
      </c>
      <c r="BG713" s="2">
        <f t="shared" si="268"/>
        <v>0</v>
      </c>
      <c r="BH713" s="2">
        <f t="shared" si="269"/>
        <v>0</v>
      </c>
      <c r="BI713" s="2">
        <f t="shared" si="270"/>
        <v>0</v>
      </c>
      <c r="BK713" t="s">
        <v>961</v>
      </c>
      <c r="BL713" t="s">
        <v>522</v>
      </c>
      <c r="BO713" s="99">
        <v>17</v>
      </c>
      <c r="BP713" s="97">
        <v>175</v>
      </c>
      <c r="BQ713" s="103">
        <f t="shared" si="271"/>
        <v>17175</v>
      </c>
      <c r="BS713" s="7" t="s">
        <v>2466</v>
      </c>
      <c r="BV713" s="61">
        <v>3</v>
      </c>
    </row>
    <row r="714" spans="1:74" ht="14" hidden="1" customHeight="1" outlineLevel="1" x14ac:dyDescent="0.2">
      <c r="A714" t="s">
        <v>1757</v>
      </c>
      <c r="B714" t="s">
        <v>522</v>
      </c>
      <c r="C714" s="1">
        <f t="shared" si="261"/>
        <v>16231</v>
      </c>
      <c r="D714" s="7">
        <f t="shared" si="272"/>
        <v>2</v>
      </c>
      <c r="E714" s="7">
        <f t="shared" si="273"/>
        <v>1</v>
      </c>
      <c r="F714" s="7">
        <f t="shared" si="274"/>
        <v>0</v>
      </c>
      <c r="G714" s="1">
        <f t="shared" si="275"/>
        <v>2800</v>
      </c>
      <c r="H714" s="2">
        <f t="shared" si="276"/>
        <v>0.17250939560101042</v>
      </c>
      <c r="I714" s="2"/>
      <c r="J714" s="2">
        <f t="shared" si="262"/>
        <v>0.35487647095065</v>
      </c>
      <c r="K714" s="2">
        <f t="shared" si="263"/>
        <v>0.52738586655166042</v>
      </c>
      <c r="L714" s="2">
        <f t="shared" si="264"/>
        <v>0</v>
      </c>
      <c r="M714" s="2">
        <f t="shared" si="265"/>
        <v>0.11773766249768958</v>
      </c>
      <c r="N714" s="1">
        <v>5760</v>
      </c>
      <c r="O714" s="1">
        <v>8560</v>
      </c>
      <c r="Q714" s="61">
        <v>423</v>
      </c>
      <c r="R714" s="61"/>
      <c r="S714" s="61"/>
      <c r="T714" s="61"/>
      <c r="U714" s="61"/>
      <c r="V714" s="61"/>
      <c r="W714" s="61">
        <f t="shared" si="266"/>
        <v>37</v>
      </c>
      <c r="X714" s="61">
        <v>1451</v>
      </c>
      <c r="Y714" s="61">
        <v>0</v>
      </c>
      <c r="Z714" s="6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BB714" s="7">
        <f>IF(Q714&gt;0,RANK(Q714,(N714:P714,Q714:AE714)),0)</f>
        <v>4</v>
      </c>
      <c r="BC714" s="7">
        <f>IF(R714&gt;0,RANK(R714,(N714:P714,Q714:AE714)),0)</f>
        <v>0</v>
      </c>
      <c r="BD714" s="7">
        <f>IF(T714&gt;0,RANK(T714,(N714:P714,Q714:AE714)),0)</f>
        <v>0</v>
      </c>
      <c r="BE714" s="7">
        <f>IF(S714&gt;0,RANK(S714,(N714:P714,Q714:AE714)),0)</f>
        <v>0</v>
      </c>
      <c r="BF714" s="2">
        <f t="shared" si="267"/>
        <v>2.606124083543836E-2</v>
      </c>
      <c r="BG714" s="2">
        <f t="shared" si="268"/>
        <v>0</v>
      </c>
      <c r="BH714" s="2">
        <f t="shared" si="269"/>
        <v>0</v>
      </c>
      <c r="BI714" s="2">
        <f t="shared" si="270"/>
        <v>0</v>
      </c>
      <c r="BK714" t="s">
        <v>1757</v>
      </c>
      <c r="BL714" t="s">
        <v>522</v>
      </c>
      <c r="BO714" s="99">
        <v>17</v>
      </c>
      <c r="BP714" s="97">
        <v>177</v>
      </c>
      <c r="BQ714" s="103">
        <f t="shared" si="271"/>
        <v>17177</v>
      </c>
      <c r="BS714" s="7" t="s">
        <v>2466</v>
      </c>
      <c r="BV714" s="139">
        <v>37</v>
      </c>
    </row>
    <row r="715" spans="1:74" ht="14" hidden="1" customHeight="1" outlineLevel="1" x14ac:dyDescent="0.2">
      <c r="A715" t="s">
        <v>1430</v>
      </c>
      <c r="B715" t="s">
        <v>522</v>
      </c>
      <c r="C715" s="1">
        <f t="shared" si="261"/>
        <v>51583</v>
      </c>
      <c r="D715" s="7">
        <f t="shared" si="272"/>
        <v>2</v>
      </c>
      <c r="E715" s="7">
        <f t="shared" si="273"/>
        <v>1</v>
      </c>
      <c r="F715" s="7">
        <f t="shared" si="274"/>
        <v>0</v>
      </c>
      <c r="G715" s="1">
        <f t="shared" si="275"/>
        <v>10127</v>
      </c>
      <c r="H715" s="2">
        <f t="shared" si="276"/>
        <v>0.19632437043211912</v>
      </c>
      <c r="I715" s="2"/>
      <c r="J715" s="2">
        <f t="shared" si="262"/>
        <v>0.34621871546827443</v>
      </c>
      <c r="K715" s="2">
        <f t="shared" si="263"/>
        <v>0.54254308590039357</v>
      </c>
      <c r="L715" s="2">
        <f t="shared" si="264"/>
        <v>0</v>
      </c>
      <c r="M715" s="2">
        <f t="shared" si="265"/>
        <v>0.111238198631332</v>
      </c>
      <c r="N715" s="1">
        <v>17859</v>
      </c>
      <c r="O715" s="1">
        <v>27986</v>
      </c>
      <c r="Q715" s="61">
        <v>2247</v>
      </c>
      <c r="R715" s="61"/>
      <c r="S715" s="61"/>
      <c r="T715" s="61"/>
      <c r="U715" s="61"/>
      <c r="V715" s="61"/>
      <c r="W715" s="61">
        <f t="shared" si="266"/>
        <v>151</v>
      </c>
      <c r="X715" s="61">
        <v>3339</v>
      </c>
      <c r="Y715" s="61">
        <v>1</v>
      </c>
      <c r="Z715" s="6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BB715" s="7">
        <f>IF(Q715&gt;0,RANK(Q715,(N715:P715,Q715:AE715)),0)</f>
        <v>4</v>
      </c>
      <c r="BC715" s="7">
        <f>IF(R715&gt;0,RANK(R715,(N715:P715,Q715:AE715)),0)</f>
        <v>0</v>
      </c>
      <c r="BD715" s="7">
        <f>IF(T715&gt;0,RANK(T715,(N715:P715,Q715:AE715)),0)</f>
        <v>0</v>
      </c>
      <c r="BE715" s="7">
        <f>IF(S715&gt;0,RANK(S715,(N715:P715,Q715:AE715)),0)</f>
        <v>0</v>
      </c>
      <c r="BF715" s="2">
        <f t="shared" si="267"/>
        <v>4.3560863075044101E-2</v>
      </c>
      <c r="BG715" s="2">
        <f t="shared" si="268"/>
        <v>0</v>
      </c>
      <c r="BH715" s="2">
        <f t="shared" si="269"/>
        <v>0</v>
      </c>
      <c r="BI715" s="2">
        <f t="shared" si="270"/>
        <v>0</v>
      </c>
      <c r="BK715" t="s">
        <v>1430</v>
      </c>
      <c r="BL715" t="s">
        <v>522</v>
      </c>
      <c r="BO715" s="99">
        <v>17</v>
      </c>
      <c r="BP715" s="97">
        <v>179</v>
      </c>
      <c r="BQ715" s="103">
        <f t="shared" si="271"/>
        <v>17179</v>
      </c>
      <c r="BS715" s="7" t="s">
        <v>2466</v>
      </c>
      <c r="BV715" s="139">
        <v>152</v>
      </c>
    </row>
    <row r="716" spans="1:74" ht="14" hidden="1" customHeight="1" outlineLevel="1" x14ac:dyDescent="0.2">
      <c r="A716" t="s">
        <v>680</v>
      </c>
      <c r="B716" t="s">
        <v>522</v>
      </c>
      <c r="C716" s="1">
        <f t="shared" si="261"/>
        <v>7498</v>
      </c>
      <c r="D716" s="7">
        <f t="shared" si="272"/>
        <v>2</v>
      </c>
      <c r="E716" s="7">
        <f t="shared" si="273"/>
        <v>1</v>
      </c>
      <c r="F716" s="7">
        <f t="shared" si="274"/>
        <v>0</v>
      </c>
      <c r="G716" s="1">
        <f t="shared" si="275"/>
        <v>919</v>
      </c>
      <c r="H716" s="2">
        <f t="shared" si="276"/>
        <v>0.12256601760469459</v>
      </c>
      <c r="I716" s="2"/>
      <c r="J716" s="2">
        <f t="shared" si="262"/>
        <v>0.3834355828220859</v>
      </c>
      <c r="K716" s="2">
        <f t="shared" si="263"/>
        <v>0.50600160042678044</v>
      </c>
      <c r="L716" s="2">
        <f t="shared" si="264"/>
        <v>0</v>
      </c>
      <c r="M716" s="2">
        <f t="shared" si="265"/>
        <v>0.11056281675113366</v>
      </c>
      <c r="N716" s="1">
        <v>2875</v>
      </c>
      <c r="O716" s="1">
        <v>3794</v>
      </c>
      <c r="Q716" s="61">
        <v>188</v>
      </c>
      <c r="R716" s="61"/>
      <c r="S716" s="61"/>
      <c r="T716" s="61"/>
      <c r="U716" s="61"/>
      <c r="V716" s="61"/>
      <c r="W716" s="61">
        <f t="shared" si="266"/>
        <v>0</v>
      </c>
      <c r="X716" s="61">
        <v>641</v>
      </c>
      <c r="Y716" s="61">
        <v>0</v>
      </c>
      <c r="Z716" s="6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BB716" s="7">
        <f>IF(Q716&gt;0,RANK(Q716,(N716:P716,Q716:AE716)),0)</f>
        <v>4</v>
      </c>
      <c r="BC716" s="7">
        <f>IF(R716&gt;0,RANK(R716,(N716:P716,Q716:AE716)),0)</f>
        <v>0</v>
      </c>
      <c r="BD716" s="7">
        <f>IF(T716&gt;0,RANK(T716,(N716:P716,Q716:AE716)),0)</f>
        <v>0</v>
      </c>
      <c r="BE716" s="7">
        <f>IF(S716&gt;0,RANK(S716,(N716:P716,Q716:AE716)),0)</f>
        <v>0</v>
      </c>
      <c r="BF716" s="2">
        <f t="shared" si="267"/>
        <v>2.5073352894105096E-2</v>
      </c>
      <c r="BG716" s="2">
        <f t="shared" si="268"/>
        <v>0</v>
      </c>
      <c r="BH716" s="2">
        <f t="shared" si="269"/>
        <v>0</v>
      </c>
      <c r="BI716" s="2">
        <f t="shared" si="270"/>
        <v>0</v>
      </c>
      <c r="BK716" t="s">
        <v>680</v>
      </c>
      <c r="BL716" t="s">
        <v>522</v>
      </c>
      <c r="BO716" s="99">
        <v>17</v>
      </c>
      <c r="BP716" s="97">
        <v>181</v>
      </c>
      <c r="BQ716" s="103">
        <f t="shared" si="271"/>
        <v>17181</v>
      </c>
      <c r="BS716" s="7" t="s">
        <v>2466</v>
      </c>
      <c r="BV716" s="61">
        <v>0</v>
      </c>
    </row>
    <row r="717" spans="1:74" ht="14" hidden="1" customHeight="1" outlineLevel="1" x14ac:dyDescent="0.2">
      <c r="A717" t="s">
        <v>96</v>
      </c>
      <c r="B717" t="s">
        <v>522</v>
      </c>
      <c r="C717" s="1">
        <f t="shared" si="261"/>
        <v>23026</v>
      </c>
      <c r="D717" s="7">
        <f t="shared" si="272"/>
        <v>2</v>
      </c>
      <c r="E717" s="7">
        <f t="shared" si="273"/>
        <v>1</v>
      </c>
      <c r="F717" s="7">
        <f t="shared" si="274"/>
        <v>0</v>
      </c>
      <c r="G717" s="1">
        <f t="shared" si="275"/>
        <v>4829</v>
      </c>
      <c r="H717" s="2">
        <f t="shared" si="276"/>
        <v>0.20971944758099539</v>
      </c>
      <c r="I717" s="2"/>
      <c r="J717" s="2">
        <f t="shared" si="262"/>
        <v>0.32888908190740901</v>
      </c>
      <c r="K717" s="2">
        <f t="shared" si="263"/>
        <v>0.53860852948840443</v>
      </c>
      <c r="L717" s="2">
        <f t="shared" si="264"/>
        <v>0</v>
      </c>
      <c r="M717" s="2">
        <f t="shared" si="265"/>
        <v>0.13250238860418651</v>
      </c>
      <c r="N717" s="1">
        <v>7573</v>
      </c>
      <c r="O717" s="1">
        <v>12402</v>
      </c>
      <c r="Q717" s="61">
        <v>878</v>
      </c>
      <c r="R717" s="61"/>
      <c r="S717" s="61"/>
      <c r="T717" s="61"/>
      <c r="U717" s="61"/>
      <c r="V717" s="61"/>
      <c r="W717" s="61">
        <f t="shared" si="266"/>
        <v>49</v>
      </c>
      <c r="X717" s="61">
        <v>2124</v>
      </c>
      <c r="Y717" s="61">
        <v>0</v>
      </c>
      <c r="Z717" s="6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BB717" s="7">
        <f>IF(Q717&gt;0,RANK(Q717,(N717:P717,Q717:AE717)),0)</f>
        <v>4</v>
      </c>
      <c r="BC717" s="7">
        <f>IF(R717&gt;0,RANK(R717,(N717:P717,Q717:AE717)),0)</f>
        <v>0</v>
      </c>
      <c r="BD717" s="7">
        <f>IF(T717&gt;0,RANK(T717,(N717:P717,Q717:AE717)),0)</f>
        <v>0</v>
      </c>
      <c r="BE717" s="7">
        <f>IF(S717&gt;0,RANK(S717,(N717:P717,Q717:AE717)),0)</f>
        <v>0</v>
      </c>
      <c r="BF717" s="2">
        <f t="shared" si="267"/>
        <v>3.8130808651090073E-2</v>
      </c>
      <c r="BG717" s="2">
        <f t="shared" si="268"/>
        <v>0</v>
      </c>
      <c r="BH717" s="2">
        <f t="shared" si="269"/>
        <v>0</v>
      </c>
      <c r="BI717" s="2">
        <f t="shared" si="270"/>
        <v>0</v>
      </c>
      <c r="BK717" t="s">
        <v>96</v>
      </c>
      <c r="BL717" t="s">
        <v>522</v>
      </c>
      <c r="BO717" s="99">
        <v>17</v>
      </c>
      <c r="BP717" s="97">
        <v>183</v>
      </c>
      <c r="BQ717" s="103">
        <f t="shared" si="271"/>
        <v>17183</v>
      </c>
      <c r="BS717" s="7" t="s">
        <v>2466</v>
      </c>
      <c r="BV717" s="61">
        <v>49</v>
      </c>
    </row>
    <row r="718" spans="1:74" ht="14" hidden="1" customHeight="1" outlineLevel="1" x14ac:dyDescent="0.2">
      <c r="A718" t="s">
        <v>2416</v>
      </c>
      <c r="B718" t="s">
        <v>522</v>
      </c>
      <c r="C718" s="1">
        <f t="shared" si="261"/>
        <v>3940</v>
      </c>
      <c r="D718" s="7">
        <f t="shared" si="272"/>
        <v>2</v>
      </c>
      <c r="E718" s="7">
        <f t="shared" si="273"/>
        <v>1</v>
      </c>
      <c r="F718" s="7">
        <f t="shared" si="274"/>
        <v>0</v>
      </c>
      <c r="G718" s="1">
        <f t="shared" si="275"/>
        <v>1435</v>
      </c>
      <c r="H718" s="2">
        <f t="shared" si="276"/>
        <v>0.36421319796954316</v>
      </c>
      <c r="I718" s="2"/>
      <c r="J718" s="2">
        <f t="shared" si="262"/>
        <v>0.27741116751269035</v>
      </c>
      <c r="K718" s="2">
        <f t="shared" si="263"/>
        <v>0.64162436548223345</v>
      </c>
      <c r="L718" s="2">
        <f t="shared" si="264"/>
        <v>0</v>
      </c>
      <c r="M718" s="2">
        <f t="shared" si="265"/>
        <v>8.0964467005076202E-2</v>
      </c>
      <c r="N718" s="1">
        <v>1093</v>
      </c>
      <c r="O718" s="1">
        <v>2528</v>
      </c>
      <c r="Q718" s="61">
        <v>118</v>
      </c>
      <c r="R718" s="61"/>
      <c r="S718" s="61"/>
      <c r="T718" s="61"/>
      <c r="U718" s="61"/>
      <c r="V718" s="61"/>
      <c r="W718" s="61">
        <f t="shared" si="266"/>
        <v>0</v>
      </c>
      <c r="X718" s="61">
        <v>201</v>
      </c>
      <c r="Y718" s="61">
        <v>0</v>
      </c>
      <c r="Z718" s="6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BB718" s="7">
        <f>IF(Q718&gt;0,RANK(Q718,(N718:P718,Q718:AE718)),0)</f>
        <v>4</v>
      </c>
      <c r="BC718" s="7">
        <f>IF(R718&gt;0,RANK(R718,(N718:P718,Q718:AE718)),0)</f>
        <v>0</v>
      </c>
      <c r="BD718" s="7">
        <f>IF(T718&gt;0,RANK(T718,(N718:P718,Q718:AE718)),0)</f>
        <v>0</v>
      </c>
      <c r="BE718" s="7">
        <f>IF(S718&gt;0,RANK(S718,(N718:P718,Q718:AE718)),0)</f>
        <v>0</v>
      </c>
      <c r="BF718" s="2">
        <f t="shared" si="267"/>
        <v>2.9949238578680204E-2</v>
      </c>
      <c r="BG718" s="2">
        <f t="shared" si="268"/>
        <v>0</v>
      </c>
      <c r="BH718" s="2">
        <f t="shared" si="269"/>
        <v>0</v>
      </c>
      <c r="BI718" s="2">
        <f t="shared" si="270"/>
        <v>0</v>
      </c>
      <c r="BK718" t="s">
        <v>2416</v>
      </c>
      <c r="BL718" t="s">
        <v>522</v>
      </c>
      <c r="BO718" s="99">
        <v>17</v>
      </c>
      <c r="BP718" s="97">
        <v>185</v>
      </c>
      <c r="BQ718" s="103">
        <f t="shared" si="271"/>
        <v>17185</v>
      </c>
      <c r="BS718" s="7" t="s">
        <v>2466</v>
      </c>
      <c r="BV718" s="61">
        <v>0</v>
      </c>
    </row>
    <row r="719" spans="1:74" ht="14" hidden="1" customHeight="1" outlineLevel="1" x14ac:dyDescent="0.2">
      <c r="A719" t="s">
        <v>422</v>
      </c>
      <c r="B719" t="s">
        <v>522</v>
      </c>
      <c r="C719" s="1">
        <f t="shared" si="261"/>
        <v>6079</v>
      </c>
      <c r="D719" s="7">
        <f t="shared" si="272"/>
        <v>2</v>
      </c>
      <c r="E719" s="7">
        <f t="shared" si="273"/>
        <v>1</v>
      </c>
      <c r="F719" s="7">
        <f t="shared" si="274"/>
        <v>0</v>
      </c>
      <c r="G719" s="1">
        <f t="shared" si="275"/>
        <v>993</v>
      </c>
      <c r="H719" s="2">
        <f t="shared" si="276"/>
        <v>0.16334923507155782</v>
      </c>
      <c r="I719" s="2"/>
      <c r="J719" s="2">
        <f t="shared" si="262"/>
        <v>0.37308767889455502</v>
      </c>
      <c r="K719" s="2">
        <f t="shared" si="263"/>
        <v>0.53643691396611282</v>
      </c>
      <c r="L719" s="2">
        <f t="shared" si="264"/>
        <v>0</v>
      </c>
      <c r="M719" s="2">
        <f t="shared" si="265"/>
        <v>9.047540713933222E-2</v>
      </c>
      <c r="N719" s="1">
        <v>2268</v>
      </c>
      <c r="O719" s="1">
        <v>3261</v>
      </c>
      <c r="Q719" s="61">
        <v>121</v>
      </c>
      <c r="R719" s="61"/>
      <c r="S719" s="61"/>
      <c r="T719" s="61"/>
      <c r="U719" s="61"/>
      <c r="V719" s="61"/>
      <c r="W719" s="61">
        <f t="shared" si="266"/>
        <v>10</v>
      </c>
      <c r="X719" s="61">
        <v>419</v>
      </c>
      <c r="Y719" s="61">
        <v>0</v>
      </c>
      <c r="Z719" s="6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BB719" s="7">
        <f>IF(Q719&gt;0,RANK(Q719,(N719:P719,Q719:AE719)),0)</f>
        <v>4</v>
      </c>
      <c r="BC719" s="7">
        <f>IF(R719&gt;0,RANK(R719,(N719:P719,Q719:AE719)),0)</f>
        <v>0</v>
      </c>
      <c r="BD719" s="7">
        <f>IF(T719&gt;0,RANK(T719,(N719:P719,Q719:AE719)),0)</f>
        <v>0</v>
      </c>
      <c r="BE719" s="7">
        <f>IF(S719&gt;0,RANK(S719,(N719:P719,Q719:AE719)),0)</f>
        <v>0</v>
      </c>
      <c r="BF719" s="2">
        <f t="shared" si="267"/>
        <v>1.9904589570653067E-2</v>
      </c>
      <c r="BG719" s="2">
        <f t="shared" si="268"/>
        <v>0</v>
      </c>
      <c r="BH719" s="2">
        <f t="shared" si="269"/>
        <v>0</v>
      </c>
      <c r="BI719" s="2">
        <f t="shared" si="270"/>
        <v>0</v>
      </c>
      <c r="BK719" t="s">
        <v>422</v>
      </c>
      <c r="BL719" t="s">
        <v>522</v>
      </c>
      <c r="BO719" s="99">
        <v>17</v>
      </c>
      <c r="BP719" s="97">
        <v>187</v>
      </c>
      <c r="BQ719" s="103">
        <f t="shared" si="271"/>
        <v>17187</v>
      </c>
      <c r="BS719" s="7" t="s">
        <v>2466</v>
      </c>
      <c r="BV719" s="61">
        <v>10</v>
      </c>
    </row>
    <row r="720" spans="1:74" ht="14" hidden="1" customHeight="1" outlineLevel="1" x14ac:dyDescent="0.2">
      <c r="A720" t="s">
        <v>257</v>
      </c>
      <c r="B720" t="s">
        <v>522</v>
      </c>
      <c r="C720" s="1">
        <f t="shared" si="261"/>
        <v>6075</v>
      </c>
      <c r="D720" s="7">
        <f t="shared" si="272"/>
        <v>2</v>
      </c>
      <c r="E720" s="7">
        <f t="shared" si="273"/>
        <v>1</v>
      </c>
      <c r="F720" s="7">
        <f t="shared" si="274"/>
        <v>0</v>
      </c>
      <c r="G720" s="1">
        <f t="shared" si="275"/>
        <v>2495</v>
      </c>
      <c r="H720" s="2">
        <f t="shared" si="276"/>
        <v>0.41069958847736626</v>
      </c>
      <c r="I720" s="2"/>
      <c r="J720" s="2">
        <f t="shared" si="262"/>
        <v>0.25283950617283951</v>
      </c>
      <c r="K720" s="2">
        <f t="shared" si="263"/>
        <v>0.66353909465020577</v>
      </c>
      <c r="L720" s="2">
        <f t="shared" si="264"/>
        <v>0</v>
      </c>
      <c r="M720" s="2">
        <f t="shared" si="265"/>
        <v>8.3621399176954769E-2</v>
      </c>
      <c r="N720" s="1">
        <v>1536</v>
      </c>
      <c r="O720" s="1">
        <v>4031</v>
      </c>
      <c r="Q720" s="61">
        <v>171</v>
      </c>
      <c r="R720" s="61"/>
      <c r="S720" s="61"/>
      <c r="T720" s="61"/>
      <c r="U720" s="61"/>
      <c r="V720" s="61"/>
      <c r="W720" s="61">
        <f t="shared" si="266"/>
        <v>10</v>
      </c>
      <c r="X720" s="61">
        <v>327</v>
      </c>
      <c r="Y720" s="61">
        <v>0</v>
      </c>
      <c r="Z720" s="6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BB720" s="7">
        <f>IF(Q720&gt;0,RANK(Q720,(N720:P720,Q720:AE720)),0)</f>
        <v>4</v>
      </c>
      <c r="BC720" s="7">
        <f>IF(R720&gt;0,RANK(R720,(N720:P720,Q720:AE720)),0)</f>
        <v>0</v>
      </c>
      <c r="BD720" s="7">
        <f>IF(T720&gt;0,RANK(T720,(N720:P720,Q720:AE720)),0)</f>
        <v>0</v>
      </c>
      <c r="BE720" s="7">
        <f>IF(S720&gt;0,RANK(S720,(N720:P720,Q720:AE720)),0)</f>
        <v>0</v>
      </c>
      <c r="BF720" s="2">
        <f t="shared" si="267"/>
        <v>2.8148148148148148E-2</v>
      </c>
      <c r="BG720" s="2">
        <f t="shared" si="268"/>
        <v>0</v>
      </c>
      <c r="BH720" s="2">
        <f t="shared" si="269"/>
        <v>0</v>
      </c>
      <c r="BI720" s="2">
        <f t="shared" si="270"/>
        <v>0</v>
      </c>
      <c r="BK720" t="s">
        <v>257</v>
      </c>
      <c r="BL720" t="s">
        <v>522</v>
      </c>
      <c r="BO720" s="99">
        <v>17</v>
      </c>
      <c r="BP720" s="97">
        <v>189</v>
      </c>
      <c r="BQ720" s="103">
        <f t="shared" si="271"/>
        <v>17189</v>
      </c>
      <c r="BS720" s="7" t="s">
        <v>2466</v>
      </c>
      <c r="BV720" s="61">
        <v>10</v>
      </c>
    </row>
    <row r="721" spans="1:74" ht="14" hidden="1" customHeight="1" outlineLevel="1" x14ac:dyDescent="0.2">
      <c r="A721" t="s">
        <v>423</v>
      </c>
      <c r="B721" t="s">
        <v>522</v>
      </c>
      <c r="C721" s="1">
        <f t="shared" si="261"/>
        <v>5926</v>
      </c>
      <c r="D721" s="7">
        <f t="shared" si="272"/>
        <v>2</v>
      </c>
      <c r="E721" s="7">
        <f t="shared" si="273"/>
        <v>1</v>
      </c>
      <c r="F721" s="7">
        <f t="shared" si="274"/>
        <v>0</v>
      </c>
      <c r="G721" s="1">
        <f t="shared" si="275"/>
        <v>3325</v>
      </c>
      <c r="H721" s="2">
        <f t="shared" si="276"/>
        <v>0.56108673641579476</v>
      </c>
      <c r="I721" s="2"/>
      <c r="J721" s="2">
        <f t="shared" si="262"/>
        <v>0.17127910901113735</v>
      </c>
      <c r="K721" s="2">
        <f t="shared" si="263"/>
        <v>0.73236584542693217</v>
      </c>
      <c r="L721" s="2">
        <f t="shared" si="264"/>
        <v>0</v>
      </c>
      <c r="M721" s="2">
        <f t="shared" si="265"/>
        <v>9.6355045561930419E-2</v>
      </c>
      <c r="N721" s="1">
        <v>1015</v>
      </c>
      <c r="O721" s="1">
        <v>4340</v>
      </c>
      <c r="Q721" s="61">
        <v>153</v>
      </c>
      <c r="R721" s="61"/>
      <c r="S721" s="61"/>
      <c r="T721" s="61"/>
      <c r="U721" s="61"/>
      <c r="V721" s="61"/>
      <c r="W721" s="61">
        <f t="shared" si="266"/>
        <v>0</v>
      </c>
      <c r="X721" s="61">
        <v>418</v>
      </c>
      <c r="Y721" s="61">
        <v>0</v>
      </c>
      <c r="Z721" s="6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BB721" s="7">
        <f>IF(Q721&gt;0,RANK(Q721,(N721:P721,Q721:AE721)),0)</f>
        <v>4</v>
      </c>
      <c r="BC721" s="7">
        <f>IF(R721&gt;0,RANK(R721,(N721:P721,Q721:AE721)),0)</f>
        <v>0</v>
      </c>
      <c r="BD721" s="7">
        <f>IF(T721&gt;0,RANK(T721,(N721:P721,Q721:AE721)),0)</f>
        <v>0</v>
      </c>
      <c r="BE721" s="7">
        <f>IF(S721&gt;0,RANK(S721,(N721:P721,Q721:AE721)),0)</f>
        <v>0</v>
      </c>
      <c r="BF721" s="2">
        <f t="shared" si="267"/>
        <v>2.581842726965913E-2</v>
      </c>
      <c r="BG721" s="2">
        <f t="shared" si="268"/>
        <v>0</v>
      </c>
      <c r="BH721" s="2">
        <f t="shared" si="269"/>
        <v>0</v>
      </c>
      <c r="BI721" s="2">
        <f t="shared" si="270"/>
        <v>0</v>
      </c>
      <c r="BK721" t="s">
        <v>423</v>
      </c>
      <c r="BL721" t="s">
        <v>522</v>
      </c>
      <c r="BO721" s="99">
        <v>17</v>
      </c>
      <c r="BP721" s="97">
        <v>191</v>
      </c>
      <c r="BQ721" s="103">
        <f t="shared" si="271"/>
        <v>17191</v>
      </c>
      <c r="BS721" s="7" t="s">
        <v>2466</v>
      </c>
      <c r="BV721" s="61">
        <v>0</v>
      </c>
    </row>
    <row r="722" spans="1:74" ht="14" hidden="1" customHeight="1" outlineLevel="1" x14ac:dyDescent="0.2">
      <c r="A722" t="s">
        <v>1801</v>
      </c>
      <c r="B722" t="s">
        <v>522</v>
      </c>
      <c r="C722" s="1">
        <f t="shared" ref="C722:C728" si="277">SUM(N722:AY722)</f>
        <v>5821</v>
      </c>
      <c r="D722" s="7">
        <f t="shared" si="272"/>
        <v>2</v>
      </c>
      <c r="E722" s="7">
        <f t="shared" si="273"/>
        <v>1</v>
      </c>
      <c r="F722" s="7">
        <f t="shared" si="274"/>
        <v>0</v>
      </c>
      <c r="G722" s="1">
        <f t="shared" si="275"/>
        <v>2411</v>
      </c>
      <c r="H722" s="2">
        <f t="shared" si="276"/>
        <v>0.41419000171791787</v>
      </c>
      <c r="I722" s="2"/>
      <c r="J722" s="2">
        <f t="shared" ref="J722:J728" si="278">IF($C722=0,"-",N722/$C722)</f>
        <v>0.2542518467617248</v>
      </c>
      <c r="K722" s="2">
        <f t="shared" ref="K722:K728" si="279">IF($C722=0,"-",O722/$C722)</f>
        <v>0.66844184847964272</v>
      </c>
      <c r="L722" s="2">
        <f t="shared" ref="L722:L728" si="280">IF($C722=0,"-",P722/$C722)</f>
        <v>0</v>
      </c>
      <c r="M722" s="2">
        <f t="shared" ref="M722:M728" si="281">IF(C722=0,"-",(1-J722-K722-L722))</f>
        <v>7.7306304758632538E-2</v>
      </c>
      <c r="N722" s="1">
        <v>1480</v>
      </c>
      <c r="O722" s="1">
        <v>3891</v>
      </c>
      <c r="Q722" s="61">
        <v>132</v>
      </c>
      <c r="R722" s="61"/>
      <c r="S722" s="61"/>
      <c r="T722" s="61"/>
      <c r="U722" s="61"/>
      <c r="V722" s="61"/>
      <c r="W722" s="61">
        <f t="shared" ref="W722:W727" si="282">IF(BV722&gt;0,BV722-SUM(Y722:AF722),0)</f>
        <v>4</v>
      </c>
      <c r="X722" s="61">
        <v>314</v>
      </c>
      <c r="Y722" s="61">
        <v>0</v>
      </c>
      <c r="Z722" s="6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BB722" s="7">
        <f>IF(Q722&gt;0,RANK(Q722,(N722:P722,Q722:AE722)),0)</f>
        <v>4</v>
      </c>
      <c r="BC722" s="7">
        <f>IF(R722&gt;0,RANK(R722,(N722:P722,Q722:AE722)),0)</f>
        <v>0</v>
      </c>
      <c r="BD722" s="7">
        <f>IF(T722&gt;0,RANK(T722,(N722:P722,Q722:AE722)),0)</f>
        <v>0</v>
      </c>
      <c r="BE722" s="7">
        <f>IF(S722&gt;0,RANK(S722,(N722:P722,Q722:AE722)),0)</f>
        <v>0</v>
      </c>
      <c r="BF722" s="2">
        <f t="shared" ref="BF722:BF728" si="283">IF($C722=0,"-",Q722/$C722)</f>
        <v>2.2676516062532209E-2</v>
      </c>
      <c r="BG722" s="2">
        <f t="shared" ref="BG722:BG728" si="284">IF($C722=0,"-",R722/$C722)</f>
        <v>0</v>
      </c>
      <c r="BH722" s="2">
        <f t="shared" ref="BH722:BH728" si="285">IF($C722=0,"-",T722/$C722)</f>
        <v>0</v>
      </c>
      <c r="BI722" s="2">
        <f t="shared" ref="BI722:BI728" si="286">IF($C722=0,"-",S722/$C722)</f>
        <v>0</v>
      </c>
      <c r="BK722" t="s">
        <v>1801</v>
      </c>
      <c r="BL722" t="s">
        <v>522</v>
      </c>
      <c r="BO722" s="99">
        <v>17</v>
      </c>
      <c r="BP722" s="97">
        <v>193</v>
      </c>
      <c r="BQ722" s="103">
        <f t="shared" ref="BQ722:BQ727" si="287">BO722*1000+BP722</f>
        <v>17193</v>
      </c>
      <c r="BS722" s="7" t="s">
        <v>2466</v>
      </c>
      <c r="BV722" s="139">
        <v>4</v>
      </c>
    </row>
    <row r="723" spans="1:74" ht="14" hidden="1" customHeight="1" outlineLevel="1" x14ac:dyDescent="0.2">
      <c r="A723" t="s">
        <v>97</v>
      </c>
      <c r="B723" t="s">
        <v>522</v>
      </c>
      <c r="C723" s="1">
        <f t="shared" si="277"/>
        <v>21408</v>
      </c>
      <c r="D723" s="7">
        <f t="shared" si="272"/>
        <v>2</v>
      </c>
      <c r="E723" s="7">
        <f t="shared" si="273"/>
        <v>1</v>
      </c>
      <c r="F723" s="7">
        <f t="shared" si="274"/>
        <v>0</v>
      </c>
      <c r="G723" s="1">
        <f t="shared" si="275"/>
        <v>850</v>
      </c>
      <c r="H723" s="2">
        <f t="shared" si="276"/>
        <v>3.9704783258594917E-2</v>
      </c>
      <c r="I723" s="2"/>
      <c r="J723" s="2">
        <f t="shared" si="278"/>
        <v>0.43773355754857995</v>
      </c>
      <c r="K723" s="2">
        <f t="shared" si="279"/>
        <v>0.4774383408071749</v>
      </c>
      <c r="L723" s="2">
        <f t="shared" si="280"/>
        <v>0</v>
      </c>
      <c r="M723" s="2">
        <f t="shared" si="281"/>
        <v>8.4828101644245202E-2</v>
      </c>
      <c r="N723" s="1">
        <v>9371</v>
      </c>
      <c r="O723" s="1">
        <v>10221</v>
      </c>
      <c r="Q723" s="61">
        <v>521</v>
      </c>
      <c r="R723" s="61"/>
      <c r="S723" s="61"/>
      <c r="T723" s="61"/>
      <c r="U723" s="61"/>
      <c r="V723" s="61"/>
      <c r="W723" s="61">
        <f t="shared" si="282"/>
        <v>46</v>
      </c>
      <c r="X723" s="61">
        <v>1249</v>
      </c>
      <c r="Y723" s="61">
        <v>0</v>
      </c>
      <c r="Z723" s="6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BB723" s="7">
        <f>IF(Q723&gt;0,RANK(Q723,(N723:P723,Q723:AE723)),0)</f>
        <v>4</v>
      </c>
      <c r="BC723" s="7">
        <f>IF(R723&gt;0,RANK(R723,(N723:P723,Q723:AE723)),0)</f>
        <v>0</v>
      </c>
      <c r="BD723" s="7">
        <f>IF(T723&gt;0,RANK(T723,(N723:P723,Q723:AE723)),0)</f>
        <v>0</v>
      </c>
      <c r="BE723" s="7">
        <f>IF(S723&gt;0,RANK(S723,(N723:P723,Q723:AE723)),0)</f>
        <v>0</v>
      </c>
      <c r="BF723" s="2">
        <f t="shared" si="283"/>
        <v>2.4336696562032883E-2</v>
      </c>
      <c r="BG723" s="2">
        <f t="shared" si="284"/>
        <v>0</v>
      </c>
      <c r="BH723" s="2">
        <f t="shared" si="285"/>
        <v>0</v>
      </c>
      <c r="BI723" s="2">
        <f t="shared" si="286"/>
        <v>0</v>
      </c>
      <c r="BK723" t="s">
        <v>97</v>
      </c>
      <c r="BL723" t="s">
        <v>522</v>
      </c>
      <c r="BO723" s="99">
        <v>17</v>
      </c>
      <c r="BP723" s="97">
        <v>195</v>
      </c>
      <c r="BQ723" s="103">
        <f t="shared" si="287"/>
        <v>17195</v>
      </c>
      <c r="BS723" s="7" t="s">
        <v>2466</v>
      </c>
      <c r="BV723" s="61">
        <v>46</v>
      </c>
    </row>
    <row r="724" spans="1:74" ht="14" hidden="1" customHeight="1" outlineLevel="1" x14ac:dyDescent="0.2">
      <c r="A724" t="s">
        <v>5</v>
      </c>
      <c r="B724" t="s">
        <v>522</v>
      </c>
      <c r="C724" s="1">
        <f t="shared" si="277"/>
        <v>247394</v>
      </c>
      <c r="D724" s="7">
        <f t="shared" si="272"/>
        <v>1</v>
      </c>
      <c r="E724" s="7">
        <f t="shared" si="273"/>
        <v>2</v>
      </c>
      <c r="F724" s="7">
        <f t="shared" si="274"/>
        <v>0</v>
      </c>
      <c r="G724" s="1">
        <f t="shared" si="275"/>
        <v>15433</v>
      </c>
      <c r="H724" s="2">
        <f t="shared" si="276"/>
        <v>6.2382272811790103E-2</v>
      </c>
      <c r="I724" s="2"/>
      <c r="J724" s="2">
        <f t="shared" si="278"/>
        <v>0.49836293523690955</v>
      </c>
      <c r="K724" s="2">
        <f t="shared" si="279"/>
        <v>0.43598066242511946</v>
      </c>
      <c r="L724" s="2">
        <f t="shared" si="280"/>
        <v>0</v>
      </c>
      <c r="M724" s="2">
        <f t="shared" si="281"/>
        <v>6.5656402337970987E-2</v>
      </c>
      <c r="N724" s="1">
        <v>123292</v>
      </c>
      <c r="O724" s="1">
        <v>107859</v>
      </c>
      <c r="Q724" s="61">
        <v>5547</v>
      </c>
      <c r="R724" s="61"/>
      <c r="S724" s="61"/>
      <c r="T724" s="61"/>
      <c r="U724" s="61"/>
      <c r="V724" s="61"/>
      <c r="W724" s="61">
        <f t="shared" si="282"/>
        <v>724</v>
      </c>
      <c r="X724" s="61">
        <v>9969</v>
      </c>
      <c r="Y724" s="61">
        <v>0</v>
      </c>
      <c r="Z724" s="61">
        <v>0</v>
      </c>
      <c r="AA724" s="1">
        <v>1</v>
      </c>
      <c r="AB724" s="1">
        <v>0</v>
      </c>
      <c r="AC724" s="1">
        <v>0</v>
      </c>
      <c r="AD724" s="1">
        <v>2</v>
      </c>
      <c r="AE724" s="1">
        <v>0</v>
      </c>
      <c r="AF724" s="1">
        <v>0</v>
      </c>
      <c r="BB724" s="7">
        <f>IF(Q724&gt;0,RANK(Q724,(N724:P724,Q724:AE724)),0)</f>
        <v>4</v>
      </c>
      <c r="BC724" s="7">
        <f>IF(R724&gt;0,RANK(R724,(N724:P724,Q724:AE724)),0)</f>
        <v>0</v>
      </c>
      <c r="BD724" s="7">
        <f>IF(T724&gt;0,RANK(T724,(N724:P724,Q724:AE724)),0)</f>
        <v>0</v>
      </c>
      <c r="BE724" s="7">
        <f>IF(S724&gt;0,RANK(S724,(N724:P724,Q724:AE724)),0)</f>
        <v>0</v>
      </c>
      <c r="BF724" s="2">
        <f t="shared" si="283"/>
        <v>2.2421724051512971E-2</v>
      </c>
      <c r="BG724" s="2">
        <f t="shared" si="284"/>
        <v>0</v>
      </c>
      <c r="BH724" s="2">
        <f t="shared" si="285"/>
        <v>0</v>
      </c>
      <c r="BI724" s="2">
        <f t="shared" si="286"/>
        <v>0</v>
      </c>
      <c r="BK724" t="s">
        <v>5</v>
      </c>
      <c r="BL724" t="s">
        <v>522</v>
      </c>
      <c r="BO724" s="99">
        <v>17</v>
      </c>
      <c r="BP724" s="97">
        <v>197</v>
      </c>
      <c r="BQ724" s="103">
        <f t="shared" si="287"/>
        <v>17197</v>
      </c>
      <c r="BS724" s="7" t="s">
        <v>2466</v>
      </c>
      <c r="BV724" s="61">
        <v>727</v>
      </c>
    </row>
    <row r="725" spans="1:74" ht="14" hidden="1" customHeight="1" outlineLevel="1" x14ac:dyDescent="0.2">
      <c r="A725" t="s">
        <v>2035</v>
      </c>
      <c r="B725" t="s">
        <v>522</v>
      </c>
      <c r="C725" s="1">
        <f t="shared" si="277"/>
        <v>26934</v>
      </c>
      <c r="D725" s="7">
        <f t="shared" si="272"/>
        <v>2</v>
      </c>
      <c r="E725" s="7">
        <f t="shared" si="273"/>
        <v>1</v>
      </c>
      <c r="F725" s="7">
        <f t="shared" si="274"/>
        <v>0</v>
      </c>
      <c r="G725" s="1">
        <f t="shared" si="275"/>
        <v>5031</v>
      </c>
      <c r="H725" s="2">
        <f t="shared" si="276"/>
        <v>0.18678993094230339</v>
      </c>
      <c r="I725" s="2"/>
      <c r="J725" s="2">
        <f t="shared" si="278"/>
        <v>0.350486374099651</v>
      </c>
      <c r="K725" s="2">
        <f t="shared" si="279"/>
        <v>0.53727630504195445</v>
      </c>
      <c r="L725" s="2">
        <f t="shared" si="280"/>
        <v>0</v>
      </c>
      <c r="M725" s="2">
        <f t="shared" si="281"/>
        <v>0.11223732085839455</v>
      </c>
      <c r="N725" s="1">
        <v>9440</v>
      </c>
      <c r="O725" s="1">
        <v>14471</v>
      </c>
      <c r="Q725" s="61">
        <v>679</v>
      </c>
      <c r="R725" s="61"/>
      <c r="S725" s="61"/>
      <c r="T725" s="61"/>
      <c r="U725" s="61"/>
      <c r="V725" s="61"/>
      <c r="W725" s="61">
        <f t="shared" si="282"/>
        <v>44</v>
      </c>
      <c r="X725" s="61">
        <v>2300</v>
      </c>
      <c r="Y725" s="61">
        <v>0</v>
      </c>
      <c r="Z725" s="6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BB725" s="7">
        <f>IF(Q725&gt;0,RANK(Q725,(N725:P725,Q725:AE725)),0)</f>
        <v>4</v>
      </c>
      <c r="BC725" s="7">
        <f>IF(R725&gt;0,RANK(R725,(N725:P725,Q725:AE725)),0)</f>
        <v>0</v>
      </c>
      <c r="BD725" s="7">
        <f>IF(T725&gt;0,RANK(T725,(N725:P725,Q725:AE725)),0)</f>
        <v>0</v>
      </c>
      <c r="BE725" s="7">
        <f>IF(S725&gt;0,RANK(S725,(N725:P725,Q725:AE725)),0)</f>
        <v>0</v>
      </c>
      <c r="BF725" s="2">
        <f t="shared" si="283"/>
        <v>2.5209772035345659E-2</v>
      </c>
      <c r="BG725" s="2">
        <f t="shared" si="284"/>
        <v>0</v>
      </c>
      <c r="BH725" s="2">
        <f t="shared" si="285"/>
        <v>0</v>
      </c>
      <c r="BI725" s="2">
        <f t="shared" si="286"/>
        <v>0</v>
      </c>
      <c r="BK725" t="s">
        <v>2035</v>
      </c>
      <c r="BL725" t="s">
        <v>522</v>
      </c>
      <c r="BO725" s="99">
        <v>17</v>
      </c>
      <c r="BP725" s="97">
        <v>199</v>
      </c>
      <c r="BQ725" s="103">
        <f t="shared" si="287"/>
        <v>17199</v>
      </c>
      <c r="BS725" s="7" t="s">
        <v>2466</v>
      </c>
      <c r="BV725" s="61">
        <v>44</v>
      </c>
    </row>
    <row r="726" spans="1:74" ht="14" hidden="1" customHeight="1" outlineLevel="1" x14ac:dyDescent="0.2">
      <c r="A726" t="s">
        <v>1622</v>
      </c>
      <c r="B726" t="s">
        <v>522</v>
      </c>
      <c r="C726" s="1">
        <f t="shared" si="277"/>
        <v>95308</v>
      </c>
      <c r="D726" s="7">
        <f t="shared" si="272"/>
        <v>1</v>
      </c>
      <c r="E726" s="7">
        <f t="shared" si="273"/>
        <v>2</v>
      </c>
      <c r="F726" s="7">
        <f t="shared" si="274"/>
        <v>0</v>
      </c>
      <c r="G726" s="1">
        <f t="shared" si="275"/>
        <v>2284</v>
      </c>
      <c r="H726" s="2">
        <f t="shared" si="276"/>
        <v>2.3964410122969741E-2</v>
      </c>
      <c r="I726" s="2"/>
      <c r="J726" s="2">
        <f t="shared" si="278"/>
        <v>0.45578545347714777</v>
      </c>
      <c r="K726" s="2">
        <f t="shared" si="279"/>
        <v>0.43182104335417804</v>
      </c>
      <c r="L726" s="2">
        <f t="shared" si="280"/>
        <v>0</v>
      </c>
      <c r="M726" s="2">
        <f t="shared" si="281"/>
        <v>0.11239350316867425</v>
      </c>
      <c r="N726" s="1">
        <v>43440</v>
      </c>
      <c r="O726" s="1">
        <v>41156</v>
      </c>
      <c r="Q726" s="61">
        <v>2384</v>
      </c>
      <c r="R726" s="61"/>
      <c r="S726" s="61"/>
      <c r="T726" s="61"/>
      <c r="U726" s="61"/>
      <c r="V726" s="61"/>
      <c r="W726" s="61">
        <f t="shared" si="282"/>
        <v>291</v>
      </c>
      <c r="X726" s="61">
        <v>8037</v>
      </c>
      <c r="Y726" s="61">
        <v>0</v>
      </c>
      <c r="Z726" s="6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BB726" s="7">
        <f>IF(Q726&gt;0,RANK(Q726,(N726:P726,Q726:AE726)),0)</f>
        <v>4</v>
      </c>
      <c r="BC726" s="7">
        <f>IF(R726&gt;0,RANK(R726,(N726:P726,Q726:AE726)),0)</f>
        <v>0</v>
      </c>
      <c r="BD726" s="7">
        <f>IF(T726&gt;0,RANK(T726,(N726:P726,Q726:AE726)),0)</f>
        <v>0</v>
      </c>
      <c r="BE726" s="7">
        <f>IF(S726&gt;0,RANK(S726,(N726:P726,Q726:AE726)),0)</f>
        <v>0</v>
      </c>
      <c r="BF726" s="2">
        <f t="shared" si="283"/>
        <v>2.5013639988248626E-2</v>
      </c>
      <c r="BG726" s="2">
        <f t="shared" si="284"/>
        <v>0</v>
      </c>
      <c r="BH726" s="2">
        <f t="shared" si="285"/>
        <v>0</v>
      </c>
      <c r="BI726" s="2">
        <f t="shared" si="286"/>
        <v>0</v>
      </c>
      <c r="BK726" t="s">
        <v>1622</v>
      </c>
      <c r="BL726" t="s">
        <v>522</v>
      </c>
      <c r="BO726" s="99">
        <v>17</v>
      </c>
      <c r="BP726" s="97">
        <v>201</v>
      </c>
      <c r="BQ726" s="103">
        <f t="shared" si="287"/>
        <v>17201</v>
      </c>
      <c r="BS726" s="7" t="s">
        <v>2466</v>
      </c>
      <c r="BV726" s="61">
        <v>291</v>
      </c>
    </row>
    <row r="727" spans="1:74" ht="14" hidden="1" customHeight="1" outlineLevel="1" x14ac:dyDescent="0.2">
      <c r="A727" t="s">
        <v>62</v>
      </c>
      <c r="B727" t="s">
        <v>522</v>
      </c>
      <c r="C727" s="1">
        <f t="shared" si="277"/>
        <v>16141</v>
      </c>
      <c r="D727" s="7">
        <f t="shared" si="272"/>
        <v>2</v>
      </c>
      <c r="E727" s="7">
        <f t="shared" si="273"/>
        <v>1</v>
      </c>
      <c r="F727" s="7">
        <f t="shared" si="274"/>
        <v>0</v>
      </c>
      <c r="G727" s="1">
        <f t="shared" si="275"/>
        <v>6360</v>
      </c>
      <c r="H727" s="2">
        <f t="shared" si="276"/>
        <v>0.39402763149742892</v>
      </c>
      <c r="I727" s="2"/>
      <c r="J727" s="2">
        <f t="shared" si="278"/>
        <v>0.25382566135927143</v>
      </c>
      <c r="K727" s="2">
        <f t="shared" si="279"/>
        <v>0.64785329285670035</v>
      </c>
      <c r="L727" s="2">
        <f t="shared" si="280"/>
        <v>0</v>
      </c>
      <c r="M727" s="2">
        <f t="shared" si="281"/>
        <v>9.8321045784028227E-2</v>
      </c>
      <c r="N727" s="1">
        <v>4097</v>
      </c>
      <c r="O727" s="1">
        <v>10457</v>
      </c>
      <c r="Q727" s="61">
        <v>577</v>
      </c>
      <c r="R727" s="61"/>
      <c r="S727" s="61"/>
      <c r="T727" s="61"/>
      <c r="U727" s="61"/>
      <c r="V727" s="61"/>
      <c r="W727" s="61">
        <f t="shared" si="282"/>
        <v>41</v>
      </c>
      <c r="X727" s="61">
        <v>969</v>
      </c>
      <c r="Y727" s="61">
        <v>0</v>
      </c>
      <c r="Z727" s="6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BB727" s="7">
        <f>IF(Q727&gt;0,RANK(Q727,(N727:P727,Q727:AE727)),0)</f>
        <v>4</v>
      </c>
      <c r="BC727" s="7">
        <f>IF(R727&gt;0,RANK(R727,(N727:P727,Q727:AE727)),0)</f>
        <v>0</v>
      </c>
      <c r="BD727" s="7">
        <f>IF(T727&gt;0,RANK(T727,(N727:P727,Q727:AE727)),0)</f>
        <v>0</v>
      </c>
      <c r="BE727" s="7">
        <f>IF(S727&gt;0,RANK(S727,(N727:P727,Q727:AE727)),0)</f>
        <v>0</v>
      </c>
      <c r="BF727" s="2">
        <f t="shared" si="283"/>
        <v>3.5747475373273031E-2</v>
      </c>
      <c r="BG727" s="2">
        <f t="shared" si="284"/>
        <v>0</v>
      </c>
      <c r="BH727" s="2">
        <f t="shared" si="285"/>
        <v>0</v>
      </c>
      <c r="BI727" s="2">
        <f t="shared" si="286"/>
        <v>0</v>
      </c>
      <c r="BK727" t="s">
        <v>62</v>
      </c>
      <c r="BL727" t="s">
        <v>522</v>
      </c>
      <c r="BO727" s="99">
        <v>17</v>
      </c>
      <c r="BP727" s="97">
        <v>203</v>
      </c>
      <c r="BQ727" s="103">
        <f t="shared" si="287"/>
        <v>17203</v>
      </c>
      <c r="BS727" s="7" t="s">
        <v>2466</v>
      </c>
      <c r="BV727" s="61">
        <v>41</v>
      </c>
    </row>
    <row r="728" spans="1:74" ht="14" customHeight="1" collapsed="1" x14ac:dyDescent="0.2">
      <c r="A728" t="s">
        <v>578</v>
      </c>
      <c r="B728" t="s">
        <v>260</v>
      </c>
      <c r="C728" s="1">
        <f t="shared" si="277"/>
        <v>4559563</v>
      </c>
      <c r="D728" s="7">
        <f t="shared" si="272"/>
        <v>1</v>
      </c>
      <c r="E728" s="7">
        <f t="shared" si="273"/>
        <v>2</v>
      </c>
      <c r="F728" s="7">
        <f t="shared" si="274"/>
        <v>0</v>
      </c>
      <c r="G728" s="1">
        <f t="shared" si="275"/>
        <v>713995</v>
      </c>
      <c r="H728" s="2">
        <f t="shared" si="276"/>
        <v>0.15659285769272188</v>
      </c>
      <c r="I728" s="2"/>
      <c r="J728" s="2">
        <f t="shared" si="278"/>
        <v>0.54385606690816646</v>
      </c>
      <c r="K728" s="2">
        <f t="shared" si="279"/>
        <v>0.38726320921544455</v>
      </c>
      <c r="L728" s="2">
        <f t="shared" si="280"/>
        <v>0</v>
      </c>
      <c r="M728" s="2">
        <f t="shared" si="281"/>
        <v>6.8880723876388994E-2</v>
      </c>
      <c r="N728" s="1">
        <f>SUM(N626:N727)</f>
        <v>2479746</v>
      </c>
      <c r="O728" s="1">
        <f t="shared" ref="O728:AF728" si="288">SUM(O626:O727)</f>
        <v>1765751</v>
      </c>
      <c r="Q728" s="1">
        <f t="shared" si="288"/>
        <v>109518</v>
      </c>
      <c r="W728" s="1">
        <f>SUM(W626:W727)</f>
        <v>11906</v>
      </c>
      <c r="X728" s="1">
        <f t="shared" si="288"/>
        <v>192527</v>
      </c>
      <c r="Y728" s="1">
        <f t="shared" si="288"/>
        <v>32</v>
      </c>
      <c r="Z728" s="1">
        <f t="shared" si="288"/>
        <v>20</v>
      </c>
      <c r="AA728" s="1">
        <f t="shared" si="288"/>
        <v>16</v>
      </c>
      <c r="AB728" s="1">
        <f t="shared" si="288"/>
        <v>15</v>
      </c>
      <c r="AC728" s="1">
        <f t="shared" si="288"/>
        <v>13</v>
      </c>
      <c r="AD728" s="1">
        <f t="shared" si="288"/>
        <v>12</v>
      </c>
      <c r="AE728" s="1">
        <f t="shared" si="288"/>
        <v>4</v>
      </c>
      <c r="AF728" s="1">
        <f t="shared" si="288"/>
        <v>3</v>
      </c>
      <c r="BB728" s="7">
        <f>IF(Q728&gt;0,RANK(Q728,(N728:P728,Q728:AE728)),0)</f>
        <v>4</v>
      </c>
      <c r="BC728" s="7">
        <f>IF(R728&gt;0,RANK(R728,(N728:P728,Q728:AE728)),0)</f>
        <v>0</v>
      </c>
      <c r="BD728" s="7">
        <f>IF(T728&gt;0,RANK(T728,(N728:P728,Q728:AE728)),0)</f>
        <v>0</v>
      </c>
      <c r="BE728" s="7">
        <f>IF(S728&gt;0,RANK(S728,(N728:P728,Q728:AE728)),0)</f>
        <v>0</v>
      </c>
      <c r="BF728" s="2">
        <f t="shared" si="283"/>
        <v>2.4019407123007184E-2</v>
      </c>
      <c r="BG728" s="2">
        <f t="shared" si="284"/>
        <v>0</v>
      </c>
      <c r="BH728" s="2">
        <f t="shared" si="285"/>
        <v>0</v>
      </c>
      <c r="BI728" s="2">
        <f t="shared" si="286"/>
        <v>0</v>
      </c>
      <c r="BK728" t="s">
        <v>578</v>
      </c>
      <c r="BL728" t="s">
        <v>260</v>
      </c>
      <c r="BO728" s="99">
        <v>17</v>
      </c>
      <c r="BP728" s="97"/>
      <c r="BQ728" s="99">
        <v>17</v>
      </c>
      <c r="BS728" s="7" t="s">
        <v>887</v>
      </c>
      <c r="BV728" s="1">
        <f t="shared" ref="BV728" si="289">SUM(BV626:BV727)</f>
        <v>12018</v>
      </c>
    </row>
    <row r="729" spans="1:74" ht="14" customHeight="1" x14ac:dyDescent="0.2">
      <c r="C729" s="1"/>
      <c r="E729" s="7"/>
      <c r="F729" s="7"/>
      <c r="I729" s="2"/>
      <c r="Q729" s="61"/>
      <c r="R729" s="61"/>
      <c r="S729" s="61"/>
      <c r="T729" s="61"/>
      <c r="U729" s="61"/>
      <c r="V729" s="61"/>
      <c r="W729" s="61"/>
      <c r="X729" s="61"/>
      <c r="Y729" s="61"/>
      <c r="Z729" s="61"/>
      <c r="BB729" s="7"/>
      <c r="BC729" s="7"/>
      <c r="BD729" s="7"/>
      <c r="BE729" s="7"/>
      <c r="BO729" s="99"/>
      <c r="BP729" s="97"/>
    </row>
    <row r="730" spans="1:74" ht="14" hidden="1" customHeight="1" outlineLevel="1" x14ac:dyDescent="0.2">
      <c r="A730" t="s">
        <v>541</v>
      </c>
      <c r="B730" t="s">
        <v>269</v>
      </c>
      <c r="C730" s="1">
        <f t="shared" ref="C730:C761" si="290">SUM(N730:AY730)</f>
        <v>3444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0</v>
      </c>
      <c r="G730" s="1">
        <f t="shared" ref="G730:G771" si="291">IF(C730&gt;0,MAX(N730:P730)-LARGE(N730:P730,2),0)</f>
        <v>1046</v>
      </c>
      <c r="H730" s="2">
        <f t="shared" si="276"/>
        <v>0.30371660859465738</v>
      </c>
      <c r="I730" s="2"/>
      <c r="J730" s="2">
        <f t="shared" ref="J730:J761" si="292">IF($C730=0,"-",N730/$C730)</f>
        <v>0.33885017421602787</v>
      </c>
      <c r="K730" s="2">
        <f t="shared" ref="K730:K761" si="293">IF($C730=0,"-",O730/$C730)</f>
        <v>0.64256678281068524</v>
      </c>
      <c r="L730" s="2">
        <f t="shared" ref="L730:L761" si="294">IF($C730=0,"-",P730/$C730)</f>
        <v>0</v>
      </c>
      <c r="M730" s="2">
        <f t="shared" ref="M730:M761" si="295">IF(C730=0,"-",(1-J730-K730-L730))</f>
        <v>1.8583042973286834E-2</v>
      </c>
      <c r="N730" s="1">
        <v>1167</v>
      </c>
      <c r="O730" s="1">
        <v>2213</v>
      </c>
      <c r="Q730" s="61">
        <v>49</v>
      </c>
      <c r="R730" s="61"/>
      <c r="S730" s="61"/>
      <c r="T730" s="61"/>
      <c r="U730" s="61"/>
      <c r="V730" s="61"/>
      <c r="W730" s="61">
        <v>0</v>
      </c>
      <c r="X730" s="61">
        <v>15</v>
      </c>
      <c r="Y730" s="61"/>
      <c r="Z730" s="61"/>
      <c r="BB730" s="7">
        <f>IF(Q730&gt;0,RANK(Q730,(N730:P730,Q730:AE730)),0)</f>
        <v>3</v>
      </c>
      <c r="BC730" s="7">
        <f>IF(R730&gt;0,RANK(R730,(N730:P730,Q730:AE730)),0)</f>
        <v>0</v>
      </c>
      <c r="BD730" s="7">
        <f>IF(T730&gt;0,RANK(T730,(N730:P730,Q730:AE730)),0)</f>
        <v>0</v>
      </c>
      <c r="BE730" s="7">
        <f>IF(S730&gt;0,RANK(S730,(N730:P730,Q730:AE730)),0)</f>
        <v>0</v>
      </c>
      <c r="BF730" s="2">
        <f t="shared" ref="BF730:BF761" si="296">IF($C730=0,"-",Q730/$C730)</f>
        <v>1.4227642276422764E-2</v>
      </c>
      <c r="BG730" s="2">
        <f t="shared" ref="BG730:BG761" si="297">IF($C730=0,"-",R730/$C730)</f>
        <v>0</v>
      </c>
      <c r="BH730" s="2">
        <f t="shared" ref="BH730:BH761" si="298">IF($C730=0,"-",T730/$C730)</f>
        <v>0</v>
      </c>
      <c r="BI730" s="2">
        <f t="shared" ref="BI730:BI761" si="299">IF($C730=0,"-",S730/$C730)</f>
        <v>0</v>
      </c>
      <c r="BK730" t="s">
        <v>541</v>
      </c>
      <c r="BL730" t="s">
        <v>269</v>
      </c>
      <c r="BO730" s="99">
        <v>19</v>
      </c>
      <c r="BP730" s="97">
        <v>1</v>
      </c>
      <c r="BQ730" s="103">
        <f t="shared" ref="BQ730:BQ761" si="300">BO730*1000+BP730</f>
        <v>19001</v>
      </c>
      <c r="BS730" s="7" t="s">
        <v>2466</v>
      </c>
    </row>
    <row r="731" spans="1:74" ht="14" hidden="1" customHeight="1" outlineLevel="1" x14ac:dyDescent="0.2">
      <c r="A731" t="s">
        <v>1439</v>
      </c>
      <c r="B731" t="s">
        <v>269</v>
      </c>
      <c r="C731" s="1">
        <f t="shared" si="290"/>
        <v>1747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91"/>
        <v>611</v>
      </c>
      <c r="H731" s="2">
        <f t="shared" si="276"/>
        <v>0.34974241556954777</v>
      </c>
      <c r="I731" s="2"/>
      <c r="J731" s="2">
        <f t="shared" si="292"/>
        <v>0.31425300515168864</v>
      </c>
      <c r="K731" s="2">
        <f t="shared" si="293"/>
        <v>0.66399542072123641</v>
      </c>
      <c r="L731" s="2">
        <f t="shared" si="294"/>
        <v>0</v>
      </c>
      <c r="M731" s="2">
        <f t="shared" si="295"/>
        <v>2.1751574127074957E-2</v>
      </c>
      <c r="N731" s="1">
        <v>549</v>
      </c>
      <c r="O731" s="1">
        <v>1160</v>
      </c>
      <c r="Q731" s="61">
        <v>29</v>
      </c>
      <c r="R731" s="61"/>
      <c r="S731" s="61"/>
      <c r="T731" s="61"/>
      <c r="U731" s="61"/>
      <c r="V731" s="61"/>
      <c r="W731" s="61">
        <v>0</v>
      </c>
      <c r="X731" s="61">
        <v>9</v>
      </c>
      <c r="Y731" s="61"/>
      <c r="Z731" s="61"/>
      <c r="BB731" s="7">
        <f>IF(Q731&gt;0,RANK(Q731,(N731:P731,Q731:AE731)),0)</f>
        <v>3</v>
      </c>
      <c r="BC731" s="7">
        <f>IF(R731&gt;0,RANK(R731,(N731:P731,Q731:AE731)),0)</f>
        <v>0</v>
      </c>
      <c r="BD731" s="7">
        <f>IF(T731&gt;0,RANK(T731,(N731:P731,Q731:AE731)),0)</f>
        <v>0</v>
      </c>
      <c r="BE731" s="7">
        <f>IF(S731&gt;0,RANK(S731,(N731:P731,Q731:AE731)),0)</f>
        <v>0</v>
      </c>
      <c r="BF731" s="2">
        <f t="shared" si="296"/>
        <v>1.6599885518030912E-2</v>
      </c>
      <c r="BG731" s="2">
        <f t="shared" si="297"/>
        <v>0</v>
      </c>
      <c r="BH731" s="2">
        <f t="shared" si="298"/>
        <v>0</v>
      </c>
      <c r="BI731" s="2">
        <f t="shared" si="299"/>
        <v>0</v>
      </c>
      <c r="BK731" t="s">
        <v>1439</v>
      </c>
      <c r="BL731" t="s">
        <v>269</v>
      </c>
      <c r="BO731" s="99">
        <v>19</v>
      </c>
      <c r="BP731" s="97">
        <v>3</v>
      </c>
      <c r="BQ731" s="103">
        <f t="shared" si="300"/>
        <v>19003</v>
      </c>
      <c r="BS731" s="7" t="s">
        <v>2466</v>
      </c>
    </row>
    <row r="732" spans="1:74" ht="14" hidden="1" customHeight="1" outlineLevel="1" x14ac:dyDescent="0.2">
      <c r="A732" t="s">
        <v>1212</v>
      </c>
      <c r="B732" t="s">
        <v>269</v>
      </c>
      <c r="C732" s="1">
        <f t="shared" si="290"/>
        <v>5680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91"/>
        <v>1161</v>
      </c>
      <c r="H732" s="2">
        <f t="shared" si="276"/>
        <v>0.20440140845070423</v>
      </c>
      <c r="I732" s="2"/>
      <c r="J732" s="2">
        <f t="shared" si="292"/>
        <v>0.38116197183098594</v>
      </c>
      <c r="K732" s="2">
        <f t="shared" si="293"/>
        <v>0.58556338028169019</v>
      </c>
      <c r="L732" s="2">
        <f t="shared" si="294"/>
        <v>0</v>
      </c>
      <c r="M732" s="2">
        <f t="shared" si="295"/>
        <v>3.3274647887323816E-2</v>
      </c>
      <c r="N732" s="1">
        <v>2165</v>
      </c>
      <c r="O732" s="1">
        <v>3326</v>
      </c>
      <c r="Q732" s="61">
        <v>90</v>
      </c>
      <c r="R732" s="61"/>
      <c r="S732" s="61"/>
      <c r="T732" s="61"/>
      <c r="U732" s="61"/>
      <c r="V732" s="61"/>
      <c r="W732" s="61">
        <v>1</v>
      </c>
      <c r="X732" s="61">
        <v>98</v>
      </c>
      <c r="Y732" s="61"/>
      <c r="Z732" s="61"/>
      <c r="BB732" s="7">
        <f>IF(Q732&gt;0,RANK(Q732,(N732:P732,Q732:AE732)),0)</f>
        <v>4</v>
      </c>
      <c r="BC732" s="7">
        <f>IF(R732&gt;0,RANK(R732,(N732:P732,Q732:AE732)),0)</f>
        <v>0</v>
      </c>
      <c r="BD732" s="7">
        <f>IF(T732&gt;0,RANK(T732,(N732:P732,Q732:AE732)),0)</f>
        <v>0</v>
      </c>
      <c r="BE732" s="7">
        <f>IF(S732&gt;0,RANK(S732,(N732:P732,Q732:AE732)),0)</f>
        <v>0</v>
      </c>
      <c r="BF732" s="2">
        <f t="shared" si="296"/>
        <v>1.5845070422535211E-2</v>
      </c>
      <c r="BG732" s="2">
        <f t="shared" si="297"/>
        <v>0</v>
      </c>
      <c r="BH732" s="2">
        <f t="shared" si="298"/>
        <v>0</v>
      </c>
      <c r="BI732" s="2">
        <f t="shared" si="299"/>
        <v>0</v>
      </c>
      <c r="BK732" t="s">
        <v>1212</v>
      </c>
      <c r="BL732" t="s">
        <v>269</v>
      </c>
      <c r="BO732" s="99">
        <v>19</v>
      </c>
      <c r="BP732" s="97">
        <v>5</v>
      </c>
      <c r="BQ732" s="103">
        <f t="shared" si="300"/>
        <v>19005</v>
      </c>
      <c r="BS732" s="7" t="s">
        <v>2466</v>
      </c>
    </row>
    <row r="733" spans="1:74" ht="14" hidden="1" customHeight="1" outlineLevel="1" x14ac:dyDescent="0.2">
      <c r="A733" t="s">
        <v>935</v>
      </c>
      <c r="B733" t="s">
        <v>269</v>
      </c>
      <c r="C733" s="1">
        <f t="shared" si="290"/>
        <v>5049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0</v>
      </c>
      <c r="G733" s="1">
        <f t="shared" si="291"/>
        <v>1267</v>
      </c>
      <c r="H733" s="2">
        <f t="shared" si="276"/>
        <v>0.25094078035254508</v>
      </c>
      <c r="I733" s="2"/>
      <c r="J733" s="2">
        <f t="shared" si="292"/>
        <v>0.36324024559318679</v>
      </c>
      <c r="K733" s="2">
        <f t="shared" si="293"/>
        <v>0.61418102594573187</v>
      </c>
      <c r="L733" s="2">
        <f t="shared" si="294"/>
        <v>0</v>
      </c>
      <c r="M733" s="2">
        <f t="shared" si="295"/>
        <v>2.2578728461081332E-2</v>
      </c>
      <c r="N733" s="1">
        <v>1834</v>
      </c>
      <c r="O733" s="1">
        <v>3101</v>
      </c>
      <c r="Q733" s="61">
        <v>86</v>
      </c>
      <c r="R733" s="61"/>
      <c r="S733" s="61"/>
      <c r="T733" s="61"/>
      <c r="U733" s="61"/>
      <c r="V733" s="61"/>
      <c r="W733" s="61">
        <v>2</v>
      </c>
      <c r="X733" s="61">
        <v>26</v>
      </c>
      <c r="Y733" s="61"/>
      <c r="Z733" s="61"/>
      <c r="BB733" s="7">
        <f>IF(Q733&gt;0,RANK(Q733,(N733:P733,Q733:AE733)),0)</f>
        <v>3</v>
      </c>
      <c r="BC733" s="7">
        <f>IF(R733&gt;0,RANK(R733,(N733:P733,Q733:AE733)),0)</f>
        <v>0</v>
      </c>
      <c r="BD733" s="7">
        <f>IF(T733&gt;0,RANK(T733,(N733:P733,Q733:AE733)),0)</f>
        <v>0</v>
      </c>
      <c r="BE733" s="7">
        <f>IF(S733&gt;0,RANK(S733,(N733:P733,Q733:AE733)),0)</f>
        <v>0</v>
      </c>
      <c r="BF733" s="2">
        <f t="shared" si="296"/>
        <v>1.7033075856605268E-2</v>
      </c>
      <c r="BG733" s="2">
        <f t="shared" si="297"/>
        <v>0</v>
      </c>
      <c r="BH733" s="2">
        <f t="shared" si="298"/>
        <v>0</v>
      </c>
      <c r="BI733" s="2">
        <f t="shared" si="299"/>
        <v>0</v>
      </c>
      <c r="BK733" t="s">
        <v>935</v>
      </c>
      <c r="BL733" t="s">
        <v>269</v>
      </c>
      <c r="BO733" s="99">
        <v>19</v>
      </c>
      <c r="BP733" s="97">
        <v>7</v>
      </c>
      <c r="BQ733" s="103">
        <f t="shared" si="300"/>
        <v>19007</v>
      </c>
      <c r="BS733" s="7" t="s">
        <v>2466</v>
      </c>
    </row>
    <row r="734" spans="1:74" ht="14" hidden="1" customHeight="1" outlineLevel="1" x14ac:dyDescent="0.2">
      <c r="A734" t="s">
        <v>327</v>
      </c>
      <c r="B734" t="s">
        <v>269</v>
      </c>
      <c r="C734" s="1">
        <f t="shared" si="290"/>
        <v>2694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1">
        <f t="shared" si="291"/>
        <v>668</v>
      </c>
      <c r="H734" s="2">
        <f t="shared" si="276"/>
        <v>0.2479584261321455</v>
      </c>
      <c r="I734" s="2"/>
      <c r="J734" s="2">
        <f t="shared" si="292"/>
        <v>0.36748329621380849</v>
      </c>
      <c r="K734" s="2">
        <f t="shared" si="293"/>
        <v>0.61544172234595396</v>
      </c>
      <c r="L734" s="2">
        <f t="shared" si="294"/>
        <v>0</v>
      </c>
      <c r="M734" s="2">
        <f t="shared" si="295"/>
        <v>1.7074981440237558E-2</v>
      </c>
      <c r="N734" s="1">
        <v>990</v>
      </c>
      <c r="O734" s="1">
        <v>1658</v>
      </c>
      <c r="Q734" s="61">
        <v>34</v>
      </c>
      <c r="R734" s="61"/>
      <c r="S734" s="61"/>
      <c r="T734" s="61"/>
      <c r="U734" s="61"/>
      <c r="V734" s="61"/>
      <c r="W734" s="61">
        <v>0</v>
      </c>
      <c r="X734" s="61">
        <v>12</v>
      </c>
      <c r="Y734" s="61"/>
      <c r="Z734" s="61"/>
      <c r="BB734" s="7">
        <f>IF(Q734&gt;0,RANK(Q734,(N734:P734,Q734:AE734)),0)</f>
        <v>3</v>
      </c>
      <c r="BC734" s="7">
        <f>IF(R734&gt;0,RANK(R734,(N734:P734,Q734:AE734)),0)</f>
        <v>0</v>
      </c>
      <c r="BD734" s="7">
        <f>IF(T734&gt;0,RANK(T734,(N734:P734,Q734:AE734)),0)</f>
        <v>0</v>
      </c>
      <c r="BE734" s="7">
        <f>IF(S734&gt;0,RANK(S734,(N734:P734,Q734:AE734)),0)</f>
        <v>0</v>
      </c>
      <c r="BF734" s="2">
        <f t="shared" si="296"/>
        <v>1.2620638455827766E-2</v>
      </c>
      <c r="BG734" s="2">
        <f t="shared" si="297"/>
        <v>0</v>
      </c>
      <c r="BH734" s="2">
        <f t="shared" si="298"/>
        <v>0</v>
      </c>
      <c r="BI734" s="2">
        <f t="shared" si="299"/>
        <v>0</v>
      </c>
      <c r="BK734" t="s">
        <v>327</v>
      </c>
      <c r="BL734" t="s">
        <v>269</v>
      </c>
      <c r="BO734" s="99">
        <v>19</v>
      </c>
      <c r="BP734" s="97">
        <v>9</v>
      </c>
      <c r="BQ734" s="103">
        <f t="shared" si="300"/>
        <v>19009</v>
      </c>
      <c r="BS734" s="7" t="s">
        <v>2466</v>
      </c>
    </row>
    <row r="735" spans="1:74" ht="14" hidden="1" customHeight="1" outlineLevel="1" x14ac:dyDescent="0.2">
      <c r="A735" t="s">
        <v>525</v>
      </c>
      <c r="B735" t="s">
        <v>269</v>
      </c>
      <c r="C735" s="1">
        <f t="shared" si="290"/>
        <v>11629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1">
        <f t="shared" si="291"/>
        <v>2363</v>
      </c>
      <c r="H735" s="2">
        <f t="shared" si="276"/>
        <v>0.20319889930346546</v>
      </c>
      <c r="I735" s="2"/>
      <c r="J735" s="2">
        <f t="shared" si="292"/>
        <v>0.38541577091753376</v>
      </c>
      <c r="K735" s="2">
        <f t="shared" si="293"/>
        <v>0.58861467022099923</v>
      </c>
      <c r="L735" s="2">
        <f t="shared" si="294"/>
        <v>0</v>
      </c>
      <c r="M735" s="2">
        <f t="shared" si="295"/>
        <v>2.5969558861467013E-2</v>
      </c>
      <c r="N735" s="1">
        <v>4482</v>
      </c>
      <c r="O735" s="1">
        <v>6845</v>
      </c>
      <c r="Q735" s="61">
        <v>226</v>
      </c>
      <c r="R735" s="61"/>
      <c r="S735" s="61"/>
      <c r="T735" s="61"/>
      <c r="U735" s="61"/>
      <c r="V735" s="61"/>
      <c r="W735" s="61">
        <v>7</v>
      </c>
      <c r="X735" s="61">
        <v>69</v>
      </c>
      <c r="Y735" s="61"/>
      <c r="Z735" s="61"/>
      <c r="BB735" s="7">
        <f>IF(Q735&gt;0,RANK(Q735,(N735:P735,Q735:AE735)),0)</f>
        <v>3</v>
      </c>
      <c r="BC735" s="7">
        <f>IF(R735&gt;0,RANK(R735,(N735:P735,Q735:AE735)),0)</f>
        <v>0</v>
      </c>
      <c r="BD735" s="7">
        <f>IF(T735&gt;0,RANK(T735,(N735:P735,Q735:AE735)),0)</f>
        <v>0</v>
      </c>
      <c r="BE735" s="7">
        <f>IF(S735&gt;0,RANK(S735,(N735:P735,Q735:AE735)),0)</f>
        <v>0</v>
      </c>
      <c r="BF735" s="2">
        <f t="shared" si="296"/>
        <v>1.9434173187720356E-2</v>
      </c>
      <c r="BG735" s="2">
        <f t="shared" si="297"/>
        <v>0</v>
      </c>
      <c r="BH735" s="2">
        <f t="shared" si="298"/>
        <v>0</v>
      </c>
      <c r="BI735" s="2">
        <f t="shared" si="299"/>
        <v>0</v>
      </c>
      <c r="BK735" t="s">
        <v>525</v>
      </c>
      <c r="BL735" t="s">
        <v>269</v>
      </c>
      <c r="BO735" s="99">
        <v>19</v>
      </c>
      <c r="BP735" s="97">
        <v>11</v>
      </c>
      <c r="BQ735" s="103">
        <f t="shared" si="300"/>
        <v>19011</v>
      </c>
      <c r="BS735" s="7" t="s">
        <v>2466</v>
      </c>
    </row>
    <row r="736" spans="1:74" ht="14" hidden="1" customHeight="1" outlineLevel="1" x14ac:dyDescent="0.2">
      <c r="A736" t="s">
        <v>2311</v>
      </c>
      <c r="B736" t="s">
        <v>269</v>
      </c>
      <c r="C736" s="1">
        <f t="shared" si="290"/>
        <v>53258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>IF(P736&gt;0,RANK(P736,(N736:P736,Q736:AE736)),0)</f>
        <v>0</v>
      </c>
      <c r="G736" s="1">
        <f t="shared" si="291"/>
        <v>6473</v>
      </c>
      <c r="H736" s="2">
        <f t="shared" si="276"/>
        <v>0.12154042585151527</v>
      </c>
      <c r="I736" s="2"/>
      <c r="J736" s="2">
        <f t="shared" si="292"/>
        <v>0.54938225243155958</v>
      </c>
      <c r="K736" s="2">
        <f t="shared" si="293"/>
        <v>0.42784182658004433</v>
      </c>
      <c r="L736" s="2">
        <f t="shared" si="294"/>
        <v>0</v>
      </c>
      <c r="M736" s="2">
        <f t="shared" si="295"/>
        <v>2.2775920988396092E-2</v>
      </c>
      <c r="N736" s="1">
        <v>29259</v>
      </c>
      <c r="O736" s="1">
        <v>22786</v>
      </c>
      <c r="Q736" s="61">
        <v>855</v>
      </c>
      <c r="R736" s="61"/>
      <c r="S736" s="61"/>
      <c r="T736" s="61"/>
      <c r="U736" s="61"/>
      <c r="V736" s="61"/>
      <c r="W736" s="61">
        <v>23</v>
      </c>
      <c r="X736" s="61">
        <v>335</v>
      </c>
      <c r="Y736" s="61"/>
      <c r="Z736" s="61"/>
      <c r="BB736" s="7">
        <f>IF(Q736&gt;0,RANK(Q736,(N736:P736,Q736:AE736)),0)</f>
        <v>3</v>
      </c>
      <c r="BC736" s="7">
        <f>IF(R736&gt;0,RANK(R736,(N736:P736,Q736:AE736)),0)</f>
        <v>0</v>
      </c>
      <c r="BD736" s="7">
        <f>IF(T736&gt;0,RANK(T736,(N736:P736,Q736:AE736)),0)</f>
        <v>0</v>
      </c>
      <c r="BE736" s="7">
        <f>IF(S736&gt;0,RANK(S736,(N736:P736,Q736:AE736)),0)</f>
        <v>0</v>
      </c>
      <c r="BF736" s="2">
        <f t="shared" si="296"/>
        <v>1.6053926170716135E-2</v>
      </c>
      <c r="BG736" s="2">
        <f t="shared" si="297"/>
        <v>0</v>
      </c>
      <c r="BH736" s="2">
        <f t="shared" si="298"/>
        <v>0</v>
      </c>
      <c r="BI736" s="2">
        <f t="shared" si="299"/>
        <v>0</v>
      </c>
      <c r="BK736" t="s">
        <v>2311</v>
      </c>
      <c r="BL736" t="s">
        <v>269</v>
      </c>
      <c r="BO736" s="99">
        <v>19</v>
      </c>
      <c r="BP736" s="97">
        <v>13</v>
      </c>
      <c r="BQ736" s="103">
        <f t="shared" si="300"/>
        <v>19013</v>
      </c>
      <c r="BS736" s="7" t="s">
        <v>2466</v>
      </c>
    </row>
    <row r="737" spans="1:71" ht="14" hidden="1" customHeight="1" outlineLevel="1" x14ac:dyDescent="0.2">
      <c r="A737" t="s">
        <v>1284</v>
      </c>
      <c r="B737" t="s">
        <v>269</v>
      </c>
      <c r="C737" s="1">
        <f t="shared" si="290"/>
        <v>12201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291"/>
        <v>297</v>
      </c>
      <c r="H737" s="2">
        <f t="shared" si="276"/>
        <v>2.4342267027292846E-2</v>
      </c>
      <c r="I737" s="2"/>
      <c r="J737" s="2">
        <f t="shared" si="292"/>
        <v>0.47619047619047616</v>
      </c>
      <c r="K737" s="2">
        <f t="shared" si="293"/>
        <v>0.50053274321776908</v>
      </c>
      <c r="L737" s="2">
        <f t="shared" si="294"/>
        <v>0</v>
      </c>
      <c r="M737" s="2">
        <f t="shared" si="295"/>
        <v>2.3276780591754753E-2</v>
      </c>
      <c r="N737" s="1">
        <v>5810</v>
      </c>
      <c r="O737" s="1">
        <v>6107</v>
      </c>
      <c r="Q737" s="61">
        <v>208</v>
      </c>
      <c r="R737" s="61"/>
      <c r="S737" s="61"/>
      <c r="T737" s="61"/>
      <c r="U737" s="61"/>
      <c r="V737" s="61"/>
      <c r="W737" s="61">
        <v>5</v>
      </c>
      <c r="X737" s="61">
        <v>71</v>
      </c>
      <c r="Y737" s="61"/>
      <c r="Z737" s="61"/>
      <c r="BB737" s="7">
        <f>IF(Q737&gt;0,RANK(Q737,(N737:P737,Q737:AE737)),0)</f>
        <v>3</v>
      </c>
      <c r="BC737" s="7">
        <f>IF(R737&gt;0,RANK(R737,(N737:P737,Q737:AE737)),0)</f>
        <v>0</v>
      </c>
      <c r="BD737" s="7">
        <f>IF(T737&gt;0,RANK(T737,(N737:P737,Q737:AE737)),0)</f>
        <v>0</v>
      </c>
      <c r="BE737" s="7">
        <f>IF(S737&gt;0,RANK(S737,(N737:P737,Q737:AE737)),0)</f>
        <v>0</v>
      </c>
      <c r="BF737" s="2">
        <f t="shared" si="296"/>
        <v>1.7047782968609131E-2</v>
      </c>
      <c r="BG737" s="2">
        <f t="shared" si="297"/>
        <v>0</v>
      </c>
      <c r="BH737" s="2">
        <f t="shared" si="298"/>
        <v>0</v>
      </c>
      <c r="BI737" s="2">
        <f t="shared" si="299"/>
        <v>0</v>
      </c>
      <c r="BK737" t="s">
        <v>1284</v>
      </c>
      <c r="BL737" t="s">
        <v>269</v>
      </c>
      <c r="BO737" s="99">
        <v>19</v>
      </c>
      <c r="BP737" s="97">
        <v>15</v>
      </c>
      <c r="BQ737" s="103">
        <f t="shared" si="300"/>
        <v>19015</v>
      </c>
      <c r="BS737" s="7" t="s">
        <v>2466</v>
      </c>
    </row>
    <row r="738" spans="1:71" ht="14" hidden="1" customHeight="1" outlineLevel="1" x14ac:dyDescent="0.2">
      <c r="A738" t="s">
        <v>511</v>
      </c>
      <c r="B738" t="s">
        <v>269</v>
      </c>
      <c r="C738" s="1">
        <f t="shared" si="290"/>
        <v>11450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1">
        <f t="shared" si="291"/>
        <v>1221</v>
      </c>
      <c r="H738" s="2">
        <f t="shared" si="276"/>
        <v>0.10663755458515284</v>
      </c>
      <c r="I738" s="2"/>
      <c r="J738" s="2">
        <f t="shared" si="292"/>
        <v>0.43659388646288211</v>
      </c>
      <c r="K738" s="2">
        <f t="shared" si="293"/>
        <v>0.54323144104803489</v>
      </c>
      <c r="L738" s="2">
        <f t="shared" si="294"/>
        <v>0</v>
      </c>
      <c r="M738" s="2">
        <f t="shared" si="295"/>
        <v>2.0174672489083001E-2</v>
      </c>
      <c r="N738" s="1">
        <v>4999</v>
      </c>
      <c r="O738" s="1">
        <v>6220</v>
      </c>
      <c r="Q738" s="61">
        <v>173</v>
      </c>
      <c r="R738" s="61"/>
      <c r="S738" s="61"/>
      <c r="T738" s="61"/>
      <c r="U738" s="61"/>
      <c r="V738" s="61"/>
      <c r="W738" s="61">
        <v>1</v>
      </c>
      <c r="X738" s="61">
        <v>57</v>
      </c>
      <c r="Y738" s="61"/>
      <c r="Z738" s="61"/>
      <c r="BB738" s="7">
        <f>IF(Q738&gt;0,RANK(Q738,(N738:P738,Q738:AE738)),0)</f>
        <v>3</v>
      </c>
      <c r="BC738" s="7">
        <f>IF(R738&gt;0,RANK(R738,(N738:P738,Q738:AE738)),0)</f>
        <v>0</v>
      </c>
      <c r="BD738" s="7">
        <f>IF(T738&gt;0,RANK(T738,(N738:P738,Q738:AE738)),0)</f>
        <v>0</v>
      </c>
      <c r="BE738" s="7">
        <f>IF(S738&gt;0,RANK(S738,(N738:P738,Q738:AE738)),0)</f>
        <v>0</v>
      </c>
      <c r="BF738" s="2">
        <f t="shared" si="296"/>
        <v>1.5109170305676855E-2</v>
      </c>
      <c r="BG738" s="2">
        <f t="shared" si="297"/>
        <v>0</v>
      </c>
      <c r="BH738" s="2">
        <f t="shared" si="298"/>
        <v>0</v>
      </c>
      <c r="BI738" s="2">
        <f t="shared" si="299"/>
        <v>0</v>
      </c>
      <c r="BK738" t="s">
        <v>511</v>
      </c>
      <c r="BL738" t="s">
        <v>269</v>
      </c>
      <c r="BO738" s="99">
        <v>19</v>
      </c>
      <c r="BP738" s="97">
        <v>17</v>
      </c>
      <c r="BQ738" s="103">
        <f t="shared" si="300"/>
        <v>19017</v>
      </c>
      <c r="BS738" s="7" t="s">
        <v>2466</v>
      </c>
    </row>
    <row r="739" spans="1:71" ht="14" hidden="1" customHeight="1" outlineLevel="1" x14ac:dyDescent="0.2">
      <c r="A739" t="s">
        <v>1627</v>
      </c>
      <c r="B739" t="s">
        <v>269</v>
      </c>
      <c r="C739" s="1">
        <f t="shared" si="290"/>
        <v>8493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291"/>
        <v>535</v>
      </c>
      <c r="H739" s="2">
        <f t="shared" si="276"/>
        <v>6.2993053102555041E-2</v>
      </c>
      <c r="I739" s="2"/>
      <c r="J739" s="2">
        <f t="shared" si="292"/>
        <v>0.45508065465677616</v>
      </c>
      <c r="K739" s="2">
        <f t="shared" si="293"/>
        <v>0.51807370775933126</v>
      </c>
      <c r="L739" s="2">
        <f t="shared" si="294"/>
        <v>0</v>
      </c>
      <c r="M739" s="2">
        <f t="shared" si="295"/>
        <v>2.6845637583892579E-2</v>
      </c>
      <c r="N739" s="1">
        <v>3865</v>
      </c>
      <c r="O739" s="1">
        <v>4400</v>
      </c>
      <c r="Q739" s="61">
        <v>155</v>
      </c>
      <c r="R739" s="61"/>
      <c r="S739" s="61"/>
      <c r="T739" s="61"/>
      <c r="U739" s="61"/>
      <c r="V739" s="61"/>
      <c r="W739" s="61">
        <v>3</v>
      </c>
      <c r="X739" s="61">
        <v>70</v>
      </c>
      <c r="Y739" s="61"/>
      <c r="Z739" s="61"/>
      <c r="BB739" s="7">
        <f>IF(Q739&gt;0,RANK(Q739,(N739:P739,Q739:AE739)),0)</f>
        <v>3</v>
      </c>
      <c r="BC739" s="7">
        <f>IF(R739&gt;0,RANK(R739,(N739:P739,Q739:AE739)),0)</f>
        <v>0</v>
      </c>
      <c r="BD739" s="7">
        <f>IF(T739&gt;0,RANK(T739,(N739:P739,Q739:AE739)),0)</f>
        <v>0</v>
      </c>
      <c r="BE739" s="7">
        <f>IF(S739&gt;0,RANK(S739,(N739:P739,Q739:AE739)),0)</f>
        <v>0</v>
      </c>
      <c r="BF739" s="2">
        <f t="shared" si="296"/>
        <v>1.825032379606735E-2</v>
      </c>
      <c r="BG739" s="2">
        <f t="shared" si="297"/>
        <v>0</v>
      </c>
      <c r="BH739" s="2">
        <f t="shared" si="298"/>
        <v>0</v>
      </c>
      <c r="BI739" s="2">
        <f t="shared" si="299"/>
        <v>0</v>
      </c>
      <c r="BK739" t="s">
        <v>1627</v>
      </c>
      <c r="BL739" t="s">
        <v>269</v>
      </c>
      <c r="BO739" s="99">
        <v>19</v>
      </c>
      <c r="BP739" s="97">
        <v>19</v>
      </c>
      <c r="BQ739" s="103">
        <f t="shared" si="300"/>
        <v>19019</v>
      </c>
      <c r="BS739" s="7" t="s">
        <v>2466</v>
      </c>
    </row>
    <row r="740" spans="1:71" ht="14" hidden="1" customHeight="1" outlineLevel="1" x14ac:dyDescent="0.2">
      <c r="A740" t="s">
        <v>1340</v>
      </c>
      <c r="B740" t="s">
        <v>269</v>
      </c>
      <c r="C740" s="1">
        <f t="shared" si="290"/>
        <v>6565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91"/>
        <v>1122</v>
      </c>
      <c r="H740" s="2">
        <f t="shared" si="276"/>
        <v>0.17090632140137091</v>
      </c>
      <c r="I740" s="2"/>
      <c r="J740" s="2">
        <f t="shared" si="292"/>
        <v>0.40350342726580352</v>
      </c>
      <c r="K740" s="2">
        <f t="shared" si="293"/>
        <v>0.57440974866717442</v>
      </c>
      <c r="L740" s="2">
        <f t="shared" si="294"/>
        <v>0</v>
      </c>
      <c r="M740" s="2">
        <f t="shared" si="295"/>
        <v>2.2086824067022004E-2</v>
      </c>
      <c r="N740" s="1">
        <v>2649</v>
      </c>
      <c r="O740" s="1">
        <v>3771</v>
      </c>
      <c r="Q740" s="61">
        <v>101</v>
      </c>
      <c r="R740" s="61"/>
      <c r="S740" s="61"/>
      <c r="T740" s="61"/>
      <c r="U740" s="61"/>
      <c r="V740" s="61"/>
      <c r="W740" s="61">
        <v>1</v>
      </c>
      <c r="X740" s="61">
        <v>43</v>
      </c>
      <c r="Y740" s="61"/>
      <c r="Z740" s="61"/>
      <c r="BB740" s="7">
        <f>IF(Q740&gt;0,RANK(Q740,(N740:P740,Q740:AE740)),0)</f>
        <v>3</v>
      </c>
      <c r="BC740" s="7">
        <f>IF(R740&gt;0,RANK(R740,(N740:P740,Q740:AE740)),0)</f>
        <v>0</v>
      </c>
      <c r="BD740" s="7">
        <f>IF(T740&gt;0,RANK(T740,(N740:P740,Q740:AE740)),0)</f>
        <v>0</v>
      </c>
      <c r="BE740" s="7">
        <f>IF(S740&gt;0,RANK(S740,(N740:P740,Q740:AE740)),0)</f>
        <v>0</v>
      </c>
      <c r="BF740" s="2">
        <f t="shared" si="296"/>
        <v>1.5384615384615385E-2</v>
      </c>
      <c r="BG740" s="2">
        <f t="shared" si="297"/>
        <v>0</v>
      </c>
      <c r="BH740" s="2">
        <f t="shared" si="298"/>
        <v>0</v>
      </c>
      <c r="BI740" s="2">
        <f t="shared" si="299"/>
        <v>0</v>
      </c>
      <c r="BK740" t="s">
        <v>1340</v>
      </c>
      <c r="BL740" t="s">
        <v>269</v>
      </c>
      <c r="BO740" s="99">
        <v>19</v>
      </c>
      <c r="BP740" s="97">
        <v>21</v>
      </c>
      <c r="BQ740" s="103">
        <f t="shared" si="300"/>
        <v>19021</v>
      </c>
      <c r="BS740" s="7" t="s">
        <v>2466</v>
      </c>
    </row>
    <row r="741" spans="1:71" ht="14" hidden="1" customHeight="1" outlineLevel="1" x14ac:dyDescent="0.2">
      <c r="A741" t="s">
        <v>1878</v>
      </c>
      <c r="B741" t="s">
        <v>269</v>
      </c>
      <c r="C741" s="1">
        <f t="shared" si="290"/>
        <v>6156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291"/>
        <v>1888</v>
      </c>
      <c r="H741" s="2">
        <f t="shared" si="276"/>
        <v>0.30669265756985054</v>
      </c>
      <c r="I741" s="2"/>
      <c r="J741" s="2">
        <f t="shared" si="292"/>
        <v>0.33528265107212474</v>
      </c>
      <c r="K741" s="2">
        <f t="shared" si="293"/>
        <v>0.64197530864197527</v>
      </c>
      <c r="L741" s="2">
        <f t="shared" si="294"/>
        <v>0</v>
      </c>
      <c r="M741" s="2">
        <f t="shared" si="295"/>
        <v>2.2742040285899989E-2</v>
      </c>
      <c r="N741" s="1">
        <v>2064</v>
      </c>
      <c r="O741" s="1">
        <v>3952</v>
      </c>
      <c r="Q741" s="61">
        <v>81</v>
      </c>
      <c r="R741" s="61"/>
      <c r="S741" s="61"/>
      <c r="T741" s="61"/>
      <c r="U741" s="61"/>
      <c r="V741" s="61"/>
      <c r="W741" s="61">
        <v>0</v>
      </c>
      <c r="X741" s="61">
        <v>59</v>
      </c>
      <c r="Y741" s="61"/>
      <c r="Z741" s="61"/>
      <c r="BB741" s="7">
        <f>IF(Q741&gt;0,RANK(Q741,(N741:P741,Q741:AE741)),0)</f>
        <v>3</v>
      </c>
      <c r="BC741" s="7">
        <f>IF(R741&gt;0,RANK(R741,(N741:P741,Q741:AE741)),0)</f>
        <v>0</v>
      </c>
      <c r="BD741" s="7">
        <f>IF(T741&gt;0,RANK(T741,(N741:P741,Q741:AE741)),0)</f>
        <v>0</v>
      </c>
      <c r="BE741" s="7">
        <f>IF(S741&gt;0,RANK(S741,(N741:P741,Q741:AE741)),0)</f>
        <v>0</v>
      </c>
      <c r="BF741" s="2">
        <f t="shared" si="296"/>
        <v>1.3157894736842105E-2</v>
      </c>
      <c r="BG741" s="2">
        <f t="shared" si="297"/>
        <v>0</v>
      </c>
      <c r="BH741" s="2">
        <f t="shared" si="298"/>
        <v>0</v>
      </c>
      <c r="BI741" s="2">
        <f t="shared" si="299"/>
        <v>0</v>
      </c>
      <c r="BK741" t="s">
        <v>1878</v>
      </c>
      <c r="BL741" t="s">
        <v>269</v>
      </c>
      <c r="BO741" s="99">
        <v>19</v>
      </c>
      <c r="BP741" s="97">
        <v>23</v>
      </c>
      <c r="BQ741" s="103">
        <f t="shared" si="300"/>
        <v>19023</v>
      </c>
      <c r="BS741" s="7" t="s">
        <v>2466</v>
      </c>
    </row>
    <row r="742" spans="1:71" ht="14" hidden="1" customHeight="1" outlineLevel="1" x14ac:dyDescent="0.2">
      <c r="A742" t="s">
        <v>2511</v>
      </c>
      <c r="B742" t="s">
        <v>269</v>
      </c>
      <c r="C742" s="1">
        <f t="shared" si="290"/>
        <v>4310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91"/>
        <v>1246</v>
      </c>
      <c r="H742" s="2">
        <f t="shared" si="276"/>
        <v>0.28909512761020884</v>
      </c>
      <c r="I742" s="2"/>
      <c r="J742" s="2">
        <f t="shared" si="292"/>
        <v>0.33967517401392111</v>
      </c>
      <c r="K742" s="2">
        <f t="shared" si="293"/>
        <v>0.62877030162412995</v>
      </c>
      <c r="L742" s="2">
        <f t="shared" si="294"/>
        <v>0</v>
      </c>
      <c r="M742" s="2">
        <f t="shared" si="295"/>
        <v>3.1554524361948944E-2</v>
      </c>
      <c r="N742" s="1">
        <v>1464</v>
      </c>
      <c r="O742" s="1">
        <v>2710</v>
      </c>
      <c r="Q742" s="61">
        <v>113</v>
      </c>
      <c r="R742" s="61"/>
      <c r="S742" s="61"/>
      <c r="T742" s="61"/>
      <c r="U742" s="61"/>
      <c r="V742" s="61"/>
      <c r="W742" s="61">
        <v>1</v>
      </c>
      <c r="X742" s="61">
        <v>22</v>
      </c>
      <c r="Y742" s="61"/>
      <c r="Z742" s="61"/>
      <c r="BB742" s="7">
        <f>IF(Q742&gt;0,RANK(Q742,(N742:P742,Q742:AE742)),0)</f>
        <v>3</v>
      </c>
      <c r="BC742" s="7">
        <f>IF(R742&gt;0,RANK(R742,(N742:P742,Q742:AE742)),0)</f>
        <v>0</v>
      </c>
      <c r="BD742" s="7">
        <f>IF(T742&gt;0,RANK(T742,(N742:P742,Q742:AE742)),0)</f>
        <v>0</v>
      </c>
      <c r="BE742" s="7">
        <f>IF(S742&gt;0,RANK(S742,(N742:P742,Q742:AE742)),0)</f>
        <v>0</v>
      </c>
      <c r="BF742" s="2">
        <f t="shared" si="296"/>
        <v>2.6218097447795824E-2</v>
      </c>
      <c r="BG742" s="2">
        <f t="shared" si="297"/>
        <v>0</v>
      </c>
      <c r="BH742" s="2">
        <f t="shared" si="298"/>
        <v>0</v>
      </c>
      <c r="BI742" s="2">
        <f t="shared" si="299"/>
        <v>0</v>
      </c>
      <c r="BK742" t="s">
        <v>2511</v>
      </c>
      <c r="BL742" t="s">
        <v>269</v>
      </c>
      <c r="BO742" s="99">
        <v>19</v>
      </c>
      <c r="BP742" s="97">
        <v>25</v>
      </c>
      <c r="BQ742" s="103">
        <f t="shared" si="300"/>
        <v>19025</v>
      </c>
      <c r="BS742" s="7" t="s">
        <v>2466</v>
      </c>
    </row>
    <row r="743" spans="1:71" ht="14" hidden="1" customHeight="1" outlineLevel="1" x14ac:dyDescent="0.2">
      <c r="A743" t="s">
        <v>378</v>
      </c>
      <c r="B743" t="s">
        <v>269</v>
      </c>
      <c r="C743" s="1">
        <f t="shared" si="290"/>
        <v>9027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91"/>
        <v>2490</v>
      </c>
      <c r="H743" s="2">
        <f t="shared" si="276"/>
        <v>0.27583914921900965</v>
      </c>
      <c r="I743" s="2"/>
      <c r="J743" s="2">
        <f t="shared" si="292"/>
        <v>0.35294117647058826</v>
      </c>
      <c r="K743" s="2">
        <f t="shared" si="293"/>
        <v>0.62878032568959785</v>
      </c>
      <c r="L743" s="2">
        <f t="shared" si="294"/>
        <v>0</v>
      </c>
      <c r="M743" s="2">
        <f t="shared" si="295"/>
        <v>1.8278497839813834E-2</v>
      </c>
      <c r="N743" s="1">
        <v>3186</v>
      </c>
      <c r="O743" s="1">
        <v>5676</v>
      </c>
      <c r="Q743" s="61">
        <v>122</v>
      </c>
      <c r="R743" s="61"/>
      <c r="S743" s="61"/>
      <c r="T743" s="61"/>
      <c r="U743" s="61"/>
      <c r="V743" s="61"/>
      <c r="W743" s="61">
        <v>3</v>
      </c>
      <c r="X743" s="61">
        <v>40</v>
      </c>
      <c r="Y743" s="61"/>
      <c r="Z743" s="61"/>
      <c r="BB743" s="7">
        <f>IF(Q743&gt;0,RANK(Q743,(N743:P743,Q743:AE743)),0)</f>
        <v>3</v>
      </c>
      <c r="BC743" s="7">
        <f>IF(R743&gt;0,RANK(R743,(N743:P743,Q743:AE743)),0)</f>
        <v>0</v>
      </c>
      <c r="BD743" s="7">
        <f>IF(T743&gt;0,RANK(T743,(N743:P743,Q743:AE743)),0)</f>
        <v>0</v>
      </c>
      <c r="BE743" s="7">
        <f>IF(S743&gt;0,RANK(S743,(N743:P743,Q743:AE743)),0)</f>
        <v>0</v>
      </c>
      <c r="BF743" s="2">
        <f t="shared" si="296"/>
        <v>1.3515010523983604E-2</v>
      </c>
      <c r="BG743" s="2">
        <f t="shared" si="297"/>
        <v>0</v>
      </c>
      <c r="BH743" s="2">
        <f t="shared" si="298"/>
        <v>0</v>
      </c>
      <c r="BI743" s="2">
        <f t="shared" si="299"/>
        <v>0</v>
      </c>
      <c r="BK743" t="s">
        <v>378</v>
      </c>
      <c r="BL743" t="s">
        <v>269</v>
      </c>
      <c r="BO743" s="99">
        <v>19</v>
      </c>
      <c r="BP743" s="97">
        <v>27</v>
      </c>
      <c r="BQ743" s="103">
        <f t="shared" si="300"/>
        <v>19027</v>
      </c>
      <c r="BS743" s="7" t="s">
        <v>2466</v>
      </c>
    </row>
    <row r="744" spans="1:71" ht="14" hidden="1" customHeight="1" outlineLevel="1" x14ac:dyDescent="0.2">
      <c r="A744" t="s">
        <v>1285</v>
      </c>
      <c r="B744" t="s">
        <v>269</v>
      </c>
      <c r="C744" s="1">
        <f t="shared" si="290"/>
        <v>5815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1">
        <f t="shared" si="291"/>
        <v>1927</v>
      </c>
      <c r="H744" s="2">
        <f t="shared" si="276"/>
        <v>0.33138435081685297</v>
      </c>
      <c r="I744" s="2"/>
      <c r="J744" s="2">
        <f t="shared" si="292"/>
        <v>0.32433361994840931</v>
      </c>
      <c r="K744" s="2">
        <f t="shared" si="293"/>
        <v>0.65571797076526228</v>
      </c>
      <c r="L744" s="2">
        <f t="shared" si="294"/>
        <v>0</v>
      </c>
      <c r="M744" s="2">
        <f t="shared" si="295"/>
        <v>1.9948409286328461E-2</v>
      </c>
      <c r="N744" s="1">
        <v>1886</v>
      </c>
      <c r="O744" s="1">
        <v>3813</v>
      </c>
      <c r="Q744" s="61">
        <v>85</v>
      </c>
      <c r="R744" s="61"/>
      <c r="S744" s="61"/>
      <c r="T744" s="61"/>
      <c r="U744" s="61"/>
      <c r="V744" s="61"/>
      <c r="W744" s="61">
        <v>1</v>
      </c>
      <c r="X744" s="61">
        <v>30</v>
      </c>
      <c r="Y744" s="61"/>
      <c r="Z744" s="61"/>
      <c r="BB744" s="7">
        <f>IF(Q744&gt;0,RANK(Q744,(N744:P744,Q744:AE744)),0)</f>
        <v>3</v>
      </c>
      <c r="BC744" s="7">
        <f>IF(R744&gt;0,RANK(R744,(N744:P744,Q744:AE744)),0)</f>
        <v>0</v>
      </c>
      <c r="BD744" s="7">
        <f>IF(T744&gt;0,RANK(T744,(N744:P744,Q744:AE744)),0)</f>
        <v>0</v>
      </c>
      <c r="BE744" s="7">
        <f>IF(S744&gt;0,RANK(S744,(N744:P744,Q744:AE744)),0)</f>
        <v>0</v>
      </c>
      <c r="BF744" s="2">
        <f t="shared" si="296"/>
        <v>1.4617368873602751E-2</v>
      </c>
      <c r="BG744" s="2">
        <f t="shared" si="297"/>
        <v>0</v>
      </c>
      <c r="BH744" s="2">
        <f t="shared" si="298"/>
        <v>0</v>
      </c>
      <c r="BI744" s="2">
        <f t="shared" si="299"/>
        <v>0</v>
      </c>
      <c r="BK744" t="s">
        <v>1285</v>
      </c>
      <c r="BL744" t="s">
        <v>269</v>
      </c>
      <c r="BO744" s="99">
        <v>19</v>
      </c>
      <c r="BP744" s="97">
        <v>29</v>
      </c>
      <c r="BQ744" s="103">
        <f t="shared" si="300"/>
        <v>19029</v>
      </c>
      <c r="BS744" s="7" t="s">
        <v>2466</v>
      </c>
    </row>
    <row r="745" spans="1:71" ht="14" hidden="1" customHeight="1" outlineLevel="1" x14ac:dyDescent="0.2">
      <c r="A745" t="s">
        <v>410</v>
      </c>
      <c r="B745" t="s">
        <v>269</v>
      </c>
      <c r="C745" s="1">
        <f t="shared" si="290"/>
        <v>8118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1">
        <f t="shared" si="291"/>
        <v>891</v>
      </c>
      <c r="H745" s="2">
        <f t="shared" si="276"/>
        <v>0.10975609756097561</v>
      </c>
      <c r="I745" s="2"/>
      <c r="J745" s="2">
        <f t="shared" si="292"/>
        <v>0.43335796994333581</v>
      </c>
      <c r="K745" s="2">
        <f t="shared" si="293"/>
        <v>0.54311406750431146</v>
      </c>
      <c r="L745" s="2">
        <f t="shared" si="294"/>
        <v>0</v>
      </c>
      <c r="M745" s="2">
        <f t="shared" si="295"/>
        <v>2.3527962552352677E-2</v>
      </c>
      <c r="N745" s="1">
        <v>3518</v>
      </c>
      <c r="O745" s="1">
        <v>4409</v>
      </c>
      <c r="Q745" s="61">
        <v>132</v>
      </c>
      <c r="R745" s="61"/>
      <c r="S745" s="61"/>
      <c r="T745" s="61"/>
      <c r="U745" s="61"/>
      <c r="V745" s="61"/>
      <c r="W745" s="61">
        <v>5</v>
      </c>
      <c r="X745" s="61">
        <v>54</v>
      </c>
      <c r="Y745" s="61"/>
      <c r="Z745" s="61"/>
      <c r="BB745" s="7">
        <f>IF(Q745&gt;0,RANK(Q745,(N745:P745,Q745:AE745)),0)</f>
        <v>3</v>
      </c>
      <c r="BC745" s="7">
        <f>IF(R745&gt;0,RANK(R745,(N745:P745,Q745:AE745)),0)</f>
        <v>0</v>
      </c>
      <c r="BD745" s="7">
        <f>IF(T745&gt;0,RANK(T745,(N745:P745,Q745:AE745)),0)</f>
        <v>0</v>
      </c>
      <c r="BE745" s="7">
        <f>IF(S745&gt;0,RANK(S745,(N745:P745,Q745:AE745)),0)</f>
        <v>0</v>
      </c>
      <c r="BF745" s="2">
        <f t="shared" si="296"/>
        <v>1.6260162601626018E-2</v>
      </c>
      <c r="BG745" s="2">
        <f t="shared" si="297"/>
        <v>0</v>
      </c>
      <c r="BH745" s="2">
        <f t="shared" si="298"/>
        <v>0</v>
      </c>
      <c r="BI745" s="2">
        <f t="shared" si="299"/>
        <v>0</v>
      </c>
      <c r="BK745" t="s">
        <v>410</v>
      </c>
      <c r="BL745" t="s">
        <v>269</v>
      </c>
      <c r="BO745" s="99">
        <v>19</v>
      </c>
      <c r="BP745" s="97">
        <v>31</v>
      </c>
      <c r="BQ745" s="103">
        <f t="shared" si="300"/>
        <v>19031</v>
      </c>
      <c r="BS745" s="7" t="s">
        <v>2466</v>
      </c>
    </row>
    <row r="746" spans="1:71" ht="14" hidden="1" customHeight="1" outlineLevel="1" x14ac:dyDescent="0.2">
      <c r="A746" t="s">
        <v>512</v>
      </c>
      <c r="B746" t="s">
        <v>269</v>
      </c>
      <c r="C746" s="1">
        <f t="shared" si="290"/>
        <v>19040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291"/>
        <v>640</v>
      </c>
      <c r="H746" s="2">
        <f t="shared" si="276"/>
        <v>3.3613445378151259E-2</v>
      </c>
      <c r="I746" s="2"/>
      <c r="J746" s="2">
        <f t="shared" si="292"/>
        <v>0.47326680672268906</v>
      </c>
      <c r="K746" s="2">
        <f t="shared" si="293"/>
        <v>0.50688025210084031</v>
      </c>
      <c r="L746" s="2">
        <f t="shared" si="294"/>
        <v>0</v>
      </c>
      <c r="M746" s="2">
        <f t="shared" si="295"/>
        <v>1.9852941176470629E-2</v>
      </c>
      <c r="N746" s="1">
        <v>9011</v>
      </c>
      <c r="O746" s="1">
        <v>9651</v>
      </c>
      <c r="Q746" s="61">
        <v>270</v>
      </c>
      <c r="R746" s="61"/>
      <c r="S746" s="61"/>
      <c r="T746" s="61"/>
      <c r="U746" s="61"/>
      <c r="V746" s="61"/>
      <c r="W746" s="61">
        <v>4</v>
      </c>
      <c r="X746" s="61">
        <v>104</v>
      </c>
      <c r="Y746" s="61"/>
      <c r="Z746" s="61"/>
      <c r="BB746" s="7">
        <f>IF(Q746&gt;0,RANK(Q746,(N746:P746,Q746:AE746)),0)</f>
        <v>3</v>
      </c>
      <c r="BC746" s="7">
        <f>IF(R746&gt;0,RANK(R746,(N746:P746,Q746:AE746)),0)</f>
        <v>0</v>
      </c>
      <c r="BD746" s="7">
        <f>IF(T746&gt;0,RANK(T746,(N746:P746,Q746:AE746)),0)</f>
        <v>0</v>
      </c>
      <c r="BE746" s="7">
        <f>IF(S746&gt;0,RANK(S746,(N746:P746,Q746:AE746)),0)</f>
        <v>0</v>
      </c>
      <c r="BF746" s="2">
        <f t="shared" si="296"/>
        <v>1.4180672268907563E-2</v>
      </c>
      <c r="BG746" s="2">
        <f t="shared" si="297"/>
        <v>0</v>
      </c>
      <c r="BH746" s="2">
        <f t="shared" si="298"/>
        <v>0</v>
      </c>
      <c r="BI746" s="2">
        <f t="shared" si="299"/>
        <v>0</v>
      </c>
      <c r="BK746" t="s">
        <v>512</v>
      </c>
      <c r="BL746" t="s">
        <v>269</v>
      </c>
      <c r="BO746" s="99">
        <v>19</v>
      </c>
      <c r="BP746" s="97">
        <v>33</v>
      </c>
      <c r="BQ746" s="103">
        <f t="shared" si="300"/>
        <v>19033</v>
      </c>
      <c r="BS746" s="7" t="s">
        <v>2466</v>
      </c>
    </row>
    <row r="747" spans="1:71" ht="14" hidden="1" customHeight="1" outlineLevel="1" x14ac:dyDescent="0.2">
      <c r="A747" t="s">
        <v>729</v>
      </c>
      <c r="B747" t="s">
        <v>269</v>
      </c>
      <c r="C747" s="1">
        <f t="shared" si="290"/>
        <v>5156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291"/>
        <v>1612</v>
      </c>
      <c r="H747" s="2">
        <f t="shared" si="276"/>
        <v>0.31264546159813811</v>
      </c>
      <c r="I747" s="2"/>
      <c r="J747" s="2">
        <f t="shared" si="292"/>
        <v>0.33262218774243602</v>
      </c>
      <c r="K747" s="2">
        <f t="shared" si="293"/>
        <v>0.64526764934057412</v>
      </c>
      <c r="L747" s="2">
        <f t="shared" si="294"/>
        <v>0</v>
      </c>
      <c r="M747" s="2">
        <f t="shared" si="295"/>
        <v>2.2110162916989862E-2</v>
      </c>
      <c r="N747" s="1">
        <v>1715</v>
      </c>
      <c r="O747" s="1">
        <v>3327</v>
      </c>
      <c r="Q747" s="61">
        <v>87</v>
      </c>
      <c r="R747" s="61"/>
      <c r="S747" s="61"/>
      <c r="T747" s="61"/>
      <c r="U747" s="61"/>
      <c r="V747" s="61"/>
      <c r="W747" s="61">
        <v>0</v>
      </c>
      <c r="X747" s="61">
        <v>27</v>
      </c>
      <c r="Y747" s="61"/>
      <c r="Z747" s="61"/>
      <c r="BB747" s="7">
        <f>IF(Q747&gt;0,RANK(Q747,(N747:P747,Q747:AE747)),0)</f>
        <v>3</v>
      </c>
      <c r="BC747" s="7">
        <f>IF(R747&gt;0,RANK(R747,(N747:P747,Q747:AE747)),0)</f>
        <v>0</v>
      </c>
      <c r="BD747" s="7">
        <f>IF(T747&gt;0,RANK(T747,(N747:P747,Q747:AE747)),0)</f>
        <v>0</v>
      </c>
      <c r="BE747" s="7">
        <f>IF(S747&gt;0,RANK(S747,(N747:P747,Q747:AE747)),0)</f>
        <v>0</v>
      </c>
      <c r="BF747" s="2">
        <f t="shared" si="296"/>
        <v>1.6873545384018619E-2</v>
      </c>
      <c r="BG747" s="2">
        <f t="shared" si="297"/>
        <v>0</v>
      </c>
      <c r="BH747" s="2">
        <f t="shared" si="298"/>
        <v>0</v>
      </c>
      <c r="BI747" s="2">
        <f t="shared" si="299"/>
        <v>0</v>
      </c>
      <c r="BK747" t="s">
        <v>729</v>
      </c>
      <c r="BL747" t="s">
        <v>269</v>
      </c>
      <c r="BO747" s="99">
        <v>19</v>
      </c>
      <c r="BP747" s="97">
        <v>35</v>
      </c>
      <c r="BQ747" s="103">
        <f t="shared" si="300"/>
        <v>19035</v>
      </c>
      <c r="BS747" s="7" t="s">
        <v>2466</v>
      </c>
    </row>
    <row r="748" spans="1:71" ht="14" hidden="1" customHeight="1" outlineLevel="1" x14ac:dyDescent="0.2">
      <c r="A748" t="s">
        <v>414</v>
      </c>
      <c r="B748" t="s">
        <v>269</v>
      </c>
      <c r="C748" s="1">
        <f t="shared" si="290"/>
        <v>5249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1">
        <f t="shared" si="291"/>
        <v>918</v>
      </c>
      <c r="H748" s="2">
        <f t="shared" si="276"/>
        <v>0.17489045532482378</v>
      </c>
      <c r="I748" s="2"/>
      <c r="J748" s="2">
        <f t="shared" si="292"/>
        <v>0.40064774242712897</v>
      </c>
      <c r="K748" s="2">
        <f t="shared" si="293"/>
        <v>0.57553819775195281</v>
      </c>
      <c r="L748" s="2">
        <f t="shared" si="294"/>
        <v>0</v>
      </c>
      <c r="M748" s="2">
        <f t="shared" si="295"/>
        <v>2.3814059820918221E-2</v>
      </c>
      <c r="N748" s="1">
        <v>2103</v>
      </c>
      <c r="O748" s="1">
        <v>3021</v>
      </c>
      <c r="Q748" s="61">
        <v>66</v>
      </c>
      <c r="R748" s="61"/>
      <c r="S748" s="61"/>
      <c r="T748" s="61"/>
      <c r="U748" s="61"/>
      <c r="V748" s="61"/>
      <c r="W748" s="61">
        <v>3</v>
      </c>
      <c r="X748" s="61">
        <v>56</v>
      </c>
      <c r="Y748" s="61"/>
      <c r="Z748" s="61"/>
      <c r="BB748" s="7">
        <f>IF(Q748&gt;0,RANK(Q748,(N748:P748,Q748:AE748)),0)</f>
        <v>3</v>
      </c>
      <c r="BC748" s="7">
        <f>IF(R748&gt;0,RANK(R748,(N748:P748,Q748:AE748)),0)</f>
        <v>0</v>
      </c>
      <c r="BD748" s="7">
        <f>IF(T748&gt;0,RANK(T748,(N748:P748,Q748:AE748)),0)</f>
        <v>0</v>
      </c>
      <c r="BE748" s="7">
        <f>IF(S748&gt;0,RANK(S748,(N748:P748,Q748:AE748)),0)</f>
        <v>0</v>
      </c>
      <c r="BF748" s="2">
        <f t="shared" si="296"/>
        <v>1.2573823585444847E-2</v>
      </c>
      <c r="BG748" s="2">
        <f t="shared" si="297"/>
        <v>0</v>
      </c>
      <c r="BH748" s="2">
        <f t="shared" si="298"/>
        <v>0</v>
      </c>
      <c r="BI748" s="2">
        <f t="shared" si="299"/>
        <v>0</v>
      </c>
      <c r="BK748" t="s">
        <v>414</v>
      </c>
      <c r="BL748" t="s">
        <v>269</v>
      </c>
      <c r="BO748" s="99">
        <v>19</v>
      </c>
      <c r="BP748" s="97">
        <v>37</v>
      </c>
      <c r="BQ748" s="103">
        <f t="shared" si="300"/>
        <v>19037</v>
      </c>
      <c r="BS748" s="7" t="s">
        <v>2466</v>
      </c>
    </row>
    <row r="749" spans="1:71" ht="14" hidden="1" customHeight="1" outlineLevel="1" x14ac:dyDescent="0.2">
      <c r="A749" t="s">
        <v>2582</v>
      </c>
      <c r="B749" t="s">
        <v>269</v>
      </c>
      <c r="C749" s="1">
        <f t="shared" si="290"/>
        <v>3706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291"/>
        <v>1061</v>
      </c>
      <c r="H749" s="2">
        <f t="shared" si="276"/>
        <v>0.2862924986508365</v>
      </c>
      <c r="I749" s="2"/>
      <c r="J749" s="2">
        <f t="shared" si="292"/>
        <v>0.34538586076632488</v>
      </c>
      <c r="K749" s="2">
        <f t="shared" si="293"/>
        <v>0.63167835941716133</v>
      </c>
      <c r="L749" s="2">
        <f t="shared" si="294"/>
        <v>0</v>
      </c>
      <c r="M749" s="2">
        <f t="shared" si="295"/>
        <v>2.2935779816513735E-2</v>
      </c>
      <c r="N749" s="1">
        <v>1280</v>
      </c>
      <c r="O749" s="1">
        <v>2341</v>
      </c>
      <c r="Q749" s="61">
        <v>72</v>
      </c>
      <c r="R749" s="61"/>
      <c r="S749" s="61"/>
      <c r="T749" s="61"/>
      <c r="U749" s="61"/>
      <c r="V749" s="61"/>
      <c r="W749" s="61">
        <v>0</v>
      </c>
      <c r="X749" s="61">
        <v>13</v>
      </c>
      <c r="Y749" s="61"/>
      <c r="Z749" s="61"/>
      <c r="BB749" s="7">
        <f>IF(Q749&gt;0,RANK(Q749,(N749:P749,Q749:AE749)),0)</f>
        <v>3</v>
      </c>
      <c r="BC749" s="7">
        <f>IF(R749&gt;0,RANK(R749,(N749:P749,Q749:AE749)),0)</f>
        <v>0</v>
      </c>
      <c r="BD749" s="7">
        <f>IF(T749&gt;0,RANK(T749,(N749:P749,Q749:AE749)),0)</f>
        <v>0</v>
      </c>
      <c r="BE749" s="7">
        <f>IF(S749&gt;0,RANK(S749,(N749:P749,Q749:AE749)),0)</f>
        <v>0</v>
      </c>
      <c r="BF749" s="2">
        <f t="shared" si="296"/>
        <v>1.9427954668105773E-2</v>
      </c>
      <c r="BG749" s="2">
        <f t="shared" si="297"/>
        <v>0</v>
      </c>
      <c r="BH749" s="2">
        <f t="shared" si="298"/>
        <v>0</v>
      </c>
      <c r="BI749" s="2">
        <f t="shared" si="299"/>
        <v>0</v>
      </c>
      <c r="BK749" t="s">
        <v>2582</v>
      </c>
      <c r="BL749" t="s">
        <v>269</v>
      </c>
      <c r="BO749" s="99">
        <v>19</v>
      </c>
      <c r="BP749" s="97">
        <v>39</v>
      </c>
      <c r="BQ749" s="103">
        <f t="shared" si="300"/>
        <v>19039</v>
      </c>
      <c r="BS749" s="7" t="s">
        <v>2466</v>
      </c>
    </row>
    <row r="750" spans="1:71" ht="14" hidden="1" customHeight="1" outlineLevel="1" x14ac:dyDescent="0.2">
      <c r="A750" t="s">
        <v>2583</v>
      </c>
      <c r="B750" t="s">
        <v>269</v>
      </c>
      <c r="C750" s="1">
        <f t="shared" si="290"/>
        <v>6915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1">
        <f t="shared" si="291"/>
        <v>1947</v>
      </c>
      <c r="H750" s="2">
        <f t="shared" si="276"/>
        <v>0.28156182212581343</v>
      </c>
      <c r="I750" s="2"/>
      <c r="J750" s="2">
        <f t="shared" si="292"/>
        <v>0.34953000723065797</v>
      </c>
      <c r="K750" s="2">
        <f t="shared" si="293"/>
        <v>0.63109182935647146</v>
      </c>
      <c r="L750" s="2">
        <f t="shared" si="294"/>
        <v>0</v>
      </c>
      <c r="M750" s="2">
        <f t="shared" si="295"/>
        <v>1.9378163412870575E-2</v>
      </c>
      <c r="N750" s="1">
        <v>2417</v>
      </c>
      <c r="O750" s="1">
        <v>4364</v>
      </c>
      <c r="Q750" s="61">
        <v>95</v>
      </c>
      <c r="R750" s="61"/>
      <c r="S750" s="61"/>
      <c r="T750" s="61"/>
      <c r="U750" s="61"/>
      <c r="V750" s="61"/>
      <c r="W750" s="61">
        <v>1</v>
      </c>
      <c r="X750" s="61">
        <v>38</v>
      </c>
      <c r="Y750" s="61"/>
      <c r="Z750" s="61"/>
      <c r="BB750" s="7">
        <f>IF(Q750&gt;0,RANK(Q750,(N750:P750,Q750:AE750)),0)</f>
        <v>3</v>
      </c>
      <c r="BC750" s="7">
        <f>IF(R750&gt;0,RANK(R750,(N750:P750,Q750:AE750)),0)</f>
        <v>0</v>
      </c>
      <c r="BD750" s="7">
        <f>IF(T750&gt;0,RANK(T750,(N750:P750,Q750:AE750)),0)</f>
        <v>0</v>
      </c>
      <c r="BE750" s="7">
        <f>IF(S750&gt;0,RANK(S750,(N750:P750,Q750:AE750)),0)</f>
        <v>0</v>
      </c>
      <c r="BF750" s="2">
        <f t="shared" si="296"/>
        <v>1.3738250180766449E-2</v>
      </c>
      <c r="BG750" s="2">
        <f t="shared" si="297"/>
        <v>0</v>
      </c>
      <c r="BH750" s="2">
        <f t="shared" si="298"/>
        <v>0</v>
      </c>
      <c r="BI750" s="2">
        <f t="shared" si="299"/>
        <v>0</v>
      </c>
      <c r="BK750" t="s">
        <v>2583</v>
      </c>
      <c r="BL750" t="s">
        <v>269</v>
      </c>
      <c r="BO750" s="99">
        <v>19</v>
      </c>
      <c r="BP750" s="97">
        <v>41</v>
      </c>
      <c r="BQ750" s="103">
        <f t="shared" si="300"/>
        <v>19041</v>
      </c>
      <c r="BS750" s="7" t="s">
        <v>2466</v>
      </c>
    </row>
    <row r="751" spans="1:71" ht="14" hidden="1" customHeight="1" outlineLevel="1" x14ac:dyDescent="0.2">
      <c r="A751" t="s">
        <v>1225</v>
      </c>
      <c r="B751" t="s">
        <v>269</v>
      </c>
      <c r="C751" s="1">
        <f t="shared" si="290"/>
        <v>7922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291"/>
        <v>1534</v>
      </c>
      <c r="H751" s="2">
        <f t="shared" si="276"/>
        <v>0.19363797020954304</v>
      </c>
      <c r="I751" s="2"/>
      <c r="J751" s="2">
        <f t="shared" si="292"/>
        <v>0.37591517293612725</v>
      </c>
      <c r="K751" s="2">
        <f t="shared" si="293"/>
        <v>0.56955314314567029</v>
      </c>
      <c r="L751" s="2">
        <f t="shared" si="294"/>
        <v>0</v>
      </c>
      <c r="M751" s="2">
        <f t="shared" si="295"/>
        <v>5.4531683918202511E-2</v>
      </c>
      <c r="N751" s="1">
        <v>2978</v>
      </c>
      <c r="O751" s="1">
        <v>4512</v>
      </c>
      <c r="Q751" s="61">
        <v>103</v>
      </c>
      <c r="R751" s="61"/>
      <c r="S751" s="61"/>
      <c r="T751" s="61"/>
      <c r="U751" s="61"/>
      <c r="V751" s="61"/>
      <c r="W751" s="61">
        <v>4</v>
      </c>
      <c r="X751" s="61">
        <v>325</v>
      </c>
      <c r="Y751" s="61"/>
      <c r="Z751" s="61"/>
      <c r="BB751" s="7">
        <f>IF(Q751&gt;0,RANK(Q751,(N751:P751,Q751:AE751)),0)</f>
        <v>4</v>
      </c>
      <c r="BC751" s="7">
        <f>IF(R751&gt;0,RANK(R751,(N751:P751,Q751:AE751)),0)</f>
        <v>0</v>
      </c>
      <c r="BD751" s="7">
        <f>IF(T751&gt;0,RANK(T751,(N751:P751,Q751:AE751)),0)</f>
        <v>0</v>
      </c>
      <c r="BE751" s="7">
        <f>IF(S751&gt;0,RANK(S751,(N751:P751,Q751:AE751)),0)</f>
        <v>0</v>
      </c>
      <c r="BF751" s="2">
        <f t="shared" si="296"/>
        <v>1.300176723049735E-2</v>
      </c>
      <c r="BG751" s="2">
        <f t="shared" si="297"/>
        <v>0</v>
      </c>
      <c r="BH751" s="2">
        <f t="shared" si="298"/>
        <v>0</v>
      </c>
      <c r="BI751" s="2">
        <f t="shared" si="299"/>
        <v>0</v>
      </c>
      <c r="BK751" t="s">
        <v>1225</v>
      </c>
      <c r="BL751" t="s">
        <v>269</v>
      </c>
      <c r="BO751" s="99">
        <v>19</v>
      </c>
      <c r="BP751" s="97">
        <v>43</v>
      </c>
      <c r="BQ751" s="103">
        <f t="shared" si="300"/>
        <v>19043</v>
      </c>
      <c r="BS751" s="7" t="s">
        <v>2466</v>
      </c>
    </row>
    <row r="752" spans="1:71" ht="14" hidden="1" customHeight="1" outlineLevel="1" x14ac:dyDescent="0.2">
      <c r="A752" t="s">
        <v>642</v>
      </c>
      <c r="B752" t="s">
        <v>269</v>
      </c>
      <c r="C752" s="1">
        <f t="shared" si="290"/>
        <v>18224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>IF(P752&gt;0,RANK(P752,(N752:P752,Q752:AE752)),0)</f>
        <v>0</v>
      </c>
      <c r="G752" s="1">
        <f t="shared" si="291"/>
        <v>200</v>
      </c>
      <c r="H752" s="2">
        <f t="shared" si="276"/>
        <v>1.0974539069359086E-2</v>
      </c>
      <c r="I752" s="2"/>
      <c r="J752" s="2">
        <f t="shared" si="292"/>
        <v>0.4964332748024583</v>
      </c>
      <c r="K752" s="2">
        <f t="shared" si="293"/>
        <v>0.48545873573309922</v>
      </c>
      <c r="L752" s="2">
        <f t="shared" si="294"/>
        <v>0</v>
      </c>
      <c r="M752" s="2">
        <f t="shared" si="295"/>
        <v>1.8107989464442531E-2</v>
      </c>
      <c r="N752" s="1">
        <v>9047</v>
      </c>
      <c r="O752" s="1">
        <v>8847</v>
      </c>
      <c r="Q752" s="61">
        <v>220</v>
      </c>
      <c r="R752" s="61"/>
      <c r="S752" s="61"/>
      <c r="T752" s="61"/>
      <c r="U752" s="61"/>
      <c r="V752" s="61"/>
      <c r="W752" s="61">
        <v>3</v>
      </c>
      <c r="X752" s="61">
        <v>107</v>
      </c>
      <c r="Y752" s="61"/>
      <c r="Z752" s="61"/>
      <c r="BB752" s="7">
        <f>IF(Q752&gt;0,RANK(Q752,(N752:P752,Q752:AE752)),0)</f>
        <v>3</v>
      </c>
      <c r="BC752" s="7">
        <f>IF(R752&gt;0,RANK(R752,(N752:P752,Q752:AE752)),0)</f>
        <v>0</v>
      </c>
      <c r="BD752" s="7">
        <f>IF(T752&gt;0,RANK(T752,(N752:P752,Q752:AE752)),0)</f>
        <v>0</v>
      </c>
      <c r="BE752" s="7">
        <f>IF(S752&gt;0,RANK(S752,(N752:P752,Q752:AE752)),0)</f>
        <v>0</v>
      </c>
      <c r="BF752" s="2">
        <f t="shared" si="296"/>
        <v>1.2071992976294996E-2</v>
      </c>
      <c r="BG752" s="2">
        <f t="shared" si="297"/>
        <v>0</v>
      </c>
      <c r="BH752" s="2">
        <f t="shared" si="298"/>
        <v>0</v>
      </c>
      <c r="BI752" s="2">
        <f t="shared" si="299"/>
        <v>0</v>
      </c>
      <c r="BK752" t="s">
        <v>642</v>
      </c>
      <c r="BL752" t="s">
        <v>269</v>
      </c>
      <c r="BO752" s="99">
        <v>19</v>
      </c>
      <c r="BP752" s="97">
        <v>45</v>
      </c>
      <c r="BQ752" s="103">
        <f t="shared" si="300"/>
        <v>19045</v>
      </c>
      <c r="BS752" s="7" t="s">
        <v>2466</v>
      </c>
    </row>
    <row r="753" spans="1:71" ht="14" hidden="1" customHeight="1" outlineLevel="1" x14ac:dyDescent="0.2">
      <c r="A753" t="s">
        <v>552</v>
      </c>
      <c r="B753" t="s">
        <v>269</v>
      </c>
      <c r="C753" s="1">
        <f t="shared" si="290"/>
        <v>5422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291"/>
        <v>1844</v>
      </c>
      <c r="H753" s="2">
        <f t="shared" si="276"/>
        <v>0.34009590556990038</v>
      </c>
      <c r="I753" s="2"/>
      <c r="J753" s="2">
        <f t="shared" si="292"/>
        <v>0.31999262264846923</v>
      </c>
      <c r="K753" s="2">
        <f t="shared" si="293"/>
        <v>0.66008852821836961</v>
      </c>
      <c r="L753" s="2">
        <f t="shared" si="294"/>
        <v>0</v>
      </c>
      <c r="M753" s="2">
        <f t="shared" si="295"/>
        <v>1.9918849133161109E-2</v>
      </c>
      <c r="N753" s="1">
        <v>1735</v>
      </c>
      <c r="O753" s="1">
        <v>3579</v>
      </c>
      <c r="Q753" s="61">
        <v>76</v>
      </c>
      <c r="R753" s="61"/>
      <c r="S753" s="61"/>
      <c r="T753" s="61"/>
      <c r="U753" s="61"/>
      <c r="V753" s="61"/>
      <c r="W753" s="61">
        <v>1</v>
      </c>
      <c r="X753" s="61">
        <v>31</v>
      </c>
      <c r="Y753" s="61"/>
      <c r="Z753" s="61"/>
      <c r="BB753" s="7">
        <f>IF(Q753&gt;0,RANK(Q753,(N753:P753,Q753:AE753)),0)</f>
        <v>3</v>
      </c>
      <c r="BC753" s="7">
        <f>IF(R753&gt;0,RANK(R753,(N753:P753,Q753:AE753)),0)</f>
        <v>0</v>
      </c>
      <c r="BD753" s="7">
        <f>IF(T753&gt;0,RANK(T753,(N753:P753,Q753:AE753)),0)</f>
        <v>0</v>
      </c>
      <c r="BE753" s="7">
        <f>IF(S753&gt;0,RANK(S753,(N753:P753,Q753:AE753)),0)</f>
        <v>0</v>
      </c>
      <c r="BF753" s="2">
        <f t="shared" si="296"/>
        <v>1.4016967908520842E-2</v>
      </c>
      <c r="BG753" s="2">
        <f t="shared" si="297"/>
        <v>0</v>
      </c>
      <c r="BH753" s="2">
        <f t="shared" si="298"/>
        <v>0</v>
      </c>
      <c r="BI753" s="2">
        <f t="shared" si="299"/>
        <v>0</v>
      </c>
      <c r="BK753" t="s">
        <v>552</v>
      </c>
      <c r="BL753" t="s">
        <v>269</v>
      </c>
      <c r="BO753" s="99">
        <v>19</v>
      </c>
      <c r="BP753" s="97">
        <v>47</v>
      </c>
      <c r="BQ753" s="103">
        <f t="shared" si="300"/>
        <v>19047</v>
      </c>
      <c r="BS753" s="7" t="s">
        <v>2466</v>
      </c>
    </row>
    <row r="754" spans="1:71" ht="14" hidden="1" customHeight="1" outlineLevel="1" x14ac:dyDescent="0.2">
      <c r="A754" t="s">
        <v>780</v>
      </c>
      <c r="B754" t="s">
        <v>269</v>
      </c>
      <c r="C754" s="1">
        <f t="shared" si="290"/>
        <v>41744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291"/>
        <v>1385</v>
      </c>
      <c r="H754" s="2">
        <f t="shared" si="276"/>
        <v>3.3178420850900725E-2</v>
      </c>
      <c r="I754" s="2"/>
      <c r="J754" s="2">
        <f t="shared" si="292"/>
        <v>0.47441548486009966</v>
      </c>
      <c r="K754" s="2">
        <f t="shared" si="293"/>
        <v>0.50759390571100038</v>
      </c>
      <c r="L754" s="2">
        <f t="shared" si="294"/>
        <v>0</v>
      </c>
      <c r="M754" s="2">
        <f t="shared" si="295"/>
        <v>1.7990609428899962E-2</v>
      </c>
      <c r="N754" s="1">
        <v>19804</v>
      </c>
      <c r="O754" s="1">
        <v>21189</v>
      </c>
      <c r="Q754" s="61">
        <v>610</v>
      </c>
      <c r="R754" s="61"/>
      <c r="S754" s="61"/>
      <c r="T754" s="61"/>
      <c r="U754" s="61"/>
      <c r="V754" s="61"/>
      <c r="W754" s="61">
        <v>20</v>
      </c>
      <c r="X754" s="61">
        <v>121</v>
      </c>
      <c r="Y754" s="61"/>
      <c r="Z754" s="61"/>
      <c r="BB754" s="7">
        <f>IF(Q754&gt;0,RANK(Q754,(N754:P754,Q754:AE754)),0)</f>
        <v>3</v>
      </c>
      <c r="BC754" s="7">
        <f>IF(R754&gt;0,RANK(R754,(N754:P754,Q754:AE754)),0)</f>
        <v>0</v>
      </c>
      <c r="BD754" s="7">
        <f>IF(T754&gt;0,RANK(T754,(N754:P754,Q754:AE754)),0)</f>
        <v>0</v>
      </c>
      <c r="BE754" s="7">
        <f>IF(S754&gt;0,RANK(S754,(N754:P754,Q754:AE754)),0)</f>
        <v>0</v>
      </c>
      <c r="BF754" s="2">
        <f t="shared" si="296"/>
        <v>1.4612878497508624E-2</v>
      </c>
      <c r="BG754" s="2">
        <f t="shared" si="297"/>
        <v>0</v>
      </c>
      <c r="BH754" s="2">
        <f t="shared" si="298"/>
        <v>0</v>
      </c>
      <c r="BI754" s="2">
        <f t="shared" si="299"/>
        <v>0</v>
      </c>
      <c r="BK754" t="s">
        <v>780</v>
      </c>
      <c r="BL754" t="s">
        <v>269</v>
      </c>
      <c r="BO754" s="99">
        <v>19</v>
      </c>
      <c r="BP754" s="97">
        <v>49</v>
      </c>
      <c r="BQ754" s="103">
        <f t="shared" si="300"/>
        <v>19049</v>
      </c>
      <c r="BS754" s="7" t="s">
        <v>2466</v>
      </c>
    </row>
    <row r="755" spans="1:71" ht="14" hidden="1" customHeight="1" outlineLevel="1" x14ac:dyDescent="0.2">
      <c r="A755" t="s">
        <v>1246</v>
      </c>
      <c r="B755" t="s">
        <v>269</v>
      </c>
      <c r="C755" s="1">
        <f t="shared" si="290"/>
        <v>3141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291"/>
        <v>1068</v>
      </c>
      <c r="H755" s="2">
        <f t="shared" si="276"/>
        <v>0.34001910219675263</v>
      </c>
      <c r="I755" s="2"/>
      <c r="J755" s="2">
        <f t="shared" si="292"/>
        <v>0.31900668576886343</v>
      </c>
      <c r="K755" s="2">
        <f t="shared" si="293"/>
        <v>0.65902578796561606</v>
      </c>
      <c r="L755" s="2">
        <f t="shared" si="294"/>
        <v>0</v>
      </c>
      <c r="M755" s="2">
        <f t="shared" si="295"/>
        <v>2.1967526265520565E-2</v>
      </c>
      <c r="N755" s="1">
        <v>1002</v>
      </c>
      <c r="O755" s="1">
        <v>2070</v>
      </c>
      <c r="Q755" s="61">
        <v>58</v>
      </c>
      <c r="R755" s="61"/>
      <c r="S755" s="61"/>
      <c r="T755" s="61"/>
      <c r="U755" s="61"/>
      <c r="V755" s="61"/>
      <c r="W755" s="61">
        <v>0</v>
      </c>
      <c r="X755" s="61">
        <v>11</v>
      </c>
      <c r="Y755" s="61"/>
      <c r="Z755" s="61"/>
      <c r="BB755" s="7">
        <f>IF(Q755&gt;0,RANK(Q755,(N755:P755,Q755:AE755)),0)</f>
        <v>3</v>
      </c>
      <c r="BC755" s="7">
        <f>IF(R755&gt;0,RANK(R755,(N755:P755,Q755:AE755)),0)</f>
        <v>0</v>
      </c>
      <c r="BD755" s="7">
        <f>IF(T755&gt;0,RANK(T755,(N755:P755,Q755:AE755)),0)</f>
        <v>0</v>
      </c>
      <c r="BE755" s="7">
        <f>IF(S755&gt;0,RANK(S755,(N755:P755,Q755:AE755)),0)</f>
        <v>0</v>
      </c>
      <c r="BF755" s="2">
        <f t="shared" si="296"/>
        <v>1.8465456860872333E-2</v>
      </c>
      <c r="BG755" s="2">
        <f t="shared" si="297"/>
        <v>0</v>
      </c>
      <c r="BH755" s="2">
        <f t="shared" si="298"/>
        <v>0</v>
      </c>
      <c r="BI755" s="2">
        <f t="shared" si="299"/>
        <v>0</v>
      </c>
      <c r="BK755" t="s">
        <v>1246</v>
      </c>
      <c r="BL755" t="s">
        <v>269</v>
      </c>
      <c r="BO755" s="99">
        <v>19</v>
      </c>
      <c r="BP755" s="97">
        <v>51</v>
      </c>
      <c r="BQ755" s="103">
        <f t="shared" si="300"/>
        <v>19051</v>
      </c>
      <c r="BS755" s="7" t="s">
        <v>2466</v>
      </c>
    </row>
    <row r="756" spans="1:71" ht="14" hidden="1" customHeight="1" outlineLevel="1" x14ac:dyDescent="0.2">
      <c r="A756" t="s">
        <v>840</v>
      </c>
      <c r="B756" t="s">
        <v>269</v>
      </c>
      <c r="C756" s="1">
        <f t="shared" si="290"/>
        <v>2956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291"/>
        <v>864</v>
      </c>
      <c r="H756" s="2">
        <f t="shared" si="276"/>
        <v>0.29228687415426252</v>
      </c>
      <c r="I756" s="2"/>
      <c r="J756" s="2">
        <f t="shared" si="292"/>
        <v>0.34100135317997293</v>
      </c>
      <c r="K756" s="2">
        <f t="shared" si="293"/>
        <v>0.6332882273342354</v>
      </c>
      <c r="L756" s="2">
        <f t="shared" si="294"/>
        <v>0</v>
      </c>
      <c r="M756" s="2">
        <f t="shared" si="295"/>
        <v>2.5710419485791669E-2</v>
      </c>
      <c r="N756" s="1">
        <v>1008</v>
      </c>
      <c r="O756" s="1">
        <v>1872</v>
      </c>
      <c r="Q756" s="61">
        <v>62</v>
      </c>
      <c r="R756" s="61"/>
      <c r="S756" s="61"/>
      <c r="T756" s="61"/>
      <c r="U756" s="61"/>
      <c r="V756" s="61"/>
      <c r="W756" s="61">
        <v>4</v>
      </c>
      <c r="X756" s="61">
        <v>10</v>
      </c>
      <c r="Y756" s="61"/>
      <c r="Z756" s="61"/>
      <c r="BB756" s="7">
        <f>IF(Q756&gt;0,RANK(Q756,(N756:P756,Q756:AE756)),0)</f>
        <v>3</v>
      </c>
      <c r="BC756" s="7">
        <f>IF(R756&gt;0,RANK(R756,(N756:P756,Q756:AE756)),0)</f>
        <v>0</v>
      </c>
      <c r="BD756" s="7">
        <f>IF(T756&gt;0,RANK(T756,(N756:P756,Q756:AE756)),0)</f>
        <v>0</v>
      </c>
      <c r="BE756" s="7">
        <f>IF(S756&gt;0,RANK(S756,(N756:P756,Q756:AE756)),0)</f>
        <v>0</v>
      </c>
      <c r="BF756" s="2">
        <f t="shared" si="296"/>
        <v>2.097428958051421E-2</v>
      </c>
      <c r="BG756" s="2">
        <f t="shared" si="297"/>
        <v>0</v>
      </c>
      <c r="BH756" s="2">
        <f t="shared" si="298"/>
        <v>0</v>
      </c>
      <c r="BI756" s="2">
        <f t="shared" si="299"/>
        <v>0</v>
      </c>
      <c r="BK756" t="s">
        <v>840</v>
      </c>
      <c r="BL756" t="s">
        <v>269</v>
      </c>
      <c r="BO756" s="99">
        <v>19</v>
      </c>
      <c r="BP756" s="97">
        <v>53</v>
      </c>
      <c r="BQ756" s="103">
        <f t="shared" si="300"/>
        <v>19053</v>
      </c>
      <c r="BS756" s="7" t="s">
        <v>2466</v>
      </c>
    </row>
    <row r="757" spans="1:71" ht="14" hidden="1" customHeight="1" outlineLevel="1" x14ac:dyDescent="0.2">
      <c r="A757" t="s">
        <v>1279</v>
      </c>
      <c r="B757" t="s">
        <v>269</v>
      </c>
      <c r="C757" s="1">
        <f t="shared" si="290"/>
        <v>7673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291"/>
        <v>2112</v>
      </c>
      <c r="H757" s="2">
        <f t="shared" si="276"/>
        <v>0.27525087970806728</v>
      </c>
      <c r="I757" s="2"/>
      <c r="J757" s="2">
        <f t="shared" si="292"/>
        <v>0.34758243190407923</v>
      </c>
      <c r="K757" s="2">
        <f t="shared" si="293"/>
        <v>0.6228333116121465</v>
      </c>
      <c r="L757" s="2">
        <f t="shared" si="294"/>
        <v>0</v>
      </c>
      <c r="M757" s="2">
        <f t="shared" si="295"/>
        <v>2.9584256483774274E-2</v>
      </c>
      <c r="N757" s="1">
        <v>2667</v>
      </c>
      <c r="O757" s="1">
        <v>4779</v>
      </c>
      <c r="Q757" s="61">
        <v>118</v>
      </c>
      <c r="R757" s="61"/>
      <c r="S757" s="61"/>
      <c r="T757" s="61"/>
      <c r="U757" s="61"/>
      <c r="V757" s="61"/>
      <c r="W757" s="61">
        <v>3</v>
      </c>
      <c r="X757" s="61">
        <v>106</v>
      </c>
      <c r="Y757" s="61"/>
      <c r="Z757" s="61"/>
      <c r="BB757" s="7">
        <f>IF(Q757&gt;0,RANK(Q757,(N757:P757,Q757:AE757)),0)</f>
        <v>3</v>
      </c>
      <c r="BC757" s="7">
        <f>IF(R757&gt;0,RANK(R757,(N757:P757,Q757:AE757)),0)</f>
        <v>0</v>
      </c>
      <c r="BD757" s="7">
        <f>IF(T757&gt;0,RANK(T757,(N757:P757,Q757:AE757)),0)</f>
        <v>0</v>
      </c>
      <c r="BE757" s="7">
        <f>IF(S757&gt;0,RANK(S757,(N757:P757,Q757:AE757)),0)</f>
        <v>0</v>
      </c>
      <c r="BF757" s="2">
        <f t="shared" si="296"/>
        <v>1.5378600286719666E-2</v>
      </c>
      <c r="BG757" s="2">
        <f t="shared" si="297"/>
        <v>0</v>
      </c>
      <c r="BH757" s="2">
        <f t="shared" si="298"/>
        <v>0</v>
      </c>
      <c r="BI757" s="2">
        <f t="shared" si="299"/>
        <v>0</v>
      </c>
      <c r="BK757" t="s">
        <v>1279</v>
      </c>
      <c r="BL757" t="s">
        <v>269</v>
      </c>
      <c r="BO757" s="99">
        <v>19</v>
      </c>
      <c r="BP757" s="97">
        <v>55</v>
      </c>
      <c r="BQ757" s="103">
        <f t="shared" si="300"/>
        <v>19055</v>
      </c>
      <c r="BS757" s="7" t="s">
        <v>2466</v>
      </c>
    </row>
    <row r="758" spans="1:71" ht="14" hidden="1" customHeight="1" outlineLevel="1" x14ac:dyDescent="0.2">
      <c r="A758" t="s">
        <v>1239</v>
      </c>
      <c r="B758" t="s">
        <v>269</v>
      </c>
      <c r="C758" s="1">
        <f t="shared" si="290"/>
        <v>15152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>IF(P758&gt;0,RANK(P758,(N758:P758,Q758:AE758)),0)</f>
        <v>0</v>
      </c>
      <c r="G758" s="1">
        <f t="shared" si="291"/>
        <v>1211</v>
      </c>
      <c r="H758" s="2">
        <f t="shared" si="276"/>
        <v>7.9923442449841606E-2</v>
      </c>
      <c r="I758" s="2"/>
      <c r="J758" s="2">
        <f t="shared" si="292"/>
        <v>0.53049102428722283</v>
      </c>
      <c r="K758" s="2">
        <f t="shared" si="293"/>
        <v>0.45056758183738121</v>
      </c>
      <c r="L758" s="2">
        <f t="shared" si="294"/>
        <v>0</v>
      </c>
      <c r="M758" s="2">
        <f t="shared" si="295"/>
        <v>1.8941393875395951E-2</v>
      </c>
      <c r="N758" s="1">
        <v>8038</v>
      </c>
      <c r="O758" s="1">
        <v>6827</v>
      </c>
      <c r="Q758" s="61">
        <v>201</v>
      </c>
      <c r="R758" s="61"/>
      <c r="S758" s="61"/>
      <c r="T758" s="61"/>
      <c r="U758" s="61"/>
      <c r="V758" s="61"/>
      <c r="W758" s="61">
        <v>7</v>
      </c>
      <c r="X758" s="61">
        <v>79</v>
      </c>
      <c r="Y758" s="61"/>
      <c r="Z758" s="61"/>
      <c r="BB758" s="7">
        <f>IF(Q758&gt;0,RANK(Q758,(N758:P758,Q758:AE758)),0)</f>
        <v>3</v>
      </c>
      <c r="BC758" s="7">
        <f>IF(R758&gt;0,RANK(R758,(N758:P758,Q758:AE758)),0)</f>
        <v>0</v>
      </c>
      <c r="BD758" s="7">
        <f>IF(T758&gt;0,RANK(T758,(N758:P758,Q758:AE758)),0)</f>
        <v>0</v>
      </c>
      <c r="BE758" s="7">
        <f>IF(S758&gt;0,RANK(S758,(N758:P758,Q758:AE758)),0)</f>
        <v>0</v>
      </c>
      <c r="BF758" s="2">
        <f t="shared" si="296"/>
        <v>1.326557550158395E-2</v>
      </c>
      <c r="BG758" s="2">
        <f t="shared" si="297"/>
        <v>0</v>
      </c>
      <c r="BH758" s="2">
        <f t="shared" si="298"/>
        <v>0</v>
      </c>
      <c r="BI758" s="2">
        <f t="shared" si="299"/>
        <v>0</v>
      </c>
      <c r="BK758" t="s">
        <v>1239</v>
      </c>
      <c r="BL758" t="s">
        <v>269</v>
      </c>
      <c r="BO758" s="99">
        <v>19</v>
      </c>
      <c r="BP758" s="97">
        <v>57</v>
      </c>
      <c r="BQ758" s="103">
        <f t="shared" si="300"/>
        <v>19057</v>
      </c>
      <c r="BS758" s="7" t="s">
        <v>2466</v>
      </c>
    </row>
    <row r="759" spans="1:71" ht="14" hidden="1" customHeight="1" outlineLevel="1" x14ac:dyDescent="0.2">
      <c r="A759" t="s">
        <v>1447</v>
      </c>
      <c r="B759" t="s">
        <v>269</v>
      </c>
      <c r="C759" s="1">
        <f t="shared" si="290"/>
        <v>8843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1">
        <f t="shared" si="291"/>
        <v>2430</v>
      </c>
      <c r="H759" s="2">
        <f t="shared" si="276"/>
        <v>0.2747936220739568</v>
      </c>
      <c r="I759" s="2"/>
      <c r="J759" s="2">
        <f t="shared" si="292"/>
        <v>0.35440461381883975</v>
      </c>
      <c r="K759" s="2">
        <f t="shared" si="293"/>
        <v>0.62919823589279655</v>
      </c>
      <c r="L759" s="2">
        <f t="shared" si="294"/>
        <v>0</v>
      </c>
      <c r="M759" s="2">
        <f t="shared" si="295"/>
        <v>1.6397150288363749E-2</v>
      </c>
      <c r="N759" s="1">
        <v>3134</v>
      </c>
      <c r="O759" s="1">
        <v>5564</v>
      </c>
      <c r="Q759" s="61">
        <v>90</v>
      </c>
      <c r="R759" s="61"/>
      <c r="S759" s="61"/>
      <c r="T759" s="61"/>
      <c r="U759" s="61"/>
      <c r="V759" s="61"/>
      <c r="W759" s="61">
        <v>4</v>
      </c>
      <c r="X759" s="61">
        <v>51</v>
      </c>
      <c r="Y759" s="61"/>
      <c r="Z759" s="61"/>
      <c r="BB759" s="7">
        <f>IF(Q759&gt;0,RANK(Q759,(N759:P759,Q759:AE759)),0)</f>
        <v>3</v>
      </c>
      <c r="BC759" s="7">
        <f>IF(R759&gt;0,RANK(R759,(N759:P759,Q759:AE759)),0)</f>
        <v>0</v>
      </c>
      <c r="BD759" s="7">
        <f>IF(T759&gt;0,RANK(T759,(N759:P759,Q759:AE759)),0)</f>
        <v>0</v>
      </c>
      <c r="BE759" s="7">
        <f>IF(S759&gt;0,RANK(S759,(N759:P759,Q759:AE759)),0)</f>
        <v>0</v>
      </c>
      <c r="BF759" s="2">
        <f t="shared" si="296"/>
        <v>1.0177541558294697E-2</v>
      </c>
      <c r="BG759" s="2">
        <f t="shared" si="297"/>
        <v>0</v>
      </c>
      <c r="BH759" s="2">
        <f t="shared" si="298"/>
        <v>0</v>
      </c>
      <c r="BI759" s="2">
        <f t="shared" si="299"/>
        <v>0</v>
      </c>
      <c r="BK759" t="s">
        <v>1447</v>
      </c>
      <c r="BL759" t="s">
        <v>269</v>
      </c>
      <c r="BO759" s="99">
        <v>19</v>
      </c>
      <c r="BP759" s="97">
        <v>59</v>
      </c>
      <c r="BQ759" s="103">
        <f t="shared" si="300"/>
        <v>19059</v>
      </c>
      <c r="BS759" s="7" t="s">
        <v>2466</v>
      </c>
    </row>
    <row r="760" spans="1:71" ht="14" hidden="1" customHeight="1" outlineLevel="1" x14ac:dyDescent="0.2">
      <c r="A760" t="s">
        <v>1835</v>
      </c>
      <c r="B760" t="s">
        <v>269</v>
      </c>
      <c r="C760" s="1">
        <f t="shared" si="290"/>
        <v>42760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>IF(P760&gt;0,RANK(P760,(N760:P760,Q760:AE760)),0)</f>
        <v>0</v>
      </c>
      <c r="G760" s="1">
        <f t="shared" si="291"/>
        <v>576</v>
      </c>
      <c r="H760" s="2">
        <f t="shared" si="276"/>
        <v>1.3470533208606174E-2</v>
      </c>
      <c r="I760" s="2"/>
      <c r="J760" s="2">
        <f t="shared" si="292"/>
        <v>0.49363891487371375</v>
      </c>
      <c r="K760" s="2">
        <f t="shared" si="293"/>
        <v>0.48016838166510756</v>
      </c>
      <c r="L760" s="2">
        <f t="shared" si="294"/>
        <v>0</v>
      </c>
      <c r="M760" s="2">
        <f t="shared" si="295"/>
        <v>2.6192703461178746E-2</v>
      </c>
      <c r="N760" s="1">
        <v>21108</v>
      </c>
      <c r="O760" s="1">
        <v>20532</v>
      </c>
      <c r="Q760" s="61">
        <v>690</v>
      </c>
      <c r="R760" s="61"/>
      <c r="S760" s="61"/>
      <c r="T760" s="61"/>
      <c r="U760" s="61"/>
      <c r="V760" s="61"/>
      <c r="W760" s="61">
        <v>12</v>
      </c>
      <c r="X760" s="61">
        <v>418</v>
      </c>
      <c r="Y760" s="61"/>
      <c r="Z760" s="61"/>
      <c r="BB760" s="7">
        <f>IF(Q760&gt;0,RANK(Q760,(N760:P760,Q760:AE760)),0)</f>
        <v>3</v>
      </c>
      <c r="BC760" s="7">
        <f>IF(R760&gt;0,RANK(R760,(N760:P760,Q760:AE760)),0)</f>
        <v>0</v>
      </c>
      <c r="BD760" s="7">
        <f>IF(T760&gt;0,RANK(T760,(N760:P760,Q760:AE760)),0)</f>
        <v>0</v>
      </c>
      <c r="BE760" s="7">
        <f>IF(S760&gt;0,RANK(S760,(N760:P760,Q760:AE760)),0)</f>
        <v>0</v>
      </c>
      <c r="BF760" s="2">
        <f t="shared" si="296"/>
        <v>1.6136576239476147E-2</v>
      </c>
      <c r="BG760" s="2">
        <f t="shared" si="297"/>
        <v>0</v>
      </c>
      <c r="BH760" s="2">
        <f t="shared" si="298"/>
        <v>0</v>
      </c>
      <c r="BI760" s="2">
        <f t="shared" si="299"/>
        <v>0</v>
      </c>
      <c r="BK760" t="s">
        <v>1835</v>
      </c>
      <c r="BL760" t="s">
        <v>269</v>
      </c>
      <c r="BO760" s="99">
        <v>19</v>
      </c>
      <c r="BP760" s="97">
        <v>61</v>
      </c>
      <c r="BQ760" s="103">
        <f t="shared" si="300"/>
        <v>19061</v>
      </c>
      <c r="BS760" s="7" t="s">
        <v>2466</v>
      </c>
    </row>
    <row r="761" spans="1:71" ht="14" hidden="1" customHeight="1" outlineLevel="1" x14ac:dyDescent="0.2">
      <c r="A761" t="s">
        <v>1093</v>
      </c>
      <c r="B761" t="s">
        <v>269</v>
      </c>
      <c r="C761" s="1">
        <f t="shared" si="290"/>
        <v>3769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291"/>
        <v>915</v>
      </c>
      <c r="H761" s="2">
        <f t="shared" si="276"/>
        <v>0.24276996550809232</v>
      </c>
      <c r="I761" s="2"/>
      <c r="J761" s="2">
        <f t="shared" si="292"/>
        <v>0.36694083311223136</v>
      </c>
      <c r="K761" s="2">
        <f t="shared" si="293"/>
        <v>0.60971079862032374</v>
      </c>
      <c r="L761" s="2">
        <f t="shared" si="294"/>
        <v>0</v>
      </c>
      <c r="M761" s="2">
        <f t="shared" si="295"/>
        <v>2.3348368267444908E-2</v>
      </c>
      <c r="N761" s="1">
        <v>1383</v>
      </c>
      <c r="O761" s="1">
        <v>2298</v>
      </c>
      <c r="Q761" s="61">
        <v>62</v>
      </c>
      <c r="R761" s="61"/>
      <c r="S761" s="61"/>
      <c r="T761" s="61"/>
      <c r="U761" s="61"/>
      <c r="V761" s="61"/>
      <c r="W761" s="61">
        <v>0</v>
      </c>
      <c r="X761" s="61">
        <v>26</v>
      </c>
      <c r="Y761" s="61"/>
      <c r="Z761" s="61"/>
      <c r="BB761" s="7">
        <f>IF(Q761&gt;0,RANK(Q761,(N761:P761,Q761:AE761)),0)</f>
        <v>3</v>
      </c>
      <c r="BC761" s="7">
        <f>IF(R761&gt;0,RANK(R761,(N761:P761,Q761:AE761)),0)</f>
        <v>0</v>
      </c>
      <c r="BD761" s="7">
        <f>IF(T761&gt;0,RANK(T761,(N761:P761,Q761:AE761)),0)</f>
        <v>0</v>
      </c>
      <c r="BE761" s="7">
        <f>IF(S761&gt;0,RANK(S761,(N761:P761,Q761:AE761)),0)</f>
        <v>0</v>
      </c>
      <c r="BF761" s="2">
        <f t="shared" si="296"/>
        <v>1.6449986733881667E-2</v>
      </c>
      <c r="BG761" s="2">
        <f t="shared" si="297"/>
        <v>0</v>
      </c>
      <c r="BH761" s="2">
        <f t="shared" si="298"/>
        <v>0</v>
      </c>
      <c r="BI761" s="2">
        <f t="shared" si="299"/>
        <v>0</v>
      </c>
      <c r="BK761" t="s">
        <v>1093</v>
      </c>
      <c r="BL761" t="s">
        <v>269</v>
      </c>
      <c r="BO761" s="99">
        <v>19</v>
      </c>
      <c r="BP761" s="97">
        <v>63</v>
      </c>
      <c r="BQ761" s="103">
        <f t="shared" si="300"/>
        <v>19063</v>
      </c>
      <c r="BS761" s="7" t="s">
        <v>2466</v>
      </c>
    </row>
    <row r="762" spans="1:71" ht="14" hidden="1" customHeight="1" outlineLevel="1" x14ac:dyDescent="0.2">
      <c r="A762" t="s">
        <v>544</v>
      </c>
      <c r="B762" t="s">
        <v>269</v>
      </c>
      <c r="C762" s="1">
        <f t="shared" ref="C762:C793" si="301">SUM(N762:AY762)</f>
        <v>8231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291"/>
        <v>1082</v>
      </c>
      <c r="H762" s="2">
        <f t="shared" si="276"/>
        <v>0.13145425829182358</v>
      </c>
      <c r="I762" s="2"/>
      <c r="J762" s="2">
        <f t="shared" ref="J762:J793" si="302">IF($C762=0,"-",N762/$C762)</f>
        <v>0.41866115903292433</v>
      </c>
      <c r="K762" s="2">
        <f t="shared" ref="K762:K793" si="303">IF($C762=0,"-",O762/$C762)</f>
        <v>0.55011541732474789</v>
      </c>
      <c r="L762" s="2">
        <f t="shared" ref="L762:L793" si="304">IF($C762=0,"-",P762/$C762)</f>
        <v>0</v>
      </c>
      <c r="M762" s="2">
        <f t="shared" ref="M762:M793" si="305">IF(C762=0,"-",(1-J762-K762-L762))</f>
        <v>3.1223423642327774E-2</v>
      </c>
      <c r="N762" s="1">
        <v>3446</v>
      </c>
      <c r="O762" s="1">
        <v>4528</v>
      </c>
      <c r="Q762" s="61">
        <v>143</v>
      </c>
      <c r="R762" s="61"/>
      <c r="S762" s="61"/>
      <c r="T762" s="61"/>
      <c r="U762" s="61"/>
      <c r="V762" s="61"/>
      <c r="W762" s="61">
        <v>1</v>
      </c>
      <c r="X762" s="61">
        <v>113</v>
      </c>
      <c r="Y762" s="61"/>
      <c r="Z762" s="61"/>
      <c r="BB762" s="7">
        <f>IF(Q762&gt;0,RANK(Q762,(N762:P762,Q762:AE762)),0)</f>
        <v>3</v>
      </c>
      <c r="BC762" s="7">
        <f>IF(R762&gt;0,RANK(R762,(N762:P762,Q762:AE762)),0)</f>
        <v>0</v>
      </c>
      <c r="BD762" s="7">
        <f>IF(T762&gt;0,RANK(T762,(N762:P762,Q762:AE762)),0)</f>
        <v>0</v>
      </c>
      <c r="BE762" s="7">
        <f>IF(S762&gt;0,RANK(S762,(N762:P762,Q762:AE762)),0)</f>
        <v>0</v>
      </c>
      <c r="BF762" s="2">
        <f t="shared" ref="BF762:BF793" si="306">IF($C762=0,"-",Q762/$C762)</f>
        <v>1.7373344672579272E-2</v>
      </c>
      <c r="BG762" s="2">
        <f t="shared" ref="BG762:BG793" si="307">IF($C762=0,"-",R762/$C762)</f>
        <v>0</v>
      </c>
      <c r="BH762" s="2">
        <f t="shared" ref="BH762:BH793" si="308">IF($C762=0,"-",T762/$C762)</f>
        <v>0</v>
      </c>
      <c r="BI762" s="2">
        <f t="shared" ref="BI762:BI793" si="309">IF($C762=0,"-",S762/$C762)</f>
        <v>0</v>
      </c>
      <c r="BK762" t="s">
        <v>544</v>
      </c>
      <c r="BL762" t="s">
        <v>269</v>
      </c>
      <c r="BO762" s="99">
        <v>19</v>
      </c>
      <c r="BP762" s="97">
        <v>65</v>
      </c>
      <c r="BQ762" s="103">
        <f t="shared" ref="BQ762:BQ793" si="310">BO762*1000+BP762</f>
        <v>19065</v>
      </c>
      <c r="BS762" s="7" t="s">
        <v>2466</v>
      </c>
    </row>
    <row r="763" spans="1:71" ht="14" hidden="1" customHeight="1" outlineLevel="1" x14ac:dyDescent="0.2">
      <c r="A763" t="s">
        <v>1474</v>
      </c>
      <c r="B763" t="s">
        <v>269</v>
      </c>
      <c r="C763" s="1">
        <f t="shared" si="301"/>
        <v>6318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91"/>
        <v>554</v>
      </c>
      <c r="H763" s="2">
        <f t="shared" si="276"/>
        <v>8.768597657486546E-2</v>
      </c>
      <c r="I763" s="2"/>
      <c r="J763" s="2">
        <f t="shared" si="302"/>
        <v>0.44507755618866729</v>
      </c>
      <c r="K763" s="2">
        <f t="shared" si="303"/>
        <v>0.53276353276353272</v>
      </c>
      <c r="L763" s="2">
        <f t="shared" si="304"/>
        <v>0</v>
      </c>
      <c r="M763" s="2">
        <f t="shared" si="305"/>
        <v>2.215891104779999E-2</v>
      </c>
      <c r="N763" s="1">
        <v>2812</v>
      </c>
      <c r="O763" s="1">
        <v>3366</v>
      </c>
      <c r="Q763" s="61">
        <v>87</v>
      </c>
      <c r="R763" s="61"/>
      <c r="S763" s="61"/>
      <c r="T763" s="61"/>
      <c r="U763" s="61"/>
      <c r="V763" s="61"/>
      <c r="W763" s="61">
        <v>3</v>
      </c>
      <c r="X763" s="61">
        <v>50</v>
      </c>
      <c r="Y763" s="61"/>
      <c r="Z763" s="61"/>
      <c r="BB763" s="7">
        <f>IF(Q763&gt;0,RANK(Q763,(N763:P763,Q763:AE763)),0)</f>
        <v>3</v>
      </c>
      <c r="BC763" s="7">
        <f>IF(R763&gt;0,RANK(R763,(N763:P763,Q763:AE763)),0)</f>
        <v>0</v>
      </c>
      <c r="BD763" s="7">
        <f>IF(T763&gt;0,RANK(T763,(N763:P763,Q763:AE763)),0)</f>
        <v>0</v>
      </c>
      <c r="BE763" s="7">
        <f>IF(S763&gt;0,RANK(S763,(N763:P763,Q763:AE763)),0)</f>
        <v>0</v>
      </c>
      <c r="BF763" s="2">
        <f t="shared" si="306"/>
        <v>1.3770180436847104E-2</v>
      </c>
      <c r="BG763" s="2">
        <f t="shared" si="307"/>
        <v>0</v>
      </c>
      <c r="BH763" s="2">
        <f t="shared" si="308"/>
        <v>0</v>
      </c>
      <c r="BI763" s="2">
        <f t="shared" si="309"/>
        <v>0</v>
      </c>
      <c r="BK763" t="s">
        <v>1474</v>
      </c>
      <c r="BL763" t="s">
        <v>269</v>
      </c>
      <c r="BO763" s="99">
        <v>19</v>
      </c>
      <c r="BP763" s="97">
        <v>67</v>
      </c>
      <c r="BQ763" s="103">
        <f t="shared" si="310"/>
        <v>19067</v>
      </c>
      <c r="BS763" s="7" t="s">
        <v>2466</v>
      </c>
    </row>
    <row r="764" spans="1:71" ht="14" hidden="1" customHeight="1" outlineLevel="1" x14ac:dyDescent="0.2">
      <c r="A764" t="s">
        <v>1440</v>
      </c>
      <c r="B764" t="s">
        <v>269</v>
      </c>
      <c r="C764" s="1">
        <f t="shared" si="301"/>
        <v>4109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91"/>
        <v>1268</v>
      </c>
      <c r="H764" s="2">
        <f t="shared" si="276"/>
        <v>0.30859089802871748</v>
      </c>
      <c r="I764" s="2"/>
      <c r="J764" s="2">
        <f t="shared" si="302"/>
        <v>0.33560477001703576</v>
      </c>
      <c r="K764" s="2">
        <f t="shared" si="303"/>
        <v>0.64419566804575323</v>
      </c>
      <c r="L764" s="2">
        <f t="shared" si="304"/>
        <v>0</v>
      </c>
      <c r="M764" s="2">
        <f t="shared" si="305"/>
        <v>2.0199561937211064E-2</v>
      </c>
      <c r="N764" s="1">
        <v>1379</v>
      </c>
      <c r="O764" s="1">
        <v>2647</v>
      </c>
      <c r="Q764" s="61">
        <v>61</v>
      </c>
      <c r="R764" s="61"/>
      <c r="S764" s="61"/>
      <c r="T764" s="61"/>
      <c r="U764" s="61"/>
      <c r="V764" s="61"/>
      <c r="W764" s="61">
        <v>1</v>
      </c>
      <c r="X764" s="61">
        <v>21</v>
      </c>
      <c r="Y764" s="61"/>
      <c r="Z764" s="61"/>
      <c r="BB764" s="7">
        <f>IF(Q764&gt;0,RANK(Q764,(N764:P764,Q764:AE764)),0)</f>
        <v>3</v>
      </c>
      <c r="BC764" s="7">
        <f>IF(R764&gt;0,RANK(R764,(N764:P764,Q764:AE764)),0)</f>
        <v>0</v>
      </c>
      <c r="BD764" s="7">
        <f>IF(T764&gt;0,RANK(T764,(N764:P764,Q764:AE764)),0)</f>
        <v>0</v>
      </c>
      <c r="BE764" s="7">
        <f>IF(S764&gt;0,RANK(S764,(N764:P764,Q764:AE764)),0)</f>
        <v>0</v>
      </c>
      <c r="BF764" s="2">
        <f t="shared" si="306"/>
        <v>1.4845461182769529E-2</v>
      </c>
      <c r="BG764" s="2">
        <f t="shared" si="307"/>
        <v>0</v>
      </c>
      <c r="BH764" s="2">
        <f t="shared" si="308"/>
        <v>0</v>
      </c>
      <c r="BI764" s="2">
        <f t="shared" si="309"/>
        <v>0</v>
      </c>
      <c r="BK764" t="s">
        <v>1440</v>
      </c>
      <c r="BL764" t="s">
        <v>269</v>
      </c>
      <c r="BO764" s="99">
        <v>19</v>
      </c>
      <c r="BP764" s="97">
        <v>69</v>
      </c>
      <c r="BQ764" s="103">
        <f t="shared" si="310"/>
        <v>19069</v>
      </c>
      <c r="BS764" s="7" t="s">
        <v>2466</v>
      </c>
    </row>
    <row r="765" spans="1:71" ht="14" hidden="1" customHeight="1" outlineLevel="1" x14ac:dyDescent="0.2">
      <c r="A765" t="s">
        <v>960</v>
      </c>
      <c r="B765" t="s">
        <v>269</v>
      </c>
      <c r="C765" s="1">
        <f t="shared" si="301"/>
        <v>3012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291"/>
        <v>964</v>
      </c>
      <c r="H765" s="2">
        <f t="shared" si="276"/>
        <v>0.32005312084993359</v>
      </c>
      <c r="I765" s="2"/>
      <c r="J765" s="2">
        <f t="shared" si="302"/>
        <v>0.3293492695883134</v>
      </c>
      <c r="K765" s="2">
        <f t="shared" si="303"/>
        <v>0.64940239043824699</v>
      </c>
      <c r="L765" s="2">
        <f t="shared" si="304"/>
        <v>0</v>
      </c>
      <c r="M765" s="2">
        <f t="shared" si="305"/>
        <v>2.1248339973439667E-2</v>
      </c>
      <c r="N765" s="1">
        <v>992</v>
      </c>
      <c r="O765" s="1">
        <v>1956</v>
      </c>
      <c r="Q765" s="61">
        <v>43</v>
      </c>
      <c r="R765" s="61"/>
      <c r="S765" s="61"/>
      <c r="T765" s="61"/>
      <c r="U765" s="61"/>
      <c r="V765" s="61"/>
      <c r="W765" s="61">
        <v>1</v>
      </c>
      <c r="X765" s="61">
        <v>20</v>
      </c>
      <c r="Y765" s="61"/>
      <c r="Z765" s="61"/>
      <c r="BB765" s="7">
        <f>IF(Q765&gt;0,RANK(Q765,(N765:P765,Q765:AE765)),0)</f>
        <v>3</v>
      </c>
      <c r="BC765" s="7">
        <f>IF(R765&gt;0,RANK(R765,(N765:P765,Q765:AE765)),0)</f>
        <v>0</v>
      </c>
      <c r="BD765" s="7">
        <f>IF(T765&gt;0,RANK(T765,(N765:P765,Q765:AE765)),0)</f>
        <v>0</v>
      </c>
      <c r="BE765" s="7">
        <f>IF(S765&gt;0,RANK(S765,(N765:P765,Q765:AE765)),0)</f>
        <v>0</v>
      </c>
      <c r="BF765" s="2">
        <f t="shared" si="306"/>
        <v>1.4276228419654714E-2</v>
      </c>
      <c r="BG765" s="2">
        <f t="shared" si="307"/>
        <v>0</v>
      </c>
      <c r="BH765" s="2">
        <f t="shared" si="308"/>
        <v>0</v>
      </c>
      <c r="BI765" s="2">
        <f t="shared" si="309"/>
        <v>0</v>
      </c>
      <c r="BK765" t="s">
        <v>960</v>
      </c>
      <c r="BL765" t="s">
        <v>269</v>
      </c>
      <c r="BO765" s="99">
        <v>19</v>
      </c>
      <c r="BP765" s="97">
        <v>71</v>
      </c>
      <c r="BQ765" s="103">
        <f t="shared" si="310"/>
        <v>19071</v>
      </c>
      <c r="BS765" s="7" t="s">
        <v>2466</v>
      </c>
    </row>
    <row r="766" spans="1:71" ht="14" hidden="1" customHeight="1" outlineLevel="1" x14ac:dyDescent="0.2">
      <c r="A766" t="s">
        <v>625</v>
      </c>
      <c r="B766" t="s">
        <v>269</v>
      </c>
      <c r="C766" s="1">
        <f t="shared" si="301"/>
        <v>4098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91"/>
        <v>651</v>
      </c>
      <c r="H766" s="2">
        <f t="shared" si="276"/>
        <v>0.15885797950219618</v>
      </c>
      <c r="I766" s="2"/>
      <c r="J766" s="2">
        <f t="shared" si="302"/>
        <v>0.40873596876525137</v>
      </c>
      <c r="K766" s="2">
        <f t="shared" si="303"/>
        <v>0.56759394826744758</v>
      </c>
      <c r="L766" s="2">
        <f t="shared" si="304"/>
        <v>0</v>
      </c>
      <c r="M766" s="2">
        <f t="shared" si="305"/>
        <v>2.3670082967300998E-2</v>
      </c>
      <c r="N766" s="1">
        <v>1675</v>
      </c>
      <c r="O766" s="1">
        <v>2326</v>
      </c>
      <c r="Q766" s="61">
        <v>75</v>
      </c>
      <c r="R766" s="61"/>
      <c r="S766" s="61"/>
      <c r="T766" s="61"/>
      <c r="U766" s="61"/>
      <c r="V766" s="61"/>
      <c r="W766" s="61">
        <v>5</v>
      </c>
      <c r="X766" s="61">
        <v>17</v>
      </c>
      <c r="Y766" s="61"/>
      <c r="Z766" s="61"/>
      <c r="BB766" s="7">
        <f>IF(Q766&gt;0,RANK(Q766,(N766:P766,Q766:AE766)),0)</f>
        <v>3</v>
      </c>
      <c r="BC766" s="7">
        <f>IF(R766&gt;0,RANK(R766,(N766:P766,Q766:AE766)),0)</f>
        <v>0</v>
      </c>
      <c r="BD766" s="7">
        <f>IF(T766&gt;0,RANK(T766,(N766:P766,Q766:AE766)),0)</f>
        <v>0</v>
      </c>
      <c r="BE766" s="7">
        <f>IF(S766&gt;0,RANK(S766,(N766:P766,Q766:AE766)),0)</f>
        <v>0</v>
      </c>
      <c r="BF766" s="2">
        <f t="shared" si="306"/>
        <v>1.8301610541727673E-2</v>
      </c>
      <c r="BG766" s="2">
        <f t="shared" si="307"/>
        <v>0</v>
      </c>
      <c r="BH766" s="2">
        <f t="shared" si="308"/>
        <v>0</v>
      </c>
      <c r="BI766" s="2">
        <f t="shared" si="309"/>
        <v>0</v>
      </c>
      <c r="BK766" t="s">
        <v>625</v>
      </c>
      <c r="BL766" t="s">
        <v>269</v>
      </c>
      <c r="BO766" s="99">
        <v>19</v>
      </c>
      <c r="BP766" s="97">
        <v>73</v>
      </c>
      <c r="BQ766" s="103">
        <f t="shared" si="310"/>
        <v>19073</v>
      </c>
      <c r="BS766" s="7" t="s">
        <v>2466</v>
      </c>
    </row>
    <row r="767" spans="1:71" ht="14" hidden="1" customHeight="1" outlineLevel="1" x14ac:dyDescent="0.2">
      <c r="A767" t="s">
        <v>138</v>
      </c>
      <c r="B767" t="s">
        <v>269</v>
      </c>
      <c r="C767" s="1">
        <f t="shared" si="301"/>
        <v>5764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91"/>
        <v>1910</v>
      </c>
      <c r="H767" s="2">
        <f t="shared" si="276"/>
        <v>0.33136710617626647</v>
      </c>
      <c r="I767" s="2"/>
      <c r="J767" s="2">
        <f t="shared" si="302"/>
        <v>0.32529493407356003</v>
      </c>
      <c r="K767" s="2">
        <f t="shared" si="303"/>
        <v>0.65666204024982655</v>
      </c>
      <c r="L767" s="2">
        <f t="shared" si="304"/>
        <v>0</v>
      </c>
      <c r="M767" s="2">
        <f t="shared" si="305"/>
        <v>1.8043025676613422E-2</v>
      </c>
      <c r="N767" s="1">
        <v>1875</v>
      </c>
      <c r="O767" s="1">
        <v>3785</v>
      </c>
      <c r="Q767" s="61">
        <v>77</v>
      </c>
      <c r="R767" s="61"/>
      <c r="S767" s="61"/>
      <c r="T767" s="61"/>
      <c r="U767" s="61"/>
      <c r="V767" s="61"/>
      <c r="W767" s="61">
        <v>3</v>
      </c>
      <c r="X767" s="61">
        <v>24</v>
      </c>
      <c r="Y767" s="61"/>
      <c r="Z767" s="61"/>
      <c r="BB767" s="7">
        <f>IF(Q767&gt;0,RANK(Q767,(N767:P767,Q767:AE767)),0)</f>
        <v>3</v>
      </c>
      <c r="BC767" s="7">
        <f>IF(R767&gt;0,RANK(R767,(N767:P767,Q767:AE767)),0)</f>
        <v>0</v>
      </c>
      <c r="BD767" s="7">
        <f>IF(T767&gt;0,RANK(T767,(N767:P767,Q767:AE767)),0)</f>
        <v>0</v>
      </c>
      <c r="BE767" s="7">
        <f>IF(S767&gt;0,RANK(S767,(N767:P767,Q767:AE767)),0)</f>
        <v>0</v>
      </c>
      <c r="BF767" s="2">
        <f t="shared" si="306"/>
        <v>1.3358778625954198E-2</v>
      </c>
      <c r="BG767" s="2">
        <f t="shared" si="307"/>
        <v>0</v>
      </c>
      <c r="BH767" s="2">
        <f t="shared" si="308"/>
        <v>0</v>
      </c>
      <c r="BI767" s="2">
        <f t="shared" si="309"/>
        <v>0</v>
      </c>
      <c r="BK767" t="s">
        <v>138</v>
      </c>
      <c r="BL767" t="s">
        <v>269</v>
      </c>
      <c r="BO767" s="99">
        <v>19</v>
      </c>
      <c r="BP767" s="97">
        <v>75</v>
      </c>
      <c r="BQ767" s="103">
        <f t="shared" si="310"/>
        <v>19075</v>
      </c>
      <c r="BS767" s="7" t="s">
        <v>2466</v>
      </c>
    </row>
    <row r="768" spans="1:71" ht="14" hidden="1" customHeight="1" outlineLevel="1" x14ac:dyDescent="0.2">
      <c r="A768" t="s">
        <v>94</v>
      </c>
      <c r="B768" t="s">
        <v>269</v>
      </c>
      <c r="C768" s="1">
        <f t="shared" si="301"/>
        <v>5037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si="291"/>
        <v>1431</v>
      </c>
      <c r="H768" s="2">
        <f t="shared" si="276"/>
        <v>0.28409767718880286</v>
      </c>
      <c r="I768" s="2"/>
      <c r="J768" s="2">
        <f t="shared" si="302"/>
        <v>0.34504665475481439</v>
      </c>
      <c r="K768" s="2">
        <f t="shared" si="303"/>
        <v>0.62914433194361719</v>
      </c>
      <c r="L768" s="2">
        <f t="shared" si="304"/>
        <v>0</v>
      </c>
      <c r="M768" s="2">
        <f t="shared" si="305"/>
        <v>2.5809013301568484E-2</v>
      </c>
      <c r="N768" s="1">
        <v>1738</v>
      </c>
      <c r="O768" s="1">
        <v>3169</v>
      </c>
      <c r="Q768" s="61">
        <v>115</v>
      </c>
      <c r="R768" s="61"/>
      <c r="S768" s="61"/>
      <c r="T768" s="61"/>
      <c r="U768" s="61"/>
      <c r="V768" s="61"/>
      <c r="W768" s="61">
        <v>2</v>
      </c>
      <c r="X768" s="61">
        <v>13</v>
      </c>
      <c r="Y768" s="61"/>
      <c r="Z768" s="61"/>
      <c r="BB768" s="7">
        <f>IF(Q768&gt;0,RANK(Q768,(N768:P768,Q768:AE768)),0)</f>
        <v>3</v>
      </c>
      <c r="BC768" s="7">
        <f>IF(R768&gt;0,RANK(R768,(N768:P768,Q768:AE768)),0)</f>
        <v>0</v>
      </c>
      <c r="BD768" s="7">
        <f>IF(T768&gt;0,RANK(T768,(N768:P768,Q768:AE768)),0)</f>
        <v>0</v>
      </c>
      <c r="BE768" s="7">
        <f>IF(S768&gt;0,RANK(S768,(N768:P768,Q768:AE768)),0)</f>
        <v>0</v>
      </c>
      <c r="BF768" s="2">
        <f t="shared" si="306"/>
        <v>2.2831050228310501E-2</v>
      </c>
      <c r="BG768" s="2">
        <f t="shared" si="307"/>
        <v>0</v>
      </c>
      <c r="BH768" s="2">
        <f t="shared" si="308"/>
        <v>0</v>
      </c>
      <c r="BI768" s="2">
        <f t="shared" si="309"/>
        <v>0</v>
      </c>
      <c r="BK768" t="s">
        <v>94</v>
      </c>
      <c r="BL768" t="s">
        <v>269</v>
      </c>
      <c r="BO768" s="99">
        <v>19</v>
      </c>
      <c r="BP768" s="97">
        <v>77</v>
      </c>
      <c r="BQ768" s="103">
        <f t="shared" si="310"/>
        <v>19077</v>
      </c>
      <c r="BS768" s="7" t="s">
        <v>2466</v>
      </c>
    </row>
    <row r="769" spans="1:71" ht="14" hidden="1" customHeight="1" outlineLevel="1" x14ac:dyDescent="0.2">
      <c r="A769" t="s">
        <v>2539</v>
      </c>
      <c r="B769" t="s">
        <v>269</v>
      </c>
      <c r="C769" s="1">
        <f t="shared" si="301"/>
        <v>6386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291"/>
        <v>1143</v>
      </c>
      <c r="H769" s="2">
        <f t="shared" si="276"/>
        <v>0.17898528030065769</v>
      </c>
      <c r="I769" s="2"/>
      <c r="J769" s="2">
        <f t="shared" si="302"/>
        <v>0.40087691825869087</v>
      </c>
      <c r="K769" s="2">
        <f t="shared" si="303"/>
        <v>0.57986219855934862</v>
      </c>
      <c r="L769" s="2">
        <f t="shared" si="304"/>
        <v>0</v>
      </c>
      <c r="M769" s="2">
        <f t="shared" si="305"/>
        <v>1.9260883181960509E-2</v>
      </c>
      <c r="N769" s="1">
        <v>2560</v>
      </c>
      <c r="O769" s="1">
        <v>3703</v>
      </c>
      <c r="Q769" s="61">
        <v>89</v>
      </c>
      <c r="R769" s="61"/>
      <c r="S769" s="61"/>
      <c r="T769" s="61"/>
      <c r="U769" s="61"/>
      <c r="V769" s="61"/>
      <c r="W769" s="61">
        <v>1</v>
      </c>
      <c r="X769" s="61">
        <v>33</v>
      </c>
      <c r="Y769" s="61"/>
      <c r="Z769" s="61"/>
      <c r="BB769" s="7">
        <f>IF(Q769&gt;0,RANK(Q769,(N769:P769,Q769:AE769)),0)</f>
        <v>3</v>
      </c>
      <c r="BC769" s="7">
        <f>IF(R769&gt;0,RANK(R769,(N769:P769,Q769:AE769)),0)</f>
        <v>0</v>
      </c>
      <c r="BD769" s="7">
        <f>IF(T769&gt;0,RANK(T769,(N769:P769,Q769:AE769)),0)</f>
        <v>0</v>
      </c>
      <c r="BE769" s="7">
        <f>IF(S769&gt;0,RANK(S769,(N769:P769,Q769:AE769)),0)</f>
        <v>0</v>
      </c>
      <c r="BF769" s="2">
        <f t="shared" si="306"/>
        <v>1.39367366113373E-2</v>
      </c>
      <c r="BG769" s="2">
        <f t="shared" si="307"/>
        <v>0</v>
      </c>
      <c r="BH769" s="2">
        <f t="shared" si="308"/>
        <v>0</v>
      </c>
      <c r="BI769" s="2">
        <f t="shared" si="309"/>
        <v>0</v>
      </c>
      <c r="BK769" t="s">
        <v>2539</v>
      </c>
      <c r="BL769" t="s">
        <v>269</v>
      </c>
      <c r="BO769" s="99">
        <v>19</v>
      </c>
      <c r="BP769" s="97">
        <v>79</v>
      </c>
      <c r="BQ769" s="103">
        <f t="shared" si="310"/>
        <v>19079</v>
      </c>
      <c r="BS769" s="7" t="s">
        <v>2466</v>
      </c>
    </row>
    <row r="770" spans="1:71" ht="14" hidden="1" customHeight="1" outlineLevel="1" x14ac:dyDescent="0.2">
      <c r="A770" t="s">
        <v>682</v>
      </c>
      <c r="B770" t="s">
        <v>269</v>
      </c>
      <c r="C770" s="1">
        <f t="shared" si="301"/>
        <v>4823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si="291"/>
        <v>1793</v>
      </c>
      <c r="H770" s="2">
        <f t="shared" si="276"/>
        <v>0.37176031515654157</v>
      </c>
      <c r="I770" s="2"/>
      <c r="J770" s="2">
        <f t="shared" si="302"/>
        <v>0.30354551109268091</v>
      </c>
      <c r="K770" s="2">
        <f t="shared" si="303"/>
        <v>0.67530582624922253</v>
      </c>
      <c r="L770" s="2">
        <f t="shared" si="304"/>
        <v>0</v>
      </c>
      <c r="M770" s="2">
        <f t="shared" si="305"/>
        <v>2.1148662658096562E-2</v>
      </c>
      <c r="N770" s="1">
        <v>1464</v>
      </c>
      <c r="O770" s="1">
        <v>3257</v>
      </c>
      <c r="Q770" s="61">
        <v>73</v>
      </c>
      <c r="R770" s="61"/>
      <c r="S770" s="61"/>
      <c r="T770" s="61"/>
      <c r="U770" s="61"/>
      <c r="V770" s="61"/>
      <c r="W770" s="61">
        <v>1</v>
      </c>
      <c r="X770" s="61">
        <v>28</v>
      </c>
      <c r="Y770" s="61"/>
      <c r="Z770" s="61"/>
      <c r="BB770" s="7">
        <f>IF(Q770&gt;0,RANK(Q770,(N770:P770,Q770:AE770)),0)</f>
        <v>3</v>
      </c>
      <c r="BC770" s="7">
        <f>IF(R770&gt;0,RANK(R770,(N770:P770,Q770:AE770)),0)</f>
        <v>0</v>
      </c>
      <c r="BD770" s="7">
        <f>IF(T770&gt;0,RANK(T770,(N770:P770,Q770:AE770)),0)</f>
        <v>0</v>
      </c>
      <c r="BE770" s="7">
        <f>IF(S770&gt;0,RANK(S770,(N770:P770,Q770:AE770)),0)</f>
        <v>0</v>
      </c>
      <c r="BF770" s="2">
        <f t="shared" si="306"/>
        <v>1.5135807588637777E-2</v>
      </c>
      <c r="BG770" s="2">
        <f t="shared" si="307"/>
        <v>0</v>
      </c>
      <c r="BH770" s="2">
        <f t="shared" si="308"/>
        <v>0</v>
      </c>
      <c r="BI770" s="2">
        <f t="shared" si="309"/>
        <v>0</v>
      </c>
      <c r="BK770" t="s">
        <v>682</v>
      </c>
      <c r="BL770" t="s">
        <v>269</v>
      </c>
      <c r="BO770" s="99">
        <v>19</v>
      </c>
      <c r="BP770" s="97">
        <v>81</v>
      </c>
      <c r="BQ770" s="103">
        <f t="shared" si="310"/>
        <v>19081</v>
      </c>
      <c r="BS770" s="7" t="s">
        <v>2466</v>
      </c>
    </row>
    <row r="771" spans="1:71" ht="14" hidden="1" customHeight="1" outlineLevel="1" x14ac:dyDescent="0.2">
      <c r="A771" t="s">
        <v>1227</v>
      </c>
      <c r="B771" t="s">
        <v>269</v>
      </c>
      <c r="C771" s="1">
        <f t="shared" si="301"/>
        <v>7250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291"/>
        <v>1718</v>
      </c>
      <c r="H771" s="2">
        <f t="shared" si="276"/>
        <v>0.23696551724137932</v>
      </c>
      <c r="I771" s="2"/>
      <c r="J771" s="2">
        <f t="shared" si="302"/>
        <v>0.37089655172413794</v>
      </c>
      <c r="K771" s="2">
        <f t="shared" si="303"/>
        <v>0.6078620689655172</v>
      </c>
      <c r="L771" s="2">
        <f t="shared" si="304"/>
        <v>0</v>
      </c>
      <c r="M771" s="2">
        <f t="shared" si="305"/>
        <v>2.1241379310344866E-2</v>
      </c>
      <c r="N771" s="1">
        <v>2689</v>
      </c>
      <c r="O771" s="1">
        <v>4407</v>
      </c>
      <c r="Q771" s="61">
        <v>114</v>
      </c>
      <c r="R771" s="61"/>
      <c r="S771" s="61"/>
      <c r="T771" s="61"/>
      <c r="U771" s="61"/>
      <c r="V771" s="61"/>
      <c r="W771" s="61">
        <v>1</v>
      </c>
      <c r="X771" s="61">
        <v>39</v>
      </c>
      <c r="Y771" s="61"/>
      <c r="Z771" s="61"/>
      <c r="BB771" s="7">
        <f>IF(Q771&gt;0,RANK(Q771,(N771:P771,Q771:AE771)),0)</f>
        <v>3</v>
      </c>
      <c r="BC771" s="7">
        <f>IF(R771&gt;0,RANK(R771,(N771:P771,Q771:AE771)),0)</f>
        <v>0</v>
      </c>
      <c r="BD771" s="7">
        <f>IF(T771&gt;0,RANK(T771,(N771:P771,Q771:AE771)),0)</f>
        <v>0</v>
      </c>
      <c r="BE771" s="7">
        <f>IF(S771&gt;0,RANK(S771,(N771:P771,Q771:AE771)),0)</f>
        <v>0</v>
      </c>
      <c r="BF771" s="2">
        <f t="shared" si="306"/>
        <v>1.5724137931034481E-2</v>
      </c>
      <c r="BG771" s="2">
        <f t="shared" si="307"/>
        <v>0</v>
      </c>
      <c r="BH771" s="2">
        <f t="shared" si="308"/>
        <v>0</v>
      </c>
      <c r="BI771" s="2">
        <f t="shared" si="309"/>
        <v>0</v>
      </c>
      <c r="BK771" t="s">
        <v>1227</v>
      </c>
      <c r="BL771" t="s">
        <v>269</v>
      </c>
      <c r="BO771" s="99">
        <v>19</v>
      </c>
      <c r="BP771" s="97">
        <v>83</v>
      </c>
      <c r="BQ771" s="103">
        <f t="shared" si="310"/>
        <v>19083</v>
      </c>
      <c r="BS771" s="7" t="s">
        <v>2466</v>
      </c>
    </row>
    <row r="772" spans="1:71" ht="14" hidden="1" customHeight="1" outlineLevel="1" x14ac:dyDescent="0.2">
      <c r="A772" t="s">
        <v>1099</v>
      </c>
      <c r="B772" t="s">
        <v>269</v>
      </c>
      <c r="C772" s="1">
        <f t="shared" si="301"/>
        <v>6000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ref="G772:G835" si="311">IF(C772&gt;0,MAX(N772:P772)-LARGE(N772:P772,2),0)</f>
        <v>2019</v>
      </c>
      <c r="H772" s="2">
        <f t="shared" ref="H772:H835" si="312">IF(C772&gt;0,G772/C772,0)</f>
        <v>0.33650000000000002</v>
      </c>
      <c r="I772" s="2"/>
      <c r="J772" s="2">
        <f t="shared" si="302"/>
        <v>0.31866666666666665</v>
      </c>
      <c r="K772" s="2">
        <f t="shared" si="303"/>
        <v>0.65516666666666667</v>
      </c>
      <c r="L772" s="2">
        <f t="shared" si="304"/>
        <v>0</v>
      </c>
      <c r="M772" s="2">
        <f t="shared" si="305"/>
        <v>2.6166666666666671E-2</v>
      </c>
      <c r="N772" s="1">
        <v>1912</v>
      </c>
      <c r="O772" s="1">
        <v>3931</v>
      </c>
      <c r="Q772" s="61">
        <v>104</v>
      </c>
      <c r="R772" s="61"/>
      <c r="S772" s="61"/>
      <c r="T772" s="61"/>
      <c r="U772" s="61"/>
      <c r="V772" s="61"/>
      <c r="W772" s="61">
        <v>1</v>
      </c>
      <c r="X772" s="61">
        <v>52</v>
      </c>
      <c r="Y772" s="61"/>
      <c r="Z772" s="61"/>
      <c r="BB772" s="7">
        <f>IF(Q772&gt;0,RANK(Q772,(N772:P772,Q772:AE772)),0)</f>
        <v>3</v>
      </c>
      <c r="BC772" s="7">
        <f>IF(R772&gt;0,RANK(R772,(N772:P772,Q772:AE772)),0)</f>
        <v>0</v>
      </c>
      <c r="BD772" s="7">
        <f>IF(T772&gt;0,RANK(T772,(N772:P772,Q772:AE772)),0)</f>
        <v>0</v>
      </c>
      <c r="BE772" s="7">
        <f>IF(S772&gt;0,RANK(S772,(N772:P772,Q772:AE772)),0)</f>
        <v>0</v>
      </c>
      <c r="BF772" s="2">
        <f t="shared" si="306"/>
        <v>1.7333333333333333E-2</v>
      </c>
      <c r="BG772" s="2">
        <f t="shared" si="307"/>
        <v>0</v>
      </c>
      <c r="BH772" s="2">
        <f t="shared" si="308"/>
        <v>0</v>
      </c>
      <c r="BI772" s="2">
        <f t="shared" si="309"/>
        <v>0</v>
      </c>
      <c r="BK772" t="s">
        <v>1099</v>
      </c>
      <c r="BL772" t="s">
        <v>269</v>
      </c>
      <c r="BO772" s="99">
        <v>19</v>
      </c>
      <c r="BP772" s="97">
        <v>85</v>
      </c>
      <c r="BQ772" s="103">
        <f t="shared" si="310"/>
        <v>19085</v>
      </c>
      <c r="BS772" s="7" t="s">
        <v>2466</v>
      </c>
    </row>
    <row r="773" spans="1:71" ht="14" hidden="1" customHeight="1" outlineLevel="1" x14ac:dyDescent="0.2">
      <c r="A773" t="s">
        <v>1030</v>
      </c>
      <c r="B773" t="s">
        <v>269</v>
      </c>
      <c r="C773" s="1">
        <f t="shared" si="301"/>
        <v>7446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311"/>
        <v>1288</v>
      </c>
      <c r="H773" s="2">
        <f t="shared" si="312"/>
        <v>0.17297878055331722</v>
      </c>
      <c r="I773" s="2"/>
      <c r="J773" s="2">
        <f t="shared" si="302"/>
        <v>0.40236368520010746</v>
      </c>
      <c r="K773" s="2">
        <f t="shared" si="303"/>
        <v>0.57534246575342463</v>
      </c>
      <c r="L773" s="2">
        <f t="shared" si="304"/>
        <v>0</v>
      </c>
      <c r="M773" s="2">
        <f t="shared" si="305"/>
        <v>2.2293849046467917E-2</v>
      </c>
      <c r="N773" s="1">
        <v>2996</v>
      </c>
      <c r="O773" s="1">
        <v>4284</v>
      </c>
      <c r="Q773" s="61">
        <v>115</v>
      </c>
      <c r="R773" s="61"/>
      <c r="S773" s="61"/>
      <c r="T773" s="61"/>
      <c r="U773" s="61"/>
      <c r="V773" s="61"/>
      <c r="W773" s="61">
        <v>0</v>
      </c>
      <c r="X773" s="61">
        <v>51</v>
      </c>
      <c r="Y773" s="61"/>
      <c r="Z773" s="61"/>
      <c r="BB773" s="7">
        <f>IF(Q773&gt;0,RANK(Q773,(N773:P773,Q773:AE773)),0)</f>
        <v>3</v>
      </c>
      <c r="BC773" s="7">
        <f>IF(R773&gt;0,RANK(R773,(N773:P773,Q773:AE773)),0)</f>
        <v>0</v>
      </c>
      <c r="BD773" s="7">
        <f>IF(T773&gt;0,RANK(T773,(N773:P773,Q773:AE773)),0)</f>
        <v>0</v>
      </c>
      <c r="BE773" s="7">
        <f>IF(S773&gt;0,RANK(S773,(N773:P773,Q773:AE773)),0)</f>
        <v>0</v>
      </c>
      <c r="BF773" s="2">
        <f t="shared" si="306"/>
        <v>1.5444533977974751E-2</v>
      </c>
      <c r="BG773" s="2">
        <f t="shared" si="307"/>
        <v>0</v>
      </c>
      <c r="BH773" s="2">
        <f t="shared" si="308"/>
        <v>0</v>
      </c>
      <c r="BI773" s="2">
        <f t="shared" si="309"/>
        <v>0</v>
      </c>
      <c r="BK773" t="s">
        <v>1030</v>
      </c>
      <c r="BL773" t="s">
        <v>269</v>
      </c>
      <c r="BO773" s="99">
        <v>19</v>
      </c>
      <c r="BP773" s="97">
        <v>87</v>
      </c>
      <c r="BQ773" s="103">
        <f t="shared" si="310"/>
        <v>19087</v>
      </c>
      <c r="BS773" s="7" t="s">
        <v>2466</v>
      </c>
    </row>
    <row r="774" spans="1:71" ht="14" hidden="1" customHeight="1" outlineLevel="1" x14ac:dyDescent="0.2">
      <c r="A774" t="s">
        <v>986</v>
      </c>
      <c r="B774" t="s">
        <v>269</v>
      </c>
      <c r="C774" s="1">
        <f t="shared" si="301"/>
        <v>3622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311"/>
        <v>628</v>
      </c>
      <c r="H774" s="2">
        <f t="shared" si="312"/>
        <v>0.17338487023743787</v>
      </c>
      <c r="I774" s="2"/>
      <c r="J774" s="2">
        <f t="shared" si="302"/>
        <v>0.39260077305356156</v>
      </c>
      <c r="K774" s="2">
        <f t="shared" si="303"/>
        <v>0.56598564329099943</v>
      </c>
      <c r="L774" s="2">
        <f t="shared" si="304"/>
        <v>0</v>
      </c>
      <c r="M774" s="2">
        <f t="shared" si="305"/>
        <v>4.1413583655439012E-2</v>
      </c>
      <c r="N774" s="1">
        <v>1422</v>
      </c>
      <c r="O774" s="1">
        <v>2050</v>
      </c>
      <c r="Q774" s="61">
        <v>73</v>
      </c>
      <c r="R774" s="61"/>
      <c r="S774" s="61"/>
      <c r="T774" s="61"/>
      <c r="U774" s="61"/>
      <c r="V774" s="61"/>
      <c r="W774" s="61">
        <v>1</v>
      </c>
      <c r="X774" s="61">
        <v>76</v>
      </c>
      <c r="Y774" s="61"/>
      <c r="Z774" s="61"/>
      <c r="BB774" s="7">
        <f>IF(Q774&gt;0,RANK(Q774,(N774:P774,Q774:AE774)),0)</f>
        <v>4</v>
      </c>
      <c r="BC774" s="7">
        <f>IF(R774&gt;0,RANK(R774,(N774:P774,Q774:AE774)),0)</f>
        <v>0</v>
      </c>
      <c r="BD774" s="7">
        <f>IF(T774&gt;0,RANK(T774,(N774:P774,Q774:AE774)),0)</f>
        <v>0</v>
      </c>
      <c r="BE774" s="7">
        <f>IF(S774&gt;0,RANK(S774,(N774:P774,Q774:AE774)),0)</f>
        <v>0</v>
      </c>
      <c r="BF774" s="2">
        <f t="shared" si="306"/>
        <v>2.0154610712313639E-2</v>
      </c>
      <c r="BG774" s="2">
        <f t="shared" si="307"/>
        <v>0</v>
      </c>
      <c r="BH774" s="2">
        <f t="shared" si="308"/>
        <v>0</v>
      </c>
      <c r="BI774" s="2">
        <f t="shared" si="309"/>
        <v>0</v>
      </c>
      <c r="BK774" t="s">
        <v>986</v>
      </c>
      <c r="BL774" t="s">
        <v>269</v>
      </c>
      <c r="BO774" s="99">
        <v>19</v>
      </c>
      <c r="BP774" s="97">
        <v>89</v>
      </c>
      <c r="BQ774" s="103">
        <f t="shared" si="310"/>
        <v>19089</v>
      </c>
      <c r="BS774" s="7" t="s">
        <v>2466</v>
      </c>
    </row>
    <row r="775" spans="1:71" ht="14" hidden="1" customHeight="1" outlineLevel="1" x14ac:dyDescent="0.2">
      <c r="A775" t="s">
        <v>1111</v>
      </c>
      <c r="B775" t="s">
        <v>269</v>
      </c>
      <c r="C775" s="1">
        <f t="shared" si="301"/>
        <v>4086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311"/>
        <v>1597</v>
      </c>
      <c r="H775" s="2">
        <f t="shared" si="312"/>
        <v>0.39084679393049437</v>
      </c>
      <c r="I775" s="2"/>
      <c r="J775" s="2">
        <f t="shared" si="302"/>
        <v>0.29368575624082233</v>
      </c>
      <c r="K775" s="2">
        <f t="shared" si="303"/>
        <v>0.68453255017131664</v>
      </c>
      <c r="L775" s="2">
        <f t="shared" si="304"/>
        <v>0</v>
      </c>
      <c r="M775" s="2">
        <f t="shared" si="305"/>
        <v>2.1781693587860973E-2</v>
      </c>
      <c r="N775" s="1">
        <v>1200</v>
      </c>
      <c r="O775" s="1">
        <v>2797</v>
      </c>
      <c r="Q775" s="61">
        <v>71</v>
      </c>
      <c r="R775" s="61"/>
      <c r="S775" s="61"/>
      <c r="T775" s="61"/>
      <c r="U775" s="61"/>
      <c r="V775" s="61"/>
      <c r="W775" s="61">
        <v>1</v>
      </c>
      <c r="X775" s="61">
        <v>17</v>
      </c>
      <c r="Y775" s="61"/>
      <c r="Z775" s="61"/>
      <c r="BB775" s="7">
        <f>IF(Q775&gt;0,RANK(Q775,(N775:P775,Q775:AE775)),0)</f>
        <v>3</v>
      </c>
      <c r="BC775" s="7">
        <f>IF(R775&gt;0,RANK(R775,(N775:P775,Q775:AE775)),0)</f>
        <v>0</v>
      </c>
      <c r="BD775" s="7">
        <f>IF(T775&gt;0,RANK(T775,(N775:P775,Q775:AE775)),0)</f>
        <v>0</v>
      </c>
      <c r="BE775" s="7">
        <f>IF(S775&gt;0,RANK(S775,(N775:P775,Q775:AE775)),0)</f>
        <v>0</v>
      </c>
      <c r="BF775" s="2">
        <f t="shared" si="306"/>
        <v>1.7376407244248653E-2</v>
      </c>
      <c r="BG775" s="2">
        <f t="shared" si="307"/>
        <v>0</v>
      </c>
      <c r="BH775" s="2">
        <f t="shared" si="308"/>
        <v>0</v>
      </c>
      <c r="BI775" s="2">
        <f t="shared" si="309"/>
        <v>0</v>
      </c>
      <c r="BK775" t="s">
        <v>1111</v>
      </c>
      <c r="BL775" t="s">
        <v>269</v>
      </c>
      <c r="BO775" s="99">
        <v>19</v>
      </c>
      <c r="BP775" s="97">
        <v>91</v>
      </c>
      <c r="BQ775" s="103">
        <f t="shared" si="310"/>
        <v>19091</v>
      </c>
      <c r="BS775" s="7" t="s">
        <v>2466</v>
      </c>
    </row>
    <row r="776" spans="1:71" ht="14" hidden="1" customHeight="1" outlineLevel="1" x14ac:dyDescent="0.2">
      <c r="A776" t="s">
        <v>95</v>
      </c>
      <c r="B776" t="s">
        <v>269</v>
      </c>
      <c r="C776" s="1">
        <f t="shared" si="301"/>
        <v>2948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311"/>
        <v>1483</v>
      </c>
      <c r="H776" s="2">
        <f t="shared" si="312"/>
        <v>0.50305291723202172</v>
      </c>
      <c r="I776" s="2"/>
      <c r="J776" s="2">
        <f t="shared" si="302"/>
        <v>0.24185888738127545</v>
      </c>
      <c r="K776" s="2">
        <f t="shared" si="303"/>
        <v>0.7449118046132972</v>
      </c>
      <c r="L776" s="2">
        <f t="shared" si="304"/>
        <v>0</v>
      </c>
      <c r="M776" s="2">
        <f t="shared" si="305"/>
        <v>1.322930800542732E-2</v>
      </c>
      <c r="N776" s="1">
        <v>713</v>
      </c>
      <c r="O776" s="1">
        <v>2196</v>
      </c>
      <c r="Q776" s="61">
        <v>29</v>
      </c>
      <c r="R776" s="61"/>
      <c r="S776" s="61"/>
      <c r="T776" s="61"/>
      <c r="U776" s="61"/>
      <c r="V776" s="61"/>
      <c r="W776" s="61">
        <v>0</v>
      </c>
      <c r="X776" s="61">
        <v>10</v>
      </c>
      <c r="Y776" s="61"/>
      <c r="Z776" s="61"/>
      <c r="BB776" s="7">
        <f>IF(Q776&gt;0,RANK(Q776,(N776:P776,Q776:AE776)),0)</f>
        <v>3</v>
      </c>
      <c r="BC776" s="7">
        <f>IF(R776&gt;0,RANK(R776,(N776:P776,Q776:AE776)),0)</f>
        <v>0</v>
      </c>
      <c r="BD776" s="7">
        <f>IF(T776&gt;0,RANK(T776,(N776:P776,Q776:AE776)),0)</f>
        <v>0</v>
      </c>
      <c r="BE776" s="7">
        <f>IF(S776&gt;0,RANK(S776,(N776:P776,Q776:AE776)),0)</f>
        <v>0</v>
      </c>
      <c r="BF776" s="2">
        <f t="shared" si="306"/>
        <v>9.8371777476255091E-3</v>
      </c>
      <c r="BG776" s="2">
        <f t="shared" si="307"/>
        <v>0</v>
      </c>
      <c r="BH776" s="2">
        <f t="shared" si="308"/>
        <v>0</v>
      </c>
      <c r="BI776" s="2">
        <f t="shared" si="309"/>
        <v>0</v>
      </c>
      <c r="BK776" t="s">
        <v>95</v>
      </c>
      <c r="BL776" t="s">
        <v>269</v>
      </c>
      <c r="BO776" s="99">
        <v>19</v>
      </c>
      <c r="BP776" s="97">
        <v>93</v>
      </c>
      <c r="BQ776" s="103">
        <f t="shared" si="310"/>
        <v>19093</v>
      </c>
      <c r="BS776" s="7" t="s">
        <v>2466</v>
      </c>
    </row>
    <row r="777" spans="1:71" ht="14" hidden="1" customHeight="1" outlineLevel="1" x14ac:dyDescent="0.2">
      <c r="A777" t="s">
        <v>268</v>
      </c>
      <c r="B777" t="s">
        <v>269</v>
      </c>
      <c r="C777" s="1">
        <f t="shared" si="301"/>
        <v>7648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311"/>
        <v>1533</v>
      </c>
      <c r="H777" s="2">
        <f t="shared" si="312"/>
        <v>0.20044456066945607</v>
      </c>
      <c r="I777" s="2"/>
      <c r="J777" s="2">
        <f t="shared" si="302"/>
        <v>0.38781380753138073</v>
      </c>
      <c r="K777" s="2">
        <f t="shared" si="303"/>
        <v>0.58825836820083677</v>
      </c>
      <c r="L777" s="2">
        <f t="shared" si="304"/>
        <v>0</v>
      </c>
      <c r="M777" s="2">
        <f t="shared" si="305"/>
        <v>2.3927824267782505E-2</v>
      </c>
      <c r="N777" s="1">
        <v>2966</v>
      </c>
      <c r="O777" s="1">
        <v>4499</v>
      </c>
      <c r="Q777" s="61">
        <v>135</v>
      </c>
      <c r="R777" s="61"/>
      <c r="S777" s="61"/>
      <c r="T777" s="61"/>
      <c r="U777" s="61"/>
      <c r="V777" s="61"/>
      <c r="W777" s="61">
        <v>5</v>
      </c>
      <c r="X777" s="61">
        <v>43</v>
      </c>
      <c r="Y777" s="61"/>
      <c r="Z777" s="61"/>
      <c r="BB777" s="7">
        <f>IF(Q777&gt;0,RANK(Q777,(N777:P777,Q777:AE777)),0)</f>
        <v>3</v>
      </c>
      <c r="BC777" s="7">
        <f>IF(R777&gt;0,RANK(R777,(N777:P777,Q777:AE777)),0)</f>
        <v>0</v>
      </c>
      <c r="BD777" s="7">
        <f>IF(T777&gt;0,RANK(T777,(N777:P777,Q777:AE777)),0)</f>
        <v>0</v>
      </c>
      <c r="BE777" s="7">
        <f>IF(S777&gt;0,RANK(S777,(N777:P777,Q777:AE777)),0)</f>
        <v>0</v>
      </c>
      <c r="BF777" s="2">
        <f t="shared" si="306"/>
        <v>1.7651673640167363E-2</v>
      </c>
      <c r="BG777" s="2">
        <f t="shared" si="307"/>
        <v>0</v>
      </c>
      <c r="BH777" s="2">
        <f t="shared" si="308"/>
        <v>0</v>
      </c>
      <c r="BI777" s="2">
        <f t="shared" si="309"/>
        <v>0</v>
      </c>
      <c r="BK777" t="s">
        <v>268</v>
      </c>
      <c r="BL777" t="s">
        <v>269</v>
      </c>
      <c r="BO777" s="99">
        <v>19</v>
      </c>
      <c r="BP777" s="97">
        <v>95</v>
      </c>
      <c r="BQ777" s="103">
        <f t="shared" si="310"/>
        <v>19095</v>
      </c>
      <c r="BS777" s="7" t="s">
        <v>2466</v>
      </c>
    </row>
    <row r="778" spans="1:71" ht="14" hidden="1" customHeight="1" outlineLevel="1" x14ac:dyDescent="0.2">
      <c r="A778" t="s">
        <v>1378</v>
      </c>
      <c r="B778" t="s">
        <v>269</v>
      </c>
      <c r="C778" s="1">
        <f t="shared" si="301"/>
        <v>8589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0</v>
      </c>
      <c r="G778" s="1">
        <f t="shared" si="311"/>
        <v>1162</v>
      </c>
      <c r="H778" s="2">
        <f t="shared" si="312"/>
        <v>0.13528932355338225</v>
      </c>
      <c r="I778" s="2"/>
      <c r="J778" s="2">
        <f t="shared" si="302"/>
        <v>0.41704505763185468</v>
      </c>
      <c r="K778" s="2">
        <f t="shared" si="303"/>
        <v>0.55233438118523692</v>
      </c>
      <c r="L778" s="2">
        <f t="shared" si="304"/>
        <v>0</v>
      </c>
      <c r="M778" s="2">
        <f t="shared" si="305"/>
        <v>3.0620561182908346E-2</v>
      </c>
      <c r="N778" s="1">
        <v>3582</v>
      </c>
      <c r="O778" s="1">
        <v>4744</v>
      </c>
      <c r="Q778" s="61">
        <v>118</v>
      </c>
      <c r="R778" s="61"/>
      <c r="S778" s="61"/>
      <c r="T778" s="61"/>
      <c r="U778" s="61"/>
      <c r="V778" s="61"/>
      <c r="W778" s="61">
        <v>2</v>
      </c>
      <c r="X778" s="61">
        <v>143</v>
      </c>
      <c r="Y778" s="61"/>
      <c r="Z778" s="61"/>
      <c r="BB778" s="7">
        <f>IF(Q778&gt;0,RANK(Q778,(N778:P778,Q778:AE778)),0)</f>
        <v>4</v>
      </c>
      <c r="BC778" s="7">
        <f>IF(R778&gt;0,RANK(R778,(N778:P778,Q778:AE778)),0)</f>
        <v>0</v>
      </c>
      <c r="BD778" s="7">
        <f>IF(T778&gt;0,RANK(T778,(N778:P778,Q778:AE778)),0)</f>
        <v>0</v>
      </c>
      <c r="BE778" s="7">
        <f>IF(S778&gt;0,RANK(S778,(N778:P778,Q778:AE778)),0)</f>
        <v>0</v>
      </c>
      <c r="BF778" s="2">
        <f t="shared" si="306"/>
        <v>1.3738502736057749E-2</v>
      </c>
      <c r="BG778" s="2">
        <f t="shared" si="307"/>
        <v>0</v>
      </c>
      <c r="BH778" s="2">
        <f t="shared" si="308"/>
        <v>0</v>
      </c>
      <c r="BI778" s="2">
        <f t="shared" si="309"/>
        <v>0</v>
      </c>
      <c r="BK778" t="s">
        <v>1378</v>
      </c>
      <c r="BL778" t="s">
        <v>269</v>
      </c>
      <c r="BO778" s="99">
        <v>19</v>
      </c>
      <c r="BP778" s="97">
        <v>97</v>
      </c>
      <c r="BQ778" s="103">
        <f t="shared" si="310"/>
        <v>19097</v>
      </c>
      <c r="BS778" s="7" t="s">
        <v>2466</v>
      </c>
    </row>
    <row r="779" spans="1:71" ht="14" hidden="1" customHeight="1" outlineLevel="1" x14ac:dyDescent="0.2">
      <c r="A779" t="s">
        <v>1743</v>
      </c>
      <c r="B779" t="s">
        <v>269</v>
      </c>
      <c r="C779" s="1">
        <f t="shared" si="301"/>
        <v>15935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311"/>
        <v>1143</v>
      </c>
      <c r="H779" s="2">
        <f t="shared" si="312"/>
        <v>7.1728898650768744E-2</v>
      </c>
      <c r="I779" s="2"/>
      <c r="J779" s="2">
        <f t="shared" si="302"/>
        <v>0.45396925007844369</v>
      </c>
      <c r="K779" s="2">
        <f t="shared" si="303"/>
        <v>0.52569814872921239</v>
      </c>
      <c r="L779" s="2">
        <f t="shared" si="304"/>
        <v>0</v>
      </c>
      <c r="M779" s="2">
        <f t="shared" si="305"/>
        <v>2.0332601192343924E-2</v>
      </c>
      <c r="N779" s="1">
        <v>7234</v>
      </c>
      <c r="O779" s="1">
        <v>8377</v>
      </c>
      <c r="Q779" s="61">
        <v>245</v>
      </c>
      <c r="R779" s="61"/>
      <c r="S779" s="61"/>
      <c r="T779" s="61"/>
      <c r="U779" s="61"/>
      <c r="V779" s="61"/>
      <c r="W779" s="61">
        <v>4</v>
      </c>
      <c r="X779" s="61">
        <v>75</v>
      </c>
      <c r="Y779" s="61"/>
      <c r="Z779" s="61"/>
      <c r="BB779" s="7">
        <f>IF(Q779&gt;0,RANK(Q779,(N779:P779,Q779:AE779)),0)</f>
        <v>3</v>
      </c>
      <c r="BC779" s="7">
        <f>IF(R779&gt;0,RANK(R779,(N779:P779,Q779:AE779)),0)</f>
        <v>0</v>
      </c>
      <c r="BD779" s="7">
        <f>IF(T779&gt;0,RANK(T779,(N779:P779,Q779:AE779)),0)</f>
        <v>0</v>
      </c>
      <c r="BE779" s="7">
        <f>IF(S779&gt;0,RANK(S779,(N779:P779,Q779:AE779)),0)</f>
        <v>0</v>
      </c>
      <c r="BF779" s="2">
        <f t="shared" si="306"/>
        <v>1.537496077816128E-2</v>
      </c>
      <c r="BG779" s="2">
        <f t="shared" si="307"/>
        <v>0</v>
      </c>
      <c r="BH779" s="2">
        <f t="shared" si="308"/>
        <v>0</v>
      </c>
      <c r="BI779" s="2">
        <f t="shared" si="309"/>
        <v>0</v>
      </c>
      <c r="BK779" t="s">
        <v>1743</v>
      </c>
      <c r="BL779" t="s">
        <v>269</v>
      </c>
      <c r="BO779" s="99">
        <v>19</v>
      </c>
      <c r="BP779" s="97">
        <v>99</v>
      </c>
      <c r="BQ779" s="103">
        <f t="shared" si="310"/>
        <v>19099</v>
      </c>
      <c r="BS779" s="7" t="s">
        <v>2466</v>
      </c>
    </row>
    <row r="780" spans="1:71" ht="14" hidden="1" customHeight="1" outlineLevel="1" x14ac:dyDescent="0.2">
      <c r="A780" t="s">
        <v>2598</v>
      </c>
      <c r="B780" t="s">
        <v>269</v>
      </c>
      <c r="C780" s="1">
        <f t="shared" si="301"/>
        <v>7076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>IF(P780&gt;0,RANK(P780,(N780:P780,Q780:AE780)),0)</f>
        <v>0</v>
      </c>
      <c r="G780" s="1">
        <f t="shared" si="311"/>
        <v>604</v>
      </c>
      <c r="H780" s="2">
        <f t="shared" si="312"/>
        <v>8.5358959864330133E-2</v>
      </c>
      <c r="I780" s="2"/>
      <c r="J780" s="2">
        <f t="shared" si="302"/>
        <v>0.52996042962125489</v>
      </c>
      <c r="K780" s="2">
        <f t="shared" si="303"/>
        <v>0.44460146975692483</v>
      </c>
      <c r="L780" s="2">
        <f t="shared" si="304"/>
        <v>0</v>
      </c>
      <c r="M780" s="2">
        <f t="shared" si="305"/>
        <v>2.5438100621820281E-2</v>
      </c>
      <c r="N780" s="1">
        <v>3750</v>
      </c>
      <c r="O780" s="1">
        <v>3146</v>
      </c>
      <c r="Q780" s="61">
        <v>129</v>
      </c>
      <c r="R780" s="61"/>
      <c r="S780" s="61"/>
      <c r="T780" s="61"/>
      <c r="U780" s="61"/>
      <c r="V780" s="61"/>
      <c r="W780" s="61">
        <v>5</v>
      </c>
      <c r="X780" s="61">
        <v>46</v>
      </c>
      <c r="Y780" s="61"/>
      <c r="Z780" s="61"/>
      <c r="BB780" s="7">
        <f>IF(Q780&gt;0,RANK(Q780,(N780:P780,Q780:AE780)),0)</f>
        <v>3</v>
      </c>
      <c r="BC780" s="7">
        <f>IF(R780&gt;0,RANK(R780,(N780:P780,Q780:AE780)),0)</f>
        <v>0</v>
      </c>
      <c r="BD780" s="7">
        <f>IF(T780&gt;0,RANK(T780,(N780:P780,Q780:AE780)),0)</f>
        <v>0</v>
      </c>
      <c r="BE780" s="7">
        <f>IF(S780&gt;0,RANK(S780,(N780:P780,Q780:AE780)),0)</f>
        <v>0</v>
      </c>
      <c r="BF780" s="2">
        <f t="shared" si="306"/>
        <v>1.8230638778971169E-2</v>
      </c>
      <c r="BG780" s="2">
        <f t="shared" si="307"/>
        <v>0</v>
      </c>
      <c r="BH780" s="2">
        <f t="shared" si="308"/>
        <v>0</v>
      </c>
      <c r="BI780" s="2">
        <f t="shared" si="309"/>
        <v>0</v>
      </c>
      <c r="BK780" t="s">
        <v>2598</v>
      </c>
      <c r="BL780" t="s">
        <v>269</v>
      </c>
      <c r="BO780" s="99">
        <v>19</v>
      </c>
      <c r="BP780" s="97">
        <v>101</v>
      </c>
      <c r="BQ780" s="103">
        <f t="shared" si="310"/>
        <v>19101</v>
      </c>
      <c r="BS780" s="7" t="s">
        <v>2466</v>
      </c>
    </row>
    <row r="781" spans="1:71" ht="14" hidden="1" customHeight="1" outlineLevel="1" x14ac:dyDescent="0.2">
      <c r="A781" t="s">
        <v>487</v>
      </c>
      <c r="B781" t="s">
        <v>269</v>
      </c>
      <c r="C781" s="1">
        <f t="shared" si="301"/>
        <v>68107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>IF(P781&gt;0,RANK(P781,(N781:P781,Q781:AE781)),0)</f>
        <v>0</v>
      </c>
      <c r="G781" s="1">
        <f t="shared" si="311"/>
        <v>30639</v>
      </c>
      <c r="H781" s="2">
        <f t="shared" si="312"/>
        <v>0.44986565257609351</v>
      </c>
      <c r="I781" s="2"/>
      <c r="J781" s="2">
        <f t="shared" si="302"/>
        <v>0.71590291746810164</v>
      </c>
      <c r="K781" s="2">
        <f t="shared" si="303"/>
        <v>0.26603726489200819</v>
      </c>
      <c r="L781" s="2">
        <f t="shared" si="304"/>
        <v>0</v>
      </c>
      <c r="M781" s="2">
        <f t="shared" si="305"/>
        <v>1.8059817639890174E-2</v>
      </c>
      <c r="N781" s="1">
        <v>48758</v>
      </c>
      <c r="O781" s="1">
        <v>18119</v>
      </c>
      <c r="Q781" s="61">
        <v>918</v>
      </c>
      <c r="R781" s="61"/>
      <c r="S781" s="61"/>
      <c r="T781" s="61"/>
      <c r="U781" s="61"/>
      <c r="V781" s="61"/>
      <c r="W781" s="61">
        <v>24</v>
      </c>
      <c r="X781" s="61">
        <v>288</v>
      </c>
      <c r="Y781" s="61"/>
      <c r="Z781" s="61"/>
      <c r="BB781" s="7">
        <f>IF(Q781&gt;0,RANK(Q781,(N781:P781,Q781:AE781)),0)</f>
        <v>3</v>
      </c>
      <c r="BC781" s="7">
        <f>IF(R781&gt;0,RANK(R781,(N781:P781,Q781:AE781)),0)</f>
        <v>0</v>
      </c>
      <c r="BD781" s="7">
        <f>IF(T781&gt;0,RANK(T781,(N781:P781,Q781:AE781)),0)</f>
        <v>0</v>
      </c>
      <c r="BE781" s="7">
        <f>IF(S781&gt;0,RANK(S781,(N781:P781,Q781:AE781)),0)</f>
        <v>0</v>
      </c>
      <c r="BF781" s="2">
        <f t="shared" si="306"/>
        <v>1.3478790726357055E-2</v>
      </c>
      <c r="BG781" s="2">
        <f t="shared" si="307"/>
        <v>0</v>
      </c>
      <c r="BH781" s="2">
        <f t="shared" si="308"/>
        <v>0</v>
      </c>
      <c r="BI781" s="2">
        <f t="shared" si="309"/>
        <v>0</v>
      </c>
      <c r="BK781" t="s">
        <v>487</v>
      </c>
      <c r="BL781" t="s">
        <v>269</v>
      </c>
      <c r="BO781" s="99">
        <v>19</v>
      </c>
      <c r="BP781" s="97">
        <v>103</v>
      </c>
      <c r="BQ781" s="103">
        <f t="shared" si="310"/>
        <v>19103</v>
      </c>
      <c r="BS781" s="7" t="s">
        <v>2466</v>
      </c>
    </row>
    <row r="782" spans="1:71" ht="14" hidden="1" customHeight="1" outlineLevel="1" x14ac:dyDescent="0.2">
      <c r="A782" t="s">
        <v>547</v>
      </c>
      <c r="B782" t="s">
        <v>269</v>
      </c>
      <c r="C782" s="1">
        <f t="shared" si="301"/>
        <v>8603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311"/>
        <v>1102</v>
      </c>
      <c r="H782" s="2">
        <f t="shared" si="312"/>
        <v>0.12809485063349993</v>
      </c>
      <c r="I782" s="2"/>
      <c r="J782" s="2">
        <f t="shared" si="302"/>
        <v>0.42427060327792632</v>
      </c>
      <c r="K782" s="2">
        <f t="shared" si="303"/>
        <v>0.55236545391142622</v>
      </c>
      <c r="L782" s="2">
        <f t="shared" si="304"/>
        <v>0</v>
      </c>
      <c r="M782" s="2">
        <f t="shared" si="305"/>
        <v>2.3363942810647464E-2</v>
      </c>
      <c r="N782" s="1">
        <v>3650</v>
      </c>
      <c r="O782" s="1">
        <v>4752</v>
      </c>
      <c r="Q782" s="61">
        <v>151</v>
      </c>
      <c r="R782" s="61"/>
      <c r="S782" s="61"/>
      <c r="T782" s="61"/>
      <c r="U782" s="61"/>
      <c r="V782" s="61"/>
      <c r="W782" s="61">
        <v>0</v>
      </c>
      <c r="X782" s="61">
        <v>50</v>
      </c>
      <c r="Y782" s="61"/>
      <c r="Z782" s="61"/>
      <c r="BB782" s="7">
        <f>IF(Q782&gt;0,RANK(Q782,(N782:P782,Q782:AE782)),0)</f>
        <v>3</v>
      </c>
      <c r="BC782" s="7">
        <f>IF(R782&gt;0,RANK(R782,(N782:P782,Q782:AE782)),0)</f>
        <v>0</v>
      </c>
      <c r="BD782" s="7">
        <f>IF(T782&gt;0,RANK(T782,(N782:P782,Q782:AE782)),0)</f>
        <v>0</v>
      </c>
      <c r="BE782" s="7">
        <f>IF(S782&gt;0,RANK(S782,(N782:P782,Q782:AE782)),0)</f>
        <v>0</v>
      </c>
      <c r="BF782" s="2">
        <f t="shared" si="306"/>
        <v>1.7552016738347088E-2</v>
      </c>
      <c r="BG782" s="2">
        <f t="shared" si="307"/>
        <v>0</v>
      </c>
      <c r="BH782" s="2">
        <f t="shared" si="308"/>
        <v>0</v>
      </c>
      <c r="BI782" s="2">
        <f t="shared" si="309"/>
        <v>0</v>
      </c>
      <c r="BK782" t="s">
        <v>547</v>
      </c>
      <c r="BL782" t="s">
        <v>269</v>
      </c>
      <c r="BO782" s="99">
        <v>19</v>
      </c>
      <c r="BP782" s="97">
        <v>105</v>
      </c>
      <c r="BQ782" s="103">
        <f t="shared" si="310"/>
        <v>19105</v>
      </c>
      <c r="BS782" s="7" t="s">
        <v>2466</v>
      </c>
    </row>
    <row r="783" spans="1:71" ht="14" hidden="1" customHeight="1" outlineLevel="1" x14ac:dyDescent="0.2">
      <c r="A783" t="s">
        <v>349</v>
      </c>
      <c r="B783" t="s">
        <v>269</v>
      </c>
      <c r="C783" s="1">
        <f t="shared" si="301"/>
        <v>4085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311"/>
        <v>1422</v>
      </c>
      <c r="H783" s="2">
        <f t="shared" si="312"/>
        <v>0.3481028151774786</v>
      </c>
      <c r="I783" s="2"/>
      <c r="J783" s="2">
        <f t="shared" si="302"/>
        <v>0.3167686658506732</v>
      </c>
      <c r="K783" s="2">
        <f t="shared" si="303"/>
        <v>0.66487148102815175</v>
      </c>
      <c r="L783" s="2">
        <f t="shared" si="304"/>
        <v>0</v>
      </c>
      <c r="M783" s="2">
        <f t="shared" si="305"/>
        <v>1.8359853121175052E-2</v>
      </c>
      <c r="N783" s="1">
        <v>1294</v>
      </c>
      <c r="O783" s="1">
        <v>2716</v>
      </c>
      <c r="Q783" s="61">
        <v>61</v>
      </c>
      <c r="R783" s="61"/>
      <c r="S783" s="61"/>
      <c r="T783" s="61"/>
      <c r="U783" s="61"/>
      <c r="V783" s="61"/>
      <c r="W783" s="61">
        <v>1</v>
      </c>
      <c r="X783" s="61">
        <v>13</v>
      </c>
      <c r="Y783" s="61"/>
      <c r="Z783" s="61"/>
      <c r="BB783" s="7">
        <f>IF(Q783&gt;0,RANK(Q783,(N783:P783,Q783:AE783)),0)</f>
        <v>3</v>
      </c>
      <c r="BC783" s="7">
        <f>IF(R783&gt;0,RANK(R783,(N783:P783,Q783:AE783)),0)</f>
        <v>0</v>
      </c>
      <c r="BD783" s="7">
        <f>IF(T783&gt;0,RANK(T783,(N783:P783,Q783:AE783)),0)</f>
        <v>0</v>
      </c>
      <c r="BE783" s="7">
        <f>IF(S783&gt;0,RANK(S783,(N783:P783,Q783:AE783)),0)</f>
        <v>0</v>
      </c>
      <c r="BF783" s="2">
        <f t="shared" si="306"/>
        <v>1.4932680538555692E-2</v>
      </c>
      <c r="BG783" s="2">
        <f t="shared" si="307"/>
        <v>0</v>
      </c>
      <c r="BH783" s="2">
        <f t="shared" si="308"/>
        <v>0</v>
      </c>
      <c r="BI783" s="2">
        <f t="shared" si="309"/>
        <v>0</v>
      </c>
      <c r="BK783" t="s">
        <v>349</v>
      </c>
      <c r="BL783" t="s">
        <v>269</v>
      </c>
      <c r="BO783" s="99">
        <v>19</v>
      </c>
      <c r="BP783" s="97">
        <v>107</v>
      </c>
      <c r="BQ783" s="103">
        <f t="shared" si="310"/>
        <v>19107</v>
      </c>
      <c r="BS783" s="7" t="s">
        <v>2466</v>
      </c>
    </row>
    <row r="784" spans="1:71" ht="14" hidden="1" customHeight="1" outlineLevel="1" x14ac:dyDescent="0.2">
      <c r="A784" t="s">
        <v>319</v>
      </c>
      <c r="B784" t="s">
        <v>269</v>
      </c>
      <c r="C784" s="1">
        <f t="shared" si="301"/>
        <v>7365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1">
        <f t="shared" si="311"/>
        <v>2054</v>
      </c>
      <c r="H784" s="2">
        <f t="shared" si="312"/>
        <v>0.27888662593346913</v>
      </c>
      <c r="I784" s="2"/>
      <c r="J784" s="2">
        <f t="shared" si="302"/>
        <v>0.35139171758316362</v>
      </c>
      <c r="K784" s="2">
        <f t="shared" si="303"/>
        <v>0.6302783435166327</v>
      </c>
      <c r="L784" s="2">
        <f t="shared" si="304"/>
        <v>0</v>
      </c>
      <c r="M784" s="2">
        <f t="shared" si="305"/>
        <v>1.8329938900203735E-2</v>
      </c>
      <c r="N784" s="1">
        <v>2588</v>
      </c>
      <c r="O784" s="1">
        <v>4642</v>
      </c>
      <c r="Q784" s="61">
        <v>98</v>
      </c>
      <c r="R784" s="61"/>
      <c r="S784" s="61"/>
      <c r="T784" s="61"/>
      <c r="U784" s="61"/>
      <c r="V784" s="61"/>
      <c r="W784" s="61">
        <v>0</v>
      </c>
      <c r="X784" s="61">
        <v>37</v>
      </c>
      <c r="Y784" s="61"/>
      <c r="Z784" s="61"/>
      <c r="BB784" s="7">
        <f>IF(Q784&gt;0,RANK(Q784,(N784:P784,Q784:AE784)),0)</f>
        <v>3</v>
      </c>
      <c r="BC784" s="7">
        <f>IF(R784&gt;0,RANK(R784,(N784:P784,Q784:AE784)),0)</f>
        <v>0</v>
      </c>
      <c r="BD784" s="7">
        <f>IF(T784&gt;0,RANK(T784,(N784:P784,Q784:AE784)),0)</f>
        <v>0</v>
      </c>
      <c r="BE784" s="7">
        <f>IF(S784&gt;0,RANK(S784,(N784:P784,Q784:AE784)),0)</f>
        <v>0</v>
      </c>
      <c r="BF784" s="2">
        <f t="shared" si="306"/>
        <v>1.3306177868295995E-2</v>
      </c>
      <c r="BG784" s="2">
        <f t="shared" si="307"/>
        <v>0</v>
      </c>
      <c r="BH784" s="2">
        <f t="shared" si="308"/>
        <v>0</v>
      </c>
      <c r="BI784" s="2">
        <f t="shared" si="309"/>
        <v>0</v>
      </c>
      <c r="BK784" t="s">
        <v>319</v>
      </c>
      <c r="BL784" t="s">
        <v>269</v>
      </c>
      <c r="BO784" s="99">
        <v>19</v>
      </c>
      <c r="BP784" s="97">
        <v>109</v>
      </c>
      <c r="BQ784" s="103">
        <f t="shared" si="310"/>
        <v>19109</v>
      </c>
      <c r="BS784" s="7" t="s">
        <v>2466</v>
      </c>
    </row>
    <row r="785" spans="1:71" ht="14" hidden="1" customHeight="1" outlineLevel="1" x14ac:dyDescent="0.2">
      <c r="A785" t="s">
        <v>1206</v>
      </c>
      <c r="B785" t="s">
        <v>269</v>
      </c>
      <c r="C785" s="1">
        <f t="shared" si="301"/>
        <v>12638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>IF(P785&gt;0,RANK(P785,(N785:P785,Q785:AE785)),0)</f>
        <v>0</v>
      </c>
      <c r="G785" s="1">
        <f t="shared" si="311"/>
        <v>414</v>
      </c>
      <c r="H785" s="2">
        <f t="shared" si="312"/>
        <v>3.275834783984808E-2</v>
      </c>
      <c r="I785" s="2"/>
      <c r="J785" s="2">
        <f t="shared" si="302"/>
        <v>0.50538059819591707</v>
      </c>
      <c r="K785" s="2">
        <f t="shared" si="303"/>
        <v>0.47262225035606897</v>
      </c>
      <c r="L785" s="2">
        <f t="shared" si="304"/>
        <v>0</v>
      </c>
      <c r="M785" s="2">
        <f t="shared" si="305"/>
        <v>2.1997151448013952E-2</v>
      </c>
      <c r="N785" s="1">
        <v>6387</v>
      </c>
      <c r="O785" s="1">
        <v>5973</v>
      </c>
      <c r="Q785" s="61">
        <v>208</v>
      </c>
      <c r="R785" s="61"/>
      <c r="S785" s="61"/>
      <c r="T785" s="61"/>
      <c r="U785" s="61"/>
      <c r="V785" s="61"/>
      <c r="W785" s="61">
        <v>9</v>
      </c>
      <c r="X785" s="61">
        <v>61</v>
      </c>
      <c r="Y785" s="61"/>
      <c r="Z785" s="61"/>
      <c r="BB785" s="7">
        <f>IF(Q785&gt;0,RANK(Q785,(N785:P785,Q785:AE785)),0)</f>
        <v>3</v>
      </c>
      <c r="BC785" s="7">
        <f>IF(R785&gt;0,RANK(R785,(N785:P785,Q785:AE785)),0)</f>
        <v>0</v>
      </c>
      <c r="BD785" s="7">
        <f>IF(T785&gt;0,RANK(T785,(N785:P785,Q785:AE785)),0)</f>
        <v>0</v>
      </c>
      <c r="BE785" s="7">
        <f>IF(S785&gt;0,RANK(S785,(N785:P785,Q785:AE785)),0)</f>
        <v>0</v>
      </c>
      <c r="BF785" s="2">
        <f t="shared" si="306"/>
        <v>1.6458300363981642E-2</v>
      </c>
      <c r="BG785" s="2">
        <f t="shared" si="307"/>
        <v>0</v>
      </c>
      <c r="BH785" s="2">
        <f t="shared" si="308"/>
        <v>0</v>
      </c>
      <c r="BI785" s="2">
        <f t="shared" si="309"/>
        <v>0</v>
      </c>
      <c r="BK785" t="s">
        <v>1206</v>
      </c>
      <c r="BL785" t="s">
        <v>269</v>
      </c>
      <c r="BO785" s="99">
        <v>19</v>
      </c>
      <c r="BP785" s="97">
        <v>111</v>
      </c>
      <c r="BQ785" s="103">
        <f t="shared" si="310"/>
        <v>19111</v>
      </c>
      <c r="BS785" s="7" t="s">
        <v>2466</v>
      </c>
    </row>
    <row r="786" spans="1:71" ht="14" hidden="1" customHeight="1" outlineLevel="1" x14ac:dyDescent="0.2">
      <c r="A786" t="s">
        <v>1114</v>
      </c>
      <c r="B786" t="s">
        <v>269</v>
      </c>
      <c r="C786" s="1">
        <f t="shared" si="301"/>
        <v>102102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311"/>
        <v>14318</v>
      </c>
      <c r="H786" s="2">
        <f t="shared" si="312"/>
        <v>0.14023231670290492</v>
      </c>
      <c r="I786" s="2"/>
      <c r="J786" s="2">
        <f t="shared" si="302"/>
        <v>0.55598323245382064</v>
      </c>
      <c r="K786" s="2">
        <f t="shared" si="303"/>
        <v>0.41575091575091577</v>
      </c>
      <c r="L786" s="2">
        <f t="shared" si="304"/>
        <v>0</v>
      </c>
      <c r="M786" s="2">
        <f t="shared" si="305"/>
        <v>2.8265851795263586E-2</v>
      </c>
      <c r="N786" s="1">
        <v>56767</v>
      </c>
      <c r="O786" s="1">
        <v>42449</v>
      </c>
      <c r="Q786" s="61">
        <v>2125</v>
      </c>
      <c r="R786" s="61"/>
      <c r="S786" s="61"/>
      <c r="T786" s="61"/>
      <c r="U786" s="61"/>
      <c r="V786" s="61"/>
      <c r="W786" s="61">
        <v>48</v>
      </c>
      <c r="X786" s="61">
        <v>713</v>
      </c>
      <c r="Y786" s="61"/>
      <c r="Z786" s="61"/>
      <c r="BB786" s="7">
        <f>IF(Q786&gt;0,RANK(Q786,(N786:P786,Q786:AE786)),0)</f>
        <v>3</v>
      </c>
      <c r="BC786" s="7">
        <f>IF(R786&gt;0,RANK(R786,(N786:P786,Q786:AE786)),0)</f>
        <v>0</v>
      </c>
      <c r="BD786" s="7">
        <f>IF(T786&gt;0,RANK(T786,(N786:P786,Q786:AE786)),0)</f>
        <v>0</v>
      </c>
      <c r="BE786" s="7">
        <f>IF(S786&gt;0,RANK(S786,(N786:P786,Q786:AE786)),0)</f>
        <v>0</v>
      </c>
      <c r="BF786" s="2">
        <f t="shared" si="306"/>
        <v>2.0812520812520812E-2</v>
      </c>
      <c r="BG786" s="2">
        <f t="shared" si="307"/>
        <v>0</v>
      </c>
      <c r="BH786" s="2">
        <f t="shared" si="308"/>
        <v>0</v>
      </c>
      <c r="BI786" s="2">
        <f t="shared" si="309"/>
        <v>0</v>
      </c>
      <c r="BK786" t="s">
        <v>1114</v>
      </c>
      <c r="BL786" t="s">
        <v>269</v>
      </c>
      <c r="BO786" s="99">
        <v>19</v>
      </c>
      <c r="BP786" s="97">
        <v>113</v>
      </c>
      <c r="BQ786" s="103">
        <f t="shared" si="310"/>
        <v>19113</v>
      </c>
      <c r="BS786" s="7" t="s">
        <v>2466</v>
      </c>
    </row>
    <row r="787" spans="1:71" ht="14" hidden="1" customHeight="1" outlineLevel="1" x14ac:dyDescent="0.2">
      <c r="A787" t="s">
        <v>1933</v>
      </c>
      <c r="B787" t="s">
        <v>269</v>
      </c>
      <c r="C787" s="1">
        <f t="shared" si="301"/>
        <v>3828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311"/>
        <v>819</v>
      </c>
      <c r="H787" s="2">
        <f t="shared" si="312"/>
        <v>0.21394984326018809</v>
      </c>
      <c r="I787" s="2"/>
      <c r="J787" s="2">
        <f t="shared" si="302"/>
        <v>0.38375130616509928</v>
      </c>
      <c r="K787" s="2">
        <f t="shared" si="303"/>
        <v>0.5977011494252874</v>
      </c>
      <c r="L787" s="2">
        <f t="shared" si="304"/>
        <v>0</v>
      </c>
      <c r="M787" s="2">
        <f t="shared" si="305"/>
        <v>1.854754440961337E-2</v>
      </c>
      <c r="N787" s="1">
        <v>1469</v>
      </c>
      <c r="O787" s="1">
        <v>2288</v>
      </c>
      <c r="Q787" s="61">
        <v>46</v>
      </c>
      <c r="R787" s="61"/>
      <c r="S787" s="61"/>
      <c r="T787" s="61"/>
      <c r="U787" s="61"/>
      <c r="V787" s="61"/>
      <c r="W787" s="61">
        <v>7</v>
      </c>
      <c r="X787" s="61">
        <v>18</v>
      </c>
      <c r="Y787" s="61"/>
      <c r="Z787" s="61"/>
      <c r="BB787" s="7">
        <f>IF(Q787&gt;0,RANK(Q787,(N787:P787,Q787:AE787)),0)</f>
        <v>3</v>
      </c>
      <c r="BC787" s="7">
        <f>IF(R787&gt;0,RANK(R787,(N787:P787,Q787:AE787)),0)</f>
        <v>0</v>
      </c>
      <c r="BD787" s="7">
        <f>IF(T787&gt;0,RANK(T787,(N787:P787,Q787:AE787)),0)</f>
        <v>0</v>
      </c>
      <c r="BE787" s="7">
        <f>IF(S787&gt;0,RANK(S787,(N787:P787,Q787:AE787)),0)</f>
        <v>0</v>
      </c>
      <c r="BF787" s="2">
        <f t="shared" si="306"/>
        <v>1.2016718913270637E-2</v>
      </c>
      <c r="BG787" s="2">
        <f t="shared" si="307"/>
        <v>0</v>
      </c>
      <c r="BH787" s="2">
        <f t="shared" si="308"/>
        <v>0</v>
      </c>
      <c r="BI787" s="2">
        <f t="shared" si="309"/>
        <v>0</v>
      </c>
      <c r="BK787" t="s">
        <v>1933</v>
      </c>
      <c r="BL787" t="s">
        <v>269</v>
      </c>
      <c r="BO787" s="99">
        <v>19</v>
      </c>
      <c r="BP787" s="97">
        <v>115</v>
      </c>
      <c r="BQ787" s="103">
        <f t="shared" si="310"/>
        <v>19115</v>
      </c>
      <c r="BS787" s="7" t="s">
        <v>2466</v>
      </c>
    </row>
    <row r="788" spans="1:71" ht="14" hidden="1" customHeight="1" outlineLevel="1" x14ac:dyDescent="0.2">
      <c r="A788" t="s">
        <v>2228</v>
      </c>
      <c r="B788" t="s">
        <v>269</v>
      </c>
      <c r="C788" s="1">
        <f t="shared" si="301"/>
        <v>3582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311"/>
        <v>1163</v>
      </c>
      <c r="H788" s="2">
        <f t="shared" si="312"/>
        <v>0.32467895030709099</v>
      </c>
      <c r="I788" s="2"/>
      <c r="J788" s="2">
        <f t="shared" si="302"/>
        <v>0.32719151312116135</v>
      </c>
      <c r="K788" s="2">
        <f t="shared" si="303"/>
        <v>0.65187046342825239</v>
      </c>
      <c r="L788" s="2">
        <f t="shared" si="304"/>
        <v>0</v>
      </c>
      <c r="M788" s="2">
        <f t="shared" si="305"/>
        <v>2.0938023450586263E-2</v>
      </c>
      <c r="N788" s="1">
        <v>1172</v>
      </c>
      <c r="O788" s="1">
        <v>2335</v>
      </c>
      <c r="Q788" s="61">
        <v>58</v>
      </c>
      <c r="R788" s="61"/>
      <c r="S788" s="61"/>
      <c r="T788" s="61"/>
      <c r="U788" s="61"/>
      <c r="V788" s="61"/>
      <c r="W788" s="61">
        <v>1</v>
      </c>
      <c r="X788" s="61">
        <v>16</v>
      </c>
      <c r="Y788" s="61"/>
      <c r="Z788" s="61"/>
      <c r="BB788" s="7">
        <f>IF(Q788&gt;0,RANK(Q788,(N788:P788,Q788:AE788)),0)</f>
        <v>3</v>
      </c>
      <c r="BC788" s="7">
        <f>IF(R788&gt;0,RANK(R788,(N788:P788,Q788:AE788)),0)</f>
        <v>0</v>
      </c>
      <c r="BD788" s="7">
        <f>IF(T788&gt;0,RANK(T788,(N788:P788,Q788:AE788)),0)</f>
        <v>0</v>
      </c>
      <c r="BE788" s="7">
        <f>IF(S788&gt;0,RANK(S788,(N788:P788,Q788:AE788)),0)</f>
        <v>0</v>
      </c>
      <c r="BF788" s="2">
        <f t="shared" si="306"/>
        <v>1.6192071468453379E-2</v>
      </c>
      <c r="BG788" s="2">
        <f t="shared" si="307"/>
        <v>0</v>
      </c>
      <c r="BH788" s="2">
        <f t="shared" si="308"/>
        <v>0</v>
      </c>
      <c r="BI788" s="2">
        <f t="shared" si="309"/>
        <v>0</v>
      </c>
      <c r="BK788" t="s">
        <v>2228</v>
      </c>
      <c r="BL788" t="s">
        <v>269</v>
      </c>
      <c r="BO788" s="99">
        <v>19</v>
      </c>
      <c r="BP788" s="97">
        <v>117</v>
      </c>
      <c r="BQ788" s="103">
        <f t="shared" si="310"/>
        <v>19117</v>
      </c>
      <c r="BS788" s="7" t="s">
        <v>2466</v>
      </c>
    </row>
    <row r="789" spans="1:71" ht="14" hidden="1" customHeight="1" outlineLevel="1" x14ac:dyDescent="0.2">
      <c r="A789" t="s">
        <v>817</v>
      </c>
      <c r="B789" t="s">
        <v>269</v>
      </c>
      <c r="C789" s="1">
        <f t="shared" si="301"/>
        <v>5187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0</v>
      </c>
      <c r="G789" s="1">
        <f t="shared" si="311"/>
        <v>3428</v>
      </c>
      <c r="H789" s="2">
        <f t="shared" si="312"/>
        <v>0.66088297667245033</v>
      </c>
      <c r="I789" s="2"/>
      <c r="J789" s="2">
        <f t="shared" si="302"/>
        <v>0.16444958550221708</v>
      </c>
      <c r="K789" s="2">
        <f t="shared" si="303"/>
        <v>0.82533256217466744</v>
      </c>
      <c r="L789" s="2">
        <f t="shared" si="304"/>
        <v>0</v>
      </c>
      <c r="M789" s="2">
        <f t="shared" si="305"/>
        <v>1.0217852323115451E-2</v>
      </c>
      <c r="N789" s="1">
        <v>853</v>
      </c>
      <c r="O789" s="1">
        <v>4281</v>
      </c>
      <c r="Q789" s="61">
        <v>37</v>
      </c>
      <c r="R789" s="61"/>
      <c r="S789" s="61"/>
      <c r="T789" s="61"/>
      <c r="U789" s="61"/>
      <c r="V789" s="61"/>
      <c r="W789" s="61">
        <v>1</v>
      </c>
      <c r="X789" s="61">
        <v>15</v>
      </c>
      <c r="Y789" s="61"/>
      <c r="Z789" s="61"/>
      <c r="BB789" s="7">
        <f>IF(Q789&gt;0,RANK(Q789,(N789:P789,Q789:AE789)),0)</f>
        <v>3</v>
      </c>
      <c r="BC789" s="7">
        <f>IF(R789&gt;0,RANK(R789,(N789:P789,Q789:AE789)),0)</f>
        <v>0</v>
      </c>
      <c r="BD789" s="7">
        <f>IF(T789&gt;0,RANK(T789,(N789:P789,Q789:AE789)),0)</f>
        <v>0</v>
      </c>
      <c r="BE789" s="7">
        <f>IF(S789&gt;0,RANK(S789,(N789:P789,Q789:AE789)),0)</f>
        <v>0</v>
      </c>
      <c r="BF789" s="2">
        <f t="shared" si="306"/>
        <v>7.1332176595334494E-3</v>
      </c>
      <c r="BG789" s="2">
        <f t="shared" si="307"/>
        <v>0</v>
      </c>
      <c r="BH789" s="2">
        <f t="shared" si="308"/>
        <v>0</v>
      </c>
      <c r="BI789" s="2">
        <f t="shared" si="309"/>
        <v>0</v>
      </c>
      <c r="BK789" t="s">
        <v>817</v>
      </c>
      <c r="BL789" t="s">
        <v>269</v>
      </c>
      <c r="BO789" s="99">
        <v>19</v>
      </c>
      <c r="BP789" s="97">
        <v>119</v>
      </c>
      <c r="BQ789" s="103">
        <f t="shared" si="310"/>
        <v>19119</v>
      </c>
      <c r="BS789" s="7" t="s">
        <v>2466</v>
      </c>
    </row>
    <row r="790" spans="1:71" ht="14" hidden="1" customHeight="1" outlineLevel="1" x14ac:dyDescent="0.2">
      <c r="A790" t="s">
        <v>1693</v>
      </c>
      <c r="B790" t="s">
        <v>269</v>
      </c>
      <c r="C790" s="1">
        <f t="shared" si="301"/>
        <v>7658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0</v>
      </c>
      <c r="G790" s="1">
        <f t="shared" si="311"/>
        <v>2015</v>
      </c>
      <c r="H790" s="2">
        <f t="shared" si="312"/>
        <v>0.26312353094802821</v>
      </c>
      <c r="I790" s="2"/>
      <c r="J790" s="2">
        <f t="shared" si="302"/>
        <v>0.35766518673282843</v>
      </c>
      <c r="K790" s="2">
        <f t="shared" si="303"/>
        <v>0.62078871768085664</v>
      </c>
      <c r="L790" s="2">
        <f t="shared" si="304"/>
        <v>0</v>
      </c>
      <c r="M790" s="2">
        <f t="shared" si="305"/>
        <v>2.1546095586314928E-2</v>
      </c>
      <c r="N790" s="1">
        <v>2739</v>
      </c>
      <c r="O790" s="1">
        <v>4754</v>
      </c>
      <c r="Q790" s="61">
        <v>128</v>
      </c>
      <c r="R790" s="61"/>
      <c r="S790" s="61"/>
      <c r="T790" s="61"/>
      <c r="U790" s="61"/>
      <c r="V790" s="61"/>
      <c r="W790" s="61">
        <v>5</v>
      </c>
      <c r="X790" s="61">
        <v>32</v>
      </c>
      <c r="Y790" s="61"/>
      <c r="Z790" s="61"/>
      <c r="BB790" s="7">
        <f>IF(Q790&gt;0,RANK(Q790,(N790:P790,Q790:AE790)),0)</f>
        <v>3</v>
      </c>
      <c r="BC790" s="7">
        <f>IF(R790&gt;0,RANK(R790,(N790:P790,Q790:AE790)),0)</f>
        <v>0</v>
      </c>
      <c r="BD790" s="7">
        <f>IF(T790&gt;0,RANK(T790,(N790:P790,Q790:AE790)),0)</f>
        <v>0</v>
      </c>
      <c r="BE790" s="7">
        <f>IF(S790&gt;0,RANK(S790,(N790:P790,Q790:AE790)),0)</f>
        <v>0</v>
      </c>
      <c r="BF790" s="2">
        <f t="shared" si="306"/>
        <v>1.6714546879080701E-2</v>
      </c>
      <c r="BG790" s="2">
        <f t="shared" si="307"/>
        <v>0</v>
      </c>
      <c r="BH790" s="2">
        <f t="shared" si="308"/>
        <v>0</v>
      </c>
      <c r="BI790" s="2">
        <f t="shared" si="309"/>
        <v>0</v>
      </c>
      <c r="BK790" t="s">
        <v>1693</v>
      </c>
      <c r="BL790" t="s">
        <v>269</v>
      </c>
      <c r="BO790" s="99">
        <v>19</v>
      </c>
      <c r="BP790" s="97">
        <v>121</v>
      </c>
      <c r="BQ790" s="103">
        <f t="shared" si="310"/>
        <v>19121</v>
      </c>
      <c r="BS790" s="7" t="s">
        <v>2466</v>
      </c>
    </row>
    <row r="791" spans="1:71" ht="14" hidden="1" customHeight="1" outlineLevel="1" x14ac:dyDescent="0.2">
      <c r="A791" t="s">
        <v>345</v>
      </c>
      <c r="B791" t="s">
        <v>269</v>
      </c>
      <c r="C791" s="1">
        <f t="shared" si="301"/>
        <v>8596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311"/>
        <v>3598</v>
      </c>
      <c r="H791" s="2">
        <f t="shared" si="312"/>
        <v>0.41856677524429969</v>
      </c>
      <c r="I791" s="2"/>
      <c r="J791" s="2">
        <f t="shared" si="302"/>
        <v>0.28024662633783154</v>
      </c>
      <c r="K791" s="2">
        <f t="shared" si="303"/>
        <v>0.69881340158213123</v>
      </c>
      <c r="L791" s="2">
        <f t="shared" si="304"/>
        <v>0</v>
      </c>
      <c r="M791" s="2">
        <f t="shared" si="305"/>
        <v>2.0939972080037172E-2</v>
      </c>
      <c r="N791" s="1">
        <v>2409</v>
      </c>
      <c r="O791" s="1">
        <v>6007</v>
      </c>
      <c r="Q791" s="61">
        <v>136</v>
      </c>
      <c r="R791" s="61"/>
      <c r="S791" s="61"/>
      <c r="T791" s="61"/>
      <c r="U791" s="61"/>
      <c r="V791" s="61"/>
      <c r="W791" s="61">
        <v>2</v>
      </c>
      <c r="X791" s="61">
        <v>42</v>
      </c>
      <c r="Y791" s="61"/>
      <c r="Z791" s="61"/>
      <c r="BB791" s="7">
        <f>IF(Q791&gt;0,RANK(Q791,(N791:P791,Q791:AE791)),0)</f>
        <v>3</v>
      </c>
      <c r="BC791" s="7">
        <f>IF(R791&gt;0,RANK(R791,(N791:P791,Q791:AE791)),0)</f>
        <v>0</v>
      </c>
      <c r="BD791" s="7">
        <f>IF(T791&gt;0,RANK(T791,(N791:P791,Q791:AE791)),0)</f>
        <v>0</v>
      </c>
      <c r="BE791" s="7">
        <f>IF(S791&gt;0,RANK(S791,(N791:P791,Q791:AE791)),0)</f>
        <v>0</v>
      </c>
      <c r="BF791" s="2">
        <f t="shared" si="306"/>
        <v>1.5821312238250351E-2</v>
      </c>
      <c r="BG791" s="2">
        <f t="shared" si="307"/>
        <v>0</v>
      </c>
      <c r="BH791" s="2">
        <f t="shared" si="308"/>
        <v>0</v>
      </c>
      <c r="BI791" s="2">
        <f t="shared" si="309"/>
        <v>0</v>
      </c>
      <c r="BK791" t="s">
        <v>345</v>
      </c>
      <c r="BL791" t="s">
        <v>269</v>
      </c>
      <c r="BO791" s="99">
        <v>19</v>
      </c>
      <c r="BP791" s="97">
        <v>123</v>
      </c>
      <c r="BQ791" s="103">
        <f t="shared" si="310"/>
        <v>19123</v>
      </c>
      <c r="BS791" s="7" t="s">
        <v>2466</v>
      </c>
    </row>
    <row r="792" spans="1:71" ht="14" hidden="1" customHeight="1" outlineLevel="1" x14ac:dyDescent="0.2">
      <c r="A792" t="s">
        <v>527</v>
      </c>
      <c r="B792" t="s">
        <v>269</v>
      </c>
      <c r="C792" s="1">
        <f t="shared" si="301"/>
        <v>15051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311"/>
        <v>4230</v>
      </c>
      <c r="H792" s="2">
        <f t="shared" si="312"/>
        <v>0.28104444887382896</v>
      </c>
      <c r="I792" s="2"/>
      <c r="J792" s="2">
        <f t="shared" si="302"/>
        <v>0.34874759152215801</v>
      </c>
      <c r="K792" s="2">
        <f t="shared" si="303"/>
        <v>0.62979204039598702</v>
      </c>
      <c r="L792" s="2">
        <f t="shared" si="304"/>
        <v>0</v>
      </c>
      <c r="M792" s="2">
        <f t="shared" si="305"/>
        <v>2.1460368081854919E-2</v>
      </c>
      <c r="N792" s="1">
        <v>5249</v>
      </c>
      <c r="O792" s="1">
        <v>9479</v>
      </c>
      <c r="Q792" s="61">
        <v>253</v>
      </c>
      <c r="R792" s="61"/>
      <c r="S792" s="61"/>
      <c r="T792" s="61"/>
      <c r="U792" s="61"/>
      <c r="V792" s="61"/>
      <c r="W792" s="61">
        <v>4</v>
      </c>
      <c r="X792" s="61">
        <v>66</v>
      </c>
      <c r="Y792" s="61"/>
      <c r="Z792" s="61"/>
      <c r="BB792" s="7">
        <f>IF(Q792&gt;0,RANK(Q792,(N792:P792,Q792:AE792)),0)</f>
        <v>3</v>
      </c>
      <c r="BC792" s="7">
        <f>IF(R792&gt;0,RANK(R792,(N792:P792,Q792:AE792)),0)</f>
        <v>0</v>
      </c>
      <c r="BD792" s="7">
        <f>IF(T792&gt;0,RANK(T792,(N792:P792,Q792:AE792)),0)</f>
        <v>0</v>
      </c>
      <c r="BE792" s="7">
        <f>IF(S792&gt;0,RANK(S792,(N792:P792,Q792:AE792)),0)</f>
        <v>0</v>
      </c>
      <c r="BF792" s="2">
        <f t="shared" si="306"/>
        <v>1.6809514317985517E-2</v>
      </c>
      <c r="BG792" s="2">
        <f t="shared" si="307"/>
        <v>0</v>
      </c>
      <c r="BH792" s="2">
        <f t="shared" si="308"/>
        <v>0</v>
      </c>
      <c r="BI792" s="2">
        <f t="shared" si="309"/>
        <v>0</v>
      </c>
      <c r="BK792" t="s">
        <v>527</v>
      </c>
      <c r="BL792" t="s">
        <v>269</v>
      </c>
      <c r="BO792" s="99">
        <v>19</v>
      </c>
      <c r="BP792" s="97">
        <v>125</v>
      </c>
      <c r="BQ792" s="103">
        <f t="shared" si="310"/>
        <v>19125</v>
      </c>
      <c r="BS792" s="7" t="s">
        <v>2466</v>
      </c>
    </row>
    <row r="793" spans="1:71" ht="14" hidden="1" customHeight="1" outlineLevel="1" x14ac:dyDescent="0.2">
      <c r="A793" t="s">
        <v>1087</v>
      </c>
      <c r="B793" t="s">
        <v>269</v>
      </c>
      <c r="C793" s="1">
        <f t="shared" si="301"/>
        <v>14652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0</v>
      </c>
      <c r="G793" s="1">
        <f t="shared" si="311"/>
        <v>148</v>
      </c>
      <c r="H793" s="2">
        <f t="shared" si="312"/>
        <v>1.0101010101010102E-2</v>
      </c>
      <c r="I793" s="2"/>
      <c r="J793" s="2">
        <f t="shared" si="302"/>
        <v>0.48423423423423423</v>
      </c>
      <c r="K793" s="2">
        <f t="shared" si="303"/>
        <v>0.49433524433524434</v>
      </c>
      <c r="L793" s="2">
        <f t="shared" si="304"/>
        <v>0</v>
      </c>
      <c r="M793" s="2">
        <f t="shared" si="305"/>
        <v>2.1430521430521376E-2</v>
      </c>
      <c r="N793" s="1">
        <v>7095</v>
      </c>
      <c r="O793" s="1">
        <v>7243</v>
      </c>
      <c r="Q793" s="61">
        <v>246</v>
      </c>
      <c r="R793" s="61"/>
      <c r="S793" s="61"/>
      <c r="T793" s="61"/>
      <c r="U793" s="61"/>
      <c r="V793" s="61"/>
      <c r="W793" s="61">
        <v>4</v>
      </c>
      <c r="X793" s="61">
        <v>64</v>
      </c>
      <c r="Y793" s="61"/>
      <c r="Z793" s="61"/>
      <c r="BB793" s="7">
        <f>IF(Q793&gt;0,RANK(Q793,(N793:P793,Q793:AE793)),0)</f>
        <v>3</v>
      </c>
      <c r="BC793" s="7">
        <f>IF(R793&gt;0,RANK(R793,(N793:P793,Q793:AE793)),0)</f>
        <v>0</v>
      </c>
      <c r="BD793" s="7">
        <f>IF(T793&gt;0,RANK(T793,(N793:P793,Q793:AE793)),0)</f>
        <v>0</v>
      </c>
      <c r="BE793" s="7">
        <f>IF(S793&gt;0,RANK(S793,(N793:P793,Q793:AE793)),0)</f>
        <v>0</v>
      </c>
      <c r="BF793" s="2">
        <f t="shared" si="306"/>
        <v>1.678951678951679E-2</v>
      </c>
      <c r="BG793" s="2">
        <f t="shared" si="307"/>
        <v>0</v>
      </c>
      <c r="BH793" s="2">
        <f t="shared" si="308"/>
        <v>0</v>
      </c>
      <c r="BI793" s="2">
        <f t="shared" si="309"/>
        <v>0</v>
      </c>
      <c r="BK793" t="s">
        <v>1087</v>
      </c>
      <c r="BL793" t="s">
        <v>269</v>
      </c>
      <c r="BO793" s="99">
        <v>19</v>
      </c>
      <c r="BP793" s="97">
        <v>127</v>
      </c>
      <c r="BQ793" s="103">
        <f t="shared" si="310"/>
        <v>19127</v>
      </c>
      <c r="BS793" s="7" t="s">
        <v>2466</v>
      </c>
    </row>
    <row r="794" spans="1:71" ht="14" hidden="1" customHeight="1" outlineLevel="1" x14ac:dyDescent="0.2">
      <c r="A794" t="s">
        <v>471</v>
      </c>
      <c r="B794" t="s">
        <v>269</v>
      </c>
      <c r="C794" s="1">
        <f t="shared" ref="C794:C829" si="313">SUM(N794:AY794)</f>
        <v>6325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311"/>
        <v>1754</v>
      </c>
      <c r="H794" s="2">
        <f t="shared" si="312"/>
        <v>0.27731225296442685</v>
      </c>
      <c r="I794" s="2"/>
      <c r="J794" s="2">
        <f t="shared" ref="J794:J829" si="314">IF($C794=0,"-",N794/$C794)</f>
        <v>0.34640316205533594</v>
      </c>
      <c r="K794" s="2">
        <f t="shared" ref="K794:K829" si="315">IF($C794=0,"-",O794/$C794)</f>
        <v>0.6237154150197628</v>
      </c>
      <c r="L794" s="2">
        <f t="shared" ref="L794:L829" si="316">IF($C794=0,"-",P794/$C794)</f>
        <v>0</v>
      </c>
      <c r="M794" s="2">
        <f t="shared" ref="M794:M825" si="317">IF(C794=0,"-",(1-J794-K794-L794))</f>
        <v>2.9881422924901258E-2</v>
      </c>
      <c r="N794" s="1">
        <v>2191</v>
      </c>
      <c r="O794" s="1">
        <v>3945</v>
      </c>
      <c r="Q794" s="61">
        <v>136</v>
      </c>
      <c r="R794" s="61"/>
      <c r="S794" s="61"/>
      <c r="T794" s="61"/>
      <c r="U794" s="61"/>
      <c r="V794" s="61"/>
      <c r="W794" s="61">
        <v>2</v>
      </c>
      <c r="X794" s="61">
        <v>51</v>
      </c>
      <c r="Y794" s="61"/>
      <c r="Z794" s="61"/>
      <c r="BB794" s="7">
        <f>IF(Q794&gt;0,RANK(Q794,(N794:P794,Q794:AE794)),0)</f>
        <v>3</v>
      </c>
      <c r="BC794" s="7">
        <f>IF(R794&gt;0,RANK(R794,(N794:P794,Q794:AE794)),0)</f>
        <v>0</v>
      </c>
      <c r="BD794" s="7">
        <f>IF(T794&gt;0,RANK(T794,(N794:P794,Q794:AE794)),0)</f>
        <v>0</v>
      </c>
      <c r="BE794" s="7">
        <f>IF(S794&gt;0,RANK(S794,(N794:P794,Q794:AE794)),0)</f>
        <v>0</v>
      </c>
      <c r="BF794" s="2">
        <f t="shared" ref="BF794:BF829" si="318">IF($C794=0,"-",Q794/$C794)</f>
        <v>2.150197628458498E-2</v>
      </c>
      <c r="BG794" s="2">
        <f t="shared" ref="BG794:BG829" si="319">IF($C794=0,"-",R794/$C794)</f>
        <v>0</v>
      </c>
      <c r="BH794" s="2">
        <f t="shared" ref="BH794:BH829" si="320">IF($C794=0,"-",T794/$C794)</f>
        <v>0</v>
      </c>
      <c r="BI794" s="2">
        <f t="shared" ref="BI794:BI829" si="321">IF($C794=0,"-",S794/$C794)</f>
        <v>0</v>
      </c>
      <c r="BK794" t="s">
        <v>471</v>
      </c>
      <c r="BL794" t="s">
        <v>269</v>
      </c>
      <c r="BO794" s="99">
        <v>19</v>
      </c>
      <c r="BP794" s="97">
        <v>129</v>
      </c>
      <c r="BQ794" s="103">
        <f t="shared" ref="BQ794:BQ825" si="322">BO794*1000+BP794</f>
        <v>19129</v>
      </c>
      <c r="BS794" s="7" t="s">
        <v>2466</v>
      </c>
    </row>
    <row r="795" spans="1:71" ht="14" hidden="1" customHeight="1" outlineLevel="1" x14ac:dyDescent="0.2">
      <c r="A795" t="s">
        <v>1208</v>
      </c>
      <c r="B795" t="s">
        <v>269</v>
      </c>
      <c r="C795" s="1">
        <f t="shared" si="313"/>
        <v>4527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311"/>
        <v>1007</v>
      </c>
      <c r="H795" s="2">
        <f t="shared" si="312"/>
        <v>0.22244311906339739</v>
      </c>
      <c r="I795" s="2"/>
      <c r="J795" s="2">
        <f t="shared" si="314"/>
        <v>0.37640821736249169</v>
      </c>
      <c r="K795" s="2">
        <f t="shared" si="315"/>
        <v>0.59885133642588906</v>
      </c>
      <c r="L795" s="2">
        <f t="shared" si="316"/>
        <v>0</v>
      </c>
      <c r="M795" s="2">
        <f t="shared" si="317"/>
        <v>2.4740446211619305E-2</v>
      </c>
      <c r="N795" s="1">
        <v>1704</v>
      </c>
      <c r="O795" s="1">
        <v>2711</v>
      </c>
      <c r="Q795" s="61">
        <v>67</v>
      </c>
      <c r="R795" s="61"/>
      <c r="S795" s="61"/>
      <c r="T795" s="61"/>
      <c r="U795" s="61"/>
      <c r="V795" s="61"/>
      <c r="W795" s="61">
        <v>2</v>
      </c>
      <c r="X795" s="61">
        <v>43</v>
      </c>
      <c r="Y795" s="61"/>
      <c r="Z795" s="61"/>
      <c r="BB795" s="7">
        <f>IF(Q795&gt;0,RANK(Q795,(N795:P795,Q795:AE795)),0)</f>
        <v>3</v>
      </c>
      <c r="BC795" s="7">
        <f>IF(R795&gt;0,RANK(R795,(N795:P795,Q795:AE795)),0)</f>
        <v>0</v>
      </c>
      <c r="BD795" s="7">
        <f>IF(T795&gt;0,RANK(T795,(N795:P795,Q795:AE795)),0)</f>
        <v>0</v>
      </c>
      <c r="BE795" s="7">
        <f>IF(S795&gt;0,RANK(S795,(N795:P795,Q795:AE795)),0)</f>
        <v>0</v>
      </c>
      <c r="BF795" s="2">
        <f t="shared" si="318"/>
        <v>1.4800088358736471E-2</v>
      </c>
      <c r="BG795" s="2">
        <f t="shared" si="319"/>
        <v>0</v>
      </c>
      <c r="BH795" s="2">
        <f t="shared" si="320"/>
        <v>0</v>
      </c>
      <c r="BI795" s="2">
        <f t="shared" si="321"/>
        <v>0</v>
      </c>
      <c r="BK795" t="s">
        <v>1208</v>
      </c>
      <c r="BL795" t="s">
        <v>269</v>
      </c>
      <c r="BO795" s="99">
        <v>19</v>
      </c>
      <c r="BP795" s="97">
        <v>131</v>
      </c>
      <c r="BQ795" s="103">
        <f t="shared" si="322"/>
        <v>19131</v>
      </c>
      <c r="BS795" s="7" t="s">
        <v>2466</v>
      </c>
    </row>
    <row r="796" spans="1:71" ht="14" hidden="1" customHeight="1" outlineLevel="1" x14ac:dyDescent="0.2">
      <c r="A796" t="s">
        <v>1245</v>
      </c>
      <c r="B796" t="s">
        <v>269</v>
      </c>
      <c r="C796" s="1">
        <f t="shared" si="313"/>
        <v>3797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311"/>
        <v>1385</v>
      </c>
      <c r="H796" s="2">
        <f t="shared" si="312"/>
        <v>0.36476165393731896</v>
      </c>
      <c r="I796" s="2"/>
      <c r="J796" s="2">
        <f t="shared" si="314"/>
        <v>0.30840136950223862</v>
      </c>
      <c r="K796" s="2">
        <f t="shared" si="315"/>
        <v>0.67316302343955758</v>
      </c>
      <c r="L796" s="2">
        <f t="shared" si="316"/>
        <v>0</v>
      </c>
      <c r="M796" s="2">
        <f t="shared" si="317"/>
        <v>1.8435607058203796E-2</v>
      </c>
      <c r="N796" s="1">
        <v>1171</v>
      </c>
      <c r="O796" s="1">
        <v>2556</v>
      </c>
      <c r="Q796" s="61">
        <v>49</v>
      </c>
      <c r="R796" s="61"/>
      <c r="S796" s="61"/>
      <c r="T796" s="61"/>
      <c r="U796" s="61"/>
      <c r="V796" s="61"/>
      <c r="W796" s="61">
        <v>0</v>
      </c>
      <c r="X796" s="61">
        <v>21</v>
      </c>
      <c r="Y796" s="61"/>
      <c r="Z796" s="61"/>
      <c r="BB796" s="7">
        <f>IF(Q796&gt;0,RANK(Q796,(N796:P796,Q796:AE796)),0)</f>
        <v>3</v>
      </c>
      <c r="BC796" s="7">
        <f>IF(R796&gt;0,RANK(R796,(N796:P796,Q796:AE796)),0)</f>
        <v>0</v>
      </c>
      <c r="BD796" s="7">
        <f>IF(T796&gt;0,RANK(T796,(N796:P796,Q796:AE796)),0)</f>
        <v>0</v>
      </c>
      <c r="BE796" s="7">
        <f>IF(S796&gt;0,RANK(S796,(N796:P796,Q796:AE796)),0)</f>
        <v>0</v>
      </c>
      <c r="BF796" s="2">
        <f t="shared" si="318"/>
        <v>1.2904924940742692E-2</v>
      </c>
      <c r="BG796" s="2">
        <f t="shared" si="319"/>
        <v>0</v>
      </c>
      <c r="BH796" s="2">
        <f t="shared" si="320"/>
        <v>0</v>
      </c>
      <c r="BI796" s="2">
        <f t="shared" si="321"/>
        <v>0</v>
      </c>
      <c r="BK796" t="s">
        <v>1245</v>
      </c>
      <c r="BL796" t="s">
        <v>269</v>
      </c>
      <c r="BO796" s="99">
        <v>19</v>
      </c>
      <c r="BP796" s="97">
        <v>133</v>
      </c>
      <c r="BQ796" s="103">
        <f t="shared" si="322"/>
        <v>19133</v>
      </c>
      <c r="BS796" s="7" t="s">
        <v>2466</v>
      </c>
    </row>
    <row r="797" spans="1:71" ht="14" hidden="1" customHeight="1" outlineLevel="1" x14ac:dyDescent="0.2">
      <c r="A797" t="s">
        <v>1563</v>
      </c>
      <c r="B797" t="s">
        <v>269</v>
      </c>
      <c r="C797" s="1">
        <f t="shared" si="313"/>
        <v>3161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311"/>
        <v>992</v>
      </c>
      <c r="H797" s="2">
        <f t="shared" si="312"/>
        <v>0.31382473900664348</v>
      </c>
      <c r="I797" s="2"/>
      <c r="J797" s="2">
        <f t="shared" si="314"/>
        <v>0.33565327428029107</v>
      </c>
      <c r="K797" s="2">
        <f t="shared" si="315"/>
        <v>0.64947801328693455</v>
      </c>
      <c r="L797" s="2">
        <f t="shared" si="316"/>
        <v>0</v>
      </c>
      <c r="M797" s="2">
        <f t="shared" si="317"/>
        <v>1.4868712432774323E-2</v>
      </c>
      <c r="N797" s="1">
        <v>1061</v>
      </c>
      <c r="O797" s="1">
        <v>2053</v>
      </c>
      <c r="Q797" s="61">
        <v>38</v>
      </c>
      <c r="R797" s="61"/>
      <c r="S797" s="61"/>
      <c r="T797" s="61"/>
      <c r="U797" s="61"/>
      <c r="V797" s="61"/>
      <c r="W797" s="61">
        <v>1</v>
      </c>
      <c r="X797" s="61">
        <v>8</v>
      </c>
      <c r="Y797" s="61"/>
      <c r="Z797" s="61"/>
      <c r="BB797" s="7">
        <f>IF(Q797&gt;0,RANK(Q797,(N797:P797,Q797:AE797)),0)</f>
        <v>3</v>
      </c>
      <c r="BC797" s="7">
        <f>IF(R797&gt;0,RANK(R797,(N797:P797,Q797:AE797)),0)</f>
        <v>0</v>
      </c>
      <c r="BD797" s="7">
        <f>IF(T797&gt;0,RANK(T797,(N797:P797,Q797:AE797)),0)</f>
        <v>0</v>
      </c>
      <c r="BE797" s="7">
        <f>IF(S797&gt;0,RANK(S797,(N797:P797,Q797:AE797)),0)</f>
        <v>0</v>
      </c>
      <c r="BF797" s="2">
        <f t="shared" si="318"/>
        <v>1.2021512179689971E-2</v>
      </c>
      <c r="BG797" s="2">
        <f t="shared" si="319"/>
        <v>0</v>
      </c>
      <c r="BH797" s="2">
        <f t="shared" si="320"/>
        <v>0</v>
      </c>
      <c r="BI797" s="2">
        <f t="shared" si="321"/>
        <v>0</v>
      </c>
      <c r="BK797" t="s">
        <v>1563</v>
      </c>
      <c r="BL797" t="s">
        <v>269</v>
      </c>
      <c r="BO797" s="99">
        <v>19</v>
      </c>
      <c r="BP797" s="97">
        <v>135</v>
      </c>
      <c r="BQ797" s="103">
        <f t="shared" si="322"/>
        <v>19135</v>
      </c>
      <c r="BS797" s="7" t="s">
        <v>2466</v>
      </c>
    </row>
    <row r="798" spans="1:71" ht="14" hidden="1" customHeight="1" outlineLevel="1" x14ac:dyDescent="0.2">
      <c r="A798" t="s">
        <v>24</v>
      </c>
      <c r="B798" t="s">
        <v>269</v>
      </c>
      <c r="C798" s="1">
        <f t="shared" si="313"/>
        <v>3966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311"/>
        <v>1428</v>
      </c>
      <c r="H798" s="2">
        <f t="shared" si="312"/>
        <v>0.36006051437216341</v>
      </c>
      <c r="I798" s="2"/>
      <c r="J798" s="2">
        <f t="shared" si="314"/>
        <v>0.3076147251638931</v>
      </c>
      <c r="K798" s="2">
        <f t="shared" si="315"/>
        <v>0.66767523953605645</v>
      </c>
      <c r="L798" s="2">
        <f t="shared" si="316"/>
        <v>0</v>
      </c>
      <c r="M798" s="2">
        <f t="shared" si="317"/>
        <v>2.4710035300050448E-2</v>
      </c>
      <c r="N798" s="1">
        <v>1220</v>
      </c>
      <c r="O798" s="1">
        <v>2648</v>
      </c>
      <c r="Q798" s="61">
        <v>78</v>
      </c>
      <c r="R798" s="61"/>
      <c r="S798" s="61"/>
      <c r="T798" s="61"/>
      <c r="U798" s="61"/>
      <c r="V798" s="61"/>
      <c r="W798" s="61">
        <v>1</v>
      </c>
      <c r="X798" s="61">
        <v>19</v>
      </c>
      <c r="Y798" s="61"/>
      <c r="Z798" s="61"/>
      <c r="BB798" s="7">
        <f>IF(Q798&gt;0,RANK(Q798,(N798:P798,Q798:AE798)),0)</f>
        <v>3</v>
      </c>
      <c r="BC798" s="7">
        <f>IF(R798&gt;0,RANK(R798,(N798:P798,Q798:AE798)),0)</f>
        <v>0</v>
      </c>
      <c r="BD798" s="7">
        <f>IF(T798&gt;0,RANK(T798,(N798:P798,Q798:AE798)),0)</f>
        <v>0</v>
      </c>
      <c r="BE798" s="7">
        <f>IF(S798&gt;0,RANK(S798,(N798:P798,Q798:AE798)),0)</f>
        <v>0</v>
      </c>
      <c r="BF798" s="2">
        <f t="shared" si="318"/>
        <v>1.9667170953101363E-2</v>
      </c>
      <c r="BG798" s="2">
        <f t="shared" si="319"/>
        <v>0</v>
      </c>
      <c r="BH798" s="2">
        <f t="shared" si="320"/>
        <v>0</v>
      </c>
      <c r="BI798" s="2">
        <f t="shared" si="321"/>
        <v>0</v>
      </c>
      <c r="BK798" t="s">
        <v>24</v>
      </c>
      <c r="BL798" t="s">
        <v>269</v>
      </c>
      <c r="BO798" s="99">
        <v>19</v>
      </c>
      <c r="BP798" s="97">
        <v>137</v>
      </c>
      <c r="BQ798" s="103">
        <f t="shared" si="322"/>
        <v>19137</v>
      </c>
      <c r="BS798" s="7" t="s">
        <v>2466</v>
      </c>
    </row>
    <row r="799" spans="1:71" ht="14" hidden="1" customHeight="1" outlineLevel="1" x14ac:dyDescent="0.2">
      <c r="A799" t="s">
        <v>137</v>
      </c>
      <c r="B799" t="s">
        <v>269</v>
      </c>
      <c r="C799" s="1">
        <f t="shared" si="313"/>
        <v>14981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311"/>
        <v>454</v>
      </c>
      <c r="H799" s="2">
        <f t="shared" si="312"/>
        <v>3.0305053067218476E-2</v>
      </c>
      <c r="I799" s="2"/>
      <c r="J799" s="2">
        <f t="shared" si="314"/>
        <v>0.4726653761431146</v>
      </c>
      <c r="K799" s="2">
        <f t="shared" si="315"/>
        <v>0.50297042921033308</v>
      </c>
      <c r="L799" s="2">
        <f t="shared" si="316"/>
        <v>0</v>
      </c>
      <c r="M799" s="2">
        <f t="shared" si="317"/>
        <v>2.4364194646552373E-2</v>
      </c>
      <c r="N799" s="1">
        <v>7081</v>
      </c>
      <c r="O799" s="1">
        <v>7535</v>
      </c>
      <c r="Q799" s="61">
        <v>266</v>
      </c>
      <c r="R799" s="61"/>
      <c r="S799" s="61"/>
      <c r="T799" s="61"/>
      <c r="U799" s="61"/>
      <c r="V799" s="61"/>
      <c r="W799" s="61">
        <v>8</v>
      </c>
      <c r="X799" s="61">
        <v>91</v>
      </c>
      <c r="Y799" s="61"/>
      <c r="Z799" s="61"/>
      <c r="BB799" s="7">
        <f>IF(Q799&gt;0,RANK(Q799,(N799:P799,Q799:AE799)),0)</f>
        <v>3</v>
      </c>
      <c r="BC799" s="7">
        <f>IF(R799&gt;0,RANK(R799,(N799:P799,Q799:AE799)),0)</f>
        <v>0</v>
      </c>
      <c r="BD799" s="7">
        <f>IF(T799&gt;0,RANK(T799,(N799:P799,Q799:AE799)),0)</f>
        <v>0</v>
      </c>
      <c r="BE799" s="7">
        <f>IF(S799&gt;0,RANK(S799,(N799:P799,Q799:AE799)),0)</f>
        <v>0</v>
      </c>
      <c r="BF799" s="2">
        <f t="shared" si="318"/>
        <v>1.7755824043788799E-2</v>
      </c>
      <c r="BG799" s="2">
        <f t="shared" si="319"/>
        <v>0</v>
      </c>
      <c r="BH799" s="2">
        <f t="shared" si="320"/>
        <v>0</v>
      </c>
      <c r="BI799" s="2">
        <f t="shared" si="321"/>
        <v>0</v>
      </c>
      <c r="BK799" t="s">
        <v>137</v>
      </c>
      <c r="BL799" t="s">
        <v>269</v>
      </c>
      <c r="BO799" s="99">
        <v>19</v>
      </c>
      <c r="BP799" s="97">
        <v>139</v>
      </c>
      <c r="BQ799" s="103">
        <f t="shared" si="322"/>
        <v>19139</v>
      </c>
      <c r="BS799" s="7" t="s">
        <v>2466</v>
      </c>
    </row>
    <row r="800" spans="1:71" ht="14" hidden="1" customHeight="1" outlineLevel="1" x14ac:dyDescent="0.2">
      <c r="A800" t="s">
        <v>2450</v>
      </c>
      <c r="B800" t="s">
        <v>269</v>
      </c>
      <c r="C800" s="1">
        <f t="shared" si="313"/>
        <v>5851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311"/>
        <v>3176</v>
      </c>
      <c r="H800" s="2">
        <f t="shared" si="312"/>
        <v>0.54281319432575625</v>
      </c>
      <c r="I800" s="2"/>
      <c r="J800" s="2">
        <f t="shared" si="314"/>
        <v>0.22150059818834386</v>
      </c>
      <c r="K800" s="2">
        <f t="shared" si="315"/>
        <v>0.76431379251410014</v>
      </c>
      <c r="L800" s="2">
        <f t="shared" si="316"/>
        <v>0</v>
      </c>
      <c r="M800" s="2">
        <f t="shared" si="317"/>
        <v>1.4185609297555968E-2</v>
      </c>
      <c r="N800" s="1">
        <v>1296</v>
      </c>
      <c r="O800" s="1">
        <v>4472</v>
      </c>
      <c r="Q800" s="61">
        <v>63</v>
      </c>
      <c r="R800" s="61"/>
      <c r="S800" s="61"/>
      <c r="T800" s="61"/>
      <c r="U800" s="61"/>
      <c r="V800" s="61"/>
      <c r="W800" s="61">
        <v>0</v>
      </c>
      <c r="X800" s="61">
        <v>20</v>
      </c>
      <c r="Y800" s="61"/>
      <c r="Z800" s="61"/>
      <c r="BB800" s="7">
        <f>IF(Q800&gt;0,RANK(Q800,(N800:P800,Q800:AE800)),0)</f>
        <v>3</v>
      </c>
      <c r="BC800" s="7">
        <f>IF(R800&gt;0,RANK(R800,(N800:P800,Q800:AE800)),0)</f>
        <v>0</v>
      </c>
      <c r="BD800" s="7">
        <f>IF(T800&gt;0,RANK(T800,(N800:P800,Q800:AE800)),0)</f>
        <v>0</v>
      </c>
      <c r="BE800" s="7">
        <f>IF(S800&gt;0,RANK(S800,(N800:P800,Q800:AE800)),0)</f>
        <v>0</v>
      </c>
      <c r="BF800" s="2">
        <f t="shared" si="318"/>
        <v>1.076739018971116E-2</v>
      </c>
      <c r="BG800" s="2">
        <f t="shared" si="319"/>
        <v>0</v>
      </c>
      <c r="BH800" s="2">
        <f t="shared" si="320"/>
        <v>0</v>
      </c>
      <c r="BI800" s="2">
        <f t="shared" si="321"/>
        <v>0</v>
      </c>
      <c r="BK800" t="s">
        <v>2450</v>
      </c>
      <c r="BL800" t="s">
        <v>269</v>
      </c>
      <c r="BO800" s="99">
        <v>19</v>
      </c>
      <c r="BP800" s="97">
        <v>141</v>
      </c>
      <c r="BQ800" s="103">
        <f t="shared" si="322"/>
        <v>19141</v>
      </c>
      <c r="BS800" s="7" t="s">
        <v>2466</v>
      </c>
    </row>
    <row r="801" spans="1:71" ht="14" hidden="1" customHeight="1" outlineLevel="1" x14ac:dyDescent="0.2">
      <c r="A801" t="s">
        <v>699</v>
      </c>
      <c r="B801" t="s">
        <v>269</v>
      </c>
      <c r="C801" s="1">
        <f t="shared" si="313"/>
        <v>2431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0</v>
      </c>
      <c r="G801" s="1">
        <f t="shared" si="311"/>
        <v>1441</v>
      </c>
      <c r="H801" s="2">
        <f t="shared" si="312"/>
        <v>0.59276018099547512</v>
      </c>
      <c r="I801" s="2"/>
      <c r="J801" s="2">
        <f t="shared" si="314"/>
        <v>0.19786096256684493</v>
      </c>
      <c r="K801" s="2">
        <f t="shared" si="315"/>
        <v>0.79062114356232005</v>
      </c>
      <c r="L801" s="2">
        <f t="shared" si="316"/>
        <v>0</v>
      </c>
      <c r="M801" s="2">
        <f t="shared" si="317"/>
        <v>1.1517893870835016E-2</v>
      </c>
      <c r="N801" s="1">
        <v>481</v>
      </c>
      <c r="O801" s="1">
        <v>1922</v>
      </c>
      <c r="Q801" s="61">
        <v>16</v>
      </c>
      <c r="R801" s="61"/>
      <c r="S801" s="61"/>
      <c r="T801" s="61"/>
      <c r="U801" s="61"/>
      <c r="V801" s="61"/>
      <c r="W801" s="61">
        <v>1</v>
      </c>
      <c r="X801" s="61">
        <v>11</v>
      </c>
      <c r="Y801" s="61"/>
      <c r="Z801" s="61"/>
      <c r="BB801" s="7">
        <f>IF(Q801&gt;0,RANK(Q801,(N801:P801,Q801:AE801)),0)</f>
        <v>3</v>
      </c>
      <c r="BC801" s="7">
        <f>IF(R801&gt;0,RANK(R801,(N801:P801,Q801:AE801)),0)</f>
        <v>0</v>
      </c>
      <c r="BD801" s="7">
        <f>IF(T801&gt;0,RANK(T801,(N801:P801,Q801:AE801)),0)</f>
        <v>0</v>
      </c>
      <c r="BE801" s="7">
        <f>IF(S801&gt;0,RANK(S801,(N801:P801,Q801:AE801)),0)</f>
        <v>0</v>
      </c>
      <c r="BF801" s="2">
        <f t="shared" si="318"/>
        <v>6.5816536404771702E-3</v>
      </c>
      <c r="BG801" s="2">
        <f t="shared" si="319"/>
        <v>0</v>
      </c>
      <c r="BH801" s="2">
        <f t="shared" si="320"/>
        <v>0</v>
      </c>
      <c r="BI801" s="2">
        <f t="shared" si="321"/>
        <v>0</v>
      </c>
      <c r="BK801" t="s">
        <v>699</v>
      </c>
      <c r="BL801" t="s">
        <v>269</v>
      </c>
      <c r="BO801" s="99">
        <v>19</v>
      </c>
      <c r="BP801" s="97">
        <v>143</v>
      </c>
      <c r="BQ801" s="103">
        <f t="shared" si="322"/>
        <v>19143</v>
      </c>
      <c r="BS801" s="7" t="s">
        <v>2466</v>
      </c>
    </row>
    <row r="802" spans="1:71" ht="14" hidden="1" customHeight="1" outlineLevel="1" x14ac:dyDescent="0.2">
      <c r="A802" t="s">
        <v>1795</v>
      </c>
      <c r="B802" t="s">
        <v>269</v>
      </c>
      <c r="C802" s="1">
        <f t="shared" si="313"/>
        <v>5635</v>
      </c>
      <c r="D802" s="7">
        <f>IF(N802&gt;0, RANK(N802,(N802:P802,Q802:AE802)),0)</f>
        <v>2</v>
      </c>
      <c r="E802" s="7">
        <f>IF(O802&gt;0,RANK(O802,(N802:P802,Q802:AE802)),0)</f>
        <v>1</v>
      </c>
      <c r="F802" s="7">
        <f>IF(P802&gt;0,RANK(P802,(N802:P802,Q802:AE802)),0)</f>
        <v>0</v>
      </c>
      <c r="G802" s="1">
        <f t="shared" si="311"/>
        <v>1863</v>
      </c>
      <c r="H802" s="2">
        <f t="shared" si="312"/>
        <v>0.33061224489795921</v>
      </c>
      <c r="I802" s="2"/>
      <c r="J802" s="2">
        <f t="shared" si="314"/>
        <v>0.32635314995563441</v>
      </c>
      <c r="K802" s="2">
        <f t="shared" si="315"/>
        <v>0.65696539485359362</v>
      </c>
      <c r="L802" s="2">
        <f t="shared" si="316"/>
        <v>0</v>
      </c>
      <c r="M802" s="2">
        <f t="shared" si="317"/>
        <v>1.668145519077191E-2</v>
      </c>
      <c r="N802" s="1">
        <v>1839</v>
      </c>
      <c r="O802" s="1">
        <v>3702</v>
      </c>
      <c r="Q802" s="61">
        <v>69</v>
      </c>
      <c r="R802" s="61"/>
      <c r="S802" s="61"/>
      <c r="T802" s="61"/>
      <c r="U802" s="61"/>
      <c r="V802" s="61"/>
      <c r="W802" s="61">
        <v>2</v>
      </c>
      <c r="X802" s="61">
        <v>23</v>
      </c>
      <c r="Y802" s="61"/>
      <c r="Z802" s="61"/>
      <c r="BB802" s="7">
        <f>IF(Q802&gt;0,RANK(Q802,(N802:P802,Q802:AE802)),0)</f>
        <v>3</v>
      </c>
      <c r="BC802" s="7">
        <f>IF(R802&gt;0,RANK(R802,(N802:P802,Q802:AE802)),0)</f>
        <v>0</v>
      </c>
      <c r="BD802" s="7">
        <f>IF(T802&gt;0,RANK(T802,(N802:P802,Q802:AE802)),0)</f>
        <v>0</v>
      </c>
      <c r="BE802" s="7">
        <f>IF(S802&gt;0,RANK(S802,(N802:P802,Q802:AE802)),0)</f>
        <v>0</v>
      </c>
      <c r="BF802" s="2">
        <f t="shared" si="318"/>
        <v>1.2244897959183673E-2</v>
      </c>
      <c r="BG802" s="2">
        <f t="shared" si="319"/>
        <v>0</v>
      </c>
      <c r="BH802" s="2">
        <f t="shared" si="320"/>
        <v>0</v>
      </c>
      <c r="BI802" s="2">
        <f t="shared" si="321"/>
        <v>0</v>
      </c>
      <c r="BK802" t="s">
        <v>1795</v>
      </c>
      <c r="BL802" t="s">
        <v>269</v>
      </c>
      <c r="BO802" s="99">
        <v>19</v>
      </c>
      <c r="BP802" s="97">
        <v>145</v>
      </c>
      <c r="BQ802" s="103">
        <f t="shared" si="322"/>
        <v>19145</v>
      </c>
      <c r="BS802" s="7" t="s">
        <v>2466</v>
      </c>
    </row>
    <row r="803" spans="1:71" ht="14" hidden="1" customHeight="1" outlineLevel="1" x14ac:dyDescent="0.2">
      <c r="A803" t="s">
        <v>388</v>
      </c>
      <c r="B803" t="s">
        <v>269</v>
      </c>
      <c r="C803" s="1">
        <f t="shared" si="313"/>
        <v>3788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311"/>
        <v>922</v>
      </c>
      <c r="H803" s="2">
        <f t="shared" si="312"/>
        <v>0.24340021119324182</v>
      </c>
      <c r="I803" s="2"/>
      <c r="J803" s="2">
        <f t="shared" si="314"/>
        <v>0.36906019007391766</v>
      </c>
      <c r="K803" s="2">
        <f t="shared" si="315"/>
        <v>0.6124604012671595</v>
      </c>
      <c r="L803" s="2">
        <f t="shared" si="316"/>
        <v>0</v>
      </c>
      <c r="M803" s="2">
        <f t="shared" si="317"/>
        <v>1.8479408658922836E-2</v>
      </c>
      <c r="N803" s="1">
        <v>1398</v>
      </c>
      <c r="O803" s="1">
        <v>2320</v>
      </c>
      <c r="Q803" s="61">
        <v>54</v>
      </c>
      <c r="R803" s="61"/>
      <c r="S803" s="61"/>
      <c r="T803" s="61"/>
      <c r="U803" s="61"/>
      <c r="V803" s="61"/>
      <c r="W803" s="61">
        <v>2</v>
      </c>
      <c r="X803" s="61">
        <v>14</v>
      </c>
      <c r="Y803" s="61"/>
      <c r="Z803" s="61"/>
      <c r="BB803" s="7">
        <f>IF(Q803&gt;0,RANK(Q803,(N803:P803,Q803:AE803)),0)</f>
        <v>3</v>
      </c>
      <c r="BC803" s="7">
        <f>IF(R803&gt;0,RANK(R803,(N803:P803,Q803:AE803)),0)</f>
        <v>0</v>
      </c>
      <c r="BD803" s="7">
        <f>IF(T803&gt;0,RANK(T803,(N803:P803,Q803:AE803)),0)</f>
        <v>0</v>
      </c>
      <c r="BE803" s="7">
        <f>IF(S803&gt;0,RANK(S803,(N803:P803,Q803:AE803)),0)</f>
        <v>0</v>
      </c>
      <c r="BF803" s="2">
        <f t="shared" si="318"/>
        <v>1.4255543822597676E-2</v>
      </c>
      <c r="BG803" s="2">
        <f t="shared" si="319"/>
        <v>0</v>
      </c>
      <c r="BH803" s="2">
        <f t="shared" si="320"/>
        <v>0</v>
      </c>
      <c r="BI803" s="2">
        <f t="shared" si="321"/>
        <v>0</v>
      </c>
      <c r="BK803" t="s">
        <v>388</v>
      </c>
      <c r="BL803" t="s">
        <v>269</v>
      </c>
      <c r="BO803" s="99">
        <v>19</v>
      </c>
      <c r="BP803" s="97">
        <v>147</v>
      </c>
      <c r="BQ803" s="103">
        <f t="shared" si="322"/>
        <v>19147</v>
      </c>
      <c r="BS803" s="7" t="s">
        <v>2466</v>
      </c>
    </row>
    <row r="804" spans="1:71" ht="14" hidden="1" customHeight="1" outlineLevel="1" x14ac:dyDescent="0.2">
      <c r="A804" t="s">
        <v>837</v>
      </c>
      <c r="B804" t="s">
        <v>269</v>
      </c>
      <c r="C804" s="1">
        <f t="shared" si="313"/>
        <v>10829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311"/>
        <v>5224</v>
      </c>
      <c r="H804" s="2">
        <f t="shared" si="312"/>
        <v>0.48240834795456644</v>
      </c>
      <c r="I804" s="2"/>
      <c r="J804" s="2">
        <f t="shared" si="314"/>
        <v>0.25090036014405764</v>
      </c>
      <c r="K804" s="2">
        <f t="shared" si="315"/>
        <v>0.73330870809862403</v>
      </c>
      <c r="L804" s="2">
        <f t="shared" si="316"/>
        <v>0</v>
      </c>
      <c r="M804" s="2">
        <f t="shared" si="317"/>
        <v>1.5790931757318383E-2</v>
      </c>
      <c r="N804" s="1">
        <v>2717</v>
      </c>
      <c r="O804" s="1">
        <v>7941</v>
      </c>
      <c r="Q804" s="61">
        <v>123</v>
      </c>
      <c r="R804" s="61"/>
      <c r="S804" s="61"/>
      <c r="T804" s="61"/>
      <c r="U804" s="61"/>
      <c r="V804" s="61"/>
      <c r="W804" s="61">
        <v>4</v>
      </c>
      <c r="X804" s="61">
        <v>44</v>
      </c>
      <c r="Y804" s="61"/>
      <c r="Z804" s="61"/>
      <c r="BB804" s="7">
        <f>IF(Q804&gt;0,RANK(Q804,(N804:P804,Q804:AE804)),0)</f>
        <v>3</v>
      </c>
      <c r="BC804" s="7">
        <f>IF(R804&gt;0,RANK(R804,(N804:P804,Q804:AE804)),0)</f>
        <v>0</v>
      </c>
      <c r="BD804" s="7">
        <f>IF(T804&gt;0,RANK(T804,(N804:P804,Q804:AE804)),0)</f>
        <v>0</v>
      </c>
      <c r="BE804" s="7">
        <f>IF(S804&gt;0,RANK(S804,(N804:P804,Q804:AE804)),0)</f>
        <v>0</v>
      </c>
      <c r="BF804" s="2">
        <f t="shared" si="318"/>
        <v>1.1358389509650013E-2</v>
      </c>
      <c r="BG804" s="2">
        <f t="shared" si="319"/>
        <v>0</v>
      </c>
      <c r="BH804" s="2">
        <f t="shared" si="320"/>
        <v>0</v>
      </c>
      <c r="BI804" s="2">
        <f t="shared" si="321"/>
        <v>0</v>
      </c>
      <c r="BK804" t="s">
        <v>837</v>
      </c>
      <c r="BL804" t="s">
        <v>269</v>
      </c>
      <c r="BO804" s="99">
        <v>19</v>
      </c>
      <c r="BP804" s="97">
        <v>149</v>
      </c>
      <c r="BQ804" s="103">
        <f t="shared" si="322"/>
        <v>19149</v>
      </c>
      <c r="BS804" s="7" t="s">
        <v>2466</v>
      </c>
    </row>
    <row r="805" spans="1:71" ht="14" hidden="1" customHeight="1" outlineLevel="1" x14ac:dyDescent="0.2">
      <c r="A805" t="s">
        <v>1177</v>
      </c>
      <c r="B805" t="s">
        <v>269</v>
      </c>
      <c r="C805" s="1">
        <f t="shared" si="313"/>
        <v>3125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311"/>
        <v>1129</v>
      </c>
      <c r="H805" s="2">
        <f t="shared" si="312"/>
        <v>0.36127999999999999</v>
      </c>
      <c r="I805" s="2"/>
      <c r="J805" s="2">
        <f t="shared" si="314"/>
        <v>0.30784</v>
      </c>
      <c r="K805" s="2">
        <f t="shared" si="315"/>
        <v>0.66912000000000005</v>
      </c>
      <c r="L805" s="2">
        <f t="shared" si="316"/>
        <v>0</v>
      </c>
      <c r="M805" s="2">
        <f t="shared" si="317"/>
        <v>2.3039999999999949E-2</v>
      </c>
      <c r="N805" s="1">
        <v>962</v>
      </c>
      <c r="O805" s="1">
        <v>2091</v>
      </c>
      <c r="Q805" s="61">
        <v>61</v>
      </c>
      <c r="R805" s="61"/>
      <c r="S805" s="61"/>
      <c r="T805" s="61"/>
      <c r="U805" s="61"/>
      <c r="V805" s="61"/>
      <c r="W805" s="61">
        <v>2</v>
      </c>
      <c r="X805" s="61">
        <v>9</v>
      </c>
      <c r="Y805" s="61"/>
      <c r="Z805" s="61"/>
      <c r="BB805" s="7">
        <f>IF(Q805&gt;0,RANK(Q805,(N805:P805,Q805:AE805)),0)</f>
        <v>3</v>
      </c>
      <c r="BC805" s="7">
        <f>IF(R805&gt;0,RANK(R805,(N805:P805,Q805:AE805)),0)</f>
        <v>0</v>
      </c>
      <c r="BD805" s="7">
        <f>IF(T805&gt;0,RANK(T805,(N805:P805,Q805:AE805)),0)</f>
        <v>0</v>
      </c>
      <c r="BE805" s="7">
        <f>IF(S805&gt;0,RANK(S805,(N805:P805,Q805:AE805)),0)</f>
        <v>0</v>
      </c>
      <c r="BF805" s="2">
        <f t="shared" si="318"/>
        <v>1.9519999999999999E-2</v>
      </c>
      <c r="BG805" s="2">
        <f t="shared" si="319"/>
        <v>0</v>
      </c>
      <c r="BH805" s="2">
        <f t="shared" si="320"/>
        <v>0</v>
      </c>
      <c r="BI805" s="2">
        <f t="shared" si="321"/>
        <v>0</v>
      </c>
      <c r="BK805" t="s">
        <v>1177</v>
      </c>
      <c r="BL805" t="s">
        <v>269</v>
      </c>
      <c r="BO805" s="99">
        <v>19</v>
      </c>
      <c r="BP805" s="97">
        <v>151</v>
      </c>
      <c r="BQ805" s="103">
        <f t="shared" si="322"/>
        <v>19151</v>
      </c>
      <c r="BS805" s="7" t="s">
        <v>2466</v>
      </c>
    </row>
    <row r="806" spans="1:71" ht="14" hidden="1" customHeight="1" outlineLevel="1" x14ac:dyDescent="0.2">
      <c r="A806" t="s">
        <v>955</v>
      </c>
      <c r="B806" t="s">
        <v>269</v>
      </c>
      <c r="C806" s="1">
        <f t="shared" si="313"/>
        <v>206881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>IF(P806&gt;0,RANK(P806,(N806:P806,Q806:AE806)),0)</f>
        <v>0</v>
      </c>
      <c r="G806" s="1">
        <f t="shared" si="311"/>
        <v>37784</v>
      </c>
      <c r="H806" s="2">
        <f t="shared" si="312"/>
        <v>0.18263639483567848</v>
      </c>
      <c r="I806" s="2"/>
      <c r="J806" s="2">
        <f t="shared" si="314"/>
        <v>0.58128585998714233</v>
      </c>
      <c r="K806" s="2">
        <f t="shared" si="315"/>
        <v>0.39864946515146388</v>
      </c>
      <c r="L806" s="2">
        <f t="shared" si="316"/>
        <v>0</v>
      </c>
      <c r="M806" s="2">
        <f t="shared" si="317"/>
        <v>2.0064674861393794E-2</v>
      </c>
      <c r="N806" s="1">
        <v>120257</v>
      </c>
      <c r="O806" s="1">
        <v>82473</v>
      </c>
      <c r="Q806" s="61">
        <v>3394</v>
      </c>
      <c r="R806" s="61"/>
      <c r="S806" s="61"/>
      <c r="T806" s="61"/>
      <c r="U806" s="61"/>
      <c r="V806" s="61"/>
      <c r="W806" s="61">
        <v>92</v>
      </c>
      <c r="X806" s="61">
        <v>665</v>
      </c>
      <c r="Y806" s="61"/>
      <c r="Z806" s="61"/>
      <c r="BB806" s="7">
        <f>IF(Q806&gt;0,RANK(Q806,(N806:P806,Q806:AE806)),0)</f>
        <v>3</v>
      </c>
      <c r="BC806" s="7">
        <f>IF(R806&gt;0,RANK(R806,(N806:P806,Q806:AE806)),0)</f>
        <v>0</v>
      </c>
      <c r="BD806" s="7">
        <f>IF(T806&gt;0,RANK(T806,(N806:P806,Q806:AE806)),0)</f>
        <v>0</v>
      </c>
      <c r="BE806" s="7">
        <f>IF(S806&gt;0,RANK(S806,(N806:P806,Q806:AE806)),0)</f>
        <v>0</v>
      </c>
      <c r="BF806" s="2">
        <f t="shared" si="318"/>
        <v>1.6405566485080795E-2</v>
      </c>
      <c r="BG806" s="2">
        <f t="shared" si="319"/>
        <v>0</v>
      </c>
      <c r="BH806" s="2">
        <f t="shared" si="320"/>
        <v>0</v>
      </c>
      <c r="BI806" s="2">
        <f t="shared" si="321"/>
        <v>0</v>
      </c>
      <c r="BK806" t="s">
        <v>955</v>
      </c>
      <c r="BL806" t="s">
        <v>269</v>
      </c>
      <c r="BO806" s="99">
        <v>19</v>
      </c>
      <c r="BP806" s="97">
        <v>153</v>
      </c>
      <c r="BQ806" s="103">
        <f t="shared" si="322"/>
        <v>19153</v>
      </c>
      <c r="BS806" s="7" t="s">
        <v>2466</v>
      </c>
    </row>
    <row r="807" spans="1:71" ht="14" hidden="1" customHeight="1" outlineLevel="1" x14ac:dyDescent="0.2">
      <c r="A807" t="s">
        <v>2061</v>
      </c>
      <c r="B807" t="s">
        <v>269</v>
      </c>
      <c r="C807" s="1">
        <f t="shared" si="313"/>
        <v>34129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311"/>
        <v>4802</v>
      </c>
      <c r="H807" s="2">
        <f t="shared" si="312"/>
        <v>0.14070145623956165</v>
      </c>
      <c r="I807" s="2"/>
      <c r="J807" s="2">
        <f t="shared" si="314"/>
        <v>0.41706466641272816</v>
      </c>
      <c r="K807" s="2">
        <f t="shared" si="315"/>
        <v>0.55776612265228986</v>
      </c>
      <c r="L807" s="2">
        <f t="shared" si="316"/>
        <v>0</v>
      </c>
      <c r="M807" s="2">
        <f t="shared" si="317"/>
        <v>2.5169210934981923E-2</v>
      </c>
      <c r="N807" s="1">
        <v>14234</v>
      </c>
      <c r="O807" s="1">
        <v>19036</v>
      </c>
      <c r="Q807" s="61">
        <v>660</v>
      </c>
      <c r="R807" s="61"/>
      <c r="S807" s="61"/>
      <c r="T807" s="61"/>
      <c r="U807" s="61"/>
      <c r="V807" s="61"/>
      <c r="W807" s="61">
        <v>19</v>
      </c>
      <c r="X807" s="61">
        <v>180</v>
      </c>
      <c r="Y807" s="61"/>
      <c r="Z807" s="61"/>
      <c r="BB807" s="7">
        <f>IF(Q807&gt;0,RANK(Q807,(N807:P807,Q807:AE807)),0)</f>
        <v>3</v>
      </c>
      <c r="BC807" s="7">
        <f>IF(R807&gt;0,RANK(R807,(N807:P807,Q807:AE807)),0)</f>
        <v>0</v>
      </c>
      <c r="BD807" s="7">
        <f>IF(T807&gt;0,RANK(T807,(N807:P807,Q807:AE807)),0)</f>
        <v>0</v>
      </c>
      <c r="BE807" s="7">
        <f>IF(S807&gt;0,RANK(S807,(N807:P807,Q807:AE807)),0)</f>
        <v>0</v>
      </c>
      <c r="BF807" s="2">
        <f t="shared" si="318"/>
        <v>1.9338392569369159E-2</v>
      </c>
      <c r="BG807" s="2">
        <f t="shared" si="319"/>
        <v>0</v>
      </c>
      <c r="BH807" s="2">
        <f t="shared" si="320"/>
        <v>0</v>
      </c>
      <c r="BI807" s="2">
        <f t="shared" si="321"/>
        <v>0</v>
      </c>
      <c r="BK807" t="s">
        <v>2061</v>
      </c>
      <c r="BL807" t="s">
        <v>269</v>
      </c>
      <c r="BO807" s="99">
        <v>19</v>
      </c>
      <c r="BP807" s="97">
        <v>155</v>
      </c>
      <c r="BQ807" s="103">
        <f t="shared" si="322"/>
        <v>19155</v>
      </c>
      <c r="BS807" s="7" t="s">
        <v>2466</v>
      </c>
    </row>
    <row r="808" spans="1:71" ht="14" hidden="1" customHeight="1" outlineLevel="1" x14ac:dyDescent="0.2">
      <c r="A808" t="s">
        <v>2210</v>
      </c>
      <c r="B808" t="s">
        <v>269</v>
      </c>
      <c r="C808" s="1">
        <f t="shared" si="313"/>
        <v>8315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311"/>
        <v>162</v>
      </c>
      <c r="H808" s="2">
        <f t="shared" si="312"/>
        <v>1.9482862297053517E-2</v>
      </c>
      <c r="I808" s="2"/>
      <c r="J808" s="2">
        <f t="shared" si="314"/>
        <v>0.48081779915814793</v>
      </c>
      <c r="K808" s="2">
        <f t="shared" si="315"/>
        <v>0.50030066145520147</v>
      </c>
      <c r="L808" s="2">
        <f t="shared" si="316"/>
        <v>0</v>
      </c>
      <c r="M808" s="2">
        <f t="shared" si="317"/>
        <v>1.8881539386650603E-2</v>
      </c>
      <c r="N808" s="1">
        <v>3998</v>
      </c>
      <c r="O808" s="1">
        <v>4160</v>
      </c>
      <c r="Q808" s="61">
        <v>111</v>
      </c>
      <c r="R808" s="61"/>
      <c r="S808" s="61"/>
      <c r="T808" s="61"/>
      <c r="U808" s="61"/>
      <c r="V808" s="61"/>
      <c r="W808" s="61">
        <v>0</v>
      </c>
      <c r="X808" s="61">
        <v>46</v>
      </c>
      <c r="Y808" s="61"/>
      <c r="Z808" s="61"/>
      <c r="BB808" s="7">
        <f>IF(Q808&gt;0,RANK(Q808,(N808:P808,Q808:AE808)),0)</f>
        <v>3</v>
      </c>
      <c r="BC808" s="7">
        <f>IF(R808&gt;0,RANK(R808,(N808:P808,Q808:AE808)),0)</f>
        <v>0</v>
      </c>
      <c r="BD808" s="7">
        <f>IF(T808&gt;0,RANK(T808,(N808:P808,Q808:AE808)),0)</f>
        <v>0</v>
      </c>
      <c r="BE808" s="7">
        <f>IF(S808&gt;0,RANK(S808,(N808:P808,Q808:AE808)),0)</f>
        <v>0</v>
      </c>
      <c r="BF808" s="2">
        <f t="shared" si="318"/>
        <v>1.3349368610944077E-2</v>
      </c>
      <c r="BG808" s="2">
        <f t="shared" si="319"/>
        <v>0</v>
      </c>
      <c r="BH808" s="2">
        <f t="shared" si="320"/>
        <v>0</v>
      </c>
      <c r="BI808" s="2">
        <f t="shared" si="321"/>
        <v>0</v>
      </c>
      <c r="BK808" t="s">
        <v>2210</v>
      </c>
      <c r="BL808" t="s">
        <v>269</v>
      </c>
      <c r="BO808" s="99">
        <v>19</v>
      </c>
      <c r="BP808" s="97">
        <v>157</v>
      </c>
      <c r="BQ808" s="103">
        <f t="shared" si="322"/>
        <v>19157</v>
      </c>
      <c r="BS808" s="7" t="s">
        <v>2466</v>
      </c>
    </row>
    <row r="809" spans="1:71" ht="14" hidden="1" customHeight="1" outlineLevel="1" x14ac:dyDescent="0.2">
      <c r="A809" t="s">
        <v>1767</v>
      </c>
      <c r="B809" t="s">
        <v>269</v>
      </c>
      <c r="C809" s="1">
        <f t="shared" si="313"/>
        <v>2316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311"/>
        <v>672</v>
      </c>
      <c r="H809" s="2">
        <f t="shared" si="312"/>
        <v>0.29015544041450775</v>
      </c>
      <c r="I809" s="2"/>
      <c r="J809" s="2">
        <f t="shared" si="314"/>
        <v>0.34715025906735753</v>
      </c>
      <c r="K809" s="2">
        <f t="shared" si="315"/>
        <v>0.63730569948186533</v>
      </c>
      <c r="L809" s="2">
        <f t="shared" si="316"/>
        <v>0</v>
      </c>
      <c r="M809" s="2">
        <f t="shared" si="317"/>
        <v>1.5544041450777146E-2</v>
      </c>
      <c r="N809" s="1">
        <v>804</v>
      </c>
      <c r="O809" s="1">
        <v>1476</v>
      </c>
      <c r="Q809" s="61">
        <v>26</v>
      </c>
      <c r="R809" s="61"/>
      <c r="S809" s="61"/>
      <c r="T809" s="61"/>
      <c r="U809" s="61"/>
      <c r="V809" s="61"/>
      <c r="W809" s="61">
        <v>0</v>
      </c>
      <c r="X809" s="61">
        <v>10</v>
      </c>
      <c r="Y809" s="61"/>
      <c r="Z809" s="61"/>
      <c r="BB809" s="7">
        <f>IF(Q809&gt;0,RANK(Q809,(N809:P809,Q809:AE809)),0)</f>
        <v>3</v>
      </c>
      <c r="BC809" s="7">
        <f>IF(R809&gt;0,RANK(R809,(N809:P809,Q809:AE809)),0)</f>
        <v>0</v>
      </c>
      <c r="BD809" s="7">
        <f>IF(T809&gt;0,RANK(T809,(N809:P809,Q809:AE809)),0)</f>
        <v>0</v>
      </c>
      <c r="BE809" s="7">
        <f>IF(S809&gt;0,RANK(S809,(N809:P809,Q809:AE809)),0)</f>
        <v>0</v>
      </c>
      <c r="BF809" s="2">
        <f t="shared" si="318"/>
        <v>1.1226252158894647E-2</v>
      </c>
      <c r="BG809" s="2">
        <f t="shared" si="319"/>
        <v>0</v>
      </c>
      <c r="BH809" s="2">
        <f t="shared" si="320"/>
        <v>0</v>
      </c>
      <c r="BI809" s="2">
        <f t="shared" si="321"/>
        <v>0</v>
      </c>
      <c r="BK809" t="s">
        <v>1767</v>
      </c>
      <c r="BL809" t="s">
        <v>269</v>
      </c>
      <c r="BO809" s="99">
        <v>19</v>
      </c>
      <c r="BP809" s="97">
        <v>159</v>
      </c>
      <c r="BQ809" s="103">
        <f t="shared" si="322"/>
        <v>19159</v>
      </c>
      <c r="BS809" s="7" t="s">
        <v>2466</v>
      </c>
    </row>
    <row r="810" spans="1:71" ht="14" hidden="1" customHeight="1" outlineLevel="1" x14ac:dyDescent="0.2">
      <c r="A810" t="s">
        <v>2219</v>
      </c>
      <c r="B810" t="s">
        <v>269</v>
      </c>
      <c r="C810" s="1">
        <f t="shared" si="313"/>
        <v>4310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311"/>
        <v>1712</v>
      </c>
      <c r="H810" s="2">
        <f t="shared" si="312"/>
        <v>0.39721577726218099</v>
      </c>
      <c r="I810" s="2"/>
      <c r="J810" s="2">
        <f t="shared" si="314"/>
        <v>0.29071925754060324</v>
      </c>
      <c r="K810" s="2">
        <f t="shared" si="315"/>
        <v>0.68793503480278417</v>
      </c>
      <c r="L810" s="2">
        <f t="shared" si="316"/>
        <v>0</v>
      </c>
      <c r="M810" s="2">
        <f t="shared" si="317"/>
        <v>2.1345707656612589E-2</v>
      </c>
      <c r="N810" s="1">
        <v>1253</v>
      </c>
      <c r="O810" s="1">
        <v>2965</v>
      </c>
      <c r="Q810" s="61">
        <v>65</v>
      </c>
      <c r="R810" s="61"/>
      <c r="S810" s="61"/>
      <c r="T810" s="61"/>
      <c r="U810" s="61"/>
      <c r="V810" s="61"/>
      <c r="W810" s="61">
        <v>1</v>
      </c>
      <c r="X810" s="61">
        <v>26</v>
      </c>
      <c r="Y810" s="61"/>
      <c r="Z810" s="61"/>
      <c r="BB810" s="7">
        <f>IF(Q810&gt;0,RANK(Q810,(N810:P810,Q810:AE810)),0)</f>
        <v>3</v>
      </c>
      <c r="BC810" s="7">
        <f>IF(R810&gt;0,RANK(R810,(N810:P810,Q810:AE810)),0)</f>
        <v>0</v>
      </c>
      <c r="BD810" s="7">
        <f>IF(T810&gt;0,RANK(T810,(N810:P810,Q810:AE810)),0)</f>
        <v>0</v>
      </c>
      <c r="BE810" s="7">
        <f>IF(S810&gt;0,RANK(S810,(N810:P810,Q810:AE810)),0)</f>
        <v>0</v>
      </c>
      <c r="BF810" s="2">
        <f t="shared" si="318"/>
        <v>1.5081206496519721E-2</v>
      </c>
      <c r="BG810" s="2">
        <f t="shared" si="319"/>
        <v>0</v>
      </c>
      <c r="BH810" s="2">
        <f t="shared" si="320"/>
        <v>0</v>
      </c>
      <c r="BI810" s="2">
        <f t="shared" si="321"/>
        <v>0</v>
      </c>
      <c r="BK810" t="s">
        <v>2219</v>
      </c>
      <c r="BL810" t="s">
        <v>269</v>
      </c>
      <c r="BO810" s="99">
        <v>19</v>
      </c>
      <c r="BP810" s="97">
        <v>161</v>
      </c>
      <c r="BQ810" s="103">
        <f t="shared" si="322"/>
        <v>19161</v>
      </c>
      <c r="BS810" s="7" t="s">
        <v>2466</v>
      </c>
    </row>
    <row r="811" spans="1:71" ht="14" hidden="1" customHeight="1" outlineLevel="1" x14ac:dyDescent="0.2">
      <c r="A811" t="s">
        <v>617</v>
      </c>
      <c r="B811" t="s">
        <v>269</v>
      </c>
      <c r="C811" s="1">
        <f t="shared" si="313"/>
        <v>69255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>IF(P811&gt;0,RANK(P811,(N811:P811,Q811:AE811)),0)</f>
        <v>0</v>
      </c>
      <c r="G811" s="1">
        <f t="shared" si="311"/>
        <v>2397</v>
      </c>
      <c r="H811" s="2">
        <f t="shared" si="312"/>
        <v>3.4611219406541043E-2</v>
      </c>
      <c r="I811" s="2"/>
      <c r="J811" s="2">
        <f t="shared" si="314"/>
        <v>0.50750126344668256</v>
      </c>
      <c r="K811" s="2">
        <f t="shared" si="315"/>
        <v>0.47289004404014151</v>
      </c>
      <c r="L811" s="2">
        <f t="shared" si="316"/>
        <v>0</v>
      </c>
      <c r="M811" s="2">
        <f t="shared" si="317"/>
        <v>1.9608692513175929E-2</v>
      </c>
      <c r="N811" s="1">
        <v>35147</v>
      </c>
      <c r="O811" s="1">
        <v>32750</v>
      </c>
      <c r="Q811" s="61">
        <v>1046</v>
      </c>
      <c r="R811" s="61"/>
      <c r="S811" s="61"/>
      <c r="T811" s="61"/>
      <c r="U811" s="61"/>
      <c r="V811" s="61"/>
      <c r="W811" s="61">
        <v>20</v>
      </c>
      <c r="X811" s="61">
        <v>292</v>
      </c>
      <c r="Y811" s="61"/>
      <c r="Z811" s="61"/>
      <c r="BB811" s="7">
        <f>IF(Q811&gt;0,RANK(Q811,(N811:P811,Q811:AE811)),0)</f>
        <v>3</v>
      </c>
      <c r="BC811" s="7">
        <f>IF(R811&gt;0,RANK(R811,(N811:P811,Q811:AE811)),0)</f>
        <v>0</v>
      </c>
      <c r="BD811" s="7">
        <f>IF(T811&gt;0,RANK(T811,(N811:P811,Q811:AE811)),0)</f>
        <v>0</v>
      </c>
      <c r="BE811" s="7">
        <f>IF(S811&gt;0,RANK(S811,(N811:P811,Q811:AE811)),0)</f>
        <v>0</v>
      </c>
      <c r="BF811" s="2">
        <f t="shared" si="318"/>
        <v>1.5103602627969099E-2</v>
      </c>
      <c r="BG811" s="2">
        <f t="shared" si="319"/>
        <v>0</v>
      </c>
      <c r="BH811" s="2">
        <f t="shared" si="320"/>
        <v>0</v>
      </c>
      <c r="BI811" s="2">
        <f t="shared" si="321"/>
        <v>0</v>
      </c>
      <c r="BK811" t="s">
        <v>617</v>
      </c>
      <c r="BL811" t="s">
        <v>269</v>
      </c>
      <c r="BO811" s="99">
        <v>19</v>
      </c>
      <c r="BP811" s="97">
        <v>163</v>
      </c>
      <c r="BQ811" s="103">
        <f t="shared" si="322"/>
        <v>19163</v>
      </c>
      <c r="BS811" s="7" t="s">
        <v>2466</v>
      </c>
    </row>
    <row r="812" spans="1:71" ht="14" hidden="1" customHeight="1" outlineLevel="1" x14ac:dyDescent="0.2">
      <c r="A812" t="s">
        <v>1113</v>
      </c>
      <c r="B812" t="s">
        <v>269</v>
      </c>
      <c r="C812" s="1">
        <f t="shared" si="313"/>
        <v>5069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0</v>
      </c>
      <c r="G812" s="1">
        <f t="shared" si="311"/>
        <v>2087</v>
      </c>
      <c r="H812" s="2">
        <f t="shared" si="312"/>
        <v>0.4117182876306964</v>
      </c>
      <c r="I812" s="2"/>
      <c r="J812" s="2">
        <f t="shared" si="314"/>
        <v>0.28605247583349774</v>
      </c>
      <c r="K812" s="2">
        <f t="shared" si="315"/>
        <v>0.69777076346419409</v>
      </c>
      <c r="L812" s="2">
        <f t="shared" si="316"/>
        <v>0</v>
      </c>
      <c r="M812" s="2">
        <f t="shared" si="317"/>
        <v>1.6176760702308224E-2</v>
      </c>
      <c r="N812" s="1">
        <v>1450</v>
      </c>
      <c r="O812" s="1">
        <v>3537</v>
      </c>
      <c r="Q812" s="61">
        <v>59</v>
      </c>
      <c r="R812" s="61"/>
      <c r="S812" s="61"/>
      <c r="T812" s="61"/>
      <c r="U812" s="61"/>
      <c r="V812" s="61"/>
      <c r="W812" s="61">
        <v>2</v>
      </c>
      <c r="X812" s="61">
        <v>21</v>
      </c>
      <c r="Y812" s="61"/>
      <c r="Z812" s="61"/>
      <c r="BB812" s="7">
        <f>IF(Q812&gt;0,RANK(Q812,(N812:P812,Q812:AE812)),0)</f>
        <v>3</v>
      </c>
      <c r="BC812" s="7">
        <f>IF(R812&gt;0,RANK(R812,(N812:P812,Q812:AE812)),0)</f>
        <v>0</v>
      </c>
      <c r="BD812" s="7">
        <f>IF(T812&gt;0,RANK(T812,(N812:P812,Q812:AE812)),0)</f>
        <v>0</v>
      </c>
      <c r="BE812" s="7">
        <f>IF(S812&gt;0,RANK(S812,(N812:P812,Q812:AE812)),0)</f>
        <v>0</v>
      </c>
      <c r="BF812" s="2">
        <f t="shared" si="318"/>
        <v>1.1639376602880253E-2</v>
      </c>
      <c r="BG812" s="2">
        <f t="shared" si="319"/>
        <v>0</v>
      </c>
      <c r="BH812" s="2">
        <f t="shared" si="320"/>
        <v>0</v>
      </c>
      <c r="BI812" s="2">
        <f t="shared" si="321"/>
        <v>0</v>
      </c>
      <c r="BK812" t="s">
        <v>1113</v>
      </c>
      <c r="BL812" t="s">
        <v>269</v>
      </c>
      <c r="BO812" s="99">
        <v>19</v>
      </c>
      <c r="BP812" s="97">
        <v>165</v>
      </c>
      <c r="BQ812" s="103">
        <f t="shared" si="322"/>
        <v>19165</v>
      </c>
      <c r="BS812" s="7" t="s">
        <v>2466</v>
      </c>
    </row>
    <row r="813" spans="1:71" ht="14" hidden="1" customHeight="1" outlineLevel="1" x14ac:dyDescent="0.2">
      <c r="A813" t="s">
        <v>651</v>
      </c>
      <c r="B813" t="s">
        <v>269</v>
      </c>
      <c r="C813" s="1">
        <f t="shared" si="313"/>
        <v>14942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311"/>
        <v>10885</v>
      </c>
      <c r="H813" s="2">
        <f t="shared" si="312"/>
        <v>0.72848346941507158</v>
      </c>
      <c r="I813" s="2"/>
      <c r="J813" s="2">
        <f t="shared" si="314"/>
        <v>0.1308392450809798</v>
      </c>
      <c r="K813" s="2">
        <f t="shared" si="315"/>
        <v>0.85932271449605135</v>
      </c>
      <c r="L813" s="2">
        <f t="shared" si="316"/>
        <v>0</v>
      </c>
      <c r="M813" s="2">
        <f t="shared" si="317"/>
        <v>9.8380404229688745E-3</v>
      </c>
      <c r="N813" s="1">
        <v>1955</v>
      </c>
      <c r="O813" s="1">
        <v>12840</v>
      </c>
      <c r="Q813" s="61">
        <v>107</v>
      </c>
      <c r="R813" s="61"/>
      <c r="S813" s="61"/>
      <c r="T813" s="61"/>
      <c r="U813" s="61"/>
      <c r="V813" s="61"/>
      <c r="W813" s="61">
        <v>1</v>
      </c>
      <c r="X813" s="61">
        <v>39</v>
      </c>
      <c r="Y813" s="61"/>
      <c r="Z813" s="61"/>
      <c r="BB813" s="7">
        <f>IF(Q813&gt;0,RANK(Q813,(N813:P813,Q813:AE813)),0)</f>
        <v>3</v>
      </c>
      <c r="BC813" s="7">
        <f>IF(R813&gt;0,RANK(R813,(N813:P813,Q813:AE813)),0)</f>
        <v>0</v>
      </c>
      <c r="BD813" s="7">
        <f>IF(T813&gt;0,RANK(T813,(N813:P813,Q813:AE813)),0)</f>
        <v>0</v>
      </c>
      <c r="BE813" s="7">
        <f>IF(S813&gt;0,RANK(S813,(N813:P813,Q813:AE813)),0)</f>
        <v>0</v>
      </c>
      <c r="BF813" s="2">
        <f t="shared" si="318"/>
        <v>7.161022620800428E-3</v>
      </c>
      <c r="BG813" s="2">
        <f t="shared" si="319"/>
        <v>0</v>
      </c>
      <c r="BH813" s="2">
        <f t="shared" si="320"/>
        <v>0</v>
      </c>
      <c r="BI813" s="2">
        <f t="shared" si="321"/>
        <v>0</v>
      </c>
      <c r="BK813" t="s">
        <v>651</v>
      </c>
      <c r="BL813" t="s">
        <v>269</v>
      </c>
      <c r="BO813" s="99">
        <v>19</v>
      </c>
      <c r="BP813" s="97">
        <v>167</v>
      </c>
      <c r="BQ813" s="103">
        <f t="shared" si="322"/>
        <v>19167</v>
      </c>
      <c r="BS813" s="7" t="s">
        <v>2466</v>
      </c>
    </row>
    <row r="814" spans="1:71" ht="14" hidden="1" customHeight="1" outlineLevel="1" x14ac:dyDescent="0.2">
      <c r="A814" t="s">
        <v>2236</v>
      </c>
      <c r="B814" t="s">
        <v>269</v>
      </c>
      <c r="C814" s="1">
        <f t="shared" si="313"/>
        <v>42824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>IF(P814&gt;0,RANK(P814,(N814:P814,Q814:AE814)),0)</f>
        <v>0</v>
      </c>
      <c r="G814" s="1">
        <f t="shared" si="311"/>
        <v>8620</v>
      </c>
      <c r="H814" s="2">
        <f t="shared" si="312"/>
        <v>0.20128899682421073</v>
      </c>
      <c r="I814" s="2"/>
      <c r="J814" s="2">
        <f t="shared" si="314"/>
        <v>0.58740425929385387</v>
      </c>
      <c r="K814" s="2">
        <f t="shared" si="315"/>
        <v>0.38611526246964317</v>
      </c>
      <c r="L814" s="2">
        <f t="shared" si="316"/>
        <v>0</v>
      </c>
      <c r="M814" s="2">
        <f t="shared" si="317"/>
        <v>2.6480478236502958E-2</v>
      </c>
      <c r="N814" s="1">
        <v>25155</v>
      </c>
      <c r="O814" s="1">
        <v>16535</v>
      </c>
      <c r="Q814" s="61">
        <v>847</v>
      </c>
      <c r="R814" s="61"/>
      <c r="S814" s="61"/>
      <c r="T814" s="61"/>
      <c r="U814" s="61"/>
      <c r="V814" s="61"/>
      <c r="W814" s="61">
        <v>18</v>
      </c>
      <c r="X814" s="61">
        <v>269</v>
      </c>
      <c r="Y814" s="61"/>
      <c r="Z814" s="61"/>
      <c r="BB814" s="7">
        <f>IF(Q814&gt;0,RANK(Q814,(N814:P814,Q814:AE814)),0)</f>
        <v>3</v>
      </c>
      <c r="BC814" s="7">
        <f>IF(R814&gt;0,RANK(R814,(N814:P814,Q814:AE814)),0)</f>
        <v>0</v>
      </c>
      <c r="BD814" s="7">
        <f>IF(T814&gt;0,RANK(T814,(N814:P814,Q814:AE814)),0)</f>
        <v>0</v>
      </c>
      <c r="BE814" s="7">
        <f>IF(S814&gt;0,RANK(S814,(N814:P814,Q814:AE814)),0)</f>
        <v>0</v>
      </c>
      <c r="BF814" s="2">
        <f t="shared" si="318"/>
        <v>1.9778628806276854E-2</v>
      </c>
      <c r="BG814" s="2">
        <f t="shared" si="319"/>
        <v>0</v>
      </c>
      <c r="BH814" s="2">
        <f t="shared" si="320"/>
        <v>0</v>
      </c>
      <c r="BI814" s="2">
        <f t="shared" si="321"/>
        <v>0</v>
      </c>
      <c r="BK814" t="s">
        <v>2236</v>
      </c>
      <c r="BL814" t="s">
        <v>269</v>
      </c>
      <c r="BO814" s="99">
        <v>19</v>
      </c>
      <c r="BP814" s="97">
        <v>169</v>
      </c>
      <c r="BQ814" s="103">
        <f t="shared" si="322"/>
        <v>19169</v>
      </c>
      <c r="BS814" s="7" t="s">
        <v>2466</v>
      </c>
    </row>
    <row r="815" spans="1:71" ht="14" hidden="1" customHeight="1" outlineLevel="1" x14ac:dyDescent="0.2">
      <c r="A815" t="s">
        <v>2237</v>
      </c>
      <c r="B815" t="s">
        <v>269</v>
      </c>
      <c r="C815" s="1">
        <f t="shared" si="313"/>
        <v>7328</v>
      </c>
      <c r="D815" s="7">
        <f>IF(N815&gt;0, RANK(N815,(N815:P815,Q815:AE815)),0)</f>
        <v>2</v>
      </c>
      <c r="E815" s="7">
        <f>IF(O815&gt;0,RANK(O815,(N815:P815,Q815:AE815)),0)</f>
        <v>1</v>
      </c>
      <c r="F815" s="7">
        <f>IF(P815&gt;0,RANK(P815,(N815:P815,Q815:AE815)),0)</f>
        <v>0</v>
      </c>
      <c r="G815" s="1">
        <f t="shared" si="311"/>
        <v>693</v>
      </c>
      <c r="H815" s="2">
        <f t="shared" si="312"/>
        <v>9.4568777292576414E-2</v>
      </c>
      <c r="I815" s="2"/>
      <c r="J815" s="2">
        <f t="shared" si="314"/>
        <v>0.44186681222707425</v>
      </c>
      <c r="K815" s="2">
        <f t="shared" si="315"/>
        <v>0.53643558951965065</v>
      </c>
      <c r="L815" s="2">
        <f t="shared" si="316"/>
        <v>0</v>
      </c>
      <c r="M815" s="2">
        <f t="shared" si="317"/>
        <v>2.1697598253275108E-2</v>
      </c>
      <c r="N815" s="1">
        <v>3238</v>
      </c>
      <c r="O815" s="1">
        <v>3931</v>
      </c>
      <c r="Q815" s="61">
        <v>108</v>
      </c>
      <c r="R815" s="61"/>
      <c r="S815" s="61"/>
      <c r="T815" s="61"/>
      <c r="U815" s="61"/>
      <c r="V815" s="61"/>
      <c r="W815" s="61">
        <v>5</v>
      </c>
      <c r="X815" s="61">
        <v>46</v>
      </c>
      <c r="Y815" s="61"/>
      <c r="Z815" s="61"/>
      <c r="BB815" s="7">
        <f>IF(Q815&gt;0,RANK(Q815,(N815:P815,Q815:AE815)),0)</f>
        <v>3</v>
      </c>
      <c r="BC815" s="7">
        <f>IF(R815&gt;0,RANK(R815,(N815:P815,Q815:AE815)),0)</f>
        <v>0</v>
      </c>
      <c r="BD815" s="7">
        <f>IF(T815&gt;0,RANK(T815,(N815:P815,Q815:AE815)),0)</f>
        <v>0</v>
      </c>
      <c r="BE815" s="7">
        <f>IF(S815&gt;0,RANK(S815,(N815:P815,Q815:AE815)),0)</f>
        <v>0</v>
      </c>
      <c r="BF815" s="2">
        <f t="shared" si="318"/>
        <v>1.4737991266375546E-2</v>
      </c>
      <c r="BG815" s="2">
        <f t="shared" si="319"/>
        <v>0</v>
      </c>
      <c r="BH815" s="2">
        <f t="shared" si="320"/>
        <v>0</v>
      </c>
      <c r="BI815" s="2">
        <f t="shared" si="321"/>
        <v>0</v>
      </c>
      <c r="BK815" t="s">
        <v>2237</v>
      </c>
      <c r="BL815" t="s">
        <v>269</v>
      </c>
      <c r="BO815" s="99">
        <v>19</v>
      </c>
      <c r="BP815" s="97">
        <v>171</v>
      </c>
      <c r="BQ815" s="103">
        <f t="shared" si="322"/>
        <v>19171</v>
      </c>
      <c r="BS815" s="7" t="s">
        <v>2466</v>
      </c>
    </row>
    <row r="816" spans="1:71" ht="14" hidden="1" customHeight="1" outlineLevel="1" x14ac:dyDescent="0.2">
      <c r="A816" t="s">
        <v>131</v>
      </c>
      <c r="B816" t="s">
        <v>269</v>
      </c>
      <c r="C816" s="1">
        <f t="shared" si="313"/>
        <v>2445</v>
      </c>
      <c r="D816" s="7">
        <f>IF(N816&gt;0, RANK(N816,(N816:P816,Q816:AE816)),0)</f>
        <v>2</v>
      </c>
      <c r="E816" s="7">
        <f>IF(O816&gt;0,RANK(O816,(N816:P816,Q816:AE816)),0)</f>
        <v>1</v>
      </c>
      <c r="F816" s="7">
        <f>IF(P816&gt;0,RANK(P816,(N816:P816,Q816:AE816)),0)</f>
        <v>0</v>
      </c>
      <c r="G816" s="1">
        <f t="shared" si="311"/>
        <v>873</v>
      </c>
      <c r="H816" s="2">
        <f t="shared" si="312"/>
        <v>0.35705521472392637</v>
      </c>
      <c r="I816" s="2"/>
      <c r="J816" s="2">
        <f t="shared" si="314"/>
        <v>0.31042944785276072</v>
      </c>
      <c r="K816" s="2">
        <f t="shared" si="315"/>
        <v>0.66748466257668715</v>
      </c>
      <c r="L816" s="2">
        <f t="shared" si="316"/>
        <v>0</v>
      </c>
      <c r="M816" s="2">
        <f t="shared" si="317"/>
        <v>2.2085889570552131E-2</v>
      </c>
      <c r="N816" s="1">
        <v>759</v>
      </c>
      <c r="O816" s="1">
        <v>1632</v>
      </c>
      <c r="Q816" s="61">
        <v>40</v>
      </c>
      <c r="R816" s="61"/>
      <c r="S816" s="61"/>
      <c r="T816" s="61"/>
      <c r="U816" s="61"/>
      <c r="V816" s="61"/>
      <c r="W816" s="61">
        <v>0</v>
      </c>
      <c r="X816" s="61">
        <v>14</v>
      </c>
      <c r="Y816" s="61"/>
      <c r="Z816" s="61"/>
      <c r="BB816" s="7">
        <f>IF(Q816&gt;0,RANK(Q816,(N816:P816,Q816:AE816)),0)</f>
        <v>3</v>
      </c>
      <c r="BC816" s="7">
        <f>IF(R816&gt;0,RANK(R816,(N816:P816,Q816:AE816)),0)</f>
        <v>0</v>
      </c>
      <c r="BD816" s="7">
        <f>IF(T816&gt;0,RANK(T816,(N816:P816,Q816:AE816)),0)</f>
        <v>0</v>
      </c>
      <c r="BE816" s="7">
        <f>IF(S816&gt;0,RANK(S816,(N816:P816,Q816:AE816)),0)</f>
        <v>0</v>
      </c>
      <c r="BF816" s="2">
        <f t="shared" si="318"/>
        <v>1.6359918200408999E-2</v>
      </c>
      <c r="BG816" s="2">
        <f t="shared" si="319"/>
        <v>0</v>
      </c>
      <c r="BH816" s="2">
        <f t="shared" si="320"/>
        <v>0</v>
      </c>
      <c r="BI816" s="2">
        <f t="shared" si="321"/>
        <v>0</v>
      </c>
      <c r="BK816" t="s">
        <v>131</v>
      </c>
      <c r="BL816" t="s">
        <v>269</v>
      </c>
      <c r="BO816" s="99">
        <v>19</v>
      </c>
      <c r="BP816" s="97">
        <v>173</v>
      </c>
      <c r="BQ816" s="103">
        <f t="shared" si="322"/>
        <v>19173</v>
      </c>
      <c r="BS816" s="7" t="s">
        <v>2466</v>
      </c>
    </row>
    <row r="817" spans="1:71" ht="14" hidden="1" customHeight="1" outlineLevel="1" x14ac:dyDescent="0.2">
      <c r="A817" t="s">
        <v>680</v>
      </c>
      <c r="B817" t="s">
        <v>269</v>
      </c>
      <c r="C817" s="1">
        <f t="shared" si="313"/>
        <v>4896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0</v>
      </c>
      <c r="G817" s="1">
        <f t="shared" si="311"/>
        <v>1114</v>
      </c>
      <c r="H817" s="2">
        <f t="shared" si="312"/>
        <v>0.22753267973856209</v>
      </c>
      <c r="I817" s="2"/>
      <c r="J817" s="2">
        <f t="shared" si="314"/>
        <v>0.37479575163398693</v>
      </c>
      <c r="K817" s="2">
        <f t="shared" si="315"/>
        <v>0.60232843137254899</v>
      </c>
      <c r="L817" s="2">
        <f t="shared" si="316"/>
        <v>0</v>
      </c>
      <c r="M817" s="2">
        <f t="shared" si="317"/>
        <v>2.2875816993464082E-2</v>
      </c>
      <c r="N817" s="1">
        <v>1835</v>
      </c>
      <c r="O817" s="1">
        <v>2949</v>
      </c>
      <c r="Q817" s="61">
        <v>91</v>
      </c>
      <c r="R817" s="61"/>
      <c r="S817" s="61"/>
      <c r="T817" s="61"/>
      <c r="U817" s="61"/>
      <c r="V817" s="61"/>
      <c r="W817" s="61">
        <v>1</v>
      </c>
      <c r="X817" s="61">
        <v>20</v>
      </c>
      <c r="Y817" s="61"/>
      <c r="Z817" s="61"/>
      <c r="BB817" s="7">
        <f>IF(Q817&gt;0,RANK(Q817,(N817:P817,Q817:AE817)),0)</f>
        <v>3</v>
      </c>
      <c r="BC817" s="7">
        <f>IF(R817&gt;0,RANK(R817,(N817:P817,Q817:AE817)),0)</f>
        <v>0</v>
      </c>
      <c r="BD817" s="7">
        <f>IF(T817&gt;0,RANK(T817,(N817:P817,Q817:AE817)),0)</f>
        <v>0</v>
      </c>
      <c r="BE817" s="7">
        <f>IF(S817&gt;0,RANK(S817,(N817:P817,Q817:AE817)),0)</f>
        <v>0</v>
      </c>
      <c r="BF817" s="2">
        <f t="shared" si="318"/>
        <v>1.8586601307189542E-2</v>
      </c>
      <c r="BG817" s="2">
        <f t="shared" si="319"/>
        <v>0</v>
      </c>
      <c r="BH817" s="2">
        <f t="shared" si="320"/>
        <v>0</v>
      </c>
      <c r="BI817" s="2">
        <f t="shared" si="321"/>
        <v>0</v>
      </c>
      <c r="BK817" t="s">
        <v>680</v>
      </c>
      <c r="BL817" t="s">
        <v>269</v>
      </c>
      <c r="BO817" s="99">
        <v>19</v>
      </c>
      <c r="BP817" s="97">
        <v>175</v>
      </c>
      <c r="BQ817" s="103">
        <f t="shared" si="322"/>
        <v>19175</v>
      </c>
      <c r="BS817" s="7" t="s">
        <v>2466</v>
      </c>
    </row>
    <row r="818" spans="1:71" ht="14" hidden="1" customHeight="1" outlineLevel="1" x14ac:dyDescent="0.2">
      <c r="A818" t="s">
        <v>2241</v>
      </c>
      <c r="B818" t="s">
        <v>269</v>
      </c>
      <c r="C818" s="1">
        <f t="shared" si="313"/>
        <v>2922</v>
      </c>
      <c r="D818" s="7">
        <f>IF(N818&gt;0, RANK(N818,(N818:P818,Q818:AE818)),0)</f>
        <v>2</v>
      </c>
      <c r="E818" s="7">
        <f>IF(O818&gt;0,RANK(O818,(N818:P818,Q818:AE818)),0)</f>
        <v>1</v>
      </c>
      <c r="F818" s="7">
        <f>IF(P818&gt;0,RANK(P818,(N818:P818,Q818:AE818)),0)</f>
        <v>0</v>
      </c>
      <c r="G818" s="1">
        <f t="shared" si="311"/>
        <v>1187</v>
      </c>
      <c r="H818" s="2">
        <f t="shared" si="312"/>
        <v>0.40622861054072551</v>
      </c>
      <c r="I818" s="2"/>
      <c r="J818" s="2">
        <f t="shared" si="314"/>
        <v>0.28713210130047911</v>
      </c>
      <c r="K818" s="2">
        <f t="shared" si="315"/>
        <v>0.69336071184120462</v>
      </c>
      <c r="L818" s="2">
        <f t="shared" si="316"/>
        <v>0</v>
      </c>
      <c r="M818" s="2">
        <f t="shared" si="317"/>
        <v>1.9507186858316317E-2</v>
      </c>
      <c r="N818" s="1">
        <v>839</v>
      </c>
      <c r="O818" s="1">
        <v>2026</v>
      </c>
      <c r="Q818" s="61">
        <v>45</v>
      </c>
      <c r="R818" s="61"/>
      <c r="S818" s="61"/>
      <c r="T818" s="61"/>
      <c r="U818" s="61"/>
      <c r="V818" s="61"/>
      <c r="W818" s="61">
        <v>0</v>
      </c>
      <c r="X818" s="61">
        <v>12</v>
      </c>
      <c r="Y818" s="61"/>
      <c r="Z818" s="61"/>
      <c r="BB818" s="7">
        <f>IF(Q818&gt;0,RANK(Q818,(N818:P818,Q818:AE818)),0)</f>
        <v>3</v>
      </c>
      <c r="BC818" s="7">
        <f>IF(R818&gt;0,RANK(R818,(N818:P818,Q818:AE818)),0)</f>
        <v>0</v>
      </c>
      <c r="BD818" s="7">
        <f>IF(T818&gt;0,RANK(T818,(N818:P818,Q818:AE818)),0)</f>
        <v>0</v>
      </c>
      <c r="BE818" s="7">
        <f>IF(S818&gt;0,RANK(S818,(N818:P818,Q818:AE818)),0)</f>
        <v>0</v>
      </c>
      <c r="BF818" s="2">
        <f t="shared" si="318"/>
        <v>1.5400410677618069E-2</v>
      </c>
      <c r="BG818" s="2">
        <f t="shared" si="319"/>
        <v>0</v>
      </c>
      <c r="BH818" s="2">
        <f t="shared" si="320"/>
        <v>0</v>
      </c>
      <c r="BI818" s="2">
        <f t="shared" si="321"/>
        <v>0</v>
      </c>
      <c r="BK818" t="s">
        <v>2241</v>
      </c>
      <c r="BL818" t="s">
        <v>269</v>
      </c>
      <c r="BO818" s="99">
        <v>19</v>
      </c>
      <c r="BP818" s="97">
        <v>177</v>
      </c>
      <c r="BQ818" s="103">
        <f t="shared" si="322"/>
        <v>19177</v>
      </c>
      <c r="BS818" s="7" t="s">
        <v>2466</v>
      </c>
    </row>
    <row r="819" spans="1:71" ht="14" hidden="1" customHeight="1" outlineLevel="1" x14ac:dyDescent="0.2">
      <c r="A819" t="s">
        <v>2292</v>
      </c>
      <c r="B819" t="s">
        <v>269</v>
      </c>
      <c r="C819" s="1">
        <f t="shared" si="313"/>
        <v>12058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311"/>
        <v>833</v>
      </c>
      <c r="H819" s="2">
        <f t="shared" si="312"/>
        <v>6.9082766627964837E-2</v>
      </c>
      <c r="I819" s="2"/>
      <c r="J819" s="2">
        <f t="shared" si="314"/>
        <v>0.45447006137004481</v>
      </c>
      <c r="K819" s="2">
        <f t="shared" si="315"/>
        <v>0.52355282799800962</v>
      </c>
      <c r="L819" s="2">
        <f t="shared" si="316"/>
        <v>0</v>
      </c>
      <c r="M819" s="2">
        <f t="shared" si="317"/>
        <v>2.1977110631945629E-2</v>
      </c>
      <c r="N819" s="1">
        <v>5480</v>
      </c>
      <c r="O819" s="1">
        <v>6313</v>
      </c>
      <c r="Q819" s="61">
        <v>189</v>
      </c>
      <c r="R819" s="61"/>
      <c r="S819" s="61"/>
      <c r="T819" s="61"/>
      <c r="U819" s="61"/>
      <c r="V819" s="61"/>
      <c r="W819" s="61">
        <v>11</v>
      </c>
      <c r="X819" s="61">
        <v>65</v>
      </c>
      <c r="Y819" s="61"/>
      <c r="Z819" s="61"/>
      <c r="BB819" s="7">
        <f>IF(Q819&gt;0,RANK(Q819,(N819:P819,Q819:AE819)),0)</f>
        <v>3</v>
      </c>
      <c r="BC819" s="7">
        <f>IF(R819&gt;0,RANK(R819,(N819:P819,Q819:AE819)),0)</f>
        <v>0</v>
      </c>
      <c r="BD819" s="7">
        <f>IF(T819&gt;0,RANK(T819,(N819:P819,Q819:AE819)),0)</f>
        <v>0</v>
      </c>
      <c r="BE819" s="7">
        <f>IF(S819&gt;0,RANK(S819,(N819:P819,Q819:AE819)),0)</f>
        <v>0</v>
      </c>
      <c r="BF819" s="2">
        <f t="shared" si="318"/>
        <v>1.56742411676895E-2</v>
      </c>
      <c r="BG819" s="2">
        <f t="shared" si="319"/>
        <v>0</v>
      </c>
      <c r="BH819" s="2">
        <f t="shared" si="320"/>
        <v>0</v>
      </c>
      <c r="BI819" s="2">
        <f t="shared" si="321"/>
        <v>0</v>
      </c>
      <c r="BK819" t="s">
        <v>2292</v>
      </c>
      <c r="BL819" t="s">
        <v>269</v>
      </c>
      <c r="BO819" s="99">
        <v>19</v>
      </c>
      <c r="BP819" s="97">
        <v>179</v>
      </c>
      <c r="BQ819" s="103">
        <f t="shared" si="322"/>
        <v>19179</v>
      </c>
      <c r="BS819" s="7" t="s">
        <v>2466</v>
      </c>
    </row>
    <row r="820" spans="1:71" ht="14" hidden="1" customHeight="1" outlineLevel="1" x14ac:dyDescent="0.2">
      <c r="A820" t="s">
        <v>422</v>
      </c>
      <c r="B820" t="s">
        <v>269</v>
      </c>
      <c r="C820" s="1">
        <f t="shared" si="313"/>
        <v>24261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311"/>
        <v>1859</v>
      </c>
      <c r="H820" s="2">
        <f t="shared" si="312"/>
        <v>7.6625036066114344E-2</v>
      </c>
      <c r="I820" s="2"/>
      <c r="J820" s="2">
        <f t="shared" si="314"/>
        <v>0.45101191212233627</v>
      </c>
      <c r="K820" s="2">
        <f t="shared" si="315"/>
        <v>0.52763694818845064</v>
      </c>
      <c r="L820" s="2">
        <f t="shared" si="316"/>
        <v>0</v>
      </c>
      <c r="M820" s="2">
        <f t="shared" si="317"/>
        <v>2.1351139689213094E-2</v>
      </c>
      <c r="N820" s="1">
        <v>10942</v>
      </c>
      <c r="O820" s="1">
        <v>12801</v>
      </c>
      <c r="Q820" s="61">
        <v>418</v>
      </c>
      <c r="R820" s="61"/>
      <c r="S820" s="61"/>
      <c r="T820" s="61"/>
      <c r="U820" s="61"/>
      <c r="V820" s="61"/>
      <c r="W820" s="61">
        <v>10</v>
      </c>
      <c r="X820" s="61">
        <v>90</v>
      </c>
      <c r="Y820" s="61"/>
      <c r="Z820" s="61"/>
      <c r="BB820" s="7">
        <f>IF(Q820&gt;0,RANK(Q820,(N820:P820,Q820:AE820)),0)</f>
        <v>3</v>
      </c>
      <c r="BC820" s="7">
        <f>IF(R820&gt;0,RANK(R820,(N820:P820,Q820:AE820)),0)</f>
        <v>0</v>
      </c>
      <c r="BD820" s="7">
        <f>IF(T820&gt;0,RANK(T820,(N820:P820,Q820:AE820)),0)</f>
        <v>0</v>
      </c>
      <c r="BE820" s="7">
        <f>IF(S820&gt;0,RANK(S820,(N820:P820,Q820:AE820)),0)</f>
        <v>0</v>
      </c>
      <c r="BF820" s="2">
        <f t="shared" si="318"/>
        <v>1.7229298050368904E-2</v>
      </c>
      <c r="BG820" s="2">
        <f t="shared" si="319"/>
        <v>0</v>
      </c>
      <c r="BH820" s="2">
        <f t="shared" si="320"/>
        <v>0</v>
      </c>
      <c r="BI820" s="2">
        <f t="shared" si="321"/>
        <v>0</v>
      </c>
      <c r="BK820" t="s">
        <v>422</v>
      </c>
      <c r="BL820" t="s">
        <v>269</v>
      </c>
      <c r="BO820" s="99">
        <v>19</v>
      </c>
      <c r="BP820" s="97">
        <v>181</v>
      </c>
      <c r="BQ820" s="103">
        <f t="shared" si="322"/>
        <v>19181</v>
      </c>
      <c r="BS820" s="7" t="s">
        <v>2466</v>
      </c>
    </row>
    <row r="821" spans="1:71" ht="14" hidden="1" customHeight="1" outlineLevel="1" x14ac:dyDescent="0.2">
      <c r="A821" t="s">
        <v>257</v>
      </c>
      <c r="B821" t="s">
        <v>269</v>
      </c>
      <c r="C821" s="1">
        <f t="shared" si="313"/>
        <v>9162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311"/>
        <v>1443</v>
      </c>
      <c r="H821" s="2">
        <f t="shared" si="312"/>
        <v>0.15749836280288146</v>
      </c>
      <c r="I821" s="2"/>
      <c r="J821" s="2">
        <f t="shared" si="314"/>
        <v>0.40886269373499234</v>
      </c>
      <c r="K821" s="2">
        <f t="shared" si="315"/>
        <v>0.56636105653787383</v>
      </c>
      <c r="L821" s="2">
        <f t="shared" si="316"/>
        <v>0</v>
      </c>
      <c r="M821" s="2">
        <f t="shared" si="317"/>
        <v>2.477624972713377E-2</v>
      </c>
      <c r="N821" s="1">
        <v>3746</v>
      </c>
      <c r="O821" s="1">
        <v>5189</v>
      </c>
      <c r="Q821" s="61">
        <v>187</v>
      </c>
      <c r="R821" s="61"/>
      <c r="S821" s="61"/>
      <c r="T821" s="61"/>
      <c r="U821" s="61"/>
      <c r="V821" s="61"/>
      <c r="W821" s="61">
        <v>2</v>
      </c>
      <c r="X821" s="61">
        <v>38</v>
      </c>
      <c r="Y821" s="61"/>
      <c r="Z821" s="61"/>
      <c r="BB821" s="7">
        <f>IF(Q821&gt;0,RANK(Q821,(N821:P821,Q821:AE821)),0)</f>
        <v>3</v>
      </c>
      <c r="BC821" s="7">
        <f>IF(R821&gt;0,RANK(R821,(N821:P821,Q821:AE821)),0)</f>
        <v>0</v>
      </c>
      <c r="BD821" s="7">
        <f>IF(T821&gt;0,RANK(T821,(N821:P821,Q821:AE821)),0)</f>
        <v>0</v>
      </c>
      <c r="BE821" s="7">
        <f>IF(S821&gt;0,RANK(S821,(N821:P821,Q821:AE821)),0)</f>
        <v>0</v>
      </c>
      <c r="BF821" s="2">
        <f t="shared" si="318"/>
        <v>2.0410390744378958E-2</v>
      </c>
      <c r="BG821" s="2">
        <f t="shared" si="319"/>
        <v>0</v>
      </c>
      <c r="BH821" s="2">
        <f t="shared" si="320"/>
        <v>0</v>
      </c>
      <c r="BI821" s="2">
        <f t="shared" si="321"/>
        <v>0</v>
      </c>
      <c r="BK821" t="s">
        <v>257</v>
      </c>
      <c r="BL821" t="s">
        <v>269</v>
      </c>
      <c r="BO821" s="99">
        <v>19</v>
      </c>
      <c r="BP821" s="97">
        <v>183</v>
      </c>
      <c r="BQ821" s="103">
        <f t="shared" si="322"/>
        <v>19183</v>
      </c>
      <c r="BS821" s="7" t="s">
        <v>2466</v>
      </c>
    </row>
    <row r="822" spans="1:71" ht="14" hidden="1" customHeight="1" outlineLevel="1" x14ac:dyDescent="0.2">
      <c r="A822" t="s">
        <v>423</v>
      </c>
      <c r="B822" t="s">
        <v>269</v>
      </c>
      <c r="C822" s="1">
        <f t="shared" si="313"/>
        <v>2405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311"/>
        <v>902</v>
      </c>
      <c r="H822" s="2">
        <f t="shared" si="312"/>
        <v>0.37505197505197507</v>
      </c>
      <c r="I822" s="2"/>
      <c r="J822" s="2">
        <f t="shared" si="314"/>
        <v>0.30020790020790022</v>
      </c>
      <c r="K822" s="2">
        <f t="shared" si="315"/>
        <v>0.6752598752598753</v>
      </c>
      <c r="L822" s="2">
        <f t="shared" si="316"/>
        <v>0</v>
      </c>
      <c r="M822" s="2">
        <f t="shared" si="317"/>
        <v>2.4532224532224478E-2</v>
      </c>
      <c r="N822" s="1">
        <v>722</v>
      </c>
      <c r="O822" s="1">
        <v>1624</v>
      </c>
      <c r="Q822" s="61">
        <v>51</v>
      </c>
      <c r="R822" s="61"/>
      <c r="S822" s="61"/>
      <c r="T822" s="61"/>
      <c r="U822" s="61"/>
      <c r="V822" s="61"/>
      <c r="W822" s="61">
        <v>0</v>
      </c>
      <c r="X822" s="61">
        <v>8</v>
      </c>
      <c r="Y822" s="61"/>
      <c r="Z822" s="61"/>
      <c r="BB822" s="7">
        <f>IF(Q822&gt;0,RANK(Q822,(N822:P822,Q822:AE822)),0)</f>
        <v>3</v>
      </c>
      <c r="BC822" s="7">
        <f>IF(R822&gt;0,RANK(R822,(N822:P822,Q822:AE822)),0)</f>
        <v>0</v>
      </c>
      <c r="BD822" s="7">
        <f>IF(T822&gt;0,RANK(T822,(N822:P822,Q822:AE822)),0)</f>
        <v>0</v>
      </c>
      <c r="BE822" s="7">
        <f>IF(S822&gt;0,RANK(S822,(N822:P822,Q822:AE822)),0)</f>
        <v>0</v>
      </c>
      <c r="BF822" s="2">
        <f t="shared" si="318"/>
        <v>2.1205821205821207E-2</v>
      </c>
      <c r="BG822" s="2">
        <f t="shared" si="319"/>
        <v>0</v>
      </c>
      <c r="BH822" s="2">
        <f t="shared" si="320"/>
        <v>0</v>
      </c>
      <c r="BI822" s="2">
        <f t="shared" si="321"/>
        <v>0</v>
      </c>
      <c r="BK822" t="s">
        <v>423</v>
      </c>
      <c r="BL822" t="s">
        <v>269</v>
      </c>
      <c r="BO822" s="99">
        <v>19</v>
      </c>
      <c r="BP822" s="97">
        <v>185</v>
      </c>
      <c r="BQ822" s="103">
        <f t="shared" si="322"/>
        <v>19185</v>
      </c>
      <c r="BS822" s="7" t="s">
        <v>2466</v>
      </c>
    </row>
    <row r="823" spans="1:71" ht="14" hidden="1" customHeight="1" outlineLevel="1" x14ac:dyDescent="0.2">
      <c r="A823" t="s">
        <v>302</v>
      </c>
      <c r="B823" t="s">
        <v>269</v>
      </c>
      <c r="C823" s="1">
        <f t="shared" si="313"/>
        <v>14149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311"/>
        <v>1595</v>
      </c>
      <c r="H823" s="2">
        <f t="shared" si="312"/>
        <v>0.11272881475722665</v>
      </c>
      <c r="I823" s="2"/>
      <c r="J823" s="2">
        <f t="shared" si="314"/>
        <v>0.43338751855254787</v>
      </c>
      <c r="K823" s="2">
        <f t="shared" si="315"/>
        <v>0.54611633330977449</v>
      </c>
      <c r="L823" s="2">
        <f t="shared" si="316"/>
        <v>0</v>
      </c>
      <c r="M823" s="2">
        <f t="shared" si="317"/>
        <v>2.0496148137677639E-2</v>
      </c>
      <c r="N823" s="1">
        <v>6132</v>
      </c>
      <c r="O823" s="1">
        <v>7727</v>
      </c>
      <c r="Q823" s="61">
        <v>219</v>
      </c>
      <c r="R823" s="61"/>
      <c r="S823" s="61"/>
      <c r="T823" s="61"/>
      <c r="U823" s="61"/>
      <c r="V823" s="61"/>
      <c r="W823" s="61">
        <v>3</v>
      </c>
      <c r="X823" s="61">
        <v>68</v>
      </c>
      <c r="Y823" s="61"/>
      <c r="Z823" s="61"/>
      <c r="BB823" s="7">
        <f>IF(Q823&gt;0,RANK(Q823,(N823:P823,Q823:AE823)),0)</f>
        <v>3</v>
      </c>
      <c r="BC823" s="7">
        <f>IF(R823&gt;0,RANK(R823,(N823:P823,Q823:AE823)),0)</f>
        <v>0</v>
      </c>
      <c r="BD823" s="7">
        <f>IF(T823&gt;0,RANK(T823,(N823:P823,Q823:AE823)),0)</f>
        <v>0</v>
      </c>
      <c r="BE823" s="7">
        <f>IF(S823&gt;0,RANK(S823,(N823:P823,Q823:AE823)),0)</f>
        <v>0</v>
      </c>
      <c r="BF823" s="2">
        <f t="shared" si="318"/>
        <v>1.5478125662590997E-2</v>
      </c>
      <c r="BG823" s="2">
        <f t="shared" si="319"/>
        <v>0</v>
      </c>
      <c r="BH823" s="2">
        <f t="shared" si="320"/>
        <v>0</v>
      </c>
      <c r="BI823" s="2">
        <f t="shared" si="321"/>
        <v>0</v>
      </c>
      <c r="BK823" t="s">
        <v>302</v>
      </c>
      <c r="BL823" t="s">
        <v>269</v>
      </c>
      <c r="BO823" s="99">
        <v>19</v>
      </c>
      <c r="BP823" s="97">
        <v>187</v>
      </c>
      <c r="BQ823" s="103">
        <f t="shared" si="322"/>
        <v>19187</v>
      </c>
      <c r="BS823" s="7" t="s">
        <v>2466</v>
      </c>
    </row>
    <row r="824" spans="1:71" ht="14" hidden="1" customHeight="1" outlineLevel="1" x14ac:dyDescent="0.2">
      <c r="A824" t="s">
        <v>1622</v>
      </c>
      <c r="B824" t="s">
        <v>269</v>
      </c>
      <c r="C824" s="1">
        <f t="shared" si="313"/>
        <v>4632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311"/>
        <v>938</v>
      </c>
      <c r="H824" s="2">
        <f t="shared" si="312"/>
        <v>0.20250431778929187</v>
      </c>
      <c r="I824" s="2"/>
      <c r="J824" s="2">
        <f t="shared" si="314"/>
        <v>0.3860103626943005</v>
      </c>
      <c r="K824" s="2">
        <f t="shared" si="315"/>
        <v>0.58851468048359246</v>
      </c>
      <c r="L824" s="2">
        <f t="shared" si="316"/>
        <v>0</v>
      </c>
      <c r="M824" s="2">
        <f t="shared" si="317"/>
        <v>2.5474956822106987E-2</v>
      </c>
      <c r="N824" s="1">
        <v>1788</v>
      </c>
      <c r="O824" s="1">
        <v>2726</v>
      </c>
      <c r="Q824" s="61">
        <v>80</v>
      </c>
      <c r="R824" s="61"/>
      <c r="S824" s="61"/>
      <c r="T824" s="61"/>
      <c r="U824" s="61"/>
      <c r="V824" s="61"/>
      <c r="W824" s="61">
        <v>0</v>
      </c>
      <c r="X824" s="61">
        <v>38</v>
      </c>
      <c r="Y824" s="61"/>
      <c r="Z824" s="61"/>
      <c r="BB824" s="7">
        <f>IF(Q824&gt;0,RANK(Q824,(N824:P824,Q824:AE824)),0)</f>
        <v>3</v>
      </c>
      <c r="BC824" s="7">
        <f>IF(R824&gt;0,RANK(R824,(N824:P824,Q824:AE824)),0)</f>
        <v>0</v>
      </c>
      <c r="BD824" s="7">
        <f>IF(T824&gt;0,RANK(T824,(N824:P824,Q824:AE824)),0)</f>
        <v>0</v>
      </c>
      <c r="BE824" s="7">
        <f>IF(S824&gt;0,RANK(S824,(N824:P824,Q824:AE824)),0)</f>
        <v>0</v>
      </c>
      <c r="BF824" s="2">
        <f t="shared" si="318"/>
        <v>1.7271157167530225E-2</v>
      </c>
      <c r="BG824" s="2">
        <f t="shared" si="319"/>
        <v>0</v>
      </c>
      <c r="BH824" s="2">
        <f t="shared" si="320"/>
        <v>0</v>
      </c>
      <c r="BI824" s="2">
        <f t="shared" si="321"/>
        <v>0</v>
      </c>
      <c r="BK824" t="s">
        <v>1622</v>
      </c>
      <c r="BL824" t="s">
        <v>269</v>
      </c>
      <c r="BO824" s="99">
        <v>19</v>
      </c>
      <c r="BP824" s="97">
        <v>189</v>
      </c>
      <c r="BQ824" s="103">
        <f t="shared" si="322"/>
        <v>19189</v>
      </c>
      <c r="BS824" s="7" t="s">
        <v>2466</v>
      </c>
    </row>
    <row r="825" spans="1:71" ht="14" hidden="1" customHeight="1" outlineLevel="1" x14ac:dyDescent="0.2">
      <c r="A825" t="s">
        <v>1776</v>
      </c>
      <c r="B825" t="s">
        <v>269</v>
      </c>
      <c r="C825" s="1">
        <f t="shared" si="313"/>
        <v>9873</v>
      </c>
      <c r="D825" s="7">
        <f>IF(N825&gt;0, RANK(N825,(N825:P825,Q825:AE825)),0)</f>
        <v>2</v>
      </c>
      <c r="E825" s="7">
        <f>IF(O825&gt;0,RANK(O825,(N825:P825,Q825:AE825)),0)</f>
        <v>1</v>
      </c>
      <c r="F825" s="7">
        <f>IF(P825&gt;0,RANK(P825,(N825:P825,Q825:AE825)),0)</f>
        <v>0</v>
      </c>
      <c r="G825" s="1">
        <f t="shared" si="311"/>
        <v>56</v>
      </c>
      <c r="H825" s="2">
        <f t="shared" si="312"/>
        <v>5.6720348424997465E-3</v>
      </c>
      <c r="I825" s="2"/>
      <c r="J825" s="2">
        <f t="shared" si="314"/>
        <v>0.48465512002430872</v>
      </c>
      <c r="K825" s="2">
        <f t="shared" si="315"/>
        <v>0.49032715486680845</v>
      </c>
      <c r="L825" s="2">
        <f t="shared" si="316"/>
        <v>0</v>
      </c>
      <c r="M825" s="2">
        <f t="shared" si="317"/>
        <v>2.5017725108882782E-2</v>
      </c>
      <c r="N825" s="1">
        <v>4785</v>
      </c>
      <c r="O825" s="1">
        <v>4841</v>
      </c>
      <c r="Q825" s="61">
        <v>116</v>
      </c>
      <c r="R825" s="61"/>
      <c r="S825" s="61"/>
      <c r="T825" s="61"/>
      <c r="U825" s="61"/>
      <c r="V825" s="61"/>
      <c r="W825" s="61">
        <v>0</v>
      </c>
      <c r="X825" s="61">
        <v>131</v>
      </c>
      <c r="Y825" s="61"/>
      <c r="Z825" s="61"/>
      <c r="BB825" s="7">
        <f>IF(Q825&gt;0,RANK(Q825,(N825:P825,Q825:AE825)),0)</f>
        <v>4</v>
      </c>
      <c r="BC825" s="7">
        <f>IF(R825&gt;0,RANK(R825,(N825:P825,Q825:AE825)),0)</f>
        <v>0</v>
      </c>
      <c r="BD825" s="7">
        <f>IF(T825&gt;0,RANK(T825,(N825:P825,Q825:AE825)),0)</f>
        <v>0</v>
      </c>
      <c r="BE825" s="7">
        <f>IF(S825&gt;0,RANK(S825,(N825:P825,Q825:AE825)),0)</f>
        <v>0</v>
      </c>
      <c r="BF825" s="2">
        <f t="shared" si="318"/>
        <v>1.1749215030892332E-2</v>
      </c>
      <c r="BG825" s="2">
        <f t="shared" si="319"/>
        <v>0</v>
      </c>
      <c r="BH825" s="2">
        <f t="shared" si="320"/>
        <v>0</v>
      </c>
      <c r="BI825" s="2">
        <f t="shared" si="321"/>
        <v>0</v>
      </c>
      <c r="BK825" t="s">
        <v>1776</v>
      </c>
      <c r="BL825" t="s">
        <v>269</v>
      </c>
      <c r="BO825" s="99">
        <v>19</v>
      </c>
      <c r="BP825" s="97">
        <v>191</v>
      </c>
      <c r="BQ825" s="103">
        <f t="shared" si="322"/>
        <v>19191</v>
      </c>
      <c r="BS825" s="7" t="s">
        <v>2466</v>
      </c>
    </row>
    <row r="826" spans="1:71" ht="14" hidden="1" customHeight="1" outlineLevel="1" x14ac:dyDescent="0.2">
      <c r="A826" t="s">
        <v>1777</v>
      </c>
      <c r="B826" t="s">
        <v>269</v>
      </c>
      <c r="C826" s="1">
        <f t="shared" si="313"/>
        <v>35430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0</v>
      </c>
      <c r="G826" s="1">
        <f t="shared" si="311"/>
        <v>4606</v>
      </c>
      <c r="H826" s="2">
        <f t="shared" si="312"/>
        <v>0.130002822466836</v>
      </c>
      <c r="I826" s="2"/>
      <c r="J826" s="2">
        <f t="shared" si="314"/>
        <v>0.42404741744284502</v>
      </c>
      <c r="K826" s="2">
        <f t="shared" si="315"/>
        <v>0.55405023990968105</v>
      </c>
      <c r="L826" s="2">
        <f t="shared" si="316"/>
        <v>0</v>
      </c>
      <c r="M826" s="2">
        <f>IF(C826=0,"-",(1-J826-K826-L826))</f>
        <v>2.1902342647473927E-2</v>
      </c>
      <c r="N826" s="1">
        <v>15024</v>
      </c>
      <c r="O826" s="1">
        <v>19630</v>
      </c>
      <c r="Q826" s="61">
        <v>618</v>
      </c>
      <c r="R826" s="61"/>
      <c r="S826" s="61"/>
      <c r="T826" s="61"/>
      <c r="U826" s="61"/>
      <c r="V826" s="61"/>
      <c r="W826" s="61">
        <v>13</v>
      </c>
      <c r="X826" s="61">
        <v>145</v>
      </c>
      <c r="Y826" s="61"/>
      <c r="Z826" s="61"/>
      <c r="BB826" s="7">
        <f>IF(Q826&gt;0,RANK(Q826,(N826:P826,Q826:AE826)),0)</f>
        <v>3</v>
      </c>
      <c r="BC826" s="7">
        <f>IF(R826&gt;0,RANK(R826,(N826:P826,Q826:AE826)),0)</f>
        <v>0</v>
      </c>
      <c r="BD826" s="7">
        <f>IF(T826&gt;0,RANK(T826,(N826:P826,Q826:AE826)),0)</f>
        <v>0</v>
      </c>
      <c r="BE826" s="7">
        <f>IF(S826&gt;0,RANK(S826,(N826:P826,Q826:AE826)),0)</f>
        <v>0</v>
      </c>
      <c r="BF826" s="2">
        <f t="shared" si="318"/>
        <v>1.7442845046570704E-2</v>
      </c>
      <c r="BG826" s="2">
        <f t="shared" si="319"/>
        <v>0</v>
      </c>
      <c r="BH826" s="2">
        <f t="shared" si="320"/>
        <v>0</v>
      </c>
      <c r="BI826" s="2">
        <f t="shared" si="321"/>
        <v>0</v>
      </c>
      <c r="BK826" t="s">
        <v>1777</v>
      </c>
      <c r="BL826" t="s">
        <v>269</v>
      </c>
      <c r="BO826" s="99">
        <v>19</v>
      </c>
      <c r="BP826" s="97">
        <v>193</v>
      </c>
      <c r="BQ826" s="103">
        <f>BO826*1000+BP826</f>
        <v>19193</v>
      </c>
      <c r="BS826" s="7" t="s">
        <v>2466</v>
      </c>
    </row>
    <row r="827" spans="1:71" ht="14" hidden="1" customHeight="1" outlineLevel="1" x14ac:dyDescent="0.2">
      <c r="A827" t="s">
        <v>645</v>
      </c>
      <c r="B827" t="s">
        <v>269</v>
      </c>
      <c r="C827" s="1">
        <f t="shared" si="313"/>
        <v>3533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311"/>
        <v>661</v>
      </c>
      <c r="H827" s="2">
        <f t="shared" si="312"/>
        <v>0.1870931219926408</v>
      </c>
      <c r="I827" s="2"/>
      <c r="J827" s="2">
        <f t="shared" si="314"/>
        <v>0.39116897820549107</v>
      </c>
      <c r="K827" s="2">
        <f t="shared" si="315"/>
        <v>0.57826210019813185</v>
      </c>
      <c r="L827" s="2">
        <f t="shared" si="316"/>
        <v>0</v>
      </c>
      <c r="M827" s="2">
        <f>IF(C827=0,"-",(1-J827-K827-L827))</f>
        <v>3.0568921596377141E-2</v>
      </c>
      <c r="N827" s="1">
        <v>1382</v>
      </c>
      <c r="O827" s="1">
        <v>2043</v>
      </c>
      <c r="Q827" s="61">
        <v>79</v>
      </c>
      <c r="R827" s="61"/>
      <c r="S827" s="61"/>
      <c r="T827" s="61"/>
      <c r="U827" s="61"/>
      <c r="V827" s="61"/>
      <c r="W827" s="61">
        <v>1</v>
      </c>
      <c r="X827" s="61">
        <v>28</v>
      </c>
      <c r="Y827" s="61"/>
      <c r="Z827" s="61"/>
      <c r="BB827" s="7">
        <f>IF(Q827&gt;0,RANK(Q827,(N827:P827,Q827:AE827)),0)</f>
        <v>3</v>
      </c>
      <c r="BC827" s="7">
        <f>IF(R827&gt;0,RANK(R827,(N827:P827,Q827:AE827)),0)</f>
        <v>0</v>
      </c>
      <c r="BD827" s="7">
        <f>IF(T827&gt;0,RANK(T827,(N827:P827,Q827:AE827)),0)</f>
        <v>0</v>
      </c>
      <c r="BE827" s="7">
        <f>IF(S827&gt;0,RANK(S827,(N827:P827,Q827:AE827)),0)</f>
        <v>0</v>
      </c>
      <c r="BF827" s="2">
        <f t="shared" si="318"/>
        <v>2.2360600056609115E-2</v>
      </c>
      <c r="BG827" s="2">
        <f t="shared" si="319"/>
        <v>0</v>
      </c>
      <c r="BH827" s="2">
        <f t="shared" si="320"/>
        <v>0</v>
      </c>
      <c r="BI827" s="2">
        <f t="shared" si="321"/>
        <v>0</v>
      </c>
      <c r="BK827" t="s">
        <v>645</v>
      </c>
      <c r="BL827" t="s">
        <v>269</v>
      </c>
      <c r="BO827" s="99">
        <v>19</v>
      </c>
      <c r="BP827" s="97">
        <v>195</v>
      </c>
      <c r="BQ827" s="103">
        <f>BO827*1000+BP827</f>
        <v>19195</v>
      </c>
      <c r="BS827" s="7" t="s">
        <v>2466</v>
      </c>
    </row>
    <row r="828" spans="1:71" ht="14" hidden="1" customHeight="1" outlineLevel="1" x14ac:dyDescent="0.2">
      <c r="A828" t="s">
        <v>150</v>
      </c>
      <c r="B828" t="s">
        <v>269</v>
      </c>
      <c r="C828" s="1">
        <f t="shared" si="313"/>
        <v>4947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311"/>
        <v>1261</v>
      </c>
      <c r="H828" s="2">
        <f t="shared" si="312"/>
        <v>0.25490196078431371</v>
      </c>
      <c r="I828" s="2"/>
      <c r="J828" s="2">
        <f t="shared" si="314"/>
        <v>0.36143117040630685</v>
      </c>
      <c r="K828" s="2">
        <f t="shared" si="315"/>
        <v>0.61633313119062061</v>
      </c>
      <c r="L828" s="2">
        <f t="shared" si="316"/>
        <v>0</v>
      </c>
      <c r="M828" s="2">
        <f>IF(C828=0,"-",(1-J828-K828-L828))</f>
        <v>2.223569840307249E-2</v>
      </c>
      <c r="N828" s="1">
        <v>1788</v>
      </c>
      <c r="O828" s="1">
        <v>3049</v>
      </c>
      <c r="Q828" s="61">
        <v>70</v>
      </c>
      <c r="R828" s="61"/>
      <c r="S828" s="61"/>
      <c r="T828" s="61"/>
      <c r="U828" s="61"/>
      <c r="V828" s="61"/>
      <c r="W828" s="61">
        <v>1</v>
      </c>
      <c r="X828" s="61">
        <v>39</v>
      </c>
      <c r="Y828" s="61"/>
      <c r="Z828" s="61"/>
      <c r="BB828" s="7">
        <f>IF(Q828&gt;0,RANK(Q828,(N828:P828,Q828:AE828)),0)</f>
        <v>3</v>
      </c>
      <c r="BC828" s="7">
        <f>IF(R828&gt;0,RANK(R828,(N828:P828,Q828:AE828)),0)</f>
        <v>0</v>
      </c>
      <c r="BD828" s="7">
        <f>IF(T828&gt;0,RANK(T828,(N828:P828,Q828:AE828)),0)</f>
        <v>0</v>
      </c>
      <c r="BE828" s="7">
        <f>IF(S828&gt;0,RANK(S828,(N828:P828,Q828:AE828)),0)</f>
        <v>0</v>
      </c>
      <c r="BF828" s="2">
        <f t="shared" si="318"/>
        <v>1.4149989892864362E-2</v>
      </c>
      <c r="BG828" s="2">
        <f t="shared" si="319"/>
        <v>0</v>
      </c>
      <c r="BH828" s="2">
        <f t="shared" si="320"/>
        <v>0</v>
      </c>
      <c r="BI828" s="2">
        <f t="shared" si="321"/>
        <v>0</v>
      </c>
      <c r="BK828" t="s">
        <v>150</v>
      </c>
      <c r="BL828" t="s">
        <v>269</v>
      </c>
      <c r="BO828" s="99">
        <v>19</v>
      </c>
      <c r="BP828" s="97">
        <v>197</v>
      </c>
      <c r="BQ828" s="103">
        <f>BO828*1000+BP828</f>
        <v>19197</v>
      </c>
      <c r="BS828" s="7" t="s">
        <v>2466</v>
      </c>
    </row>
    <row r="829" spans="1:71" ht="14" customHeight="1" collapsed="1" x14ac:dyDescent="0.2">
      <c r="A829" t="s">
        <v>268</v>
      </c>
      <c r="B829" t="s">
        <v>260</v>
      </c>
      <c r="C829" s="1">
        <f t="shared" si="313"/>
        <v>1327638</v>
      </c>
      <c r="D829" s="7">
        <f>IF(N829&gt;0, RANK(N829,(N829:P829,Q829:AE829)),0)</f>
        <v>2</v>
      </c>
      <c r="E829" s="7">
        <f>IF(O829&gt;0,RANK(O829,(N829:P829,Q829:AE829)),0)</f>
        <v>1</v>
      </c>
      <c r="F829" s="7">
        <f>IF(P829&gt;0,RANK(P829,(N829:P829,Q829:AE829)),0)</f>
        <v>0</v>
      </c>
      <c r="G829" s="1">
        <f t="shared" si="311"/>
        <v>36289</v>
      </c>
      <c r="H829" s="2">
        <f t="shared" si="312"/>
        <v>2.7333505066893235E-2</v>
      </c>
      <c r="I829" s="2"/>
      <c r="J829" s="2">
        <f t="shared" si="314"/>
        <v>0.47526961415687108</v>
      </c>
      <c r="K829" s="2">
        <f t="shared" si="315"/>
        <v>0.50260311922376433</v>
      </c>
      <c r="L829" s="2">
        <f t="shared" si="316"/>
        <v>0</v>
      </c>
      <c r="M829" s="2">
        <f>IF(C829=0,"-",(1-J829-K829-L829))</f>
        <v>2.2127266619364594E-2</v>
      </c>
      <c r="N829" s="1">
        <f>SUM(N730:N828)</f>
        <v>630986</v>
      </c>
      <c r="O829" s="1">
        <f t="shared" ref="O829:X829" si="323">SUM(O730:O828)</f>
        <v>667275</v>
      </c>
      <c r="Q829" s="1">
        <f t="shared" si="323"/>
        <v>21426</v>
      </c>
      <c r="W829" s="1">
        <f t="shared" si="323"/>
        <v>488</v>
      </c>
      <c r="X829" s="1">
        <f t="shared" si="323"/>
        <v>7463</v>
      </c>
      <c r="BB829" s="7">
        <f>IF(Q829&gt;0,RANK(Q829,(N829:P829,Q829:AE829)),0)</f>
        <v>3</v>
      </c>
      <c r="BC829" s="7">
        <f>IF(R829&gt;0,RANK(R829,(N829:P829,Q829:AE829)),0)</f>
        <v>0</v>
      </c>
      <c r="BD829" s="7">
        <f>IF(T829&gt;0,RANK(T829,(N829:P829,Q829:AE829)),0)</f>
        <v>0</v>
      </c>
      <c r="BE829" s="7">
        <f>IF(S829&gt;0,RANK(S829,(N829:P829,Q829:AE829)),0)</f>
        <v>0</v>
      </c>
      <c r="BF829" s="2">
        <f t="shared" si="318"/>
        <v>1.6138435326497131E-2</v>
      </c>
      <c r="BG829" s="2">
        <f t="shared" si="319"/>
        <v>0</v>
      </c>
      <c r="BH829" s="2">
        <f t="shared" si="320"/>
        <v>0</v>
      </c>
      <c r="BI829" s="2">
        <f t="shared" si="321"/>
        <v>0</v>
      </c>
      <c r="BK829" t="s">
        <v>268</v>
      </c>
      <c r="BL829" t="s">
        <v>260</v>
      </c>
      <c r="BO829" s="99">
        <v>19</v>
      </c>
      <c r="BP829" s="97"/>
      <c r="BQ829" s="99">
        <v>19</v>
      </c>
      <c r="BS829" s="7" t="s">
        <v>887</v>
      </c>
    </row>
    <row r="830" spans="1:71" ht="14" customHeight="1" x14ac:dyDescent="0.2">
      <c r="C830" s="1"/>
      <c r="E830" s="7"/>
      <c r="F830" s="7"/>
      <c r="I830" s="2"/>
      <c r="Q830" s="61"/>
      <c r="R830" s="61"/>
      <c r="S830" s="61"/>
      <c r="T830" s="61"/>
      <c r="U830" s="61"/>
      <c r="V830" s="61"/>
      <c r="W830" s="61"/>
      <c r="X830" s="61"/>
      <c r="Y830" s="61"/>
      <c r="Z830" s="61"/>
      <c r="BB830" s="7"/>
      <c r="BC830" s="7"/>
      <c r="BD830" s="7"/>
      <c r="BE830" s="7"/>
      <c r="BO830" s="99"/>
      <c r="BP830" s="97"/>
    </row>
    <row r="831" spans="1:71" ht="14" hidden="1" customHeight="1" outlineLevel="1" x14ac:dyDescent="0.2">
      <c r="A831" t="s">
        <v>524</v>
      </c>
      <c r="B831" t="s">
        <v>298</v>
      </c>
      <c r="C831" s="1">
        <f t="shared" ref="C831:C862" si="324">SUM(N831:AY831)</f>
        <v>4436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3</v>
      </c>
      <c r="G831" s="1">
        <f t="shared" si="311"/>
        <v>497</v>
      </c>
      <c r="H831" s="2">
        <f t="shared" si="312"/>
        <v>0.11203787195671776</v>
      </c>
      <c r="I831" s="2"/>
      <c r="J831" s="2">
        <f t="shared" ref="J831:J862" si="325">IF($C831=0,"-",N831/$C831)</f>
        <v>0.40464382326420201</v>
      </c>
      <c r="K831" s="2">
        <f t="shared" ref="K831:K862" si="326">IF($C831=0,"-",O831/$C831)</f>
        <v>0.51668169522091978</v>
      </c>
      <c r="L831" s="2">
        <f t="shared" ref="L831:L862" si="327">IF($C831=0,"-",P831/$C831)</f>
        <v>3.6744815148782688E-2</v>
      </c>
      <c r="M831" s="2">
        <f t="shared" ref="M831:M862" si="328">IF(C831=0,"-",(1-J831-K831-L831))</f>
        <v>4.1929666366095526E-2</v>
      </c>
      <c r="N831" s="1">
        <v>1795</v>
      </c>
      <c r="O831" s="1">
        <v>2292</v>
      </c>
      <c r="P831" s="1">
        <v>163</v>
      </c>
      <c r="Q831" s="61">
        <v>122</v>
      </c>
      <c r="R831" s="61"/>
      <c r="S831" s="61"/>
      <c r="T831" s="61"/>
      <c r="U831" s="61"/>
      <c r="V831" s="61"/>
      <c r="W831" s="61"/>
      <c r="X831" s="61">
        <v>64</v>
      </c>
      <c r="Y831" s="61"/>
      <c r="Z831" s="61"/>
      <c r="BB831" s="7">
        <f>IF(Q831&gt;0,RANK(Q831,(N831:P831,Q831:AE831)),0)</f>
        <v>4</v>
      </c>
      <c r="BC831" s="7">
        <f>IF(R831&gt;0,RANK(R831,(N831:P831,Q831:AE831)),0)</f>
        <v>0</v>
      </c>
      <c r="BD831" s="7">
        <f>IF(T831&gt;0,RANK(T831,(N831:P831,Q831:AE831)),0)</f>
        <v>0</v>
      </c>
      <c r="BE831" s="7">
        <f>IF(S831&gt;0,RANK(S831,(N831:P831,Q831:AE831)),0)</f>
        <v>0</v>
      </c>
      <c r="BF831" s="2">
        <f t="shared" ref="BF831:BF862" si="329">IF($C831=0,"-",Q831/$C831)</f>
        <v>2.7502254283137961E-2</v>
      </c>
      <c r="BG831" s="2">
        <f t="shared" ref="BG831:BG862" si="330">IF($C831=0,"-",R831/$C831)</f>
        <v>0</v>
      </c>
      <c r="BH831" s="2">
        <f t="shared" ref="BH831:BH862" si="331">IF($C831=0,"-",T831/$C831)</f>
        <v>0</v>
      </c>
      <c r="BI831" s="2">
        <f t="shared" ref="BI831:BI862" si="332">IF($C831=0,"-",S831/$C831)</f>
        <v>0</v>
      </c>
      <c r="BK831" t="s">
        <v>524</v>
      </c>
      <c r="BL831" t="s">
        <v>298</v>
      </c>
      <c r="BO831" s="99">
        <v>20</v>
      </c>
      <c r="BP831" s="97">
        <v>1</v>
      </c>
      <c r="BQ831" s="103">
        <f t="shared" ref="BQ831:BQ862" si="333">BO831*1000+BP831</f>
        <v>20001</v>
      </c>
      <c r="BS831" s="7" t="s">
        <v>2466</v>
      </c>
    </row>
    <row r="832" spans="1:71" ht="14" hidden="1" customHeight="1" outlineLevel="1" x14ac:dyDescent="0.2">
      <c r="A832" t="s">
        <v>1047</v>
      </c>
      <c r="B832" t="s">
        <v>298</v>
      </c>
      <c r="C832" s="1">
        <f t="shared" si="324"/>
        <v>2765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3</v>
      </c>
      <c r="G832" s="1">
        <f t="shared" si="311"/>
        <v>639</v>
      </c>
      <c r="H832" s="2">
        <f t="shared" si="312"/>
        <v>0.23110307414104883</v>
      </c>
      <c r="I832" s="2"/>
      <c r="J832" s="2">
        <f t="shared" si="325"/>
        <v>0.34611211573236889</v>
      </c>
      <c r="K832" s="2">
        <f t="shared" si="326"/>
        <v>0.57721518987341769</v>
      </c>
      <c r="L832" s="2">
        <f t="shared" si="327"/>
        <v>4.593128390596745E-2</v>
      </c>
      <c r="M832" s="2">
        <f t="shared" si="328"/>
        <v>3.0741410488245975E-2</v>
      </c>
      <c r="N832" s="1">
        <v>957</v>
      </c>
      <c r="O832" s="1">
        <v>1596</v>
      </c>
      <c r="P832" s="1">
        <v>127</v>
      </c>
      <c r="Q832" s="61">
        <v>62</v>
      </c>
      <c r="R832" s="61"/>
      <c r="S832" s="61"/>
      <c r="T832" s="61"/>
      <c r="U832" s="61"/>
      <c r="V832" s="61"/>
      <c r="W832" s="61"/>
      <c r="X832" s="61">
        <v>23</v>
      </c>
      <c r="Y832" s="61"/>
      <c r="Z832" s="61"/>
      <c r="BB832" s="7">
        <f>IF(Q832&gt;0,RANK(Q832,(N832:P832,Q832:AE832)),0)</f>
        <v>4</v>
      </c>
      <c r="BC832" s="7">
        <f>IF(R832&gt;0,RANK(R832,(N832:P832,Q832:AE832)),0)</f>
        <v>0</v>
      </c>
      <c r="BD832" s="7">
        <f>IF(T832&gt;0,RANK(T832,(N832:P832,Q832:AE832)),0)</f>
        <v>0</v>
      </c>
      <c r="BE832" s="7">
        <f>IF(S832&gt;0,RANK(S832,(N832:P832,Q832:AE832)),0)</f>
        <v>0</v>
      </c>
      <c r="BF832" s="2">
        <f t="shared" si="329"/>
        <v>2.2423146473779385E-2</v>
      </c>
      <c r="BG832" s="2">
        <f t="shared" si="330"/>
        <v>0</v>
      </c>
      <c r="BH832" s="2">
        <f t="shared" si="331"/>
        <v>0</v>
      </c>
      <c r="BI832" s="2">
        <f t="shared" si="332"/>
        <v>0</v>
      </c>
      <c r="BK832" t="s">
        <v>1047</v>
      </c>
      <c r="BL832" t="s">
        <v>298</v>
      </c>
      <c r="BO832" s="99">
        <v>20</v>
      </c>
      <c r="BP832" s="97">
        <v>3</v>
      </c>
      <c r="BQ832" s="103">
        <f t="shared" si="333"/>
        <v>20003</v>
      </c>
      <c r="BS832" s="7" t="s">
        <v>2466</v>
      </c>
    </row>
    <row r="833" spans="1:71" ht="14" hidden="1" customHeight="1" outlineLevel="1" x14ac:dyDescent="0.2">
      <c r="A833" t="s">
        <v>1048</v>
      </c>
      <c r="B833" t="s">
        <v>298</v>
      </c>
      <c r="C833" s="1">
        <f t="shared" si="324"/>
        <v>5472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3</v>
      </c>
      <c r="G833" s="1">
        <f t="shared" si="311"/>
        <v>111</v>
      </c>
      <c r="H833" s="2">
        <f t="shared" si="312"/>
        <v>2.0285087719298246E-2</v>
      </c>
      <c r="I833" s="2"/>
      <c r="J833" s="2">
        <f t="shared" si="325"/>
        <v>0.44718567251461988</v>
      </c>
      <c r="K833" s="2">
        <f t="shared" si="326"/>
        <v>0.46747076023391815</v>
      </c>
      <c r="L833" s="2">
        <f t="shared" si="327"/>
        <v>5.1352339181286552E-2</v>
      </c>
      <c r="M833" s="2">
        <f t="shared" si="328"/>
        <v>3.3991228070175364E-2</v>
      </c>
      <c r="N833" s="1">
        <v>2447</v>
      </c>
      <c r="O833" s="1">
        <v>2558</v>
      </c>
      <c r="P833" s="1">
        <v>281</v>
      </c>
      <c r="Q833" s="61">
        <v>147</v>
      </c>
      <c r="R833" s="61"/>
      <c r="S833" s="61"/>
      <c r="T833" s="61"/>
      <c r="U833" s="61"/>
      <c r="V833" s="61"/>
      <c r="W833" s="61"/>
      <c r="X833" s="61">
        <v>39</v>
      </c>
      <c r="Y833" s="61"/>
      <c r="Z833" s="61"/>
      <c r="BB833" s="7">
        <f>IF(Q833&gt;0,RANK(Q833,(N833:P833,Q833:AE833)),0)</f>
        <v>4</v>
      </c>
      <c r="BC833" s="7">
        <f>IF(R833&gt;0,RANK(R833,(N833:P833,Q833:AE833)),0)</f>
        <v>0</v>
      </c>
      <c r="BD833" s="7">
        <f>IF(T833&gt;0,RANK(T833,(N833:P833,Q833:AE833)),0)</f>
        <v>0</v>
      </c>
      <c r="BE833" s="7">
        <f>IF(S833&gt;0,RANK(S833,(N833:P833,Q833:AE833)),0)</f>
        <v>0</v>
      </c>
      <c r="BF833" s="2">
        <f t="shared" si="329"/>
        <v>2.6864035087719298E-2</v>
      </c>
      <c r="BG833" s="2">
        <f t="shared" si="330"/>
        <v>0</v>
      </c>
      <c r="BH833" s="2">
        <f t="shared" si="331"/>
        <v>0</v>
      </c>
      <c r="BI833" s="2">
        <f t="shared" si="332"/>
        <v>0</v>
      </c>
      <c r="BK833" t="s">
        <v>1048</v>
      </c>
      <c r="BL833" t="s">
        <v>298</v>
      </c>
      <c r="BO833" s="99">
        <v>20</v>
      </c>
      <c r="BP833" s="97">
        <v>5</v>
      </c>
      <c r="BQ833" s="103">
        <f t="shared" si="333"/>
        <v>20005</v>
      </c>
      <c r="BS833" s="7" t="s">
        <v>2466</v>
      </c>
    </row>
    <row r="834" spans="1:71" ht="14" hidden="1" customHeight="1" outlineLevel="1" x14ac:dyDescent="0.2">
      <c r="A834" t="s">
        <v>1886</v>
      </c>
      <c r="B834" t="s">
        <v>298</v>
      </c>
      <c r="C834" s="1">
        <f t="shared" si="324"/>
        <v>1757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3</v>
      </c>
      <c r="G834" s="1">
        <f t="shared" si="311"/>
        <v>759</v>
      </c>
      <c r="H834" s="2">
        <f t="shared" si="312"/>
        <v>0.4319863403528742</v>
      </c>
      <c r="I834" s="2"/>
      <c r="J834" s="2">
        <f t="shared" si="325"/>
        <v>0.22538417757541263</v>
      </c>
      <c r="K834" s="2">
        <f t="shared" si="326"/>
        <v>0.65737051792828682</v>
      </c>
      <c r="L834" s="2">
        <f t="shared" si="327"/>
        <v>8.9926010244735344E-2</v>
      </c>
      <c r="M834" s="2">
        <f t="shared" si="328"/>
        <v>2.7319294251565207E-2</v>
      </c>
      <c r="N834" s="1">
        <v>396</v>
      </c>
      <c r="O834" s="1">
        <v>1155</v>
      </c>
      <c r="P834" s="1">
        <v>158</v>
      </c>
      <c r="Q834" s="61">
        <v>39</v>
      </c>
      <c r="R834" s="61"/>
      <c r="S834" s="61"/>
      <c r="T834" s="61"/>
      <c r="U834" s="61"/>
      <c r="V834" s="61"/>
      <c r="W834" s="61"/>
      <c r="X834" s="61">
        <v>9</v>
      </c>
      <c r="Y834" s="61"/>
      <c r="Z834" s="61"/>
      <c r="BB834" s="7">
        <f>IF(Q834&gt;0,RANK(Q834,(N834:P834,Q834:AE834)),0)</f>
        <v>4</v>
      </c>
      <c r="BC834" s="7">
        <f>IF(R834&gt;0,RANK(R834,(N834:P834,Q834:AE834)),0)</f>
        <v>0</v>
      </c>
      <c r="BD834" s="7">
        <f>IF(T834&gt;0,RANK(T834,(N834:P834,Q834:AE834)),0)</f>
        <v>0</v>
      </c>
      <c r="BE834" s="7">
        <f>IF(S834&gt;0,RANK(S834,(N834:P834,Q834:AE834)),0)</f>
        <v>0</v>
      </c>
      <c r="BF834" s="2">
        <f t="shared" si="329"/>
        <v>2.21969265793967E-2</v>
      </c>
      <c r="BG834" s="2">
        <f t="shared" si="330"/>
        <v>0</v>
      </c>
      <c r="BH834" s="2">
        <f t="shared" si="331"/>
        <v>0</v>
      </c>
      <c r="BI834" s="2">
        <f t="shared" si="332"/>
        <v>0</v>
      </c>
      <c r="BK834" t="s">
        <v>1886</v>
      </c>
      <c r="BL834" t="s">
        <v>298</v>
      </c>
      <c r="BO834" s="99">
        <v>20</v>
      </c>
      <c r="BP834" s="97">
        <v>7</v>
      </c>
      <c r="BQ834" s="103">
        <f t="shared" si="333"/>
        <v>20007</v>
      </c>
      <c r="BS834" s="7" t="s">
        <v>2466</v>
      </c>
    </row>
    <row r="835" spans="1:71" ht="14" hidden="1" customHeight="1" outlineLevel="1" x14ac:dyDescent="0.2">
      <c r="A835" t="s">
        <v>1726</v>
      </c>
      <c r="B835" t="s">
        <v>298</v>
      </c>
      <c r="C835" s="1">
        <f t="shared" si="324"/>
        <v>8587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3</v>
      </c>
      <c r="G835" s="1">
        <f t="shared" si="311"/>
        <v>2196</v>
      </c>
      <c r="H835" s="2">
        <f t="shared" si="312"/>
        <v>0.25573541399790378</v>
      </c>
      <c r="I835" s="2"/>
      <c r="J835" s="2">
        <f t="shared" si="325"/>
        <v>0.30802375684173749</v>
      </c>
      <c r="K835" s="2">
        <f t="shared" si="326"/>
        <v>0.56375917083964133</v>
      </c>
      <c r="L835" s="2">
        <f t="shared" si="327"/>
        <v>0.10108303249097472</v>
      </c>
      <c r="M835" s="2">
        <f t="shared" si="328"/>
        <v>2.7134039827646506E-2</v>
      </c>
      <c r="N835" s="1">
        <v>2645</v>
      </c>
      <c r="O835" s="1">
        <v>4841</v>
      </c>
      <c r="P835" s="1">
        <v>868</v>
      </c>
      <c r="Q835" s="61">
        <v>175</v>
      </c>
      <c r="R835" s="61"/>
      <c r="S835" s="61"/>
      <c r="T835" s="61"/>
      <c r="U835" s="61"/>
      <c r="V835" s="61"/>
      <c r="W835" s="61"/>
      <c r="X835" s="61">
        <v>58</v>
      </c>
      <c r="Y835" s="61"/>
      <c r="Z835" s="61"/>
      <c r="BB835" s="7">
        <f>IF(Q835&gt;0,RANK(Q835,(N835:P835,Q835:AE835)),0)</f>
        <v>4</v>
      </c>
      <c r="BC835" s="7">
        <f>IF(R835&gt;0,RANK(R835,(N835:P835,Q835:AE835)),0)</f>
        <v>0</v>
      </c>
      <c r="BD835" s="7">
        <f>IF(T835&gt;0,RANK(T835,(N835:P835,Q835:AE835)),0)</f>
        <v>0</v>
      </c>
      <c r="BE835" s="7">
        <f>IF(S835&gt;0,RANK(S835,(N835:P835,Q835:AE835)),0)</f>
        <v>0</v>
      </c>
      <c r="BF835" s="2">
        <f t="shared" si="329"/>
        <v>2.0379643647373939E-2</v>
      </c>
      <c r="BG835" s="2">
        <f t="shared" si="330"/>
        <v>0</v>
      </c>
      <c r="BH835" s="2">
        <f t="shared" si="331"/>
        <v>0</v>
      </c>
      <c r="BI835" s="2">
        <f t="shared" si="332"/>
        <v>0</v>
      </c>
      <c r="BK835" t="s">
        <v>1726</v>
      </c>
      <c r="BL835" t="s">
        <v>298</v>
      </c>
      <c r="BO835" s="99">
        <v>20</v>
      </c>
      <c r="BP835" s="97">
        <v>9</v>
      </c>
      <c r="BQ835" s="103">
        <f t="shared" si="333"/>
        <v>20009</v>
      </c>
      <c r="BS835" s="7" t="s">
        <v>2466</v>
      </c>
    </row>
    <row r="836" spans="1:71" ht="14" hidden="1" customHeight="1" outlineLevel="1" x14ac:dyDescent="0.2">
      <c r="A836" t="s">
        <v>1727</v>
      </c>
      <c r="B836" t="s">
        <v>298</v>
      </c>
      <c r="C836" s="1">
        <f t="shared" si="324"/>
        <v>4933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3</v>
      </c>
      <c r="G836" s="1">
        <f t="shared" ref="G836:G899" si="334">IF(C836&gt;0,MAX(N836:P836)-LARGE(N836:P836,2),0)</f>
        <v>1394</v>
      </c>
      <c r="H836" s="2">
        <f t="shared" ref="H836:H899" si="335">IF(C836&gt;0,G836/C836,0)</f>
        <v>0.28258666126089599</v>
      </c>
      <c r="I836" s="2"/>
      <c r="J836" s="2">
        <f t="shared" si="325"/>
        <v>0.31948104601662275</v>
      </c>
      <c r="K836" s="2">
        <f t="shared" si="326"/>
        <v>0.60206770727751879</v>
      </c>
      <c r="L836" s="2">
        <f t="shared" si="327"/>
        <v>3.5475369957429559E-2</v>
      </c>
      <c r="M836" s="2">
        <f t="shared" si="328"/>
        <v>4.2975876748428898E-2</v>
      </c>
      <c r="N836" s="1">
        <v>1576</v>
      </c>
      <c r="O836" s="1">
        <v>2970</v>
      </c>
      <c r="P836" s="1">
        <v>175</v>
      </c>
      <c r="Q836" s="61">
        <v>169</v>
      </c>
      <c r="R836" s="61"/>
      <c r="S836" s="61"/>
      <c r="T836" s="61"/>
      <c r="U836" s="61"/>
      <c r="V836" s="61"/>
      <c r="W836" s="61"/>
      <c r="X836" s="61">
        <v>43</v>
      </c>
      <c r="Y836" s="61"/>
      <c r="Z836" s="61"/>
      <c r="BB836" s="7">
        <f>IF(Q836&gt;0,RANK(Q836,(N836:P836,Q836:AE836)),0)</f>
        <v>4</v>
      </c>
      <c r="BC836" s="7">
        <f>IF(R836&gt;0,RANK(R836,(N836:P836,Q836:AE836)),0)</f>
        <v>0</v>
      </c>
      <c r="BD836" s="7">
        <f>IF(T836&gt;0,RANK(T836,(N836:P836,Q836:AE836)),0)</f>
        <v>0</v>
      </c>
      <c r="BE836" s="7">
        <f>IF(S836&gt;0,RANK(S836,(N836:P836,Q836:AE836)),0)</f>
        <v>0</v>
      </c>
      <c r="BF836" s="2">
        <f t="shared" si="329"/>
        <v>3.4259071558889118E-2</v>
      </c>
      <c r="BG836" s="2">
        <f t="shared" si="330"/>
        <v>0</v>
      </c>
      <c r="BH836" s="2">
        <f t="shared" si="331"/>
        <v>0</v>
      </c>
      <c r="BI836" s="2">
        <f t="shared" si="332"/>
        <v>0</v>
      </c>
      <c r="BK836" t="s">
        <v>1727</v>
      </c>
      <c r="BL836" t="s">
        <v>298</v>
      </c>
      <c r="BO836" s="99">
        <v>20</v>
      </c>
      <c r="BP836" s="97">
        <v>11</v>
      </c>
      <c r="BQ836" s="103">
        <f t="shared" si="333"/>
        <v>20011</v>
      </c>
      <c r="BS836" s="7" t="s">
        <v>2466</v>
      </c>
    </row>
    <row r="837" spans="1:71" ht="14" hidden="1" customHeight="1" outlineLevel="1" x14ac:dyDescent="0.2">
      <c r="A837" t="s">
        <v>2389</v>
      </c>
      <c r="B837" t="s">
        <v>298</v>
      </c>
      <c r="C837" s="1">
        <f t="shared" si="324"/>
        <v>3388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3</v>
      </c>
      <c r="G837" s="1">
        <f t="shared" si="334"/>
        <v>703</v>
      </c>
      <c r="H837" s="2">
        <f t="shared" si="335"/>
        <v>0.20749704840613931</v>
      </c>
      <c r="I837" s="2"/>
      <c r="J837" s="2">
        <f t="shared" si="325"/>
        <v>0.33441558441558439</v>
      </c>
      <c r="K837" s="2">
        <f t="shared" si="326"/>
        <v>0.54191263282172375</v>
      </c>
      <c r="L837" s="2">
        <f t="shared" si="327"/>
        <v>9.4451003541912631E-2</v>
      </c>
      <c r="M837" s="2">
        <f t="shared" si="328"/>
        <v>2.9220779220779231E-2</v>
      </c>
      <c r="N837" s="1">
        <v>1133</v>
      </c>
      <c r="O837" s="1">
        <v>1836</v>
      </c>
      <c r="P837" s="1">
        <v>320</v>
      </c>
      <c r="Q837" s="61">
        <v>74</v>
      </c>
      <c r="R837" s="61"/>
      <c r="S837" s="61"/>
      <c r="T837" s="61"/>
      <c r="U837" s="61"/>
      <c r="V837" s="61"/>
      <c r="W837" s="61"/>
      <c r="X837" s="61">
        <v>25</v>
      </c>
      <c r="Y837" s="61"/>
      <c r="Z837" s="61"/>
      <c r="BB837" s="7">
        <f>IF(Q837&gt;0,RANK(Q837,(N837:P837,Q837:AE837)),0)</f>
        <v>4</v>
      </c>
      <c r="BC837" s="7">
        <f>IF(R837&gt;0,RANK(R837,(N837:P837,Q837:AE837)),0)</f>
        <v>0</v>
      </c>
      <c r="BD837" s="7">
        <f>IF(T837&gt;0,RANK(T837,(N837:P837,Q837:AE837)),0)</f>
        <v>0</v>
      </c>
      <c r="BE837" s="7">
        <f>IF(S837&gt;0,RANK(S837,(N837:P837,Q837:AE837)),0)</f>
        <v>0</v>
      </c>
      <c r="BF837" s="2">
        <f t="shared" si="329"/>
        <v>2.1841794569067298E-2</v>
      </c>
      <c r="BG837" s="2">
        <f t="shared" si="330"/>
        <v>0</v>
      </c>
      <c r="BH837" s="2">
        <f t="shared" si="331"/>
        <v>0</v>
      </c>
      <c r="BI837" s="2">
        <f t="shared" si="332"/>
        <v>0</v>
      </c>
      <c r="BK837" t="s">
        <v>2389</v>
      </c>
      <c r="BL837" t="s">
        <v>298</v>
      </c>
      <c r="BO837" s="99">
        <v>20</v>
      </c>
      <c r="BP837" s="97">
        <v>13</v>
      </c>
      <c r="BQ837" s="103">
        <f t="shared" si="333"/>
        <v>20013</v>
      </c>
      <c r="BS837" s="7" t="s">
        <v>2466</v>
      </c>
    </row>
    <row r="838" spans="1:71" ht="14" hidden="1" customHeight="1" outlineLevel="1" x14ac:dyDescent="0.2">
      <c r="A838" t="s">
        <v>1878</v>
      </c>
      <c r="B838" t="s">
        <v>298</v>
      </c>
      <c r="C838" s="1">
        <f t="shared" si="324"/>
        <v>23967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3</v>
      </c>
      <c r="G838" s="1">
        <f t="shared" si="334"/>
        <v>4171</v>
      </c>
      <c r="H838" s="2">
        <f t="shared" si="335"/>
        <v>0.17403095923561565</v>
      </c>
      <c r="I838" s="2"/>
      <c r="J838" s="2">
        <f t="shared" si="325"/>
        <v>0.3609546459715442</v>
      </c>
      <c r="K838" s="2">
        <f t="shared" si="326"/>
        <v>0.53498560520715988</v>
      </c>
      <c r="L838" s="2">
        <f t="shared" si="327"/>
        <v>7.9317394751116113E-2</v>
      </c>
      <c r="M838" s="2">
        <f t="shared" si="328"/>
        <v>2.4742354070179759E-2</v>
      </c>
      <c r="N838" s="1">
        <v>8651</v>
      </c>
      <c r="O838" s="1">
        <v>12822</v>
      </c>
      <c r="P838" s="1">
        <v>1901</v>
      </c>
      <c r="Q838" s="61">
        <v>451</v>
      </c>
      <c r="R838" s="61"/>
      <c r="S838" s="61"/>
      <c r="T838" s="61"/>
      <c r="U838" s="61"/>
      <c r="V838" s="61"/>
      <c r="W838" s="61"/>
      <c r="X838" s="61">
        <v>142</v>
      </c>
      <c r="Y838" s="61"/>
      <c r="Z838" s="61"/>
      <c r="BB838" s="7">
        <f>IF(Q838&gt;0,RANK(Q838,(N838:P838,Q838:AE838)),0)</f>
        <v>4</v>
      </c>
      <c r="BC838" s="7">
        <f>IF(R838&gt;0,RANK(R838,(N838:P838,Q838:AE838)),0)</f>
        <v>0</v>
      </c>
      <c r="BD838" s="7">
        <f>IF(T838&gt;0,RANK(T838,(N838:P838,Q838:AE838)),0)</f>
        <v>0</v>
      </c>
      <c r="BE838" s="7">
        <f>IF(S838&gt;0,RANK(S838,(N838:P838,Q838:AE838)),0)</f>
        <v>0</v>
      </c>
      <c r="BF838" s="2">
        <f t="shared" si="329"/>
        <v>1.8817540785246379E-2</v>
      </c>
      <c r="BG838" s="2">
        <f t="shared" si="330"/>
        <v>0</v>
      </c>
      <c r="BH838" s="2">
        <f t="shared" si="331"/>
        <v>0</v>
      </c>
      <c r="BI838" s="2">
        <f t="shared" si="332"/>
        <v>0</v>
      </c>
      <c r="BK838" t="s">
        <v>1878</v>
      </c>
      <c r="BL838" t="s">
        <v>298</v>
      </c>
      <c r="BO838" s="99">
        <v>20</v>
      </c>
      <c r="BP838" s="97">
        <v>15</v>
      </c>
      <c r="BQ838" s="103">
        <f t="shared" si="333"/>
        <v>20015</v>
      </c>
      <c r="BS838" s="7" t="s">
        <v>2466</v>
      </c>
    </row>
    <row r="839" spans="1:71" ht="14" hidden="1" customHeight="1" outlineLevel="1" x14ac:dyDescent="0.2">
      <c r="A839" t="s">
        <v>768</v>
      </c>
      <c r="B839" t="s">
        <v>298</v>
      </c>
      <c r="C839" s="1">
        <f t="shared" si="324"/>
        <v>1218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3</v>
      </c>
      <c r="G839" s="1">
        <f t="shared" si="334"/>
        <v>213</v>
      </c>
      <c r="H839" s="2">
        <f t="shared" si="335"/>
        <v>0.1748768472906404</v>
      </c>
      <c r="I839" s="2"/>
      <c r="J839" s="2">
        <f t="shared" si="325"/>
        <v>0.36124794745484401</v>
      </c>
      <c r="K839" s="2">
        <f t="shared" si="326"/>
        <v>0.53612479474548436</v>
      </c>
      <c r="L839" s="2">
        <f t="shared" si="327"/>
        <v>7.1428571428571425E-2</v>
      </c>
      <c r="M839" s="2">
        <f t="shared" si="328"/>
        <v>3.1198686371100209E-2</v>
      </c>
      <c r="N839" s="1">
        <v>440</v>
      </c>
      <c r="O839" s="1">
        <v>653</v>
      </c>
      <c r="P839" s="1">
        <v>87</v>
      </c>
      <c r="Q839" s="61">
        <v>34</v>
      </c>
      <c r="R839" s="61"/>
      <c r="S839" s="61"/>
      <c r="T839" s="61"/>
      <c r="U839" s="61"/>
      <c r="V839" s="61"/>
      <c r="W839" s="61"/>
      <c r="X839" s="61">
        <v>4</v>
      </c>
      <c r="Y839" s="61"/>
      <c r="Z839" s="61"/>
      <c r="BB839" s="7">
        <f>IF(Q839&gt;0,RANK(Q839,(N839:P839,Q839:AE839)),0)</f>
        <v>4</v>
      </c>
      <c r="BC839" s="7">
        <f>IF(R839&gt;0,RANK(R839,(N839:P839,Q839:AE839)),0)</f>
        <v>0</v>
      </c>
      <c r="BD839" s="7">
        <f>IF(T839&gt;0,RANK(T839,(N839:P839,Q839:AE839)),0)</f>
        <v>0</v>
      </c>
      <c r="BE839" s="7">
        <f>IF(S839&gt;0,RANK(S839,(N839:P839,Q839:AE839)),0)</f>
        <v>0</v>
      </c>
      <c r="BF839" s="2">
        <f t="shared" si="329"/>
        <v>2.7914614121510674E-2</v>
      </c>
      <c r="BG839" s="2">
        <f t="shared" si="330"/>
        <v>0</v>
      </c>
      <c r="BH839" s="2">
        <f t="shared" si="331"/>
        <v>0</v>
      </c>
      <c r="BI839" s="2">
        <f t="shared" si="332"/>
        <v>0</v>
      </c>
      <c r="BK839" t="s">
        <v>768</v>
      </c>
      <c r="BL839" t="s">
        <v>298</v>
      </c>
      <c r="BO839" s="99">
        <v>20</v>
      </c>
      <c r="BP839" s="97">
        <v>17</v>
      </c>
      <c r="BQ839" s="103">
        <f t="shared" si="333"/>
        <v>20017</v>
      </c>
      <c r="BS839" s="7" t="s">
        <v>2466</v>
      </c>
    </row>
    <row r="840" spans="1:71" ht="14" hidden="1" customHeight="1" outlineLevel="1" x14ac:dyDescent="0.2">
      <c r="A840" t="s">
        <v>769</v>
      </c>
      <c r="B840" t="s">
        <v>298</v>
      </c>
      <c r="C840" s="1">
        <f t="shared" si="324"/>
        <v>1135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3</v>
      </c>
      <c r="G840" s="1">
        <f t="shared" si="334"/>
        <v>556</v>
      </c>
      <c r="H840" s="2">
        <f t="shared" si="335"/>
        <v>0.48986784140969164</v>
      </c>
      <c r="I840" s="2"/>
      <c r="J840" s="2">
        <f t="shared" si="325"/>
        <v>0.22202643171806166</v>
      </c>
      <c r="K840" s="2">
        <f t="shared" si="326"/>
        <v>0.71189427312775333</v>
      </c>
      <c r="L840" s="2">
        <f t="shared" si="327"/>
        <v>4.1409691629955947E-2</v>
      </c>
      <c r="M840" s="2">
        <f t="shared" si="328"/>
        <v>2.4669603524229033E-2</v>
      </c>
      <c r="N840" s="1">
        <v>252</v>
      </c>
      <c r="O840" s="1">
        <v>808</v>
      </c>
      <c r="P840" s="1">
        <v>47</v>
      </c>
      <c r="Q840" s="61">
        <v>27</v>
      </c>
      <c r="R840" s="61"/>
      <c r="S840" s="61"/>
      <c r="T840" s="61"/>
      <c r="U840" s="61"/>
      <c r="V840" s="61"/>
      <c r="W840" s="61"/>
      <c r="X840" s="61">
        <v>1</v>
      </c>
      <c r="Y840" s="61"/>
      <c r="Z840" s="61"/>
      <c r="BB840" s="7">
        <f>IF(Q840&gt;0,RANK(Q840,(N840:P840,Q840:AE840)),0)</f>
        <v>4</v>
      </c>
      <c r="BC840" s="7">
        <f>IF(R840&gt;0,RANK(R840,(N840:P840,Q840:AE840)),0)</f>
        <v>0</v>
      </c>
      <c r="BD840" s="7">
        <f>IF(T840&gt;0,RANK(T840,(N840:P840,Q840:AE840)),0)</f>
        <v>0</v>
      </c>
      <c r="BE840" s="7">
        <f>IF(S840&gt;0,RANK(S840,(N840:P840,Q840:AE840)),0)</f>
        <v>0</v>
      </c>
      <c r="BF840" s="2">
        <f t="shared" si="329"/>
        <v>2.378854625550661E-2</v>
      </c>
      <c r="BG840" s="2">
        <f t="shared" si="330"/>
        <v>0</v>
      </c>
      <c r="BH840" s="2">
        <f t="shared" si="331"/>
        <v>0</v>
      </c>
      <c r="BI840" s="2">
        <f t="shared" si="332"/>
        <v>0</v>
      </c>
      <c r="BK840" t="s">
        <v>769</v>
      </c>
      <c r="BL840" t="s">
        <v>298</v>
      </c>
      <c r="BO840" s="99">
        <v>20</v>
      </c>
      <c r="BP840" s="97">
        <v>19</v>
      </c>
      <c r="BQ840" s="103">
        <f t="shared" si="333"/>
        <v>20019</v>
      </c>
      <c r="BS840" s="7" t="s">
        <v>2466</v>
      </c>
    </row>
    <row r="841" spans="1:71" ht="14" hidden="1" customHeight="1" outlineLevel="1" x14ac:dyDescent="0.2">
      <c r="A841" t="s">
        <v>729</v>
      </c>
      <c r="B841" t="s">
        <v>298</v>
      </c>
      <c r="C841" s="1">
        <f t="shared" si="324"/>
        <v>6991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3</v>
      </c>
      <c r="G841" s="1">
        <f t="shared" si="334"/>
        <v>1970</v>
      </c>
      <c r="H841" s="2">
        <f t="shared" si="335"/>
        <v>0.28179087398083252</v>
      </c>
      <c r="I841" s="2"/>
      <c r="J841" s="2">
        <f t="shared" si="325"/>
        <v>0.33099699613789157</v>
      </c>
      <c r="K841" s="2">
        <f t="shared" si="326"/>
        <v>0.61278787011872404</v>
      </c>
      <c r="L841" s="2">
        <f t="shared" si="327"/>
        <v>2.8608210556429696E-2</v>
      </c>
      <c r="M841" s="2">
        <f t="shared" si="328"/>
        <v>2.7606923186954686E-2</v>
      </c>
      <c r="N841" s="1">
        <v>2314</v>
      </c>
      <c r="O841" s="1">
        <v>4284</v>
      </c>
      <c r="P841" s="1">
        <v>200</v>
      </c>
      <c r="Q841" s="61">
        <v>139</v>
      </c>
      <c r="R841" s="61"/>
      <c r="S841" s="61"/>
      <c r="T841" s="61"/>
      <c r="U841" s="61"/>
      <c r="V841" s="61"/>
      <c r="W841" s="61"/>
      <c r="X841" s="61">
        <v>54</v>
      </c>
      <c r="Y841" s="61"/>
      <c r="Z841" s="61"/>
      <c r="BB841" s="7">
        <f>IF(Q841&gt;0,RANK(Q841,(N841:P841,Q841:AE841)),0)</f>
        <v>4</v>
      </c>
      <c r="BC841" s="7">
        <f>IF(R841&gt;0,RANK(R841,(N841:P841,Q841:AE841)),0)</f>
        <v>0</v>
      </c>
      <c r="BD841" s="7">
        <f>IF(T841&gt;0,RANK(T841,(N841:P841,Q841:AE841)),0)</f>
        <v>0</v>
      </c>
      <c r="BE841" s="7">
        <f>IF(S841&gt;0,RANK(S841,(N841:P841,Q841:AE841)),0)</f>
        <v>0</v>
      </c>
      <c r="BF841" s="2">
        <f t="shared" si="329"/>
        <v>1.9882706336718639E-2</v>
      </c>
      <c r="BG841" s="2">
        <f t="shared" si="330"/>
        <v>0</v>
      </c>
      <c r="BH841" s="2">
        <f t="shared" si="331"/>
        <v>0</v>
      </c>
      <c r="BI841" s="2">
        <f t="shared" si="332"/>
        <v>0</v>
      </c>
      <c r="BK841" t="s">
        <v>729</v>
      </c>
      <c r="BL841" t="s">
        <v>298</v>
      </c>
      <c r="BO841" s="99">
        <v>20</v>
      </c>
      <c r="BP841" s="97">
        <v>21</v>
      </c>
      <c r="BQ841" s="103">
        <f t="shared" si="333"/>
        <v>20021</v>
      </c>
      <c r="BS841" s="7" t="s">
        <v>2466</v>
      </c>
    </row>
    <row r="842" spans="1:71" ht="14" hidden="1" customHeight="1" outlineLevel="1" x14ac:dyDescent="0.2">
      <c r="A842" t="s">
        <v>530</v>
      </c>
      <c r="B842" t="s">
        <v>298</v>
      </c>
      <c r="C842" s="1">
        <f t="shared" si="324"/>
        <v>1087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3</v>
      </c>
      <c r="G842" s="1">
        <f t="shared" si="334"/>
        <v>485</v>
      </c>
      <c r="H842" s="2">
        <f t="shared" si="335"/>
        <v>0.44618215271389144</v>
      </c>
      <c r="I842" s="2"/>
      <c r="J842" s="2">
        <f t="shared" si="325"/>
        <v>0.22815087396504141</v>
      </c>
      <c r="K842" s="2">
        <f t="shared" si="326"/>
        <v>0.6743330266789328</v>
      </c>
      <c r="L842" s="2">
        <f t="shared" si="327"/>
        <v>7.2677092916283353E-2</v>
      </c>
      <c r="M842" s="2">
        <f t="shared" si="328"/>
        <v>2.4839006439742434E-2</v>
      </c>
      <c r="N842" s="1">
        <v>248</v>
      </c>
      <c r="O842" s="1">
        <v>733</v>
      </c>
      <c r="P842" s="1">
        <v>79</v>
      </c>
      <c r="Q842" s="61">
        <v>20</v>
      </c>
      <c r="R842" s="61"/>
      <c r="S842" s="61"/>
      <c r="T842" s="61"/>
      <c r="U842" s="61"/>
      <c r="V842" s="61"/>
      <c r="W842" s="61"/>
      <c r="X842" s="61">
        <v>7</v>
      </c>
      <c r="Y842" s="61"/>
      <c r="Z842" s="61"/>
      <c r="BB842" s="7">
        <f>IF(Q842&gt;0,RANK(Q842,(N842:P842,Q842:AE842)),0)</f>
        <v>4</v>
      </c>
      <c r="BC842" s="7">
        <f>IF(R842&gt;0,RANK(R842,(N842:P842,Q842:AE842)),0)</f>
        <v>0</v>
      </c>
      <c r="BD842" s="7">
        <f>IF(T842&gt;0,RANK(T842,(N842:P842,Q842:AE842)),0)</f>
        <v>0</v>
      </c>
      <c r="BE842" s="7">
        <f>IF(S842&gt;0,RANK(S842,(N842:P842,Q842:AE842)),0)</f>
        <v>0</v>
      </c>
      <c r="BF842" s="2">
        <f t="shared" si="329"/>
        <v>1.8399264029438821E-2</v>
      </c>
      <c r="BG842" s="2">
        <f t="shared" si="330"/>
        <v>0</v>
      </c>
      <c r="BH842" s="2">
        <f t="shared" si="331"/>
        <v>0</v>
      </c>
      <c r="BI842" s="2">
        <f t="shared" si="332"/>
        <v>0</v>
      </c>
      <c r="BK842" t="s">
        <v>530</v>
      </c>
      <c r="BL842" t="s">
        <v>298</v>
      </c>
      <c r="BO842" s="99">
        <v>20</v>
      </c>
      <c r="BP842" s="97">
        <v>23</v>
      </c>
      <c r="BQ842" s="103">
        <f t="shared" si="333"/>
        <v>20023</v>
      </c>
      <c r="BS842" s="7" t="s">
        <v>2466</v>
      </c>
    </row>
    <row r="843" spans="1:71" ht="14" hidden="1" customHeight="1" outlineLevel="1" x14ac:dyDescent="0.2">
      <c r="A843" t="s">
        <v>949</v>
      </c>
      <c r="B843" t="s">
        <v>298</v>
      </c>
      <c r="C843" s="1">
        <f t="shared" si="324"/>
        <v>849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3</v>
      </c>
      <c r="G843" s="1">
        <f t="shared" si="334"/>
        <v>340</v>
      </c>
      <c r="H843" s="2">
        <f t="shared" si="335"/>
        <v>0.4004711425206125</v>
      </c>
      <c r="I843" s="2"/>
      <c r="J843" s="2">
        <f t="shared" si="325"/>
        <v>0.21319199057714958</v>
      </c>
      <c r="K843" s="2">
        <f t="shared" si="326"/>
        <v>0.6136631330977621</v>
      </c>
      <c r="L843" s="2">
        <f t="shared" si="327"/>
        <v>0.14134275618374559</v>
      </c>
      <c r="M843" s="2">
        <f t="shared" si="328"/>
        <v>3.180212014134276E-2</v>
      </c>
      <c r="N843" s="1">
        <v>181</v>
      </c>
      <c r="O843" s="1">
        <v>521</v>
      </c>
      <c r="P843" s="1">
        <v>120</v>
      </c>
      <c r="Q843" s="61">
        <v>22</v>
      </c>
      <c r="R843" s="61"/>
      <c r="S843" s="61"/>
      <c r="T843" s="61"/>
      <c r="U843" s="61"/>
      <c r="V843" s="61"/>
      <c r="W843" s="61"/>
      <c r="X843" s="61">
        <v>5</v>
      </c>
      <c r="Y843" s="61"/>
      <c r="Z843" s="61"/>
      <c r="BB843" s="7">
        <f>IF(Q843&gt;0,RANK(Q843,(N843:P843,Q843:AE843)),0)</f>
        <v>4</v>
      </c>
      <c r="BC843" s="7">
        <f>IF(R843&gt;0,RANK(R843,(N843:P843,Q843:AE843)),0)</f>
        <v>0</v>
      </c>
      <c r="BD843" s="7">
        <f>IF(T843&gt;0,RANK(T843,(N843:P843,Q843:AE843)),0)</f>
        <v>0</v>
      </c>
      <c r="BE843" s="7">
        <f>IF(S843&gt;0,RANK(S843,(N843:P843,Q843:AE843)),0)</f>
        <v>0</v>
      </c>
      <c r="BF843" s="2">
        <f t="shared" si="329"/>
        <v>2.591283863368669E-2</v>
      </c>
      <c r="BG843" s="2">
        <f t="shared" si="330"/>
        <v>0</v>
      </c>
      <c r="BH843" s="2">
        <f t="shared" si="331"/>
        <v>0</v>
      </c>
      <c r="BI843" s="2">
        <f t="shared" si="332"/>
        <v>0</v>
      </c>
      <c r="BK843" t="s">
        <v>949</v>
      </c>
      <c r="BL843" t="s">
        <v>298</v>
      </c>
      <c r="BO843" s="99">
        <v>20</v>
      </c>
      <c r="BP843" s="97">
        <v>25</v>
      </c>
      <c r="BQ843" s="103">
        <f t="shared" si="333"/>
        <v>20025</v>
      </c>
      <c r="BS843" s="7" t="s">
        <v>2466</v>
      </c>
    </row>
    <row r="844" spans="1:71" ht="14" hidden="1" customHeight="1" outlineLevel="1" x14ac:dyDescent="0.2">
      <c r="A844" t="s">
        <v>2583</v>
      </c>
      <c r="B844" t="s">
        <v>298</v>
      </c>
      <c r="C844" s="1">
        <f t="shared" si="324"/>
        <v>3176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3</v>
      </c>
      <c r="G844" s="1">
        <f t="shared" si="334"/>
        <v>703</v>
      </c>
      <c r="H844" s="2">
        <f t="shared" si="335"/>
        <v>0.22134760705289672</v>
      </c>
      <c r="I844" s="2"/>
      <c r="J844" s="2">
        <f t="shared" si="325"/>
        <v>0.32745591939546598</v>
      </c>
      <c r="K844" s="2">
        <f t="shared" si="326"/>
        <v>0.54880352644836272</v>
      </c>
      <c r="L844" s="2">
        <f t="shared" si="327"/>
        <v>8.8790931989924438E-2</v>
      </c>
      <c r="M844" s="2">
        <f t="shared" si="328"/>
        <v>3.4949622166246808E-2</v>
      </c>
      <c r="N844" s="1">
        <v>1040</v>
      </c>
      <c r="O844" s="1">
        <v>1743</v>
      </c>
      <c r="P844" s="1">
        <v>282</v>
      </c>
      <c r="Q844" s="61">
        <v>55</v>
      </c>
      <c r="R844" s="61"/>
      <c r="S844" s="61"/>
      <c r="T844" s="61"/>
      <c r="U844" s="61"/>
      <c r="V844" s="61"/>
      <c r="W844" s="61"/>
      <c r="X844" s="61">
        <v>56</v>
      </c>
      <c r="Y844" s="61"/>
      <c r="Z844" s="61"/>
      <c r="BB844" s="7">
        <f>IF(Q844&gt;0,RANK(Q844,(N844:P844,Q844:AE844)),0)</f>
        <v>5</v>
      </c>
      <c r="BC844" s="7">
        <f>IF(R844&gt;0,RANK(R844,(N844:P844,Q844:AE844)),0)</f>
        <v>0</v>
      </c>
      <c r="BD844" s="7">
        <f>IF(T844&gt;0,RANK(T844,(N844:P844,Q844:AE844)),0)</f>
        <v>0</v>
      </c>
      <c r="BE844" s="7">
        <f>IF(S844&gt;0,RANK(S844,(N844:P844,Q844:AE844)),0)</f>
        <v>0</v>
      </c>
      <c r="BF844" s="2">
        <f t="shared" si="329"/>
        <v>1.7317380352644837E-2</v>
      </c>
      <c r="BG844" s="2">
        <f t="shared" si="330"/>
        <v>0</v>
      </c>
      <c r="BH844" s="2">
        <f t="shared" si="331"/>
        <v>0</v>
      </c>
      <c r="BI844" s="2">
        <f t="shared" si="332"/>
        <v>0</v>
      </c>
      <c r="BK844" t="s">
        <v>2583</v>
      </c>
      <c r="BL844" t="s">
        <v>298</v>
      </c>
      <c r="BO844" s="99">
        <v>20</v>
      </c>
      <c r="BP844" s="97">
        <v>27</v>
      </c>
      <c r="BQ844" s="103">
        <f t="shared" si="333"/>
        <v>20027</v>
      </c>
      <c r="BS844" s="7" t="s">
        <v>2466</v>
      </c>
    </row>
    <row r="845" spans="1:71" ht="14" hidden="1" customHeight="1" outlineLevel="1" x14ac:dyDescent="0.2">
      <c r="A845" t="s">
        <v>2512</v>
      </c>
      <c r="B845" t="s">
        <v>298</v>
      </c>
      <c r="C845" s="1">
        <f t="shared" si="324"/>
        <v>3243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3</v>
      </c>
      <c r="G845" s="1">
        <f t="shared" si="334"/>
        <v>652</v>
      </c>
      <c r="H845" s="2">
        <f t="shared" si="335"/>
        <v>0.20104841196423065</v>
      </c>
      <c r="I845" s="2"/>
      <c r="J845" s="2">
        <f t="shared" si="325"/>
        <v>0.33672525439407958</v>
      </c>
      <c r="K845" s="2">
        <f t="shared" si="326"/>
        <v>0.53777366635831025</v>
      </c>
      <c r="L845" s="2">
        <f t="shared" si="327"/>
        <v>8.5414739438791243E-2</v>
      </c>
      <c r="M845" s="2">
        <f t="shared" si="328"/>
        <v>4.0086339808818983E-2</v>
      </c>
      <c r="N845" s="1">
        <v>1092</v>
      </c>
      <c r="O845" s="1">
        <v>1744</v>
      </c>
      <c r="P845" s="1">
        <v>277</v>
      </c>
      <c r="Q845" s="61">
        <v>74</v>
      </c>
      <c r="R845" s="61"/>
      <c r="S845" s="61"/>
      <c r="T845" s="61"/>
      <c r="U845" s="61"/>
      <c r="V845" s="61"/>
      <c r="W845" s="61"/>
      <c r="X845" s="61">
        <v>56</v>
      </c>
      <c r="Y845" s="61"/>
      <c r="Z845" s="61"/>
      <c r="BB845" s="7">
        <f>IF(Q845&gt;0,RANK(Q845,(N845:P845,Q845:AE845)),0)</f>
        <v>4</v>
      </c>
      <c r="BC845" s="7">
        <f>IF(R845&gt;0,RANK(R845,(N845:P845,Q845:AE845)),0)</f>
        <v>0</v>
      </c>
      <c r="BD845" s="7">
        <f>IF(T845&gt;0,RANK(T845,(N845:P845,Q845:AE845)),0)</f>
        <v>0</v>
      </c>
      <c r="BE845" s="7">
        <f>IF(S845&gt;0,RANK(S845,(N845:P845,Q845:AE845)),0)</f>
        <v>0</v>
      </c>
      <c r="BF845" s="2">
        <f t="shared" si="329"/>
        <v>2.2818378045020044E-2</v>
      </c>
      <c r="BG845" s="2">
        <f t="shared" si="330"/>
        <v>0</v>
      </c>
      <c r="BH845" s="2">
        <f t="shared" si="331"/>
        <v>0</v>
      </c>
      <c r="BI845" s="2">
        <f t="shared" si="332"/>
        <v>0</v>
      </c>
      <c r="BK845" t="s">
        <v>2512</v>
      </c>
      <c r="BL845" t="s">
        <v>298</v>
      </c>
      <c r="BO845" s="99">
        <v>20</v>
      </c>
      <c r="BP845" s="97">
        <v>29</v>
      </c>
      <c r="BQ845" s="103">
        <f t="shared" si="333"/>
        <v>20029</v>
      </c>
      <c r="BS845" s="7" t="s">
        <v>2466</v>
      </c>
    </row>
    <row r="846" spans="1:71" ht="14" hidden="1" customHeight="1" outlineLevel="1" x14ac:dyDescent="0.2">
      <c r="A846" t="s">
        <v>1866</v>
      </c>
      <c r="B846" t="s">
        <v>298</v>
      </c>
      <c r="C846" s="1">
        <f t="shared" si="324"/>
        <v>3475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3</v>
      </c>
      <c r="G846" s="1">
        <f t="shared" si="334"/>
        <v>844</v>
      </c>
      <c r="H846" s="2">
        <f t="shared" si="335"/>
        <v>0.24287769784172661</v>
      </c>
      <c r="I846" s="2"/>
      <c r="J846" s="2">
        <f t="shared" si="325"/>
        <v>0.31136690647482013</v>
      </c>
      <c r="K846" s="2">
        <f t="shared" si="326"/>
        <v>0.55424460431654676</v>
      </c>
      <c r="L846" s="2">
        <f t="shared" si="327"/>
        <v>9.7841726618705036E-2</v>
      </c>
      <c r="M846" s="2">
        <f t="shared" si="328"/>
        <v>3.6546762589928075E-2</v>
      </c>
      <c r="N846" s="1">
        <v>1082</v>
      </c>
      <c r="O846" s="1">
        <v>1926</v>
      </c>
      <c r="P846" s="1">
        <v>340</v>
      </c>
      <c r="Q846" s="61">
        <v>91</v>
      </c>
      <c r="R846" s="61"/>
      <c r="S846" s="61"/>
      <c r="T846" s="61"/>
      <c r="U846" s="61"/>
      <c r="V846" s="61"/>
      <c r="W846" s="61"/>
      <c r="X846" s="61">
        <v>36</v>
      </c>
      <c r="Y846" s="61"/>
      <c r="Z846" s="61"/>
      <c r="BB846" s="7">
        <f>IF(Q846&gt;0,RANK(Q846,(N846:P846,Q846:AE846)),0)</f>
        <v>4</v>
      </c>
      <c r="BC846" s="7">
        <f>IF(R846&gt;0,RANK(R846,(N846:P846,Q846:AE846)),0)</f>
        <v>0</v>
      </c>
      <c r="BD846" s="7">
        <f>IF(T846&gt;0,RANK(T846,(N846:P846,Q846:AE846)),0)</f>
        <v>0</v>
      </c>
      <c r="BE846" s="7">
        <f>IF(S846&gt;0,RANK(S846,(N846:P846,Q846:AE846)),0)</f>
        <v>0</v>
      </c>
      <c r="BF846" s="2">
        <f t="shared" si="329"/>
        <v>2.6187050359712229E-2</v>
      </c>
      <c r="BG846" s="2">
        <f t="shared" si="330"/>
        <v>0</v>
      </c>
      <c r="BH846" s="2">
        <f t="shared" si="331"/>
        <v>0</v>
      </c>
      <c r="BI846" s="2">
        <f t="shared" si="332"/>
        <v>0</v>
      </c>
      <c r="BK846" t="s">
        <v>1866</v>
      </c>
      <c r="BL846" t="s">
        <v>298</v>
      </c>
      <c r="BO846" s="99">
        <v>20</v>
      </c>
      <c r="BP846" s="97">
        <v>31</v>
      </c>
      <c r="BQ846" s="103">
        <f t="shared" si="333"/>
        <v>20031</v>
      </c>
      <c r="BS846" s="7" t="s">
        <v>2466</v>
      </c>
    </row>
    <row r="847" spans="1:71" ht="14" hidden="1" customHeight="1" outlineLevel="1" x14ac:dyDescent="0.2">
      <c r="A847" t="s">
        <v>1134</v>
      </c>
      <c r="B847" t="s">
        <v>298</v>
      </c>
      <c r="C847" s="1">
        <f t="shared" si="324"/>
        <v>715</v>
      </c>
      <c r="D847" s="7">
        <f>IF(N847&gt;0, RANK(N847,(N847:P847,Q847:AE847)),0)</f>
        <v>2</v>
      </c>
      <c r="E847" s="7">
        <f>IF(O847&gt;0,RANK(O847,(N847:P847,Q847:AE847)),0)</f>
        <v>1</v>
      </c>
      <c r="F847" s="7">
        <f>IF(P847&gt;0,RANK(P847,(N847:P847,Q847:AE847)),0)</f>
        <v>3</v>
      </c>
      <c r="G847" s="1">
        <f t="shared" si="334"/>
        <v>283</v>
      </c>
      <c r="H847" s="2">
        <f t="shared" si="335"/>
        <v>0.39580419580419579</v>
      </c>
      <c r="I847" s="2"/>
      <c r="J847" s="2">
        <f t="shared" si="325"/>
        <v>0.23776223776223776</v>
      </c>
      <c r="K847" s="2">
        <f t="shared" si="326"/>
        <v>0.63356643356643361</v>
      </c>
      <c r="L847" s="2">
        <f t="shared" si="327"/>
        <v>9.2307692307692313E-2</v>
      </c>
      <c r="M847" s="2">
        <f t="shared" si="328"/>
        <v>3.6363636363636376E-2</v>
      </c>
      <c r="N847" s="1">
        <v>170</v>
      </c>
      <c r="O847" s="1">
        <v>453</v>
      </c>
      <c r="P847" s="1">
        <v>66</v>
      </c>
      <c r="Q847" s="61">
        <v>24</v>
      </c>
      <c r="R847" s="61"/>
      <c r="S847" s="61"/>
      <c r="T847" s="61"/>
      <c r="U847" s="61"/>
      <c r="V847" s="61"/>
      <c r="W847" s="61"/>
      <c r="X847" s="61">
        <v>2</v>
      </c>
      <c r="Y847" s="61"/>
      <c r="Z847" s="61"/>
      <c r="BB847" s="7">
        <f>IF(Q847&gt;0,RANK(Q847,(N847:P847,Q847:AE847)),0)</f>
        <v>4</v>
      </c>
      <c r="BC847" s="7">
        <f>IF(R847&gt;0,RANK(R847,(N847:P847,Q847:AE847)),0)</f>
        <v>0</v>
      </c>
      <c r="BD847" s="7">
        <f>IF(T847&gt;0,RANK(T847,(N847:P847,Q847:AE847)),0)</f>
        <v>0</v>
      </c>
      <c r="BE847" s="7">
        <f>IF(S847&gt;0,RANK(S847,(N847:P847,Q847:AE847)),0)</f>
        <v>0</v>
      </c>
      <c r="BF847" s="2">
        <f t="shared" si="329"/>
        <v>3.3566433566433566E-2</v>
      </c>
      <c r="BG847" s="2">
        <f t="shared" si="330"/>
        <v>0</v>
      </c>
      <c r="BH847" s="2">
        <f t="shared" si="331"/>
        <v>0</v>
      </c>
      <c r="BI847" s="2">
        <f t="shared" si="332"/>
        <v>0</v>
      </c>
      <c r="BK847" t="s">
        <v>1134</v>
      </c>
      <c r="BL847" t="s">
        <v>298</v>
      </c>
      <c r="BO847" s="99">
        <v>20</v>
      </c>
      <c r="BP847" s="97">
        <v>33</v>
      </c>
      <c r="BQ847" s="103">
        <f t="shared" si="333"/>
        <v>20033</v>
      </c>
      <c r="BS847" s="7" t="s">
        <v>2466</v>
      </c>
    </row>
    <row r="848" spans="1:71" ht="14" hidden="1" customHeight="1" outlineLevel="1" x14ac:dyDescent="0.2">
      <c r="A848" t="s">
        <v>1446</v>
      </c>
      <c r="B848" t="s">
        <v>298</v>
      </c>
      <c r="C848" s="1">
        <f t="shared" si="324"/>
        <v>10529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3</v>
      </c>
      <c r="G848" s="1">
        <f t="shared" si="334"/>
        <v>944</v>
      </c>
      <c r="H848" s="2">
        <f t="shared" si="335"/>
        <v>8.9657137429955361E-2</v>
      </c>
      <c r="I848" s="2"/>
      <c r="J848" s="2">
        <f t="shared" si="325"/>
        <v>0.40089277234305254</v>
      </c>
      <c r="K848" s="2">
        <f t="shared" si="326"/>
        <v>0.49054990977300789</v>
      </c>
      <c r="L848" s="2">
        <f t="shared" si="327"/>
        <v>8.6712888213505562E-2</v>
      </c>
      <c r="M848" s="2">
        <f t="shared" si="328"/>
        <v>2.1844429670434012E-2</v>
      </c>
      <c r="N848" s="1">
        <v>4221</v>
      </c>
      <c r="O848" s="1">
        <v>5165</v>
      </c>
      <c r="P848" s="1">
        <v>913</v>
      </c>
      <c r="Q848" s="61">
        <v>173</v>
      </c>
      <c r="R848" s="61"/>
      <c r="S848" s="61"/>
      <c r="T848" s="61"/>
      <c r="U848" s="61"/>
      <c r="V848" s="61"/>
      <c r="W848" s="61"/>
      <c r="X848" s="61">
        <v>57</v>
      </c>
      <c r="Y848" s="61"/>
      <c r="Z848" s="61"/>
      <c r="BB848" s="7">
        <f>IF(Q848&gt;0,RANK(Q848,(N848:P848,Q848:AE848)),0)</f>
        <v>4</v>
      </c>
      <c r="BC848" s="7">
        <f>IF(R848&gt;0,RANK(R848,(N848:P848,Q848:AE848)),0)</f>
        <v>0</v>
      </c>
      <c r="BD848" s="7">
        <f>IF(T848&gt;0,RANK(T848,(N848:P848,Q848:AE848)),0)</f>
        <v>0</v>
      </c>
      <c r="BE848" s="7">
        <f>IF(S848&gt;0,RANK(S848,(N848:P848,Q848:AE848)),0)</f>
        <v>0</v>
      </c>
      <c r="BF848" s="2">
        <f t="shared" si="329"/>
        <v>1.6430810143413431E-2</v>
      </c>
      <c r="BG848" s="2">
        <f t="shared" si="330"/>
        <v>0</v>
      </c>
      <c r="BH848" s="2">
        <f t="shared" si="331"/>
        <v>0</v>
      </c>
      <c r="BI848" s="2">
        <f t="shared" si="332"/>
        <v>0</v>
      </c>
      <c r="BK848" t="s">
        <v>1446</v>
      </c>
      <c r="BL848" t="s">
        <v>298</v>
      </c>
      <c r="BO848" s="99">
        <v>20</v>
      </c>
      <c r="BP848" s="97">
        <v>35</v>
      </c>
      <c r="BQ848" s="103">
        <f t="shared" si="333"/>
        <v>20035</v>
      </c>
      <c r="BS848" s="7" t="s">
        <v>2466</v>
      </c>
    </row>
    <row r="849" spans="1:71" ht="14" hidden="1" customHeight="1" outlineLevel="1" x14ac:dyDescent="0.2">
      <c r="A849" t="s">
        <v>552</v>
      </c>
      <c r="B849" t="s">
        <v>298</v>
      </c>
      <c r="C849" s="1">
        <f t="shared" si="324"/>
        <v>12878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>IF(P849&gt;0,RANK(P849,(N849:P849,Q849:AE849)),0)</f>
        <v>3</v>
      </c>
      <c r="G849" s="1">
        <f t="shared" si="334"/>
        <v>632</v>
      </c>
      <c r="H849" s="2">
        <f t="shared" si="335"/>
        <v>4.9075943469482838E-2</v>
      </c>
      <c r="I849" s="2"/>
      <c r="J849" s="2">
        <f t="shared" si="325"/>
        <v>0.48874048765336231</v>
      </c>
      <c r="K849" s="2">
        <f t="shared" si="326"/>
        <v>0.43966454418387946</v>
      </c>
      <c r="L849" s="2">
        <f t="shared" si="327"/>
        <v>3.5253921416369002E-2</v>
      </c>
      <c r="M849" s="2">
        <f t="shared" si="328"/>
        <v>3.634104674638923E-2</v>
      </c>
      <c r="N849" s="1">
        <v>6294</v>
      </c>
      <c r="O849" s="1">
        <v>5662</v>
      </c>
      <c r="P849" s="1">
        <v>454</v>
      </c>
      <c r="Q849" s="61">
        <v>361</v>
      </c>
      <c r="R849" s="61"/>
      <c r="S849" s="61"/>
      <c r="T849" s="61"/>
      <c r="U849" s="61"/>
      <c r="V849" s="61"/>
      <c r="W849" s="61"/>
      <c r="X849" s="61">
        <v>107</v>
      </c>
      <c r="Y849" s="61"/>
      <c r="Z849" s="61"/>
      <c r="BB849" s="7">
        <f>IF(Q849&gt;0,RANK(Q849,(N849:P849,Q849:AE849)),0)</f>
        <v>4</v>
      </c>
      <c r="BC849" s="7">
        <f>IF(R849&gt;0,RANK(R849,(N849:P849,Q849:AE849)),0)</f>
        <v>0</v>
      </c>
      <c r="BD849" s="7">
        <f>IF(T849&gt;0,RANK(T849,(N849:P849,Q849:AE849)),0)</f>
        <v>0</v>
      </c>
      <c r="BE849" s="7">
        <f>IF(S849&gt;0,RANK(S849,(N849:P849,Q849:AE849)),0)</f>
        <v>0</v>
      </c>
      <c r="BF849" s="2">
        <f t="shared" si="329"/>
        <v>2.8032303152663456E-2</v>
      </c>
      <c r="BG849" s="2">
        <f t="shared" si="330"/>
        <v>0</v>
      </c>
      <c r="BH849" s="2">
        <f t="shared" si="331"/>
        <v>0</v>
      </c>
      <c r="BI849" s="2">
        <f t="shared" si="332"/>
        <v>0</v>
      </c>
      <c r="BK849" t="s">
        <v>552</v>
      </c>
      <c r="BL849" t="s">
        <v>298</v>
      </c>
      <c r="BO849" s="99">
        <v>20</v>
      </c>
      <c r="BP849" s="97">
        <v>37</v>
      </c>
      <c r="BQ849" s="103">
        <f t="shared" si="333"/>
        <v>20037</v>
      </c>
      <c r="BS849" s="7" t="s">
        <v>2466</v>
      </c>
    </row>
    <row r="850" spans="1:71" ht="14" hidden="1" customHeight="1" outlineLevel="1" x14ac:dyDescent="0.2">
      <c r="A850" t="s">
        <v>840</v>
      </c>
      <c r="B850" t="s">
        <v>298</v>
      </c>
      <c r="C850" s="1">
        <f t="shared" si="324"/>
        <v>1129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3</v>
      </c>
      <c r="G850" s="1">
        <f t="shared" si="334"/>
        <v>449</v>
      </c>
      <c r="H850" s="2">
        <f t="shared" si="335"/>
        <v>0.39769707705934454</v>
      </c>
      <c r="I850" s="2"/>
      <c r="J850" s="2">
        <f t="shared" si="325"/>
        <v>0.25420726306465902</v>
      </c>
      <c r="K850" s="2">
        <f t="shared" si="326"/>
        <v>0.65190434012400356</v>
      </c>
      <c r="L850" s="2">
        <f t="shared" si="327"/>
        <v>7.6173604960141722E-2</v>
      </c>
      <c r="M850" s="2">
        <f t="shared" si="328"/>
        <v>1.7714791851195705E-2</v>
      </c>
      <c r="N850" s="1">
        <v>287</v>
      </c>
      <c r="O850" s="1">
        <v>736</v>
      </c>
      <c r="P850" s="1">
        <v>86</v>
      </c>
      <c r="Q850" s="61">
        <v>15</v>
      </c>
      <c r="R850" s="61"/>
      <c r="S850" s="61"/>
      <c r="T850" s="61"/>
      <c r="U850" s="61"/>
      <c r="V850" s="61"/>
      <c r="W850" s="61"/>
      <c r="X850" s="61">
        <v>5</v>
      </c>
      <c r="Y850" s="61"/>
      <c r="Z850" s="61"/>
      <c r="BB850" s="7">
        <f>IF(Q850&gt;0,RANK(Q850,(N850:P850,Q850:AE850)),0)</f>
        <v>4</v>
      </c>
      <c r="BC850" s="7">
        <f>IF(R850&gt;0,RANK(R850,(N850:P850,Q850:AE850)),0)</f>
        <v>0</v>
      </c>
      <c r="BD850" s="7">
        <f>IF(T850&gt;0,RANK(T850,(N850:P850,Q850:AE850)),0)</f>
        <v>0</v>
      </c>
      <c r="BE850" s="7">
        <f>IF(S850&gt;0,RANK(S850,(N850:P850,Q850:AE850)),0)</f>
        <v>0</v>
      </c>
      <c r="BF850" s="2">
        <f t="shared" si="329"/>
        <v>1.3286093888396812E-2</v>
      </c>
      <c r="BG850" s="2">
        <f t="shared" si="330"/>
        <v>0</v>
      </c>
      <c r="BH850" s="2">
        <f t="shared" si="331"/>
        <v>0</v>
      </c>
      <c r="BI850" s="2">
        <f t="shared" si="332"/>
        <v>0</v>
      </c>
      <c r="BK850" t="s">
        <v>840</v>
      </c>
      <c r="BL850" t="s">
        <v>298</v>
      </c>
      <c r="BO850" s="99">
        <v>20</v>
      </c>
      <c r="BP850" s="97">
        <v>39</v>
      </c>
      <c r="BQ850" s="103">
        <f t="shared" si="333"/>
        <v>20039</v>
      </c>
      <c r="BS850" s="7" t="s">
        <v>2466</v>
      </c>
    </row>
    <row r="851" spans="1:71" ht="14" hidden="1" customHeight="1" outlineLevel="1" x14ac:dyDescent="0.2">
      <c r="A851" t="s">
        <v>1447</v>
      </c>
      <c r="B851" t="s">
        <v>298</v>
      </c>
      <c r="C851" s="1">
        <f t="shared" si="324"/>
        <v>6762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3</v>
      </c>
      <c r="G851" s="1">
        <f t="shared" si="334"/>
        <v>1525</v>
      </c>
      <c r="H851" s="2">
        <f t="shared" si="335"/>
        <v>0.22552499260573794</v>
      </c>
      <c r="I851" s="2"/>
      <c r="J851" s="2">
        <f t="shared" si="325"/>
        <v>0.3349600709849157</v>
      </c>
      <c r="K851" s="2">
        <f t="shared" si="326"/>
        <v>0.56048506359065364</v>
      </c>
      <c r="L851" s="2">
        <f t="shared" si="327"/>
        <v>7.6308784383318548E-2</v>
      </c>
      <c r="M851" s="2">
        <f t="shared" si="328"/>
        <v>2.8246081041112162E-2</v>
      </c>
      <c r="N851" s="1">
        <v>2265</v>
      </c>
      <c r="O851" s="1">
        <v>3790</v>
      </c>
      <c r="P851" s="1">
        <v>516</v>
      </c>
      <c r="Q851" s="61">
        <v>145</v>
      </c>
      <c r="R851" s="61"/>
      <c r="S851" s="61"/>
      <c r="T851" s="61"/>
      <c r="U851" s="61"/>
      <c r="V851" s="61"/>
      <c r="W851" s="61"/>
      <c r="X851" s="61">
        <v>46</v>
      </c>
      <c r="Y851" s="61"/>
      <c r="Z851" s="61"/>
      <c r="BB851" s="7">
        <f>IF(Q851&gt;0,RANK(Q851,(N851:P851,Q851:AE851)),0)</f>
        <v>4</v>
      </c>
      <c r="BC851" s="7">
        <f>IF(R851&gt;0,RANK(R851,(N851:P851,Q851:AE851)),0)</f>
        <v>0</v>
      </c>
      <c r="BD851" s="7">
        <f>IF(T851&gt;0,RANK(T851,(N851:P851,Q851:AE851)),0)</f>
        <v>0</v>
      </c>
      <c r="BE851" s="7">
        <f>IF(S851&gt;0,RANK(S851,(N851:P851,Q851:AE851)),0)</f>
        <v>0</v>
      </c>
      <c r="BF851" s="2">
        <f t="shared" si="329"/>
        <v>2.1443359952676724E-2</v>
      </c>
      <c r="BG851" s="2">
        <f t="shared" si="330"/>
        <v>0</v>
      </c>
      <c r="BH851" s="2">
        <f t="shared" si="331"/>
        <v>0</v>
      </c>
      <c r="BI851" s="2">
        <f t="shared" si="332"/>
        <v>0</v>
      </c>
      <c r="BK851" t="s">
        <v>1447</v>
      </c>
      <c r="BL851" t="s">
        <v>298</v>
      </c>
      <c r="BO851" s="99">
        <v>20</v>
      </c>
      <c r="BP851" s="97">
        <v>41</v>
      </c>
      <c r="BQ851" s="103">
        <f t="shared" si="333"/>
        <v>20041</v>
      </c>
      <c r="BS851" s="7" t="s">
        <v>2466</v>
      </c>
    </row>
    <row r="852" spans="1:71" ht="14" hidden="1" customHeight="1" outlineLevel="1" x14ac:dyDescent="0.2">
      <c r="A852" t="s">
        <v>1826</v>
      </c>
      <c r="B852" t="s">
        <v>298</v>
      </c>
      <c r="C852" s="1">
        <f t="shared" si="324"/>
        <v>2599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3</v>
      </c>
      <c r="G852" s="1">
        <f t="shared" si="334"/>
        <v>950</v>
      </c>
      <c r="H852" s="2">
        <f t="shared" si="335"/>
        <v>0.36552520200076954</v>
      </c>
      <c r="I852" s="2"/>
      <c r="J852" s="2">
        <f t="shared" si="325"/>
        <v>0.28818776452481726</v>
      </c>
      <c r="K852" s="2">
        <f t="shared" si="326"/>
        <v>0.65371296652558675</v>
      </c>
      <c r="L852" s="2">
        <f t="shared" si="327"/>
        <v>3.193535975375144E-2</v>
      </c>
      <c r="M852" s="2">
        <f t="shared" si="328"/>
        <v>2.616390919584461E-2</v>
      </c>
      <c r="N852" s="1">
        <v>749</v>
      </c>
      <c r="O852" s="1">
        <v>1699</v>
      </c>
      <c r="P852" s="1">
        <v>83</v>
      </c>
      <c r="Q852" s="61">
        <v>47</v>
      </c>
      <c r="R852" s="61"/>
      <c r="S852" s="61"/>
      <c r="T852" s="61"/>
      <c r="U852" s="61"/>
      <c r="V852" s="61"/>
      <c r="W852" s="61"/>
      <c r="X852" s="61">
        <v>21</v>
      </c>
      <c r="Y852" s="61"/>
      <c r="Z852" s="61"/>
      <c r="BB852" s="7">
        <f>IF(Q852&gt;0,RANK(Q852,(N852:P852,Q852:AE852)),0)</f>
        <v>4</v>
      </c>
      <c r="BC852" s="7">
        <f>IF(R852&gt;0,RANK(R852,(N852:P852,Q852:AE852)),0)</f>
        <v>0</v>
      </c>
      <c r="BD852" s="7">
        <f>IF(T852&gt;0,RANK(T852,(N852:P852,Q852:AE852)),0)</f>
        <v>0</v>
      </c>
      <c r="BE852" s="7">
        <f>IF(S852&gt;0,RANK(S852,(N852:P852,Q852:AE852)),0)</f>
        <v>0</v>
      </c>
      <c r="BF852" s="2">
        <f t="shared" si="329"/>
        <v>1.8083878414774913E-2</v>
      </c>
      <c r="BG852" s="2">
        <f t="shared" si="330"/>
        <v>0</v>
      </c>
      <c r="BH852" s="2">
        <f t="shared" si="331"/>
        <v>0</v>
      </c>
      <c r="BI852" s="2">
        <f t="shared" si="332"/>
        <v>0</v>
      </c>
      <c r="BK852" t="s">
        <v>1826</v>
      </c>
      <c r="BL852" t="s">
        <v>298</v>
      </c>
      <c r="BO852" s="99">
        <v>20</v>
      </c>
      <c r="BP852" s="97">
        <v>43</v>
      </c>
      <c r="BQ852" s="103">
        <f t="shared" si="333"/>
        <v>20043</v>
      </c>
      <c r="BS852" s="7" t="s">
        <v>2466</v>
      </c>
    </row>
    <row r="853" spans="1:71" ht="14" hidden="1" customHeight="1" outlineLevel="1" x14ac:dyDescent="0.2">
      <c r="A853" t="s">
        <v>435</v>
      </c>
      <c r="B853" t="s">
        <v>298</v>
      </c>
      <c r="C853" s="1">
        <f t="shared" si="324"/>
        <v>49518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>IF(P853&gt;0,RANK(P853,(N853:P853,Q853:AE853)),0)</f>
        <v>3</v>
      </c>
      <c r="G853" s="1">
        <f t="shared" si="334"/>
        <v>26524</v>
      </c>
      <c r="H853" s="2">
        <f t="shared" si="335"/>
        <v>0.53564360434589442</v>
      </c>
      <c r="I853" s="2"/>
      <c r="J853" s="2">
        <f t="shared" si="325"/>
        <v>0.74070035138737433</v>
      </c>
      <c r="K853" s="2">
        <f t="shared" si="326"/>
        <v>0.20505674704147986</v>
      </c>
      <c r="L853" s="2">
        <f t="shared" si="327"/>
        <v>3.53204895189628E-2</v>
      </c>
      <c r="M853" s="2">
        <f t="shared" si="328"/>
        <v>1.8922412052183007E-2</v>
      </c>
      <c r="N853" s="1">
        <v>36678</v>
      </c>
      <c r="O853" s="1">
        <v>10154</v>
      </c>
      <c r="P853" s="1">
        <v>1749</v>
      </c>
      <c r="Q853" s="61">
        <v>684</v>
      </c>
      <c r="R853" s="61"/>
      <c r="S853" s="61"/>
      <c r="T853" s="61"/>
      <c r="U853" s="61"/>
      <c r="V853" s="61"/>
      <c r="W853" s="61"/>
      <c r="X853" s="61">
        <v>253</v>
      </c>
      <c r="Y853" s="61"/>
      <c r="Z853" s="61"/>
      <c r="BB853" s="7">
        <f>IF(Q853&gt;0,RANK(Q853,(N853:P853,Q853:AE853)),0)</f>
        <v>4</v>
      </c>
      <c r="BC853" s="7">
        <f>IF(R853&gt;0,RANK(R853,(N853:P853,Q853:AE853)),0)</f>
        <v>0</v>
      </c>
      <c r="BD853" s="7">
        <f>IF(T853&gt;0,RANK(T853,(N853:P853,Q853:AE853)),0)</f>
        <v>0</v>
      </c>
      <c r="BE853" s="7">
        <f>IF(S853&gt;0,RANK(S853,(N853:P853,Q853:AE853)),0)</f>
        <v>0</v>
      </c>
      <c r="BF853" s="2">
        <f t="shared" si="329"/>
        <v>1.3813158851326791E-2</v>
      </c>
      <c r="BG853" s="2">
        <f t="shared" si="330"/>
        <v>0</v>
      </c>
      <c r="BH853" s="2">
        <f t="shared" si="331"/>
        <v>0</v>
      </c>
      <c r="BI853" s="2">
        <f t="shared" si="332"/>
        <v>0</v>
      </c>
      <c r="BK853" t="s">
        <v>435</v>
      </c>
      <c r="BL853" t="s">
        <v>298</v>
      </c>
      <c r="BO853" s="99">
        <v>20</v>
      </c>
      <c r="BP853" s="97">
        <v>45</v>
      </c>
      <c r="BQ853" s="103">
        <f t="shared" si="333"/>
        <v>20045</v>
      </c>
      <c r="BS853" s="7" t="s">
        <v>2466</v>
      </c>
    </row>
    <row r="854" spans="1:71" ht="14" hidden="1" customHeight="1" outlineLevel="1" x14ac:dyDescent="0.2">
      <c r="A854" t="s">
        <v>1824</v>
      </c>
      <c r="B854" t="s">
        <v>298</v>
      </c>
      <c r="C854" s="1">
        <f t="shared" si="324"/>
        <v>1142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3</v>
      </c>
      <c r="G854" s="1">
        <f t="shared" si="334"/>
        <v>385</v>
      </c>
      <c r="H854" s="2">
        <f t="shared" si="335"/>
        <v>0.3371278458844133</v>
      </c>
      <c r="I854" s="2"/>
      <c r="J854" s="2">
        <f t="shared" si="325"/>
        <v>0.26882661996497376</v>
      </c>
      <c r="K854" s="2">
        <f t="shared" si="326"/>
        <v>0.60595446584938706</v>
      </c>
      <c r="L854" s="2">
        <f t="shared" si="327"/>
        <v>0.1042031523642732</v>
      </c>
      <c r="M854" s="2">
        <f t="shared" si="328"/>
        <v>2.1015761821365928E-2</v>
      </c>
      <c r="N854" s="1">
        <v>307</v>
      </c>
      <c r="O854" s="1">
        <v>692</v>
      </c>
      <c r="P854" s="1">
        <v>119</v>
      </c>
      <c r="Q854" s="61">
        <v>16</v>
      </c>
      <c r="R854" s="61"/>
      <c r="S854" s="61"/>
      <c r="T854" s="61"/>
      <c r="U854" s="61"/>
      <c r="V854" s="61"/>
      <c r="W854" s="61"/>
      <c r="X854" s="61">
        <v>8</v>
      </c>
      <c r="Y854" s="61"/>
      <c r="Z854" s="61"/>
      <c r="BB854" s="7">
        <f>IF(Q854&gt;0,RANK(Q854,(N854:P854,Q854:AE854)),0)</f>
        <v>4</v>
      </c>
      <c r="BC854" s="7">
        <f>IF(R854&gt;0,RANK(R854,(N854:P854,Q854:AE854)),0)</f>
        <v>0</v>
      </c>
      <c r="BD854" s="7">
        <f>IF(T854&gt;0,RANK(T854,(N854:P854,Q854:AE854)),0)</f>
        <v>0</v>
      </c>
      <c r="BE854" s="7">
        <f>IF(S854&gt;0,RANK(S854,(N854:P854,Q854:AE854)),0)</f>
        <v>0</v>
      </c>
      <c r="BF854" s="2">
        <f t="shared" si="329"/>
        <v>1.4010507880910683E-2</v>
      </c>
      <c r="BG854" s="2">
        <f t="shared" si="330"/>
        <v>0</v>
      </c>
      <c r="BH854" s="2">
        <f t="shared" si="331"/>
        <v>0</v>
      </c>
      <c r="BI854" s="2">
        <f t="shared" si="332"/>
        <v>0</v>
      </c>
      <c r="BK854" t="s">
        <v>1824</v>
      </c>
      <c r="BL854" t="s">
        <v>298</v>
      </c>
      <c r="BO854" s="99">
        <v>20</v>
      </c>
      <c r="BP854" s="97">
        <v>47</v>
      </c>
      <c r="BQ854" s="103">
        <f t="shared" si="333"/>
        <v>20047</v>
      </c>
      <c r="BS854" s="7" t="s">
        <v>2466</v>
      </c>
    </row>
    <row r="855" spans="1:71" ht="14" hidden="1" customHeight="1" outlineLevel="1" x14ac:dyDescent="0.2">
      <c r="A855" t="s">
        <v>1825</v>
      </c>
      <c r="B855" t="s">
        <v>298</v>
      </c>
      <c r="C855" s="1">
        <f t="shared" si="324"/>
        <v>1057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3</v>
      </c>
      <c r="G855" s="1">
        <f t="shared" si="334"/>
        <v>392</v>
      </c>
      <c r="H855" s="2">
        <f t="shared" si="335"/>
        <v>0.37086092715231789</v>
      </c>
      <c r="I855" s="2"/>
      <c r="J855" s="2">
        <f t="shared" si="325"/>
        <v>0.26206244087038788</v>
      </c>
      <c r="K855" s="2">
        <f t="shared" si="326"/>
        <v>0.63292336802270577</v>
      </c>
      <c r="L855" s="2">
        <f t="shared" si="327"/>
        <v>7.8524124881740778E-2</v>
      </c>
      <c r="M855" s="2">
        <f t="shared" si="328"/>
        <v>2.6490066225165573E-2</v>
      </c>
      <c r="N855" s="1">
        <v>277</v>
      </c>
      <c r="O855" s="1">
        <v>669</v>
      </c>
      <c r="P855" s="1">
        <v>83</v>
      </c>
      <c r="Q855" s="61">
        <v>17</v>
      </c>
      <c r="R855" s="61"/>
      <c r="S855" s="61"/>
      <c r="T855" s="61"/>
      <c r="U855" s="61"/>
      <c r="V855" s="61"/>
      <c r="W855" s="61"/>
      <c r="X855" s="61">
        <v>11</v>
      </c>
      <c r="Y855" s="61"/>
      <c r="Z855" s="61"/>
      <c r="BB855" s="7">
        <f>IF(Q855&gt;0,RANK(Q855,(N855:P855,Q855:AE855)),0)</f>
        <v>4</v>
      </c>
      <c r="BC855" s="7">
        <f>IF(R855&gt;0,RANK(R855,(N855:P855,Q855:AE855)),0)</f>
        <v>0</v>
      </c>
      <c r="BD855" s="7">
        <f>IF(T855&gt;0,RANK(T855,(N855:P855,Q855:AE855)),0)</f>
        <v>0</v>
      </c>
      <c r="BE855" s="7">
        <f>IF(S855&gt;0,RANK(S855,(N855:P855,Q855:AE855)),0)</f>
        <v>0</v>
      </c>
      <c r="BF855" s="2">
        <f t="shared" si="329"/>
        <v>1.6083254493850521E-2</v>
      </c>
      <c r="BG855" s="2">
        <f t="shared" si="330"/>
        <v>0</v>
      </c>
      <c r="BH855" s="2">
        <f t="shared" si="331"/>
        <v>0</v>
      </c>
      <c r="BI855" s="2">
        <f t="shared" si="332"/>
        <v>0</v>
      </c>
      <c r="BK855" t="s">
        <v>1825</v>
      </c>
      <c r="BL855" t="s">
        <v>298</v>
      </c>
      <c r="BO855" s="99">
        <v>20</v>
      </c>
      <c r="BP855" s="97">
        <v>49</v>
      </c>
      <c r="BQ855" s="103">
        <f t="shared" si="333"/>
        <v>20049</v>
      </c>
      <c r="BS855" s="7" t="s">
        <v>2466</v>
      </c>
    </row>
    <row r="856" spans="1:71" ht="14" hidden="1" customHeight="1" outlineLevel="1" x14ac:dyDescent="0.2">
      <c r="A856" t="s">
        <v>2595</v>
      </c>
      <c r="B856" t="s">
        <v>298</v>
      </c>
      <c r="C856" s="1">
        <f t="shared" si="324"/>
        <v>10447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3</v>
      </c>
      <c r="G856" s="1">
        <f t="shared" si="334"/>
        <v>895</v>
      </c>
      <c r="H856" s="2">
        <f t="shared" si="335"/>
        <v>8.5670527424140899E-2</v>
      </c>
      <c r="I856" s="2"/>
      <c r="J856" s="2">
        <f t="shared" si="325"/>
        <v>0.40614530487221212</v>
      </c>
      <c r="K856" s="2">
        <f t="shared" si="326"/>
        <v>0.49181583229635301</v>
      </c>
      <c r="L856" s="2">
        <f t="shared" si="327"/>
        <v>7.6672729013113811E-2</v>
      </c>
      <c r="M856" s="2">
        <f t="shared" si="328"/>
        <v>2.5366133818321063E-2</v>
      </c>
      <c r="N856" s="1">
        <v>4243</v>
      </c>
      <c r="O856" s="1">
        <v>5138</v>
      </c>
      <c r="P856" s="1">
        <v>801</v>
      </c>
      <c r="Q856" s="61">
        <v>199</v>
      </c>
      <c r="R856" s="61"/>
      <c r="S856" s="61"/>
      <c r="T856" s="61"/>
      <c r="U856" s="61"/>
      <c r="V856" s="61"/>
      <c r="W856" s="61"/>
      <c r="X856" s="61">
        <v>66</v>
      </c>
      <c r="Y856" s="61"/>
      <c r="Z856" s="61"/>
      <c r="BB856" s="7">
        <f>IF(Q856&gt;0,RANK(Q856,(N856:P856,Q856:AE856)),0)</f>
        <v>4</v>
      </c>
      <c r="BC856" s="7">
        <f>IF(R856&gt;0,RANK(R856,(N856:P856,Q856:AE856)),0)</f>
        <v>0</v>
      </c>
      <c r="BD856" s="7">
        <f>IF(T856&gt;0,RANK(T856,(N856:P856,Q856:AE856)),0)</f>
        <v>0</v>
      </c>
      <c r="BE856" s="7">
        <f>IF(S856&gt;0,RANK(S856,(N856:P856,Q856:AE856)),0)</f>
        <v>0</v>
      </c>
      <c r="BF856" s="2">
        <f t="shared" si="329"/>
        <v>1.904853067866373E-2</v>
      </c>
      <c r="BG856" s="2">
        <f t="shared" si="330"/>
        <v>0</v>
      </c>
      <c r="BH856" s="2">
        <f t="shared" si="331"/>
        <v>0</v>
      </c>
      <c r="BI856" s="2">
        <f t="shared" si="332"/>
        <v>0</v>
      </c>
      <c r="BK856" t="s">
        <v>2595</v>
      </c>
      <c r="BL856" t="s">
        <v>298</v>
      </c>
      <c r="BO856" s="99">
        <v>20</v>
      </c>
      <c r="BP856" s="97">
        <v>51</v>
      </c>
      <c r="BQ856" s="103">
        <f t="shared" si="333"/>
        <v>20051</v>
      </c>
      <c r="BS856" s="7" t="s">
        <v>2466</v>
      </c>
    </row>
    <row r="857" spans="1:71" ht="14" hidden="1" customHeight="1" outlineLevel="1" x14ac:dyDescent="0.2">
      <c r="A857" t="s">
        <v>2185</v>
      </c>
      <c r="B857" t="s">
        <v>298</v>
      </c>
      <c r="C857" s="1">
        <f t="shared" si="324"/>
        <v>2301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3</v>
      </c>
      <c r="G857" s="1">
        <f t="shared" si="334"/>
        <v>328</v>
      </c>
      <c r="H857" s="2">
        <f t="shared" si="335"/>
        <v>0.14254671881790526</v>
      </c>
      <c r="I857" s="2"/>
      <c r="J857" s="2">
        <f t="shared" si="325"/>
        <v>0.36505867014341592</v>
      </c>
      <c r="K857" s="2">
        <f t="shared" si="326"/>
        <v>0.50760538896132112</v>
      </c>
      <c r="L857" s="2">
        <f t="shared" si="327"/>
        <v>0.10473707083876575</v>
      </c>
      <c r="M857" s="2">
        <f t="shared" si="328"/>
        <v>2.2598870056497147E-2</v>
      </c>
      <c r="N857" s="1">
        <v>840</v>
      </c>
      <c r="O857" s="1">
        <v>1168</v>
      </c>
      <c r="P857" s="1">
        <v>241</v>
      </c>
      <c r="Q857" s="61">
        <v>35</v>
      </c>
      <c r="R857" s="61"/>
      <c r="S857" s="61"/>
      <c r="T857" s="61"/>
      <c r="U857" s="61"/>
      <c r="V857" s="61"/>
      <c r="W857" s="61"/>
      <c r="X857" s="61">
        <v>17</v>
      </c>
      <c r="Y857" s="61"/>
      <c r="Z857" s="61"/>
      <c r="BB857" s="7">
        <f>IF(Q857&gt;0,RANK(Q857,(N857:P857,Q857:AE857)),0)</f>
        <v>4</v>
      </c>
      <c r="BC857" s="7">
        <f>IF(R857&gt;0,RANK(R857,(N857:P857,Q857:AE857)),0)</f>
        <v>0</v>
      </c>
      <c r="BD857" s="7">
        <f>IF(T857&gt;0,RANK(T857,(N857:P857,Q857:AE857)),0)</f>
        <v>0</v>
      </c>
      <c r="BE857" s="7">
        <f>IF(S857&gt;0,RANK(S857,(N857:P857,Q857:AE857)),0)</f>
        <v>0</v>
      </c>
      <c r="BF857" s="2">
        <f t="shared" si="329"/>
        <v>1.5210777922642329E-2</v>
      </c>
      <c r="BG857" s="2">
        <f t="shared" si="330"/>
        <v>0</v>
      </c>
      <c r="BH857" s="2">
        <f t="shared" si="331"/>
        <v>0</v>
      </c>
      <c r="BI857" s="2">
        <f t="shared" si="332"/>
        <v>0</v>
      </c>
      <c r="BK857" t="s">
        <v>2185</v>
      </c>
      <c r="BL857" t="s">
        <v>298</v>
      </c>
      <c r="BO857" s="99">
        <v>20</v>
      </c>
      <c r="BP857" s="97">
        <v>53</v>
      </c>
      <c r="BQ857" s="103">
        <f t="shared" si="333"/>
        <v>20053</v>
      </c>
      <c r="BS857" s="7" t="s">
        <v>2466</v>
      </c>
    </row>
    <row r="858" spans="1:71" ht="14" hidden="1" customHeight="1" outlineLevel="1" x14ac:dyDescent="0.2">
      <c r="A858" t="s">
        <v>888</v>
      </c>
      <c r="B858" t="s">
        <v>298</v>
      </c>
      <c r="C858" s="1">
        <f t="shared" si="324"/>
        <v>8680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3</v>
      </c>
      <c r="G858" s="1">
        <f t="shared" si="334"/>
        <v>699</v>
      </c>
      <c r="H858" s="2">
        <f t="shared" si="335"/>
        <v>8.0529953917050687E-2</v>
      </c>
      <c r="I858" s="2"/>
      <c r="J858" s="2">
        <f t="shared" si="325"/>
        <v>0.36774193548387096</v>
      </c>
      <c r="K858" s="2">
        <f t="shared" si="326"/>
        <v>0.44827188940092166</v>
      </c>
      <c r="L858" s="2">
        <f t="shared" si="327"/>
        <v>0.16716589861751152</v>
      </c>
      <c r="M858" s="2">
        <f t="shared" si="328"/>
        <v>1.6820276497695907E-2</v>
      </c>
      <c r="N858" s="1">
        <v>3192</v>
      </c>
      <c r="O858" s="1">
        <v>3891</v>
      </c>
      <c r="P858" s="1">
        <v>1451</v>
      </c>
      <c r="Q858" s="61">
        <v>100</v>
      </c>
      <c r="R858" s="61"/>
      <c r="S858" s="61"/>
      <c r="T858" s="61"/>
      <c r="U858" s="61"/>
      <c r="V858" s="61"/>
      <c r="W858" s="61"/>
      <c r="X858" s="61">
        <v>46</v>
      </c>
      <c r="Y858" s="61"/>
      <c r="Z858" s="61"/>
      <c r="BB858" s="7">
        <f>IF(Q858&gt;0,RANK(Q858,(N858:P858,Q858:AE858)),0)</f>
        <v>4</v>
      </c>
      <c r="BC858" s="7">
        <f>IF(R858&gt;0,RANK(R858,(N858:P858,Q858:AE858)),0)</f>
        <v>0</v>
      </c>
      <c r="BD858" s="7">
        <f>IF(T858&gt;0,RANK(T858,(N858:P858,Q858:AE858)),0)</f>
        <v>0</v>
      </c>
      <c r="BE858" s="7">
        <f>IF(S858&gt;0,RANK(S858,(N858:P858,Q858:AE858)),0)</f>
        <v>0</v>
      </c>
      <c r="BF858" s="2">
        <f t="shared" si="329"/>
        <v>1.1520737327188941E-2</v>
      </c>
      <c r="BG858" s="2">
        <f t="shared" si="330"/>
        <v>0</v>
      </c>
      <c r="BH858" s="2">
        <f t="shared" si="331"/>
        <v>0</v>
      </c>
      <c r="BI858" s="2">
        <f t="shared" si="332"/>
        <v>0</v>
      </c>
      <c r="BK858" t="s">
        <v>888</v>
      </c>
      <c r="BL858" t="s">
        <v>298</v>
      </c>
      <c r="BO858" s="99">
        <v>20</v>
      </c>
      <c r="BP858" s="97">
        <v>55</v>
      </c>
      <c r="BQ858" s="103">
        <f t="shared" si="333"/>
        <v>20055</v>
      </c>
      <c r="BS858" s="7" t="s">
        <v>2466</v>
      </c>
    </row>
    <row r="859" spans="1:71" ht="14" hidden="1" customHeight="1" outlineLevel="1" x14ac:dyDescent="0.2">
      <c r="A859" t="s">
        <v>2223</v>
      </c>
      <c r="B859" t="s">
        <v>298</v>
      </c>
      <c r="C859" s="1">
        <f t="shared" si="324"/>
        <v>7115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3</v>
      </c>
      <c r="G859" s="1">
        <f t="shared" si="334"/>
        <v>992</v>
      </c>
      <c r="H859" s="2">
        <f t="shared" si="335"/>
        <v>0.13942375263527759</v>
      </c>
      <c r="I859" s="2"/>
      <c r="J859" s="2">
        <f t="shared" si="325"/>
        <v>0.36289529163738582</v>
      </c>
      <c r="K859" s="2">
        <f t="shared" si="326"/>
        <v>0.50231904427266338</v>
      </c>
      <c r="L859" s="2">
        <f t="shared" si="327"/>
        <v>0.10962754743499649</v>
      </c>
      <c r="M859" s="2">
        <f t="shared" si="328"/>
        <v>2.5158116654954363E-2</v>
      </c>
      <c r="N859" s="1">
        <v>2582</v>
      </c>
      <c r="O859" s="1">
        <v>3574</v>
      </c>
      <c r="P859" s="1">
        <v>780</v>
      </c>
      <c r="Q859" s="61">
        <v>138</v>
      </c>
      <c r="R859" s="61"/>
      <c r="S859" s="61"/>
      <c r="T859" s="61"/>
      <c r="U859" s="61"/>
      <c r="V859" s="61"/>
      <c r="W859" s="61"/>
      <c r="X859" s="61">
        <v>41</v>
      </c>
      <c r="Y859" s="61"/>
      <c r="Z859" s="61"/>
      <c r="BB859" s="7">
        <f>IF(Q859&gt;0,RANK(Q859,(N859:P859,Q859:AE859)),0)</f>
        <v>4</v>
      </c>
      <c r="BC859" s="7">
        <f>IF(R859&gt;0,RANK(R859,(N859:P859,Q859:AE859)),0)</f>
        <v>0</v>
      </c>
      <c r="BD859" s="7">
        <f>IF(T859&gt;0,RANK(T859,(N859:P859,Q859:AE859)),0)</f>
        <v>0</v>
      </c>
      <c r="BE859" s="7">
        <f>IF(S859&gt;0,RANK(S859,(N859:P859,Q859:AE859)),0)</f>
        <v>0</v>
      </c>
      <c r="BF859" s="2">
        <f t="shared" si="329"/>
        <v>1.9395643007730147E-2</v>
      </c>
      <c r="BG859" s="2">
        <f t="shared" si="330"/>
        <v>0</v>
      </c>
      <c r="BH859" s="2">
        <f t="shared" si="331"/>
        <v>0</v>
      </c>
      <c r="BI859" s="2">
        <f t="shared" si="332"/>
        <v>0</v>
      </c>
      <c r="BK859" t="s">
        <v>2223</v>
      </c>
      <c r="BL859" t="s">
        <v>298</v>
      </c>
      <c r="BO859" s="99">
        <v>20</v>
      </c>
      <c r="BP859" s="97">
        <v>57</v>
      </c>
      <c r="BQ859" s="103">
        <f t="shared" si="333"/>
        <v>20057</v>
      </c>
      <c r="BS859" s="7" t="s">
        <v>2466</v>
      </c>
    </row>
    <row r="860" spans="1:71" ht="14" hidden="1" customHeight="1" outlineLevel="1" x14ac:dyDescent="0.2">
      <c r="A860" t="s">
        <v>1440</v>
      </c>
      <c r="B860" t="s">
        <v>298</v>
      </c>
      <c r="C860" s="1">
        <f t="shared" si="324"/>
        <v>9376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3</v>
      </c>
      <c r="G860" s="1">
        <f t="shared" si="334"/>
        <v>936</v>
      </c>
      <c r="H860" s="2">
        <f t="shared" si="335"/>
        <v>9.9829351535836178E-2</v>
      </c>
      <c r="I860" s="2"/>
      <c r="J860" s="2">
        <f t="shared" si="325"/>
        <v>0.40593003412969281</v>
      </c>
      <c r="K860" s="2">
        <f t="shared" si="326"/>
        <v>0.50575938566552903</v>
      </c>
      <c r="L860" s="2">
        <f t="shared" si="327"/>
        <v>5.9620307167235494E-2</v>
      </c>
      <c r="M860" s="2">
        <f t="shared" si="328"/>
        <v>2.8690273037542728E-2</v>
      </c>
      <c r="N860" s="1">
        <v>3806</v>
      </c>
      <c r="O860" s="1">
        <v>4742</v>
      </c>
      <c r="P860" s="1">
        <v>559</v>
      </c>
      <c r="Q860" s="61">
        <v>200</v>
      </c>
      <c r="R860" s="61"/>
      <c r="S860" s="61"/>
      <c r="T860" s="61"/>
      <c r="U860" s="61"/>
      <c r="V860" s="61"/>
      <c r="W860" s="61"/>
      <c r="X860" s="61">
        <v>69</v>
      </c>
      <c r="Y860" s="61"/>
      <c r="Z860" s="61"/>
      <c r="BB860" s="7">
        <f>IF(Q860&gt;0,RANK(Q860,(N860:P860,Q860:AE860)),0)</f>
        <v>4</v>
      </c>
      <c r="BC860" s="7">
        <f>IF(R860&gt;0,RANK(R860,(N860:P860,Q860:AE860)),0)</f>
        <v>0</v>
      </c>
      <c r="BD860" s="7">
        <f>IF(T860&gt;0,RANK(T860,(N860:P860,Q860:AE860)),0)</f>
        <v>0</v>
      </c>
      <c r="BE860" s="7">
        <f>IF(S860&gt;0,RANK(S860,(N860:P860,Q860:AE860)),0)</f>
        <v>0</v>
      </c>
      <c r="BF860" s="2">
        <f t="shared" si="329"/>
        <v>2.1331058020477817E-2</v>
      </c>
      <c r="BG860" s="2">
        <f t="shared" si="330"/>
        <v>0</v>
      </c>
      <c r="BH860" s="2">
        <f t="shared" si="331"/>
        <v>0</v>
      </c>
      <c r="BI860" s="2">
        <f t="shared" si="332"/>
        <v>0</v>
      </c>
      <c r="BK860" t="s">
        <v>1440</v>
      </c>
      <c r="BL860" t="s">
        <v>298</v>
      </c>
      <c r="BO860" s="99">
        <v>20</v>
      </c>
      <c r="BP860" s="97">
        <v>59</v>
      </c>
      <c r="BQ860" s="103">
        <f t="shared" si="333"/>
        <v>20059</v>
      </c>
      <c r="BS860" s="7" t="s">
        <v>2466</v>
      </c>
    </row>
    <row r="861" spans="1:71" ht="14" hidden="1" customHeight="1" outlineLevel="1" x14ac:dyDescent="0.2">
      <c r="A861" t="s">
        <v>744</v>
      </c>
      <c r="B861" t="s">
        <v>298</v>
      </c>
      <c r="C861" s="1">
        <f t="shared" si="324"/>
        <v>6169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3</v>
      </c>
      <c r="G861" s="1">
        <f t="shared" si="334"/>
        <v>66</v>
      </c>
      <c r="H861" s="2">
        <f t="shared" si="335"/>
        <v>1.0698654563138272E-2</v>
      </c>
      <c r="I861" s="2"/>
      <c r="J861" s="2">
        <f t="shared" si="325"/>
        <v>0.4381585346085265</v>
      </c>
      <c r="K861" s="2">
        <f t="shared" si="326"/>
        <v>0.44885718917166478</v>
      </c>
      <c r="L861" s="2">
        <f t="shared" si="327"/>
        <v>7.8943102609823304E-2</v>
      </c>
      <c r="M861" s="2">
        <f t="shared" si="328"/>
        <v>3.4041173609985417E-2</v>
      </c>
      <c r="N861" s="1">
        <v>2703</v>
      </c>
      <c r="O861" s="1">
        <v>2769</v>
      </c>
      <c r="P861" s="1">
        <v>487</v>
      </c>
      <c r="Q861" s="61">
        <v>137</v>
      </c>
      <c r="R861" s="61"/>
      <c r="S861" s="61"/>
      <c r="T861" s="61"/>
      <c r="U861" s="61"/>
      <c r="V861" s="61"/>
      <c r="W861" s="61"/>
      <c r="X861" s="61">
        <v>73</v>
      </c>
      <c r="Y861" s="61"/>
      <c r="Z861" s="61"/>
      <c r="BB861" s="7">
        <f>IF(Q861&gt;0,RANK(Q861,(N861:P861,Q861:AE861)),0)</f>
        <v>4</v>
      </c>
      <c r="BC861" s="7">
        <f>IF(R861&gt;0,RANK(R861,(N861:P861,Q861:AE861)),0)</f>
        <v>0</v>
      </c>
      <c r="BD861" s="7">
        <f>IF(T861&gt;0,RANK(T861,(N861:P861,Q861:AE861)),0)</f>
        <v>0</v>
      </c>
      <c r="BE861" s="7">
        <f>IF(S861&gt;0,RANK(S861,(N861:P861,Q861:AE861)),0)</f>
        <v>0</v>
      </c>
      <c r="BF861" s="2">
        <f t="shared" si="329"/>
        <v>2.2207813259847626E-2</v>
      </c>
      <c r="BG861" s="2">
        <f t="shared" si="330"/>
        <v>0</v>
      </c>
      <c r="BH861" s="2">
        <f t="shared" si="331"/>
        <v>0</v>
      </c>
      <c r="BI861" s="2">
        <f t="shared" si="332"/>
        <v>0</v>
      </c>
      <c r="BK861" t="s">
        <v>744</v>
      </c>
      <c r="BL861" t="s">
        <v>298</v>
      </c>
      <c r="BO861" s="99">
        <v>20</v>
      </c>
      <c r="BP861" s="97">
        <v>61</v>
      </c>
      <c r="BQ861" s="103">
        <f t="shared" si="333"/>
        <v>20061</v>
      </c>
      <c r="BS861" s="7" t="s">
        <v>2466</v>
      </c>
    </row>
    <row r="862" spans="1:71" ht="14" hidden="1" customHeight="1" outlineLevel="1" x14ac:dyDescent="0.2">
      <c r="A862" t="s">
        <v>745</v>
      </c>
      <c r="B862" t="s">
        <v>298</v>
      </c>
      <c r="C862" s="1">
        <f t="shared" si="324"/>
        <v>1096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3</v>
      </c>
      <c r="G862" s="1">
        <f t="shared" si="334"/>
        <v>464</v>
      </c>
      <c r="H862" s="2">
        <f t="shared" si="335"/>
        <v>0.42335766423357662</v>
      </c>
      <c r="I862" s="2"/>
      <c r="J862" s="2">
        <f t="shared" si="325"/>
        <v>0.23357664233576642</v>
      </c>
      <c r="K862" s="2">
        <f t="shared" si="326"/>
        <v>0.65693430656934304</v>
      </c>
      <c r="L862" s="2">
        <f t="shared" si="327"/>
        <v>9.1240875912408759E-2</v>
      </c>
      <c r="M862" s="2">
        <f t="shared" si="328"/>
        <v>1.8248175182481841E-2</v>
      </c>
      <c r="N862" s="1">
        <v>256</v>
      </c>
      <c r="O862" s="1">
        <v>720</v>
      </c>
      <c r="P862" s="1">
        <v>100</v>
      </c>
      <c r="Q862" s="61">
        <v>14</v>
      </c>
      <c r="R862" s="61"/>
      <c r="S862" s="61"/>
      <c r="T862" s="61"/>
      <c r="U862" s="61"/>
      <c r="V862" s="61"/>
      <c r="W862" s="61"/>
      <c r="X862" s="61">
        <v>6</v>
      </c>
      <c r="Y862" s="61"/>
      <c r="Z862" s="61"/>
      <c r="BB862" s="7">
        <f>IF(Q862&gt;0,RANK(Q862,(N862:P862,Q862:AE862)),0)</f>
        <v>4</v>
      </c>
      <c r="BC862" s="7">
        <f>IF(R862&gt;0,RANK(R862,(N862:P862,Q862:AE862)),0)</f>
        <v>0</v>
      </c>
      <c r="BD862" s="7">
        <f>IF(T862&gt;0,RANK(T862,(N862:P862,Q862:AE862)),0)</f>
        <v>0</v>
      </c>
      <c r="BE862" s="7">
        <f>IF(S862&gt;0,RANK(S862,(N862:P862,Q862:AE862)),0)</f>
        <v>0</v>
      </c>
      <c r="BF862" s="2">
        <f t="shared" si="329"/>
        <v>1.2773722627737226E-2</v>
      </c>
      <c r="BG862" s="2">
        <f t="shared" si="330"/>
        <v>0</v>
      </c>
      <c r="BH862" s="2">
        <f t="shared" si="331"/>
        <v>0</v>
      </c>
      <c r="BI862" s="2">
        <f t="shared" si="332"/>
        <v>0</v>
      </c>
      <c r="BK862" t="s">
        <v>745</v>
      </c>
      <c r="BL862" t="s">
        <v>298</v>
      </c>
      <c r="BO862" s="99">
        <v>20</v>
      </c>
      <c r="BP862" s="97">
        <v>63</v>
      </c>
      <c r="BQ862" s="103">
        <f t="shared" si="333"/>
        <v>20063</v>
      </c>
      <c r="BS862" s="7" t="s">
        <v>2466</v>
      </c>
    </row>
    <row r="863" spans="1:71" ht="14" hidden="1" customHeight="1" outlineLevel="1" x14ac:dyDescent="0.2">
      <c r="A863" t="s">
        <v>1880</v>
      </c>
      <c r="B863" t="s">
        <v>298</v>
      </c>
      <c r="C863" s="1">
        <f t="shared" ref="C863:C894" si="336">SUM(N863:AY863)</f>
        <v>1080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3</v>
      </c>
      <c r="G863" s="1">
        <f t="shared" si="334"/>
        <v>387</v>
      </c>
      <c r="H863" s="2">
        <f t="shared" si="335"/>
        <v>0.35833333333333334</v>
      </c>
      <c r="I863" s="2"/>
      <c r="J863" s="2">
        <f t="shared" ref="J863:J894" si="337">IF($C863=0,"-",N863/$C863)</f>
        <v>0.26296296296296295</v>
      </c>
      <c r="K863" s="2">
        <f t="shared" ref="K863:K894" si="338">IF($C863=0,"-",O863/$C863)</f>
        <v>0.62129629629629635</v>
      </c>
      <c r="L863" s="2">
        <f t="shared" ref="L863:L894" si="339">IF($C863=0,"-",P863/$C863)</f>
        <v>7.407407407407407E-2</v>
      </c>
      <c r="M863" s="2">
        <f t="shared" ref="M863:M894" si="340">IF(C863=0,"-",(1-J863-K863-L863))</f>
        <v>4.166666666666663E-2</v>
      </c>
      <c r="N863" s="1">
        <v>284</v>
      </c>
      <c r="O863" s="1">
        <v>671</v>
      </c>
      <c r="P863" s="1">
        <v>80</v>
      </c>
      <c r="Q863" s="61">
        <v>27</v>
      </c>
      <c r="R863" s="61"/>
      <c r="S863" s="61"/>
      <c r="T863" s="61"/>
      <c r="U863" s="61"/>
      <c r="V863" s="61"/>
      <c r="W863" s="61"/>
      <c r="X863" s="61">
        <v>18</v>
      </c>
      <c r="Y863" s="61"/>
      <c r="Z863" s="61"/>
      <c r="BB863" s="7">
        <f>IF(Q863&gt;0,RANK(Q863,(N863:P863,Q863:AE863)),0)</f>
        <v>4</v>
      </c>
      <c r="BC863" s="7">
        <f>IF(R863&gt;0,RANK(R863,(N863:P863,Q863:AE863)),0)</f>
        <v>0</v>
      </c>
      <c r="BD863" s="7">
        <f>IF(T863&gt;0,RANK(T863,(N863:P863,Q863:AE863)),0)</f>
        <v>0</v>
      </c>
      <c r="BE863" s="7">
        <f>IF(S863&gt;0,RANK(S863,(N863:P863,Q863:AE863)),0)</f>
        <v>0</v>
      </c>
      <c r="BF863" s="2">
        <f t="shared" ref="BF863:BF894" si="341">IF($C863=0,"-",Q863/$C863)</f>
        <v>2.5000000000000001E-2</v>
      </c>
      <c r="BG863" s="2">
        <f t="shared" ref="BG863:BG894" si="342">IF($C863=0,"-",R863/$C863)</f>
        <v>0</v>
      </c>
      <c r="BH863" s="2">
        <f t="shared" ref="BH863:BH894" si="343">IF($C863=0,"-",T863/$C863)</f>
        <v>0</v>
      </c>
      <c r="BI863" s="2">
        <f t="shared" ref="BI863:BI894" si="344">IF($C863=0,"-",S863/$C863)</f>
        <v>0</v>
      </c>
      <c r="BK863" t="s">
        <v>1880</v>
      </c>
      <c r="BL863" t="s">
        <v>298</v>
      </c>
      <c r="BO863" s="99">
        <v>20</v>
      </c>
      <c r="BP863" s="97">
        <v>65</v>
      </c>
      <c r="BQ863" s="103">
        <f t="shared" ref="BQ863:BQ894" si="345">BO863*1000+BP863</f>
        <v>20065</v>
      </c>
      <c r="BS863" s="7" t="s">
        <v>2466</v>
      </c>
    </row>
    <row r="864" spans="1:71" ht="14" hidden="1" customHeight="1" outlineLevel="1" x14ac:dyDescent="0.2">
      <c r="A864" t="s">
        <v>1479</v>
      </c>
      <c r="B864" t="s">
        <v>298</v>
      </c>
      <c r="C864" s="1">
        <f t="shared" si="336"/>
        <v>1835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3</v>
      </c>
      <c r="G864" s="1">
        <f t="shared" si="334"/>
        <v>645</v>
      </c>
      <c r="H864" s="2">
        <f t="shared" si="335"/>
        <v>0.35149863760217986</v>
      </c>
      <c r="I864" s="2"/>
      <c r="J864" s="2">
        <f t="shared" si="337"/>
        <v>0.24577656675749318</v>
      </c>
      <c r="K864" s="2">
        <f t="shared" si="338"/>
        <v>0.59727520435967307</v>
      </c>
      <c r="L864" s="2">
        <f t="shared" si="339"/>
        <v>0.13678474114441416</v>
      </c>
      <c r="M864" s="2">
        <f t="shared" si="340"/>
        <v>2.0163487738419611E-2</v>
      </c>
      <c r="N864" s="1">
        <v>451</v>
      </c>
      <c r="O864" s="1">
        <v>1096</v>
      </c>
      <c r="P864" s="1">
        <v>251</v>
      </c>
      <c r="Q864" s="61">
        <v>26</v>
      </c>
      <c r="R864" s="61"/>
      <c r="S864" s="61"/>
      <c r="T864" s="61"/>
      <c r="U864" s="61"/>
      <c r="V864" s="61"/>
      <c r="W864" s="61"/>
      <c r="X864" s="61">
        <v>11</v>
      </c>
      <c r="Y864" s="61"/>
      <c r="Z864" s="61"/>
      <c r="BB864" s="7">
        <f>IF(Q864&gt;0,RANK(Q864,(N864:P864,Q864:AE864)),0)</f>
        <v>4</v>
      </c>
      <c r="BC864" s="7">
        <f>IF(R864&gt;0,RANK(R864,(N864:P864,Q864:AE864)),0)</f>
        <v>0</v>
      </c>
      <c r="BD864" s="7">
        <f>IF(T864&gt;0,RANK(T864,(N864:P864,Q864:AE864)),0)</f>
        <v>0</v>
      </c>
      <c r="BE864" s="7">
        <f>IF(S864&gt;0,RANK(S864,(N864:P864,Q864:AE864)),0)</f>
        <v>0</v>
      </c>
      <c r="BF864" s="2">
        <f t="shared" si="341"/>
        <v>1.4168937329700272E-2</v>
      </c>
      <c r="BG864" s="2">
        <f t="shared" si="342"/>
        <v>0</v>
      </c>
      <c r="BH864" s="2">
        <f t="shared" si="343"/>
        <v>0</v>
      </c>
      <c r="BI864" s="2">
        <f t="shared" si="344"/>
        <v>0</v>
      </c>
      <c r="BK864" t="s">
        <v>1479</v>
      </c>
      <c r="BL864" t="s">
        <v>298</v>
      </c>
      <c r="BO864" s="99">
        <v>20</v>
      </c>
      <c r="BP864" s="97">
        <v>67</v>
      </c>
      <c r="BQ864" s="103">
        <f t="shared" si="345"/>
        <v>20067</v>
      </c>
      <c r="BS864" s="7" t="s">
        <v>2466</v>
      </c>
    </row>
    <row r="865" spans="1:71" ht="14" hidden="1" customHeight="1" outlineLevel="1" x14ac:dyDescent="0.2">
      <c r="A865" t="s">
        <v>922</v>
      </c>
      <c r="B865" t="s">
        <v>298</v>
      </c>
      <c r="C865" s="1">
        <f t="shared" si="336"/>
        <v>1791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3</v>
      </c>
      <c r="G865" s="1">
        <f t="shared" si="334"/>
        <v>791</v>
      </c>
      <c r="H865" s="2">
        <f t="shared" si="335"/>
        <v>0.44165270798436629</v>
      </c>
      <c r="I865" s="2"/>
      <c r="J865" s="2">
        <f t="shared" si="337"/>
        <v>0.19374651032942491</v>
      </c>
      <c r="K865" s="2">
        <f t="shared" si="338"/>
        <v>0.6353992183137912</v>
      </c>
      <c r="L865" s="2">
        <f t="shared" si="339"/>
        <v>0.15242881072026801</v>
      </c>
      <c r="M865" s="2">
        <f t="shared" si="340"/>
        <v>1.8425460636515872E-2</v>
      </c>
      <c r="N865" s="1">
        <v>347</v>
      </c>
      <c r="O865" s="1">
        <v>1138</v>
      </c>
      <c r="P865" s="1">
        <v>273</v>
      </c>
      <c r="Q865" s="61">
        <v>23</v>
      </c>
      <c r="R865" s="61"/>
      <c r="S865" s="61"/>
      <c r="T865" s="61"/>
      <c r="U865" s="61"/>
      <c r="V865" s="61"/>
      <c r="W865" s="61"/>
      <c r="X865" s="61">
        <v>10</v>
      </c>
      <c r="Y865" s="61"/>
      <c r="Z865" s="61"/>
      <c r="BB865" s="7">
        <f>IF(Q865&gt;0,RANK(Q865,(N865:P865,Q865:AE865)),0)</f>
        <v>4</v>
      </c>
      <c r="BC865" s="7">
        <f>IF(R865&gt;0,RANK(R865,(N865:P865,Q865:AE865)),0)</f>
        <v>0</v>
      </c>
      <c r="BD865" s="7">
        <f>IF(T865&gt;0,RANK(T865,(N865:P865,Q865:AE865)),0)</f>
        <v>0</v>
      </c>
      <c r="BE865" s="7">
        <f>IF(S865&gt;0,RANK(S865,(N865:P865,Q865:AE865)),0)</f>
        <v>0</v>
      </c>
      <c r="BF865" s="2">
        <f t="shared" si="341"/>
        <v>1.2841987716359575E-2</v>
      </c>
      <c r="BG865" s="2">
        <f t="shared" si="342"/>
        <v>0</v>
      </c>
      <c r="BH865" s="2">
        <f t="shared" si="343"/>
        <v>0</v>
      </c>
      <c r="BI865" s="2">
        <f t="shared" si="344"/>
        <v>0</v>
      </c>
      <c r="BK865" t="s">
        <v>922</v>
      </c>
      <c r="BL865" t="s">
        <v>298</v>
      </c>
      <c r="BO865" s="99">
        <v>20</v>
      </c>
      <c r="BP865" s="97">
        <v>69</v>
      </c>
      <c r="BQ865" s="103">
        <f t="shared" si="345"/>
        <v>20069</v>
      </c>
      <c r="BS865" s="7" t="s">
        <v>2466</v>
      </c>
    </row>
    <row r="866" spans="1:71" ht="14" hidden="1" customHeight="1" outlineLevel="1" x14ac:dyDescent="0.2">
      <c r="A866" t="s">
        <v>2012</v>
      </c>
      <c r="B866" t="s">
        <v>298</v>
      </c>
      <c r="C866" s="1">
        <f t="shared" si="336"/>
        <v>498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3</v>
      </c>
      <c r="G866" s="1">
        <f t="shared" si="334"/>
        <v>195</v>
      </c>
      <c r="H866" s="2">
        <f t="shared" si="335"/>
        <v>0.39156626506024095</v>
      </c>
      <c r="I866" s="2"/>
      <c r="J866" s="2">
        <f t="shared" si="337"/>
        <v>0.23694779116465864</v>
      </c>
      <c r="K866" s="2">
        <f t="shared" si="338"/>
        <v>0.62851405622489964</v>
      </c>
      <c r="L866" s="2">
        <f t="shared" si="339"/>
        <v>0.11044176706827309</v>
      </c>
      <c r="M866" s="2">
        <f t="shared" si="340"/>
        <v>2.4096385542168572E-2</v>
      </c>
      <c r="N866" s="1">
        <v>118</v>
      </c>
      <c r="O866" s="1">
        <v>313</v>
      </c>
      <c r="P866" s="1">
        <v>55</v>
      </c>
      <c r="Q866" s="61">
        <v>6</v>
      </c>
      <c r="R866" s="61"/>
      <c r="S866" s="61"/>
      <c r="T866" s="61"/>
      <c r="U866" s="61"/>
      <c r="V866" s="61"/>
      <c r="W866" s="61"/>
      <c r="X866" s="61">
        <v>6</v>
      </c>
      <c r="Y866" s="61"/>
      <c r="Z866" s="61"/>
      <c r="BB866" s="7">
        <f>IF(Q866&gt;0,RANK(Q866,(N866:P866,Q866:AE866)),0)</f>
        <v>4</v>
      </c>
      <c r="BC866" s="7">
        <f>IF(R866&gt;0,RANK(R866,(N866:P866,Q866:AE866)),0)</f>
        <v>0</v>
      </c>
      <c r="BD866" s="7">
        <f>IF(T866&gt;0,RANK(T866,(N866:P866,Q866:AE866)),0)</f>
        <v>0</v>
      </c>
      <c r="BE866" s="7">
        <f>IF(S866&gt;0,RANK(S866,(N866:P866,Q866:AE866)),0)</f>
        <v>0</v>
      </c>
      <c r="BF866" s="2">
        <f t="shared" si="341"/>
        <v>1.2048192771084338E-2</v>
      </c>
      <c r="BG866" s="2">
        <f t="shared" si="342"/>
        <v>0</v>
      </c>
      <c r="BH866" s="2">
        <f t="shared" si="343"/>
        <v>0</v>
      </c>
      <c r="BI866" s="2">
        <f t="shared" si="344"/>
        <v>0</v>
      </c>
      <c r="BK866" t="s">
        <v>2012</v>
      </c>
      <c r="BL866" t="s">
        <v>298</v>
      </c>
      <c r="BO866" s="99">
        <v>20</v>
      </c>
      <c r="BP866" s="97">
        <v>71</v>
      </c>
      <c r="BQ866" s="103">
        <f t="shared" si="345"/>
        <v>20071</v>
      </c>
      <c r="BS866" s="7" t="s">
        <v>2466</v>
      </c>
    </row>
    <row r="867" spans="1:71" ht="14" hidden="1" customHeight="1" outlineLevel="1" x14ac:dyDescent="0.2">
      <c r="A867" t="s">
        <v>1660</v>
      </c>
      <c r="B867" t="s">
        <v>298</v>
      </c>
      <c r="C867" s="1">
        <f t="shared" si="336"/>
        <v>2135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3</v>
      </c>
      <c r="G867" s="1">
        <f t="shared" si="334"/>
        <v>561</v>
      </c>
      <c r="H867" s="2">
        <f t="shared" si="335"/>
        <v>0.26276346604215456</v>
      </c>
      <c r="I867" s="2"/>
      <c r="J867" s="2">
        <f t="shared" si="337"/>
        <v>0.30585480093676815</v>
      </c>
      <c r="K867" s="2">
        <f t="shared" si="338"/>
        <v>0.5686182669789227</v>
      </c>
      <c r="L867" s="2">
        <f t="shared" si="339"/>
        <v>9.7892271662763472E-2</v>
      </c>
      <c r="M867" s="2">
        <f t="shared" si="340"/>
        <v>2.7634660421545734E-2</v>
      </c>
      <c r="N867" s="1">
        <v>653</v>
      </c>
      <c r="O867" s="1">
        <v>1214</v>
      </c>
      <c r="P867" s="1">
        <v>209</v>
      </c>
      <c r="Q867" s="61">
        <v>47</v>
      </c>
      <c r="R867" s="61"/>
      <c r="S867" s="61"/>
      <c r="T867" s="61"/>
      <c r="U867" s="61"/>
      <c r="V867" s="61"/>
      <c r="W867" s="61"/>
      <c r="X867" s="61">
        <v>12</v>
      </c>
      <c r="Y867" s="61"/>
      <c r="Z867" s="61"/>
      <c r="BB867" s="7">
        <f>IF(Q867&gt;0,RANK(Q867,(N867:P867,Q867:AE867)),0)</f>
        <v>4</v>
      </c>
      <c r="BC867" s="7">
        <f>IF(R867&gt;0,RANK(R867,(N867:P867,Q867:AE867)),0)</f>
        <v>0</v>
      </c>
      <c r="BD867" s="7">
        <f>IF(T867&gt;0,RANK(T867,(N867:P867,Q867:AE867)),0)</f>
        <v>0</v>
      </c>
      <c r="BE867" s="7">
        <f>IF(S867&gt;0,RANK(S867,(N867:P867,Q867:AE867)),0)</f>
        <v>0</v>
      </c>
      <c r="BF867" s="2">
        <f t="shared" si="341"/>
        <v>2.2014051522248244E-2</v>
      </c>
      <c r="BG867" s="2">
        <f t="shared" si="342"/>
        <v>0</v>
      </c>
      <c r="BH867" s="2">
        <f t="shared" si="343"/>
        <v>0</v>
      </c>
      <c r="BI867" s="2">
        <f t="shared" si="344"/>
        <v>0</v>
      </c>
      <c r="BK867" t="s">
        <v>1660</v>
      </c>
      <c r="BL867" t="s">
        <v>298</v>
      </c>
      <c r="BO867" s="99">
        <v>20</v>
      </c>
      <c r="BP867" s="97">
        <v>73</v>
      </c>
      <c r="BQ867" s="103">
        <f t="shared" si="345"/>
        <v>20073</v>
      </c>
      <c r="BS867" s="7" t="s">
        <v>2466</v>
      </c>
    </row>
    <row r="868" spans="1:71" ht="14" hidden="1" customHeight="1" outlineLevel="1" x14ac:dyDescent="0.2">
      <c r="A868" t="s">
        <v>2539</v>
      </c>
      <c r="B868" t="s">
        <v>298</v>
      </c>
      <c r="C868" s="1">
        <f t="shared" si="336"/>
        <v>630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3</v>
      </c>
      <c r="G868" s="1">
        <f t="shared" si="334"/>
        <v>207</v>
      </c>
      <c r="H868" s="2">
        <f t="shared" si="335"/>
        <v>0.32857142857142857</v>
      </c>
      <c r="I868" s="2"/>
      <c r="J868" s="2">
        <f t="shared" si="337"/>
        <v>0.2634920634920635</v>
      </c>
      <c r="K868" s="2">
        <f t="shared" si="338"/>
        <v>0.59206349206349207</v>
      </c>
      <c r="L868" s="2">
        <f t="shared" si="339"/>
        <v>0.1253968253968254</v>
      </c>
      <c r="M868" s="2">
        <f t="shared" si="340"/>
        <v>1.9047619047619091E-2</v>
      </c>
      <c r="N868" s="1">
        <v>166</v>
      </c>
      <c r="O868" s="1">
        <v>373</v>
      </c>
      <c r="P868" s="1">
        <v>79</v>
      </c>
      <c r="Q868" s="61">
        <v>11</v>
      </c>
      <c r="R868" s="61"/>
      <c r="S868" s="61"/>
      <c r="T868" s="61"/>
      <c r="U868" s="61"/>
      <c r="V868" s="61"/>
      <c r="W868" s="61"/>
      <c r="X868" s="61">
        <v>1</v>
      </c>
      <c r="Y868" s="61"/>
      <c r="Z868" s="61"/>
      <c r="BB868" s="7">
        <f>IF(Q868&gt;0,RANK(Q868,(N868:P868,Q868:AE868)),0)</f>
        <v>4</v>
      </c>
      <c r="BC868" s="7">
        <f>IF(R868&gt;0,RANK(R868,(N868:P868,Q868:AE868)),0)</f>
        <v>0</v>
      </c>
      <c r="BD868" s="7">
        <f>IF(T868&gt;0,RANK(T868,(N868:P868,Q868:AE868)),0)</f>
        <v>0</v>
      </c>
      <c r="BE868" s="7">
        <f>IF(S868&gt;0,RANK(S868,(N868:P868,Q868:AE868)),0)</f>
        <v>0</v>
      </c>
      <c r="BF868" s="2">
        <f t="shared" si="341"/>
        <v>1.7460317460317461E-2</v>
      </c>
      <c r="BG868" s="2">
        <f t="shared" si="342"/>
        <v>0</v>
      </c>
      <c r="BH868" s="2">
        <f t="shared" si="343"/>
        <v>0</v>
      </c>
      <c r="BI868" s="2">
        <f t="shared" si="344"/>
        <v>0</v>
      </c>
      <c r="BK868" t="s">
        <v>2539</v>
      </c>
      <c r="BL868" t="s">
        <v>298</v>
      </c>
      <c r="BO868" s="99">
        <v>20</v>
      </c>
      <c r="BP868" s="97">
        <v>75</v>
      </c>
      <c r="BQ868" s="103">
        <f t="shared" si="345"/>
        <v>20075</v>
      </c>
      <c r="BS868" s="7" t="s">
        <v>2466</v>
      </c>
    </row>
    <row r="869" spans="1:71" ht="14" hidden="1" customHeight="1" outlineLevel="1" x14ac:dyDescent="0.2">
      <c r="A869" t="s">
        <v>1194</v>
      </c>
      <c r="B869" t="s">
        <v>298</v>
      </c>
      <c r="C869" s="1">
        <f t="shared" si="336"/>
        <v>2046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3</v>
      </c>
      <c r="G869" s="1">
        <f t="shared" si="334"/>
        <v>673</v>
      </c>
      <c r="H869" s="2">
        <f t="shared" si="335"/>
        <v>0.32893450635386118</v>
      </c>
      <c r="I869" s="2"/>
      <c r="J869" s="2">
        <f t="shared" si="337"/>
        <v>0.27859237536656889</v>
      </c>
      <c r="K869" s="2">
        <f t="shared" si="338"/>
        <v>0.60752688172043012</v>
      </c>
      <c r="L869" s="2">
        <f t="shared" si="339"/>
        <v>9.4330400782013685E-2</v>
      </c>
      <c r="M869" s="2">
        <f t="shared" si="340"/>
        <v>1.9550342130987303E-2</v>
      </c>
      <c r="N869" s="1">
        <v>570</v>
      </c>
      <c r="O869" s="1">
        <v>1243</v>
      </c>
      <c r="P869" s="1">
        <v>193</v>
      </c>
      <c r="Q869" s="61">
        <v>24</v>
      </c>
      <c r="R869" s="61"/>
      <c r="S869" s="61"/>
      <c r="T869" s="61"/>
      <c r="U869" s="61"/>
      <c r="V869" s="61"/>
      <c r="W869" s="61"/>
      <c r="X869" s="61">
        <v>16</v>
      </c>
      <c r="Y869" s="61"/>
      <c r="Z869" s="61"/>
      <c r="BB869" s="7">
        <f>IF(Q869&gt;0,RANK(Q869,(N869:P869,Q869:AE869)),0)</f>
        <v>4</v>
      </c>
      <c r="BC869" s="7">
        <f>IF(R869&gt;0,RANK(R869,(N869:P869,Q869:AE869)),0)</f>
        <v>0</v>
      </c>
      <c r="BD869" s="7">
        <f>IF(T869&gt;0,RANK(T869,(N869:P869,Q869:AE869)),0)</f>
        <v>0</v>
      </c>
      <c r="BE869" s="7">
        <f>IF(S869&gt;0,RANK(S869,(N869:P869,Q869:AE869)),0)</f>
        <v>0</v>
      </c>
      <c r="BF869" s="2">
        <f t="shared" si="341"/>
        <v>1.1730205278592375E-2</v>
      </c>
      <c r="BG869" s="2">
        <f t="shared" si="342"/>
        <v>0</v>
      </c>
      <c r="BH869" s="2">
        <f t="shared" si="343"/>
        <v>0</v>
      </c>
      <c r="BI869" s="2">
        <f t="shared" si="344"/>
        <v>0</v>
      </c>
      <c r="BK869" t="s">
        <v>1194</v>
      </c>
      <c r="BL869" t="s">
        <v>298</v>
      </c>
      <c r="BO869" s="99">
        <v>20</v>
      </c>
      <c r="BP869" s="97">
        <v>77</v>
      </c>
      <c r="BQ869" s="103">
        <f t="shared" si="345"/>
        <v>20077</v>
      </c>
      <c r="BS869" s="7" t="s">
        <v>2466</v>
      </c>
    </row>
    <row r="870" spans="1:71" ht="14" hidden="1" customHeight="1" outlineLevel="1" x14ac:dyDescent="0.2">
      <c r="A870" t="s">
        <v>1453</v>
      </c>
      <c r="B870" t="s">
        <v>298</v>
      </c>
      <c r="C870" s="1">
        <f t="shared" si="336"/>
        <v>13722</v>
      </c>
      <c r="D870" s="7">
        <f>IF(N870&gt;0, RANK(N870,(N870:P870,Q870:AE870)),0)</f>
        <v>1</v>
      </c>
      <c r="E870" s="7">
        <f>IF(O870&gt;0,RANK(O870,(N870:P870,Q870:AE870)),0)</f>
        <v>2</v>
      </c>
      <c r="F870" s="7">
        <f>IF(P870&gt;0,RANK(P870,(N870:P870,Q870:AE870)),0)</f>
        <v>3</v>
      </c>
      <c r="G870" s="1">
        <f t="shared" si="334"/>
        <v>578</v>
      </c>
      <c r="H870" s="2">
        <f t="shared" si="335"/>
        <v>4.2122139629791576E-2</v>
      </c>
      <c r="I870" s="2"/>
      <c r="J870" s="2">
        <f t="shared" si="337"/>
        <v>0.47004809794490598</v>
      </c>
      <c r="K870" s="2">
        <f t="shared" si="338"/>
        <v>0.42792595831511443</v>
      </c>
      <c r="L870" s="2">
        <f t="shared" si="339"/>
        <v>7.8632852353884272E-2</v>
      </c>
      <c r="M870" s="2">
        <f t="shared" si="340"/>
        <v>2.3393091386095313E-2</v>
      </c>
      <c r="N870" s="1">
        <v>6450</v>
      </c>
      <c r="O870" s="1">
        <v>5872</v>
      </c>
      <c r="P870" s="1">
        <v>1079</v>
      </c>
      <c r="Q870" s="61">
        <v>232</v>
      </c>
      <c r="R870" s="61"/>
      <c r="S870" s="61"/>
      <c r="T870" s="61"/>
      <c r="U870" s="61"/>
      <c r="V870" s="61"/>
      <c r="W870" s="61"/>
      <c r="X870" s="61">
        <v>89</v>
      </c>
      <c r="Y870" s="61"/>
      <c r="Z870" s="61"/>
      <c r="BB870" s="7">
        <f>IF(Q870&gt;0,RANK(Q870,(N870:P870,Q870:AE870)),0)</f>
        <v>4</v>
      </c>
      <c r="BC870" s="7">
        <f>IF(R870&gt;0,RANK(R870,(N870:P870,Q870:AE870)),0)</f>
        <v>0</v>
      </c>
      <c r="BD870" s="7">
        <f>IF(T870&gt;0,RANK(T870,(N870:P870,Q870:AE870)),0)</f>
        <v>0</v>
      </c>
      <c r="BE870" s="7">
        <f>IF(S870&gt;0,RANK(S870,(N870:P870,Q870:AE870)),0)</f>
        <v>0</v>
      </c>
      <c r="BF870" s="2">
        <f t="shared" si="341"/>
        <v>1.690715639119662E-2</v>
      </c>
      <c r="BG870" s="2">
        <f t="shared" si="342"/>
        <v>0</v>
      </c>
      <c r="BH870" s="2">
        <f t="shared" si="343"/>
        <v>0</v>
      </c>
      <c r="BI870" s="2">
        <f t="shared" si="344"/>
        <v>0</v>
      </c>
      <c r="BK870" t="s">
        <v>1453</v>
      </c>
      <c r="BL870" t="s">
        <v>298</v>
      </c>
      <c r="BO870" s="99">
        <v>20</v>
      </c>
      <c r="BP870" s="97">
        <v>79</v>
      </c>
      <c r="BQ870" s="103">
        <f t="shared" si="345"/>
        <v>20079</v>
      </c>
      <c r="BS870" s="7" t="s">
        <v>2466</v>
      </c>
    </row>
    <row r="871" spans="1:71" ht="14" hidden="1" customHeight="1" outlineLevel="1" x14ac:dyDescent="0.2">
      <c r="A871" t="s">
        <v>403</v>
      </c>
      <c r="B871" t="s">
        <v>298</v>
      </c>
      <c r="C871" s="1">
        <f t="shared" si="336"/>
        <v>1134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3</v>
      </c>
      <c r="G871" s="1">
        <f t="shared" si="334"/>
        <v>394</v>
      </c>
      <c r="H871" s="2">
        <f t="shared" si="335"/>
        <v>0.34744268077601409</v>
      </c>
      <c r="I871" s="2"/>
      <c r="J871" s="2">
        <f t="shared" si="337"/>
        <v>0.25308641975308643</v>
      </c>
      <c r="K871" s="2">
        <f t="shared" si="338"/>
        <v>0.60052910052910058</v>
      </c>
      <c r="L871" s="2">
        <f t="shared" si="339"/>
        <v>0.12610229276895943</v>
      </c>
      <c r="M871" s="2">
        <f t="shared" si="340"/>
        <v>2.0282186948853559E-2</v>
      </c>
      <c r="N871" s="1">
        <v>287</v>
      </c>
      <c r="O871" s="1">
        <v>681</v>
      </c>
      <c r="P871" s="1">
        <v>143</v>
      </c>
      <c r="Q871" s="61">
        <v>17</v>
      </c>
      <c r="R871" s="61"/>
      <c r="S871" s="61"/>
      <c r="T871" s="61"/>
      <c r="U871" s="61"/>
      <c r="V871" s="61"/>
      <c r="W871" s="61"/>
      <c r="X871" s="61">
        <v>6</v>
      </c>
      <c r="Y871" s="61"/>
      <c r="Z871" s="61"/>
      <c r="BB871" s="7">
        <f>IF(Q871&gt;0,RANK(Q871,(N871:P871,Q871:AE871)),0)</f>
        <v>4</v>
      </c>
      <c r="BC871" s="7">
        <f>IF(R871&gt;0,RANK(R871,(N871:P871,Q871:AE871)),0)</f>
        <v>0</v>
      </c>
      <c r="BD871" s="7">
        <f>IF(T871&gt;0,RANK(T871,(N871:P871,Q871:AE871)),0)</f>
        <v>0</v>
      </c>
      <c r="BE871" s="7">
        <f>IF(S871&gt;0,RANK(S871,(N871:P871,Q871:AE871)),0)</f>
        <v>0</v>
      </c>
      <c r="BF871" s="2">
        <f t="shared" si="341"/>
        <v>1.4991181657848324E-2</v>
      </c>
      <c r="BG871" s="2">
        <f t="shared" si="342"/>
        <v>0</v>
      </c>
      <c r="BH871" s="2">
        <f t="shared" si="343"/>
        <v>0</v>
      </c>
      <c r="BI871" s="2">
        <f t="shared" si="344"/>
        <v>0</v>
      </c>
      <c r="BK871" t="s">
        <v>403</v>
      </c>
      <c r="BL871" t="s">
        <v>298</v>
      </c>
      <c r="BO871" s="99">
        <v>20</v>
      </c>
      <c r="BP871" s="97">
        <v>81</v>
      </c>
      <c r="BQ871" s="103">
        <f t="shared" si="345"/>
        <v>20081</v>
      </c>
      <c r="BS871" s="7" t="s">
        <v>2466</v>
      </c>
    </row>
    <row r="872" spans="1:71" ht="14" hidden="1" customHeight="1" outlineLevel="1" x14ac:dyDescent="0.2">
      <c r="A872" t="s">
        <v>1292</v>
      </c>
      <c r="B872" t="s">
        <v>298</v>
      </c>
      <c r="C872" s="1">
        <f t="shared" si="336"/>
        <v>883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3</v>
      </c>
      <c r="G872" s="1">
        <f t="shared" si="334"/>
        <v>430</v>
      </c>
      <c r="H872" s="2">
        <f t="shared" si="335"/>
        <v>0.48697621744054359</v>
      </c>
      <c r="I872" s="2"/>
      <c r="J872" s="2">
        <f t="shared" si="337"/>
        <v>0.18912797281993204</v>
      </c>
      <c r="K872" s="2">
        <f t="shared" si="338"/>
        <v>0.67610419026047563</v>
      </c>
      <c r="L872" s="2">
        <f t="shared" si="339"/>
        <v>0.11325028312570781</v>
      </c>
      <c r="M872" s="2">
        <f t="shared" si="340"/>
        <v>2.1517553793884564E-2</v>
      </c>
      <c r="N872" s="1">
        <v>167</v>
      </c>
      <c r="O872" s="1">
        <v>597</v>
      </c>
      <c r="P872" s="1">
        <v>100</v>
      </c>
      <c r="Q872" s="61">
        <v>13</v>
      </c>
      <c r="R872" s="61"/>
      <c r="S872" s="61"/>
      <c r="T872" s="61"/>
      <c r="U872" s="61"/>
      <c r="V872" s="61"/>
      <c r="W872" s="61"/>
      <c r="X872" s="61">
        <v>6</v>
      </c>
      <c r="Y872" s="61"/>
      <c r="Z872" s="61"/>
      <c r="BB872" s="7">
        <f>IF(Q872&gt;0,RANK(Q872,(N872:P872,Q872:AE872)),0)</f>
        <v>4</v>
      </c>
      <c r="BC872" s="7">
        <f>IF(R872&gt;0,RANK(R872,(N872:P872,Q872:AE872)),0)</f>
        <v>0</v>
      </c>
      <c r="BD872" s="7">
        <f>IF(T872&gt;0,RANK(T872,(N872:P872,Q872:AE872)),0)</f>
        <v>0</v>
      </c>
      <c r="BE872" s="7">
        <f>IF(S872&gt;0,RANK(S872,(N872:P872,Q872:AE872)),0)</f>
        <v>0</v>
      </c>
      <c r="BF872" s="2">
        <f t="shared" si="341"/>
        <v>1.4722536806342015E-2</v>
      </c>
      <c r="BG872" s="2">
        <f t="shared" si="342"/>
        <v>0</v>
      </c>
      <c r="BH872" s="2">
        <f t="shared" si="343"/>
        <v>0</v>
      </c>
      <c r="BI872" s="2">
        <f t="shared" si="344"/>
        <v>0</v>
      </c>
      <c r="BK872" t="s">
        <v>1292</v>
      </c>
      <c r="BL872" t="s">
        <v>298</v>
      </c>
      <c r="BO872" s="99">
        <v>20</v>
      </c>
      <c r="BP872" s="97">
        <v>83</v>
      </c>
      <c r="BQ872" s="103">
        <f t="shared" si="345"/>
        <v>20083</v>
      </c>
      <c r="BS872" s="7" t="s">
        <v>2466</v>
      </c>
    </row>
    <row r="873" spans="1:71" ht="14" hidden="1" customHeight="1" outlineLevel="1" x14ac:dyDescent="0.2">
      <c r="A873" t="s">
        <v>1378</v>
      </c>
      <c r="B873" t="s">
        <v>298</v>
      </c>
      <c r="C873" s="1">
        <f t="shared" si="336"/>
        <v>5309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3</v>
      </c>
      <c r="G873" s="1">
        <f t="shared" si="334"/>
        <v>477</v>
      </c>
      <c r="H873" s="2">
        <f t="shared" si="335"/>
        <v>8.9847428894330381E-2</v>
      </c>
      <c r="I873" s="2"/>
      <c r="J873" s="2">
        <f t="shared" si="337"/>
        <v>0.39329440572612545</v>
      </c>
      <c r="K873" s="2">
        <f t="shared" si="338"/>
        <v>0.48314183462045585</v>
      </c>
      <c r="L873" s="2">
        <f t="shared" si="339"/>
        <v>9.2672819740064041E-2</v>
      </c>
      <c r="M873" s="2">
        <f t="shared" si="340"/>
        <v>3.0890939913354717E-2</v>
      </c>
      <c r="N873" s="1">
        <v>2088</v>
      </c>
      <c r="O873" s="1">
        <v>2565</v>
      </c>
      <c r="P873" s="1">
        <v>492</v>
      </c>
      <c r="Q873" s="61">
        <v>104</v>
      </c>
      <c r="R873" s="61"/>
      <c r="S873" s="61"/>
      <c r="T873" s="61"/>
      <c r="U873" s="61"/>
      <c r="V873" s="61"/>
      <c r="W873" s="61"/>
      <c r="X873" s="61">
        <v>60</v>
      </c>
      <c r="Y873" s="61"/>
      <c r="Z873" s="61"/>
      <c r="BB873" s="7">
        <f>IF(Q873&gt;0,RANK(Q873,(N873:P873,Q873:AE873)),0)</f>
        <v>4</v>
      </c>
      <c r="BC873" s="7">
        <f>IF(R873&gt;0,RANK(R873,(N873:P873,Q873:AE873)),0)</f>
        <v>0</v>
      </c>
      <c r="BD873" s="7">
        <f>IF(T873&gt;0,RANK(T873,(N873:P873,Q873:AE873)),0)</f>
        <v>0</v>
      </c>
      <c r="BE873" s="7">
        <f>IF(S873&gt;0,RANK(S873,(N873:P873,Q873:AE873)),0)</f>
        <v>0</v>
      </c>
      <c r="BF873" s="2">
        <f t="shared" si="341"/>
        <v>1.958937653042004E-2</v>
      </c>
      <c r="BG873" s="2">
        <f t="shared" si="342"/>
        <v>0</v>
      </c>
      <c r="BH873" s="2">
        <f t="shared" si="343"/>
        <v>0</v>
      </c>
      <c r="BI873" s="2">
        <f t="shared" si="344"/>
        <v>0</v>
      </c>
      <c r="BK873" t="s">
        <v>1378</v>
      </c>
      <c r="BL873" t="s">
        <v>298</v>
      </c>
      <c r="BO873" s="99">
        <v>20</v>
      </c>
      <c r="BP873" s="97">
        <v>85</v>
      </c>
      <c r="BQ873" s="103">
        <f t="shared" si="345"/>
        <v>20085</v>
      </c>
      <c r="BS873" s="7" t="s">
        <v>2466</v>
      </c>
    </row>
    <row r="874" spans="1:71" ht="14" hidden="1" customHeight="1" outlineLevel="1" x14ac:dyDescent="0.2">
      <c r="A874" t="s">
        <v>2598</v>
      </c>
      <c r="B874" t="s">
        <v>298</v>
      </c>
      <c r="C874" s="1">
        <f t="shared" si="336"/>
        <v>7562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3</v>
      </c>
      <c r="G874" s="1">
        <f t="shared" si="334"/>
        <v>179</v>
      </c>
      <c r="H874" s="2">
        <f t="shared" si="335"/>
        <v>2.3670986511504892E-2</v>
      </c>
      <c r="I874" s="2"/>
      <c r="J874" s="2">
        <f t="shared" si="337"/>
        <v>0.43718592964824121</v>
      </c>
      <c r="K874" s="2">
        <f t="shared" si="338"/>
        <v>0.46085691615974611</v>
      </c>
      <c r="L874" s="2">
        <f t="shared" si="339"/>
        <v>7.8418407828616768E-2</v>
      </c>
      <c r="M874" s="2">
        <f t="shared" si="340"/>
        <v>2.353874636339591E-2</v>
      </c>
      <c r="N874" s="1">
        <v>3306</v>
      </c>
      <c r="O874" s="1">
        <v>3485</v>
      </c>
      <c r="P874" s="1">
        <v>593</v>
      </c>
      <c r="Q874" s="61">
        <v>115</v>
      </c>
      <c r="R874" s="61"/>
      <c r="S874" s="61"/>
      <c r="T874" s="61"/>
      <c r="U874" s="61"/>
      <c r="V874" s="61"/>
      <c r="W874" s="61"/>
      <c r="X874" s="61">
        <v>63</v>
      </c>
      <c r="Y874" s="61"/>
      <c r="Z874" s="61"/>
      <c r="BB874" s="7">
        <f>IF(Q874&gt;0,RANK(Q874,(N874:P874,Q874:AE874)),0)</f>
        <v>4</v>
      </c>
      <c r="BC874" s="7">
        <f>IF(R874&gt;0,RANK(R874,(N874:P874,Q874:AE874)),0)</f>
        <v>0</v>
      </c>
      <c r="BD874" s="7">
        <f>IF(T874&gt;0,RANK(T874,(N874:P874,Q874:AE874)),0)</f>
        <v>0</v>
      </c>
      <c r="BE874" s="7">
        <f>IF(S874&gt;0,RANK(S874,(N874:P874,Q874:AE874)),0)</f>
        <v>0</v>
      </c>
      <c r="BF874" s="2">
        <f t="shared" si="341"/>
        <v>1.5207617032531076E-2</v>
      </c>
      <c r="BG874" s="2">
        <f t="shared" si="342"/>
        <v>0</v>
      </c>
      <c r="BH874" s="2">
        <f t="shared" si="343"/>
        <v>0</v>
      </c>
      <c r="BI874" s="2">
        <f t="shared" si="344"/>
        <v>0</v>
      </c>
      <c r="BK874" t="s">
        <v>2598</v>
      </c>
      <c r="BL874" t="s">
        <v>298</v>
      </c>
      <c r="BO874" s="99">
        <v>20</v>
      </c>
      <c r="BP874" s="97">
        <v>87</v>
      </c>
      <c r="BQ874" s="103">
        <f t="shared" si="345"/>
        <v>20087</v>
      </c>
      <c r="BS874" s="7" t="s">
        <v>2466</v>
      </c>
    </row>
    <row r="875" spans="1:71" ht="14" hidden="1" customHeight="1" outlineLevel="1" x14ac:dyDescent="0.2">
      <c r="A875" t="s">
        <v>1293</v>
      </c>
      <c r="B875" t="s">
        <v>298</v>
      </c>
      <c r="C875" s="1">
        <f t="shared" si="336"/>
        <v>1183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3</v>
      </c>
      <c r="G875" s="1">
        <f t="shared" si="334"/>
        <v>471</v>
      </c>
      <c r="H875" s="2">
        <f t="shared" si="335"/>
        <v>0.3981403212172443</v>
      </c>
      <c r="I875" s="2"/>
      <c r="J875" s="2">
        <f t="shared" si="337"/>
        <v>0.24852071005917159</v>
      </c>
      <c r="K875" s="2">
        <f t="shared" si="338"/>
        <v>0.64666103127641594</v>
      </c>
      <c r="L875" s="2">
        <f t="shared" si="339"/>
        <v>7.4387151310228231E-2</v>
      </c>
      <c r="M875" s="2">
        <f t="shared" si="340"/>
        <v>3.0431107354184292E-2</v>
      </c>
      <c r="N875" s="1">
        <v>294</v>
      </c>
      <c r="O875" s="1">
        <v>765</v>
      </c>
      <c r="P875" s="1">
        <v>88</v>
      </c>
      <c r="Q875" s="61">
        <v>23</v>
      </c>
      <c r="R875" s="61"/>
      <c r="S875" s="61"/>
      <c r="T875" s="61"/>
      <c r="U875" s="61"/>
      <c r="V875" s="61"/>
      <c r="W875" s="61"/>
      <c r="X875" s="61">
        <v>13</v>
      </c>
      <c r="Y875" s="61"/>
      <c r="Z875" s="61"/>
      <c r="BB875" s="7">
        <f>IF(Q875&gt;0,RANK(Q875,(N875:P875,Q875:AE875)),0)</f>
        <v>4</v>
      </c>
      <c r="BC875" s="7">
        <f>IF(R875&gt;0,RANK(R875,(N875:P875,Q875:AE875)),0)</f>
        <v>0</v>
      </c>
      <c r="BD875" s="7">
        <f>IF(T875&gt;0,RANK(T875,(N875:P875,Q875:AE875)),0)</f>
        <v>0</v>
      </c>
      <c r="BE875" s="7">
        <f>IF(S875&gt;0,RANK(S875,(N875:P875,Q875:AE875)),0)</f>
        <v>0</v>
      </c>
      <c r="BF875" s="2">
        <f t="shared" si="341"/>
        <v>1.944209636517329E-2</v>
      </c>
      <c r="BG875" s="2">
        <f t="shared" si="342"/>
        <v>0</v>
      </c>
      <c r="BH875" s="2">
        <f t="shared" si="343"/>
        <v>0</v>
      </c>
      <c r="BI875" s="2">
        <f t="shared" si="344"/>
        <v>0</v>
      </c>
      <c r="BK875" t="s">
        <v>1293</v>
      </c>
      <c r="BL875" t="s">
        <v>298</v>
      </c>
      <c r="BO875" s="99">
        <v>20</v>
      </c>
      <c r="BP875" s="97">
        <v>89</v>
      </c>
      <c r="BQ875" s="103">
        <f t="shared" si="345"/>
        <v>20089</v>
      </c>
      <c r="BS875" s="7" t="s">
        <v>2466</v>
      </c>
    </row>
    <row r="876" spans="1:71" ht="14" hidden="1" customHeight="1" outlineLevel="1" x14ac:dyDescent="0.2">
      <c r="A876" t="s">
        <v>487</v>
      </c>
      <c r="B876" t="s">
        <v>298</v>
      </c>
      <c r="C876" s="1">
        <f t="shared" si="336"/>
        <v>270851</v>
      </c>
      <c r="D876" s="7">
        <f>IF(N876&gt;0, RANK(N876,(N876:P876,Q876:AE876)),0)</f>
        <v>1</v>
      </c>
      <c r="E876" s="7">
        <f>IF(O876&gt;0,RANK(O876,(N876:P876,Q876:AE876)),0)</f>
        <v>2</v>
      </c>
      <c r="F876" s="7">
        <f>IF(P876&gt;0,RANK(P876,(N876:P876,Q876:AE876)),0)</f>
        <v>3</v>
      </c>
      <c r="G876" s="1">
        <f t="shared" si="334"/>
        <v>45269</v>
      </c>
      <c r="H876" s="2">
        <f t="shared" si="335"/>
        <v>0.16713617450184787</v>
      </c>
      <c r="I876" s="2"/>
      <c r="J876" s="2">
        <f t="shared" si="337"/>
        <v>0.5467286441622885</v>
      </c>
      <c r="K876" s="2">
        <f t="shared" si="338"/>
        <v>0.37959246966044063</v>
      </c>
      <c r="L876" s="2">
        <f t="shared" si="339"/>
        <v>5.076591926926613E-2</v>
      </c>
      <c r="M876" s="2">
        <f t="shared" si="340"/>
        <v>2.2912966908004734E-2</v>
      </c>
      <c r="N876" s="1">
        <v>148082</v>
      </c>
      <c r="O876" s="1">
        <v>102813</v>
      </c>
      <c r="P876" s="1">
        <v>13750</v>
      </c>
      <c r="Q876" s="61">
        <v>5083</v>
      </c>
      <c r="R876" s="61"/>
      <c r="S876" s="61"/>
      <c r="T876" s="61"/>
      <c r="U876" s="61"/>
      <c r="V876" s="61"/>
      <c r="W876" s="61"/>
      <c r="X876" s="61">
        <v>1123</v>
      </c>
      <c r="Y876" s="61"/>
      <c r="Z876" s="61"/>
      <c r="BB876" s="7">
        <f>IF(Q876&gt;0,RANK(Q876,(N876:P876,Q876:AE876)),0)</f>
        <v>4</v>
      </c>
      <c r="BC876" s="7">
        <f>IF(R876&gt;0,RANK(R876,(N876:P876,Q876:AE876)),0)</f>
        <v>0</v>
      </c>
      <c r="BD876" s="7">
        <f>IF(T876&gt;0,RANK(T876,(N876:P876,Q876:AE876)),0)</f>
        <v>0</v>
      </c>
      <c r="BE876" s="7">
        <f>IF(S876&gt;0,RANK(S876,(N876:P876,Q876:AE876)),0)</f>
        <v>0</v>
      </c>
      <c r="BF876" s="2">
        <f t="shared" si="341"/>
        <v>1.8766775828776706E-2</v>
      </c>
      <c r="BG876" s="2">
        <f t="shared" si="342"/>
        <v>0</v>
      </c>
      <c r="BH876" s="2">
        <f t="shared" si="343"/>
        <v>0</v>
      </c>
      <c r="BI876" s="2">
        <f t="shared" si="344"/>
        <v>0</v>
      </c>
      <c r="BK876" t="s">
        <v>487</v>
      </c>
      <c r="BL876" t="s">
        <v>298</v>
      </c>
      <c r="BO876" s="99">
        <v>20</v>
      </c>
      <c r="BP876" s="97">
        <v>91</v>
      </c>
      <c r="BQ876" s="103">
        <f t="shared" si="345"/>
        <v>20091</v>
      </c>
      <c r="BS876" s="7" t="s">
        <v>2466</v>
      </c>
    </row>
    <row r="877" spans="1:71" ht="14" hidden="1" customHeight="1" outlineLevel="1" x14ac:dyDescent="0.2">
      <c r="A877" t="s">
        <v>425</v>
      </c>
      <c r="B877" t="s">
        <v>298</v>
      </c>
      <c r="C877" s="1">
        <f t="shared" si="336"/>
        <v>1095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3</v>
      </c>
      <c r="G877" s="1">
        <f t="shared" si="334"/>
        <v>401</v>
      </c>
      <c r="H877" s="2">
        <f t="shared" si="335"/>
        <v>0.36621004566210047</v>
      </c>
      <c r="I877" s="2"/>
      <c r="J877" s="2">
        <f t="shared" si="337"/>
        <v>0.26118721461187216</v>
      </c>
      <c r="K877" s="2">
        <f t="shared" si="338"/>
        <v>0.62739726027397258</v>
      </c>
      <c r="L877" s="2">
        <f t="shared" si="339"/>
        <v>9.7716894977168955E-2</v>
      </c>
      <c r="M877" s="2">
        <f t="shared" si="340"/>
        <v>1.3698630136986356E-2</v>
      </c>
      <c r="N877" s="1">
        <v>286</v>
      </c>
      <c r="O877" s="1">
        <v>687</v>
      </c>
      <c r="P877" s="1">
        <v>107</v>
      </c>
      <c r="Q877" s="61">
        <v>9</v>
      </c>
      <c r="R877" s="61"/>
      <c r="S877" s="61"/>
      <c r="T877" s="61"/>
      <c r="U877" s="61"/>
      <c r="V877" s="61"/>
      <c r="W877" s="61"/>
      <c r="X877" s="61">
        <v>6</v>
      </c>
      <c r="Y877" s="61"/>
      <c r="Z877" s="61"/>
      <c r="BB877" s="7">
        <f>IF(Q877&gt;0,RANK(Q877,(N877:P877,Q877:AE877)),0)</f>
        <v>4</v>
      </c>
      <c r="BC877" s="7">
        <f>IF(R877&gt;0,RANK(R877,(N877:P877,Q877:AE877)),0)</f>
        <v>0</v>
      </c>
      <c r="BD877" s="7">
        <f>IF(T877&gt;0,RANK(T877,(N877:P877,Q877:AE877)),0)</f>
        <v>0</v>
      </c>
      <c r="BE877" s="7">
        <f>IF(S877&gt;0,RANK(S877,(N877:P877,Q877:AE877)),0)</f>
        <v>0</v>
      </c>
      <c r="BF877" s="2">
        <f t="shared" si="341"/>
        <v>8.21917808219178E-3</v>
      </c>
      <c r="BG877" s="2">
        <f t="shared" si="342"/>
        <v>0</v>
      </c>
      <c r="BH877" s="2">
        <f t="shared" si="343"/>
        <v>0</v>
      </c>
      <c r="BI877" s="2">
        <f t="shared" si="344"/>
        <v>0</v>
      </c>
      <c r="BK877" t="s">
        <v>425</v>
      </c>
      <c r="BL877" t="s">
        <v>298</v>
      </c>
      <c r="BO877" s="99">
        <v>20</v>
      </c>
      <c r="BP877" s="97">
        <v>93</v>
      </c>
      <c r="BQ877" s="103">
        <f t="shared" si="345"/>
        <v>20093</v>
      </c>
      <c r="BS877" s="7" t="s">
        <v>2466</v>
      </c>
    </row>
    <row r="878" spans="1:71" ht="14" hidden="1" customHeight="1" outlineLevel="1" x14ac:dyDescent="0.2">
      <c r="A878" t="s">
        <v>28</v>
      </c>
      <c r="B878" t="s">
        <v>298</v>
      </c>
      <c r="C878" s="1">
        <f t="shared" si="336"/>
        <v>2993</v>
      </c>
      <c r="D878" s="7">
        <f>IF(N878&gt;0, RANK(N878,(N878:P878,Q878:AE878)),0)</f>
        <v>2</v>
      </c>
      <c r="E878" s="7">
        <f>IF(O878&gt;0,RANK(O878,(N878:P878,Q878:AE878)),0)</f>
        <v>1</v>
      </c>
      <c r="F878" s="7">
        <f>IF(P878&gt;0,RANK(P878,(N878:P878,Q878:AE878)),0)</f>
        <v>3</v>
      </c>
      <c r="G878" s="1">
        <f t="shared" si="334"/>
        <v>873</v>
      </c>
      <c r="H878" s="2">
        <f t="shared" si="335"/>
        <v>0.29168058803875713</v>
      </c>
      <c r="I878" s="2"/>
      <c r="J878" s="2">
        <f t="shared" si="337"/>
        <v>0.29769462078182424</v>
      </c>
      <c r="K878" s="2">
        <f t="shared" si="338"/>
        <v>0.58937520882058136</v>
      </c>
      <c r="L878" s="2">
        <f t="shared" si="339"/>
        <v>9.4888072168392915E-2</v>
      </c>
      <c r="M878" s="2">
        <f t="shared" si="340"/>
        <v>1.8042098229201428E-2</v>
      </c>
      <c r="N878" s="1">
        <v>891</v>
      </c>
      <c r="O878" s="1">
        <v>1764</v>
      </c>
      <c r="P878" s="1">
        <v>284</v>
      </c>
      <c r="Q878" s="61">
        <v>39</v>
      </c>
      <c r="R878" s="61"/>
      <c r="S878" s="61"/>
      <c r="T878" s="61"/>
      <c r="U878" s="61"/>
      <c r="V878" s="61"/>
      <c r="W878" s="61"/>
      <c r="X878" s="61">
        <v>15</v>
      </c>
      <c r="Y878" s="61"/>
      <c r="Z878" s="61"/>
      <c r="BB878" s="7">
        <f>IF(Q878&gt;0,RANK(Q878,(N878:P878,Q878:AE878)),0)</f>
        <v>4</v>
      </c>
      <c r="BC878" s="7">
        <f>IF(R878&gt;0,RANK(R878,(N878:P878,Q878:AE878)),0)</f>
        <v>0</v>
      </c>
      <c r="BD878" s="7">
        <f>IF(T878&gt;0,RANK(T878,(N878:P878,Q878:AE878)),0)</f>
        <v>0</v>
      </c>
      <c r="BE878" s="7">
        <f>IF(S878&gt;0,RANK(S878,(N878:P878,Q878:AE878)),0)</f>
        <v>0</v>
      </c>
      <c r="BF878" s="2">
        <f t="shared" si="341"/>
        <v>1.3030404276645506E-2</v>
      </c>
      <c r="BG878" s="2">
        <f t="shared" si="342"/>
        <v>0</v>
      </c>
      <c r="BH878" s="2">
        <f t="shared" si="343"/>
        <v>0</v>
      </c>
      <c r="BI878" s="2">
        <f t="shared" si="344"/>
        <v>0</v>
      </c>
      <c r="BK878" t="s">
        <v>28</v>
      </c>
      <c r="BL878" t="s">
        <v>298</v>
      </c>
      <c r="BO878" s="99">
        <v>20</v>
      </c>
      <c r="BP878" s="97">
        <v>95</v>
      </c>
      <c r="BQ878" s="103">
        <f t="shared" si="345"/>
        <v>20095</v>
      </c>
      <c r="BS878" s="7" t="s">
        <v>2466</v>
      </c>
    </row>
    <row r="879" spans="1:71" ht="14" hidden="1" customHeight="1" outlineLevel="1" x14ac:dyDescent="0.2">
      <c r="A879" t="s">
        <v>1587</v>
      </c>
      <c r="B879" t="s">
        <v>298</v>
      </c>
      <c r="C879" s="1">
        <f t="shared" si="336"/>
        <v>944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3</v>
      </c>
      <c r="G879" s="1">
        <f t="shared" si="334"/>
        <v>397</v>
      </c>
      <c r="H879" s="2">
        <f t="shared" si="335"/>
        <v>0.42055084745762711</v>
      </c>
      <c r="I879" s="2"/>
      <c r="J879" s="2">
        <f t="shared" si="337"/>
        <v>0.2309322033898305</v>
      </c>
      <c r="K879" s="2">
        <f t="shared" si="338"/>
        <v>0.65148305084745761</v>
      </c>
      <c r="L879" s="2">
        <f t="shared" si="339"/>
        <v>9.7457627118644072E-2</v>
      </c>
      <c r="M879" s="2">
        <f t="shared" si="340"/>
        <v>2.0127118644067868E-2</v>
      </c>
      <c r="N879" s="1">
        <v>218</v>
      </c>
      <c r="O879" s="1">
        <v>615</v>
      </c>
      <c r="P879" s="1">
        <v>92</v>
      </c>
      <c r="Q879" s="61">
        <v>11</v>
      </c>
      <c r="R879" s="61"/>
      <c r="S879" s="61"/>
      <c r="T879" s="61"/>
      <c r="U879" s="61"/>
      <c r="V879" s="61"/>
      <c r="W879" s="61"/>
      <c r="X879" s="61">
        <v>8</v>
      </c>
      <c r="Y879" s="61"/>
      <c r="Z879" s="61"/>
      <c r="BB879" s="7">
        <f>IF(Q879&gt;0,RANK(Q879,(N879:P879,Q879:AE879)),0)</f>
        <v>4</v>
      </c>
      <c r="BC879" s="7">
        <f>IF(R879&gt;0,RANK(R879,(N879:P879,Q879:AE879)),0)</f>
        <v>0</v>
      </c>
      <c r="BD879" s="7">
        <f>IF(T879&gt;0,RANK(T879,(N879:P879,Q879:AE879)),0)</f>
        <v>0</v>
      </c>
      <c r="BE879" s="7">
        <f>IF(S879&gt;0,RANK(S879,(N879:P879,Q879:AE879)),0)</f>
        <v>0</v>
      </c>
      <c r="BF879" s="2">
        <f t="shared" si="341"/>
        <v>1.1652542372881356E-2</v>
      </c>
      <c r="BG879" s="2">
        <f t="shared" si="342"/>
        <v>0</v>
      </c>
      <c r="BH879" s="2">
        <f t="shared" si="343"/>
        <v>0</v>
      </c>
      <c r="BI879" s="2">
        <f t="shared" si="344"/>
        <v>0</v>
      </c>
      <c r="BK879" t="s">
        <v>1587</v>
      </c>
      <c r="BL879" t="s">
        <v>298</v>
      </c>
      <c r="BO879" s="99">
        <v>20</v>
      </c>
      <c r="BP879" s="97">
        <v>97</v>
      </c>
      <c r="BQ879" s="103">
        <f t="shared" si="345"/>
        <v>20097</v>
      </c>
      <c r="BS879" s="7" t="s">
        <v>2466</v>
      </c>
    </row>
    <row r="880" spans="1:71" ht="14" hidden="1" customHeight="1" outlineLevel="1" x14ac:dyDescent="0.2">
      <c r="A880" t="s">
        <v>1497</v>
      </c>
      <c r="B880" t="s">
        <v>298</v>
      </c>
      <c r="C880" s="1">
        <f t="shared" si="336"/>
        <v>6341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3</v>
      </c>
      <c r="G880" s="1">
        <f t="shared" si="334"/>
        <v>627</v>
      </c>
      <c r="H880" s="2">
        <f t="shared" si="335"/>
        <v>9.888030279135783E-2</v>
      </c>
      <c r="I880" s="2"/>
      <c r="J880" s="2">
        <f t="shared" si="337"/>
        <v>0.41728434000946224</v>
      </c>
      <c r="K880" s="2">
        <f t="shared" si="338"/>
        <v>0.51616464280082008</v>
      </c>
      <c r="L880" s="2">
        <f t="shared" si="339"/>
        <v>3.1856174105030749E-2</v>
      </c>
      <c r="M880" s="2">
        <f t="shared" si="340"/>
        <v>3.4694843084686927E-2</v>
      </c>
      <c r="N880" s="1">
        <v>2646</v>
      </c>
      <c r="O880" s="1">
        <v>3273</v>
      </c>
      <c r="P880" s="1">
        <v>202</v>
      </c>
      <c r="Q880" s="61">
        <v>155</v>
      </c>
      <c r="R880" s="61"/>
      <c r="S880" s="61"/>
      <c r="T880" s="61"/>
      <c r="U880" s="61"/>
      <c r="V880" s="61"/>
      <c r="W880" s="61"/>
      <c r="X880" s="61">
        <v>65</v>
      </c>
      <c r="Y880" s="61"/>
      <c r="Z880" s="61"/>
      <c r="BB880" s="7">
        <f>IF(Q880&gt;0,RANK(Q880,(N880:P880,Q880:AE880)),0)</f>
        <v>4</v>
      </c>
      <c r="BC880" s="7">
        <f>IF(R880&gt;0,RANK(R880,(N880:P880,Q880:AE880)),0)</f>
        <v>0</v>
      </c>
      <c r="BD880" s="7">
        <f>IF(T880&gt;0,RANK(T880,(N880:P880,Q880:AE880)),0)</f>
        <v>0</v>
      </c>
      <c r="BE880" s="7">
        <f>IF(S880&gt;0,RANK(S880,(N880:P880,Q880:AE880)),0)</f>
        <v>0</v>
      </c>
      <c r="BF880" s="2">
        <f t="shared" si="341"/>
        <v>2.4444093991483992E-2</v>
      </c>
      <c r="BG880" s="2">
        <f t="shared" si="342"/>
        <v>0</v>
      </c>
      <c r="BH880" s="2">
        <f t="shared" si="343"/>
        <v>0</v>
      </c>
      <c r="BI880" s="2">
        <f t="shared" si="344"/>
        <v>0</v>
      </c>
      <c r="BK880" t="s">
        <v>1497</v>
      </c>
      <c r="BL880" t="s">
        <v>298</v>
      </c>
      <c r="BO880" s="99">
        <v>20</v>
      </c>
      <c r="BP880" s="97">
        <v>99</v>
      </c>
      <c r="BQ880" s="103">
        <f t="shared" si="345"/>
        <v>20099</v>
      </c>
      <c r="BS880" s="7" t="s">
        <v>2466</v>
      </c>
    </row>
    <row r="881" spans="1:71" ht="14" hidden="1" customHeight="1" outlineLevel="1" x14ac:dyDescent="0.2">
      <c r="A881" t="s">
        <v>2305</v>
      </c>
      <c r="B881" t="s">
        <v>298</v>
      </c>
      <c r="C881" s="1">
        <f t="shared" si="336"/>
        <v>719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3</v>
      </c>
      <c r="G881" s="1">
        <f t="shared" si="334"/>
        <v>263</v>
      </c>
      <c r="H881" s="2">
        <f t="shared" si="335"/>
        <v>0.3657858136300417</v>
      </c>
      <c r="I881" s="2"/>
      <c r="J881" s="2">
        <f t="shared" si="337"/>
        <v>0.24200278164116829</v>
      </c>
      <c r="K881" s="2">
        <f t="shared" si="338"/>
        <v>0.60778859527120999</v>
      </c>
      <c r="L881" s="2">
        <f t="shared" si="339"/>
        <v>0.14047287899860919</v>
      </c>
      <c r="M881" s="2">
        <f t="shared" si="340"/>
        <v>9.735744089012538E-3</v>
      </c>
      <c r="N881" s="1">
        <v>174</v>
      </c>
      <c r="O881" s="1">
        <v>437</v>
      </c>
      <c r="P881" s="1">
        <v>101</v>
      </c>
      <c r="Q881" s="61">
        <v>5</v>
      </c>
      <c r="R881" s="61"/>
      <c r="S881" s="61"/>
      <c r="T881" s="61"/>
      <c r="U881" s="61"/>
      <c r="V881" s="61"/>
      <c r="W881" s="61"/>
      <c r="X881" s="61">
        <v>2</v>
      </c>
      <c r="Y881" s="61"/>
      <c r="Z881" s="61"/>
      <c r="BB881" s="7">
        <f>IF(Q881&gt;0,RANK(Q881,(N881:P881,Q881:AE881)),0)</f>
        <v>4</v>
      </c>
      <c r="BC881" s="7">
        <f>IF(R881&gt;0,RANK(R881,(N881:P881,Q881:AE881)),0)</f>
        <v>0</v>
      </c>
      <c r="BD881" s="7">
        <f>IF(T881&gt;0,RANK(T881,(N881:P881,Q881:AE881)),0)</f>
        <v>0</v>
      </c>
      <c r="BE881" s="7">
        <f>IF(S881&gt;0,RANK(S881,(N881:P881,Q881:AE881)),0)</f>
        <v>0</v>
      </c>
      <c r="BF881" s="2">
        <f t="shared" si="341"/>
        <v>6.954102920723227E-3</v>
      </c>
      <c r="BG881" s="2">
        <f t="shared" si="342"/>
        <v>0</v>
      </c>
      <c r="BH881" s="2">
        <f t="shared" si="343"/>
        <v>0</v>
      </c>
      <c r="BI881" s="2">
        <f t="shared" si="344"/>
        <v>0</v>
      </c>
      <c r="BK881" t="s">
        <v>2305</v>
      </c>
      <c r="BL881" t="s">
        <v>298</v>
      </c>
      <c r="BO881" s="99">
        <v>20</v>
      </c>
      <c r="BP881" s="97">
        <v>101</v>
      </c>
      <c r="BQ881" s="103">
        <f t="shared" si="345"/>
        <v>20101</v>
      </c>
      <c r="BS881" s="7" t="s">
        <v>2466</v>
      </c>
    </row>
    <row r="882" spans="1:71" ht="14" hidden="1" customHeight="1" outlineLevel="1" x14ac:dyDescent="0.2">
      <c r="A882" t="s">
        <v>103</v>
      </c>
      <c r="B882" t="s">
        <v>298</v>
      </c>
      <c r="C882" s="1">
        <f t="shared" si="336"/>
        <v>26340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3</v>
      </c>
      <c r="G882" s="1">
        <f t="shared" si="334"/>
        <v>577</v>
      </c>
      <c r="H882" s="2">
        <f t="shared" si="335"/>
        <v>2.1905846621108581E-2</v>
      </c>
      <c r="I882" s="2"/>
      <c r="J882" s="2">
        <f t="shared" si="337"/>
        <v>0.44806378132118452</v>
      </c>
      <c r="K882" s="2">
        <f t="shared" si="338"/>
        <v>0.46996962794229308</v>
      </c>
      <c r="L882" s="2">
        <f t="shared" si="339"/>
        <v>5.2239939255884583E-2</v>
      </c>
      <c r="M882" s="2">
        <f t="shared" si="340"/>
        <v>2.9726651480637821E-2</v>
      </c>
      <c r="N882" s="1">
        <v>11802</v>
      </c>
      <c r="O882" s="1">
        <v>12379</v>
      </c>
      <c r="P882" s="1">
        <v>1376</v>
      </c>
      <c r="Q882" s="61">
        <v>586</v>
      </c>
      <c r="R882" s="61"/>
      <c r="S882" s="61"/>
      <c r="T882" s="61"/>
      <c r="U882" s="61"/>
      <c r="V882" s="61"/>
      <c r="W882" s="61"/>
      <c r="X882" s="61">
        <v>197</v>
      </c>
      <c r="Y882" s="61"/>
      <c r="Z882" s="61"/>
      <c r="BB882" s="7">
        <f>IF(Q882&gt;0,RANK(Q882,(N882:P882,Q882:AE882)),0)</f>
        <v>4</v>
      </c>
      <c r="BC882" s="7">
        <f>IF(R882&gt;0,RANK(R882,(N882:P882,Q882:AE882)),0)</f>
        <v>0</v>
      </c>
      <c r="BD882" s="7">
        <f>IF(T882&gt;0,RANK(T882,(N882:P882,Q882:AE882)),0)</f>
        <v>0</v>
      </c>
      <c r="BE882" s="7">
        <f>IF(S882&gt;0,RANK(S882,(N882:P882,Q882:AE882)),0)</f>
        <v>0</v>
      </c>
      <c r="BF882" s="2">
        <f t="shared" si="341"/>
        <v>2.2247532270311312E-2</v>
      </c>
      <c r="BG882" s="2">
        <f t="shared" si="342"/>
        <v>0</v>
      </c>
      <c r="BH882" s="2">
        <f t="shared" si="343"/>
        <v>0</v>
      </c>
      <c r="BI882" s="2">
        <f t="shared" si="344"/>
        <v>0</v>
      </c>
      <c r="BK882" t="s">
        <v>103</v>
      </c>
      <c r="BL882" t="s">
        <v>298</v>
      </c>
      <c r="BO882" s="99">
        <v>20</v>
      </c>
      <c r="BP882" s="97">
        <v>103</v>
      </c>
      <c r="BQ882" s="103">
        <f t="shared" si="345"/>
        <v>20103</v>
      </c>
      <c r="BS882" s="7" t="s">
        <v>2466</v>
      </c>
    </row>
    <row r="883" spans="1:71" ht="14" hidden="1" customHeight="1" outlineLevel="1" x14ac:dyDescent="0.2">
      <c r="A883" t="s">
        <v>600</v>
      </c>
      <c r="B883" t="s">
        <v>298</v>
      </c>
      <c r="C883" s="1">
        <f t="shared" si="336"/>
        <v>1252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3</v>
      </c>
      <c r="G883" s="1">
        <f t="shared" si="334"/>
        <v>386</v>
      </c>
      <c r="H883" s="2">
        <f t="shared" si="335"/>
        <v>0.30830670926517573</v>
      </c>
      <c r="I883" s="2"/>
      <c r="J883" s="2">
        <f t="shared" si="337"/>
        <v>0.30591054313099042</v>
      </c>
      <c r="K883" s="2">
        <f t="shared" si="338"/>
        <v>0.61421725239616609</v>
      </c>
      <c r="L883" s="2">
        <f t="shared" si="339"/>
        <v>5.7507987220447282E-2</v>
      </c>
      <c r="M883" s="2">
        <f t="shared" si="340"/>
        <v>2.2364217252396207E-2</v>
      </c>
      <c r="N883" s="1">
        <v>383</v>
      </c>
      <c r="O883" s="1">
        <v>769</v>
      </c>
      <c r="P883" s="1">
        <v>72</v>
      </c>
      <c r="Q883" s="61">
        <v>22</v>
      </c>
      <c r="R883" s="61"/>
      <c r="S883" s="61"/>
      <c r="T883" s="61"/>
      <c r="U883" s="61"/>
      <c r="V883" s="61"/>
      <c r="W883" s="61"/>
      <c r="X883" s="61">
        <v>6</v>
      </c>
      <c r="Y883" s="61"/>
      <c r="Z883" s="61"/>
      <c r="BB883" s="7">
        <f>IF(Q883&gt;0,RANK(Q883,(N883:P883,Q883:AE883)),0)</f>
        <v>4</v>
      </c>
      <c r="BC883" s="7">
        <f>IF(R883&gt;0,RANK(R883,(N883:P883,Q883:AE883)),0)</f>
        <v>0</v>
      </c>
      <c r="BD883" s="7">
        <f>IF(T883&gt;0,RANK(T883,(N883:P883,Q883:AE883)),0)</f>
        <v>0</v>
      </c>
      <c r="BE883" s="7">
        <f>IF(S883&gt;0,RANK(S883,(N883:P883,Q883:AE883)),0)</f>
        <v>0</v>
      </c>
      <c r="BF883" s="2">
        <f t="shared" si="341"/>
        <v>1.7571884984025558E-2</v>
      </c>
      <c r="BG883" s="2">
        <f t="shared" si="342"/>
        <v>0</v>
      </c>
      <c r="BH883" s="2">
        <f t="shared" si="343"/>
        <v>0</v>
      </c>
      <c r="BI883" s="2">
        <f t="shared" si="344"/>
        <v>0</v>
      </c>
      <c r="BK883" t="s">
        <v>600</v>
      </c>
      <c r="BL883" t="s">
        <v>298</v>
      </c>
      <c r="BO883" s="99">
        <v>20</v>
      </c>
      <c r="BP883" s="97">
        <v>105</v>
      </c>
      <c r="BQ883" s="103">
        <f t="shared" si="345"/>
        <v>20105</v>
      </c>
      <c r="BS883" s="7" t="s">
        <v>2466</v>
      </c>
    </row>
    <row r="884" spans="1:71" ht="14" hidden="1" customHeight="1" outlineLevel="1" x14ac:dyDescent="0.2">
      <c r="A884" t="s">
        <v>1114</v>
      </c>
      <c r="B884" t="s">
        <v>298</v>
      </c>
      <c r="C884" s="1">
        <f t="shared" si="336"/>
        <v>3767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3</v>
      </c>
      <c r="G884" s="1">
        <f t="shared" si="334"/>
        <v>1310</v>
      </c>
      <c r="H884" s="2">
        <f t="shared" si="335"/>
        <v>0.34775683567825855</v>
      </c>
      <c r="I884" s="2"/>
      <c r="J884" s="2">
        <f t="shared" si="337"/>
        <v>0.28962038757632069</v>
      </c>
      <c r="K884" s="2">
        <f t="shared" si="338"/>
        <v>0.63737722325457924</v>
      </c>
      <c r="L884" s="2">
        <f t="shared" si="339"/>
        <v>4.9110698168303692E-2</v>
      </c>
      <c r="M884" s="2">
        <f t="shared" si="340"/>
        <v>2.3891691000796376E-2</v>
      </c>
      <c r="N884" s="1">
        <v>1091</v>
      </c>
      <c r="O884" s="1">
        <v>2401</v>
      </c>
      <c r="P884" s="1">
        <v>185</v>
      </c>
      <c r="Q884" s="61">
        <v>65</v>
      </c>
      <c r="R884" s="61"/>
      <c r="S884" s="61"/>
      <c r="T884" s="61"/>
      <c r="U884" s="61"/>
      <c r="V884" s="61"/>
      <c r="W884" s="61"/>
      <c r="X884" s="61">
        <v>25</v>
      </c>
      <c r="Y884" s="61"/>
      <c r="Z884" s="61"/>
      <c r="BB884" s="7">
        <f>IF(Q884&gt;0,RANK(Q884,(N884:P884,Q884:AE884)),0)</f>
        <v>4</v>
      </c>
      <c r="BC884" s="7">
        <f>IF(R884&gt;0,RANK(R884,(N884:P884,Q884:AE884)),0)</f>
        <v>0</v>
      </c>
      <c r="BD884" s="7">
        <f>IF(T884&gt;0,RANK(T884,(N884:P884,Q884:AE884)),0)</f>
        <v>0</v>
      </c>
      <c r="BE884" s="7">
        <f>IF(S884&gt;0,RANK(S884,(N884:P884,Q884:AE884)),0)</f>
        <v>0</v>
      </c>
      <c r="BF884" s="2">
        <f t="shared" si="341"/>
        <v>1.7255110167241836E-2</v>
      </c>
      <c r="BG884" s="2">
        <f t="shared" si="342"/>
        <v>0</v>
      </c>
      <c r="BH884" s="2">
        <f t="shared" si="343"/>
        <v>0</v>
      </c>
      <c r="BI884" s="2">
        <f t="shared" si="344"/>
        <v>0</v>
      </c>
      <c r="BK884" t="s">
        <v>1114</v>
      </c>
      <c r="BL884" t="s">
        <v>298</v>
      </c>
      <c r="BO884" s="99">
        <v>20</v>
      </c>
      <c r="BP884" s="97">
        <v>107</v>
      </c>
      <c r="BQ884" s="103">
        <f t="shared" si="345"/>
        <v>20107</v>
      </c>
      <c r="BS884" s="7" t="s">
        <v>2466</v>
      </c>
    </row>
    <row r="885" spans="1:71" ht="14" hidden="1" customHeight="1" outlineLevel="1" x14ac:dyDescent="0.2">
      <c r="A885" t="s">
        <v>14</v>
      </c>
      <c r="B885" t="s">
        <v>298</v>
      </c>
      <c r="C885" s="1">
        <f t="shared" si="336"/>
        <v>1162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3</v>
      </c>
      <c r="G885" s="1">
        <f t="shared" si="334"/>
        <v>530</v>
      </c>
      <c r="H885" s="2">
        <f t="shared" si="335"/>
        <v>0.45611015490533563</v>
      </c>
      <c r="I885" s="2"/>
      <c r="J885" s="2">
        <f t="shared" si="337"/>
        <v>0.21944922547332185</v>
      </c>
      <c r="K885" s="2">
        <f t="shared" si="338"/>
        <v>0.67555938037865748</v>
      </c>
      <c r="L885" s="2">
        <f t="shared" si="339"/>
        <v>8.3476764199655759E-2</v>
      </c>
      <c r="M885" s="2">
        <f t="shared" si="340"/>
        <v>2.1514629948364963E-2</v>
      </c>
      <c r="N885" s="1">
        <v>255</v>
      </c>
      <c r="O885" s="1">
        <v>785</v>
      </c>
      <c r="P885" s="1">
        <v>97</v>
      </c>
      <c r="Q885" s="61">
        <v>19</v>
      </c>
      <c r="R885" s="61"/>
      <c r="S885" s="61"/>
      <c r="T885" s="61"/>
      <c r="U885" s="61"/>
      <c r="V885" s="61"/>
      <c r="W885" s="61"/>
      <c r="X885" s="61">
        <v>6</v>
      </c>
      <c r="Y885" s="61"/>
      <c r="Z885" s="61"/>
      <c r="BB885" s="7">
        <f>IF(Q885&gt;0,RANK(Q885,(N885:P885,Q885:AE885)),0)</f>
        <v>4</v>
      </c>
      <c r="BC885" s="7">
        <f>IF(R885&gt;0,RANK(R885,(N885:P885,Q885:AE885)),0)</f>
        <v>0</v>
      </c>
      <c r="BD885" s="7">
        <f>IF(T885&gt;0,RANK(T885,(N885:P885,Q885:AE885)),0)</f>
        <v>0</v>
      </c>
      <c r="BE885" s="7">
        <f>IF(S885&gt;0,RANK(S885,(N885:P885,Q885:AE885)),0)</f>
        <v>0</v>
      </c>
      <c r="BF885" s="2">
        <f t="shared" si="341"/>
        <v>1.6351118760757316E-2</v>
      </c>
      <c r="BG885" s="2">
        <f t="shared" si="342"/>
        <v>0</v>
      </c>
      <c r="BH885" s="2">
        <f t="shared" si="343"/>
        <v>0</v>
      </c>
      <c r="BI885" s="2">
        <f t="shared" si="344"/>
        <v>0</v>
      </c>
      <c r="BK885" t="s">
        <v>14</v>
      </c>
      <c r="BL885" t="s">
        <v>298</v>
      </c>
      <c r="BO885" s="99">
        <v>20</v>
      </c>
      <c r="BP885" s="97">
        <v>109</v>
      </c>
      <c r="BQ885" s="103">
        <f t="shared" si="345"/>
        <v>20109</v>
      </c>
      <c r="BS885" s="7" t="s">
        <v>2466</v>
      </c>
    </row>
    <row r="886" spans="1:71" ht="14" hidden="1" customHeight="1" outlineLevel="1" x14ac:dyDescent="0.2">
      <c r="A886" t="s">
        <v>817</v>
      </c>
      <c r="B886" t="s">
        <v>298</v>
      </c>
      <c r="C886" s="1">
        <f t="shared" si="336"/>
        <v>10899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>IF(P886&gt;0,RANK(P886,(N886:P886,Q886:AE886)),0)</f>
        <v>3</v>
      </c>
      <c r="G886" s="1">
        <f t="shared" si="334"/>
        <v>1759</v>
      </c>
      <c r="H886" s="2">
        <f t="shared" si="335"/>
        <v>0.16139095329846775</v>
      </c>
      <c r="I886" s="2"/>
      <c r="J886" s="2">
        <f t="shared" si="337"/>
        <v>0.52105697770437653</v>
      </c>
      <c r="K886" s="2">
        <f t="shared" si="338"/>
        <v>0.35966602440590878</v>
      </c>
      <c r="L886" s="2">
        <f t="shared" si="339"/>
        <v>8.6521699238462244E-2</v>
      </c>
      <c r="M886" s="2">
        <f t="shared" si="340"/>
        <v>3.2755298651252443E-2</v>
      </c>
      <c r="N886" s="1">
        <v>5679</v>
      </c>
      <c r="O886" s="1">
        <v>3920</v>
      </c>
      <c r="P886" s="1">
        <v>943</v>
      </c>
      <c r="Q886" s="61">
        <v>265</v>
      </c>
      <c r="R886" s="61"/>
      <c r="S886" s="61"/>
      <c r="T886" s="61"/>
      <c r="U886" s="61"/>
      <c r="V886" s="61"/>
      <c r="W886" s="61"/>
      <c r="X886" s="61">
        <v>92</v>
      </c>
      <c r="Y886" s="61"/>
      <c r="Z886" s="61"/>
      <c r="BB886" s="7">
        <f>IF(Q886&gt;0,RANK(Q886,(N886:P886,Q886:AE886)),0)</f>
        <v>4</v>
      </c>
      <c r="BC886" s="7">
        <f>IF(R886&gt;0,RANK(R886,(N886:P886,Q886:AE886)),0)</f>
        <v>0</v>
      </c>
      <c r="BD886" s="7">
        <f>IF(T886&gt;0,RANK(T886,(N886:P886,Q886:AE886)),0)</f>
        <v>0</v>
      </c>
      <c r="BE886" s="7">
        <f>IF(S886&gt;0,RANK(S886,(N886:P886,Q886:AE886)),0)</f>
        <v>0</v>
      </c>
      <c r="BF886" s="2">
        <f t="shared" si="341"/>
        <v>2.431415726213414E-2</v>
      </c>
      <c r="BG886" s="2">
        <f t="shared" si="342"/>
        <v>0</v>
      </c>
      <c r="BH886" s="2">
        <f t="shared" si="343"/>
        <v>0</v>
      </c>
      <c r="BI886" s="2">
        <f t="shared" si="344"/>
        <v>0</v>
      </c>
      <c r="BK886" t="s">
        <v>817</v>
      </c>
      <c r="BL886" t="s">
        <v>298</v>
      </c>
      <c r="BO886" s="99">
        <v>20</v>
      </c>
      <c r="BP886" s="97">
        <v>111</v>
      </c>
      <c r="BQ886" s="103">
        <f t="shared" si="345"/>
        <v>20111</v>
      </c>
      <c r="BS886" s="7" t="s">
        <v>2466</v>
      </c>
    </row>
    <row r="887" spans="1:71" ht="14" hidden="1" customHeight="1" outlineLevel="1" x14ac:dyDescent="0.2">
      <c r="A887" t="s">
        <v>1007</v>
      </c>
      <c r="B887" t="s">
        <v>298</v>
      </c>
      <c r="C887" s="1">
        <f>SUM(N887:AY887)</f>
        <v>11349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3</v>
      </c>
      <c r="G887" s="1">
        <f>IF(C887&gt;0,MAX(N887:P887)-LARGE(N887:P887,2),0)</f>
        <v>1392</v>
      </c>
      <c r="H887" s="2">
        <f>IF(C887&gt;0,G887/C887,0)</f>
        <v>0.12265397832408141</v>
      </c>
      <c r="I887" s="2"/>
      <c r="J887" s="2">
        <f>IF($C887=0,"-",N887/$C887)</f>
        <v>0.39122389637853555</v>
      </c>
      <c r="K887" s="2">
        <f>IF($C887=0,"-",O887/$C887)</f>
        <v>0.51387787470261692</v>
      </c>
      <c r="L887" s="2">
        <f>IF($C887=0,"-",P887/$C887)</f>
        <v>7.8861573706934529E-2</v>
      </c>
      <c r="M887" s="2">
        <f>IF(C887=0,"-",(1-J887-K887-L887))</f>
        <v>1.6036655211913053E-2</v>
      </c>
      <c r="N887" s="1">
        <v>4440</v>
      </c>
      <c r="O887" s="1">
        <v>5832</v>
      </c>
      <c r="P887" s="1">
        <v>895</v>
      </c>
      <c r="Q887" s="61">
        <v>134</v>
      </c>
      <c r="R887" s="61"/>
      <c r="S887" s="61"/>
      <c r="T887" s="61"/>
      <c r="U887" s="61"/>
      <c r="V887" s="61"/>
      <c r="W887" s="61"/>
      <c r="X887" s="61">
        <v>48</v>
      </c>
      <c r="Y887" s="61"/>
      <c r="Z887" s="61"/>
      <c r="BB887" s="7">
        <f>IF(Q887&gt;0,RANK(Q887,(N887:P887,Q887:AE887)),0)</f>
        <v>4</v>
      </c>
      <c r="BC887" s="7">
        <f>IF(R887&gt;0,RANK(R887,(N887:P887,Q887:AE887)),0)</f>
        <v>0</v>
      </c>
      <c r="BD887" s="7">
        <f>IF(T887&gt;0,RANK(T887,(N887:P887,Q887:AE887)),0)</f>
        <v>0</v>
      </c>
      <c r="BE887" s="7">
        <f>IF(S887&gt;0,RANK(S887,(N887:P887,Q887:AE887)),0)</f>
        <v>0</v>
      </c>
      <c r="BF887" s="2">
        <f>IF($C887=0,"-",Q887/$C887)</f>
        <v>1.1807207683496343E-2</v>
      </c>
      <c r="BG887" s="2">
        <f>IF($C887=0,"-",R887/$C887)</f>
        <v>0</v>
      </c>
      <c r="BH887" s="2">
        <f>IF($C887=0,"-",T887/$C887)</f>
        <v>0</v>
      </c>
      <c r="BI887" s="2">
        <f>IF($C887=0,"-",S887/$C887)</f>
        <v>0</v>
      </c>
      <c r="BK887" t="s">
        <v>1007</v>
      </c>
      <c r="BL887" t="s">
        <v>298</v>
      </c>
      <c r="BO887" s="99">
        <v>20</v>
      </c>
      <c r="BP887" s="97">
        <v>113</v>
      </c>
      <c r="BQ887" s="103">
        <f>BO887*1000+BP887</f>
        <v>20113</v>
      </c>
      <c r="BS887" s="7" t="s">
        <v>2466</v>
      </c>
    </row>
    <row r="888" spans="1:71" ht="14" hidden="1" customHeight="1" outlineLevel="1" x14ac:dyDescent="0.2">
      <c r="A888" t="s">
        <v>527</v>
      </c>
      <c r="B888" t="s">
        <v>298</v>
      </c>
      <c r="C888" s="1">
        <f t="shared" si="336"/>
        <v>4862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3</v>
      </c>
      <c r="G888" s="1">
        <f t="shared" si="334"/>
        <v>779</v>
      </c>
      <c r="H888" s="2">
        <f t="shared" si="335"/>
        <v>0.1602221308103661</v>
      </c>
      <c r="I888" s="2"/>
      <c r="J888" s="2">
        <f t="shared" si="337"/>
        <v>0.36713286713286714</v>
      </c>
      <c r="K888" s="2">
        <f t="shared" si="338"/>
        <v>0.52735499794323326</v>
      </c>
      <c r="L888" s="2">
        <f t="shared" si="339"/>
        <v>8.7001234060057595E-2</v>
      </c>
      <c r="M888" s="2">
        <f t="shared" si="340"/>
        <v>1.8510900863842064E-2</v>
      </c>
      <c r="N888" s="1">
        <v>1785</v>
      </c>
      <c r="O888" s="1">
        <v>2564</v>
      </c>
      <c r="P888" s="1">
        <v>423</v>
      </c>
      <c r="Q888" s="61">
        <v>57</v>
      </c>
      <c r="R888" s="61"/>
      <c r="S888" s="61"/>
      <c r="T888" s="61"/>
      <c r="U888" s="61"/>
      <c r="V888" s="61"/>
      <c r="W888" s="61"/>
      <c r="X888" s="61">
        <v>33</v>
      </c>
      <c r="Y888" s="61"/>
      <c r="Z888" s="61"/>
      <c r="BB888" s="7">
        <f>IF(Q888&gt;0,RANK(Q888,(N888:P888,Q888:AE888)),0)</f>
        <v>4</v>
      </c>
      <c r="BC888" s="7">
        <f>IF(R888&gt;0,RANK(R888,(N888:P888,Q888:AE888)),0)</f>
        <v>0</v>
      </c>
      <c r="BD888" s="7">
        <f>IF(T888&gt;0,RANK(T888,(N888:P888,Q888:AE888)),0)</f>
        <v>0</v>
      </c>
      <c r="BE888" s="7">
        <f>IF(S888&gt;0,RANK(S888,(N888:P888,Q888:AE888)),0)</f>
        <v>0</v>
      </c>
      <c r="BF888" s="2">
        <f t="shared" si="341"/>
        <v>1.1723570547099958E-2</v>
      </c>
      <c r="BG888" s="2">
        <f t="shared" si="342"/>
        <v>0</v>
      </c>
      <c r="BH888" s="2">
        <f t="shared" si="343"/>
        <v>0</v>
      </c>
      <c r="BI888" s="2">
        <f t="shared" si="344"/>
        <v>0</v>
      </c>
      <c r="BK888" t="s">
        <v>527</v>
      </c>
      <c r="BL888" t="s">
        <v>298</v>
      </c>
      <c r="BO888" s="99">
        <v>20</v>
      </c>
      <c r="BP888" s="97">
        <v>115</v>
      </c>
      <c r="BQ888" s="103">
        <f t="shared" si="345"/>
        <v>20115</v>
      </c>
      <c r="BS888" s="7" t="s">
        <v>2466</v>
      </c>
    </row>
    <row r="889" spans="1:71" ht="14" hidden="1" customHeight="1" outlineLevel="1" x14ac:dyDescent="0.2">
      <c r="A889" t="s">
        <v>1087</v>
      </c>
      <c r="B889" t="s">
        <v>298</v>
      </c>
      <c r="C889" s="1">
        <f t="shared" si="336"/>
        <v>3488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3</v>
      </c>
      <c r="G889" s="1">
        <f t="shared" si="334"/>
        <v>132</v>
      </c>
      <c r="H889" s="2">
        <f t="shared" si="335"/>
        <v>3.7844036697247709E-2</v>
      </c>
      <c r="I889" s="2"/>
      <c r="J889" s="2">
        <f t="shared" si="337"/>
        <v>0.41542431192660551</v>
      </c>
      <c r="K889" s="2">
        <f t="shared" si="338"/>
        <v>0.45326834862385323</v>
      </c>
      <c r="L889" s="2">
        <f t="shared" si="339"/>
        <v>0.11238532110091744</v>
      </c>
      <c r="M889" s="2">
        <f t="shared" si="340"/>
        <v>1.8922018348623879E-2</v>
      </c>
      <c r="N889" s="1">
        <v>1449</v>
      </c>
      <c r="O889" s="1">
        <v>1581</v>
      </c>
      <c r="P889" s="1">
        <v>392</v>
      </c>
      <c r="Q889" s="61">
        <v>43</v>
      </c>
      <c r="R889" s="61"/>
      <c r="S889" s="61"/>
      <c r="T889" s="61"/>
      <c r="U889" s="61"/>
      <c r="V889" s="61"/>
      <c r="W889" s="61"/>
      <c r="X889" s="61">
        <v>23</v>
      </c>
      <c r="Y889" s="61"/>
      <c r="Z889" s="61"/>
      <c r="BB889" s="7">
        <f>IF(Q889&gt;0,RANK(Q889,(N889:P889,Q889:AE889)),0)</f>
        <v>4</v>
      </c>
      <c r="BC889" s="7">
        <f>IF(R889&gt;0,RANK(R889,(N889:P889,Q889:AE889)),0)</f>
        <v>0</v>
      </c>
      <c r="BD889" s="7">
        <f>IF(T889&gt;0,RANK(T889,(N889:P889,Q889:AE889)),0)</f>
        <v>0</v>
      </c>
      <c r="BE889" s="7">
        <f>IF(S889&gt;0,RANK(S889,(N889:P889,Q889:AE889)),0)</f>
        <v>0</v>
      </c>
      <c r="BF889" s="2">
        <f t="shared" si="341"/>
        <v>1.2327981651376147E-2</v>
      </c>
      <c r="BG889" s="2">
        <f t="shared" si="342"/>
        <v>0</v>
      </c>
      <c r="BH889" s="2">
        <f t="shared" si="343"/>
        <v>0</v>
      </c>
      <c r="BI889" s="2">
        <f t="shared" si="344"/>
        <v>0</v>
      </c>
      <c r="BK889" t="s">
        <v>1087</v>
      </c>
      <c r="BL889" t="s">
        <v>298</v>
      </c>
      <c r="BO889" s="99">
        <v>20</v>
      </c>
      <c r="BP889" s="97">
        <v>117</v>
      </c>
      <c r="BQ889" s="103">
        <f t="shared" si="345"/>
        <v>20117</v>
      </c>
      <c r="BS889" s="7" t="s">
        <v>2466</v>
      </c>
    </row>
    <row r="890" spans="1:71" ht="14" hidden="1" customHeight="1" outlineLevel="1" x14ac:dyDescent="0.2">
      <c r="A890" t="s">
        <v>1713</v>
      </c>
      <c r="B890" t="s">
        <v>298</v>
      </c>
      <c r="C890" s="1">
        <f t="shared" si="336"/>
        <v>1394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3</v>
      </c>
      <c r="G890" s="1">
        <f t="shared" si="334"/>
        <v>603</v>
      </c>
      <c r="H890" s="2">
        <f t="shared" si="335"/>
        <v>0.43256814921090386</v>
      </c>
      <c r="I890" s="2"/>
      <c r="J890" s="2">
        <f t="shared" si="337"/>
        <v>0.22309899569583932</v>
      </c>
      <c r="K890" s="2">
        <f t="shared" si="338"/>
        <v>0.65566714490674316</v>
      </c>
      <c r="L890" s="2">
        <f t="shared" si="339"/>
        <v>9.7560975609756101E-2</v>
      </c>
      <c r="M890" s="2">
        <f t="shared" si="340"/>
        <v>2.3672883787661386E-2</v>
      </c>
      <c r="N890" s="1">
        <v>311</v>
      </c>
      <c r="O890" s="1">
        <v>914</v>
      </c>
      <c r="P890" s="1">
        <v>136</v>
      </c>
      <c r="Q890" s="61">
        <v>28</v>
      </c>
      <c r="R890" s="61"/>
      <c r="S890" s="61"/>
      <c r="T890" s="61"/>
      <c r="U890" s="61"/>
      <c r="V890" s="61"/>
      <c r="W890" s="61"/>
      <c r="X890" s="61">
        <v>5</v>
      </c>
      <c r="Y890" s="61"/>
      <c r="Z890" s="61"/>
      <c r="BB890" s="7">
        <f>IF(Q890&gt;0,RANK(Q890,(N890:P890,Q890:AE890)),0)</f>
        <v>4</v>
      </c>
      <c r="BC890" s="7">
        <f>IF(R890&gt;0,RANK(R890,(N890:P890,Q890:AE890)),0)</f>
        <v>0</v>
      </c>
      <c r="BD890" s="7">
        <f>IF(T890&gt;0,RANK(T890,(N890:P890,Q890:AE890)),0)</f>
        <v>0</v>
      </c>
      <c r="BE890" s="7">
        <f>IF(S890&gt;0,RANK(S890,(N890:P890,Q890:AE890)),0)</f>
        <v>0</v>
      </c>
      <c r="BF890" s="2">
        <f t="shared" si="341"/>
        <v>2.0086083213773313E-2</v>
      </c>
      <c r="BG890" s="2">
        <f t="shared" si="342"/>
        <v>0</v>
      </c>
      <c r="BH890" s="2">
        <f t="shared" si="343"/>
        <v>0</v>
      </c>
      <c r="BI890" s="2">
        <f t="shared" si="344"/>
        <v>0</v>
      </c>
      <c r="BK890" t="s">
        <v>1713</v>
      </c>
      <c r="BL890" t="s">
        <v>298</v>
      </c>
      <c r="BO890" s="99">
        <v>20</v>
      </c>
      <c r="BP890" s="97">
        <v>119</v>
      </c>
      <c r="BQ890" s="103">
        <f t="shared" si="345"/>
        <v>20119</v>
      </c>
      <c r="BS890" s="7" t="s">
        <v>2466</v>
      </c>
    </row>
    <row r="891" spans="1:71" ht="14" hidden="1" customHeight="1" outlineLevel="1" x14ac:dyDescent="0.2">
      <c r="A891" t="s">
        <v>687</v>
      </c>
      <c r="B891" t="s">
        <v>298</v>
      </c>
      <c r="C891" s="1">
        <f t="shared" si="336"/>
        <v>13100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3</v>
      </c>
      <c r="G891" s="1">
        <f t="shared" si="334"/>
        <v>2318</v>
      </c>
      <c r="H891" s="2">
        <f t="shared" si="335"/>
        <v>0.17694656488549618</v>
      </c>
      <c r="I891" s="2"/>
      <c r="J891" s="2">
        <f t="shared" si="337"/>
        <v>0.369618320610687</v>
      </c>
      <c r="K891" s="2">
        <f t="shared" si="338"/>
        <v>0.54656488549618321</v>
      </c>
      <c r="L891" s="2">
        <f t="shared" si="339"/>
        <v>5.7862595419847326E-2</v>
      </c>
      <c r="M891" s="2">
        <f t="shared" si="340"/>
        <v>2.5954198473282467E-2</v>
      </c>
      <c r="N891" s="1">
        <v>4842</v>
      </c>
      <c r="O891" s="1">
        <v>7160</v>
      </c>
      <c r="P891" s="1">
        <v>758</v>
      </c>
      <c r="Q891" s="61">
        <v>255</v>
      </c>
      <c r="R891" s="61"/>
      <c r="S891" s="61"/>
      <c r="T891" s="61"/>
      <c r="U891" s="61"/>
      <c r="V891" s="61"/>
      <c r="W891" s="61"/>
      <c r="X891" s="61">
        <v>85</v>
      </c>
      <c r="Y891" s="61"/>
      <c r="Z891" s="61"/>
      <c r="BB891" s="7">
        <f>IF(Q891&gt;0,RANK(Q891,(N891:P891,Q891:AE891)),0)</f>
        <v>4</v>
      </c>
      <c r="BC891" s="7">
        <f>IF(R891&gt;0,RANK(R891,(N891:P891,Q891:AE891)),0)</f>
        <v>0</v>
      </c>
      <c r="BD891" s="7">
        <f>IF(T891&gt;0,RANK(T891,(N891:P891,Q891:AE891)),0)</f>
        <v>0</v>
      </c>
      <c r="BE891" s="7">
        <f>IF(S891&gt;0,RANK(S891,(N891:P891,Q891:AE891)),0)</f>
        <v>0</v>
      </c>
      <c r="BF891" s="2">
        <f t="shared" si="341"/>
        <v>1.9465648854961833E-2</v>
      </c>
      <c r="BG891" s="2">
        <f t="shared" si="342"/>
        <v>0</v>
      </c>
      <c r="BH891" s="2">
        <f t="shared" si="343"/>
        <v>0</v>
      </c>
      <c r="BI891" s="2">
        <f t="shared" si="344"/>
        <v>0</v>
      </c>
      <c r="BK891" t="s">
        <v>687</v>
      </c>
      <c r="BL891" t="s">
        <v>298</v>
      </c>
      <c r="BO891" s="99">
        <v>20</v>
      </c>
      <c r="BP891" s="97">
        <v>121</v>
      </c>
      <c r="BQ891" s="103">
        <f t="shared" si="345"/>
        <v>20121</v>
      </c>
      <c r="BS891" s="7" t="s">
        <v>2466</v>
      </c>
    </row>
    <row r="892" spans="1:71" ht="14" hidden="1" customHeight="1" outlineLevel="1" x14ac:dyDescent="0.2">
      <c r="A892" t="s">
        <v>1208</v>
      </c>
      <c r="B892" t="s">
        <v>298</v>
      </c>
      <c r="C892" s="1">
        <f t="shared" si="336"/>
        <v>2499</v>
      </c>
      <c r="D892" s="7">
        <f>IF(N892&gt;0, RANK(N892,(N892:P892,Q892:AE892)),0)</f>
        <v>2</v>
      </c>
      <c r="E892" s="7">
        <f>IF(O892&gt;0,RANK(O892,(N892:P892,Q892:AE892)),0)</f>
        <v>1</v>
      </c>
      <c r="F892" s="7">
        <f>IF(P892&gt;0,RANK(P892,(N892:P892,Q892:AE892)),0)</f>
        <v>3</v>
      </c>
      <c r="G892" s="1">
        <f t="shared" si="334"/>
        <v>499</v>
      </c>
      <c r="H892" s="2">
        <f t="shared" si="335"/>
        <v>0.19967987194877951</v>
      </c>
      <c r="I892" s="2"/>
      <c r="J892" s="2">
        <f t="shared" si="337"/>
        <v>0.3505402160864346</v>
      </c>
      <c r="K892" s="2">
        <f t="shared" si="338"/>
        <v>0.55022008803521405</v>
      </c>
      <c r="L892" s="2">
        <f t="shared" si="339"/>
        <v>7.9631852741096437E-2</v>
      </c>
      <c r="M892" s="2">
        <f t="shared" si="340"/>
        <v>1.9607843137254916E-2</v>
      </c>
      <c r="N892" s="1">
        <v>876</v>
      </c>
      <c r="O892" s="1">
        <v>1375</v>
      </c>
      <c r="P892" s="1">
        <v>199</v>
      </c>
      <c r="Q892" s="61">
        <v>35</v>
      </c>
      <c r="R892" s="61"/>
      <c r="S892" s="61"/>
      <c r="T892" s="61"/>
      <c r="U892" s="61"/>
      <c r="V892" s="61"/>
      <c r="W892" s="61"/>
      <c r="X892" s="61">
        <v>14</v>
      </c>
      <c r="Y892" s="61"/>
      <c r="Z892" s="61"/>
      <c r="BB892" s="7">
        <f>IF(Q892&gt;0,RANK(Q892,(N892:P892,Q892:AE892)),0)</f>
        <v>4</v>
      </c>
      <c r="BC892" s="7">
        <f>IF(R892&gt;0,RANK(R892,(N892:P892,Q892:AE892)),0)</f>
        <v>0</v>
      </c>
      <c r="BD892" s="7">
        <f>IF(T892&gt;0,RANK(T892,(N892:P892,Q892:AE892)),0)</f>
        <v>0</v>
      </c>
      <c r="BE892" s="7">
        <f>IF(S892&gt;0,RANK(S892,(N892:P892,Q892:AE892)),0)</f>
        <v>0</v>
      </c>
      <c r="BF892" s="2">
        <f t="shared" si="341"/>
        <v>1.4005602240896359E-2</v>
      </c>
      <c r="BG892" s="2">
        <f t="shared" si="342"/>
        <v>0</v>
      </c>
      <c r="BH892" s="2">
        <f t="shared" si="343"/>
        <v>0</v>
      </c>
      <c r="BI892" s="2">
        <f t="shared" si="344"/>
        <v>0</v>
      </c>
      <c r="BK892" t="s">
        <v>1208</v>
      </c>
      <c r="BL892" t="s">
        <v>298</v>
      </c>
      <c r="BO892" s="99">
        <v>20</v>
      </c>
      <c r="BP892" s="97">
        <v>123</v>
      </c>
      <c r="BQ892" s="103">
        <f t="shared" si="345"/>
        <v>20123</v>
      </c>
      <c r="BS892" s="7" t="s">
        <v>2466</v>
      </c>
    </row>
    <row r="893" spans="1:71" ht="14" hidden="1" customHeight="1" outlineLevel="1" x14ac:dyDescent="0.2">
      <c r="A893" t="s">
        <v>24</v>
      </c>
      <c r="B893" t="s">
        <v>298</v>
      </c>
      <c r="C893" s="1">
        <f t="shared" si="336"/>
        <v>9786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3</v>
      </c>
      <c r="G893" s="1">
        <f t="shared" si="334"/>
        <v>3202</v>
      </c>
      <c r="H893" s="2">
        <f t="shared" si="335"/>
        <v>0.3272021254853873</v>
      </c>
      <c r="I893" s="2"/>
      <c r="J893" s="2">
        <f t="shared" si="337"/>
        <v>0.29950950337216431</v>
      </c>
      <c r="K893" s="2">
        <f t="shared" si="338"/>
        <v>0.62671162885755161</v>
      </c>
      <c r="L893" s="2">
        <f t="shared" si="339"/>
        <v>3.9035356631923153E-2</v>
      </c>
      <c r="M893" s="2">
        <f t="shared" si="340"/>
        <v>3.4743511138360932E-2</v>
      </c>
      <c r="N893" s="1">
        <v>2931</v>
      </c>
      <c r="O893" s="1">
        <v>6133</v>
      </c>
      <c r="P893" s="1">
        <v>382</v>
      </c>
      <c r="Q893" s="61">
        <v>263</v>
      </c>
      <c r="R893" s="61"/>
      <c r="S893" s="61"/>
      <c r="T893" s="61"/>
      <c r="U893" s="61"/>
      <c r="V893" s="61"/>
      <c r="W893" s="61"/>
      <c r="X893" s="61">
        <v>77</v>
      </c>
      <c r="Y893" s="61"/>
      <c r="Z893" s="61"/>
      <c r="BB893" s="7">
        <f>IF(Q893&gt;0,RANK(Q893,(N893:P893,Q893:AE893)),0)</f>
        <v>4</v>
      </c>
      <c r="BC893" s="7">
        <f>IF(R893&gt;0,RANK(R893,(N893:P893,Q893:AE893)),0)</f>
        <v>0</v>
      </c>
      <c r="BD893" s="7">
        <f>IF(T893&gt;0,RANK(T893,(N893:P893,Q893:AE893)),0)</f>
        <v>0</v>
      </c>
      <c r="BE893" s="7">
        <f>IF(S893&gt;0,RANK(S893,(N893:P893,Q893:AE893)),0)</f>
        <v>0</v>
      </c>
      <c r="BF893" s="2">
        <f t="shared" si="341"/>
        <v>2.6875127733496831E-2</v>
      </c>
      <c r="BG893" s="2">
        <f t="shared" si="342"/>
        <v>0</v>
      </c>
      <c r="BH893" s="2">
        <f t="shared" si="343"/>
        <v>0</v>
      </c>
      <c r="BI893" s="2">
        <f t="shared" si="344"/>
        <v>0</v>
      </c>
      <c r="BK893" t="s">
        <v>24</v>
      </c>
      <c r="BL893" t="s">
        <v>298</v>
      </c>
      <c r="BO893" s="99">
        <v>20</v>
      </c>
      <c r="BP893" s="97">
        <v>125</v>
      </c>
      <c r="BQ893" s="103">
        <f t="shared" si="345"/>
        <v>20125</v>
      </c>
      <c r="BS893" s="7" t="s">
        <v>2466</v>
      </c>
    </row>
    <row r="894" spans="1:71" ht="14" hidden="1" customHeight="1" outlineLevel="1" x14ac:dyDescent="0.2">
      <c r="A894" t="s">
        <v>1714</v>
      </c>
      <c r="B894" t="s">
        <v>298</v>
      </c>
      <c r="C894" s="1">
        <f t="shared" si="336"/>
        <v>2250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3</v>
      </c>
      <c r="G894" s="1">
        <f t="shared" si="334"/>
        <v>208</v>
      </c>
      <c r="H894" s="2">
        <f t="shared" si="335"/>
        <v>9.244444444444444E-2</v>
      </c>
      <c r="I894" s="2"/>
      <c r="J894" s="2">
        <f t="shared" si="337"/>
        <v>0.39911111111111114</v>
      </c>
      <c r="K894" s="2">
        <f t="shared" si="338"/>
        <v>0.49155555555555558</v>
      </c>
      <c r="L894" s="2">
        <f t="shared" si="339"/>
        <v>8.9777777777777776E-2</v>
      </c>
      <c r="M894" s="2">
        <f t="shared" si="340"/>
        <v>1.9555555555555451E-2</v>
      </c>
      <c r="N894" s="1">
        <v>898</v>
      </c>
      <c r="O894" s="1">
        <v>1106</v>
      </c>
      <c r="P894" s="1">
        <v>202</v>
      </c>
      <c r="Q894" s="61">
        <v>29</v>
      </c>
      <c r="R894" s="61"/>
      <c r="S894" s="61"/>
      <c r="T894" s="61"/>
      <c r="U894" s="61"/>
      <c r="V894" s="61"/>
      <c r="W894" s="61"/>
      <c r="X894" s="61">
        <v>15</v>
      </c>
      <c r="Y894" s="61"/>
      <c r="Z894" s="61"/>
      <c r="BB894" s="7">
        <f>IF(Q894&gt;0,RANK(Q894,(N894:P894,Q894:AE894)),0)</f>
        <v>4</v>
      </c>
      <c r="BC894" s="7">
        <f>IF(R894&gt;0,RANK(R894,(N894:P894,Q894:AE894)),0)</f>
        <v>0</v>
      </c>
      <c r="BD894" s="7">
        <f>IF(T894&gt;0,RANK(T894,(N894:P894,Q894:AE894)),0)</f>
        <v>0</v>
      </c>
      <c r="BE894" s="7">
        <f>IF(S894&gt;0,RANK(S894,(N894:P894,Q894:AE894)),0)</f>
        <v>0</v>
      </c>
      <c r="BF894" s="2">
        <f t="shared" si="341"/>
        <v>1.2888888888888889E-2</v>
      </c>
      <c r="BG894" s="2">
        <f t="shared" si="342"/>
        <v>0</v>
      </c>
      <c r="BH894" s="2">
        <f t="shared" si="343"/>
        <v>0</v>
      </c>
      <c r="BI894" s="2">
        <f t="shared" si="344"/>
        <v>0</v>
      </c>
      <c r="BK894" t="s">
        <v>1714</v>
      </c>
      <c r="BL894" t="s">
        <v>298</v>
      </c>
      <c r="BO894" s="99">
        <v>20</v>
      </c>
      <c r="BP894" s="97">
        <v>127</v>
      </c>
      <c r="BQ894" s="103">
        <f t="shared" si="345"/>
        <v>20127</v>
      </c>
      <c r="BS894" s="7" t="s">
        <v>2466</v>
      </c>
    </row>
    <row r="895" spans="1:71" ht="14" hidden="1" customHeight="1" outlineLevel="1" x14ac:dyDescent="0.2">
      <c r="A895" t="s">
        <v>427</v>
      </c>
      <c r="B895" t="s">
        <v>298</v>
      </c>
      <c r="C895" s="1">
        <f t="shared" ref="C895:C926" si="346">SUM(N895:AY895)</f>
        <v>907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3</v>
      </c>
      <c r="G895" s="1">
        <f t="shared" si="334"/>
        <v>442</v>
      </c>
      <c r="H895" s="2">
        <f t="shared" si="335"/>
        <v>0.48732083792723263</v>
      </c>
      <c r="I895" s="2"/>
      <c r="J895" s="2">
        <f t="shared" ref="J895:J926" si="347">IF($C895=0,"-",N895/$C895)</f>
        <v>0.20286659316427783</v>
      </c>
      <c r="K895" s="2">
        <f t="shared" ref="K895:K926" si="348">IF($C895=0,"-",O895/$C895)</f>
        <v>0.69018743109151048</v>
      </c>
      <c r="L895" s="2">
        <f t="shared" ref="L895:L926" si="349">IF($C895=0,"-",P895/$C895)</f>
        <v>8.8202866593164272E-2</v>
      </c>
      <c r="M895" s="2">
        <f t="shared" ref="M895:M926" si="350">IF(C895=0,"-",(1-J895-K895-L895))</f>
        <v>1.8743109151047446E-2</v>
      </c>
      <c r="N895" s="1">
        <v>184</v>
      </c>
      <c r="O895" s="1">
        <v>626</v>
      </c>
      <c r="P895" s="1">
        <v>80</v>
      </c>
      <c r="Q895" s="61">
        <v>12</v>
      </c>
      <c r="R895" s="61"/>
      <c r="S895" s="61"/>
      <c r="T895" s="61"/>
      <c r="U895" s="61"/>
      <c r="V895" s="61"/>
      <c r="W895" s="61"/>
      <c r="X895" s="61">
        <v>5</v>
      </c>
      <c r="Y895" s="61"/>
      <c r="Z895" s="61"/>
      <c r="BB895" s="7">
        <f>IF(Q895&gt;0,RANK(Q895,(N895:P895,Q895:AE895)),0)</f>
        <v>4</v>
      </c>
      <c r="BC895" s="7">
        <f>IF(R895&gt;0,RANK(R895,(N895:P895,Q895:AE895)),0)</f>
        <v>0</v>
      </c>
      <c r="BD895" s="7">
        <f>IF(T895&gt;0,RANK(T895,(N895:P895,Q895:AE895)),0)</f>
        <v>0</v>
      </c>
      <c r="BE895" s="7">
        <f>IF(S895&gt;0,RANK(S895,(N895:P895,Q895:AE895)),0)</f>
        <v>0</v>
      </c>
      <c r="BF895" s="2">
        <f t="shared" ref="BF895:BF926" si="351">IF($C895=0,"-",Q895/$C895)</f>
        <v>1.3230429988974642E-2</v>
      </c>
      <c r="BG895" s="2">
        <f t="shared" ref="BG895:BG926" si="352">IF($C895=0,"-",R895/$C895)</f>
        <v>0</v>
      </c>
      <c r="BH895" s="2">
        <f t="shared" ref="BH895:BH926" si="353">IF($C895=0,"-",T895/$C895)</f>
        <v>0</v>
      </c>
      <c r="BI895" s="2">
        <f t="shared" ref="BI895:BI926" si="354">IF($C895=0,"-",S895/$C895)</f>
        <v>0</v>
      </c>
      <c r="BK895" t="s">
        <v>427</v>
      </c>
      <c r="BL895" t="s">
        <v>298</v>
      </c>
      <c r="BO895" s="99">
        <v>20</v>
      </c>
      <c r="BP895" s="97">
        <v>129</v>
      </c>
      <c r="BQ895" s="103">
        <f t="shared" ref="BQ895:BQ926" si="355">BO895*1000+BP895</f>
        <v>20129</v>
      </c>
      <c r="BS895" s="7" t="s">
        <v>2466</v>
      </c>
    </row>
    <row r="896" spans="1:71" ht="14" hidden="1" customHeight="1" outlineLevel="1" x14ac:dyDescent="0.2">
      <c r="A896" t="s">
        <v>223</v>
      </c>
      <c r="B896" t="s">
        <v>298</v>
      </c>
      <c r="C896" s="1">
        <f t="shared" si="346"/>
        <v>4580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3</v>
      </c>
      <c r="G896" s="1">
        <f t="shared" si="334"/>
        <v>1190</v>
      </c>
      <c r="H896" s="2">
        <f t="shared" si="335"/>
        <v>0.25982532751091703</v>
      </c>
      <c r="I896" s="2"/>
      <c r="J896" s="2">
        <f t="shared" si="347"/>
        <v>0.30895196506550221</v>
      </c>
      <c r="K896" s="2">
        <f t="shared" si="348"/>
        <v>0.56877729257641918</v>
      </c>
      <c r="L896" s="2">
        <f t="shared" si="349"/>
        <v>9.7161572052401751E-2</v>
      </c>
      <c r="M896" s="2">
        <f t="shared" si="350"/>
        <v>2.5109170305676914E-2</v>
      </c>
      <c r="N896" s="1">
        <v>1415</v>
      </c>
      <c r="O896" s="1">
        <v>2605</v>
      </c>
      <c r="P896" s="1">
        <v>445</v>
      </c>
      <c r="Q896" s="61">
        <v>71</v>
      </c>
      <c r="R896" s="61"/>
      <c r="S896" s="61"/>
      <c r="T896" s="61"/>
      <c r="U896" s="61"/>
      <c r="V896" s="61"/>
      <c r="W896" s="61"/>
      <c r="X896" s="61">
        <v>44</v>
      </c>
      <c r="Y896" s="61"/>
      <c r="Z896" s="61"/>
      <c r="BB896" s="7">
        <f>IF(Q896&gt;0,RANK(Q896,(N896:P896,Q896:AE896)),0)</f>
        <v>4</v>
      </c>
      <c r="BC896" s="7">
        <f>IF(R896&gt;0,RANK(R896,(N896:P896,Q896:AE896)),0)</f>
        <v>0</v>
      </c>
      <c r="BD896" s="7">
        <f>IF(T896&gt;0,RANK(T896,(N896:P896,Q896:AE896)),0)</f>
        <v>0</v>
      </c>
      <c r="BE896" s="7">
        <f>IF(S896&gt;0,RANK(S896,(N896:P896,Q896:AE896)),0)</f>
        <v>0</v>
      </c>
      <c r="BF896" s="2">
        <f t="shared" si="351"/>
        <v>1.5502183406113538E-2</v>
      </c>
      <c r="BG896" s="2">
        <f t="shared" si="352"/>
        <v>0</v>
      </c>
      <c r="BH896" s="2">
        <f t="shared" si="353"/>
        <v>0</v>
      </c>
      <c r="BI896" s="2">
        <f t="shared" si="354"/>
        <v>0</v>
      </c>
      <c r="BK896" t="s">
        <v>223</v>
      </c>
      <c r="BL896" t="s">
        <v>298</v>
      </c>
      <c r="BO896" s="99">
        <v>20</v>
      </c>
      <c r="BP896" s="97">
        <v>131</v>
      </c>
      <c r="BQ896" s="103">
        <f t="shared" si="355"/>
        <v>20131</v>
      </c>
      <c r="BS896" s="7" t="s">
        <v>2466</v>
      </c>
    </row>
    <row r="897" spans="1:71" ht="14" hidden="1" customHeight="1" outlineLevel="1" x14ac:dyDescent="0.2">
      <c r="A897" t="s">
        <v>224</v>
      </c>
      <c r="B897" t="s">
        <v>298</v>
      </c>
      <c r="C897" s="1">
        <f t="shared" si="346"/>
        <v>5440</v>
      </c>
      <c r="D897" s="7">
        <f>IF(N897&gt;0, RANK(N897,(N897:P897,Q897:AE897)),0)</f>
        <v>2</v>
      </c>
      <c r="E897" s="7">
        <f>IF(O897&gt;0,RANK(O897,(N897:P897,Q897:AE897)),0)</f>
        <v>1</v>
      </c>
      <c r="F897" s="7">
        <f>IF(P897&gt;0,RANK(P897,(N897:P897,Q897:AE897)),0)</f>
        <v>3</v>
      </c>
      <c r="G897" s="1">
        <f t="shared" si="334"/>
        <v>861</v>
      </c>
      <c r="H897" s="2">
        <f t="shared" si="335"/>
        <v>0.1582720588235294</v>
      </c>
      <c r="I897" s="2"/>
      <c r="J897" s="2">
        <f t="shared" si="347"/>
        <v>0.38033088235294116</v>
      </c>
      <c r="K897" s="2">
        <f t="shared" si="348"/>
        <v>0.53860294117647056</v>
      </c>
      <c r="L897" s="2">
        <f t="shared" si="349"/>
        <v>4.5404411764705881E-2</v>
      </c>
      <c r="M897" s="2">
        <f t="shared" si="350"/>
        <v>3.5661764705882344E-2</v>
      </c>
      <c r="N897" s="1">
        <v>2069</v>
      </c>
      <c r="O897" s="1">
        <v>2930</v>
      </c>
      <c r="P897" s="1">
        <v>247</v>
      </c>
      <c r="Q897" s="61">
        <v>132</v>
      </c>
      <c r="R897" s="61"/>
      <c r="S897" s="61"/>
      <c r="T897" s="61"/>
      <c r="U897" s="61"/>
      <c r="V897" s="61"/>
      <c r="W897" s="61"/>
      <c r="X897" s="61">
        <v>62</v>
      </c>
      <c r="Y897" s="61"/>
      <c r="Z897" s="61"/>
      <c r="BB897" s="7">
        <f>IF(Q897&gt;0,RANK(Q897,(N897:P897,Q897:AE897)),0)</f>
        <v>4</v>
      </c>
      <c r="BC897" s="7">
        <f>IF(R897&gt;0,RANK(R897,(N897:P897,Q897:AE897)),0)</f>
        <v>0</v>
      </c>
      <c r="BD897" s="7">
        <f>IF(T897&gt;0,RANK(T897,(N897:P897,Q897:AE897)),0)</f>
        <v>0</v>
      </c>
      <c r="BE897" s="7">
        <f>IF(S897&gt;0,RANK(S897,(N897:P897,Q897:AE897)),0)</f>
        <v>0</v>
      </c>
      <c r="BF897" s="2">
        <f t="shared" si="351"/>
        <v>2.4264705882352942E-2</v>
      </c>
      <c r="BG897" s="2">
        <f t="shared" si="352"/>
        <v>0</v>
      </c>
      <c r="BH897" s="2">
        <f t="shared" si="353"/>
        <v>0</v>
      </c>
      <c r="BI897" s="2">
        <f t="shared" si="354"/>
        <v>0</v>
      </c>
      <c r="BK897" t="s">
        <v>224</v>
      </c>
      <c r="BL897" t="s">
        <v>298</v>
      </c>
      <c r="BO897" s="99">
        <v>20</v>
      </c>
      <c r="BP897" s="97">
        <v>133</v>
      </c>
      <c r="BQ897" s="103">
        <f t="shared" si="355"/>
        <v>20133</v>
      </c>
      <c r="BS897" s="7" t="s">
        <v>2466</v>
      </c>
    </row>
    <row r="898" spans="1:71" ht="14" hidden="1" customHeight="1" outlineLevel="1" x14ac:dyDescent="0.2">
      <c r="A898" t="s">
        <v>351</v>
      </c>
      <c r="B898" t="s">
        <v>298</v>
      </c>
      <c r="C898" s="1">
        <f t="shared" si="346"/>
        <v>1178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3</v>
      </c>
      <c r="G898" s="1">
        <f t="shared" si="334"/>
        <v>558</v>
      </c>
      <c r="H898" s="2">
        <f t="shared" si="335"/>
        <v>0.47368421052631576</v>
      </c>
      <c r="I898" s="2"/>
      <c r="J898" s="2">
        <f t="shared" si="347"/>
        <v>0.21222410865874364</v>
      </c>
      <c r="K898" s="2">
        <f t="shared" si="348"/>
        <v>0.68590831918505946</v>
      </c>
      <c r="L898" s="2">
        <f t="shared" si="349"/>
        <v>9.5076400679117143E-2</v>
      </c>
      <c r="M898" s="2">
        <f t="shared" si="350"/>
        <v>6.7911714770797632E-3</v>
      </c>
      <c r="N898" s="1">
        <v>250</v>
      </c>
      <c r="O898" s="1">
        <v>808</v>
      </c>
      <c r="P898" s="1">
        <v>112</v>
      </c>
      <c r="Q898" s="61">
        <v>6</v>
      </c>
      <c r="R898" s="61"/>
      <c r="S898" s="61"/>
      <c r="T898" s="61"/>
      <c r="U898" s="61"/>
      <c r="V898" s="61"/>
      <c r="W898" s="61"/>
      <c r="X898" s="61">
        <v>2</v>
      </c>
      <c r="Y898" s="61"/>
      <c r="Z898" s="61"/>
      <c r="BB898" s="7">
        <f>IF(Q898&gt;0,RANK(Q898,(N898:P898,Q898:AE898)),0)</f>
        <v>4</v>
      </c>
      <c r="BC898" s="7">
        <f>IF(R898&gt;0,RANK(R898,(N898:P898,Q898:AE898)),0)</f>
        <v>0</v>
      </c>
      <c r="BD898" s="7">
        <f>IF(T898&gt;0,RANK(T898,(N898:P898,Q898:AE898)),0)</f>
        <v>0</v>
      </c>
      <c r="BE898" s="7">
        <f>IF(S898&gt;0,RANK(S898,(N898:P898,Q898:AE898)),0)</f>
        <v>0</v>
      </c>
      <c r="BF898" s="2">
        <f t="shared" si="351"/>
        <v>5.0933786078098476E-3</v>
      </c>
      <c r="BG898" s="2">
        <f t="shared" si="352"/>
        <v>0</v>
      </c>
      <c r="BH898" s="2">
        <f t="shared" si="353"/>
        <v>0</v>
      </c>
      <c r="BI898" s="2">
        <f t="shared" si="354"/>
        <v>0</v>
      </c>
      <c r="BK898" t="s">
        <v>351</v>
      </c>
      <c r="BL898" t="s">
        <v>298</v>
      </c>
      <c r="BO898" s="99">
        <v>20</v>
      </c>
      <c r="BP898" s="97">
        <v>135</v>
      </c>
      <c r="BQ898" s="103">
        <f t="shared" si="355"/>
        <v>20135</v>
      </c>
      <c r="BS898" s="7" t="s">
        <v>2466</v>
      </c>
    </row>
    <row r="899" spans="1:71" ht="14" hidden="1" customHeight="1" outlineLevel="1" x14ac:dyDescent="0.2">
      <c r="A899" t="s">
        <v>641</v>
      </c>
      <c r="B899" t="s">
        <v>298</v>
      </c>
      <c r="C899" s="1">
        <f t="shared" si="346"/>
        <v>1891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3</v>
      </c>
      <c r="G899" s="1">
        <f t="shared" si="334"/>
        <v>676</v>
      </c>
      <c r="H899" s="2">
        <f t="shared" si="335"/>
        <v>0.3574828133262824</v>
      </c>
      <c r="I899" s="2"/>
      <c r="J899" s="2">
        <f t="shared" si="347"/>
        <v>0.27022739291380221</v>
      </c>
      <c r="K899" s="2">
        <f t="shared" si="348"/>
        <v>0.62771020624008456</v>
      </c>
      <c r="L899" s="2">
        <f t="shared" si="349"/>
        <v>7.5092543627710201E-2</v>
      </c>
      <c r="M899" s="2">
        <f t="shared" si="350"/>
        <v>2.6969857218403087E-2</v>
      </c>
      <c r="N899" s="1">
        <v>511</v>
      </c>
      <c r="O899" s="1">
        <v>1187</v>
      </c>
      <c r="P899" s="1">
        <v>142</v>
      </c>
      <c r="Q899" s="61">
        <v>39</v>
      </c>
      <c r="R899" s="61"/>
      <c r="S899" s="61"/>
      <c r="T899" s="61"/>
      <c r="U899" s="61"/>
      <c r="V899" s="61"/>
      <c r="W899" s="61"/>
      <c r="X899" s="61">
        <v>12</v>
      </c>
      <c r="Y899" s="61"/>
      <c r="Z899" s="61"/>
      <c r="BB899" s="7">
        <f>IF(Q899&gt;0,RANK(Q899,(N899:P899,Q899:AE899)),0)</f>
        <v>4</v>
      </c>
      <c r="BC899" s="7">
        <f>IF(R899&gt;0,RANK(R899,(N899:P899,Q899:AE899)),0)</f>
        <v>0</v>
      </c>
      <c r="BD899" s="7">
        <f>IF(T899&gt;0,RANK(T899,(N899:P899,Q899:AE899)),0)</f>
        <v>0</v>
      </c>
      <c r="BE899" s="7">
        <f>IF(S899&gt;0,RANK(S899,(N899:P899,Q899:AE899)),0)</f>
        <v>0</v>
      </c>
      <c r="BF899" s="2">
        <f t="shared" si="351"/>
        <v>2.0624008461131677E-2</v>
      </c>
      <c r="BG899" s="2">
        <f t="shared" si="352"/>
        <v>0</v>
      </c>
      <c r="BH899" s="2">
        <f t="shared" si="353"/>
        <v>0</v>
      </c>
      <c r="BI899" s="2">
        <f t="shared" si="354"/>
        <v>0</v>
      </c>
      <c r="BK899" t="s">
        <v>641</v>
      </c>
      <c r="BL899" t="s">
        <v>298</v>
      </c>
      <c r="BO899" s="99">
        <v>20</v>
      </c>
      <c r="BP899" s="97">
        <v>137</v>
      </c>
      <c r="BQ899" s="103">
        <f t="shared" si="355"/>
        <v>20137</v>
      </c>
      <c r="BS899" s="7" t="s">
        <v>2466</v>
      </c>
    </row>
    <row r="900" spans="1:71" ht="14" hidden="1" customHeight="1" outlineLevel="1" x14ac:dyDescent="0.2">
      <c r="A900" t="s">
        <v>1994</v>
      </c>
      <c r="B900" t="s">
        <v>298</v>
      </c>
      <c r="C900" s="1">
        <f t="shared" si="346"/>
        <v>6306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3</v>
      </c>
      <c r="G900" s="1">
        <f t="shared" ref="G900:G964" si="356">IF(C900&gt;0,MAX(N900:P900)-LARGE(N900:P900,2),0)</f>
        <v>439</v>
      </c>
      <c r="H900" s="2">
        <f t="shared" ref="H900:H964" si="357">IF(C900&gt;0,G900/C900,0)</f>
        <v>6.9616238503013003E-2</v>
      </c>
      <c r="I900" s="2"/>
      <c r="J900" s="2">
        <f t="shared" si="347"/>
        <v>0.40041230574056452</v>
      </c>
      <c r="K900" s="2">
        <f t="shared" si="348"/>
        <v>0.47002854424357754</v>
      </c>
      <c r="L900" s="2">
        <f t="shared" si="349"/>
        <v>9.7684744687599107E-2</v>
      </c>
      <c r="M900" s="2">
        <f t="shared" si="350"/>
        <v>3.1874405328258831E-2</v>
      </c>
      <c r="N900" s="1">
        <v>2525</v>
      </c>
      <c r="O900" s="1">
        <v>2964</v>
      </c>
      <c r="P900" s="1">
        <v>616</v>
      </c>
      <c r="Q900" s="61">
        <v>137</v>
      </c>
      <c r="R900" s="61"/>
      <c r="S900" s="61"/>
      <c r="T900" s="61"/>
      <c r="U900" s="61"/>
      <c r="V900" s="61"/>
      <c r="W900" s="61"/>
      <c r="X900" s="61">
        <v>64</v>
      </c>
      <c r="Y900" s="61"/>
      <c r="Z900" s="61"/>
      <c r="BB900" s="7">
        <f>IF(Q900&gt;0,RANK(Q900,(N900:P900,Q900:AE900)),0)</f>
        <v>4</v>
      </c>
      <c r="BC900" s="7">
        <f>IF(R900&gt;0,RANK(R900,(N900:P900,Q900:AE900)),0)</f>
        <v>0</v>
      </c>
      <c r="BD900" s="7">
        <f>IF(T900&gt;0,RANK(T900,(N900:P900,Q900:AE900)),0)</f>
        <v>0</v>
      </c>
      <c r="BE900" s="7">
        <f>IF(S900&gt;0,RANK(S900,(N900:P900,Q900:AE900)),0)</f>
        <v>0</v>
      </c>
      <c r="BF900" s="2">
        <f t="shared" si="351"/>
        <v>2.1725340945131622E-2</v>
      </c>
      <c r="BG900" s="2">
        <f t="shared" si="352"/>
        <v>0</v>
      </c>
      <c r="BH900" s="2">
        <f t="shared" si="353"/>
        <v>0</v>
      </c>
      <c r="BI900" s="2">
        <f t="shared" si="354"/>
        <v>0</v>
      </c>
      <c r="BK900" t="s">
        <v>1994</v>
      </c>
      <c r="BL900" t="s">
        <v>298</v>
      </c>
      <c r="BO900" s="99">
        <v>20</v>
      </c>
      <c r="BP900" s="97">
        <v>139</v>
      </c>
      <c r="BQ900" s="103">
        <f t="shared" si="355"/>
        <v>20139</v>
      </c>
      <c r="BS900" s="7" t="s">
        <v>2466</v>
      </c>
    </row>
    <row r="901" spans="1:71" ht="14" hidden="1" customHeight="1" outlineLevel="1" x14ac:dyDescent="0.2">
      <c r="A901" t="s">
        <v>1712</v>
      </c>
      <c r="B901" t="s">
        <v>298</v>
      </c>
      <c r="C901" s="1">
        <f t="shared" si="346"/>
        <v>1498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3</v>
      </c>
      <c r="G901" s="1">
        <f t="shared" si="356"/>
        <v>494</v>
      </c>
      <c r="H901" s="2">
        <f t="shared" si="357"/>
        <v>0.32977303070761016</v>
      </c>
      <c r="I901" s="2"/>
      <c r="J901" s="2">
        <f t="shared" si="347"/>
        <v>0.27570093457943923</v>
      </c>
      <c r="K901" s="2">
        <f t="shared" si="348"/>
        <v>0.60547396528704944</v>
      </c>
      <c r="L901" s="2">
        <f t="shared" si="349"/>
        <v>9.6795727636849127E-2</v>
      </c>
      <c r="M901" s="2">
        <f t="shared" si="350"/>
        <v>2.2029372496662203E-2</v>
      </c>
      <c r="N901" s="1">
        <v>413</v>
      </c>
      <c r="O901" s="1">
        <v>907</v>
      </c>
      <c r="P901" s="1">
        <v>145</v>
      </c>
      <c r="Q901" s="61">
        <v>26</v>
      </c>
      <c r="R901" s="61"/>
      <c r="S901" s="61"/>
      <c r="T901" s="61"/>
      <c r="U901" s="61"/>
      <c r="V901" s="61"/>
      <c r="W901" s="61"/>
      <c r="X901" s="61">
        <v>7</v>
      </c>
      <c r="Y901" s="61"/>
      <c r="Z901" s="61"/>
      <c r="BB901" s="7">
        <f>IF(Q901&gt;0,RANK(Q901,(N901:P901,Q901:AE901)),0)</f>
        <v>4</v>
      </c>
      <c r="BC901" s="7">
        <f>IF(R901&gt;0,RANK(R901,(N901:P901,Q901:AE901)),0)</f>
        <v>0</v>
      </c>
      <c r="BD901" s="7">
        <f>IF(T901&gt;0,RANK(T901,(N901:P901,Q901:AE901)),0)</f>
        <v>0</v>
      </c>
      <c r="BE901" s="7">
        <f>IF(S901&gt;0,RANK(S901,(N901:P901,Q901:AE901)),0)</f>
        <v>0</v>
      </c>
      <c r="BF901" s="2">
        <f t="shared" si="351"/>
        <v>1.7356475300400534E-2</v>
      </c>
      <c r="BG901" s="2">
        <f t="shared" si="352"/>
        <v>0</v>
      </c>
      <c r="BH901" s="2">
        <f t="shared" si="353"/>
        <v>0</v>
      </c>
      <c r="BI901" s="2">
        <f t="shared" si="354"/>
        <v>0</v>
      </c>
      <c r="BK901" t="s">
        <v>1712</v>
      </c>
      <c r="BL901" t="s">
        <v>298</v>
      </c>
      <c r="BO901" s="99">
        <v>20</v>
      </c>
      <c r="BP901" s="97">
        <v>141</v>
      </c>
      <c r="BQ901" s="103">
        <f t="shared" si="355"/>
        <v>20141</v>
      </c>
      <c r="BS901" s="7" t="s">
        <v>2466</v>
      </c>
    </row>
    <row r="902" spans="1:71" ht="14" hidden="1" customHeight="1" outlineLevel="1" x14ac:dyDescent="0.2">
      <c r="A902" t="s">
        <v>818</v>
      </c>
      <c r="B902" t="s">
        <v>298</v>
      </c>
      <c r="C902" s="1">
        <f t="shared" si="346"/>
        <v>2438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3</v>
      </c>
      <c r="G902" s="1">
        <f t="shared" si="356"/>
        <v>828</v>
      </c>
      <c r="H902" s="2">
        <f t="shared" si="357"/>
        <v>0.33962264150943394</v>
      </c>
      <c r="I902" s="2"/>
      <c r="J902" s="2">
        <f t="shared" si="347"/>
        <v>0.27440525020508616</v>
      </c>
      <c r="K902" s="2">
        <f t="shared" si="348"/>
        <v>0.6140278917145201</v>
      </c>
      <c r="L902" s="2">
        <f t="shared" si="349"/>
        <v>8.3675143560295318E-2</v>
      </c>
      <c r="M902" s="2">
        <f t="shared" si="350"/>
        <v>2.7891714520098365E-2</v>
      </c>
      <c r="N902" s="1">
        <v>669</v>
      </c>
      <c r="O902" s="1">
        <v>1497</v>
      </c>
      <c r="P902" s="1">
        <v>204</v>
      </c>
      <c r="Q902" s="61">
        <v>50</v>
      </c>
      <c r="R902" s="61"/>
      <c r="S902" s="61"/>
      <c r="T902" s="61"/>
      <c r="U902" s="61"/>
      <c r="V902" s="61"/>
      <c r="W902" s="61"/>
      <c r="X902" s="61">
        <v>18</v>
      </c>
      <c r="Y902" s="61"/>
      <c r="Z902" s="61"/>
      <c r="BB902" s="7">
        <f>IF(Q902&gt;0,RANK(Q902,(N902:P902,Q902:AE902)),0)</f>
        <v>4</v>
      </c>
      <c r="BC902" s="7">
        <f>IF(R902&gt;0,RANK(R902,(N902:P902,Q902:AE902)),0)</f>
        <v>0</v>
      </c>
      <c r="BD902" s="7">
        <f>IF(T902&gt;0,RANK(T902,(N902:P902,Q902:AE902)),0)</f>
        <v>0</v>
      </c>
      <c r="BE902" s="7">
        <f>IF(S902&gt;0,RANK(S902,(N902:P902,Q902:AE902)),0)</f>
        <v>0</v>
      </c>
      <c r="BF902" s="2">
        <f t="shared" si="351"/>
        <v>2.0508613617719443E-2</v>
      </c>
      <c r="BG902" s="2">
        <f t="shared" si="352"/>
        <v>0</v>
      </c>
      <c r="BH902" s="2">
        <f t="shared" si="353"/>
        <v>0</v>
      </c>
      <c r="BI902" s="2">
        <f t="shared" si="354"/>
        <v>0</v>
      </c>
      <c r="BK902" t="s">
        <v>818</v>
      </c>
      <c r="BL902" t="s">
        <v>298</v>
      </c>
      <c r="BO902" s="99">
        <v>20</v>
      </c>
      <c r="BP902" s="97">
        <v>143</v>
      </c>
      <c r="BQ902" s="103">
        <f t="shared" si="355"/>
        <v>20143</v>
      </c>
      <c r="BS902" s="7" t="s">
        <v>2466</v>
      </c>
    </row>
    <row r="903" spans="1:71" ht="14" hidden="1" customHeight="1" outlineLevel="1" x14ac:dyDescent="0.2">
      <c r="A903" t="s">
        <v>1521</v>
      </c>
      <c r="B903" t="s">
        <v>298</v>
      </c>
      <c r="C903" s="1">
        <f t="shared" si="346"/>
        <v>2242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3</v>
      </c>
      <c r="G903" s="1">
        <f t="shared" si="356"/>
        <v>308</v>
      </c>
      <c r="H903" s="2">
        <f t="shared" si="357"/>
        <v>0.13737734165923282</v>
      </c>
      <c r="I903" s="2"/>
      <c r="J903" s="2">
        <f t="shared" si="347"/>
        <v>0.37332738626226586</v>
      </c>
      <c r="K903" s="2">
        <f t="shared" si="348"/>
        <v>0.51070472792149868</v>
      </c>
      <c r="L903" s="2">
        <f t="shared" si="349"/>
        <v>9.2774308652988399E-2</v>
      </c>
      <c r="M903" s="2">
        <f t="shared" si="350"/>
        <v>2.3193577163247006E-2</v>
      </c>
      <c r="N903" s="1">
        <v>837</v>
      </c>
      <c r="O903" s="1">
        <v>1145</v>
      </c>
      <c r="P903" s="1">
        <v>208</v>
      </c>
      <c r="Q903" s="61">
        <v>40</v>
      </c>
      <c r="R903" s="61"/>
      <c r="S903" s="61"/>
      <c r="T903" s="61"/>
      <c r="U903" s="61"/>
      <c r="V903" s="61"/>
      <c r="W903" s="61"/>
      <c r="X903" s="61">
        <v>12</v>
      </c>
      <c r="Y903" s="61"/>
      <c r="Z903" s="61"/>
      <c r="BB903" s="7">
        <f>IF(Q903&gt;0,RANK(Q903,(N903:P903,Q903:AE903)),0)</f>
        <v>4</v>
      </c>
      <c r="BC903" s="7">
        <f>IF(R903&gt;0,RANK(R903,(N903:P903,Q903:AE903)),0)</f>
        <v>0</v>
      </c>
      <c r="BD903" s="7">
        <f>IF(T903&gt;0,RANK(T903,(N903:P903,Q903:AE903)),0)</f>
        <v>0</v>
      </c>
      <c r="BE903" s="7">
        <f>IF(S903&gt;0,RANK(S903,(N903:P903,Q903:AE903)),0)</f>
        <v>0</v>
      </c>
      <c r="BF903" s="2">
        <f t="shared" si="351"/>
        <v>1.784121320249777E-2</v>
      </c>
      <c r="BG903" s="2">
        <f t="shared" si="352"/>
        <v>0</v>
      </c>
      <c r="BH903" s="2">
        <f t="shared" si="353"/>
        <v>0</v>
      </c>
      <c r="BI903" s="2">
        <f t="shared" si="354"/>
        <v>0</v>
      </c>
      <c r="BK903" t="s">
        <v>1521</v>
      </c>
      <c r="BL903" t="s">
        <v>298</v>
      </c>
      <c r="BO903" s="99">
        <v>20</v>
      </c>
      <c r="BP903" s="97">
        <v>145</v>
      </c>
      <c r="BQ903" s="103">
        <f t="shared" si="355"/>
        <v>20145</v>
      </c>
      <c r="BS903" s="7" t="s">
        <v>2466</v>
      </c>
    </row>
    <row r="904" spans="1:71" ht="14" hidden="1" customHeight="1" outlineLevel="1" x14ac:dyDescent="0.2">
      <c r="A904" t="s">
        <v>2390</v>
      </c>
      <c r="B904" t="s">
        <v>298</v>
      </c>
      <c r="C904" s="1">
        <f t="shared" si="346"/>
        <v>2170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3</v>
      </c>
      <c r="G904" s="1">
        <f t="shared" si="356"/>
        <v>901</v>
      </c>
      <c r="H904" s="2">
        <f t="shared" si="357"/>
        <v>0.41520737327188939</v>
      </c>
      <c r="I904" s="2"/>
      <c r="J904" s="2">
        <f t="shared" si="347"/>
        <v>0.23870967741935484</v>
      </c>
      <c r="K904" s="2">
        <f t="shared" si="348"/>
        <v>0.65391705069124428</v>
      </c>
      <c r="L904" s="2">
        <f t="shared" si="349"/>
        <v>8.2488479262672817E-2</v>
      </c>
      <c r="M904" s="2">
        <f t="shared" si="350"/>
        <v>2.4884792626728006E-2</v>
      </c>
      <c r="N904" s="1">
        <v>518</v>
      </c>
      <c r="O904" s="1">
        <v>1419</v>
      </c>
      <c r="P904" s="1">
        <v>179</v>
      </c>
      <c r="Q904" s="61">
        <v>43</v>
      </c>
      <c r="R904" s="61"/>
      <c r="S904" s="61"/>
      <c r="T904" s="61"/>
      <c r="U904" s="61"/>
      <c r="V904" s="61"/>
      <c r="W904" s="61"/>
      <c r="X904" s="61">
        <v>11</v>
      </c>
      <c r="Y904" s="61"/>
      <c r="Z904" s="61"/>
      <c r="BB904" s="7">
        <f>IF(Q904&gt;0,RANK(Q904,(N904:P904,Q904:AE904)),0)</f>
        <v>4</v>
      </c>
      <c r="BC904" s="7">
        <f>IF(R904&gt;0,RANK(R904,(N904:P904,Q904:AE904)),0)</f>
        <v>0</v>
      </c>
      <c r="BD904" s="7">
        <f>IF(T904&gt;0,RANK(T904,(N904:P904,Q904:AE904)),0)</f>
        <v>0</v>
      </c>
      <c r="BE904" s="7">
        <f>IF(S904&gt;0,RANK(S904,(N904:P904,Q904:AE904)),0)</f>
        <v>0</v>
      </c>
      <c r="BF904" s="2">
        <f t="shared" si="351"/>
        <v>1.9815668202764977E-2</v>
      </c>
      <c r="BG904" s="2">
        <f t="shared" si="352"/>
        <v>0</v>
      </c>
      <c r="BH904" s="2">
        <f t="shared" si="353"/>
        <v>0</v>
      </c>
      <c r="BI904" s="2">
        <f t="shared" si="354"/>
        <v>0</v>
      </c>
      <c r="BK904" t="s">
        <v>2390</v>
      </c>
      <c r="BL904" t="s">
        <v>298</v>
      </c>
      <c r="BO904" s="99">
        <v>20</v>
      </c>
      <c r="BP904" s="97">
        <v>147</v>
      </c>
      <c r="BQ904" s="103">
        <f t="shared" si="355"/>
        <v>20147</v>
      </c>
      <c r="BS904" s="7" t="s">
        <v>2466</v>
      </c>
    </row>
    <row r="905" spans="1:71" ht="14" hidden="1" customHeight="1" outlineLevel="1" x14ac:dyDescent="0.2">
      <c r="A905" t="s">
        <v>824</v>
      </c>
      <c r="B905" t="s">
        <v>298</v>
      </c>
      <c r="C905" s="1">
        <f t="shared" si="346"/>
        <v>9821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3</v>
      </c>
      <c r="G905" s="1">
        <f t="shared" si="356"/>
        <v>2040</v>
      </c>
      <c r="H905" s="2">
        <f t="shared" si="357"/>
        <v>0.20771815497403523</v>
      </c>
      <c r="I905" s="2"/>
      <c r="J905" s="2">
        <f t="shared" si="347"/>
        <v>0.34049485795743817</v>
      </c>
      <c r="K905" s="2">
        <f t="shared" si="348"/>
        <v>0.5482130129314734</v>
      </c>
      <c r="L905" s="2">
        <f t="shared" si="349"/>
        <v>9.0622136238672227E-2</v>
      </c>
      <c r="M905" s="2">
        <f t="shared" si="350"/>
        <v>2.0669992872416207E-2</v>
      </c>
      <c r="N905" s="1">
        <v>3344</v>
      </c>
      <c r="O905" s="1">
        <v>5384</v>
      </c>
      <c r="P905" s="1">
        <v>890</v>
      </c>
      <c r="Q905" s="61">
        <v>145</v>
      </c>
      <c r="R905" s="61"/>
      <c r="S905" s="61"/>
      <c r="T905" s="61"/>
      <c r="U905" s="61"/>
      <c r="V905" s="61"/>
      <c r="W905" s="61"/>
      <c r="X905" s="61">
        <v>58</v>
      </c>
      <c r="Y905" s="61"/>
      <c r="Z905" s="61"/>
      <c r="BB905" s="7">
        <f>IF(Q905&gt;0,RANK(Q905,(N905:P905,Q905:AE905)),0)</f>
        <v>4</v>
      </c>
      <c r="BC905" s="7">
        <f>IF(R905&gt;0,RANK(R905,(N905:P905,Q905:AE905)),0)</f>
        <v>0</v>
      </c>
      <c r="BD905" s="7">
        <f>IF(T905&gt;0,RANK(T905,(N905:P905,Q905:AE905)),0)</f>
        <v>0</v>
      </c>
      <c r="BE905" s="7">
        <f>IF(S905&gt;0,RANK(S905,(N905:P905,Q905:AE905)),0)</f>
        <v>0</v>
      </c>
      <c r="BF905" s="2">
        <f t="shared" si="351"/>
        <v>1.4764280623154465E-2</v>
      </c>
      <c r="BG905" s="2">
        <f t="shared" si="352"/>
        <v>0</v>
      </c>
      <c r="BH905" s="2">
        <f t="shared" si="353"/>
        <v>0</v>
      </c>
      <c r="BI905" s="2">
        <f t="shared" si="354"/>
        <v>0</v>
      </c>
      <c r="BK905" t="s">
        <v>824</v>
      </c>
      <c r="BL905" t="s">
        <v>298</v>
      </c>
      <c r="BO905" s="99">
        <v>20</v>
      </c>
      <c r="BP905" s="97">
        <v>149</v>
      </c>
      <c r="BQ905" s="103">
        <f t="shared" si="355"/>
        <v>20149</v>
      </c>
      <c r="BS905" s="7" t="s">
        <v>2466</v>
      </c>
    </row>
    <row r="906" spans="1:71" ht="14" hidden="1" customHeight="1" outlineLevel="1" x14ac:dyDescent="0.2">
      <c r="A906" t="s">
        <v>2537</v>
      </c>
      <c r="B906" t="s">
        <v>298</v>
      </c>
      <c r="C906" s="1">
        <f t="shared" si="346"/>
        <v>3269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3</v>
      </c>
      <c r="G906" s="1">
        <f t="shared" si="356"/>
        <v>480</v>
      </c>
      <c r="H906" s="2">
        <f t="shared" si="357"/>
        <v>0.14683389415723463</v>
      </c>
      <c r="I906" s="2"/>
      <c r="J906" s="2">
        <f t="shared" si="347"/>
        <v>0.37350871826246557</v>
      </c>
      <c r="K906" s="2">
        <f t="shared" si="348"/>
        <v>0.52034261241970026</v>
      </c>
      <c r="L906" s="2">
        <f t="shared" si="349"/>
        <v>8.6570816763536243E-2</v>
      </c>
      <c r="M906" s="2">
        <f t="shared" si="350"/>
        <v>1.9577852554297934E-2</v>
      </c>
      <c r="N906" s="1">
        <v>1221</v>
      </c>
      <c r="O906" s="1">
        <v>1701</v>
      </c>
      <c r="P906" s="1">
        <v>283</v>
      </c>
      <c r="Q906" s="61">
        <v>50</v>
      </c>
      <c r="R906" s="61"/>
      <c r="S906" s="61"/>
      <c r="T906" s="61"/>
      <c r="U906" s="61"/>
      <c r="V906" s="61"/>
      <c r="W906" s="61"/>
      <c r="X906" s="61">
        <v>14</v>
      </c>
      <c r="Y906" s="61"/>
      <c r="Z906" s="61"/>
      <c r="BB906" s="7">
        <f>IF(Q906&gt;0,RANK(Q906,(N906:P906,Q906:AE906)),0)</f>
        <v>4</v>
      </c>
      <c r="BC906" s="7">
        <f>IF(R906&gt;0,RANK(R906,(N906:P906,Q906:AE906)),0)</f>
        <v>0</v>
      </c>
      <c r="BD906" s="7">
        <f>IF(T906&gt;0,RANK(T906,(N906:P906,Q906:AE906)),0)</f>
        <v>0</v>
      </c>
      <c r="BE906" s="7">
        <f>IF(S906&gt;0,RANK(S906,(N906:P906,Q906:AE906)),0)</f>
        <v>0</v>
      </c>
      <c r="BF906" s="2">
        <f t="shared" si="351"/>
        <v>1.5295197308045273E-2</v>
      </c>
      <c r="BG906" s="2">
        <f t="shared" si="352"/>
        <v>0</v>
      </c>
      <c r="BH906" s="2">
        <f t="shared" si="353"/>
        <v>0</v>
      </c>
      <c r="BI906" s="2">
        <f t="shared" si="354"/>
        <v>0</v>
      </c>
      <c r="BK906" t="s">
        <v>2537</v>
      </c>
      <c r="BL906" t="s">
        <v>298</v>
      </c>
      <c r="BO906" s="99">
        <v>20</v>
      </c>
      <c r="BP906" s="97">
        <v>151</v>
      </c>
      <c r="BQ906" s="103">
        <f t="shared" si="355"/>
        <v>20151</v>
      </c>
      <c r="BS906" s="7" t="s">
        <v>2466</v>
      </c>
    </row>
    <row r="907" spans="1:71" ht="14" hidden="1" customHeight="1" outlineLevel="1" x14ac:dyDescent="0.2">
      <c r="A907" t="s">
        <v>352</v>
      </c>
      <c r="B907" t="s">
        <v>298</v>
      </c>
      <c r="C907" s="1">
        <f t="shared" si="346"/>
        <v>1216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3</v>
      </c>
      <c r="G907" s="1">
        <f t="shared" si="356"/>
        <v>438</v>
      </c>
      <c r="H907" s="2">
        <f t="shared" si="357"/>
        <v>0.36019736842105265</v>
      </c>
      <c r="I907" s="2"/>
      <c r="J907" s="2">
        <f t="shared" si="347"/>
        <v>0.27384868421052633</v>
      </c>
      <c r="K907" s="2">
        <f t="shared" si="348"/>
        <v>0.63404605263157898</v>
      </c>
      <c r="L907" s="2">
        <f t="shared" si="349"/>
        <v>8.0592105263157895E-2</v>
      </c>
      <c r="M907" s="2">
        <f t="shared" si="350"/>
        <v>1.1513157894736795E-2</v>
      </c>
      <c r="N907" s="1">
        <v>333</v>
      </c>
      <c r="O907" s="1">
        <v>771</v>
      </c>
      <c r="P907" s="1">
        <v>98</v>
      </c>
      <c r="Q907" s="61">
        <v>8</v>
      </c>
      <c r="R907" s="61"/>
      <c r="S907" s="61"/>
      <c r="T907" s="61"/>
      <c r="U907" s="61"/>
      <c r="V907" s="61"/>
      <c r="W907" s="61"/>
      <c r="X907" s="61">
        <v>6</v>
      </c>
      <c r="Y907" s="61"/>
      <c r="Z907" s="61"/>
      <c r="BB907" s="7">
        <f>IF(Q907&gt;0,RANK(Q907,(N907:P907,Q907:AE907)),0)</f>
        <v>4</v>
      </c>
      <c r="BC907" s="7">
        <f>IF(R907&gt;0,RANK(R907,(N907:P907,Q907:AE907)),0)</f>
        <v>0</v>
      </c>
      <c r="BD907" s="7">
        <f>IF(T907&gt;0,RANK(T907,(N907:P907,Q907:AE907)),0)</f>
        <v>0</v>
      </c>
      <c r="BE907" s="7">
        <f>IF(S907&gt;0,RANK(S907,(N907:P907,Q907:AE907)),0)</f>
        <v>0</v>
      </c>
      <c r="BF907" s="2">
        <f t="shared" si="351"/>
        <v>6.5789473684210523E-3</v>
      </c>
      <c r="BG907" s="2">
        <f t="shared" si="352"/>
        <v>0</v>
      </c>
      <c r="BH907" s="2">
        <f t="shared" si="353"/>
        <v>0</v>
      </c>
      <c r="BI907" s="2">
        <f t="shared" si="354"/>
        <v>0</v>
      </c>
      <c r="BK907" t="s">
        <v>352</v>
      </c>
      <c r="BL907" t="s">
        <v>298</v>
      </c>
      <c r="BO907" s="99">
        <v>20</v>
      </c>
      <c r="BP907" s="97">
        <v>153</v>
      </c>
      <c r="BQ907" s="103">
        <f t="shared" si="355"/>
        <v>20153</v>
      </c>
      <c r="BS907" s="7" t="s">
        <v>2466</v>
      </c>
    </row>
    <row r="908" spans="1:71" ht="14" hidden="1" customHeight="1" outlineLevel="1" x14ac:dyDescent="0.2">
      <c r="A908" t="s">
        <v>1459</v>
      </c>
      <c r="B908" t="s">
        <v>298</v>
      </c>
      <c r="C908" s="1">
        <f t="shared" si="346"/>
        <v>21022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3</v>
      </c>
      <c r="G908" s="1">
        <f t="shared" si="356"/>
        <v>1093</v>
      </c>
      <c r="H908" s="2">
        <f t="shared" si="357"/>
        <v>5.1993150033298449E-2</v>
      </c>
      <c r="I908" s="2"/>
      <c r="J908" s="2">
        <f t="shared" si="347"/>
        <v>0.41856150699267436</v>
      </c>
      <c r="K908" s="2">
        <f t="shared" si="348"/>
        <v>0.47055465702597277</v>
      </c>
      <c r="L908" s="2">
        <f t="shared" si="349"/>
        <v>8.6052706688231381E-2</v>
      </c>
      <c r="M908" s="2">
        <f t="shared" si="350"/>
        <v>2.4831129293121493E-2</v>
      </c>
      <c r="N908" s="1">
        <v>8799</v>
      </c>
      <c r="O908" s="1">
        <v>9892</v>
      </c>
      <c r="P908" s="1">
        <v>1809</v>
      </c>
      <c r="Q908" s="61">
        <v>401</v>
      </c>
      <c r="R908" s="61"/>
      <c r="S908" s="61"/>
      <c r="T908" s="61"/>
      <c r="U908" s="61"/>
      <c r="V908" s="61"/>
      <c r="W908" s="61"/>
      <c r="X908" s="61">
        <v>121</v>
      </c>
      <c r="Y908" s="61"/>
      <c r="Z908" s="61"/>
      <c r="BB908" s="7">
        <f>IF(Q908&gt;0,RANK(Q908,(N908:P908,Q908:AE908)),0)</f>
        <v>4</v>
      </c>
      <c r="BC908" s="7">
        <f>IF(R908&gt;0,RANK(R908,(N908:P908,Q908:AE908)),0)</f>
        <v>0</v>
      </c>
      <c r="BD908" s="7">
        <f>IF(T908&gt;0,RANK(T908,(N908:P908,Q908:AE908)),0)</f>
        <v>0</v>
      </c>
      <c r="BE908" s="7">
        <f>IF(S908&gt;0,RANK(S908,(N908:P908,Q908:AE908)),0)</f>
        <v>0</v>
      </c>
      <c r="BF908" s="2">
        <f t="shared" si="351"/>
        <v>1.9075254495290649E-2</v>
      </c>
      <c r="BG908" s="2">
        <f t="shared" si="352"/>
        <v>0</v>
      </c>
      <c r="BH908" s="2">
        <f t="shared" si="353"/>
        <v>0</v>
      </c>
      <c r="BI908" s="2">
        <f t="shared" si="354"/>
        <v>0</v>
      </c>
      <c r="BK908" t="s">
        <v>1459</v>
      </c>
      <c r="BL908" t="s">
        <v>298</v>
      </c>
      <c r="BO908" s="99">
        <v>20</v>
      </c>
      <c r="BP908" s="97">
        <v>155</v>
      </c>
      <c r="BQ908" s="103">
        <f t="shared" si="355"/>
        <v>20155</v>
      </c>
      <c r="BS908" s="7" t="s">
        <v>2466</v>
      </c>
    </row>
    <row r="909" spans="1:71" ht="14" hidden="1" customHeight="1" outlineLevel="1" x14ac:dyDescent="0.2">
      <c r="A909" t="s">
        <v>1966</v>
      </c>
      <c r="B909" t="s">
        <v>298</v>
      </c>
      <c r="C909" s="1">
        <f t="shared" si="346"/>
        <v>2025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3</v>
      </c>
      <c r="G909" s="1">
        <f t="shared" si="356"/>
        <v>653</v>
      </c>
      <c r="H909" s="2">
        <f t="shared" si="357"/>
        <v>0.32246913580246911</v>
      </c>
      <c r="I909" s="2"/>
      <c r="J909" s="2">
        <f t="shared" si="347"/>
        <v>0.2923456790123457</v>
      </c>
      <c r="K909" s="2">
        <f t="shared" si="348"/>
        <v>0.61481481481481481</v>
      </c>
      <c r="L909" s="2">
        <f t="shared" si="349"/>
        <v>6.4691358024691364E-2</v>
      </c>
      <c r="M909" s="2">
        <f t="shared" si="350"/>
        <v>2.8148148148148061E-2</v>
      </c>
      <c r="N909" s="1">
        <v>592</v>
      </c>
      <c r="O909" s="1">
        <v>1245</v>
      </c>
      <c r="P909" s="1">
        <v>131</v>
      </c>
      <c r="Q909" s="61">
        <v>33</v>
      </c>
      <c r="R909" s="61"/>
      <c r="S909" s="61"/>
      <c r="T909" s="61"/>
      <c r="U909" s="61"/>
      <c r="V909" s="61"/>
      <c r="W909" s="61"/>
      <c r="X909" s="61">
        <v>24</v>
      </c>
      <c r="Y909" s="61"/>
      <c r="Z909" s="61"/>
      <c r="BB909" s="7">
        <f>IF(Q909&gt;0,RANK(Q909,(N909:P909,Q909:AE909)),0)</f>
        <v>4</v>
      </c>
      <c r="BC909" s="7">
        <f>IF(R909&gt;0,RANK(R909,(N909:P909,Q909:AE909)),0)</f>
        <v>0</v>
      </c>
      <c r="BD909" s="7">
        <f>IF(T909&gt;0,RANK(T909,(N909:P909,Q909:AE909)),0)</f>
        <v>0</v>
      </c>
      <c r="BE909" s="7">
        <f>IF(S909&gt;0,RANK(S909,(N909:P909,Q909:AE909)),0)</f>
        <v>0</v>
      </c>
      <c r="BF909" s="2">
        <f t="shared" si="351"/>
        <v>1.6296296296296295E-2</v>
      </c>
      <c r="BG909" s="2">
        <f t="shared" si="352"/>
        <v>0</v>
      </c>
      <c r="BH909" s="2">
        <f t="shared" si="353"/>
        <v>0</v>
      </c>
      <c r="BI909" s="2">
        <f t="shared" si="354"/>
        <v>0</v>
      </c>
      <c r="BK909" t="s">
        <v>1966</v>
      </c>
      <c r="BL909" t="s">
        <v>298</v>
      </c>
      <c r="BO909" s="99">
        <v>20</v>
      </c>
      <c r="BP909" s="97">
        <v>157</v>
      </c>
      <c r="BQ909" s="103">
        <f t="shared" si="355"/>
        <v>20157</v>
      </c>
      <c r="BS909" s="7" t="s">
        <v>2466</v>
      </c>
    </row>
    <row r="910" spans="1:71" ht="14" hidden="1" customHeight="1" outlineLevel="1" x14ac:dyDescent="0.2">
      <c r="A910" t="s">
        <v>1263</v>
      </c>
      <c r="B910" t="s">
        <v>298</v>
      </c>
      <c r="C910" s="1">
        <f t="shared" si="346"/>
        <v>3088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3</v>
      </c>
      <c r="G910" s="1">
        <f t="shared" si="356"/>
        <v>766</v>
      </c>
      <c r="H910" s="2">
        <f t="shared" si="357"/>
        <v>0.24805699481865284</v>
      </c>
      <c r="I910" s="2"/>
      <c r="J910" s="2">
        <f t="shared" si="347"/>
        <v>0.31185233160621761</v>
      </c>
      <c r="K910" s="2">
        <f t="shared" si="348"/>
        <v>0.55990932642487046</v>
      </c>
      <c r="L910" s="2">
        <f t="shared" si="349"/>
        <v>0.10071243523316062</v>
      </c>
      <c r="M910" s="2">
        <f t="shared" si="350"/>
        <v>2.752590673575131E-2</v>
      </c>
      <c r="N910" s="1">
        <v>963</v>
      </c>
      <c r="O910" s="1">
        <v>1729</v>
      </c>
      <c r="P910" s="1">
        <v>311</v>
      </c>
      <c r="Q910" s="61">
        <v>69</v>
      </c>
      <c r="R910" s="61"/>
      <c r="S910" s="61"/>
      <c r="T910" s="61"/>
      <c r="U910" s="61"/>
      <c r="V910" s="61"/>
      <c r="W910" s="61"/>
      <c r="X910" s="61">
        <v>16</v>
      </c>
      <c r="Y910" s="61"/>
      <c r="Z910" s="61"/>
      <c r="BB910" s="7">
        <f>IF(Q910&gt;0,RANK(Q910,(N910:P910,Q910:AE910)),0)</f>
        <v>4</v>
      </c>
      <c r="BC910" s="7">
        <f>IF(R910&gt;0,RANK(R910,(N910:P910,Q910:AE910)),0)</f>
        <v>0</v>
      </c>
      <c r="BD910" s="7">
        <f>IF(T910&gt;0,RANK(T910,(N910:P910,Q910:AE910)),0)</f>
        <v>0</v>
      </c>
      <c r="BE910" s="7">
        <f>IF(S910&gt;0,RANK(S910,(N910:P910,Q910:AE910)),0)</f>
        <v>0</v>
      </c>
      <c r="BF910" s="2">
        <f t="shared" si="351"/>
        <v>2.2344559585492228E-2</v>
      </c>
      <c r="BG910" s="2">
        <f t="shared" si="352"/>
        <v>0</v>
      </c>
      <c r="BH910" s="2">
        <f t="shared" si="353"/>
        <v>0</v>
      </c>
      <c r="BI910" s="2">
        <f t="shared" si="354"/>
        <v>0</v>
      </c>
      <c r="BK910" t="s">
        <v>1263</v>
      </c>
      <c r="BL910" t="s">
        <v>298</v>
      </c>
      <c r="BO910" s="99">
        <v>20</v>
      </c>
      <c r="BP910" s="97">
        <v>159</v>
      </c>
      <c r="BQ910" s="103">
        <f t="shared" si="355"/>
        <v>20159</v>
      </c>
      <c r="BS910" s="7" t="s">
        <v>2466</v>
      </c>
    </row>
    <row r="911" spans="1:71" ht="14" hidden="1" customHeight="1" outlineLevel="1" x14ac:dyDescent="0.2">
      <c r="A911" t="s">
        <v>1264</v>
      </c>
      <c r="B911" t="s">
        <v>298</v>
      </c>
      <c r="C911" s="1">
        <f t="shared" si="346"/>
        <v>19862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3</v>
      </c>
      <c r="G911" s="1">
        <f t="shared" si="356"/>
        <v>4766</v>
      </c>
      <c r="H911" s="2">
        <f t="shared" si="357"/>
        <v>0.23995569429060518</v>
      </c>
      <c r="I911" s="2"/>
      <c r="J911" s="2">
        <f t="shared" si="347"/>
        <v>0.56791863860638403</v>
      </c>
      <c r="K911" s="2">
        <f t="shared" si="348"/>
        <v>0.32796294431577888</v>
      </c>
      <c r="L911" s="2">
        <f t="shared" si="349"/>
        <v>7.7333601852784206E-2</v>
      </c>
      <c r="M911" s="2">
        <f t="shared" si="350"/>
        <v>2.6784815225052883E-2</v>
      </c>
      <c r="N911" s="1">
        <v>11280</v>
      </c>
      <c r="O911" s="1">
        <v>6514</v>
      </c>
      <c r="P911" s="1">
        <v>1536</v>
      </c>
      <c r="Q911" s="61">
        <v>370</v>
      </c>
      <c r="R911" s="61"/>
      <c r="S911" s="61"/>
      <c r="T911" s="61"/>
      <c r="U911" s="61"/>
      <c r="V911" s="61"/>
      <c r="W911" s="61"/>
      <c r="X911" s="61">
        <v>162</v>
      </c>
      <c r="Y911" s="61"/>
      <c r="Z911" s="61"/>
      <c r="BB911" s="7">
        <f>IF(Q911&gt;0,RANK(Q911,(N911:P911,Q911:AE911)),0)</f>
        <v>4</v>
      </c>
      <c r="BC911" s="7">
        <f>IF(R911&gt;0,RANK(R911,(N911:P911,Q911:AE911)),0)</f>
        <v>0</v>
      </c>
      <c r="BD911" s="7">
        <f>IF(T911&gt;0,RANK(T911,(N911:P911,Q911:AE911)),0)</f>
        <v>0</v>
      </c>
      <c r="BE911" s="7">
        <f>IF(S911&gt;0,RANK(S911,(N911:P911,Q911:AE911)),0)</f>
        <v>0</v>
      </c>
      <c r="BF911" s="2">
        <f t="shared" si="351"/>
        <v>1.8628536904642029E-2</v>
      </c>
      <c r="BG911" s="2">
        <f t="shared" si="352"/>
        <v>0</v>
      </c>
      <c r="BH911" s="2">
        <f t="shared" si="353"/>
        <v>0</v>
      </c>
      <c r="BI911" s="2">
        <f t="shared" si="354"/>
        <v>0</v>
      </c>
      <c r="BK911" t="s">
        <v>1264</v>
      </c>
      <c r="BL911" t="s">
        <v>298</v>
      </c>
      <c r="BO911" s="99">
        <v>20</v>
      </c>
      <c r="BP911" s="97">
        <v>161</v>
      </c>
      <c r="BQ911" s="103">
        <f t="shared" si="355"/>
        <v>20161</v>
      </c>
      <c r="BS911" s="7" t="s">
        <v>2466</v>
      </c>
    </row>
    <row r="912" spans="1:71" ht="14" hidden="1" customHeight="1" outlineLevel="1" x14ac:dyDescent="0.2">
      <c r="A912" t="s">
        <v>1265</v>
      </c>
      <c r="B912" t="s">
        <v>298</v>
      </c>
      <c r="C912" s="1">
        <f t="shared" si="346"/>
        <v>2151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3</v>
      </c>
      <c r="G912" s="1">
        <f t="shared" si="356"/>
        <v>903</v>
      </c>
      <c r="H912" s="2">
        <f t="shared" si="357"/>
        <v>0.41980474198047418</v>
      </c>
      <c r="I912" s="2"/>
      <c r="J912" s="2">
        <f t="shared" si="347"/>
        <v>0.23523942352394236</v>
      </c>
      <c r="K912" s="2">
        <f t="shared" si="348"/>
        <v>0.65504416550441658</v>
      </c>
      <c r="L912" s="2">
        <f t="shared" si="349"/>
        <v>7.2989307298930731E-2</v>
      </c>
      <c r="M912" s="2">
        <f t="shared" si="350"/>
        <v>3.6727103672710357E-2</v>
      </c>
      <c r="N912" s="1">
        <v>506</v>
      </c>
      <c r="O912" s="1">
        <v>1409</v>
      </c>
      <c r="P912" s="1">
        <v>157</v>
      </c>
      <c r="Q912" s="61">
        <v>65</v>
      </c>
      <c r="R912" s="61"/>
      <c r="S912" s="61"/>
      <c r="T912" s="61"/>
      <c r="U912" s="61"/>
      <c r="V912" s="61"/>
      <c r="W912" s="61"/>
      <c r="X912" s="61">
        <v>14</v>
      </c>
      <c r="Y912" s="61"/>
      <c r="Z912" s="61"/>
      <c r="BB912" s="7">
        <f>IF(Q912&gt;0,RANK(Q912,(N912:P912,Q912:AE912)),0)</f>
        <v>4</v>
      </c>
      <c r="BC912" s="7">
        <f>IF(R912&gt;0,RANK(R912,(N912:P912,Q912:AE912)),0)</f>
        <v>0</v>
      </c>
      <c r="BD912" s="7">
        <f>IF(T912&gt;0,RANK(T912,(N912:P912,Q912:AE912)),0)</f>
        <v>0</v>
      </c>
      <c r="BE912" s="7">
        <f>IF(S912&gt;0,RANK(S912,(N912:P912,Q912:AE912)),0)</f>
        <v>0</v>
      </c>
      <c r="BF912" s="2">
        <f t="shared" si="351"/>
        <v>3.0218503021850304E-2</v>
      </c>
      <c r="BG912" s="2">
        <f t="shared" si="352"/>
        <v>0</v>
      </c>
      <c r="BH912" s="2">
        <f t="shared" si="353"/>
        <v>0</v>
      </c>
      <c r="BI912" s="2">
        <f t="shared" si="354"/>
        <v>0</v>
      </c>
      <c r="BK912" t="s">
        <v>1265</v>
      </c>
      <c r="BL912" t="s">
        <v>298</v>
      </c>
      <c r="BO912" s="99">
        <v>20</v>
      </c>
      <c r="BP912" s="97">
        <v>163</v>
      </c>
      <c r="BQ912" s="103">
        <f t="shared" si="355"/>
        <v>20163</v>
      </c>
      <c r="BS912" s="7" t="s">
        <v>2466</v>
      </c>
    </row>
    <row r="913" spans="1:71" ht="14" hidden="1" customHeight="1" outlineLevel="1" x14ac:dyDescent="0.2">
      <c r="A913" t="s">
        <v>1915</v>
      </c>
      <c r="B913" t="s">
        <v>298</v>
      </c>
      <c r="C913" s="1">
        <f t="shared" si="346"/>
        <v>1304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3</v>
      </c>
      <c r="G913" s="1">
        <f t="shared" si="356"/>
        <v>351</v>
      </c>
      <c r="H913" s="2">
        <f t="shared" si="357"/>
        <v>0.26917177914110429</v>
      </c>
      <c r="I913" s="2"/>
      <c r="J913" s="2">
        <f t="shared" si="347"/>
        <v>0.30904907975460122</v>
      </c>
      <c r="K913" s="2">
        <f t="shared" si="348"/>
        <v>0.57822085889570551</v>
      </c>
      <c r="L913" s="2">
        <f t="shared" si="349"/>
        <v>8.8957055214723926E-2</v>
      </c>
      <c r="M913" s="2">
        <f t="shared" si="350"/>
        <v>2.3773006134969285E-2</v>
      </c>
      <c r="N913" s="1">
        <v>403</v>
      </c>
      <c r="O913" s="1">
        <v>754</v>
      </c>
      <c r="P913" s="1">
        <v>116</v>
      </c>
      <c r="Q913" s="61">
        <v>26</v>
      </c>
      <c r="R913" s="61"/>
      <c r="S913" s="61"/>
      <c r="T913" s="61"/>
      <c r="U913" s="61"/>
      <c r="V913" s="61"/>
      <c r="W913" s="61"/>
      <c r="X913" s="61">
        <v>5</v>
      </c>
      <c r="Y913" s="61"/>
      <c r="Z913" s="61"/>
      <c r="BB913" s="7">
        <f>IF(Q913&gt;0,RANK(Q913,(N913:P913,Q913:AE913)),0)</f>
        <v>4</v>
      </c>
      <c r="BC913" s="7">
        <f>IF(R913&gt;0,RANK(R913,(N913:P913,Q913:AE913)),0)</f>
        <v>0</v>
      </c>
      <c r="BD913" s="7">
        <f>IF(T913&gt;0,RANK(T913,(N913:P913,Q913:AE913)),0)</f>
        <v>0</v>
      </c>
      <c r="BE913" s="7">
        <f>IF(S913&gt;0,RANK(S913,(N913:P913,Q913:AE913)),0)</f>
        <v>0</v>
      </c>
      <c r="BF913" s="2">
        <f t="shared" si="351"/>
        <v>1.9938650306748466E-2</v>
      </c>
      <c r="BG913" s="2">
        <f t="shared" si="352"/>
        <v>0</v>
      </c>
      <c r="BH913" s="2">
        <f t="shared" si="353"/>
        <v>0</v>
      </c>
      <c r="BI913" s="2">
        <f t="shared" si="354"/>
        <v>0</v>
      </c>
      <c r="BK913" t="s">
        <v>1915</v>
      </c>
      <c r="BL913" t="s">
        <v>298</v>
      </c>
      <c r="BO913" s="99">
        <v>20</v>
      </c>
      <c r="BP913" s="97">
        <v>165</v>
      </c>
      <c r="BQ913" s="103">
        <f t="shared" si="355"/>
        <v>20165</v>
      </c>
      <c r="BS913" s="7" t="s">
        <v>2466</v>
      </c>
    </row>
    <row r="914" spans="1:71" ht="14" hidden="1" customHeight="1" outlineLevel="1" x14ac:dyDescent="0.2">
      <c r="A914" t="s">
        <v>1371</v>
      </c>
      <c r="B914" t="s">
        <v>298</v>
      </c>
      <c r="C914" s="1">
        <f t="shared" si="346"/>
        <v>2687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3</v>
      </c>
      <c r="G914" s="1">
        <f t="shared" si="356"/>
        <v>781</v>
      </c>
      <c r="H914" s="2">
        <f t="shared" si="357"/>
        <v>0.29065872720506142</v>
      </c>
      <c r="I914" s="2"/>
      <c r="J914" s="2">
        <f t="shared" si="347"/>
        <v>0.29140305173055453</v>
      </c>
      <c r="K914" s="2">
        <f t="shared" si="348"/>
        <v>0.58206177893561595</v>
      </c>
      <c r="L914" s="2">
        <f t="shared" si="349"/>
        <v>0.10457759583178265</v>
      </c>
      <c r="M914" s="2">
        <f t="shared" si="350"/>
        <v>2.1957573502046815E-2</v>
      </c>
      <c r="N914" s="1">
        <v>783</v>
      </c>
      <c r="O914" s="1">
        <v>1564</v>
      </c>
      <c r="P914" s="1">
        <v>281</v>
      </c>
      <c r="Q914" s="61">
        <v>46</v>
      </c>
      <c r="R914" s="61"/>
      <c r="S914" s="61"/>
      <c r="T914" s="61"/>
      <c r="U914" s="61"/>
      <c r="V914" s="61"/>
      <c r="W914" s="61"/>
      <c r="X914" s="61">
        <v>13</v>
      </c>
      <c r="Y914" s="61"/>
      <c r="Z914" s="61"/>
      <c r="BB914" s="7">
        <f>IF(Q914&gt;0,RANK(Q914,(N914:P914,Q914:AE914)),0)</f>
        <v>4</v>
      </c>
      <c r="BC914" s="7">
        <f>IF(R914&gt;0,RANK(R914,(N914:P914,Q914:AE914)),0)</f>
        <v>0</v>
      </c>
      <c r="BD914" s="7">
        <f>IF(T914&gt;0,RANK(T914,(N914:P914,Q914:AE914)),0)</f>
        <v>0</v>
      </c>
      <c r="BE914" s="7">
        <f>IF(S914&gt;0,RANK(S914,(N914:P914,Q914:AE914)),0)</f>
        <v>0</v>
      </c>
      <c r="BF914" s="2">
        <f t="shared" si="351"/>
        <v>1.7119464086341647E-2</v>
      </c>
      <c r="BG914" s="2">
        <f t="shared" si="352"/>
        <v>0</v>
      </c>
      <c r="BH914" s="2">
        <f t="shared" si="353"/>
        <v>0</v>
      </c>
      <c r="BI914" s="2">
        <f t="shared" si="354"/>
        <v>0</v>
      </c>
      <c r="BK914" t="s">
        <v>1371</v>
      </c>
      <c r="BL914" t="s">
        <v>298</v>
      </c>
      <c r="BO914" s="99">
        <v>20</v>
      </c>
      <c r="BP914" s="97">
        <v>167</v>
      </c>
      <c r="BQ914" s="103">
        <f t="shared" si="355"/>
        <v>20167</v>
      </c>
      <c r="BS914" s="7" t="s">
        <v>2466</v>
      </c>
    </row>
    <row r="915" spans="1:71" ht="14" hidden="1" customHeight="1" outlineLevel="1" x14ac:dyDescent="0.2">
      <c r="A915" t="s">
        <v>1266</v>
      </c>
      <c r="B915" t="s">
        <v>298</v>
      </c>
      <c r="C915" s="1">
        <f t="shared" si="346"/>
        <v>18379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3</v>
      </c>
      <c r="G915" s="1">
        <f t="shared" si="356"/>
        <v>203</v>
      </c>
      <c r="H915" s="2">
        <f t="shared" si="357"/>
        <v>1.1045214647151641E-2</v>
      </c>
      <c r="I915" s="2"/>
      <c r="J915" s="2">
        <f t="shared" si="347"/>
        <v>0.44512759127264812</v>
      </c>
      <c r="K915" s="2">
        <f t="shared" si="348"/>
        <v>0.45617280591979975</v>
      </c>
      <c r="L915" s="2">
        <f t="shared" si="349"/>
        <v>6.9590293269492356E-2</v>
      </c>
      <c r="M915" s="2">
        <f t="shared" si="350"/>
        <v>2.9109309538059777E-2</v>
      </c>
      <c r="N915" s="1">
        <v>8181</v>
      </c>
      <c r="O915" s="1">
        <v>8384</v>
      </c>
      <c r="P915" s="1">
        <v>1279</v>
      </c>
      <c r="Q915" s="61">
        <v>422</v>
      </c>
      <c r="R915" s="61"/>
      <c r="S915" s="61"/>
      <c r="T915" s="61"/>
      <c r="U915" s="61"/>
      <c r="V915" s="61"/>
      <c r="W915" s="61"/>
      <c r="X915" s="61">
        <v>113</v>
      </c>
      <c r="Y915" s="61"/>
      <c r="Z915" s="61"/>
      <c r="BB915" s="7">
        <f>IF(Q915&gt;0,RANK(Q915,(N915:P915,Q915:AE915)),0)</f>
        <v>4</v>
      </c>
      <c r="BC915" s="7">
        <f>IF(R915&gt;0,RANK(R915,(N915:P915,Q915:AE915)),0)</f>
        <v>0</v>
      </c>
      <c r="BD915" s="7">
        <f>IF(T915&gt;0,RANK(T915,(N915:P915,Q915:AE915)),0)</f>
        <v>0</v>
      </c>
      <c r="BE915" s="7">
        <f>IF(S915&gt;0,RANK(S915,(N915:P915,Q915:AE915)),0)</f>
        <v>0</v>
      </c>
      <c r="BF915" s="2">
        <f t="shared" si="351"/>
        <v>2.2960988084226561E-2</v>
      </c>
      <c r="BG915" s="2">
        <f t="shared" si="352"/>
        <v>0</v>
      </c>
      <c r="BH915" s="2">
        <f t="shared" si="353"/>
        <v>0</v>
      </c>
      <c r="BI915" s="2">
        <f t="shared" si="354"/>
        <v>0</v>
      </c>
      <c r="BK915" t="s">
        <v>1266</v>
      </c>
      <c r="BL915" t="s">
        <v>298</v>
      </c>
      <c r="BO915" s="99">
        <v>20</v>
      </c>
      <c r="BP915" s="97">
        <v>169</v>
      </c>
      <c r="BQ915" s="103">
        <f t="shared" si="355"/>
        <v>20169</v>
      </c>
      <c r="BS915" s="7" t="s">
        <v>2466</v>
      </c>
    </row>
    <row r="916" spans="1:71" ht="14" hidden="1" customHeight="1" outlineLevel="1" x14ac:dyDescent="0.2">
      <c r="A916" t="s">
        <v>617</v>
      </c>
      <c r="B916" t="s">
        <v>298</v>
      </c>
      <c r="C916" s="1">
        <f t="shared" si="346"/>
        <v>1864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3</v>
      </c>
      <c r="G916" s="1">
        <f t="shared" si="356"/>
        <v>920</v>
      </c>
      <c r="H916" s="2">
        <f t="shared" si="357"/>
        <v>0.49356223175965663</v>
      </c>
      <c r="I916" s="2"/>
      <c r="J916" s="2">
        <f t="shared" si="347"/>
        <v>0.17381974248927037</v>
      </c>
      <c r="K916" s="2">
        <f t="shared" si="348"/>
        <v>0.66738197424892709</v>
      </c>
      <c r="L916" s="2">
        <f t="shared" si="349"/>
        <v>0.1427038626609442</v>
      </c>
      <c r="M916" s="2">
        <f t="shared" si="350"/>
        <v>1.6094420600858361E-2</v>
      </c>
      <c r="N916" s="1">
        <v>324</v>
      </c>
      <c r="O916" s="1">
        <v>1244</v>
      </c>
      <c r="P916" s="1">
        <v>266</v>
      </c>
      <c r="Q916" s="61">
        <v>19</v>
      </c>
      <c r="R916" s="61"/>
      <c r="S916" s="61"/>
      <c r="T916" s="61"/>
      <c r="U916" s="61"/>
      <c r="V916" s="61"/>
      <c r="W916" s="61"/>
      <c r="X916" s="61">
        <v>11</v>
      </c>
      <c r="Y916" s="61"/>
      <c r="Z916" s="61"/>
      <c r="BB916" s="7">
        <f>IF(Q916&gt;0,RANK(Q916,(N916:P916,Q916:AE916)),0)</f>
        <v>4</v>
      </c>
      <c r="BC916" s="7">
        <f>IF(R916&gt;0,RANK(R916,(N916:P916,Q916:AE916)),0)</f>
        <v>0</v>
      </c>
      <c r="BD916" s="7">
        <f>IF(T916&gt;0,RANK(T916,(N916:P916,Q916:AE916)),0)</f>
        <v>0</v>
      </c>
      <c r="BE916" s="7">
        <f>IF(S916&gt;0,RANK(S916,(N916:P916,Q916:AE916)),0)</f>
        <v>0</v>
      </c>
      <c r="BF916" s="2">
        <f t="shared" si="351"/>
        <v>1.01931330472103E-2</v>
      </c>
      <c r="BG916" s="2">
        <f t="shared" si="352"/>
        <v>0</v>
      </c>
      <c r="BH916" s="2">
        <f t="shared" si="353"/>
        <v>0</v>
      </c>
      <c r="BI916" s="2">
        <f t="shared" si="354"/>
        <v>0</v>
      </c>
      <c r="BK916" t="s">
        <v>617</v>
      </c>
      <c r="BL916" t="s">
        <v>298</v>
      </c>
      <c r="BO916" s="99">
        <v>20</v>
      </c>
      <c r="BP916" s="97">
        <v>171</v>
      </c>
      <c r="BQ916" s="103">
        <f t="shared" si="355"/>
        <v>20171</v>
      </c>
      <c r="BS916" s="7" t="s">
        <v>2466</v>
      </c>
    </row>
    <row r="917" spans="1:71" ht="14" hidden="1" customHeight="1" outlineLevel="1" x14ac:dyDescent="0.2">
      <c r="A917" t="s">
        <v>1426</v>
      </c>
      <c r="B917" t="s">
        <v>298</v>
      </c>
      <c r="C917" s="1">
        <f t="shared" si="346"/>
        <v>167903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>IF(P917&gt;0,RANK(P917,(N917:P917,Q917:AE917)),0)</f>
        <v>3</v>
      </c>
      <c r="G917" s="1">
        <f t="shared" si="356"/>
        <v>10132</v>
      </c>
      <c r="H917" s="2">
        <f t="shared" si="357"/>
        <v>6.0344365496745142E-2</v>
      </c>
      <c r="I917" s="2"/>
      <c r="J917" s="2">
        <f t="shared" si="347"/>
        <v>0.48248691208614497</v>
      </c>
      <c r="K917" s="2">
        <f t="shared" si="348"/>
        <v>0.42214254658939981</v>
      </c>
      <c r="L917" s="2">
        <f t="shared" si="349"/>
        <v>7.1368587815584E-2</v>
      </c>
      <c r="M917" s="2">
        <f t="shared" si="350"/>
        <v>2.400195350887116E-2</v>
      </c>
      <c r="N917" s="1">
        <v>81011</v>
      </c>
      <c r="O917" s="1">
        <v>70879</v>
      </c>
      <c r="P917" s="1">
        <v>11983</v>
      </c>
      <c r="Q917" s="61">
        <v>3136</v>
      </c>
      <c r="R917" s="61"/>
      <c r="S917" s="61"/>
      <c r="T917" s="61"/>
      <c r="U917" s="61"/>
      <c r="V917" s="61"/>
      <c r="W917" s="61"/>
      <c r="X917" s="61">
        <v>894</v>
      </c>
      <c r="Y917" s="61"/>
      <c r="Z917" s="61"/>
      <c r="BB917" s="7">
        <f>IF(Q917&gt;0,RANK(Q917,(N917:P917,Q917:AE917)),0)</f>
        <v>4</v>
      </c>
      <c r="BC917" s="7">
        <f>IF(R917&gt;0,RANK(R917,(N917:P917,Q917:AE917)),0)</f>
        <v>0</v>
      </c>
      <c r="BD917" s="7">
        <f>IF(T917&gt;0,RANK(T917,(N917:P917,Q917:AE917)),0)</f>
        <v>0</v>
      </c>
      <c r="BE917" s="7">
        <f>IF(S917&gt;0,RANK(S917,(N917:P917,Q917:AE917)),0)</f>
        <v>0</v>
      </c>
      <c r="BF917" s="2">
        <f t="shared" si="351"/>
        <v>1.8677450670923093E-2</v>
      </c>
      <c r="BG917" s="2">
        <f t="shared" si="352"/>
        <v>0</v>
      </c>
      <c r="BH917" s="2">
        <f t="shared" si="353"/>
        <v>0</v>
      </c>
      <c r="BI917" s="2">
        <f t="shared" si="354"/>
        <v>0</v>
      </c>
      <c r="BK917" t="s">
        <v>1426</v>
      </c>
      <c r="BL917" t="s">
        <v>298</v>
      </c>
      <c r="BO917" s="99">
        <v>20</v>
      </c>
      <c r="BP917" s="97">
        <v>173</v>
      </c>
      <c r="BQ917" s="103">
        <f t="shared" si="355"/>
        <v>20173</v>
      </c>
      <c r="BS917" s="7" t="s">
        <v>2466</v>
      </c>
    </row>
    <row r="918" spans="1:71" ht="14" hidden="1" customHeight="1" outlineLevel="1" x14ac:dyDescent="0.2">
      <c r="A918" t="s">
        <v>1570</v>
      </c>
      <c r="B918" t="s">
        <v>298</v>
      </c>
      <c r="C918" s="1">
        <f t="shared" si="346"/>
        <v>3815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3</v>
      </c>
      <c r="G918" s="1">
        <f t="shared" si="356"/>
        <v>615</v>
      </c>
      <c r="H918" s="2">
        <f t="shared" si="357"/>
        <v>0.16120576671035386</v>
      </c>
      <c r="I918" s="2"/>
      <c r="J918" s="2">
        <f t="shared" si="347"/>
        <v>0.36539973787680208</v>
      </c>
      <c r="K918" s="2">
        <f t="shared" si="348"/>
        <v>0.52660550458715594</v>
      </c>
      <c r="L918" s="2">
        <f t="shared" si="349"/>
        <v>8.152031454783748E-2</v>
      </c>
      <c r="M918" s="2">
        <f t="shared" si="350"/>
        <v>2.647444298820445E-2</v>
      </c>
      <c r="N918" s="1">
        <v>1394</v>
      </c>
      <c r="O918" s="1">
        <v>2009</v>
      </c>
      <c r="P918" s="1">
        <v>311</v>
      </c>
      <c r="Q918" s="61">
        <v>81</v>
      </c>
      <c r="R918" s="61"/>
      <c r="S918" s="61"/>
      <c r="T918" s="61"/>
      <c r="U918" s="61"/>
      <c r="V918" s="61"/>
      <c r="W918" s="61"/>
      <c r="X918" s="61">
        <v>20</v>
      </c>
      <c r="Y918" s="61"/>
      <c r="Z918" s="61"/>
      <c r="BB918" s="7">
        <f>IF(Q918&gt;0,RANK(Q918,(N918:P918,Q918:AE918)),0)</f>
        <v>4</v>
      </c>
      <c r="BC918" s="7">
        <f>IF(R918&gt;0,RANK(R918,(N918:P918,Q918:AE918)),0)</f>
        <v>0</v>
      </c>
      <c r="BD918" s="7">
        <f>IF(T918&gt;0,RANK(T918,(N918:P918,Q918:AE918)),0)</f>
        <v>0</v>
      </c>
      <c r="BE918" s="7">
        <f>IF(S918&gt;0,RANK(S918,(N918:P918,Q918:AE918)),0)</f>
        <v>0</v>
      </c>
      <c r="BF918" s="2">
        <f t="shared" si="351"/>
        <v>2.1231979030144166E-2</v>
      </c>
      <c r="BG918" s="2">
        <f t="shared" si="352"/>
        <v>0</v>
      </c>
      <c r="BH918" s="2">
        <f t="shared" si="353"/>
        <v>0</v>
      </c>
      <c r="BI918" s="2">
        <f t="shared" si="354"/>
        <v>0</v>
      </c>
      <c r="BK918" t="s">
        <v>1570</v>
      </c>
      <c r="BL918" t="s">
        <v>298</v>
      </c>
      <c r="BO918" s="99">
        <v>20</v>
      </c>
      <c r="BP918" s="97">
        <v>175</v>
      </c>
      <c r="BQ918" s="103">
        <f t="shared" si="355"/>
        <v>20175</v>
      </c>
      <c r="BS918" s="7" t="s">
        <v>2466</v>
      </c>
    </row>
    <row r="919" spans="1:71" ht="14" hidden="1" customHeight="1" outlineLevel="1" x14ac:dyDescent="0.2">
      <c r="A919" t="s">
        <v>1571</v>
      </c>
      <c r="B919" t="s">
        <v>298</v>
      </c>
      <c r="C919" s="1">
        <f t="shared" si="346"/>
        <v>70674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>IF(P919&gt;0,RANK(P919,(N919:P919,Q919:AE919)),0)</f>
        <v>3</v>
      </c>
      <c r="G919" s="1">
        <f t="shared" si="356"/>
        <v>17003</v>
      </c>
      <c r="H919" s="2">
        <f t="shared" si="357"/>
        <v>0.24058352435124658</v>
      </c>
      <c r="I919" s="2"/>
      <c r="J919" s="2">
        <f t="shared" si="347"/>
        <v>0.57922291083000821</v>
      </c>
      <c r="K919" s="2">
        <f t="shared" si="348"/>
        <v>0.33863938647876163</v>
      </c>
      <c r="L919" s="2">
        <f t="shared" si="349"/>
        <v>5.7729858222259955E-2</v>
      </c>
      <c r="M919" s="2">
        <f t="shared" si="350"/>
        <v>2.4407844468970208E-2</v>
      </c>
      <c r="N919" s="1">
        <v>40936</v>
      </c>
      <c r="O919" s="1">
        <v>23933</v>
      </c>
      <c r="P919" s="1">
        <v>4080</v>
      </c>
      <c r="Q919" s="61">
        <v>977</v>
      </c>
      <c r="R919" s="61"/>
      <c r="S919" s="61"/>
      <c r="T919" s="61"/>
      <c r="U919" s="61"/>
      <c r="V919" s="61"/>
      <c r="W919" s="61"/>
      <c r="X919" s="61">
        <v>748</v>
      </c>
      <c r="Y919" s="61"/>
      <c r="Z919" s="61"/>
      <c r="BB919" s="7">
        <f>IF(Q919&gt;0,RANK(Q919,(N919:P919,Q919:AE919)),0)</f>
        <v>4</v>
      </c>
      <c r="BC919" s="7">
        <f>IF(R919&gt;0,RANK(R919,(N919:P919,Q919:AE919)),0)</f>
        <v>0</v>
      </c>
      <c r="BD919" s="7">
        <f>IF(T919&gt;0,RANK(T919,(N919:P919,Q919:AE919)),0)</f>
        <v>0</v>
      </c>
      <c r="BE919" s="7">
        <f>IF(S919&gt;0,RANK(S919,(N919:P919,Q919:AE919)),0)</f>
        <v>0</v>
      </c>
      <c r="BF919" s="2">
        <f t="shared" si="351"/>
        <v>1.3824037128222543E-2</v>
      </c>
      <c r="BG919" s="2">
        <f t="shared" si="352"/>
        <v>0</v>
      </c>
      <c r="BH919" s="2">
        <f t="shared" si="353"/>
        <v>0</v>
      </c>
      <c r="BI919" s="2">
        <f t="shared" si="354"/>
        <v>0</v>
      </c>
      <c r="BK919" t="s">
        <v>1571</v>
      </c>
      <c r="BL919" t="s">
        <v>298</v>
      </c>
      <c r="BO919" s="99">
        <v>20</v>
      </c>
      <c r="BP919" s="97">
        <v>177</v>
      </c>
      <c r="BQ919" s="103">
        <f t="shared" si="355"/>
        <v>20177</v>
      </c>
      <c r="BS919" s="7" t="s">
        <v>2466</v>
      </c>
    </row>
    <row r="920" spans="1:71" ht="14" hidden="1" customHeight="1" outlineLevel="1" x14ac:dyDescent="0.2">
      <c r="A920" t="s">
        <v>1057</v>
      </c>
      <c r="B920" t="s">
        <v>298</v>
      </c>
      <c r="C920" s="1">
        <f t="shared" si="346"/>
        <v>1138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>IF(P920&gt;0,RANK(P920,(N920:P920,Q920:AE920)),0)</f>
        <v>3</v>
      </c>
      <c r="G920" s="1">
        <f t="shared" si="356"/>
        <v>576</v>
      </c>
      <c r="H920" s="2">
        <f t="shared" si="357"/>
        <v>0.5061511423550088</v>
      </c>
      <c r="I920" s="2"/>
      <c r="J920" s="2">
        <f t="shared" si="347"/>
        <v>0.19244288224956063</v>
      </c>
      <c r="K920" s="2">
        <f t="shared" si="348"/>
        <v>0.69859402460456943</v>
      </c>
      <c r="L920" s="2">
        <f t="shared" si="349"/>
        <v>8.6994727592267132E-2</v>
      </c>
      <c r="M920" s="2">
        <f t="shared" si="350"/>
        <v>2.1968365553602806E-2</v>
      </c>
      <c r="N920" s="1">
        <v>219</v>
      </c>
      <c r="O920" s="1">
        <v>795</v>
      </c>
      <c r="P920" s="1">
        <v>99</v>
      </c>
      <c r="Q920" s="61">
        <v>22</v>
      </c>
      <c r="R920" s="61"/>
      <c r="S920" s="61"/>
      <c r="T920" s="61"/>
      <c r="U920" s="61"/>
      <c r="V920" s="61"/>
      <c r="W920" s="61"/>
      <c r="X920" s="61">
        <v>3</v>
      </c>
      <c r="Y920" s="61"/>
      <c r="Z920" s="61"/>
      <c r="BB920" s="7">
        <f>IF(Q920&gt;0,RANK(Q920,(N920:P920,Q920:AE920)),0)</f>
        <v>4</v>
      </c>
      <c r="BC920" s="7">
        <f>IF(R920&gt;0,RANK(R920,(N920:P920,Q920:AE920)),0)</f>
        <v>0</v>
      </c>
      <c r="BD920" s="7">
        <f>IF(T920&gt;0,RANK(T920,(N920:P920,Q920:AE920)),0)</f>
        <v>0</v>
      </c>
      <c r="BE920" s="7">
        <f>IF(S920&gt;0,RANK(S920,(N920:P920,Q920:AE920)),0)</f>
        <v>0</v>
      </c>
      <c r="BF920" s="2">
        <f t="shared" si="351"/>
        <v>1.9332161687170474E-2</v>
      </c>
      <c r="BG920" s="2">
        <f t="shared" si="352"/>
        <v>0</v>
      </c>
      <c r="BH920" s="2">
        <f t="shared" si="353"/>
        <v>0</v>
      </c>
      <c r="BI920" s="2">
        <f t="shared" si="354"/>
        <v>0</v>
      </c>
      <c r="BK920" t="s">
        <v>1057</v>
      </c>
      <c r="BL920" t="s">
        <v>298</v>
      </c>
      <c r="BO920" s="99">
        <v>20</v>
      </c>
      <c r="BP920" s="97">
        <v>179</v>
      </c>
      <c r="BQ920" s="103">
        <f t="shared" si="355"/>
        <v>20179</v>
      </c>
      <c r="BS920" s="7" t="s">
        <v>2466</v>
      </c>
    </row>
    <row r="921" spans="1:71" ht="14" hidden="1" customHeight="1" outlineLevel="1" x14ac:dyDescent="0.2">
      <c r="A921" t="s">
        <v>1897</v>
      </c>
      <c r="B921" t="s">
        <v>298</v>
      </c>
      <c r="C921" s="1">
        <f t="shared" si="346"/>
        <v>2103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3</v>
      </c>
      <c r="G921" s="1">
        <f t="shared" si="356"/>
        <v>866</v>
      </c>
      <c r="H921" s="2">
        <f t="shared" si="357"/>
        <v>0.41179267712791251</v>
      </c>
      <c r="I921" s="2"/>
      <c r="J921" s="2">
        <f t="shared" si="347"/>
        <v>0.24251069900142652</v>
      </c>
      <c r="K921" s="2">
        <f t="shared" si="348"/>
        <v>0.65430337612933909</v>
      </c>
      <c r="L921" s="2">
        <f t="shared" si="349"/>
        <v>8.464098906324298E-2</v>
      </c>
      <c r="M921" s="2">
        <f t="shared" si="350"/>
        <v>1.8544935805991411E-2</v>
      </c>
      <c r="N921" s="1">
        <v>510</v>
      </c>
      <c r="O921" s="1">
        <v>1376</v>
      </c>
      <c r="P921" s="1">
        <v>178</v>
      </c>
      <c r="Q921" s="61">
        <v>29</v>
      </c>
      <c r="R921" s="61"/>
      <c r="S921" s="61"/>
      <c r="T921" s="61"/>
      <c r="U921" s="61"/>
      <c r="V921" s="61"/>
      <c r="W921" s="61"/>
      <c r="X921" s="61">
        <v>10</v>
      </c>
      <c r="Y921" s="61"/>
      <c r="Z921" s="61"/>
      <c r="BB921" s="7">
        <f>IF(Q921&gt;0,RANK(Q921,(N921:P921,Q921:AE921)),0)</f>
        <v>4</v>
      </c>
      <c r="BC921" s="7">
        <f>IF(R921&gt;0,RANK(R921,(N921:P921,Q921:AE921)),0)</f>
        <v>0</v>
      </c>
      <c r="BD921" s="7">
        <f>IF(T921&gt;0,RANK(T921,(N921:P921,Q921:AE921)),0)</f>
        <v>0</v>
      </c>
      <c r="BE921" s="7">
        <f>IF(S921&gt;0,RANK(S921,(N921:P921,Q921:AE921)),0)</f>
        <v>0</v>
      </c>
      <c r="BF921" s="2">
        <f t="shared" si="351"/>
        <v>1.378982406086543E-2</v>
      </c>
      <c r="BG921" s="2">
        <f t="shared" si="352"/>
        <v>0</v>
      </c>
      <c r="BH921" s="2">
        <f t="shared" si="353"/>
        <v>0</v>
      </c>
      <c r="BI921" s="2">
        <f t="shared" si="354"/>
        <v>0</v>
      </c>
      <c r="BK921" t="s">
        <v>1897</v>
      </c>
      <c r="BL921" t="s">
        <v>298</v>
      </c>
      <c r="BO921" s="99">
        <v>20</v>
      </c>
      <c r="BP921" s="97">
        <v>181</v>
      </c>
      <c r="BQ921" s="103">
        <f t="shared" si="355"/>
        <v>20181</v>
      </c>
      <c r="BS921" s="7" t="s">
        <v>2466</v>
      </c>
    </row>
    <row r="922" spans="1:71" ht="14" hidden="1" customHeight="1" outlineLevel="1" x14ac:dyDescent="0.2">
      <c r="A922" t="s">
        <v>1898</v>
      </c>
      <c r="B922" t="s">
        <v>298</v>
      </c>
      <c r="C922" s="1">
        <f t="shared" si="346"/>
        <v>1614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3</v>
      </c>
      <c r="G922" s="1">
        <f t="shared" si="356"/>
        <v>656</v>
      </c>
      <c r="H922" s="2">
        <f t="shared" si="357"/>
        <v>0.40644361833952913</v>
      </c>
      <c r="I922" s="2"/>
      <c r="J922" s="2">
        <f t="shared" si="347"/>
        <v>0.2589838909541512</v>
      </c>
      <c r="K922" s="2">
        <f t="shared" si="348"/>
        <v>0.66542750929368033</v>
      </c>
      <c r="L922" s="2">
        <f t="shared" si="349"/>
        <v>5.5762081784386616E-2</v>
      </c>
      <c r="M922" s="2">
        <f t="shared" si="350"/>
        <v>1.9826517967781856E-2</v>
      </c>
      <c r="N922" s="1">
        <v>418</v>
      </c>
      <c r="O922" s="1">
        <v>1074</v>
      </c>
      <c r="P922" s="1">
        <v>90</v>
      </c>
      <c r="Q922" s="61">
        <v>24</v>
      </c>
      <c r="R922" s="61"/>
      <c r="S922" s="61"/>
      <c r="T922" s="61"/>
      <c r="U922" s="61"/>
      <c r="V922" s="61"/>
      <c r="W922" s="61"/>
      <c r="X922" s="61">
        <v>8</v>
      </c>
      <c r="Y922" s="61"/>
      <c r="Z922" s="61"/>
      <c r="BB922" s="7">
        <f>IF(Q922&gt;0,RANK(Q922,(N922:P922,Q922:AE922)),0)</f>
        <v>4</v>
      </c>
      <c r="BC922" s="7">
        <f>IF(R922&gt;0,RANK(R922,(N922:P922,Q922:AE922)),0)</f>
        <v>0</v>
      </c>
      <c r="BD922" s="7">
        <f>IF(T922&gt;0,RANK(T922,(N922:P922,Q922:AE922)),0)</f>
        <v>0</v>
      </c>
      <c r="BE922" s="7">
        <f>IF(S922&gt;0,RANK(S922,(N922:P922,Q922:AE922)),0)</f>
        <v>0</v>
      </c>
      <c r="BF922" s="2">
        <f t="shared" si="351"/>
        <v>1.4869888475836431E-2</v>
      </c>
      <c r="BG922" s="2">
        <f t="shared" si="352"/>
        <v>0</v>
      </c>
      <c r="BH922" s="2">
        <f t="shared" si="353"/>
        <v>0</v>
      </c>
      <c r="BI922" s="2">
        <f t="shared" si="354"/>
        <v>0</v>
      </c>
      <c r="BK922" t="s">
        <v>1898</v>
      </c>
      <c r="BL922" t="s">
        <v>298</v>
      </c>
      <c r="BO922" s="99">
        <v>20</v>
      </c>
      <c r="BP922" s="97">
        <v>183</v>
      </c>
      <c r="BQ922" s="103">
        <f t="shared" si="355"/>
        <v>20183</v>
      </c>
      <c r="BS922" s="7" t="s">
        <v>2466</v>
      </c>
    </row>
    <row r="923" spans="1:71" ht="14" hidden="1" customHeight="1" outlineLevel="1" x14ac:dyDescent="0.2">
      <c r="A923" t="s">
        <v>1899</v>
      </c>
      <c r="B923" t="s">
        <v>298</v>
      </c>
      <c r="C923" s="1">
        <f t="shared" si="346"/>
        <v>1620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3</v>
      </c>
      <c r="G923" s="1">
        <f t="shared" si="356"/>
        <v>492</v>
      </c>
      <c r="H923" s="2">
        <f t="shared" si="357"/>
        <v>0.3037037037037037</v>
      </c>
      <c r="I923" s="2"/>
      <c r="J923" s="2">
        <f t="shared" si="347"/>
        <v>0.28271604938271605</v>
      </c>
      <c r="K923" s="2">
        <f t="shared" si="348"/>
        <v>0.5864197530864198</v>
      </c>
      <c r="L923" s="2">
        <f t="shared" si="349"/>
        <v>0.10308641975308643</v>
      </c>
      <c r="M923" s="2">
        <f t="shared" si="350"/>
        <v>2.7777777777777665E-2</v>
      </c>
      <c r="N923" s="1">
        <v>458</v>
      </c>
      <c r="O923" s="1">
        <v>950</v>
      </c>
      <c r="P923" s="1">
        <v>167</v>
      </c>
      <c r="Q923" s="61">
        <v>34</v>
      </c>
      <c r="R923" s="61"/>
      <c r="S923" s="61"/>
      <c r="T923" s="61"/>
      <c r="U923" s="61"/>
      <c r="V923" s="61"/>
      <c r="W923" s="61"/>
      <c r="X923" s="61">
        <v>11</v>
      </c>
      <c r="Y923" s="61"/>
      <c r="Z923" s="61"/>
      <c r="BB923" s="7">
        <f>IF(Q923&gt;0,RANK(Q923,(N923:P923,Q923:AE923)),0)</f>
        <v>4</v>
      </c>
      <c r="BC923" s="7">
        <f>IF(R923&gt;0,RANK(R923,(N923:P923,Q923:AE923)),0)</f>
        <v>0</v>
      </c>
      <c r="BD923" s="7">
        <f>IF(T923&gt;0,RANK(T923,(N923:P923,Q923:AE923)),0)</f>
        <v>0</v>
      </c>
      <c r="BE923" s="7">
        <f>IF(S923&gt;0,RANK(S923,(N923:P923,Q923:AE923)),0)</f>
        <v>0</v>
      </c>
      <c r="BF923" s="2">
        <f t="shared" si="351"/>
        <v>2.0987654320987655E-2</v>
      </c>
      <c r="BG923" s="2">
        <f t="shared" si="352"/>
        <v>0</v>
      </c>
      <c r="BH923" s="2">
        <f t="shared" si="353"/>
        <v>0</v>
      </c>
      <c r="BI923" s="2">
        <f t="shared" si="354"/>
        <v>0</v>
      </c>
      <c r="BK923" t="s">
        <v>1899</v>
      </c>
      <c r="BL923" t="s">
        <v>298</v>
      </c>
      <c r="BO923" s="99">
        <v>20</v>
      </c>
      <c r="BP923" s="97">
        <v>185</v>
      </c>
      <c r="BQ923" s="103">
        <f t="shared" si="355"/>
        <v>20185</v>
      </c>
      <c r="BS923" s="7" t="s">
        <v>2466</v>
      </c>
    </row>
    <row r="924" spans="1:71" ht="14" hidden="1" customHeight="1" outlineLevel="1" x14ac:dyDescent="0.2">
      <c r="A924" t="s">
        <v>2505</v>
      </c>
      <c r="B924" t="s">
        <v>298</v>
      </c>
      <c r="C924" s="1">
        <f t="shared" si="346"/>
        <v>598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3</v>
      </c>
      <c r="G924" s="1">
        <f t="shared" si="356"/>
        <v>228</v>
      </c>
      <c r="H924" s="2">
        <f t="shared" si="357"/>
        <v>0.38127090301003347</v>
      </c>
      <c r="I924" s="2"/>
      <c r="J924" s="2">
        <f t="shared" si="347"/>
        <v>0.24749163879598662</v>
      </c>
      <c r="K924" s="2">
        <f t="shared" si="348"/>
        <v>0.62876254180602009</v>
      </c>
      <c r="L924" s="2">
        <f t="shared" si="349"/>
        <v>0.10535117056856187</v>
      </c>
      <c r="M924" s="2">
        <f t="shared" si="350"/>
        <v>1.8394648829431356E-2</v>
      </c>
      <c r="N924" s="1">
        <v>148</v>
      </c>
      <c r="O924" s="1">
        <v>376</v>
      </c>
      <c r="P924" s="1">
        <v>63</v>
      </c>
      <c r="Q924" s="61">
        <v>8</v>
      </c>
      <c r="R924" s="61"/>
      <c r="S924" s="61"/>
      <c r="T924" s="61"/>
      <c r="U924" s="61"/>
      <c r="V924" s="61"/>
      <c r="W924" s="61"/>
      <c r="X924" s="61">
        <v>3</v>
      </c>
      <c r="Y924" s="61"/>
      <c r="Z924" s="61"/>
      <c r="BB924" s="7">
        <f>IF(Q924&gt;0,RANK(Q924,(N924:P924,Q924:AE924)),0)</f>
        <v>4</v>
      </c>
      <c r="BC924" s="7">
        <f>IF(R924&gt;0,RANK(R924,(N924:P924,Q924:AE924)),0)</f>
        <v>0</v>
      </c>
      <c r="BD924" s="7">
        <f>IF(T924&gt;0,RANK(T924,(N924:P924,Q924:AE924)),0)</f>
        <v>0</v>
      </c>
      <c r="BE924" s="7">
        <f>IF(S924&gt;0,RANK(S924,(N924:P924,Q924:AE924)),0)</f>
        <v>0</v>
      </c>
      <c r="BF924" s="2">
        <f t="shared" si="351"/>
        <v>1.3377926421404682E-2</v>
      </c>
      <c r="BG924" s="2">
        <f t="shared" si="352"/>
        <v>0</v>
      </c>
      <c r="BH924" s="2">
        <f t="shared" si="353"/>
        <v>0</v>
      </c>
      <c r="BI924" s="2">
        <f t="shared" si="354"/>
        <v>0</v>
      </c>
      <c r="BK924" t="s">
        <v>2505</v>
      </c>
      <c r="BL924" t="s">
        <v>298</v>
      </c>
      <c r="BO924" s="99">
        <v>20</v>
      </c>
      <c r="BP924" s="97">
        <v>187</v>
      </c>
      <c r="BQ924" s="103">
        <f t="shared" si="355"/>
        <v>20187</v>
      </c>
      <c r="BS924" s="7" t="s">
        <v>2466</v>
      </c>
    </row>
    <row r="925" spans="1:71" ht="14" hidden="1" customHeight="1" outlineLevel="1" x14ac:dyDescent="0.2">
      <c r="A925" t="s">
        <v>2506</v>
      </c>
      <c r="B925" t="s">
        <v>298</v>
      </c>
      <c r="C925" s="1">
        <f t="shared" si="346"/>
        <v>1517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3</v>
      </c>
      <c r="G925" s="1">
        <f t="shared" si="356"/>
        <v>768</v>
      </c>
      <c r="H925" s="2">
        <f t="shared" si="357"/>
        <v>0.50626235992089652</v>
      </c>
      <c r="I925" s="2"/>
      <c r="J925" s="2">
        <f t="shared" si="347"/>
        <v>0.18061964403427819</v>
      </c>
      <c r="K925" s="2">
        <f t="shared" si="348"/>
        <v>0.68688200395517474</v>
      </c>
      <c r="L925" s="2">
        <f t="shared" si="349"/>
        <v>0.11667765326301911</v>
      </c>
      <c r="M925" s="2">
        <f t="shared" si="350"/>
        <v>1.5820698747527936E-2</v>
      </c>
      <c r="N925" s="1">
        <v>274</v>
      </c>
      <c r="O925" s="1">
        <v>1042</v>
      </c>
      <c r="P925" s="1">
        <v>177</v>
      </c>
      <c r="Q925" s="61">
        <v>18</v>
      </c>
      <c r="R925" s="61"/>
      <c r="S925" s="61"/>
      <c r="T925" s="61"/>
      <c r="U925" s="61"/>
      <c r="V925" s="61"/>
      <c r="W925" s="61"/>
      <c r="X925" s="61">
        <v>6</v>
      </c>
      <c r="Y925" s="61"/>
      <c r="Z925" s="61"/>
      <c r="BB925" s="7">
        <f>IF(Q925&gt;0,RANK(Q925,(N925:P925,Q925:AE925)),0)</f>
        <v>4</v>
      </c>
      <c r="BC925" s="7">
        <f>IF(R925&gt;0,RANK(R925,(N925:P925,Q925:AE925)),0)</f>
        <v>0</v>
      </c>
      <c r="BD925" s="7">
        <f>IF(T925&gt;0,RANK(T925,(N925:P925,Q925:AE925)),0)</f>
        <v>0</v>
      </c>
      <c r="BE925" s="7">
        <f>IF(S925&gt;0,RANK(S925,(N925:P925,Q925:AE925)),0)</f>
        <v>0</v>
      </c>
      <c r="BF925" s="2">
        <f t="shared" si="351"/>
        <v>1.1865524060646011E-2</v>
      </c>
      <c r="BG925" s="2">
        <f t="shared" si="352"/>
        <v>0</v>
      </c>
      <c r="BH925" s="2">
        <f t="shared" si="353"/>
        <v>0</v>
      </c>
      <c r="BI925" s="2">
        <f t="shared" si="354"/>
        <v>0</v>
      </c>
      <c r="BK925" t="s">
        <v>2506</v>
      </c>
      <c r="BL925" t="s">
        <v>298</v>
      </c>
      <c r="BO925" s="99">
        <v>20</v>
      </c>
      <c r="BP925" s="97">
        <v>189</v>
      </c>
      <c r="BQ925" s="103">
        <f t="shared" si="355"/>
        <v>20189</v>
      </c>
      <c r="BS925" s="7" t="s">
        <v>2466</v>
      </c>
    </row>
    <row r="926" spans="1:71" ht="14" hidden="1" customHeight="1" outlineLevel="1" x14ac:dyDescent="0.2">
      <c r="A926" t="s">
        <v>2642</v>
      </c>
      <c r="B926" t="s">
        <v>298</v>
      </c>
      <c r="C926" s="1">
        <f t="shared" si="346"/>
        <v>7994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3</v>
      </c>
      <c r="G926" s="1">
        <f t="shared" si="356"/>
        <v>1376</v>
      </c>
      <c r="H926" s="2">
        <f t="shared" si="357"/>
        <v>0.17212909682261696</v>
      </c>
      <c r="I926" s="2"/>
      <c r="J926" s="2">
        <f t="shared" si="347"/>
        <v>0.35364023017262947</v>
      </c>
      <c r="K926" s="2">
        <f t="shared" si="348"/>
        <v>0.52576932699524648</v>
      </c>
      <c r="L926" s="2">
        <f t="shared" si="349"/>
        <v>9.5196397297973481E-2</v>
      </c>
      <c r="M926" s="2">
        <f t="shared" si="350"/>
        <v>2.5394045534150575E-2</v>
      </c>
      <c r="N926" s="1">
        <v>2827</v>
      </c>
      <c r="O926" s="1">
        <v>4203</v>
      </c>
      <c r="P926" s="1">
        <v>761</v>
      </c>
      <c r="Q926" s="61">
        <v>146</v>
      </c>
      <c r="R926" s="61"/>
      <c r="S926" s="61"/>
      <c r="T926" s="61"/>
      <c r="U926" s="61"/>
      <c r="V926" s="61"/>
      <c r="W926" s="61"/>
      <c r="X926" s="61">
        <v>57</v>
      </c>
      <c r="Y926" s="61"/>
      <c r="Z926" s="61"/>
      <c r="BB926" s="7">
        <f>IF(Q926&gt;0,RANK(Q926,(N926:P926,Q926:AE926)),0)</f>
        <v>4</v>
      </c>
      <c r="BC926" s="7">
        <f>IF(R926&gt;0,RANK(R926,(N926:P926,Q926:AE926)),0)</f>
        <v>0</v>
      </c>
      <c r="BD926" s="7">
        <f>IF(T926&gt;0,RANK(T926,(N926:P926,Q926:AE926)),0)</f>
        <v>0</v>
      </c>
      <c r="BE926" s="7">
        <f>IF(S926&gt;0,RANK(S926,(N926:P926,Q926:AE926)),0)</f>
        <v>0</v>
      </c>
      <c r="BF926" s="2">
        <f t="shared" si="351"/>
        <v>1.8263697773329996E-2</v>
      </c>
      <c r="BG926" s="2">
        <f t="shared" si="352"/>
        <v>0</v>
      </c>
      <c r="BH926" s="2">
        <f t="shared" si="353"/>
        <v>0</v>
      </c>
      <c r="BI926" s="2">
        <f t="shared" si="354"/>
        <v>0</v>
      </c>
      <c r="BK926" t="s">
        <v>2642</v>
      </c>
      <c r="BL926" t="s">
        <v>298</v>
      </c>
      <c r="BO926" s="99">
        <v>20</v>
      </c>
      <c r="BP926" s="97">
        <v>191</v>
      </c>
      <c r="BQ926" s="103">
        <f t="shared" si="355"/>
        <v>20191</v>
      </c>
      <c r="BS926" s="7" t="s">
        <v>2466</v>
      </c>
    </row>
    <row r="927" spans="1:71" ht="14" hidden="1" customHeight="1" outlineLevel="1" x14ac:dyDescent="0.2">
      <c r="A927" t="s">
        <v>1267</v>
      </c>
      <c r="B927" t="s">
        <v>298</v>
      </c>
      <c r="C927" s="1">
        <f t="shared" ref="C927:C936" si="358">SUM(N927:AY927)</f>
        <v>3027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3</v>
      </c>
      <c r="G927" s="1">
        <f t="shared" si="356"/>
        <v>1043</v>
      </c>
      <c r="H927" s="2">
        <f t="shared" si="357"/>
        <v>0.34456557647836139</v>
      </c>
      <c r="I927" s="2"/>
      <c r="J927" s="2">
        <f t="shared" ref="J927:J936" si="359">IF($C927=0,"-",N927/$C927)</f>
        <v>0.26858275520317143</v>
      </c>
      <c r="K927" s="2">
        <f t="shared" ref="K927:K936" si="360">IF($C927=0,"-",O927/$C927)</f>
        <v>0.61314833168153282</v>
      </c>
      <c r="L927" s="2">
        <f t="shared" ref="L927:L936" si="361">IF($C927=0,"-",P927/$C927)</f>
        <v>9.3822266270234558E-2</v>
      </c>
      <c r="M927" s="2">
        <f t="shared" ref="M927:M936" si="362">IF(C927=0,"-",(1-J927-K927-L927))</f>
        <v>2.444664684506119E-2</v>
      </c>
      <c r="N927" s="1">
        <v>813</v>
      </c>
      <c r="O927" s="1">
        <v>1856</v>
      </c>
      <c r="P927" s="1">
        <v>284</v>
      </c>
      <c r="Q927" s="61">
        <v>55</v>
      </c>
      <c r="R927" s="61"/>
      <c r="S927" s="61"/>
      <c r="T927" s="61"/>
      <c r="U927" s="61"/>
      <c r="V927" s="61"/>
      <c r="W927" s="61"/>
      <c r="X927" s="61">
        <v>19</v>
      </c>
      <c r="Y927" s="61"/>
      <c r="Z927" s="61"/>
      <c r="BB927" s="7">
        <f>IF(Q927&gt;0,RANK(Q927,(N927:P927,Q927:AE927)),0)</f>
        <v>4</v>
      </c>
      <c r="BC927" s="7">
        <f>IF(R927&gt;0,RANK(R927,(N927:P927,Q927:AE927)),0)</f>
        <v>0</v>
      </c>
      <c r="BD927" s="7">
        <f>IF(T927&gt;0,RANK(T927,(N927:P927,Q927:AE927)),0)</f>
        <v>0</v>
      </c>
      <c r="BE927" s="7">
        <f>IF(S927&gt;0,RANK(S927,(N927:P927,Q927:AE927)),0)</f>
        <v>0</v>
      </c>
      <c r="BF927" s="2">
        <f t="shared" ref="BF927:BF936" si="363">IF($C927=0,"-",Q927/$C927)</f>
        <v>1.8169805087545423E-2</v>
      </c>
      <c r="BG927" s="2">
        <f t="shared" ref="BG927:BG936" si="364">IF($C927=0,"-",R927/$C927)</f>
        <v>0</v>
      </c>
      <c r="BH927" s="2">
        <f t="shared" ref="BH927:BH936" si="365">IF($C927=0,"-",T927/$C927)</f>
        <v>0</v>
      </c>
      <c r="BI927" s="2">
        <f t="shared" ref="BI927:BI936" si="366">IF($C927=0,"-",S927/$C927)</f>
        <v>0</v>
      </c>
      <c r="BK927" t="s">
        <v>1267</v>
      </c>
      <c r="BL927" t="s">
        <v>298</v>
      </c>
      <c r="BO927" s="99">
        <v>20</v>
      </c>
      <c r="BP927" s="97">
        <v>193</v>
      </c>
      <c r="BQ927" s="103">
        <f t="shared" ref="BQ927:BQ935" si="367">BO927*1000+BP927</f>
        <v>20193</v>
      </c>
      <c r="BS927" s="7" t="s">
        <v>2466</v>
      </c>
    </row>
    <row r="928" spans="1:71" ht="14" hidden="1" customHeight="1" outlineLevel="1" x14ac:dyDescent="0.2">
      <c r="A928" t="s">
        <v>1505</v>
      </c>
      <c r="B928" t="s">
        <v>298</v>
      </c>
      <c r="C928" s="1">
        <f t="shared" si="358"/>
        <v>1269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3</v>
      </c>
      <c r="G928" s="1">
        <f t="shared" si="356"/>
        <v>407</v>
      </c>
      <c r="H928" s="2">
        <f t="shared" si="357"/>
        <v>0.3207249802994484</v>
      </c>
      <c r="I928" s="2"/>
      <c r="J928" s="2">
        <f t="shared" si="359"/>
        <v>0.27423167848699764</v>
      </c>
      <c r="K928" s="2">
        <f t="shared" si="360"/>
        <v>0.59495665878644599</v>
      </c>
      <c r="L928" s="2">
        <f t="shared" si="361"/>
        <v>0.11741528762805359</v>
      </c>
      <c r="M928" s="2">
        <f t="shared" si="362"/>
        <v>1.3396375098502833E-2</v>
      </c>
      <c r="N928" s="1">
        <v>348</v>
      </c>
      <c r="O928" s="1">
        <v>755</v>
      </c>
      <c r="P928" s="1">
        <v>149</v>
      </c>
      <c r="Q928" s="61">
        <v>12</v>
      </c>
      <c r="R928" s="61"/>
      <c r="S928" s="61"/>
      <c r="T928" s="61"/>
      <c r="U928" s="61"/>
      <c r="V928" s="61"/>
      <c r="W928" s="61"/>
      <c r="X928" s="61">
        <v>5</v>
      </c>
      <c r="Y928" s="61"/>
      <c r="Z928" s="61"/>
      <c r="BB928" s="7">
        <f>IF(Q928&gt;0,RANK(Q928,(N928:P928,Q928:AE928)),0)</f>
        <v>4</v>
      </c>
      <c r="BC928" s="7">
        <f>IF(R928&gt;0,RANK(R928,(N928:P928,Q928:AE928)),0)</f>
        <v>0</v>
      </c>
      <c r="BD928" s="7">
        <f>IF(T928&gt;0,RANK(T928,(N928:P928,Q928:AE928)),0)</f>
        <v>0</v>
      </c>
      <c r="BE928" s="7">
        <f>IF(S928&gt;0,RANK(S928,(N928:P928,Q928:AE928)),0)</f>
        <v>0</v>
      </c>
      <c r="BF928" s="2">
        <f t="shared" si="363"/>
        <v>9.4562647754137114E-3</v>
      </c>
      <c r="BG928" s="2">
        <f t="shared" si="364"/>
        <v>0</v>
      </c>
      <c r="BH928" s="2">
        <f t="shared" si="365"/>
        <v>0</v>
      </c>
      <c r="BI928" s="2">
        <f t="shared" si="366"/>
        <v>0</v>
      </c>
      <c r="BK928" t="s">
        <v>1505</v>
      </c>
      <c r="BL928" t="s">
        <v>298</v>
      </c>
      <c r="BO928" s="99">
        <v>20</v>
      </c>
      <c r="BP928" s="97">
        <v>195</v>
      </c>
      <c r="BQ928" s="103">
        <f t="shared" si="367"/>
        <v>20195</v>
      </c>
      <c r="BS928" s="7" t="s">
        <v>2466</v>
      </c>
    </row>
    <row r="929" spans="1:71" ht="14" hidden="1" customHeight="1" outlineLevel="1" x14ac:dyDescent="0.2">
      <c r="A929" t="s">
        <v>1967</v>
      </c>
      <c r="B929" t="s">
        <v>298</v>
      </c>
      <c r="C929" s="1">
        <f t="shared" si="358"/>
        <v>3148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3</v>
      </c>
      <c r="G929" s="1">
        <f t="shared" si="356"/>
        <v>349</v>
      </c>
      <c r="H929" s="2">
        <f t="shared" si="357"/>
        <v>0.11086404066073698</v>
      </c>
      <c r="I929" s="2"/>
      <c r="J929" s="2">
        <f t="shared" si="359"/>
        <v>0.39167725540025411</v>
      </c>
      <c r="K929" s="2">
        <f t="shared" si="360"/>
        <v>0.50254129606099107</v>
      </c>
      <c r="L929" s="2">
        <f t="shared" si="361"/>
        <v>8.449809402795426E-2</v>
      </c>
      <c r="M929" s="2">
        <f t="shared" si="362"/>
        <v>2.1283354510800559E-2</v>
      </c>
      <c r="N929" s="1">
        <v>1233</v>
      </c>
      <c r="O929" s="1">
        <v>1582</v>
      </c>
      <c r="P929" s="1">
        <v>266</v>
      </c>
      <c r="Q929" s="61">
        <v>41</v>
      </c>
      <c r="R929" s="61"/>
      <c r="S929" s="61"/>
      <c r="T929" s="61"/>
      <c r="U929" s="61"/>
      <c r="V929" s="61"/>
      <c r="W929" s="61"/>
      <c r="X929" s="61">
        <v>26</v>
      </c>
      <c r="Y929" s="61"/>
      <c r="Z929" s="61"/>
      <c r="BB929" s="7">
        <f>IF(Q929&gt;0,RANK(Q929,(N929:P929,Q929:AE929)),0)</f>
        <v>4</v>
      </c>
      <c r="BC929" s="7">
        <f>IF(R929&gt;0,RANK(R929,(N929:P929,Q929:AE929)),0)</f>
        <v>0</v>
      </c>
      <c r="BD929" s="7">
        <f>IF(T929&gt;0,RANK(T929,(N929:P929,Q929:AE929)),0)</f>
        <v>0</v>
      </c>
      <c r="BE929" s="7">
        <f>IF(S929&gt;0,RANK(S929,(N929:P929,Q929:AE929)),0)</f>
        <v>0</v>
      </c>
      <c r="BF929" s="2">
        <f t="shared" si="363"/>
        <v>1.3024142312579416E-2</v>
      </c>
      <c r="BG929" s="2">
        <f t="shared" si="364"/>
        <v>0</v>
      </c>
      <c r="BH929" s="2">
        <f t="shared" si="365"/>
        <v>0</v>
      </c>
      <c r="BI929" s="2">
        <f t="shared" si="366"/>
        <v>0</v>
      </c>
      <c r="BK929" t="s">
        <v>1967</v>
      </c>
      <c r="BL929" t="s">
        <v>298</v>
      </c>
      <c r="BO929" s="99">
        <v>20</v>
      </c>
      <c r="BP929" s="97">
        <v>197</v>
      </c>
      <c r="BQ929" s="103">
        <f t="shared" si="367"/>
        <v>20197</v>
      </c>
      <c r="BS929" s="7" t="s">
        <v>2466</v>
      </c>
    </row>
    <row r="930" spans="1:71" ht="14" hidden="1" customHeight="1" outlineLevel="1" x14ac:dyDescent="0.2">
      <c r="A930" t="s">
        <v>235</v>
      </c>
      <c r="B930" t="s">
        <v>298</v>
      </c>
      <c r="C930" s="1">
        <f t="shared" si="358"/>
        <v>661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3</v>
      </c>
      <c r="G930" s="1">
        <f t="shared" si="356"/>
        <v>400</v>
      </c>
      <c r="H930" s="2">
        <f t="shared" si="357"/>
        <v>0.60514372163388808</v>
      </c>
      <c r="I930" s="2"/>
      <c r="J930" s="2">
        <f t="shared" si="359"/>
        <v>0.16036308623298035</v>
      </c>
      <c r="K930" s="2">
        <f t="shared" si="360"/>
        <v>0.76550680786686842</v>
      </c>
      <c r="L930" s="2">
        <f t="shared" si="361"/>
        <v>6.2027231467473527E-2</v>
      </c>
      <c r="M930" s="2">
        <f t="shared" si="362"/>
        <v>1.2102874432677706E-2</v>
      </c>
      <c r="N930" s="1">
        <v>106</v>
      </c>
      <c r="O930" s="1">
        <v>506</v>
      </c>
      <c r="P930" s="1">
        <v>41</v>
      </c>
      <c r="Q930" s="61">
        <v>4</v>
      </c>
      <c r="R930" s="61"/>
      <c r="S930" s="61"/>
      <c r="T930" s="61"/>
      <c r="U930" s="61"/>
      <c r="V930" s="61"/>
      <c r="W930" s="61"/>
      <c r="X930" s="61">
        <v>4</v>
      </c>
      <c r="Y930" s="61"/>
      <c r="Z930" s="61"/>
      <c r="BB930" s="7">
        <f>IF(Q930&gt;0,RANK(Q930,(N930:P930,Q930:AE930)),0)</f>
        <v>4</v>
      </c>
      <c r="BC930" s="7">
        <f>IF(R930&gt;0,RANK(R930,(N930:P930,Q930:AE930)),0)</f>
        <v>0</v>
      </c>
      <c r="BD930" s="7">
        <f>IF(T930&gt;0,RANK(T930,(N930:P930,Q930:AE930)),0)</f>
        <v>0</v>
      </c>
      <c r="BE930" s="7">
        <f>IF(S930&gt;0,RANK(S930,(N930:P930,Q930:AE930)),0)</f>
        <v>0</v>
      </c>
      <c r="BF930" s="2">
        <f t="shared" si="363"/>
        <v>6.0514372163388806E-3</v>
      </c>
      <c r="BG930" s="2">
        <f t="shared" si="364"/>
        <v>0</v>
      </c>
      <c r="BH930" s="2">
        <f t="shared" si="365"/>
        <v>0</v>
      </c>
      <c r="BI930" s="2">
        <f t="shared" si="366"/>
        <v>0</v>
      </c>
      <c r="BK930" t="s">
        <v>235</v>
      </c>
      <c r="BL930" t="s">
        <v>298</v>
      </c>
      <c r="BO930" s="99">
        <v>20</v>
      </c>
      <c r="BP930" s="97">
        <v>199</v>
      </c>
      <c r="BQ930" s="103">
        <f t="shared" si="367"/>
        <v>20199</v>
      </c>
      <c r="BS930" s="7" t="s">
        <v>2466</v>
      </c>
    </row>
    <row r="931" spans="1:71" ht="14" hidden="1" customHeight="1" outlineLevel="1" x14ac:dyDescent="0.2">
      <c r="A931" t="s">
        <v>257</v>
      </c>
      <c r="B931" t="s">
        <v>298</v>
      </c>
      <c r="C931" s="1">
        <f t="shared" si="358"/>
        <v>2267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3</v>
      </c>
      <c r="G931" s="1">
        <f t="shared" si="356"/>
        <v>716</v>
      </c>
      <c r="H931" s="2">
        <f t="shared" si="357"/>
        <v>0.31583590648434051</v>
      </c>
      <c r="I931" s="2"/>
      <c r="J931" s="2">
        <f t="shared" si="359"/>
        <v>0.27613586237318044</v>
      </c>
      <c r="K931" s="2">
        <f t="shared" si="360"/>
        <v>0.59197176885752101</v>
      </c>
      <c r="L931" s="2">
        <f t="shared" si="361"/>
        <v>0.11160123511248346</v>
      </c>
      <c r="M931" s="2">
        <f t="shared" si="362"/>
        <v>2.0291133656815091E-2</v>
      </c>
      <c r="N931" s="1">
        <v>626</v>
      </c>
      <c r="O931" s="1">
        <v>1342</v>
      </c>
      <c r="P931" s="1">
        <v>253</v>
      </c>
      <c r="Q931" s="61">
        <v>23</v>
      </c>
      <c r="R931" s="61"/>
      <c r="S931" s="61"/>
      <c r="T931" s="61"/>
      <c r="U931" s="61"/>
      <c r="V931" s="61"/>
      <c r="W931" s="61"/>
      <c r="X931" s="61">
        <v>23</v>
      </c>
      <c r="Y931" s="61"/>
      <c r="Z931" s="61"/>
      <c r="BB931" s="7">
        <f>IF(Q931&gt;0,RANK(Q931,(N931:P931,Q931:AE931)),0)</f>
        <v>4</v>
      </c>
      <c r="BC931" s="7">
        <f>IF(R931&gt;0,RANK(R931,(N931:P931,Q931:AE931)),0)</f>
        <v>0</v>
      </c>
      <c r="BD931" s="7">
        <f>IF(T931&gt;0,RANK(T931,(N931:P931,Q931:AE931)),0)</f>
        <v>0</v>
      </c>
      <c r="BE931" s="7">
        <f>IF(S931&gt;0,RANK(S931,(N931:P931,Q931:AE931)),0)</f>
        <v>0</v>
      </c>
      <c r="BF931" s="2">
        <f t="shared" si="363"/>
        <v>1.0145566828407587E-2</v>
      </c>
      <c r="BG931" s="2">
        <f t="shared" si="364"/>
        <v>0</v>
      </c>
      <c r="BH931" s="2">
        <f t="shared" si="365"/>
        <v>0</v>
      </c>
      <c r="BI931" s="2">
        <f t="shared" si="366"/>
        <v>0</v>
      </c>
      <c r="BK931" t="s">
        <v>257</v>
      </c>
      <c r="BL931" t="s">
        <v>298</v>
      </c>
      <c r="BO931" s="99">
        <v>20</v>
      </c>
      <c r="BP931" s="97">
        <v>201</v>
      </c>
      <c r="BQ931" s="103">
        <f t="shared" si="367"/>
        <v>20201</v>
      </c>
      <c r="BS931" s="7" t="s">
        <v>2466</v>
      </c>
    </row>
    <row r="932" spans="1:71" ht="14" hidden="1" customHeight="1" outlineLevel="1" x14ac:dyDescent="0.2">
      <c r="A932" t="s">
        <v>2220</v>
      </c>
      <c r="B932" t="s">
        <v>298</v>
      </c>
      <c r="C932" s="1">
        <f t="shared" si="358"/>
        <v>758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3</v>
      </c>
      <c r="G932" s="1">
        <f t="shared" si="356"/>
        <v>431</v>
      </c>
      <c r="H932" s="2">
        <f t="shared" si="357"/>
        <v>0.56860158311345643</v>
      </c>
      <c r="I932" s="2"/>
      <c r="J932" s="2">
        <f t="shared" si="359"/>
        <v>0.17018469656992086</v>
      </c>
      <c r="K932" s="2">
        <f t="shared" si="360"/>
        <v>0.73878627968337729</v>
      </c>
      <c r="L932" s="2">
        <f t="shared" si="361"/>
        <v>8.4432717678100261E-2</v>
      </c>
      <c r="M932" s="2">
        <f t="shared" si="362"/>
        <v>6.5963060686015929E-3</v>
      </c>
      <c r="N932" s="1">
        <v>129</v>
      </c>
      <c r="O932" s="1">
        <v>560</v>
      </c>
      <c r="P932" s="1">
        <v>64</v>
      </c>
      <c r="Q932" s="61">
        <v>2</v>
      </c>
      <c r="R932" s="61"/>
      <c r="S932" s="61"/>
      <c r="T932" s="61"/>
      <c r="U932" s="61"/>
      <c r="V932" s="61"/>
      <c r="W932" s="61"/>
      <c r="X932" s="61">
        <v>3</v>
      </c>
      <c r="Y932" s="61"/>
      <c r="Z932" s="61"/>
      <c r="BB932" s="7">
        <f>IF(Q932&gt;0,RANK(Q932,(N932:P932,Q932:AE932)),0)</f>
        <v>5</v>
      </c>
      <c r="BC932" s="7">
        <f>IF(R932&gt;0,RANK(R932,(N932:P932,Q932:AE932)),0)</f>
        <v>0</v>
      </c>
      <c r="BD932" s="7">
        <f>IF(T932&gt;0,RANK(T932,(N932:P932,Q932:AE932)),0)</f>
        <v>0</v>
      </c>
      <c r="BE932" s="7">
        <f>IF(S932&gt;0,RANK(S932,(N932:P932,Q932:AE932)),0)</f>
        <v>0</v>
      </c>
      <c r="BF932" s="2">
        <f t="shared" si="363"/>
        <v>2.6385224274406332E-3</v>
      </c>
      <c r="BG932" s="2">
        <f t="shared" si="364"/>
        <v>0</v>
      </c>
      <c r="BH932" s="2">
        <f t="shared" si="365"/>
        <v>0</v>
      </c>
      <c r="BI932" s="2">
        <f t="shared" si="366"/>
        <v>0</v>
      </c>
      <c r="BK932" t="s">
        <v>2220</v>
      </c>
      <c r="BL932" t="s">
        <v>298</v>
      </c>
      <c r="BO932" s="99">
        <v>20</v>
      </c>
      <c r="BP932" s="97">
        <v>203</v>
      </c>
      <c r="BQ932" s="103">
        <f t="shared" si="367"/>
        <v>20203</v>
      </c>
      <c r="BS932" s="7" t="s">
        <v>2466</v>
      </c>
    </row>
    <row r="933" spans="1:71" ht="14" hidden="1" customHeight="1" outlineLevel="1" x14ac:dyDescent="0.2">
      <c r="A933" t="s">
        <v>2221</v>
      </c>
      <c r="B933" t="s">
        <v>298</v>
      </c>
      <c r="C933" s="1">
        <f t="shared" si="358"/>
        <v>2981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3</v>
      </c>
      <c r="G933" s="1">
        <f t="shared" si="356"/>
        <v>948</v>
      </c>
      <c r="H933" s="2">
        <f t="shared" si="357"/>
        <v>0.31801408923180141</v>
      </c>
      <c r="I933" s="2"/>
      <c r="J933" s="2">
        <f t="shared" si="359"/>
        <v>0.30895672593089568</v>
      </c>
      <c r="K933" s="2">
        <f t="shared" si="360"/>
        <v>0.62697081516269704</v>
      </c>
      <c r="L933" s="2">
        <f t="shared" si="361"/>
        <v>3.5893995303589402E-2</v>
      </c>
      <c r="M933" s="2">
        <f t="shared" si="362"/>
        <v>2.8178463602817935E-2</v>
      </c>
      <c r="N933" s="1">
        <v>921</v>
      </c>
      <c r="O933" s="1">
        <v>1869</v>
      </c>
      <c r="P933" s="1">
        <v>107</v>
      </c>
      <c r="Q933" s="61">
        <v>62</v>
      </c>
      <c r="R933" s="61"/>
      <c r="S933" s="61"/>
      <c r="T933" s="61"/>
      <c r="U933" s="61"/>
      <c r="V933" s="61"/>
      <c r="W933" s="61"/>
      <c r="X933" s="61">
        <v>22</v>
      </c>
      <c r="Y933" s="61"/>
      <c r="Z933" s="61"/>
      <c r="BB933" s="7">
        <f>IF(Q933&gt;0,RANK(Q933,(N933:P933,Q933:AE933)),0)</f>
        <v>4</v>
      </c>
      <c r="BC933" s="7">
        <f>IF(R933&gt;0,RANK(R933,(N933:P933,Q933:AE933)),0)</f>
        <v>0</v>
      </c>
      <c r="BD933" s="7">
        <f>IF(T933&gt;0,RANK(T933,(N933:P933,Q933:AE933)),0)</f>
        <v>0</v>
      </c>
      <c r="BE933" s="7">
        <f>IF(S933&gt;0,RANK(S933,(N933:P933,Q933:AE933)),0)</f>
        <v>0</v>
      </c>
      <c r="BF933" s="2">
        <f t="shared" si="363"/>
        <v>2.0798389802079841E-2</v>
      </c>
      <c r="BG933" s="2">
        <f t="shared" si="364"/>
        <v>0</v>
      </c>
      <c r="BH933" s="2">
        <f t="shared" si="365"/>
        <v>0</v>
      </c>
      <c r="BI933" s="2">
        <f t="shared" si="366"/>
        <v>0</v>
      </c>
      <c r="BK933" t="s">
        <v>2221</v>
      </c>
      <c r="BL933" t="s">
        <v>298</v>
      </c>
      <c r="BO933" s="99">
        <v>20</v>
      </c>
      <c r="BP933" s="97">
        <v>205</v>
      </c>
      <c r="BQ933" s="103">
        <f t="shared" si="367"/>
        <v>20205</v>
      </c>
      <c r="BS933" s="7" t="s">
        <v>2466</v>
      </c>
    </row>
    <row r="934" spans="1:71" ht="14" hidden="1" customHeight="1" outlineLevel="1" x14ac:dyDescent="0.2">
      <c r="A934" t="s">
        <v>2643</v>
      </c>
      <c r="B934" t="s">
        <v>298</v>
      </c>
      <c r="C934" s="1">
        <f t="shared" si="358"/>
        <v>1180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3</v>
      </c>
      <c r="G934" s="1">
        <f t="shared" si="356"/>
        <v>299</v>
      </c>
      <c r="H934" s="2">
        <f t="shared" si="357"/>
        <v>0.25338983050847458</v>
      </c>
      <c r="I934" s="2"/>
      <c r="J934" s="2">
        <f t="shared" si="359"/>
        <v>0.33389830508474577</v>
      </c>
      <c r="K934" s="2">
        <f t="shared" si="360"/>
        <v>0.58728813559322035</v>
      </c>
      <c r="L934" s="2">
        <f t="shared" si="361"/>
        <v>4.6610169491525424E-2</v>
      </c>
      <c r="M934" s="2">
        <f t="shared" si="362"/>
        <v>3.2203389830508508E-2</v>
      </c>
      <c r="N934" s="1">
        <v>394</v>
      </c>
      <c r="O934" s="1">
        <v>693</v>
      </c>
      <c r="P934" s="1">
        <v>55</v>
      </c>
      <c r="Q934" s="61">
        <v>28</v>
      </c>
      <c r="R934" s="61"/>
      <c r="S934" s="61"/>
      <c r="T934" s="61"/>
      <c r="U934" s="61"/>
      <c r="V934" s="61"/>
      <c r="W934" s="61"/>
      <c r="X934" s="61">
        <v>10</v>
      </c>
      <c r="Y934" s="61"/>
      <c r="Z934" s="61"/>
      <c r="BB934" s="7">
        <f>IF(Q934&gt;0,RANK(Q934,(N934:P934,Q934:AE934)),0)</f>
        <v>4</v>
      </c>
      <c r="BC934" s="7">
        <f>IF(R934&gt;0,RANK(R934,(N934:P934,Q934:AE934)),0)</f>
        <v>0</v>
      </c>
      <c r="BD934" s="7">
        <f>IF(T934&gt;0,RANK(T934,(N934:P934,Q934:AE934)),0)</f>
        <v>0</v>
      </c>
      <c r="BE934" s="7">
        <f>IF(S934&gt;0,RANK(S934,(N934:P934,Q934:AE934)),0)</f>
        <v>0</v>
      </c>
      <c r="BF934" s="2">
        <f t="shared" si="363"/>
        <v>2.3728813559322035E-2</v>
      </c>
      <c r="BG934" s="2">
        <f t="shared" si="364"/>
        <v>0</v>
      </c>
      <c r="BH934" s="2">
        <f t="shared" si="365"/>
        <v>0</v>
      </c>
      <c r="BI934" s="2">
        <f t="shared" si="366"/>
        <v>0</v>
      </c>
      <c r="BK934" t="s">
        <v>2643</v>
      </c>
      <c r="BL934" t="s">
        <v>298</v>
      </c>
      <c r="BO934" s="99">
        <v>20</v>
      </c>
      <c r="BP934" s="97">
        <v>207</v>
      </c>
      <c r="BQ934" s="103">
        <f t="shared" si="367"/>
        <v>20207</v>
      </c>
      <c r="BS934" s="7" t="s">
        <v>2466</v>
      </c>
    </row>
    <row r="935" spans="1:71" ht="14" hidden="1" customHeight="1" outlineLevel="1" x14ac:dyDescent="0.2">
      <c r="A935" t="s">
        <v>2451</v>
      </c>
      <c r="B935" t="s">
        <v>298</v>
      </c>
      <c r="C935" s="1">
        <f t="shared" si="358"/>
        <v>42126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>IF(P935&gt;0,RANK(P935,(N935:P935,Q935:AE935)),0)</f>
        <v>3</v>
      </c>
      <c r="G935" s="1">
        <f t="shared" si="356"/>
        <v>17759</v>
      </c>
      <c r="H935" s="2">
        <f t="shared" si="357"/>
        <v>0.42156862745098039</v>
      </c>
      <c r="I935" s="2"/>
      <c r="J935" s="2">
        <f t="shared" si="359"/>
        <v>0.67143806675212458</v>
      </c>
      <c r="K935" s="2">
        <f t="shared" si="360"/>
        <v>0.24986943930114419</v>
      </c>
      <c r="L935" s="2">
        <f t="shared" si="361"/>
        <v>4.0141480320941933E-2</v>
      </c>
      <c r="M935" s="2">
        <f t="shared" si="362"/>
        <v>3.855101362578929E-2</v>
      </c>
      <c r="N935" s="1">
        <v>28285</v>
      </c>
      <c r="O935" s="1">
        <v>10526</v>
      </c>
      <c r="P935" s="1">
        <v>1691</v>
      </c>
      <c r="Q935" s="61">
        <v>1320</v>
      </c>
      <c r="R935" s="61"/>
      <c r="S935" s="61"/>
      <c r="T935" s="61"/>
      <c r="U935" s="61"/>
      <c r="V935" s="61"/>
      <c r="W935" s="61"/>
      <c r="X935" s="61">
        <v>304</v>
      </c>
      <c r="Y935" s="61"/>
      <c r="Z935" s="61"/>
      <c r="BB935" s="7">
        <f>IF(Q935&gt;0,RANK(Q935,(N935:P935,Q935:AE935)),0)</f>
        <v>4</v>
      </c>
      <c r="BC935" s="7">
        <f>IF(R935&gt;0,RANK(R935,(N935:P935,Q935:AE935)),0)</f>
        <v>0</v>
      </c>
      <c r="BD935" s="7">
        <f>IF(T935&gt;0,RANK(T935,(N935:P935,Q935:AE935)),0)</f>
        <v>0</v>
      </c>
      <c r="BE935" s="7">
        <f>IF(S935&gt;0,RANK(S935,(N935:P935,Q935:AE935)),0)</f>
        <v>0</v>
      </c>
      <c r="BF935" s="2">
        <f t="shared" si="363"/>
        <v>3.1334567725395245E-2</v>
      </c>
      <c r="BG935" s="2">
        <f t="shared" si="364"/>
        <v>0</v>
      </c>
      <c r="BH935" s="2">
        <f t="shared" si="365"/>
        <v>0</v>
      </c>
      <c r="BI935" s="2">
        <f t="shared" si="366"/>
        <v>0</v>
      </c>
      <c r="BK935" t="s">
        <v>2451</v>
      </c>
      <c r="BL935" t="s">
        <v>298</v>
      </c>
      <c r="BO935" s="99">
        <v>20</v>
      </c>
      <c r="BP935" s="97">
        <v>209</v>
      </c>
      <c r="BQ935" s="103">
        <f t="shared" si="367"/>
        <v>20209</v>
      </c>
      <c r="BS935" s="7" t="s">
        <v>2466</v>
      </c>
    </row>
    <row r="936" spans="1:71" ht="14" customHeight="1" collapsed="1" x14ac:dyDescent="0.2">
      <c r="A936" t="s">
        <v>365</v>
      </c>
      <c r="B936" t="s">
        <v>260</v>
      </c>
      <c r="C936" s="1">
        <f t="shared" si="358"/>
        <v>1054622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>IF(P936&gt;0,RANK(P936,(N936:P936,Q936:AE936)),0)</f>
        <v>3</v>
      </c>
      <c r="G936" s="1">
        <f t="shared" si="356"/>
        <v>53479</v>
      </c>
      <c r="H936" s="2">
        <f t="shared" si="357"/>
        <v>5.0709164041713523E-2</v>
      </c>
      <c r="I936" s="2"/>
      <c r="J936" s="2">
        <f t="shared" si="359"/>
        <v>0.48027539725133744</v>
      </c>
      <c r="K936" s="2">
        <f t="shared" si="360"/>
        <v>0.42956623320962395</v>
      </c>
      <c r="L936" s="2">
        <f t="shared" si="361"/>
        <v>6.495028550513833E-2</v>
      </c>
      <c r="M936" s="2">
        <f t="shared" si="362"/>
        <v>2.5208084033900333E-2</v>
      </c>
      <c r="N936" s="1">
        <f>SUM(N831:N935)</f>
        <v>506509</v>
      </c>
      <c r="O936" s="1">
        <f t="shared" ref="O936:X936" si="368">SUM(O831:O935)</f>
        <v>453030</v>
      </c>
      <c r="P936" s="1">
        <f t="shared" si="368"/>
        <v>68498</v>
      </c>
      <c r="Q936" s="1">
        <f t="shared" si="368"/>
        <v>20009</v>
      </c>
      <c r="X936" s="1">
        <f t="shared" si="368"/>
        <v>6576</v>
      </c>
      <c r="BB936" s="7">
        <f>IF(Q936&gt;0,RANK(Q936,(N936:P936,Q936:AE936)),0)</f>
        <v>4</v>
      </c>
      <c r="BC936" s="7">
        <f>IF(R936&gt;0,RANK(R936,(N936:P936,Q936:AE936)),0)</f>
        <v>0</v>
      </c>
      <c r="BD936" s="7">
        <f>IF(T936&gt;0,RANK(T936,(N936:P936,Q936:AE936)),0)</f>
        <v>0</v>
      </c>
      <c r="BE936" s="7">
        <f>IF(S936&gt;0,RANK(S936,(N936:P936,Q936:AE936)),0)</f>
        <v>0</v>
      </c>
      <c r="BF936" s="2">
        <f t="shared" si="363"/>
        <v>1.8972674569656237E-2</v>
      </c>
      <c r="BG936" s="2">
        <f t="shared" si="364"/>
        <v>0</v>
      </c>
      <c r="BH936" s="2">
        <f t="shared" si="365"/>
        <v>0</v>
      </c>
      <c r="BI936" s="2">
        <f t="shared" si="366"/>
        <v>0</v>
      </c>
      <c r="BK936" t="s">
        <v>365</v>
      </c>
      <c r="BL936" t="s">
        <v>260</v>
      </c>
      <c r="BO936" s="99">
        <v>20</v>
      </c>
      <c r="BP936" s="97"/>
      <c r="BQ936" s="99">
        <v>20</v>
      </c>
      <c r="BS936" s="7" t="s">
        <v>887</v>
      </c>
    </row>
    <row r="937" spans="1:71" ht="14" customHeight="1" x14ac:dyDescent="0.2">
      <c r="C937" s="1"/>
      <c r="E937" s="7"/>
      <c r="F937" s="7"/>
      <c r="I937" s="2"/>
      <c r="BB937" s="7"/>
      <c r="BC937" s="7"/>
      <c r="BD937" s="7"/>
      <c r="BE937" s="7"/>
      <c r="BO937" s="99"/>
      <c r="BP937" s="97"/>
    </row>
    <row r="938" spans="1:71" ht="14" hidden="1" customHeight="1" outlineLevel="1" x14ac:dyDescent="0.2">
      <c r="A938" t="s">
        <v>2243</v>
      </c>
      <c r="B938" t="s">
        <v>1073</v>
      </c>
      <c r="C938" s="1">
        <f t="shared" ref="C938:C955" si="369">SUM(N938:AY938)</f>
        <v>45071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3</v>
      </c>
      <c r="G938" s="1">
        <f t="shared" si="356"/>
        <v>2102</v>
      </c>
      <c r="H938" s="2">
        <f t="shared" si="357"/>
        <v>4.6637527456679463E-2</v>
      </c>
      <c r="I938" s="2"/>
      <c r="J938" s="2">
        <f t="shared" ref="J938:J955" si="370">IF($C938=0,"-",N938/$C938)</f>
        <v>0.43932905859643673</v>
      </c>
      <c r="K938" s="2">
        <f t="shared" ref="K938:K955" si="371">IF($C938=0,"-",O938/$C938)</f>
        <v>0.48596658605311621</v>
      </c>
      <c r="L938" s="2">
        <f t="shared" ref="L938:L955" si="372">IF($C938=0,"-",P938/$C938)</f>
        <v>7.4038738878658111E-2</v>
      </c>
      <c r="M938" s="2">
        <f t="shared" ref="M938:M955" si="373">IF(C938=0,"-",(1-J938-K938-L938))</f>
        <v>6.6561647178900452E-4</v>
      </c>
      <c r="N938" s="1">
        <f>SUMIF(Town!$AO$174:$AO$703,$BQ938,Town!N$174:N$703)</f>
        <v>19801</v>
      </c>
      <c r="O938" s="1">
        <f>SUMIF(Town!$AO$174:$AO$703,$BQ938,Town!O$174:O$703)</f>
        <v>21903</v>
      </c>
      <c r="P938" s="1">
        <f>SUMIF(Town!$AO$174:$AO$703,$BQ938,Town!P$174:P$703)</f>
        <v>3337</v>
      </c>
      <c r="W938" s="1">
        <f>SUMIF(Town!$AO$174:$AO$703,$BQ938,Town!W$174:W$703)</f>
        <v>30</v>
      </c>
      <c r="BB938" s="7">
        <f>IF(Q938&gt;0,RANK(Q938,(N938:P938,Q938:AE938)),0)</f>
        <v>0</v>
      </c>
      <c r="BC938" s="7">
        <f>IF(R938&gt;0,RANK(R938,(N938:P938,Q938:AE938)),0)</f>
        <v>0</v>
      </c>
      <c r="BD938" s="7">
        <f>IF(T938&gt;0,RANK(T938,(N938:P938,Q938:AE938)),0)</f>
        <v>0</v>
      </c>
      <c r="BE938" s="7">
        <f>IF(S938&gt;0,RANK(S938,(N938:P938,Q938:AE938)),0)</f>
        <v>0</v>
      </c>
      <c r="BF938" s="2">
        <f t="shared" ref="BF938:BF955" si="374">IF($C938=0,"-",Q938/$C938)</f>
        <v>0</v>
      </c>
      <c r="BG938" s="2">
        <f t="shared" ref="BG938:BG955" si="375">IF($C938=0,"-",R938/$C938)</f>
        <v>0</v>
      </c>
      <c r="BH938" s="2">
        <f t="shared" ref="BH938:BH955" si="376">IF($C938=0,"-",T938/$C938)</f>
        <v>0</v>
      </c>
      <c r="BI938" s="2">
        <f t="shared" ref="BI938:BI955" si="377">IF($C938=0,"-",S938/$C938)</f>
        <v>0</v>
      </c>
      <c r="BK938" t="s">
        <v>2243</v>
      </c>
      <c r="BL938" t="s">
        <v>1073</v>
      </c>
      <c r="BO938" s="99">
        <v>23</v>
      </c>
      <c r="BP938" s="97">
        <v>1</v>
      </c>
      <c r="BQ938" s="103">
        <f t="shared" ref="BQ938:BQ954" si="378">BO938*1000+BP938</f>
        <v>23001</v>
      </c>
      <c r="BS938" s="7" t="s">
        <v>2466</v>
      </c>
    </row>
    <row r="939" spans="1:71" ht="14" hidden="1" customHeight="1" outlineLevel="1" x14ac:dyDescent="0.2">
      <c r="A939" t="s">
        <v>872</v>
      </c>
      <c r="B939" t="s">
        <v>1073</v>
      </c>
      <c r="C939" s="1">
        <f t="shared" si="369"/>
        <v>27098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3</v>
      </c>
      <c r="G939" s="1">
        <f t="shared" si="356"/>
        <v>4138</v>
      </c>
      <c r="H939" s="2">
        <f t="shared" si="357"/>
        <v>0.15270499667872167</v>
      </c>
      <c r="I939" s="2"/>
      <c r="J939" s="2">
        <f t="shared" si="370"/>
        <v>0.38231603808399145</v>
      </c>
      <c r="K939" s="2">
        <f t="shared" si="371"/>
        <v>0.53502103476271312</v>
      </c>
      <c r="L939" s="2">
        <f t="shared" si="372"/>
        <v>8.2589120968337149E-2</v>
      </c>
      <c r="M939" s="2">
        <f t="shared" si="373"/>
        <v>7.3806184958336019E-5</v>
      </c>
      <c r="N939" s="1">
        <f>SUMIF(Town!$AO$174:$AO$703,$BQ939,Town!N$174:N$703)</f>
        <v>10360</v>
      </c>
      <c r="O939" s="1">
        <f>SUMIF(Town!$AO$174:$AO$703,$BQ939,Town!O$174:O$703)</f>
        <v>14498</v>
      </c>
      <c r="P939" s="1">
        <f>SUMIF(Town!$AO$174:$AO$703,$BQ939,Town!P$174:P$703)</f>
        <v>2238</v>
      </c>
      <c r="W939" s="1">
        <f>SUMIF(Town!$AO$174:$AO$703,$BQ939,Town!W$174:W$703)</f>
        <v>2</v>
      </c>
      <c r="BB939" s="7">
        <f>IF(Q939&gt;0,RANK(Q939,(N939:P939,Q939:AE939)),0)</f>
        <v>0</v>
      </c>
      <c r="BC939" s="7">
        <f>IF(R939&gt;0,RANK(R939,(N939:P939,Q939:AE939)),0)</f>
        <v>0</v>
      </c>
      <c r="BD939" s="7">
        <f>IF(T939&gt;0,RANK(T939,(N939:P939,Q939:AE939)),0)</f>
        <v>0</v>
      </c>
      <c r="BE939" s="7">
        <f>IF(S939&gt;0,RANK(S939,(N939:P939,Q939:AE939)),0)</f>
        <v>0</v>
      </c>
      <c r="BF939" s="2">
        <f t="shared" si="374"/>
        <v>0</v>
      </c>
      <c r="BG939" s="2">
        <f t="shared" si="375"/>
        <v>0</v>
      </c>
      <c r="BH939" s="2">
        <f t="shared" si="376"/>
        <v>0</v>
      </c>
      <c r="BI939" s="2">
        <f t="shared" si="377"/>
        <v>0</v>
      </c>
      <c r="BK939" t="s">
        <v>872</v>
      </c>
      <c r="BL939" t="s">
        <v>1073</v>
      </c>
      <c r="BO939" s="99">
        <v>23</v>
      </c>
      <c r="BP939" s="97">
        <v>3</v>
      </c>
      <c r="BQ939" s="103">
        <f t="shared" si="378"/>
        <v>23003</v>
      </c>
      <c r="BS939" s="7" t="s">
        <v>2466</v>
      </c>
    </row>
    <row r="940" spans="1:71" ht="14" hidden="1" customHeight="1" outlineLevel="1" x14ac:dyDescent="0.2">
      <c r="A940" t="s">
        <v>1337</v>
      </c>
      <c r="B940" t="s">
        <v>1073</v>
      </c>
      <c r="C940" s="1">
        <f t="shared" si="369"/>
        <v>153484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>IF(P940&gt;0,RANK(P940,(N940:P940,Q940:AE940)),0)</f>
        <v>3</v>
      </c>
      <c r="G940" s="1">
        <f t="shared" si="356"/>
        <v>40557</v>
      </c>
      <c r="H940" s="2">
        <f t="shared" si="357"/>
        <v>0.26424252690834221</v>
      </c>
      <c r="I940" s="2"/>
      <c r="J940" s="2">
        <f t="shared" si="370"/>
        <v>0.60832399468348497</v>
      </c>
      <c r="K940" s="2">
        <f t="shared" si="371"/>
        <v>0.3440814677751427</v>
      </c>
      <c r="L940" s="2">
        <f t="shared" si="372"/>
        <v>4.7555445518751141E-2</v>
      </c>
      <c r="M940" s="2">
        <f t="shared" si="373"/>
        <v>3.9092022621187161E-5</v>
      </c>
      <c r="N940" s="1">
        <f>SUMIF(Town!$AO$174:$AO$703,$BQ940,Town!N$174:N$703)</f>
        <v>93368</v>
      </c>
      <c r="O940" s="1">
        <f>SUMIF(Town!$AO$174:$AO$703,$BQ940,Town!O$174:O$703)</f>
        <v>52811</v>
      </c>
      <c r="P940" s="1">
        <f>SUMIF(Town!$AO$174:$AO$703,$BQ940,Town!P$174:P$703)</f>
        <v>7299</v>
      </c>
      <c r="W940" s="1">
        <f>SUMIF(Town!$AO$174:$AO$703,$BQ940,Town!W$174:W$703)</f>
        <v>6</v>
      </c>
      <c r="BB940" s="7">
        <f>IF(Q940&gt;0,RANK(Q940,(N940:P940,Q940:AE940)),0)</f>
        <v>0</v>
      </c>
      <c r="BC940" s="7">
        <f>IF(R940&gt;0,RANK(R940,(N940:P940,Q940:AE940)),0)</f>
        <v>0</v>
      </c>
      <c r="BD940" s="7">
        <f>IF(T940&gt;0,RANK(T940,(N940:P940,Q940:AE940)),0)</f>
        <v>0</v>
      </c>
      <c r="BE940" s="7">
        <f>IF(S940&gt;0,RANK(S940,(N940:P940,Q940:AE940)),0)</f>
        <v>0</v>
      </c>
      <c r="BF940" s="2">
        <f t="shared" si="374"/>
        <v>0</v>
      </c>
      <c r="BG940" s="2">
        <f t="shared" si="375"/>
        <v>0</v>
      </c>
      <c r="BH940" s="2">
        <f t="shared" si="376"/>
        <v>0</v>
      </c>
      <c r="BI940" s="2">
        <f t="shared" si="377"/>
        <v>0</v>
      </c>
      <c r="BK940" t="s">
        <v>1337</v>
      </c>
      <c r="BL940" t="s">
        <v>1073</v>
      </c>
      <c r="BO940" s="99">
        <v>23</v>
      </c>
      <c r="BP940" s="97">
        <v>5</v>
      </c>
      <c r="BQ940" s="103">
        <f t="shared" si="378"/>
        <v>23005</v>
      </c>
      <c r="BS940" s="7" t="s">
        <v>2466</v>
      </c>
    </row>
    <row r="941" spans="1:71" ht="14" hidden="1" customHeight="1" outlineLevel="1" x14ac:dyDescent="0.2">
      <c r="A941" t="s">
        <v>1440</v>
      </c>
      <c r="B941" t="s">
        <v>1073</v>
      </c>
      <c r="C941" s="1">
        <f t="shared" si="369"/>
        <v>14078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>IF(P941&gt;0,RANK(P941,(N941:P941,Q941:AE941)),0)</f>
        <v>3</v>
      </c>
      <c r="G941" s="1">
        <f t="shared" si="356"/>
        <v>829</v>
      </c>
      <c r="H941" s="2">
        <f t="shared" si="357"/>
        <v>5.8886205426907229E-2</v>
      </c>
      <c r="I941" s="2"/>
      <c r="J941" s="2">
        <f t="shared" si="370"/>
        <v>0.50312544395510728</v>
      </c>
      <c r="K941" s="2">
        <f t="shared" si="371"/>
        <v>0.44423923852820002</v>
      </c>
      <c r="L941" s="2">
        <f t="shared" si="372"/>
        <v>5.2422219065208123E-2</v>
      </c>
      <c r="M941" s="2">
        <f t="shared" si="373"/>
        <v>2.1309845148458073E-4</v>
      </c>
      <c r="N941" s="1">
        <f>SUMIF(Town!$AO$174:$AO$703,$BQ941,Town!N$174:N$703)</f>
        <v>7083</v>
      </c>
      <c r="O941" s="1">
        <f>SUMIF(Town!$AO$174:$AO$703,$BQ941,Town!O$174:O$703)</f>
        <v>6254</v>
      </c>
      <c r="P941" s="1">
        <f>SUMIF(Town!$AO$174:$AO$703,$BQ941,Town!P$174:P$703)</f>
        <v>738</v>
      </c>
      <c r="W941" s="1">
        <f>SUMIF(Town!$AO$174:$AO$703,$BQ941,Town!W$174:W$703)</f>
        <v>3</v>
      </c>
      <c r="BB941" s="7">
        <f>IF(Q941&gt;0,RANK(Q941,(N941:P941,Q941:AE941)),0)</f>
        <v>0</v>
      </c>
      <c r="BC941" s="7">
        <f>IF(R941&gt;0,RANK(R941,(N941:P941,Q941:AE941)),0)</f>
        <v>0</v>
      </c>
      <c r="BD941" s="7">
        <f>IF(T941&gt;0,RANK(T941,(N941:P941,Q941:AE941)),0)</f>
        <v>0</v>
      </c>
      <c r="BE941" s="7">
        <f>IF(S941&gt;0,RANK(S941,(N941:P941,Q941:AE941)),0)</f>
        <v>0</v>
      </c>
      <c r="BF941" s="2">
        <f t="shared" si="374"/>
        <v>0</v>
      </c>
      <c r="BG941" s="2">
        <f t="shared" si="375"/>
        <v>0</v>
      </c>
      <c r="BH941" s="2">
        <f t="shared" si="376"/>
        <v>0</v>
      </c>
      <c r="BI941" s="2">
        <f t="shared" si="377"/>
        <v>0</v>
      </c>
      <c r="BK941" t="s">
        <v>1440</v>
      </c>
      <c r="BL941" t="s">
        <v>1073</v>
      </c>
      <c r="BO941" s="99">
        <v>23</v>
      </c>
      <c r="BP941" s="97">
        <v>7</v>
      </c>
      <c r="BQ941" s="103">
        <f t="shared" si="378"/>
        <v>23007</v>
      </c>
      <c r="BS941" s="7" t="s">
        <v>2466</v>
      </c>
    </row>
    <row r="942" spans="1:71" ht="14" hidden="1" customHeight="1" outlineLevel="1" x14ac:dyDescent="0.2">
      <c r="A942" t="s">
        <v>682</v>
      </c>
      <c r="B942" t="s">
        <v>1073</v>
      </c>
      <c r="C942" s="1">
        <f t="shared" si="369"/>
        <v>28135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>IF(P942&gt;0,RANK(P942,(N942:P942,Q942:AE942)),0)</f>
        <v>3</v>
      </c>
      <c r="G942" s="1">
        <f t="shared" si="356"/>
        <v>3872</v>
      </c>
      <c r="H942" s="2">
        <f t="shared" si="357"/>
        <v>0.1376221787808779</v>
      </c>
      <c r="I942" s="2"/>
      <c r="J942" s="2">
        <f t="shared" si="370"/>
        <v>0.54124755642438249</v>
      </c>
      <c r="K942" s="2">
        <f t="shared" si="371"/>
        <v>0.40362537764350453</v>
      </c>
      <c r="L942" s="2">
        <f t="shared" si="372"/>
        <v>5.5055980095965878E-2</v>
      </c>
      <c r="M942" s="2">
        <f t="shared" si="373"/>
        <v>7.1085836147094517E-5</v>
      </c>
      <c r="N942" s="1">
        <f>SUMIF(Town!$AO$174:$AO$703,$BQ942,Town!N$174:N$703)</f>
        <v>15228</v>
      </c>
      <c r="O942" s="1">
        <f>SUMIF(Town!$AO$174:$AO$703,$BQ942,Town!O$174:O$703)</f>
        <v>11356</v>
      </c>
      <c r="P942" s="1">
        <f>SUMIF(Town!$AO$174:$AO$703,$BQ942,Town!P$174:P$703)</f>
        <v>1549</v>
      </c>
      <c r="W942" s="1">
        <f>SUMIF(Town!$AO$174:$AO$703,$BQ942,Town!W$174:W$703)</f>
        <v>2</v>
      </c>
      <c r="BB942" s="7">
        <f>IF(Q942&gt;0,RANK(Q942,(N942:P942,Q942:AE942)),0)</f>
        <v>0</v>
      </c>
      <c r="BC942" s="7">
        <f>IF(R942&gt;0,RANK(R942,(N942:P942,Q942:AE942)),0)</f>
        <v>0</v>
      </c>
      <c r="BD942" s="7">
        <f>IF(T942&gt;0,RANK(T942,(N942:P942,Q942:AE942)),0)</f>
        <v>0</v>
      </c>
      <c r="BE942" s="7">
        <f>IF(S942&gt;0,RANK(S942,(N942:P942,Q942:AE942)),0)</f>
        <v>0</v>
      </c>
      <c r="BF942" s="2">
        <f t="shared" si="374"/>
        <v>0</v>
      </c>
      <c r="BG942" s="2">
        <f t="shared" si="375"/>
        <v>0</v>
      </c>
      <c r="BH942" s="2">
        <f t="shared" si="376"/>
        <v>0</v>
      </c>
      <c r="BI942" s="2">
        <f t="shared" si="377"/>
        <v>0</v>
      </c>
      <c r="BK942" t="s">
        <v>682</v>
      </c>
      <c r="BL942" t="s">
        <v>1073</v>
      </c>
      <c r="BO942" s="99">
        <v>23</v>
      </c>
      <c r="BP942" s="97">
        <v>9</v>
      </c>
      <c r="BQ942" s="103">
        <f t="shared" si="378"/>
        <v>23009</v>
      </c>
      <c r="BS942" s="7" t="s">
        <v>2466</v>
      </c>
    </row>
    <row r="943" spans="1:71" ht="14" hidden="1" customHeight="1" outlineLevel="1" x14ac:dyDescent="0.2">
      <c r="A943" t="s">
        <v>1663</v>
      </c>
      <c r="B943" t="s">
        <v>1073</v>
      </c>
      <c r="C943" s="1">
        <f t="shared" si="369"/>
        <v>55954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>IF(P943&gt;0,RANK(P943,(N943:P943,Q943:AE943)),0)</f>
        <v>3</v>
      </c>
      <c r="G943" s="1">
        <f t="shared" si="356"/>
        <v>1025</v>
      </c>
      <c r="H943" s="2">
        <f t="shared" si="357"/>
        <v>1.8318618865496659E-2</v>
      </c>
      <c r="I943" s="2"/>
      <c r="J943" s="2">
        <f t="shared" si="370"/>
        <v>0.47855381205990632</v>
      </c>
      <c r="K943" s="2">
        <f t="shared" si="371"/>
        <v>0.4602351931944097</v>
      </c>
      <c r="L943" s="2">
        <f t="shared" si="372"/>
        <v>6.1157379275833722E-2</v>
      </c>
      <c r="M943" s="2">
        <f t="shared" si="373"/>
        <v>5.3615469850255837E-5</v>
      </c>
      <c r="N943" s="1">
        <f>SUMIF(Town!$AO$174:$AO$703,$BQ943,Town!N$174:N$703)</f>
        <v>26777</v>
      </c>
      <c r="O943" s="1">
        <f>SUMIF(Town!$AO$174:$AO$703,$BQ943,Town!O$174:O$703)</f>
        <v>25752</v>
      </c>
      <c r="P943" s="1">
        <f>SUMIF(Town!$AO$174:$AO$703,$BQ943,Town!P$174:P$703)</f>
        <v>3422</v>
      </c>
      <c r="W943" s="1">
        <f>SUMIF(Town!$AO$174:$AO$703,$BQ943,Town!W$174:W$703)</f>
        <v>3</v>
      </c>
      <c r="BB943" s="7">
        <f>IF(Q943&gt;0,RANK(Q943,(N943:P943,Q943:AE943)),0)</f>
        <v>0</v>
      </c>
      <c r="BC943" s="7">
        <f>IF(R943&gt;0,RANK(R943,(N943:P943,Q943:AE943)),0)</f>
        <v>0</v>
      </c>
      <c r="BD943" s="7">
        <f>IF(T943&gt;0,RANK(T943,(N943:P943,Q943:AE943)),0)</f>
        <v>0</v>
      </c>
      <c r="BE943" s="7">
        <f>IF(S943&gt;0,RANK(S943,(N943:P943,Q943:AE943)),0)</f>
        <v>0</v>
      </c>
      <c r="BF943" s="2">
        <f t="shared" si="374"/>
        <v>0</v>
      </c>
      <c r="BG943" s="2">
        <f t="shared" si="375"/>
        <v>0</v>
      </c>
      <c r="BH943" s="2">
        <f t="shared" si="376"/>
        <v>0</v>
      </c>
      <c r="BI943" s="2">
        <f t="shared" si="377"/>
        <v>0</v>
      </c>
      <c r="BK943" t="s">
        <v>1663</v>
      </c>
      <c r="BL943" t="s">
        <v>1073</v>
      </c>
      <c r="BO943" s="99">
        <v>23</v>
      </c>
      <c r="BP943" s="97">
        <v>11</v>
      </c>
      <c r="BQ943" s="103">
        <f t="shared" si="378"/>
        <v>23011</v>
      </c>
      <c r="BS943" s="7" t="s">
        <v>2466</v>
      </c>
    </row>
    <row r="944" spans="1:71" ht="14" hidden="1" customHeight="1" outlineLevel="1" x14ac:dyDescent="0.2">
      <c r="A944" t="s">
        <v>1138</v>
      </c>
      <c r="B944" t="s">
        <v>1073</v>
      </c>
      <c r="C944" s="1">
        <f t="shared" si="369"/>
        <v>20401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>IF(P944&gt;0,RANK(P944,(N944:P944,Q944:AE944)),0)</f>
        <v>3</v>
      </c>
      <c r="G944" s="1">
        <f t="shared" si="356"/>
        <v>3997</v>
      </c>
      <c r="H944" s="2">
        <f t="shared" si="357"/>
        <v>0.1959217685407578</v>
      </c>
      <c r="I944" s="2"/>
      <c r="J944" s="2">
        <f t="shared" si="370"/>
        <v>0.57306014411058281</v>
      </c>
      <c r="K944" s="2">
        <f t="shared" si="371"/>
        <v>0.37713837556982499</v>
      </c>
      <c r="L944" s="2">
        <f t="shared" si="372"/>
        <v>4.8281946963384149E-2</v>
      </c>
      <c r="M944" s="2">
        <f t="shared" si="373"/>
        <v>1.5195333562080457E-3</v>
      </c>
      <c r="N944" s="1">
        <f>SUMIF(Town!$AO$174:$AO$703,$BQ944,Town!N$174:N$703)</f>
        <v>11691</v>
      </c>
      <c r="O944" s="1">
        <f>SUMIF(Town!$AO$174:$AO$703,$BQ944,Town!O$174:O$703)</f>
        <v>7694</v>
      </c>
      <c r="P944" s="1">
        <f>SUMIF(Town!$AO$174:$AO$703,$BQ944,Town!P$174:P$703)</f>
        <v>985</v>
      </c>
      <c r="W944" s="1">
        <f>SUMIF(Town!$AO$174:$AO$703,$BQ944,Town!W$174:W$703)</f>
        <v>31</v>
      </c>
      <c r="BB944" s="7">
        <f>IF(Q944&gt;0,RANK(Q944,(N944:P944,Q944:AE944)),0)</f>
        <v>0</v>
      </c>
      <c r="BC944" s="7">
        <f>IF(R944&gt;0,RANK(R944,(N944:P944,Q944:AE944)),0)</f>
        <v>0</v>
      </c>
      <c r="BD944" s="7">
        <f>IF(T944&gt;0,RANK(T944,(N944:P944,Q944:AE944)),0)</f>
        <v>0</v>
      </c>
      <c r="BE944" s="7">
        <f>IF(S944&gt;0,RANK(S944,(N944:P944,Q944:AE944)),0)</f>
        <v>0</v>
      </c>
      <c r="BF944" s="2">
        <f t="shared" si="374"/>
        <v>0</v>
      </c>
      <c r="BG944" s="2">
        <f t="shared" si="375"/>
        <v>0</v>
      </c>
      <c r="BH944" s="2">
        <f t="shared" si="376"/>
        <v>0</v>
      </c>
      <c r="BI944" s="2">
        <f t="shared" si="377"/>
        <v>0</v>
      </c>
      <c r="BK944" t="s">
        <v>1138</v>
      </c>
      <c r="BL944" t="s">
        <v>1073</v>
      </c>
      <c r="BO944" s="99">
        <v>23</v>
      </c>
      <c r="BP944" s="97">
        <v>13</v>
      </c>
      <c r="BQ944" s="103">
        <f t="shared" si="378"/>
        <v>23013</v>
      </c>
      <c r="BS944" s="7" t="s">
        <v>2466</v>
      </c>
    </row>
    <row r="945" spans="1:71" ht="14" hidden="1" customHeight="1" outlineLevel="1" x14ac:dyDescent="0.2">
      <c r="A945" t="s">
        <v>600</v>
      </c>
      <c r="B945" t="s">
        <v>1073</v>
      </c>
      <c r="C945" s="1">
        <f t="shared" si="369"/>
        <v>19024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>IF(P945&gt;0,RANK(P945,(N945:P945,Q945:AE945)),0)</f>
        <v>3</v>
      </c>
      <c r="G945" s="1">
        <f t="shared" si="356"/>
        <v>1352</v>
      </c>
      <c r="H945" s="2">
        <f t="shared" si="357"/>
        <v>7.1068124474348196E-2</v>
      </c>
      <c r="I945" s="2"/>
      <c r="J945" s="2">
        <f t="shared" si="370"/>
        <v>0.50862068965517238</v>
      </c>
      <c r="K945" s="2">
        <f t="shared" si="371"/>
        <v>0.43755256518082425</v>
      </c>
      <c r="L945" s="2">
        <f t="shared" si="372"/>
        <v>5.3563919259882256E-2</v>
      </c>
      <c r="M945" s="2">
        <f t="shared" si="373"/>
        <v>2.628259041211195E-4</v>
      </c>
      <c r="N945" s="1">
        <f>SUMIF(Town!$AO$174:$AO$703,$BQ945,Town!N$174:N$703)</f>
        <v>9676</v>
      </c>
      <c r="O945" s="1">
        <f>SUMIF(Town!$AO$174:$AO$703,$BQ945,Town!O$174:O$703)</f>
        <v>8324</v>
      </c>
      <c r="P945" s="1">
        <f>SUMIF(Town!$AO$174:$AO$703,$BQ945,Town!P$174:P$703)</f>
        <v>1019</v>
      </c>
      <c r="W945" s="1">
        <f>SUMIF(Town!$AO$174:$AO$703,$BQ945,Town!W$174:W$703)</f>
        <v>5</v>
      </c>
      <c r="BB945" s="7">
        <f>IF(Q945&gt;0,RANK(Q945,(N945:P945,Q945:AE945)),0)</f>
        <v>0</v>
      </c>
      <c r="BC945" s="7">
        <f>IF(R945&gt;0,RANK(R945,(N945:P945,Q945:AE945)),0)</f>
        <v>0</v>
      </c>
      <c r="BD945" s="7">
        <f>IF(T945&gt;0,RANK(T945,(N945:P945,Q945:AE945)),0)</f>
        <v>0</v>
      </c>
      <c r="BE945" s="7">
        <f>IF(S945&gt;0,RANK(S945,(N945:P945,Q945:AE945)),0)</f>
        <v>0</v>
      </c>
      <c r="BF945" s="2">
        <f t="shared" si="374"/>
        <v>0</v>
      </c>
      <c r="BG945" s="2">
        <f t="shared" si="375"/>
        <v>0</v>
      </c>
      <c r="BH945" s="2">
        <f t="shared" si="376"/>
        <v>0</v>
      </c>
      <c r="BI945" s="2">
        <f t="shared" si="377"/>
        <v>0</v>
      </c>
      <c r="BK945" t="s">
        <v>600</v>
      </c>
      <c r="BL945" t="s">
        <v>1073</v>
      </c>
      <c r="BO945" s="99">
        <v>23</v>
      </c>
      <c r="BP945" s="97">
        <v>15</v>
      </c>
      <c r="BQ945" s="103">
        <f t="shared" si="378"/>
        <v>23015</v>
      </c>
      <c r="BS945" s="7" t="s">
        <v>2466</v>
      </c>
    </row>
    <row r="946" spans="1:71" ht="14" hidden="1" customHeight="1" outlineLevel="1" x14ac:dyDescent="0.2">
      <c r="A946" t="s">
        <v>976</v>
      </c>
      <c r="B946" t="s">
        <v>1073</v>
      </c>
      <c r="C946" s="1">
        <f t="shared" si="369"/>
        <v>25597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3</v>
      </c>
      <c r="G946" s="1">
        <f t="shared" si="356"/>
        <v>1832</v>
      </c>
      <c r="H946" s="2">
        <f t="shared" si="357"/>
        <v>7.1570887213345313E-2</v>
      </c>
      <c r="I946" s="2"/>
      <c r="J946" s="2">
        <f t="shared" si="370"/>
        <v>0.41059499160057822</v>
      </c>
      <c r="K946" s="2">
        <f t="shared" si="371"/>
        <v>0.48216587881392353</v>
      </c>
      <c r="L946" s="2">
        <f t="shared" si="372"/>
        <v>0.10712192835097863</v>
      </c>
      <c r="M946" s="2">
        <f t="shared" si="373"/>
        <v>1.1720123451962328E-4</v>
      </c>
      <c r="N946" s="1">
        <f>SUMIF(Town!$AO$174:$AO$703,$BQ946,Town!N$174:N$703)</f>
        <v>10510</v>
      </c>
      <c r="O946" s="1">
        <f>SUMIF(Town!$AO$174:$AO$703,$BQ946,Town!O$174:O$703)</f>
        <v>12342</v>
      </c>
      <c r="P946" s="1">
        <f>SUMIF(Town!$AO$174:$AO$703,$BQ946,Town!P$174:P$703)</f>
        <v>2742</v>
      </c>
      <c r="W946" s="1">
        <f>SUMIF(Town!$AO$174:$AO$703,$BQ946,Town!W$174:W$703)</f>
        <v>3</v>
      </c>
      <c r="BB946" s="7">
        <f>IF(Q946&gt;0,RANK(Q946,(N946:P946,Q946:AE946)),0)</f>
        <v>0</v>
      </c>
      <c r="BC946" s="7">
        <f>IF(R946&gt;0,RANK(R946,(N946:P946,Q946:AE946)),0)</f>
        <v>0</v>
      </c>
      <c r="BD946" s="7">
        <f>IF(T946&gt;0,RANK(T946,(N946:P946,Q946:AE946)),0)</f>
        <v>0</v>
      </c>
      <c r="BE946" s="7">
        <f>IF(S946&gt;0,RANK(S946,(N946:P946,Q946:AE946)),0)</f>
        <v>0</v>
      </c>
      <c r="BF946" s="2">
        <f t="shared" si="374"/>
        <v>0</v>
      </c>
      <c r="BG946" s="2">
        <f t="shared" si="375"/>
        <v>0</v>
      </c>
      <c r="BH946" s="2">
        <f t="shared" si="376"/>
        <v>0</v>
      </c>
      <c r="BI946" s="2">
        <f t="shared" si="377"/>
        <v>0</v>
      </c>
      <c r="BK946" t="s">
        <v>976</v>
      </c>
      <c r="BL946" t="s">
        <v>1073</v>
      </c>
      <c r="BO946" s="99">
        <v>23</v>
      </c>
      <c r="BP946" s="97">
        <v>17</v>
      </c>
      <c r="BQ946" s="103">
        <f t="shared" si="378"/>
        <v>23017</v>
      </c>
      <c r="BS946" s="7" t="s">
        <v>2466</v>
      </c>
    </row>
    <row r="947" spans="1:71" ht="14" hidden="1" customHeight="1" outlineLevel="1" x14ac:dyDescent="0.2">
      <c r="A947" t="s">
        <v>2417</v>
      </c>
      <c r="B947" t="s">
        <v>1073</v>
      </c>
      <c r="C947" s="1">
        <f t="shared" si="369"/>
        <v>64274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3</v>
      </c>
      <c r="G947" s="1">
        <f t="shared" si="356"/>
        <v>2583</v>
      </c>
      <c r="H947" s="2">
        <f t="shared" si="357"/>
        <v>4.0187323023306472E-2</v>
      </c>
      <c r="I947" s="2"/>
      <c r="J947" s="2">
        <f t="shared" si="370"/>
        <v>0.45155117154681518</v>
      </c>
      <c r="K947" s="2">
        <f t="shared" si="371"/>
        <v>0.49173849457012164</v>
      </c>
      <c r="L947" s="2">
        <f t="shared" si="372"/>
        <v>5.6648100320502846E-2</v>
      </c>
      <c r="M947" s="2">
        <f t="shared" si="373"/>
        <v>6.2233562560277955E-5</v>
      </c>
      <c r="N947" s="1">
        <f>SUMIF(Town!$AO$174:$AO$703,$BQ947,Town!N$174:N$703)</f>
        <v>29023</v>
      </c>
      <c r="O947" s="1">
        <f>SUMIF(Town!$AO$174:$AO$703,$BQ947,Town!O$174:O$703)</f>
        <v>31606</v>
      </c>
      <c r="P947" s="1">
        <f>SUMIF(Town!$AO$174:$AO$703,$BQ947,Town!P$174:P$703)</f>
        <v>3641</v>
      </c>
      <c r="W947" s="1">
        <f>SUMIF(Town!$AO$174:$AO$703,$BQ947,Town!W$174:W$703)</f>
        <v>4</v>
      </c>
      <c r="BB947" s="7">
        <f>IF(Q947&gt;0,RANK(Q947,(N947:P947,Q947:AE947)),0)</f>
        <v>0</v>
      </c>
      <c r="BC947" s="7">
        <f>IF(R947&gt;0,RANK(R947,(N947:P947,Q947:AE947)),0)</f>
        <v>0</v>
      </c>
      <c r="BD947" s="7">
        <f>IF(T947&gt;0,RANK(T947,(N947:P947,Q947:AE947)),0)</f>
        <v>0</v>
      </c>
      <c r="BE947" s="7">
        <f>IF(S947&gt;0,RANK(S947,(N947:P947,Q947:AE947)),0)</f>
        <v>0</v>
      </c>
      <c r="BF947" s="2">
        <f t="shared" si="374"/>
        <v>0</v>
      </c>
      <c r="BG947" s="2">
        <f t="shared" si="375"/>
        <v>0</v>
      </c>
      <c r="BH947" s="2">
        <f t="shared" si="376"/>
        <v>0</v>
      </c>
      <c r="BI947" s="2">
        <f t="shared" si="377"/>
        <v>0</v>
      </c>
      <c r="BK947" t="s">
        <v>2417</v>
      </c>
      <c r="BL947" t="s">
        <v>1073</v>
      </c>
      <c r="BO947" s="99">
        <v>23</v>
      </c>
      <c r="BP947" s="97">
        <v>19</v>
      </c>
      <c r="BQ947" s="103">
        <f t="shared" si="378"/>
        <v>23019</v>
      </c>
      <c r="BS947" s="7" t="s">
        <v>2466</v>
      </c>
    </row>
    <row r="948" spans="1:71" ht="14" hidden="1" customHeight="1" outlineLevel="1" x14ac:dyDescent="0.2">
      <c r="A948" t="s">
        <v>1515</v>
      </c>
      <c r="B948" t="s">
        <v>1073</v>
      </c>
      <c r="C948" s="1">
        <f t="shared" si="369"/>
        <v>7406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3</v>
      </c>
      <c r="G948" s="1">
        <f t="shared" si="356"/>
        <v>1207</v>
      </c>
      <c r="H948" s="2">
        <f t="shared" si="357"/>
        <v>0.16297596543343235</v>
      </c>
      <c r="I948" s="2"/>
      <c r="J948" s="2">
        <f t="shared" si="370"/>
        <v>0.38725357817985417</v>
      </c>
      <c r="K948" s="2">
        <f t="shared" si="371"/>
        <v>0.55022954361328658</v>
      </c>
      <c r="L948" s="2">
        <f t="shared" si="372"/>
        <v>6.2516878206859305E-2</v>
      </c>
      <c r="M948" s="2">
        <f t="shared" si="373"/>
        <v>-5.5511151231257827E-17</v>
      </c>
      <c r="N948" s="1">
        <f>SUMIF(Town!$AO$174:$AO$703,$BQ948,Town!N$174:N$703)</f>
        <v>2868</v>
      </c>
      <c r="O948" s="1">
        <f>SUMIF(Town!$AO$174:$AO$703,$BQ948,Town!O$174:O$703)</f>
        <v>4075</v>
      </c>
      <c r="P948" s="1">
        <f>SUMIF(Town!$AO$174:$AO$703,$BQ948,Town!P$174:P$703)</f>
        <v>463</v>
      </c>
      <c r="W948" s="1">
        <f>SUMIF(Town!$AO$174:$AO$703,$BQ948,Town!W$174:W$703)</f>
        <v>0</v>
      </c>
      <c r="BB948" s="7">
        <f>IF(Q948&gt;0,RANK(Q948,(N948:P948,Q948:AE948)),0)</f>
        <v>0</v>
      </c>
      <c r="BC948" s="7">
        <f>IF(R948&gt;0,RANK(R948,(N948:P948,Q948:AE948)),0)</f>
        <v>0</v>
      </c>
      <c r="BD948" s="7">
        <f>IF(T948&gt;0,RANK(T948,(N948:P948,Q948:AE948)),0)</f>
        <v>0</v>
      </c>
      <c r="BE948" s="7">
        <f>IF(S948&gt;0,RANK(S948,(N948:P948,Q948:AE948)),0)</f>
        <v>0</v>
      </c>
      <c r="BF948" s="2">
        <f t="shared" si="374"/>
        <v>0</v>
      </c>
      <c r="BG948" s="2">
        <f t="shared" si="375"/>
        <v>0</v>
      </c>
      <c r="BH948" s="2">
        <f t="shared" si="376"/>
        <v>0</v>
      </c>
      <c r="BI948" s="2">
        <f t="shared" si="377"/>
        <v>0</v>
      </c>
      <c r="BK948" t="s">
        <v>1515</v>
      </c>
      <c r="BL948" t="s">
        <v>1073</v>
      </c>
      <c r="BO948" s="99">
        <v>23</v>
      </c>
      <c r="BP948" s="97">
        <v>21</v>
      </c>
      <c r="BQ948" s="103">
        <f t="shared" si="378"/>
        <v>23021</v>
      </c>
      <c r="BS948" s="7" t="s">
        <v>2466</v>
      </c>
    </row>
    <row r="949" spans="1:71" ht="14" hidden="1" customHeight="1" outlineLevel="1" x14ac:dyDescent="0.2">
      <c r="A949" t="s">
        <v>1445</v>
      </c>
      <c r="B949" t="s">
        <v>1073</v>
      </c>
      <c r="C949" s="1">
        <f t="shared" si="369"/>
        <v>19095</v>
      </c>
      <c r="D949" s="7">
        <f>IF(N949&gt;0, RANK(N949,(N949:P949,Q949:AE949)),0)</f>
        <v>1</v>
      </c>
      <c r="E949" s="7">
        <f>IF(O949&gt;0,RANK(O949,(N949:P949,Q949:AE949)),0)</f>
        <v>2</v>
      </c>
      <c r="F949" s="7">
        <f>IF(P949&gt;0,RANK(P949,(N949:P949,Q949:AE949)),0)</f>
        <v>3</v>
      </c>
      <c r="G949" s="1">
        <f t="shared" si="356"/>
        <v>2438</v>
      </c>
      <c r="H949" s="2">
        <f t="shared" si="357"/>
        <v>0.12767740246137732</v>
      </c>
      <c r="I949" s="2"/>
      <c r="J949" s="2">
        <f t="shared" si="370"/>
        <v>0.53165750196386485</v>
      </c>
      <c r="K949" s="2">
        <f t="shared" si="371"/>
        <v>0.40398009950248759</v>
      </c>
      <c r="L949" s="2">
        <f t="shared" si="372"/>
        <v>6.3367373658025666E-2</v>
      </c>
      <c r="M949" s="2">
        <f t="shared" si="373"/>
        <v>9.9502487562189157E-4</v>
      </c>
      <c r="N949" s="1">
        <f>SUMIF(Town!$AO$174:$AO$703,$BQ949,Town!N$174:N$703)</f>
        <v>10152</v>
      </c>
      <c r="O949" s="1">
        <f>SUMIF(Town!$AO$174:$AO$703,$BQ949,Town!O$174:O$703)</f>
        <v>7714</v>
      </c>
      <c r="P949" s="1">
        <f>SUMIF(Town!$AO$174:$AO$703,$BQ949,Town!P$174:P$703)</f>
        <v>1210</v>
      </c>
      <c r="W949" s="1">
        <f>SUMIF(Town!$AO$174:$AO$703,$BQ949,Town!W$174:W$703)</f>
        <v>19</v>
      </c>
      <c r="BB949" s="7">
        <f>IF(Q949&gt;0,RANK(Q949,(N949:P949,Q949:AE949)),0)</f>
        <v>0</v>
      </c>
      <c r="BC949" s="7">
        <f>IF(R949&gt;0,RANK(R949,(N949:P949,Q949:AE949)),0)</f>
        <v>0</v>
      </c>
      <c r="BD949" s="7">
        <f>IF(T949&gt;0,RANK(T949,(N949:P949,Q949:AE949)),0)</f>
        <v>0</v>
      </c>
      <c r="BE949" s="7">
        <f>IF(S949&gt;0,RANK(S949,(N949:P949,Q949:AE949)),0)</f>
        <v>0</v>
      </c>
      <c r="BF949" s="2">
        <f t="shared" si="374"/>
        <v>0</v>
      </c>
      <c r="BG949" s="2">
        <f t="shared" si="375"/>
        <v>0</v>
      </c>
      <c r="BH949" s="2">
        <f t="shared" si="376"/>
        <v>0</v>
      </c>
      <c r="BI949" s="2">
        <f t="shared" si="377"/>
        <v>0</v>
      </c>
      <c r="BK949" t="s">
        <v>1445</v>
      </c>
      <c r="BL949" t="s">
        <v>1073</v>
      </c>
      <c r="BO949" s="99">
        <v>23</v>
      </c>
      <c r="BP949" s="97">
        <v>23</v>
      </c>
      <c r="BQ949" s="103">
        <f t="shared" si="378"/>
        <v>23023</v>
      </c>
      <c r="BS949" s="7" t="s">
        <v>2466</v>
      </c>
    </row>
    <row r="950" spans="1:71" ht="14" hidden="1" customHeight="1" outlineLevel="1" x14ac:dyDescent="0.2">
      <c r="A950" t="s">
        <v>1616</v>
      </c>
      <c r="B950" t="s">
        <v>1073</v>
      </c>
      <c r="C950" s="1">
        <f t="shared" si="369"/>
        <v>20782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3</v>
      </c>
      <c r="G950" s="1">
        <f t="shared" si="356"/>
        <v>2524</v>
      </c>
      <c r="H950" s="2">
        <f t="shared" si="357"/>
        <v>0.1214512558945241</v>
      </c>
      <c r="I950" s="2"/>
      <c r="J950" s="2">
        <f t="shared" si="370"/>
        <v>0.41016264074680009</v>
      </c>
      <c r="K950" s="2">
        <f t="shared" si="371"/>
        <v>0.53161389664132419</v>
      </c>
      <c r="L950" s="2">
        <f t="shared" si="372"/>
        <v>5.7934751227023386E-2</v>
      </c>
      <c r="M950" s="2">
        <f t="shared" si="373"/>
        <v>2.8871138485233455E-4</v>
      </c>
      <c r="N950" s="1">
        <f>SUMIF(Town!$AO$174:$AO$703,$BQ950,Town!N$174:N$703)</f>
        <v>8524</v>
      </c>
      <c r="O950" s="1">
        <f>SUMIF(Town!$AO$174:$AO$703,$BQ950,Town!O$174:O$703)</f>
        <v>11048</v>
      </c>
      <c r="P950" s="1">
        <f>SUMIF(Town!$AO$174:$AO$703,$BQ950,Town!P$174:P$703)</f>
        <v>1204</v>
      </c>
      <c r="W950" s="1">
        <f>SUMIF(Town!$AO$174:$AO$703,$BQ950,Town!W$174:W$703)</f>
        <v>6</v>
      </c>
      <c r="BB950" s="7">
        <f>IF(Q950&gt;0,RANK(Q950,(N950:P950,Q950:AE950)),0)</f>
        <v>0</v>
      </c>
      <c r="BC950" s="7">
        <f>IF(R950&gt;0,RANK(R950,(N950:P950,Q950:AE950)),0)</f>
        <v>0</v>
      </c>
      <c r="BD950" s="7">
        <f>IF(T950&gt;0,RANK(T950,(N950:P950,Q950:AE950)),0)</f>
        <v>0</v>
      </c>
      <c r="BE950" s="7">
        <f>IF(S950&gt;0,RANK(S950,(N950:P950,Q950:AE950)),0)</f>
        <v>0</v>
      </c>
      <c r="BF950" s="2">
        <f t="shared" si="374"/>
        <v>0</v>
      </c>
      <c r="BG950" s="2">
        <f t="shared" si="375"/>
        <v>0</v>
      </c>
      <c r="BH950" s="2">
        <f t="shared" si="376"/>
        <v>0</v>
      </c>
      <c r="BI950" s="2">
        <f t="shared" si="377"/>
        <v>0</v>
      </c>
      <c r="BK950" t="s">
        <v>1616</v>
      </c>
      <c r="BL950" t="s">
        <v>1073</v>
      </c>
      <c r="BO950" s="99">
        <v>23</v>
      </c>
      <c r="BP950" s="97">
        <v>25</v>
      </c>
      <c r="BQ950" s="103">
        <f t="shared" si="378"/>
        <v>23025</v>
      </c>
      <c r="BS950" s="7" t="s">
        <v>2466</v>
      </c>
    </row>
    <row r="951" spans="1:71" ht="14" hidden="1" customHeight="1" outlineLevel="1" x14ac:dyDescent="0.2">
      <c r="A951" t="s">
        <v>491</v>
      </c>
      <c r="B951" t="s">
        <v>1073</v>
      </c>
      <c r="C951" s="1">
        <f t="shared" si="369"/>
        <v>19594</v>
      </c>
      <c r="D951" s="7">
        <f>IF(N951&gt;0, RANK(N951,(N951:P951,Q951:AE951)),0)</f>
        <v>1</v>
      </c>
      <c r="E951" s="7">
        <f>IF(O951&gt;0,RANK(O951,(N951:P951,Q951:AE951)),0)</f>
        <v>2</v>
      </c>
      <c r="F951" s="7">
        <f>IF(P951&gt;0,RANK(P951,(N951:P951,Q951:AE951)),0)</f>
        <v>3</v>
      </c>
      <c r="G951" s="1">
        <f t="shared" si="356"/>
        <v>1712</v>
      </c>
      <c r="H951" s="2">
        <f t="shared" si="357"/>
        <v>8.7373685822190461E-2</v>
      </c>
      <c r="I951" s="2"/>
      <c r="J951" s="2">
        <f t="shared" si="370"/>
        <v>0.51592324180871696</v>
      </c>
      <c r="K951" s="2">
        <f t="shared" si="371"/>
        <v>0.4285495559865265</v>
      </c>
      <c r="L951" s="2">
        <f t="shared" si="372"/>
        <v>5.527202204756558E-2</v>
      </c>
      <c r="M951" s="2">
        <f t="shared" si="373"/>
        <v>2.5518015719096232E-4</v>
      </c>
      <c r="N951" s="1">
        <f>SUMIF(Town!$AO$174:$AO$703,$BQ951,Town!N$174:N$703)</f>
        <v>10109</v>
      </c>
      <c r="O951" s="1">
        <f>SUMIF(Town!$AO$174:$AO$703,$BQ951,Town!O$174:O$703)</f>
        <v>8397</v>
      </c>
      <c r="P951" s="1">
        <f>SUMIF(Town!$AO$174:$AO$703,$BQ951,Town!P$174:P$703)</f>
        <v>1083</v>
      </c>
      <c r="W951" s="1">
        <f>SUMIF(Town!$AO$174:$AO$703,$BQ951,Town!W$174:W$703)</f>
        <v>5</v>
      </c>
      <c r="BB951" s="7">
        <f>IF(Q951&gt;0,RANK(Q951,(N951:P951,Q951:AE951)),0)</f>
        <v>0</v>
      </c>
      <c r="BC951" s="7">
        <f>IF(R951&gt;0,RANK(R951,(N951:P951,Q951:AE951)),0)</f>
        <v>0</v>
      </c>
      <c r="BD951" s="7">
        <f>IF(T951&gt;0,RANK(T951,(N951:P951,Q951:AE951)),0)</f>
        <v>0</v>
      </c>
      <c r="BE951" s="7">
        <f>IF(S951&gt;0,RANK(S951,(N951:P951,Q951:AE951)),0)</f>
        <v>0</v>
      </c>
      <c r="BF951" s="2">
        <f t="shared" si="374"/>
        <v>0</v>
      </c>
      <c r="BG951" s="2">
        <f t="shared" si="375"/>
        <v>0</v>
      </c>
      <c r="BH951" s="2">
        <f t="shared" si="376"/>
        <v>0</v>
      </c>
      <c r="BI951" s="2">
        <f t="shared" si="377"/>
        <v>0</v>
      </c>
      <c r="BK951" t="s">
        <v>491</v>
      </c>
      <c r="BL951" t="s">
        <v>1073</v>
      </c>
      <c r="BO951" s="99">
        <v>23</v>
      </c>
      <c r="BP951" s="97">
        <v>27</v>
      </c>
      <c r="BQ951" s="103">
        <f t="shared" si="378"/>
        <v>23027</v>
      </c>
      <c r="BS951" s="7" t="s">
        <v>2466</v>
      </c>
    </row>
    <row r="952" spans="1:71" ht="14" hidden="1" customHeight="1" outlineLevel="1" x14ac:dyDescent="0.2">
      <c r="A952" t="s">
        <v>257</v>
      </c>
      <c r="B952" t="s">
        <v>1073</v>
      </c>
      <c r="C952" s="1">
        <f t="shared" si="369"/>
        <v>13042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3</v>
      </c>
      <c r="G952" s="1">
        <f t="shared" si="356"/>
        <v>797</v>
      </c>
      <c r="H952" s="2">
        <f t="shared" si="357"/>
        <v>6.1110259162705106E-2</v>
      </c>
      <c r="I952" s="2"/>
      <c r="J952" s="2">
        <f t="shared" si="370"/>
        <v>0.43980984511577981</v>
      </c>
      <c r="K952" s="2">
        <f t="shared" si="371"/>
        <v>0.50092010427848488</v>
      </c>
      <c r="L952" s="2">
        <f t="shared" si="372"/>
        <v>5.9040024536114094E-2</v>
      </c>
      <c r="M952" s="2">
        <f t="shared" si="373"/>
        <v>2.3002606962121974E-4</v>
      </c>
      <c r="N952" s="1">
        <f>SUMIF(Town!$AO$174:$AO$703,$BQ952,Town!N$174:N$703)</f>
        <v>5736</v>
      </c>
      <c r="O952" s="1">
        <f>SUMIF(Town!$AO$174:$AO$703,$BQ952,Town!O$174:O$703)</f>
        <v>6533</v>
      </c>
      <c r="P952" s="1">
        <f>SUMIF(Town!$AO$174:$AO$703,$BQ952,Town!P$174:P$703)</f>
        <v>770</v>
      </c>
      <c r="W952" s="1">
        <f>SUMIF(Town!$AO$174:$AO$703,$BQ952,Town!W$174:W$703)</f>
        <v>3</v>
      </c>
      <c r="BB952" s="7">
        <f>IF(Q952&gt;0,RANK(Q952,(N952:P952,Q952:AE952)),0)</f>
        <v>0</v>
      </c>
      <c r="BC952" s="7">
        <f>IF(R952&gt;0,RANK(R952,(N952:P952,Q952:AE952)),0)</f>
        <v>0</v>
      </c>
      <c r="BD952" s="7">
        <f>IF(T952&gt;0,RANK(T952,(N952:P952,Q952:AE952)),0)</f>
        <v>0</v>
      </c>
      <c r="BE952" s="7">
        <f>IF(S952&gt;0,RANK(S952,(N952:P952,Q952:AE952)),0)</f>
        <v>0</v>
      </c>
      <c r="BF952" s="2">
        <f t="shared" si="374"/>
        <v>0</v>
      </c>
      <c r="BG952" s="2">
        <f t="shared" si="375"/>
        <v>0</v>
      </c>
      <c r="BH952" s="2">
        <f t="shared" si="376"/>
        <v>0</v>
      </c>
      <c r="BI952" s="2">
        <f t="shared" si="377"/>
        <v>0</v>
      </c>
      <c r="BK952" t="s">
        <v>257</v>
      </c>
      <c r="BL952" t="s">
        <v>1073</v>
      </c>
      <c r="BO952" s="99">
        <v>23</v>
      </c>
      <c r="BP952" s="97">
        <v>29</v>
      </c>
      <c r="BQ952" s="103">
        <f t="shared" si="378"/>
        <v>23029</v>
      </c>
      <c r="BS952" s="7" t="s">
        <v>2466</v>
      </c>
    </row>
    <row r="953" spans="1:71" ht="14" hidden="1" customHeight="1" outlineLevel="1" x14ac:dyDescent="0.2">
      <c r="A953" t="s">
        <v>492</v>
      </c>
      <c r="B953" t="s">
        <v>1073</v>
      </c>
      <c r="C953" s="1">
        <f>SUM(N953:AY953)</f>
        <v>95303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>IF(P953&gt;0,RANK(P953,(N953:P953,Q953:AE953)),0)</f>
        <v>3</v>
      </c>
      <c r="G953" s="1">
        <f>IF(C953&gt;0,MAX(N953:P953)-LARGE(N953:P953,2),0)</f>
        <v>6351</v>
      </c>
      <c r="H953" s="2">
        <f>IF(C953&gt;0,G953/C953,0)</f>
        <v>6.6640084782220915E-2</v>
      </c>
      <c r="I953" s="2"/>
      <c r="J953" s="2">
        <f>IF($C953=0,"-",N953/$C953)</f>
        <v>0.50447520015109704</v>
      </c>
      <c r="K953" s="2">
        <f>IF($C953=0,"-",O953/$C953)</f>
        <v>0.43783511536887609</v>
      </c>
      <c r="L953" s="2">
        <f>IF($C953=0,"-",P953/$C953)</f>
        <v>5.7647713083533572E-2</v>
      </c>
      <c r="M953" s="2">
        <f>IF(C953=0,"-",(1-J953-K953-L953))</f>
        <v>4.1971396493298285E-5</v>
      </c>
      <c r="N953" s="1">
        <f>SUMIF(Town!$AO$174:$AO$703,$BQ953,Town!N$174:N$703)</f>
        <v>48078</v>
      </c>
      <c r="O953" s="1">
        <f>SUMIF(Town!$AO$174:$AO$703,$BQ953,Town!O$174:O$703)</f>
        <v>41727</v>
      </c>
      <c r="P953" s="1">
        <f>SUMIF(Town!$AO$174:$AO$703,$BQ953,Town!P$174:P$703)</f>
        <v>5494</v>
      </c>
      <c r="W953" s="1">
        <f>SUMIF(Town!$AO$174:$AO$703,$BQ953,Town!W$174:W$703)</f>
        <v>4</v>
      </c>
      <c r="BB953" s="7">
        <f>IF(Q953&gt;0,RANK(Q953,(N953:P953,Q953:AE953)),0)</f>
        <v>0</v>
      </c>
      <c r="BC953" s="7">
        <f>IF(R953&gt;0,RANK(R953,(N953:P953,Q953:AE953)),0)</f>
        <v>0</v>
      </c>
      <c r="BD953" s="7">
        <f>IF(T953&gt;0,RANK(T953,(N953:P953,Q953:AE953)),0)</f>
        <v>0</v>
      </c>
      <c r="BE953" s="7">
        <f>IF(S953&gt;0,RANK(S953,(N953:P953,Q953:AE953)),0)</f>
        <v>0</v>
      </c>
      <c r="BF953" s="2">
        <f>IF($C953=0,"-",Q953/$C953)</f>
        <v>0</v>
      </c>
      <c r="BG953" s="2">
        <f>IF($C953=0,"-",R953/$C953)</f>
        <v>0</v>
      </c>
      <c r="BH953" s="2">
        <f>IF($C953=0,"-",T953/$C953)</f>
        <v>0</v>
      </c>
      <c r="BI953" s="2">
        <f>IF($C953=0,"-",S953/$C953)</f>
        <v>0</v>
      </c>
      <c r="BK953" t="s">
        <v>492</v>
      </c>
      <c r="BL953" t="s">
        <v>1073</v>
      </c>
      <c r="BO953" s="99">
        <v>23</v>
      </c>
      <c r="BP953" s="97">
        <v>31</v>
      </c>
      <c r="BQ953" s="103">
        <f>BO953*1000+BP953</f>
        <v>23031</v>
      </c>
      <c r="BS953" s="7" t="s">
        <v>2466</v>
      </c>
    </row>
    <row r="954" spans="1:71" ht="14" hidden="1" customHeight="1" outlineLevel="1" x14ac:dyDescent="0.2">
      <c r="A954" t="s">
        <v>2729</v>
      </c>
      <c r="B954" t="s">
        <v>1073</v>
      </c>
      <c r="C954" s="1">
        <f t="shared" si="369"/>
        <v>2329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>IF(P954&gt;0,RANK(P954,(N954:P954,Q954:AE954)),0)</f>
        <v>3</v>
      </c>
      <c r="G954" s="1">
        <f t="shared" si="356"/>
        <v>1701</v>
      </c>
      <c r="H954" s="2">
        <f t="shared" si="357"/>
        <v>0.73035637612709314</v>
      </c>
      <c r="I954" s="2"/>
      <c r="J954" s="2">
        <f t="shared" si="370"/>
        <v>0.84929154143409191</v>
      </c>
      <c r="K954" s="2">
        <f t="shared" si="371"/>
        <v>0.11893516530699871</v>
      </c>
      <c r="L954" s="2">
        <f t="shared" si="372"/>
        <v>3.1773293258909402E-2</v>
      </c>
      <c r="M954" s="2">
        <f t="shared" si="373"/>
        <v>-2.7755575615628914E-17</v>
      </c>
      <c r="N954" s="1">
        <f>SUMIF(Town!$AO$174:$AO$703,$BQ954,Town!N$174:N$703)</f>
        <v>1978</v>
      </c>
      <c r="O954" s="1">
        <f>SUMIF(Town!$AO$174:$AO$703,$BQ954,Town!O$174:O$703)</f>
        <v>277</v>
      </c>
      <c r="P954" s="1">
        <f>SUMIF(Town!$AO$174:$AO$703,$BQ954,Town!P$174:P$703)</f>
        <v>74</v>
      </c>
      <c r="W954" s="1">
        <f>SUMIF(Town!$AO$174:$AO$703,$BQ954,Town!W$174:W$703)</f>
        <v>0</v>
      </c>
      <c r="BB954" s="7">
        <f>IF(Q954&gt;0,RANK(Q954,(N954:P954,Q954:AE954)),0)</f>
        <v>0</v>
      </c>
      <c r="BC954" s="7">
        <f>IF(R954&gt;0,RANK(R954,(N954:P954,Q954:AE954)),0)</f>
        <v>0</v>
      </c>
      <c r="BD954" s="7">
        <f>IF(T954&gt;0,RANK(T954,(N954:P954,Q954:AE954)),0)</f>
        <v>0</v>
      </c>
      <c r="BE954" s="7">
        <f>IF(S954&gt;0,RANK(S954,(N954:P954,Q954:AE954)),0)</f>
        <v>0</v>
      </c>
      <c r="BF954" s="2">
        <f t="shared" si="374"/>
        <v>0</v>
      </c>
      <c r="BG954" s="2">
        <f t="shared" si="375"/>
        <v>0</v>
      </c>
      <c r="BH954" s="2">
        <f t="shared" si="376"/>
        <v>0</v>
      </c>
      <c r="BI954" s="2">
        <f t="shared" si="377"/>
        <v>0</v>
      </c>
      <c r="BK954" t="s">
        <v>2729</v>
      </c>
      <c r="BL954" t="s">
        <v>1073</v>
      </c>
      <c r="BO954" s="99">
        <v>23</v>
      </c>
      <c r="BP954" s="97">
        <v>99</v>
      </c>
      <c r="BQ954" s="103">
        <f t="shared" si="378"/>
        <v>23099</v>
      </c>
      <c r="BS954" s="7" t="s">
        <v>2730</v>
      </c>
    </row>
    <row r="955" spans="1:71" ht="14" customHeight="1" collapsed="1" x14ac:dyDescent="0.2">
      <c r="A955" t="s">
        <v>1738</v>
      </c>
      <c r="B955" t="s">
        <v>260</v>
      </c>
      <c r="C955" s="1">
        <f t="shared" si="369"/>
        <v>630667</v>
      </c>
      <c r="D955" s="7">
        <f>IF(N955&gt;0, RANK(N955,(N955:P955,Q955:AE955)),0)</f>
        <v>1</v>
      </c>
      <c r="E955" s="7">
        <f>IF(O955&gt;0,RANK(O955,(N955:P955,Q955:AE955)),0)</f>
        <v>2</v>
      </c>
      <c r="F955" s="7">
        <f>IF(P955&gt;0,RANK(P955,(N955:P955,Q955:AE955)),0)</f>
        <v>3</v>
      </c>
      <c r="G955" s="1">
        <f t="shared" si="356"/>
        <v>48651</v>
      </c>
      <c r="H955" s="2">
        <f t="shared" si="357"/>
        <v>7.7142136817052426E-2</v>
      </c>
      <c r="I955" s="2"/>
      <c r="J955" s="2">
        <f t="shared" si="370"/>
        <v>0.50892467815820397</v>
      </c>
      <c r="K955" s="2">
        <f t="shared" si="371"/>
        <v>0.43178254134115152</v>
      </c>
      <c r="L955" s="2">
        <f t="shared" si="372"/>
        <v>5.9092992022731487E-2</v>
      </c>
      <c r="M955" s="2">
        <f t="shared" si="373"/>
        <v>1.9978847791302795E-4</v>
      </c>
      <c r="N955" s="1">
        <f>SUM(N938:N954)</f>
        <v>320962</v>
      </c>
      <c r="O955" s="1">
        <f t="shared" ref="O955:W955" si="379">SUM(O938:O954)</f>
        <v>272311</v>
      </c>
      <c r="P955" s="1">
        <f t="shared" si="379"/>
        <v>37268</v>
      </c>
      <c r="W955" s="1">
        <f t="shared" si="379"/>
        <v>126</v>
      </c>
      <c r="BB955" s="7">
        <f>IF(Q955&gt;0,RANK(Q955,(N955:P955,Q955:AE955)),0)</f>
        <v>0</v>
      </c>
      <c r="BC955" s="7">
        <f>IF(R955&gt;0,RANK(R955,(N955:P955,Q955:AE955)),0)</f>
        <v>0</v>
      </c>
      <c r="BD955" s="7">
        <f>IF(T955&gt;0,RANK(T955,(N955:P955,Q955:AE955)),0)</f>
        <v>0</v>
      </c>
      <c r="BE955" s="7">
        <f>IF(S955&gt;0,RANK(S955,(N955:P955,Q955:AE955)),0)</f>
        <v>0</v>
      </c>
      <c r="BF955" s="2">
        <f t="shared" si="374"/>
        <v>0</v>
      </c>
      <c r="BG955" s="2">
        <f t="shared" si="375"/>
        <v>0</v>
      </c>
      <c r="BH955" s="2">
        <f t="shared" si="376"/>
        <v>0</v>
      </c>
      <c r="BI955" s="2">
        <f t="shared" si="377"/>
        <v>0</v>
      </c>
      <c r="BK955" t="s">
        <v>1738</v>
      </c>
      <c r="BL955" t="s">
        <v>260</v>
      </c>
      <c r="BO955" s="99">
        <v>23</v>
      </c>
      <c r="BP955" s="97"/>
      <c r="BQ955" s="99">
        <v>23</v>
      </c>
      <c r="BS955" s="7" t="s">
        <v>887</v>
      </c>
    </row>
    <row r="956" spans="1:71" ht="14" customHeight="1" x14ac:dyDescent="0.2">
      <c r="C956" s="1"/>
      <c r="E956" s="7"/>
      <c r="F956" s="7"/>
      <c r="I956" s="2"/>
      <c r="Q956" s="61"/>
      <c r="R956" s="61"/>
      <c r="S956" s="61"/>
      <c r="T956" s="61"/>
      <c r="U956" s="61"/>
      <c r="V956" s="61"/>
      <c r="W956" s="61"/>
      <c r="X956" s="61"/>
      <c r="Y956" s="61"/>
      <c r="Z956" s="61"/>
      <c r="BB956" s="7"/>
      <c r="BC956" s="7"/>
      <c r="BD956" s="7"/>
      <c r="BE956" s="7"/>
      <c r="BO956" s="99"/>
      <c r="BP956" s="97"/>
    </row>
    <row r="957" spans="1:71" ht="14" hidden="1" customHeight="1" outlineLevel="1" x14ac:dyDescent="0.2">
      <c r="A957" t="s">
        <v>2143</v>
      </c>
      <c r="B957" t="s">
        <v>2187</v>
      </c>
      <c r="C957" s="1">
        <f t="shared" ref="C957:C981" si="380">SUM(N957:AY957)</f>
        <v>23530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0</v>
      </c>
      <c r="G957" s="1">
        <f t="shared" si="356"/>
        <v>15239</v>
      </c>
      <c r="H957" s="2">
        <f t="shared" si="357"/>
        <v>0.64764130896727579</v>
      </c>
      <c r="I957" s="2"/>
      <c r="J957" s="2">
        <f t="shared" ref="J957:J981" si="381">IF($C957=0,"-",N957/$C957)</f>
        <v>0.16935826604334892</v>
      </c>
      <c r="K957" s="2">
        <f t="shared" ref="K957:K981" si="382">IF($C957=0,"-",O957/$C957)</f>
        <v>0.8169995750106247</v>
      </c>
      <c r="L957" s="2">
        <f t="shared" ref="L957:L981" si="383">IF($C957=0,"-",P957/$C957)</f>
        <v>0</v>
      </c>
      <c r="M957" s="2">
        <f t="shared" ref="M957:M981" si="384">IF(C957=0,"-",(1-J957-K957-L957))</f>
        <v>1.3642158946026384E-2</v>
      </c>
      <c r="N957" s="1">
        <v>3985</v>
      </c>
      <c r="O957" s="1">
        <v>19224</v>
      </c>
      <c r="Q957" s="61">
        <v>166</v>
      </c>
      <c r="R957" s="61">
        <v>139</v>
      </c>
      <c r="S957" s="61"/>
      <c r="T957" s="61"/>
      <c r="U957" s="61"/>
      <c r="V957" s="61"/>
      <c r="W957" s="61">
        <v>16</v>
      </c>
      <c r="X957" s="61"/>
      <c r="Y957" s="61"/>
      <c r="Z957" s="61"/>
      <c r="BB957" s="7">
        <f>IF(Q957&gt;0,RANK(Q957,(N957:P957,Q957:AE957)),0)</f>
        <v>3</v>
      </c>
      <c r="BC957" s="7">
        <f>IF(R957&gt;0,RANK(R957,(N957:P957,Q957:AE957)),0)</f>
        <v>4</v>
      </c>
      <c r="BD957" s="7">
        <f>IF(T957&gt;0,RANK(T957,(N957:P957,Q957:AE957)),0)</f>
        <v>0</v>
      </c>
      <c r="BE957" s="7">
        <f>IF(S957&gt;0,RANK(S957,(N957:P957,Q957:AE957)),0)</f>
        <v>0</v>
      </c>
      <c r="BF957" s="2">
        <f t="shared" ref="BF957:BF981" si="385">IF($C957=0,"-",Q957/$C957)</f>
        <v>7.0548236294092652E-3</v>
      </c>
      <c r="BG957" s="2">
        <f t="shared" ref="BG957:BG981" si="386">IF($C957=0,"-",R957/$C957)</f>
        <v>5.9073523161920953E-3</v>
      </c>
      <c r="BH957" s="2">
        <f t="shared" ref="BH957:BH981" si="387">IF($C957=0,"-",T957/$C957)</f>
        <v>0</v>
      </c>
      <c r="BI957" s="2">
        <f t="shared" ref="BI957:BI981" si="388">IF($C957=0,"-",S957/$C957)</f>
        <v>0</v>
      </c>
      <c r="BK957" t="s">
        <v>2143</v>
      </c>
      <c r="BL957" t="s">
        <v>2187</v>
      </c>
      <c r="BO957" s="99">
        <v>24</v>
      </c>
      <c r="BP957" s="97">
        <v>1</v>
      </c>
      <c r="BQ957" s="103">
        <f t="shared" ref="BQ957:BQ980" si="389">BO957*1000+BP957</f>
        <v>24001</v>
      </c>
      <c r="BS957" s="7" t="s">
        <v>2466</v>
      </c>
    </row>
    <row r="958" spans="1:71" ht="14" hidden="1" customHeight="1" outlineLevel="1" x14ac:dyDescent="0.2">
      <c r="A958" t="s">
        <v>56</v>
      </c>
      <c r="B958" t="s">
        <v>2187</v>
      </c>
      <c r="C958" s="1">
        <f t="shared" si="380"/>
        <v>229206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0</v>
      </c>
      <c r="G958" s="1">
        <f t="shared" si="356"/>
        <v>87803</v>
      </c>
      <c r="H958" s="2">
        <f t="shared" si="357"/>
        <v>0.38307461410259769</v>
      </c>
      <c r="I958" s="2"/>
      <c r="J958" s="2">
        <f t="shared" si="381"/>
        <v>0.30278003193633674</v>
      </c>
      <c r="K958" s="2">
        <f t="shared" si="382"/>
        <v>0.68585464603893442</v>
      </c>
      <c r="L958" s="2">
        <f t="shared" si="383"/>
        <v>0</v>
      </c>
      <c r="M958" s="2">
        <f t="shared" si="384"/>
        <v>1.1365322024728841E-2</v>
      </c>
      <c r="N958" s="1">
        <v>69399</v>
      </c>
      <c r="O958" s="1">
        <v>157202</v>
      </c>
      <c r="Q958" s="61">
        <v>1366</v>
      </c>
      <c r="R958" s="61">
        <v>1052</v>
      </c>
      <c r="S958" s="61"/>
      <c r="T958" s="61"/>
      <c r="U958" s="61"/>
      <c r="V958" s="61"/>
      <c r="W958" s="61">
        <v>187</v>
      </c>
      <c r="X958" s="61"/>
      <c r="Y958" s="61"/>
      <c r="Z958" s="61"/>
      <c r="BB958" s="7">
        <f>IF(Q958&gt;0,RANK(Q958,(N958:P958,Q958:AE958)),0)</f>
        <v>3</v>
      </c>
      <c r="BC958" s="7">
        <f>IF(R958&gt;0,RANK(R958,(N958:P958,Q958:AE958)),0)</f>
        <v>4</v>
      </c>
      <c r="BD958" s="7">
        <f>IF(T958&gt;0,RANK(T958,(N958:P958,Q958:AE958)),0)</f>
        <v>0</v>
      </c>
      <c r="BE958" s="7">
        <f>IF(S958&gt;0,RANK(S958,(N958:P958,Q958:AE958)),0)</f>
        <v>0</v>
      </c>
      <c r="BF958" s="2">
        <f t="shared" si="385"/>
        <v>5.9597043707407312E-3</v>
      </c>
      <c r="BG958" s="2">
        <f t="shared" si="386"/>
        <v>4.5897576852263903E-3</v>
      </c>
      <c r="BH958" s="2">
        <f t="shared" si="387"/>
        <v>0</v>
      </c>
      <c r="BI958" s="2">
        <f t="shared" si="388"/>
        <v>0</v>
      </c>
      <c r="BK958" t="s">
        <v>56</v>
      </c>
      <c r="BL958" t="s">
        <v>2187</v>
      </c>
      <c r="BO958" s="99">
        <v>24</v>
      </c>
      <c r="BP958" s="97">
        <v>3</v>
      </c>
      <c r="BQ958" s="103">
        <f t="shared" si="389"/>
        <v>24003</v>
      </c>
      <c r="BS958" s="7" t="s">
        <v>2466</v>
      </c>
    </row>
    <row r="959" spans="1:71" ht="14" hidden="1" customHeight="1" outlineLevel="1" x14ac:dyDescent="0.2">
      <c r="A959" t="s">
        <v>57</v>
      </c>
      <c r="B959" t="s">
        <v>2187</v>
      </c>
      <c r="C959" s="1">
        <f t="shared" si="380"/>
        <v>184691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>IF(P959&gt;0,RANK(P959,(N959:P959,Q959:AE959)),0)</f>
        <v>0</v>
      </c>
      <c r="G959" s="1">
        <f t="shared" si="356"/>
        <v>65249</v>
      </c>
      <c r="H959" s="2">
        <f t="shared" si="357"/>
        <v>0.35328738270949855</v>
      </c>
      <c r="I959" s="2"/>
      <c r="J959" s="2">
        <f t="shared" si="381"/>
        <v>0.66927462626765788</v>
      </c>
      <c r="K959" s="2">
        <f t="shared" si="382"/>
        <v>0.31598724355815933</v>
      </c>
      <c r="L959" s="2">
        <f t="shared" si="383"/>
        <v>0</v>
      </c>
      <c r="M959" s="2">
        <f t="shared" si="384"/>
        <v>1.4738130174182795E-2</v>
      </c>
      <c r="N959" s="1">
        <v>123609</v>
      </c>
      <c r="O959" s="1">
        <v>58360</v>
      </c>
      <c r="Q959" s="61">
        <v>1055</v>
      </c>
      <c r="R959" s="61">
        <v>1491</v>
      </c>
      <c r="S959" s="61"/>
      <c r="T959" s="61"/>
      <c r="U959" s="61"/>
      <c r="V959" s="61"/>
      <c r="W959" s="61">
        <v>176</v>
      </c>
      <c r="X959" s="61"/>
      <c r="Y959" s="61"/>
      <c r="Z959" s="61"/>
      <c r="BB959" s="7">
        <f>IF(Q959&gt;0,RANK(Q959,(N959:P959,Q959:AE959)),0)</f>
        <v>4</v>
      </c>
      <c r="BC959" s="7">
        <f>IF(R959&gt;0,RANK(R959,(N959:P959,Q959:AE959)),0)</f>
        <v>3</v>
      </c>
      <c r="BD959" s="7">
        <f>IF(T959&gt;0,RANK(T959,(N959:P959,Q959:AE959)),0)</f>
        <v>0</v>
      </c>
      <c r="BE959" s="7">
        <f>IF(S959&gt;0,RANK(S959,(N959:P959,Q959:AE959)),0)</f>
        <v>0</v>
      </c>
      <c r="BF959" s="2">
        <f t="shared" si="385"/>
        <v>5.7122436935205289E-3</v>
      </c>
      <c r="BG959" s="2">
        <f t="shared" si="386"/>
        <v>8.0729434569091069E-3</v>
      </c>
      <c r="BH959" s="2">
        <f t="shared" si="387"/>
        <v>0</v>
      </c>
      <c r="BI959" s="2">
        <f t="shared" si="388"/>
        <v>0</v>
      </c>
      <c r="BK959" t="s">
        <v>57</v>
      </c>
      <c r="BL959" t="s">
        <v>2187</v>
      </c>
      <c r="BO959" s="99">
        <v>24</v>
      </c>
      <c r="BP959" s="97">
        <v>510</v>
      </c>
      <c r="BQ959" s="103">
        <f t="shared" si="389"/>
        <v>24510</v>
      </c>
      <c r="BS959" s="7" t="s">
        <v>931</v>
      </c>
    </row>
    <row r="960" spans="1:71" ht="14" hidden="1" customHeight="1" outlineLevel="1" x14ac:dyDescent="0.2">
      <c r="A960" t="s">
        <v>1313</v>
      </c>
      <c r="B960" t="s">
        <v>2187</v>
      </c>
      <c r="C960" s="1">
        <f t="shared" si="380"/>
        <v>324276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0</v>
      </c>
      <c r="G960" s="1">
        <f t="shared" si="356"/>
        <v>75349</v>
      </c>
      <c r="H960" s="2">
        <f t="shared" si="357"/>
        <v>0.23236070507839002</v>
      </c>
      <c r="I960" s="2"/>
      <c r="J960" s="2">
        <f t="shared" si="381"/>
        <v>0.37860649570119281</v>
      </c>
      <c r="K960" s="2">
        <f t="shared" si="382"/>
        <v>0.61096720077958278</v>
      </c>
      <c r="L960" s="2">
        <f t="shared" si="383"/>
        <v>0</v>
      </c>
      <c r="M960" s="2">
        <f t="shared" si="384"/>
        <v>1.0426303519224467E-2</v>
      </c>
      <c r="N960" s="1">
        <v>122773</v>
      </c>
      <c r="O960" s="1">
        <v>198122</v>
      </c>
      <c r="Q960" s="61">
        <v>1633</v>
      </c>
      <c r="R960" s="61">
        <v>1492</v>
      </c>
      <c r="S960" s="61"/>
      <c r="T960" s="61"/>
      <c r="U960" s="61"/>
      <c r="V960" s="61"/>
      <c r="W960" s="61">
        <v>256</v>
      </c>
      <c r="X960" s="61"/>
      <c r="Y960" s="61"/>
      <c r="Z960" s="61"/>
      <c r="BB960" s="7">
        <f>IF(Q960&gt;0,RANK(Q960,(N960:P960,Q960:AE960)),0)</f>
        <v>3</v>
      </c>
      <c r="BC960" s="7">
        <f>IF(R960&gt;0,RANK(R960,(N960:P960,Q960:AE960)),0)</f>
        <v>4</v>
      </c>
      <c r="BD960" s="7">
        <f>IF(T960&gt;0,RANK(T960,(N960:P960,Q960:AE960)),0)</f>
        <v>0</v>
      </c>
      <c r="BE960" s="7">
        <f>IF(S960&gt;0,RANK(S960,(N960:P960,Q960:AE960)),0)</f>
        <v>0</v>
      </c>
      <c r="BF960" s="2">
        <f t="shared" si="385"/>
        <v>5.035833672550543E-3</v>
      </c>
      <c r="BG960" s="2">
        <f t="shared" si="386"/>
        <v>4.6010188851472204E-3</v>
      </c>
      <c r="BH960" s="2">
        <f t="shared" si="387"/>
        <v>0</v>
      </c>
      <c r="BI960" s="2">
        <f t="shared" si="388"/>
        <v>0</v>
      </c>
      <c r="BK960" t="s">
        <v>1313</v>
      </c>
      <c r="BL960" t="s">
        <v>2187</v>
      </c>
      <c r="BO960" s="99">
        <v>24</v>
      </c>
      <c r="BP960" s="97">
        <v>5</v>
      </c>
      <c r="BQ960" s="103">
        <f t="shared" si="389"/>
        <v>24005</v>
      </c>
      <c r="BS960" s="7" t="s">
        <v>2466</v>
      </c>
    </row>
    <row r="961" spans="1:71" ht="14" hidden="1" customHeight="1" outlineLevel="1" x14ac:dyDescent="0.2">
      <c r="A961" t="s">
        <v>2383</v>
      </c>
      <c r="B961" t="s">
        <v>2187</v>
      </c>
      <c r="C961" s="1">
        <f t="shared" si="380"/>
        <v>39284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0</v>
      </c>
      <c r="G961" s="1">
        <f t="shared" si="356"/>
        <v>20394</v>
      </c>
      <c r="H961" s="2">
        <f t="shared" si="357"/>
        <v>0.51914265349760713</v>
      </c>
      <c r="I961" s="2"/>
      <c r="J961" s="2">
        <f t="shared" si="381"/>
        <v>0.23459932797067509</v>
      </c>
      <c r="K961" s="2">
        <f t="shared" si="382"/>
        <v>0.75374198146828231</v>
      </c>
      <c r="L961" s="2">
        <f t="shared" si="383"/>
        <v>0</v>
      </c>
      <c r="M961" s="2">
        <f t="shared" si="384"/>
        <v>1.1658690561042628E-2</v>
      </c>
      <c r="N961" s="1">
        <v>9216</v>
      </c>
      <c r="O961" s="1">
        <v>29610</v>
      </c>
      <c r="Q961" s="61">
        <v>303</v>
      </c>
      <c r="R961" s="61">
        <v>130</v>
      </c>
      <c r="S961" s="61"/>
      <c r="T961" s="61"/>
      <c r="U961" s="61"/>
      <c r="V961" s="61"/>
      <c r="W961" s="61">
        <v>25</v>
      </c>
      <c r="X961" s="61"/>
      <c r="Y961" s="61"/>
      <c r="Z961" s="61"/>
      <c r="BB961" s="7">
        <f>IF(Q961&gt;0,RANK(Q961,(N961:P961,Q961:AE961)),0)</f>
        <v>3</v>
      </c>
      <c r="BC961" s="7">
        <f>IF(R961&gt;0,RANK(R961,(N961:P961,Q961:AE961)),0)</f>
        <v>4</v>
      </c>
      <c r="BD961" s="7">
        <f>IF(T961&gt;0,RANK(T961,(N961:P961,Q961:AE961)),0)</f>
        <v>0</v>
      </c>
      <c r="BE961" s="7">
        <f>IF(S961&gt;0,RANK(S961,(N961:P961,Q961:AE961)),0)</f>
        <v>0</v>
      </c>
      <c r="BF961" s="2">
        <f t="shared" si="385"/>
        <v>7.7130638427858672E-3</v>
      </c>
      <c r="BG961" s="2">
        <f t="shared" si="386"/>
        <v>3.3092353120863457E-3</v>
      </c>
      <c r="BH961" s="2">
        <f t="shared" si="387"/>
        <v>0</v>
      </c>
      <c r="BI961" s="2">
        <f t="shared" si="388"/>
        <v>0</v>
      </c>
      <c r="BK961" t="s">
        <v>2383</v>
      </c>
      <c r="BL961" t="s">
        <v>2187</v>
      </c>
      <c r="BO961" s="99">
        <v>24</v>
      </c>
      <c r="BP961" s="97">
        <v>9</v>
      </c>
      <c r="BQ961" s="103">
        <f t="shared" si="389"/>
        <v>24009</v>
      </c>
      <c r="BS961" s="7" t="s">
        <v>2466</v>
      </c>
    </row>
    <row r="962" spans="1:71" ht="14" hidden="1" customHeight="1" outlineLevel="1" x14ac:dyDescent="0.2">
      <c r="A962" t="s">
        <v>1035</v>
      </c>
      <c r="B962" t="s">
        <v>2187</v>
      </c>
      <c r="C962" s="1">
        <f t="shared" si="380"/>
        <v>11505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0</v>
      </c>
      <c r="G962" s="1">
        <f t="shared" si="356"/>
        <v>7589</v>
      </c>
      <c r="H962" s="2">
        <f t="shared" si="357"/>
        <v>0.65962624945675796</v>
      </c>
      <c r="I962" s="2"/>
      <c r="J962" s="2">
        <f t="shared" si="381"/>
        <v>0.16514558887440242</v>
      </c>
      <c r="K962" s="2">
        <f t="shared" si="382"/>
        <v>0.82477183833116041</v>
      </c>
      <c r="L962" s="2">
        <f t="shared" si="383"/>
        <v>0</v>
      </c>
      <c r="M962" s="2">
        <f t="shared" si="384"/>
        <v>1.0082572794437139E-2</v>
      </c>
      <c r="N962" s="1">
        <v>1900</v>
      </c>
      <c r="O962" s="1">
        <v>9489</v>
      </c>
      <c r="Q962" s="61">
        <v>82</v>
      </c>
      <c r="R962" s="61">
        <v>28</v>
      </c>
      <c r="S962" s="61"/>
      <c r="T962" s="61"/>
      <c r="U962" s="61"/>
      <c r="V962" s="61"/>
      <c r="W962" s="61">
        <v>6</v>
      </c>
      <c r="X962" s="61"/>
      <c r="Y962" s="61"/>
      <c r="Z962" s="61"/>
      <c r="BB962" s="7">
        <f>IF(Q962&gt;0,RANK(Q962,(N962:P962,Q962:AE962)),0)</f>
        <v>3</v>
      </c>
      <c r="BC962" s="7">
        <f>IF(R962&gt;0,RANK(R962,(N962:P962,Q962:AE962)),0)</f>
        <v>4</v>
      </c>
      <c r="BD962" s="7">
        <f>IF(T962&gt;0,RANK(T962,(N962:P962,Q962:AE962)),0)</f>
        <v>0</v>
      </c>
      <c r="BE962" s="7">
        <f>IF(S962&gt;0,RANK(S962,(N962:P962,Q962:AE962)),0)</f>
        <v>0</v>
      </c>
      <c r="BF962" s="2">
        <f t="shared" si="385"/>
        <v>7.127335940895263E-3</v>
      </c>
      <c r="BG962" s="2">
        <f t="shared" si="386"/>
        <v>2.4337244676227725E-3</v>
      </c>
      <c r="BH962" s="2">
        <f t="shared" si="387"/>
        <v>0</v>
      </c>
      <c r="BI962" s="2">
        <f t="shared" si="388"/>
        <v>0</v>
      </c>
      <c r="BK962" t="s">
        <v>1035</v>
      </c>
      <c r="BL962" t="s">
        <v>2187</v>
      </c>
      <c r="BO962" s="99">
        <v>24</v>
      </c>
      <c r="BP962" s="97">
        <v>11</v>
      </c>
      <c r="BQ962" s="103">
        <f t="shared" si="389"/>
        <v>24011</v>
      </c>
      <c r="BS962" s="7" t="s">
        <v>2466</v>
      </c>
    </row>
    <row r="963" spans="1:71" ht="14" hidden="1" customHeight="1" outlineLevel="1" x14ac:dyDescent="0.2">
      <c r="A963" t="s">
        <v>378</v>
      </c>
      <c r="B963" t="s">
        <v>2187</v>
      </c>
      <c r="C963" s="1">
        <f t="shared" si="380"/>
        <v>75051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0</v>
      </c>
      <c r="G963" s="1">
        <f t="shared" si="356"/>
        <v>50678</v>
      </c>
      <c r="H963" s="2">
        <f t="shared" si="357"/>
        <v>0.67524749836777653</v>
      </c>
      <c r="I963" s="2"/>
      <c r="J963" s="2">
        <f t="shared" si="381"/>
        <v>0.15678671836484523</v>
      </c>
      <c r="K963" s="2">
        <f t="shared" si="382"/>
        <v>0.83203421673262179</v>
      </c>
      <c r="L963" s="2">
        <f t="shared" si="383"/>
        <v>0</v>
      </c>
      <c r="M963" s="2">
        <f t="shared" si="384"/>
        <v>1.1179064902532954E-2</v>
      </c>
      <c r="N963" s="1">
        <v>11767</v>
      </c>
      <c r="O963" s="1">
        <v>62445</v>
      </c>
      <c r="Q963" s="61">
        <v>533</v>
      </c>
      <c r="R963" s="61">
        <v>261</v>
      </c>
      <c r="S963" s="61"/>
      <c r="T963" s="61"/>
      <c r="U963" s="61"/>
      <c r="V963" s="61"/>
      <c r="W963" s="61">
        <v>45</v>
      </c>
      <c r="X963" s="61"/>
      <c r="Y963" s="61"/>
      <c r="Z963" s="61"/>
      <c r="BB963" s="7">
        <f>IF(Q963&gt;0,RANK(Q963,(N963:P963,Q963:AE963)),0)</f>
        <v>3</v>
      </c>
      <c r="BC963" s="7">
        <f>IF(R963&gt;0,RANK(R963,(N963:P963,Q963:AE963)),0)</f>
        <v>4</v>
      </c>
      <c r="BD963" s="7">
        <f>IF(T963&gt;0,RANK(T963,(N963:P963,Q963:AE963)),0)</f>
        <v>0</v>
      </c>
      <c r="BE963" s="7">
        <f>IF(S963&gt;0,RANK(S963,(N963:P963,Q963:AE963)),0)</f>
        <v>0</v>
      </c>
      <c r="BF963" s="2">
        <f t="shared" si="385"/>
        <v>7.1018374172229547E-3</v>
      </c>
      <c r="BG963" s="2">
        <f t="shared" si="386"/>
        <v>3.4776352080585203E-3</v>
      </c>
      <c r="BH963" s="2">
        <f t="shared" si="387"/>
        <v>0</v>
      </c>
      <c r="BI963" s="2">
        <f t="shared" si="388"/>
        <v>0</v>
      </c>
      <c r="BK963" t="s">
        <v>378</v>
      </c>
      <c r="BL963" t="s">
        <v>2187</v>
      </c>
      <c r="BO963" s="99">
        <v>24</v>
      </c>
      <c r="BP963" s="97">
        <v>13</v>
      </c>
      <c r="BQ963" s="103">
        <f t="shared" si="389"/>
        <v>24013</v>
      </c>
      <c r="BS963" s="7" t="s">
        <v>2466</v>
      </c>
    </row>
    <row r="964" spans="1:71" ht="14" hidden="1" customHeight="1" outlineLevel="1" x14ac:dyDescent="0.2">
      <c r="A964" t="s">
        <v>1036</v>
      </c>
      <c r="B964" t="s">
        <v>2187</v>
      </c>
      <c r="C964" s="1">
        <f t="shared" si="380"/>
        <v>34939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0</v>
      </c>
      <c r="G964" s="1">
        <f t="shared" si="356"/>
        <v>19709</v>
      </c>
      <c r="H964" s="2">
        <f t="shared" si="357"/>
        <v>0.56409742694410259</v>
      </c>
      <c r="I964" s="2"/>
      <c r="J964" s="2">
        <f t="shared" si="381"/>
        <v>0.21048112424511292</v>
      </c>
      <c r="K964" s="2">
        <f t="shared" si="382"/>
        <v>0.77457855118921548</v>
      </c>
      <c r="L964" s="2">
        <f t="shared" si="383"/>
        <v>0</v>
      </c>
      <c r="M964" s="2">
        <f t="shared" si="384"/>
        <v>1.4940324565671625E-2</v>
      </c>
      <c r="N964" s="1">
        <v>7354</v>
      </c>
      <c r="O964" s="1">
        <v>27063</v>
      </c>
      <c r="Q964" s="61">
        <v>353</v>
      </c>
      <c r="R964" s="61">
        <v>154</v>
      </c>
      <c r="S964" s="61"/>
      <c r="T964" s="61"/>
      <c r="U964" s="61"/>
      <c r="V964" s="61"/>
      <c r="W964" s="61">
        <v>15</v>
      </c>
      <c r="X964" s="61"/>
      <c r="Y964" s="61"/>
      <c r="Z964" s="61"/>
      <c r="BB964" s="7">
        <f>IF(Q964&gt;0,RANK(Q964,(N964:P964,Q964:AE964)),0)</f>
        <v>3</v>
      </c>
      <c r="BC964" s="7">
        <f>IF(R964&gt;0,RANK(R964,(N964:P964,Q964:AE964)),0)</f>
        <v>4</v>
      </c>
      <c r="BD964" s="7">
        <f>IF(T964&gt;0,RANK(T964,(N964:P964,Q964:AE964)),0)</f>
        <v>0</v>
      </c>
      <c r="BE964" s="7">
        <f>IF(S964&gt;0,RANK(S964,(N964:P964,Q964:AE964)),0)</f>
        <v>0</v>
      </c>
      <c r="BF964" s="2">
        <f t="shared" si="385"/>
        <v>1.0103322934256847E-2</v>
      </c>
      <c r="BG964" s="2">
        <f t="shared" si="386"/>
        <v>4.4076819599874065E-3</v>
      </c>
      <c r="BH964" s="2">
        <f t="shared" si="387"/>
        <v>0</v>
      </c>
      <c r="BI964" s="2">
        <f t="shared" si="388"/>
        <v>0</v>
      </c>
      <c r="BK964" t="s">
        <v>1036</v>
      </c>
      <c r="BL964" t="s">
        <v>2187</v>
      </c>
      <c r="BO964" s="99">
        <v>24</v>
      </c>
      <c r="BP964" s="97">
        <v>15</v>
      </c>
      <c r="BQ964" s="103">
        <f t="shared" si="389"/>
        <v>24015</v>
      </c>
      <c r="BS964" s="7" t="s">
        <v>2466</v>
      </c>
    </row>
    <row r="965" spans="1:71" ht="14" hidden="1" customHeight="1" outlineLevel="1" x14ac:dyDescent="0.2">
      <c r="A965" t="s">
        <v>195</v>
      </c>
      <c r="B965" t="s">
        <v>2187</v>
      </c>
      <c r="C965" s="1">
        <f t="shared" si="380"/>
        <v>64360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>IF(P965&gt;0,RANK(P965,(N965:P965,Q965:AE965)),0)</f>
        <v>0</v>
      </c>
      <c r="G965" s="1">
        <f t="shared" ref="G965:G1028" si="390">IF(C965&gt;0,MAX(N965:P965)-LARGE(N965:P965,2),0)</f>
        <v>344</v>
      </c>
      <c r="H965" s="2">
        <f t="shared" ref="H965:H1028" si="391">IF(C965&gt;0,G965/C965,0)</f>
        <v>5.3449347420758235E-3</v>
      </c>
      <c r="I965" s="2"/>
      <c r="J965" s="2">
        <f t="shared" si="381"/>
        <v>0.49875699192044748</v>
      </c>
      <c r="K965" s="2">
        <f t="shared" si="382"/>
        <v>0.49341205717837167</v>
      </c>
      <c r="L965" s="2">
        <f t="shared" si="383"/>
        <v>0</v>
      </c>
      <c r="M965" s="2">
        <f t="shared" si="384"/>
        <v>7.8309509011807998E-3</v>
      </c>
      <c r="N965" s="1">
        <v>32100</v>
      </c>
      <c r="O965" s="1">
        <v>31756</v>
      </c>
      <c r="Q965" s="61">
        <v>274</v>
      </c>
      <c r="R965" s="61">
        <v>193</v>
      </c>
      <c r="S965" s="61"/>
      <c r="T965" s="61"/>
      <c r="U965" s="61"/>
      <c r="V965" s="61"/>
      <c r="W965" s="61">
        <v>37</v>
      </c>
      <c r="X965" s="61"/>
      <c r="Y965" s="61"/>
      <c r="Z965" s="61"/>
      <c r="BB965" s="7">
        <f>IF(Q965&gt;0,RANK(Q965,(N965:P965,Q965:AE965)),0)</f>
        <v>3</v>
      </c>
      <c r="BC965" s="7">
        <f>IF(R965&gt;0,RANK(R965,(N965:P965,Q965:AE965)),0)</f>
        <v>4</v>
      </c>
      <c r="BD965" s="7">
        <f>IF(T965&gt;0,RANK(T965,(N965:P965,Q965:AE965)),0)</f>
        <v>0</v>
      </c>
      <c r="BE965" s="7">
        <f>IF(S965&gt;0,RANK(S965,(N965:P965,Q965:AE965)),0)</f>
        <v>0</v>
      </c>
      <c r="BF965" s="2">
        <f t="shared" si="385"/>
        <v>4.257302672467371E-3</v>
      </c>
      <c r="BG965" s="2">
        <f t="shared" si="386"/>
        <v>2.9987569919204477E-3</v>
      </c>
      <c r="BH965" s="2">
        <f t="shared" si="387"/>
        <v>0</v>
      </c>
      <c r="BI965" s="2">
        <f t="shared" si="388"/>
        <v>0</v>
      </c>
      <c r="BK965" t="s">
        <v>195</v>
      </c>
      <c r="BL965" t="s">
        <v>2187</v>
      </c>
      <c r="BO965" s="99">
        <v>24</v>
      </c>
      <c r="BP965" s="97">
        <v>17</v>
      </c>
      <c r="BQ965" s="103">
        <f t="shared" si="389"/>
        <v>24017</v>
      </c>
      <c r="BS965" s="7" t="s">
        <v>2466</v>
      </c>
    </row>
    <row r="966" spans="1:71" ht="14" hidden="1" customHeight="1" outlineLevel="1" x14ac:dyDescent="0.2">
      <c r="A966" t="s">
        <v>376</v>
      </c>
      <c r="B966" t="s">
        <v>2187</v>
      </c>
      <c r="C966" s="1">
        <f t="shared" si="380"/>
        <v>12367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0</v>
      </c>
      <c r="G966" s="1">
        <f t="shared" si="390"/>
        <v>6162</v>
      </c>
      <c r="H966" s="2">
        <f t="shared" si="391"/>
        <v>0.49826150238538047</v>
      </c>
      <c r="I966" s="2"/>
      <c r="J966" s="2">
        <f t="shared" si="381"/>
        <v>0.24605805773429287</v>
      </c>
      <c r="K966" s="2">
        <f t="shared" si="382"/>
        <v>0.74431956011967337</v>
      </c>
      <c r="L966" s="2">
        <f t="shared" si="383"/>
        <v>0</v>
      </c>
      <c r="M966" s="2">
        <f t="shared" si="384"/>
        <v>9.6223821460337255E-3</v>
      </c>
      <c r="N966" s="1">
        <v>3043</v>
      </c>
      <c r="O966" s="1">
        <v>9205</v>
      </c>
      <c r="Q966" s="61">
        <v>72</v>
      </c>
      <c r="R966" s="61">
        <v>39</v>
      </c>
      <c r="S966" s="61"/>
      <c r="T966" s="61"/>
      <c r="U966" s="61"/>
      <c r="V966" s="61"/>
      <c r="W966" s="61">
        <v>8</v>
      </c>
      <c r="X966" s="61"/>
      <c r="Y966" s="61"/>
      <c r="Z966" s="61"/>
      <c r="BB966" s="7">
        <f>IF(Q966&gt;0,RANK(Q966,(N966:P966,Q966:AE966)),0)</f>
        <v>3</v>
      </c>
      <c r="BC966" s="7">
        <f>IF(R966&gt;0,RANK(R966,(N966:P966,Q966:AE966)),0)</f>
        <v>4</v>
      </c>
      <c r="BD966" s="7">
        <f>IF(T966&gt;0,RANK(T966,(N966:P966,Q966:AE966)),0)</f>
        <v>0</v>
      </c>
      <c r="BE966" s="7">
        <f>IF(S966&gt;0,RANK(S966,(N966:P966,Q966:AE966)),0)</f>
        <v>0</v>
      </c>
      <c r="BF966" s="2">
        <f t="shared" si="385"/>
        <v>5.8219455001212901E-3</v>
      </c>
      <c r="BG966" s="2">
        <f t="shared" si="386"/>
        <v>3.1535538125656991E-3</v>
      </c>
      <c r="BH966" s="2">
        <f t="shared" si="387"/>
        <v>0</v>
      </c>
      <c r="BI966" s="2">
        <f t="shared" si="388"/>
        <v>0</v>
      </c>
      <c r="BK966" t="s">
        <v>376</v>
      </c>
      <c r="BL966" t="s">
        <v>2187</v>
      </c>
      <c r="BO966" s="99">
        <v>24</v>
      </c>
      <c r="BP966" s="97">
        <v>19</v>
      </c>
      <c r="BQ966" s="103">
        <f t="shared" si="389"/>
        <v>24019</v>
      </c>
      <c r="BS966" s="7" t="s">
        <v>2466</v>
      </c>
    </row>
    <row r="967" spans="1:71" ht="14" hidden="1" customHeight="1" outlineLevel="1" x14ac:dyDescent="0.2">
      <c r="A967" t="s">
        <v>1931</v>
      </c>
      <c r="B967" t="s">
        <v>2187</v>
      </c>
      <c r="C967" s="1">
        <f t="shared" si="380"/>
        <v>107219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0</v>
      </c>
      <c r="G967" s="1">
        <f t="shared" si="390"/>
        <v>39205</v>
      </c>
      <c r="H967" s="2">
        <f t="shared" si="391"/>
        <v>0.36565347559667594</v>
      </c>
      <c r="I967" s="2"/>
      <c r="J967" s="2">
        <f t="shared" si="381"/>
        <v>0.31109225044068683</v>
      </c>
      <c r="K967" s="2">
        <f t="shared" si="382"/>
        <v>0.67674572603736283</v>
      </c>
      <c r="L967" s="2">
        <f t="shared" si="383"/>
        <v>0</v>
      </c>
      <c r="M967" s="2">
        <f t="shared" si="384"/>
        <v>1.2162023521950394E-2</v>
      </c>
      <c r="N967" s="1">
        <v>33355</v>
      </c>
      <c r="O967" s="1">
        <v>72560</v>
      </c>
      <c r="Q967" s="61">
        <v>746</v>
      </c>
      <c r="R967" s="61">
        <v>499</v>
      </c>
      <c r="S967" s="61"/>
      <c r="T967" s="61"/>
      <c r="U967" s="61"/>
      <c r="V967" s="61"/>
      <c r="W967" s="61">
        <v>59</v>
      </c>
      <c r="X967" s="61"/>
      <c r="Y967" s="61"/>
      <c r="Z967" s="61"/>
      <c r="BB967" s="7">
        <f>IF(Q967&gt;0,RANK(Q967,(N967:P967,Q967:AE967)),0)</f>
        <v>3</v>
      </c>
      <c r="BC967" s="7">
        <f>IF(R967&gt;0,RANK(R967,(N967:P967,Q967:AE967)),0)</f>
        <v>4</v>
      </c>
      <c r="BD967" s="7">
        <f>IF(T967&gt;0,RANK(T967,(N967:P967,Q967:AE967)),0)</f>
        <v>0</v>
      </c>
      <c r="BE967" s="7">
        <f>IF(S967&gt;0,RANK(S967,(N967:P967,Q967:AE967)),0)</f>
        <v>0</v>
      </c>
      <c r="BF967" s="2">
        <f t="shared" si="385"/>
        <v>6.9577220455329745E-3</v>
      </c>
      <c r="BG967" s="2">
        <f t="shared" si="386"/>
        <v>4.6540258722800997E-3</v>
      </c>
      <c r="BH967" s="2">
        <f t="shared" si="387"/>
        <v>0</v>
      </c>
      <c r="BI967" s="2">
        <f t="shared" si="388"/>
        <v>0</v>
      </c>
      <c r="BK967" t="s">
        <v>1931</v>
      </c>
      <c r="BL967" t="s">
        <v>2187</v>
      </c>
      <c r="BO967" s="99">
        <v>24</v>
      </c>
      <c r="BP967" s="97">
        <v>21</v>
      </c>
      <c r="BQ967" s="103">
        <f t="shared" si="389"/>
        <v>24021</v>
      </c>
      <c r="BS967" s="7" t="s">
        <v>2466</v>
      </c>
    </row>
    <row r="968" spans="1:71" ht="14" hidden="1" customHeight="1" outlineLevel="1" x14ac:dyDescent="0.2">
      <c r="A968" t="s">
        <v>1932</v>
      </c>
      <c r="B968" t="s">
        <v>2187</v>
      </c>
      <c r="C968" s="1">
        <f t="shared" si="380"/>
        <v>11008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0</v>
      </c>
      <c r="G968" s="1">
        <f t="shared" si="390"/>
        <v>8077</v>
      </c>
      <c r="H968" s="2">
        <f t="shared" si="391"/>
        <v>0.73373909883720934</v>
      </c>
      <c r="I968" s="2"/>
      <c r="J968" s="2">
        <f t="shared" si="381"/>
        <v>0.12672601744186046</v>
      </c>
      <c r="K968" s="2">
        <f t="shared" si="382"/>
        <v>0.86046511627906974</v>
      </c>
      <c r="L968" s="2">
        <f t="shared" si="383"/>
        <v>0</v>
      </c>
      <c r="M968" s="2">
        <f t="shared" si="384"/>
        <v>1.2808866279069742E-2</v>
      </c>
      <c r="N968" s="1">
        <v>1395</v>
      </c>
      <c r="O968" s="1">
        <v>9472</v>
      </c>
      <c r="Q968" s="61">
        <v>86</v>
      </c>
      <c r="R968" s="61">
        <v>48</v>
      </c>
      <c r="S968" s="61"/>
      <c r="T968" s="61"/>
      <c r="U968" s="61"/>
      <c r="V968" s="61"/>
      <c r="W968" s="61">
        <v>7</v>
      </c>
      <c r="X968" s="61"/>
      <c r="Y968" s="61"/>
      <c r="Z968" s="61"/>
      <c r="BB968" s="7">
        <f>IF(Q968&gt;0,RANK(Q968,(N968:P968,Q968:AE968)),0)</f>
        <v>3</v>
      </c>
      <c r="BC968" s="7">
        <f>IF(R968&gt;0,RANK(R968,(N968:P968,Q968:AE968)),0)</f>
        <v>4</v>
      </c>
      <c r="BD968" s="7">
        <f>IF(T968&gt;0,RANK(T968,(N968:P968,Q968:AE968)),0)</f>
        <v>0</v>
      </c>
      <c r="BE968" s="7">
        <f>IF(S968&gt;0,RANK(S968,(N968:P968,Q968:AE968)),0)</f>
        <v>0</v>
      </c>
      <c r="BF968" s="2">
        <f t="shared" si="385"/>
        <v>7.8125E-3</v>
      </c>
      <c r="BG968" s="2">
        <f t="shared" si="386"/>
        <v>4.3604651162790697E-3</v>
      </c>
      <c r="BH968" s="2">
        <f t="shared" si="387"/>
        <v>0</v>
      </c>
      <c r="BI968" s="2">
        <f t="shared" si="388"/>
        <v>0</v>
      </c>
      <c r="BK968" t="s">
        <v>1932</v>
      </c>
      <c r="BL968" t="s">
        <v>2187</v>
      </c>
      <c r="BO968" s="99">
        <v>24</v>
      </c>
      <c r="BP968" s="97">
        <v>23</v>
      </c>
      <c r="BQ968" s="103">
        <f t="shared" si="389"/>
        <v>24023</v>
      </c>
      <c r="BS968" s="7" t="s">
        <v>2466</v>
      </c>
    </row>
    <row r="969" spans="1:71" ht="14" hidden="1" customHeight="1" outlineLevel="1" x14ac:dyDescent="0.2">
      <c r="A969" t="s">
        <v>2349</v>
      </c>
      <c r="B969" t="s">
        <v>2187</v>
      </c>
      <c r="C969" s="1">
        <f t="shared" si="380"/>
        <v>110579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90"/>
        <v>61247</v>
      </c>
      <c r="H969" s="2">
        <f t="shared" si="391"/>
        <v>0.55387550981651124</v>
      </c>
      <c r="I969" s="2"/>
      <c r="J969" s="2">
        <f t="shared" si="381"/>
        <v>0.21714792139556335</v>
      </c>
      <c r="K969" s="2">
        <f t="shared" si="382"/>
        <v>0.77102343121207462</v>
      </c>
      <c r="L969" s="2">
        <f t="shared" si="383"/>
        <v>0</v>
      </c>
      <c r="M969" s="2">
        <f t="shared" si="384"/>
        <v>1.1828647392362002E-2</v>
      </c>
      <c r="N969" s="1">
        <v>24012</v>
      </c>
      <c r="O969" s="1">
        <v>85259</v>
      </c>
      <c r="Q969" s="61">
        <v>756</v>
      </c>
      <c r="R969" s="61">
        <v>461</v>
      </c>
      <c r="S969" s="61"/>
      <c r="T969" s="61"/>
      <c r="U969" s="61"/>
      <c r="V969" s="61"/>
      <c r="W969" s="61">
        <v>91</v>
      </c>
      <c r="X969" s="61"/>
      <c r="Y969" s="61"/>
      <c r="Z969" s="61"/>
      <c r="BB969" s="7">
        <f>IF(Q969&gt;0,RANK(Q969,(N969:P969,Q969:AE969)),0)</f>
        <v>3</v>
      </c>
      <c r="BC969" s="7">
        <f>IF(R969&gt;0,RANK(R969,(N969:P969,Q969:AE969)),0)</f>
        <v>4</v>
      </c>
      <c r="BD969" s="7">
        <f>IF(T969&gt;0,RANK(T969,(N969:P969,Q969:AE969)),0)</f>
        <v>0</v>
      </c>
      <c r="BE969" s="7">
        <f>IF(S969&gt;0,RANK(S969,(N969:P969,Q969:AE969)),0)</f>
        <v>0</v>
      </c>
      <c r="BF969" s="2">
        <f t="shared" si="385"/>
        <v>6.8367411533835536E-3</v>
      </c>
      <c r="BG969" s="2">
        <f t="shared" si="386"/>
        <v>4.1689651742193362E-3</v>
      </c>
      <c r="BH969" s="2">
        <f t="shared" si="387"/>
        <v>0</v>
      </c>
      <c r="BI969" s="2">
        <f t="shared" si="388"/>
        <v>0</v>
      </c>
      <c r="BK969" t="s">
        <v>2349</v>
      </c>
      <c r="BL969" t="s">
        <v>2187</v>
      </c>
      <c r="BO969" s="99">
        <v>24</v>
      </c>
      <c r="BP969" s="97">
        <v>25</v>
      </c>
      <c r="BQ969" s="103">
        <f t="shared" si="389"/>
        <v>24025</v>
      </c>
      <c r="BS969" s="7" t="s">
        <v>2466</v>
      </c>
    </row>
    <row r="970" spans="1:71" ht="14" hidden="1" customHeight="1" outlineLevel="1" x14ac:dyDescent="0.2">
      <c r="A970" t="s">
        <v>986</v>
      </c>
      <c r="B970" t="s">
        <v>2187</v>
      </c>
      <c r="C970" s="1">
        <f t="shared" si="380"/>
        <v>143383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90"/>
        <v>19428</v>
      </c>
      <c r="H970" s="2">
        <f t="shared" si="391"/>
        <v>0.13549723467914607</v>
      </c>
      <c r="I970" s="2"/>
      <c r="J970" s="2">
        <f t="shared" si="381"/>
        <v>0.42645222934378552</v>
      </c>
      <c r="K970" s="2">
        <f t="shared" si="382"/>
        <v>0.56194946402293156</v>
      </c>
      <c r="L970" s="2">
        <f t="shared" si="383"/>
        <v>0</v>
      </c>
      <c r="M970" s="2">
        <f t="shared" si="384"/>
        <v>1.1598306633282873E-2</v>
      </c>
      <c r="N970" s="1">
        <v>61146</v>
      </c>
      <c r="O970" s="1">
        <v>80574</v>
      </c>
      <c r="Q970" s="61">
        <v>800</v>
      </c>
      <c r="R970" s="61">
        <v>752</v>
      </c>
      <c r="S970" s="61"/>
      <c r="T970" s="61"/>
      <c r="U970" s="61"/>
      <c r="V970" s="61"/>
      <c r="W970" s="61">
        <v>111</v>
      </c>
      <c r="X970" s="61"/>
      <c r="Y970" s="61"/>
      <c r="Z970" s="61"/>
      <c r="BB970" s="7">
        <f>IF(Q970&gt;0,RANK(Q970,(N970:P970,Q970:AE970)),0)</f>
        <v>3</v>
      </c>
      <c r="BC970" s="7">
        <f>IF(R970&gt;0,RANK(R970,(N970:P970,Q970:AE970)),0)</f>
        <v>4</v>
      </c>
      <c r="BD970" s="7">
        <f>IF(T970&gt;0,RANK(T970,(N970:P970,Q970:AE970)),0)</f>
        <v>0</v>
      </c>
      <c r="BE970" s="7">
        <f>IF(S970&gt;0,RANK(S970,(N970:P970,Q970:AE970)),0)</f>
        <v>0</v>
      </c>
      <c r="BF970" s="2">
        <f t="shared" si="385"/>
        <v>5.579462000376614E-3</v>
      </c>
      <c r="BG970" s="2">
        <f t="shared" si="386"/>
        <v>5.2446942803540172E-3</v>
      </c>
      <c r="BH970" s="2">
        <f t="shared" si="387"/>
        <v>0</v>
      </c>
      <c r="BI970" s="2">
        <f t="shared" si="388"/>
        <v>0</v>
      </c>
      <c r="BK970" t="s">
        <v>986</v>
      </c>
      <c r="BL970" t="s">
        <v>2187</v>
      </c>
      <c r="BO970" s="99">
        <v>24</v>
      </c>
      <c r="BP970" s="97">
        <v>27</v>
      </c>
      <c r="BQ970" s="103">
        <f t="shared" si="389"/>
        <v>24027</v>
      </c>
      <c r="BS970" s="7" t="s">
        <v>2466</v>
      </c>
    </row>
    <row r="971" spans="1:71" ht="14" hidden="1" customHeight="1" outlineLevel="1" x14ac:dyDescent="0.2">
      <c r="A971" t="s">
        <v>2419</v>
      </c>
      <c r="B971" t="s">
        <v>2187</v>
      </c>
      <c r="C971" s="1">
        <f t="shared" si="380"/>
        <v>8694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90"/>
        <v>4148</v>
      </c>
      <c r="H971" s="2">
        <f t="shared" si="391"/>
        <v>0.47711065102369449</v>
      </c>
      <c r="I971" s="2"/>
      <c r="J971" s="2">
        <f t="shared" si="381"/>
        <v>0.25557855992638601</v>
      </c>
      <c r="K971" s="2">
        <f t="shared" si="382"/>
        <v>0.73268921095008055</v>
      </c>
      <c r="L971" s="2">
        <f t="shared" si="383"/>
        <v>0</v>
      </c>
      <c r="M971" s="2">
        <f t="shared" si="384"/>
        <v>1.1732229123533444E-2</v>
      </c>
      <c r="N971" s="1">
        <v>2222</v>
      </c>
      <c r="O971" s="1">
        <v>6370</v>
      </c>
      <c r="Q971" s="61">
        <v>43</v>
      </c>
      <c r="R971" s="61">
        <v>57</v>
      </c>
      <c r="S971" s="61"/>
      <c r="T971" s="61"/>
      <c r="U971" s="61"/>
      <c r="V971" s="61"/>
      <c r="W971" s="61">
        <v>2</v>
      </c>
      <c r="X971" s="61"/>
      <c r="Y971" s="61"/>
      <c r="Z971" s="61"/>
      <c r="BB971" s="7">
        <f>IF(Q971&gt;0,RANK(Q971,(N971:P971,Q971:AE971)),0)</f>
        <v>4</v>
      </c>
      <c r="BC971" s="7">
        <f>IF(R971&gt;0,RANK(R971,(N971:P971,Q971:AE971)),0)</f>
        <v>3</v>
      </c>
      <c r="BD971" s="7">
        <f>IF(T971&gt;0,RANK(T971,(N971:P971,Q971:AE971)),0)</f>
        <v>0</v>
      </c>
      <c r="BE971" s="7">
        <f>IF(S971&gt;0,RANK(S971,(N971:P971,Q971:AE971)),0)</f>
        <v>0</v>
      </c>
      <c r="BF971" s="2">
        <f t="shared" si="385"/>
        <v>4.9459397285484246E-3</v>
      </c>
      <c r="BG971" s="2">
        <f t="shared" si="386"/>
        <v>6.556245686680469E-3</v>
      </c>
      <c r="BH971" s="2">
        <f t="shared" si="387"/>
        <v>0</v>
      </c>
      <c r="BI971" s="2">
        <f t="shared" si="388"/>
        <v>0</v>
      </c>
      <c r="BK971" t="s">
        <v>2419</v>
      </c>
      <c r="BL971" t="s">
        <v>2187</v>
      </c>
      <c r="BO971" s="99">
        <v>24</v>
      </c>
      <c r="BP971" s="97">
        <v>29</v>
      </c>
      <c r="BQ971" s="103">
        <f t="shared" si="389"/>
        <v>24029</v>
      </c>
      <c r="BS971" s="7" t="s">
        <v>2466</v>
      </c>
    </row>
    <row r="972" spans="1:71" ht="14" hidden="1" customHeight="1" outlineLevel="1" x14ac:dyDescent="0.2">
      <c r="A972" t="s">
        <v>24</v>
      </c>
      <c r="B972" t="s">
        <v>2187</v>
      </c>
      <c r="C972" s="1">
        <f t="shared" si="380"/>
        <v>408428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>IF(P972&gt;0,RANK(P972,(N972:P972,Q972:AE972)),0)</f>
        <v>0</v>
      </c>
      <c r="G972" s="1">
        <f t="shared" si="390"/>
        <v>44011</v>
      </c>
      <c r="H972" s="2">
        <f t="shared" si="391"/>
        <v>0.10775705877168069</v>
      </c>
      <c r="I972" s="2"/>
      <c r="J972" s="2">
        <f t="shared" si="381"/>
        <v>0.54851528298745433</v>
      </c>
      <c r="K972" s="2">
        <f t="shared" si="382"/>
        <v>0.44075822421577365</v>
      </c>
      <c r="L972" s="2">
        <f t="shared" si="383"/>
        <v>0</v>
      </c>
      <c r="M972" s="2">
        <f t="shared" si="384"/>
        <v>1.0726492796772014E-2</v>
      </c>
      <c r="N972" s="1">
        <v>224029</v>
      </c>
      <c r="O972" s="1">
        <v>180018</v>
      </c>
      <c r="Q972" s="61">
        <v>1922</v>
      </c>
      <c r="R972" s="61">
        <v>2110</v>
      </c>
      <c r="S972" s="61"/>
      <c r="T972" s="61"/>
      <c r="U972" s="61"/>
      <c r="V972" s="61"/>
      <c r="W972" s="61">
        <v>349</v>
      </c>
      <c r="X972" s="61"/>
      <c r="Y972" s="61"/>
      <c r="Z972" s="61"/>
      <c r="BB972" s="7">
        <f>IF(Q972&gt;0,RANK(Q972,(N972:P972,Q972:AE972)),0)</f>
        <v>4</v>
      </c>
      <c r="BC972" s="7">
        <f>IF(R972&gt;0,RANK(R972,(N972:P972,Q972:AE972)),0)</f>
        <v>3</v>
      </c>
      <c r="BD972" s="7">
        <f>IF(T972&gt;0,RANK(T972,(N972:P972,Q972:AE972)),0)</f>
        <v>0</v>
      </c>
      <c r="BE972" s="7">
        <f>IF(S972&gt;0,RANK(S972,(N972:P972,Q972:AE972)),0)</f>
        <v>0</v>
      </c>
      <c r="BF972" s="2">
        <f t="shared" si="385"/>
        <v>4.7058477871252703E-3</v>
      </c>
      <c r="BG972" s="2">
        <f t="shared" si="386"/>
        <v>5.1661492356057858E-3</v>
      </c>
      <c r="BH972" s="2">
        <f t="shared" si="387"/>
        <v>0</v>
      </c>
      <c r="BI972" s="2">
        <f t="shared" si="388"/>
        <v>0</v>
      </c>
      <c r="BK972" t="s">
        <v>24</v>
      </c>
      <c r="BL972" t="s">
        <v>2187</v>
      </c>
      <c r="BO972" s="99">
        <v>24</v>
      </c>
      <c r="BP972" s="97">
        <v>31</v>
      </c>
      <c r="BQ972" s="103">
        <f t="shared" si="389"/>
        <v>24031</v>
      </c>
      <c r="BS972" s="7" t="s">
        <v>2466</v>
      </c>
    </row>
    <row r="973" spans="1:71" ht="14" hidden="1" customHeight="1" outlineLevel="1" x14ac:dyDescent="0.2">
      <c r="A973" t="s">
        <v>1300</v>
      </c>
      <c r="B973" t="s">
        <v>2187</v>
      </c>
      <c r="C973" s="1">
        <f t="shared" si="380"/>
        <v>318985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>IF(P973&gt;0,RANK(P973,(N973:P973,Q973:AE973)),0)</f>
        <v>0</v>
      </c>
      <c r="G973" s="1">
        <f t="shared" si="390"/>
        <v>135964</v>
      </c>
      <c r="H973" s="2">
        <f t="shared" si="391"/>
        <v>0.42623947834537673</v>
      </c>
      <c r="I973" s="2"/>
      <c r="J973" s="2">
        <f t="shared" si="381"/>
        <v>0.70814928601658389</v>
      </c>
      <c r="K973" s="2">
        <f t="shared" si="382"/>
        <v>0.2819098076712071</v>
      </c>
      <c r="L973" s="2">
        <f t="shared" si="383"/>
        <v>0</v>
      </c>
      <c r="M973" s="2">
        <f t="shared" si="384"/>
        <v>9.940906312209008E-3</v>
      </c>
      <c r="N973" s="1">
        <v>225889</v>
      </c>
      <c r="O973" s="1">
        <v>89925</v>
      </c>
      <c r="Q973" s="61">
        <v>1469</v>
      </c>
      <c r="R973" s="61">
        <v>1423</v>
      </c>
      <c r="S973" s="61"/>
      <c r="T973" s="61"/>
      <c r="U973" s="61"/>
      <c r="V973" s="61"/>
      <c r="W973" s="61">
        <v>279</v>
      </c>
      <c r="X973" s="61"/>
      <c r="Y973" s="61"/>
      <c r="Z973" s="61"/>
      <c r="BB973" s="7">
        <f>IF(Q973&gt;0,RANK(Q973,(N973:P973,Q973:AE973)),0)</f>
        <v>3</v>
      </c>
      <c r="BC973" s="7">
        <f>IF(R973&gt;0,RANK(R973,(N973:P973,Q973:AE973)),0)</f>
        <v>4</v>
      </c>
      <c r="BD973" s="7">
        <f>IF(T973&gt;0,RANK(T973,(N973:P973,Q973:AE973)),0)</f>
        <v>0</v>
      </c>
      <c r="BE973" s="7">
        <f>IF(S973&gt;0,RANK(S973,(N973:P973,Q973:AE973)),0)</f>
        <v>0</v>
      </c>
      <c r="BF973" s="2">
        <f t="shared" si="385"/>
        <v>4.6052322209508287E-3</v>
      </c>
      <c r="BG973" s="2">
        <f t="shared" si="386"/>
        <v>4.4610248130789853E-3</v>
      </c>
      <c r="BH973" s="2">
        <f t="shared" si="387"/>
        <v>0</v>
      </c>
      <c r="BI973" s="2">
        <f t="shared" si="388"/>
        <v>0</v>
      </c>
      <c r="BK973" t="s">
        <v>1300</v>
      </c>
      <c r="BL973" t="s">
        <v>2187</v>
      </c>
      <c r="BO973" s="99">
        <v>24</v>
      </c>
      <c r="BP973" s="97">
        <v>33</v>
      </c>
      <c r="BQ973" s="103">
        <f t="shared" si="389"/>
        <v>24033</v>
      </c>
      <c r="BS973" s="7" t="s">
        <v>2466</v>
      </c>
    </row>
    <row r="974" spans="1:71" ht="14" hidden="1" customHeight="1" outlineLevel="1" x14ac:dyDescent="0.2">
      <c r="A974" t="s">
        <v>1460</v>
      </c>
      <c r="B974" t="s">
        <v>2187</v>
      </c>
      <c r="C974" s="1">
        <f t="shared" si="380"/>
        <v>22971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90"/>
        <v>16235</v>
      </c>
      <c r="H974" s="2">
        <f t="shared" si="391"/>
        <v>0.70676069827173393</v>
      </c>
      <c r="I974" s="2"/>
      <c r="J974" s="2">
        <f t="shared" si="381"/>
        <v>0.14226633581472292</v>
      </c>
      <c r="K974" s="2">
        <f t="shared" si="382"/>
        <v>0.84902703408645686</v>
      </c>
      <c r="L974" s="2">
        <f t="shared" si="383"/>
        <v>0</v>
      </c>
      <c r="M974" s="2">
        <f t="shared" si="384"/>
        <v>8.7066300988202228E-3</v>
      </c>
      <c r="N974" s="1">
        <v>3268</v>
      </c>
      <c r="O974" s="1">
        <v>19503</v>
      </c>
      <c r="Q974" s="61">
        <v>99</v>
      </c>
      <c r="R974" s="61">
        <v>86</v>
      </c>
      <c r="S974" s="61"/>
      <c r="T974" s="61"/>
      <c r="U974" s="61"/>
      <c r="V974" s="61"/>
      <c r="W974" s="61">
        <v>15</v>
      </c>
      <c r="X974" s="61"/>
      <c r="Y974" s="61"/>
      <c r="Z974" s="61"/>
      <c r="BB974" s="7">
        <f>IF(Q974&gt;0,RANK(Q974,(N974:P974,Q974:AE974)),0)</f>
        <v>3</v>
      </c>
      <c r="BC974" s="7">
        <f>IF(R974&gt;0,RANK(R974,(N974:P974,Q974:AE974)),0)</f>
        <v>4</v>
      </c>
      <c r="BD974" s="7">
        <f>IF(T974&gt;0,RANK(T974,(N974:P974,Q974:AE974)),0)</f>
        <v>0</v>
      </c>
      <c r="BE974" s="7">
        <f>IF(S974&gt;0,RANK(S974,(N974:P974,Q974:AE974)),0)</f>
        <v>0</v>
      </c>
      <c r="BF974" s="2">
        <f t="shared" si="385"/>
        <v>4.3097818989160245E-3</v>
      </c>
      <c r="BG974" s="2">
        <f t="shared" si="386"/>
        <v>3.7438509424927084E-3</v>
      </c>
      <c r="BH974" s="2">
        <f t="shared" si="387"/>
        <v>0</v>
      </c>
      <c r="BI974" s="2">
        <f t="shared" si="388"/>
        <v>0</v>
      </c>
      <c r="BK974" t="s">
        <v>1460</v>
      </c>
      <c r="BL974" t="s">
        <v>2187</v>
      </c>
      <c r="BO974" s="99">
        <v>24</v>
      </c>
      <c r="BP974" s="97">
        <v>35</v>
      </c>
      <c r="BQ974" s="103">
        <f t="shared" si="389"/>
        <v>24035</v>
      </c>
      <c r="BS974" s="7" t="s">
        <v>2466</v>
      </c>
    </row>
    <row r="975" spans="1:71" ht="14" hidden="1" customHeight="1" outlineLevel="1" x14ac:dyDescent="0.2">
      <c r="A975" t="s">
        <v>1272</v>
      </c>
      <c r="B975" t="s">
        <v>2187</v>
      </c>
      <c r="C975" s="1">
        <f t="shared" si="380"/>
        <v>40394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90"/>
        <v>21619</v>
      </c>
      <c r="H975" s="2">
        <f t="shared" si="391"/>
        <v>0.53520324800712982</v>
      </c>
      <c r="I975" s="2"/>
      <c r="J975" s="2">
        <f t="shared" si="381"/>
        <v>0.22488488389364758</v>
      </c>
      <c r="K975" s="2">
        <f t="shared" si="382"/>
        <v>0.7600881319007774</v>
      </c>
      <c r="L975" s="2">
        <f t="shared" si="383"/>
        <v>0</v>
      </c>
      <c r="M975" s="2">
        <f t="shared" si="384"/>
        <v>1.5026984205575022E-2</v>
      </c>
      <c r="N975" s="1">
        <v>9084</v>
      </c>
      <c r="O975" s="1">
        <v>30703</v>
      </c>
      <c r="Q975" s="61">
        <v>410</v>
      </c>
      <c r="R975" s="61">
        <v>170</v>
      </c>
      <c r="S975" s="61"/>
      <c r="T975" s="61"/>
      <c r="U975" s="61"/>
      <c r="V975" s="61"/>
      <c r="W975" s="61">
        <v>27</v>
      </c>
      <c r="X975" s="61"/>
      <c r="Y975" s="61"/>
      <c r="Z975" s="61"/>
      <c r="BB975" s="7">
        <f>IF(Q975&gt;0,RANK(Q975,(N975:P975,Q975:AE975)),0)</f>
        <v>3</v>
      </c>
      <c r="BC975" s="7">
        <f>IF(R975&gt;0,RANK(R975,(N975:P975,Q975:AE975)),0)</f>
        <v>4</v>
      </c>
      <c r="BD975" s="7">
        <f>IF(T975&gt;0,RANK(T975,(N975:P975,Q975:AE975)),0)</f>
        <v>0</v>
      </c>
      <c r="BE975" s="7">
        <f>IF(S975&gt;0,RANK(S975,(N975:P975,Q975:AE975)),0)</f>
        <v>0</v>
      </c>
      <c r="BF975" s="2">
        <f t="shared" si="385"/>
        <v>1.0150022280536714E-2</v>
      </c>
      <c r="BG975" s="2">
        <f t="shared" si="386"/>
        <v>4.2085458236371743E-3</v>
      </c>
      <c r="BH975" s="2">
        <f t="shared" si="387"/>
        <v>0</v>
      </c>
      <c r="BI975" s="2">
        <f t="shared" si="388"/>
        <v>0</v>
      </c>
      <c r="BK975" t="s">
        <v>1272</v>
      </c>
      <c r="BL975" t="s">
        <v>2187</v>
      </c>
      <c r="BO975" s="99">
        <v>24</v>
      </c>
      <c r="BP975" s="97">
        <v>37</v>
      </c>
      <c r="BQ975" s="103">
        <f t="shared" si="389"/>
        <v>24037</v>
      </c>
      <c r="BS975" s="7" t="s">
        <v>2466</v>
      </c>
    </row>
    <row r="976" spans="1:71" ht="14" hidden="1" customHeight="1" outlineLevel="1" x14ac:dyDescent="0.2">
      <c r="A976" t="s">
        <v>1616</v>
      </c>
      <c r="B976" t="s">
        <v>2187</v>
      </c>
      <c r="C976" s="1">
        <f t="shared" si="380"/>
        <v>7702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90"/>
        <v>2824</v>
      </c>
      <c r="H976" s="2">
        <f t="shared" si="391"/>
        <v>0.3666580109062581</v>
      </c>
      <c r="I976" s="2"/>
      <c r="J976" s="2">
        <f t="shared" si="381"/>
        <v>0.30888081017917424</v>
      </c>
      <c r="K976" s="2">
        <f t="shared" si="382"/>
        <v>0.67553882108543239</v>
      </c>
      <c r="L976" s="2">
        <f t="shared" si="383"/>
        <v>0</v>
      </c>
      <c r="M976" s="2">
        <f t="shared" si="384"/>
        <v>1.5580368735393368E-2</v>
      </c>
      <c r="N976" s="1">
        <v>2379</v>
      </c>
      <c r="O976" s="1">
        <v>5203</v>
      </c>
      <c r="Q976" s="61">
        <v>71</v>
      </c>
      <c r="R976" s="61">
        <v>33</v>
      </c>
      <c r="S976" s="61"/>
      <c r="T976" s="61"/>
      <c r="U976" s="61"/>
      <c r="V976" s="61"/>
      <c r="W976" s="61">
        <v>16</v>
      </c>
      <c r="X976" s="61"/>
      <c r="Y976" s="61"/>
      <c r="Z976" s="61"/>
      <c r="BB976" s="7">
        <f>IF(Q976&gt;0,RANK(Q976,(N976:P976,Q976:AE976)),0)</f>
        <v>3</v>
      </c>
      <c r="BC976" s="7">
        <f>IF(R976&gt;0,RANK(R976,(N976:P976,Q976:AE976)),0)</f>
        <v>4</v>
      </c>
      <c r="BD976" s="7">
        <f>IF(T976&gt;0,RANK(T976,(N976:P976,Q976:AE976)),0)</f>
        <v>0</v>
      </c>
      <c r="BE976" s="7">
        <f>IF(S976&gt;0,RANK(S976,(N976:P976,Q976:AE976)),0)</f>
        <v>0</v>
      </c>
      <c r="BF976" s="2">
        <f t="shared" si="385"/>
        <v>9.2183848351077638E-3</v>
      </c>
      <c r="BG976" s="2">
        <f t="shared" si="386"/>
        <v>4.2846014022331859E-3</v>
      </c>
      <c r="BH976" s="2">
        <f t="shared" si="387"/>
        <v>0</v>
      </c>
      <c r="BI976" s="2">
        <f t="shared" si="388"/>
        <v>0</v>
      </c>
      <c r="BK976" t="s">
        <v>1616</v>
      </c>
      <c r="BL976" t="s">
        <v>2187</v>
      </c>
      <c r="BO976" s="99">
        <v>24</v>
      </c>
      <c r="BP976" s="97">
        <v>39</v>
      </c>
      <c r="BQ976" s="103">
        <f t="shared" si="389"/>
        <v>24039</v>
      </c>
      <c r="BS976" s="7" t="s">
        <v>2466</v>
      </c>
    </row>
    <row r="977" spans="1:71" ht="14" hidden="1" customHeight="1" outlineLevel="1" x14ac:dyDescent="0.2">
      <c r="A977" t="s">
        <v>2347</v>
      </c>
      <c r="B977" t="s">
        <v>2187</v>
      </c>
      <c r="C977" s="1">
        <f t="shared" si="380"/>
        <v>18190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90"/>
        <v>10124</v>
      </c>
      <c r="H977" s="2">
        <f t="shared" si="391"/>
        <v>0.55656954370533263</v>
      </c>
      <c r="I977" s="2"/>
      <c r="J977" s="2">
        <f t="shared" si="381"/>
        <v>0.21753710830126444</v>
      </c>
      <c r="K977" s="2">
        <f t="shared" si="382"/>
        <v>0.77410665200659701</v>
      </c>
      <c r="L977" s="2">
        <f t="shared" si="383"/>
        <v>0</v>
      </c>
      <c r="M977" s="2">
        <f t="shared" si="384"/>
        <v>8.3562396921385007E-3</v>
      </c>
      <c r="N977" s="1">
        <v>3957</v>
      </c>
      <c r="O977" s="1">
        <v>14081</v>
      </c>
      <c r="Q977" s="61">
        <v>79</v>
      </c>
      <c r="R977" s="61">
        <v>66</v>
      </c>
      <c r="S977" s="61"/>
      <c r="T977" s="61"/>
      <c r="U977" s="61"/>
      <c r="V977" s="61"/>
      <c r="W977" s="61">
        <v>7</v>
      </c>
      <c r="X977" s="61"/>
      <c r="Y977" s="61"/>
      <c r="Z977" s="61"/>
      <c r="BB977" s="7">
        <f>IF(Q977&gt;0,RANK(Q977,(N977:P977,Q977:AE977)),0)</f>
        <v>3</v>
      </c>
      <c r="BC977" s="7">
        <f>IF(R977&gt;0,RANK(R977,(N977:P977,Q977:AE977)),0)</f>
        <v>4</v>
      </c>
      <c r="BD977" s="7">
        <f>IF(T977&gt;0,RANK(T977,(N977:P977,Q977:AE977)),0)</f>
        <v>0</v>
      </c>
      <c r="BE977" s="7">
        <f>IF(S977&gt;0,RANK(S977,(N977:P977,Q977:AE977)),0)</f>
        <v>0</v>
      </c>
      <c r="BF977" s="2">
        <f t="shared" si="385"/>
        <v>4.3430456294667403E-3</v>
      </c>
      <c r="BG977" s="2">
        <f t="shared" si="386"/>
        <v>3.628367234744365E-3</v>
      </c>
      <c r="BH977" s="2">
        <f t="shared" si="387"/>
        <v>0</v>
      </c>
      <c r="BI977" s="2">
        <f t="shared" si="388"/>
        <v>0</v>
      </c>
      <c r="BK977" t="s">
        <v>2347</v>
      </c>
      <c r="BL977" t="s">
        <v>2187</v>
      </c>
      <c r="BO977" s="99">
        <v>24</v>
      </c>
      <c r="BP977" s="97">
        <v>41</v>
      </c>
      <c r="BQ977" s="103">
        <f t="shared" si="389"/>
        <v>24041</v>
      </c>
      <c r="BS977" s="7" t="s">
        <v>2466</v>
      </c>
    </row>
    <row r="978" spans="1:71" ht="14" hidden="1" customHeight="1" outlineLevel="1" x14ac:dyDescent="0.2">
      <c r="A978" t="s">
        <v>257</v>
      </c>
      <c r="B978" t="s">
        <v>2187</v>
      </c>
      <c r="C978" s="1">
        <f t="shared" si="380"/>
        <v>50461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90"/>
        <v>27871</v>
      </c>
      <c r="H978" s="2">
        <f t="shared" si="391"/>
        <v>0.55232754008045815</v>
      </c>
      <c r="I978" s="2"/>
      <c r="J978" s="2">
        <f t="shared" si="381"/>
        <v>0.21588949882087155</v>
      </c>
      <c r="K978" s="2">
        <f t="shared" si="382"/>
        <v>0.76821703890132975</v>
      </c>
      <c r="L978" s="2">
        <f t="shared" si="383"/>
        <v>0</v>
      </c>
      <c r="M978" s="2">
        <f t="shared" si="384"/>
        <v>1.5893462277798753E-2</v>
      </c>
      <c r="N978" s="1">
        <v>10894</v>
      </c>
      <c r="O978" s="1">
        <v>38765</v>
      </c>
      <c r="Q978" s="61">
        <v>491</v>
      </c>
      <c r="R978" s="61">
        <v>268</v>
      </c>
      <c r="S978" s="61"/>
      <c r="T978" s="61"/>
      <c r="U978" s="61"/>
      <c r="V978" s="61"/>
      <c r="W978" s="61">
        <v>43</v>
      </c>
      <c r="X978" s="61"/>
      <c r="Y978" s="61"/>
      <c r="Z978" s="61"/>
      <c r="BB978" s="7">
        <f>IF(Q978&gt;0,RANK(Q978,(N978:P978,Q978:AE978)),0)</f>
        <v>3</v>
      </c>
      <c r="BC978" s="7">
        <f>IF(R978&gt;0,RANK(R978,(N978:P978,Q978:AE978)),0)</f>
        <v>4</v>
      </c>
      <c r="BD978" s="7">
        <f>IF(T978&gt;0,RANK(T978,(N978:P978,Q978:AE978)),0)</f>
        <v>0</v>
      </c>
      <c r="BE978" s="7">
        <f>IF(S978&gt;0,RANK(S978,(N978:P978,Q978:AE978)),0)</f>
        <v>0</v>
      </c>
      <c r="BF978" s="2">
        <f t="shared" si="385"/>
        <v>9.7302867561086786E-3</v>
      </c>
      <c r="BG978" s="2">
        <f t="shared" si="386"/>
        <v>5.3110322823566713E-3</v>
      </c>
      <c r="BH978" s="2">
        <f t="shared" si="387"/>
        <v>0</v>
      </c>
      <c r="BI978" s="2">
        <f t="shared" si="388"/>
        <v>0</v>
      </c>
      <c r="BK978" t="s">
        <v>257</v>
      </c>
      <c r="BL978" t="s">
        <v>2187</v>
      </c>
      <c r="BO978" s="99">
        <v>24</v>
      </c>
      <c r="BP978" s="97">
        <v>43</v>
      </c>
      <c r="BQ978" s="103">
        <f t="shared" si="389"/>
        <v>24043</v>
      </c>
      <c r="BS978" s="7" t="s">
        <v>2466</v>
      </c>
    </row>
    <row r="979" spans="1:71" ht="14" hidden="1" customHeight="1" outlineLevel="1" x14ac:dyDescent="0.2">
      <c r="A979" t="s">
        <v>2414</v>
      </c>
      <c r="B979" t="s">
        <v>2187</v>
      </c>
      <c r="C979" s="1">
        <f t="shared" si="380"/>
        <v>33534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90"/>
        <v>12233</v>
      </c>
      <c r="H979" s="2">
        <f t="shared" si="391"/>
        <v>0.36479394047832053</v>
      </c>
      <c r="I979" s="2"/>
      <c r="J979" s="2">
        <f t="shared" si="381"/>
        <v>0.31090833184230932</v>
      </c>
      <c r="K979" s="2">
        <f t="shared" si="382"/>
        <v>0.67570227232062985</v>
      </c>
      <c r="L979" s="2">
        <f t="shared" si="383"/>
        <v>0</v>
      </c>
      <c r="M979" s="2">
        <f t="shared" si="384"/>
        <v>1.338939583706078E-2</v>
      </c>
      <c r="N979" s="1">
        <v>10426</v>
      </c>
      <c r="O979" s="1">
        <v>22659</v>
      </c>
      <c r="Q979" s="61">
        <v>284</v>
      </c>
      <c r="R979" s="61">
        <v>141</v>
      </c>
      <c r="S979" s="61"/>
      <c r="T979" s="61"/>
      <c r="U979" s="61"/>
      <c r="V979" s="61"/>
      <c r="W979" s="61">
        <v>24</v>
      </c>
      <c r="X979" s="61"/>
      <c r="Y979" s="61"/>
      <c r="Z979" s="61"/>
      <c r="BB979" s="7">
        <f>IF(Q979&gt;0,RANK(Q979,(N979:P979,Q979:AE979)),0)</f>
        <v>3</v>
      </c>
      <c r="BC979" s="7">
        <f>IF(R979&gt;0,RANK(R979,(N979:P979,Q979:AE979)),0)</f>
        <v>4</v>
      </c>
      <c r="BD979" s="7">
        <f>IF(T979&gt;0,RANK(T979,(N979:P979,Q979:AE979)),0)</f>
        <v>0</v>
      </c>
      <c r="BE979" s="7">
        <f>IF(S979&gt;0,RANK(S979,(N979:P979,Q979:AE979)),0)</f>
        <v>0</v>
      </c>
      <c r="BF979" s="2">
        <f t="shared" si="385"/>
        <v>8.469016520546312E-3</v>
      </c>
      <c r="BG979" s="2">
        <f t="shared" si="386"/>
        <v>4.2046877795670068E-3</v>
      </c>
      <c r="BH979" s="2">
        <f t="shared" si="387"/>
        <v>0</v>
      </c>
      <c r="BI979" s="2">
        <f t="shared" si="388"/>
        <v>0</v>
      </c>
      <c r="BK979" t="s">
        <v>2414</v>
      </c>
      <c r="BL979" t="s">
        <v>2187</v>
      </c>
      <c r="BO979" s="99">
        <v>24</v>
      </c>
      <c r="BP979" s="97">
        <v>45</v>
      </c>
      <c r="BQ979" s="103">
        <f t="shared" si="389"/>
        <v>24045</v>
      </c>
      <c r="BS979" s="7" t="s">
        <v>2466</v>
      </c>
    </row>
    <row r="980" spans="1:71" ht="14" hidden="1" customHeight="1" outlineLevel="1" x14ac:dyDescent="0.2">
      <c r="A980" t="s">
        <v>1874</v>
      </c>
      <c r="B980" t="s">
        <v>2187</v>
      </c>
      <c r="C980" s="1">
        <f t="shared" si="380"/>
        <v>23755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90"/>
        <v>12639</v>
      </c>
      <c r="H980" s="2">
        <f t="shared" si="391"/>
        <v>0.53205640917701535</v>
      </c>
      <c r="I980" s="2"/>
      <c r="J980" s="2">
        <f t="shared" si="381"/>
        <v>0.22887813091980636</v>
      </c>
      <c r="K980" s="2">
        <f t="shared" si="382"/>
        <v>0.76093454009682171</v>
      </c>
      <c r="L980" s="2">
        <f t="shared" si="383"/>
        <v>0</v>
      </c>
      <c r="M980" s="2">
        <f t="shared" si="384"/>
        <v>1.0187328983371935E-2</v>
      </c>
      <c r="N980" s="1">
        <v>5437</v>
      </c>
      <c r="O980" s="1">
        <v>18076</v>
      </c>
      <c r="Q980" s="61">
        <v>148</v>
      </c>
      <c r="R980" s="61">
        <v>82</v>
      </c>
      <c r="S980" s="61"/>
      <c r="T980" s="61"/>
      <c r="U980" s="61"/>
      <c r="V980" s="61"/>
      <c r="W980" s="61">
        <v>12</v>
      </c>
      <c r="X980" s="61"/>
      <c r="Y980" s="61"/>
      <c r="Z980" s="61"/>
      <c r="BB980" s="7">
        <f>IF(Q980&gt;0,RANK(Q980,(N980:P980,Q980:AE980)),0)</f>
        <v>3</v>
      </c>
      <c r="BC980" s="7">
        <f>IF(R980&gt;0,RANK(R980,(N980:P980,Q980:AE980)),0)</f>
        <v>4</v>
      </c>
      <c r="BD980" s="7">
        <f>IF(T980&gt;0,RANK(T980,(N980:P980,Q980:AE980)),0)</f>
        <v>0</v>
      </c>
      <c r="BE980" s="7">
        <f>IF(S980&gt;0,RANK(S980,(N980:P980,Q980:AE980)),0)</f>
        <v>0</v>
      </c>
      <c r="BF980" s="2">
        <f t="shared" si="385"/>
        <v>6.230267312144812E-3</v>
      </c>
      <c r="BG980" s="2">
        <f t="shared" si="386"/>
        <v>3.4519048621342876E-3</v>
      </c>
      <c r="BH980" s="2">
        <f t="shared" si="387"/>
        <v>0</v>
      </c>
      <c r="BI980" s="2">
        <f t="shared" si="388"/>
        <v>0</v>
      </c>
      <c r="BK980" t="s">
        <v>1874</v>
      </c>
      <c r="BL980" t="s">
        <v>2187</v>
      </c>
      <c r="BO980" s="99">
        <v>24</v>
      </c>
      <c r="BP980" s="97">
        <v>47</v>
      </c>
      <c r="BQ980" s="103">
        <f t="shared" si="389"/>
        <v>24047</v>
      </c>
      <c r="BS980" s="7" t="s">
        <v>2466</v>
      </c>
    </row>
    <row r="981" spans="1:71" ht="14" customHeight="1" collapsed="1" x14ac:dyDescent="0.2">
      <c r="A981" t="s">
        <v>2543</v>
      </c>
      <c r="B981" t="s">
        <v>260</v>
      </c>
      <c r="C981" s="1">
        <f t="shared" si="380"/>
        <v>2304512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90"/>
        <v>273005</v>
      </c>
      <c r="H981" s="2">
        <f t="shared" si="391"/>
        <v>0.11846542782159521</v>
      </c>
      <c r="I981" s="2"/>
      <c r="J981" s="2">
        <f t="shared" si="381"/>
        <v>0.43507649341812932</v>
      </c>
      <c r="K981" s="2">
        <f t="shared" si="382"/>
        <v>0.55354192123972445</v>
      </c>
      <c r="L981" s="2">
        <f t="shared" si="383"/>
        <v>0</v>
      </c>
      <c r="M981" s="2">
        <f t="shared" si="384"/>
        <v>1.1381585342146283E-2</v>
      </c>
      <c r="N981" s="1">
        <f>SUM(N957:N980)</f>
        <v>1002639</v>
      </c>
      <c r="O981" s="1">
        <f t="shared" ref="O981:W981" si="392">SUM(O957:O980)</f>
        <v>1275644</v>
      </c>
      <c r="Q981" s="1">
        <f t="shared" si="392"/>
        <v>13241</v>
      </c>
      <c r="R981" s="1">
        <f t="shared" si="392"/>
        <v>11175</v>
      </c>
      <c r="W981" s="1">
        <f t="shared" si="392"/>
        <v>1813</v>
      </c>
      <c r="BB981" s="7">
        <f>IF(Q981&gt;0,RANK(Q981,(N981:P981,Q981:AE981)),0)</f>
        <v>3</v>
      </c>
      <c r="BC981" s="7">
        <f>IF(R981&gt;0,RANK(R981,(N981:P981,Q981:AE981)),0)</f>
        <v>4</v>
      </c>
      <c r="BD981" s="7">
        <f>IF(T981&gt;0,RANK(T981,(N981:P981,Q981:AE981)),0)</f>
        <v>0</v>
      </c>
      <c r="BE981" s="7">
        <f>IF(S981&gt;0,RANK(S981,(N981:P981,Q981:AE981)),0)</f>
        <v>0</v>
      </c>
      <c r="BF981" s="2">
        <f t="shared" si="385"/>
        <v>5.7456849866696288E-3</v>
      </c>
      <c r="BG981" s="2">
        <f t="shared" si="386"/>
        <v>4.8491828204843372E-3</v>
      </c>
      <c r="BH981" s="2">
        <f t="shared" si="387"/>
        <v>0</v>
      </c>
      <c r="BI981" s="2">
        <f t="shared" si="388"/>
        <v>0</v>
      </c>
      <c r="BK981" t="s">
        <v>2543</v>
      </c>
      <c r="BL981" t="s">
        <v>260</v>
      </c>
      <c r="BO981" s="99">
        <v>24</v>
      </c>
      <c r="BP981" s="97"/>
      <c r="BQ981" s="99">
        <v>24</v>
      </c>
      <c r="BS981" s="7" t="s">
        <v>887</v>
      </c>
    </row>
    <row r="982" spans="1:71" ht="14" customHeight="1" x14ac:dyDescent="0.2">
      <c r="C982" s="1"/>
      <c r="E982" s="7"/>
      <c r="F982" s="7"/>
      <c r="I982" s="2"/>
      <c r="BB982" s="7"/>
      <c r="BC982" s="7"/>
      <c r="BD982" s="7"/>
      <c r="BE982" s="7"/>
      <c r="BO982" s="99"/>
      <c r="BP982" s="97"/>
    </row>
    <row r="983" spans="1:71" ht="14" hidden="1" customHeight="1" outlineLevel="1" x14ac:dyDescent="0.2">
      <c r="A983" t="s">
        <v>19</v>
      </c>
      <c r="B983" t="s">
        <v>1961</v>
      </c>
      <c r="C983" s="1">
        <f t="shared" ref="C983:C997" si="393">SUM(N983:AY983)</f>
        <v>116254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90"/>
        <v>55557</v>
      </c>
      <c r="H983" s="2">
        <f t="shared" si="391"/>
        <v>0.47789323378120324</v>
      </c>
      <c r="I983" s="2"/>
      <c r="J983" s="2">
        <f t="shared" ref="J983:J997" si="394">IF($C983=0,"-",N983/$C983)</f>
        <v>0.25950935021590654</v>
      </c>
      <c r="K983" s="2">
        <f t="shared" ref="K983:K997" si="395">IF($C983=0,"-",O983/$C983)</f>
        <v>0.73740258399710978</v>
      </c>
      <c r="L983" s="2">
        <f t="shared" ref="L983:L997" si="396">IF($C983=0,"-",P983/$C983)</f>
        <v>0</v>
      </c>
      <c r="M983" s="2">
        <f t="shared" ref="M983:M997" si="397">IF(C983=0,"-",(1-J983-K983-L983))</f>
        <v>3.0880657869837291E-3</v>
      </c>
      <c r="N983" s="1">
        <f>SUMIF(Town!$AO$706:$AO$1056,$BQ983,Town!N$706:N$1056)</f>
        <v>30169</v>
      </c>
      <c r="O983" s="1">
        <f>SUMIF(Town!$AO$706:$AO$1056,$BQ983,Town!O$706:O$1056)</f>
        <v>85726</v>
      </c>
      <c r="W983" s="1">
        <f>SUMIF(Town!$AO$706:$AO$1056,$BQ983,Town!W$706:W$1056)</f>
        <v>359</v>
      </c>
      <c r="BB983" s="7">
        <f>IF(Q983&gt;0,RANK(Q983,(N983:P983,Q983:AE983)),0)</f>
        <v>0</v>
      </c>
      <c r="BC983" s="7">
        <f>IF(R983&gt;0,RANK(R983,(N983:P983,Q983:AE983)),0)</f>
        <v>0</v>
      </c>
      <c r="BD983" s="7">
        <f>IF(T983&gt;0,RANK(T983,(N983:P983,Q983:AE983)),0)</f>
        <v>0</v>
      </c>
      <c r="BE983" s="7">
        <f>IF(S983&gt;0,RANK(S983,(N983:P983,Q983:AE983)),0)</f>
        <v>0</v>
      </c>
      <c r="BF983" s="2">
        <f t="shared" ref="BF983:BF997" si="398">IF($C983=0,"-",Q983/$C983)</f>
        <v>0</v>
      </c>
      <c r="BG983" s="2">
        <f t="shared" ref="BG983:BG997" si="399">IF($C983=0,"-",R983/$C983)</f>
        <v>0</v>
      </c>
      <c r="BH983" s="2">
        <f t="shared" ref="BH983:BH997" si="400">IF($C983=0,"-",T983/$C983)</f>
        <v>0</v>
      </c>
      <c r="BI983" s="2">
        <f t="shared" ref="BI983:BI997" si="401">IF($C983=0,"-",S983/$C983)</f>
        <v>0</v>
      </c>
      <c r="BK983" t="s">
        <v>19</v>
      </c>
      <c r="BL983" t="s">
        <v>1961</v>
      </c>
      <c r="BO983" s="99">
        <v>25</v>
      </c>
      <c r="BP983" s="97">
        <v>1</v>
      </c>
      <c r="BQ983" s="103">
        <f t="shared" ref="BQ983:BQ996" si="402">BO983*1000+BP983</f>
        <v>25001</v>
      </c>
      <c r="BS983" s="7" t="s">
        <v>2466</v>
      </c>
    </row>
    <row r="984" spans="1:71" ht="14" hidden="1" customHeight="1" outlineLevel="1" x14ac:dyDescent="0.2">
      <c r="A984" t="s">
        <v>12</v>
      </c>
      <c r="B984" t="s">
        <v>1961</v>
      </c>
      <c r="C984" s="1">
        <f t="shared" si="393"/>
        <v>53428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1">
        <f t="shared" si="390"/>
        <v>3301</v>
      </c>
      <c r="H984" s="2">
        <f t="shared" si="391"/>
        <v>6.1784083252227298E-2</v>
      </c>
      <c r="I984" s="2"/>
      <c r="J984" s="2">
        <f t="shared" si="394"/>
        <v>0.46848094632028148</v>
      </c>
      <c r="K984" s="2">
        <f t="shared" si="395"/>
        <v>0.53026502957250876</v>
      </c>
      <c r="L984" s="2">
        <f t="shared" si="396"/>
        <v>0</v>
      </c>
      <c r="M984" s="2">
        <f t="shared" si="397"/>
        <v>1.2540241072097613E-3</v>
      </c>
      <c r="N984" s="1">
        <f>SUMIF(Town!$AO$706:$AO$1056,$BQ984,Town!N$706:N$1056)</f>
        <v>25030</v>
      </c>
      <c r="O984" s="1">
        <f>SUMIF(Town!$AO$706:$AO$1056,$BQ984,Town!O$706:O$1056)</f>
        <v>28331</v>
      </c>
      <c r="W984" s="1">
        <f>SUMIF(Town!$AO$706:$AO$1056,$BQ984,Town!W$706:W$1056)</f>
        <v>67</v>
      </c>
      <c r="BB984" s="7">
        <f>IF(Q984&gt;0,RANK(Q984,(N984:P984,Q984:AE984)),0)</f>
        <v>0</v>
      </c>
      <c r="BC984" s="7">
        <f>IF(R984&gt;0,RANK(R984,(N984:P984,Q984:AE984)),0)</f>
        <v>0</v>
      </c>
      <c r="BD984" s="7">
        <f>IF(T984&gt;0,RANK(T984,(N984:P984,Q984:AE984)),0)</f>
        <v>0</v>
      </c>
      <c r="BE984" s="7">
        <f>IF(S984&gt;0,RANK(S984,(N984:P984,Q984:AE984)),0)</f>
        <v>0</v>
      </c>
      <c r="BF984" s="2">
        <f t="shared" si="398"/>
        <v>0</v>
      </c>
      <c r="BG984" s="2">
        <f t="shared" si="399"/>
        <v>0</v>
      </c>
      <c r="BH984" s="2">
        <f t="shared" si="400"/>
        <v>0</v>
      </c>
      <c r="BI984" s="2">
        <f t="shared" si="401"/>
        <v>0</v>
      </c>
      <c r="BK984" t="s">
        <v>12</v>
      </c>
      <c r="BL984" t="s">
        <v>1961</v>
      </c>
      <c r="BO984" s="99">
        <v>25</v>
      </c>
      <c r="BP984" s="97">
        <v>3</v>
      </c>
      <c r="BQ984" s="103">
        <f t="shared" si="402"/>
        <v>25003</v>
      </c>
      <c r="BS984" s="7" t="s">
        <v>2466</v>
      </c>
    </row>
    <row r="985" spans="1:71" ht="14" hidden="1" customHeight="1" outlineLevel="1" x14ac:dyDescent="0.2">
      <c r="A985" t="s">
        <v>1827</v>
      </c>
      <c r="B985" t="s">
        <v>1961</v>
      </c>
      <c r="C985" s="1">
        <f t="shared" si="393"/>
        <v>187074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90"/>
        <v>78091</v>
      </c>
      <c r="H985" s="2">
        <f t="shared" si="391"/>
        <v>0.41743374279696804</v>
      </c>
      <c r="I985" s="2"/>
      <c r="J985" s="2">
        <f t="shared" si="394"/>
        <v>0.2901525599495387</v>
      </c>
      <c r="K985" s="2">
        <f t="shared" si="395"/>
        <v>0.70758630274650669</v>
      </c>
      <c r="L985" s="2">
        <f t="shared" si="396"/>
        <v>0</v>
      </c>
      <c r="M985" s="2">
        <f t="shared" si="397"/>
        <v>2.2611373039546079E-3</v>
      </c>
      <c r="N985" s="1">
        <f>SUMIF(Town!$AO$706:$AO$1056,$BQ985,Town!N$706:N$1056)</f>
        <v>54280</v>
      </c>
      <c r="O985" s="1">
        <f>SUMIF(Town!$AO$706:$AO$1056,$BQ985,Town!O$706:O$1056)</f>
        <v>132371</v>
      </c>
      <c r="W985" s="1">
        <f>SUMIF(Town!$AO$706:$AO$1056,$BQ985,Town!W$706:W$1056)</f>
        <v>423</v>
      </c>
      <c r="BB985" s="7">
        <f>IF(Q985&gt;0,RANK(Q985,(N985:P985,Q985:AE985)),0)</f>
        <v>0</v>
      </c>
      <c r="BC985" s="7">
        <f>IF(R985&gt;0,RANK(R985,(N985:P985,Q985:AE985)),0)</f>
        <v>0</v>
      </c>
      <c r="BD985" s="7">
        <f>IF(T985&gt;0,RANK(T985,(N985:P985,Q985:AE985)),0)</f>
        <v>0</v>
      </c>
      <c r="BE985" s="7">
        <f>IF(S985&gt;0,RANK(S985,(N985:P985,Q985:AE985)),0)</f>
        <v>0</v>
      </c>
      <c r="BF985" s="2">
        <f t="shared" si="398"/>
        <v>0</v>
      </c>
      <c r="BG985" s="2">
        <f t="shared" si="399"/>
        <v>0</v>
      </c>
      <c r="BH985" s="2">
        <f t="shared" si="400"/>
        <v>0</v>
      </c>
      <c r="BI985" s="2">
        <f t="shared" si="401"/>
        <v>0</v>
      </c>
      <c r="BK985" t="s">
        <v>1827</v>
      </c>
      <c r="BL985" t="s">
        <v>1961</v>
      </c>
      <c r="BO985" s="99">
        <v>25</v>
      </c>
      <c r="BP985" s="97">
        <v>5</v>
      </c>
      <c r="BQ985" s="103">
        <f t="shared" si="402"/>
        <v>25005</v>
      </c>
      <c r="BS985" s="7" t="s">
        <v>2466</v>
      </c>
    </row>
    <row r="986" spans="1:71" ht="14" hidden="1" customHeight="1" outlineLevel="1" x14ac:dyDescent="0.2">
      <c r="A986" t="s">
        <v>2557</v>
      </c>
      <c r="B986" t="s">
        <v>1961</v>
      </c>
      <c r="C986" s="1">
        <f t="shared" si="393"/>
        <v>10033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0</v>
      </c>
      <c r="G986" s="1">
        <f t="shared" si="390"/>
        <v>1086</v>
      </c>
      <c r="H986" s="2">
        <f t="shared" si="391"/>
        <v>0.10824279876407854</v>
      </c>
      <c r="I986" s="2"/>
      <c r="J986" s="2">
        <f t="shared" si="394"/>
        <v>0.44552975181899729</v>
      </c>
      <c r="K986" s="2">
        <f t="shared" si="395"/>
        <v>0.55377255058307584</v>
      </c>
      <c r="L986" s="2">
        <f t="shared" si="396"/>
        <v>0</v>
      </c>
      <c r="M986" s="2">
        <f t="shared" si="397"/>
        <v>6.9769759792681629E-4</v>
      </c>
      <c r="N986" s="1">
        <f>SUMIF(Town!$AO$706:$AO$1056,$BQ986,Town!N$706:N$1056)</f>
        <v>4470</v>
      </c>
      <c r="O986" s="1">
        <f>SUMIF(Town!$AO$706:$AO$1056,$BQ986,Town!O$706:O$1056)</f>
        <v>5556</v>
      </c>
      <c r="W986" s="1">
        <f>SUMIF(Town!$AO$706:$AO$1056,$BQ986,Town!W$706:W$1056)</f>
        <v>7</v>
      </c>
      <c r="BB986" s="7">
        <f>IF(Q986&gt;0,RANK(Q986,(N986:P986,Q986:AE986)),0)</f>
        <v>0</v>
      </c>
      <c r="BC986" s="7">
        <f>IF(R986&gt;0,RANK(R986,(N986:P986,Q986:AE986)),0)</f>
        <v>0</v>
      </c>
      <c r="BD986" s="7">
        <f>IF(T986&gt;0,RANK(T986,(N986:P986,Q986:AE986)),0)</f>
        <v>0</v>
      </c>
      <c r="BE986" s="7">
        <f>IF(S986&gt;0,RANK(S986,(N986:P986,Q986:AE986)),0)</f>
        <v>0</v>
      </c>
      <c r="BF986" s="2">
        <f t="shared" si="398"/>
        <v>0</v>
      </c>
      <c r="BG986" s="2">
        <f t="shared" si="399"/>
        <v>0</v>
      </c>
      <c r="BH986" s="2">
        <f t="shared" si="400"/>
        <v>0</v>
      </c>
      <c r="BI986" s="2">
        <f t="shared" si="401"/>
        <v>0</v>
      </c>
      <c r="BK986" t="s">
        <v>2557</v>
      </c>
      <c r="BL986" t="s">
        <v>1961</v>
      </c>
      <c r="BO986" s="99">
        <v>25</v>
      </c>
      <c r="BP986" s="97">
        <v>7</v>
      </c>
      <c r="BQ986" s="103">
        <f t="shared" si="402"/>
        <v>25007</v>
      </c>
      <c r="BS986" s="7" t="s">
        <v>2466</v>
      </c>
    </row>
    <row r="987" spans="1:71" ht="14" hidden="1" customHeight="1" outlineLevel="1" x14ac:dyDescent="0.2">
      <c r="A987" t="s">
        <v>728</v>
      </c>
      <c r="B987" t="s">
        <v>1961</v>
      </c>
      <c r="C987" s="1">
        <f t="shared" si="393"/>
        <v>307269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0</v>
      </c>
      <c r="G987" s="1">
        <f t="shared" si="390"/>
        <v>132629</v>
      </c>
      <c r="H987" s="2">
        <f t="shared" si="391"/>
        <v>0.4316380760831714</v>
      </c>
      <c r="I987" s="2"/>
      <c r="J987" s="2">
        <f t="shared" si="394"/>
        <v>0.28279130013115544</v>
      </c>
      <c r="K987" s="2">
        <f t="shared" si="395"/>
        <v>0.71442937621432689</v>
      </c>
      <c r="L987" s="2">
        <f t="shared" si="396"/>
        <v>0</v>
      </c>
      <c r="M987" s="2">
        <f t="shared" si="397"/>
        <v>2.779323654517607E-3</v>
      </c>
      <c r="N987" s="1">
        <f>SUMIF(Town!$AO$706:$AO$1056,$BQ987,Town!N$706:N$1056)</f>
        <v>86893</v>
      </c>
      <c r="O987" s="1">
        <f>SUMIF(Town!$AO$706:$AO$1056,$BQ987,Town!O$706:O$1056)</f>
        <v>219522</v>
      </c>
      <c r="W987" s="1">
        <f>SUMIF(Town!$AO$706:$AO$1056,$BQ987,Town!W$706:W$1056)</f>
        <v>854</v>
      </c>
      <c r="BB987" s="7">
        <f>IF(Q987&gt;0,RANK(Q987,(N987:P987,Q987:AE987)),0)</f>
        <v>0</v>
      </c>
      <c r="BC987" s="7">
        <f>IF(R987&gt;0,RANK(R987,(N987:P987,Q987:AE987)),0)</f>
        <v>0</v>
      </c>
      <c r="BD987" s="7">
        <f>IF(T987&gt;0,RANK(T987,(N987:P987,Q987:AE987)),0)</f>
        <v>0</v>
      </c>
      <c r="BE987" s="7">
        <f>IF(S987&gt;0,RANK(S987,(N987:P987,Q987:AE987)),0)</f>
        <v>0</v>
      </c>
      <c r="BF987" s="2">
        <f t="shared" si="398"/>
        <v>0</v>
      </c>
      <c r="BG987" s="2">
        <f t="shared" si="399"/>
        <v>0</v>
      </c>
      <c r="BH987" s="2">
        <f t="shared" si="400"/>
        <v>0</v>
      </c>
      <c r="BI987" s="2">
        <f t="shared" si="401"/>
        <v>0</v>
      </c>
      <c r="BK987" t="s">
        <v>728</v>
      </c>
      <c r="BL987" t="s">
        <v>1961</v>
      </c>
      <c r="BO987" s="99">
        <v>25</v>
      </c>
      <c r="BP987" s="97">
        <v>9</v>
      </c>
      <c r="BQ987" s="103">
        <f t="shared" si="402"/>
        <v>25009</v>
      </c>
      <c r="BS987" s="7" t="s">
        <v>2466</v>
      </c>
    </row>
    <row r="988" spans="1:71" ht="14" hidden="1" customHeight="1" outlineLevel="1" x14ac:dyDescent="0.2">
      <c r="A988" t="s">
        <v>1440</v>
      </c>
      <c r="B988" t="s">
        <v>1961</v>
      </c>
      <c r="C988" s="1">
        <f t="shared" si="393"/>
        <v>32805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0</v>
      </c>
      <c r="G988" s="1">
        <f t="shared" si="390"/>
        <v>3756</v>
      </c>
      <c r="H988" s="2">
        <f t="shared" si="391"/>
        <v>0.11449474165523549</v>
      </c>
      <c r="I988" s="2"/>
      <c r="J988" s="2">
        <f t="shared" si="394"/>
        <v>0.44221917390641668</v>
      </c>
      <c r="K988" s="2">
        <f t="shared" si="395"/>
        <v>0.55671391556165217</v>
      </c>
      <c r="L988" s="2">
        <f t="shared" si="396"/>
        <v>0</v>
      </c>
      <c r="M988" s="2">
        <f t="shared" si="397"/>
        <v>1.0669105319310868E-3</v>
      </c>
      <c r="N988" s="1">
        <f>SUMIF(Town!$AO$706:$AO$1056,$BQ988,Town!N$706:N$1056)</f>
        <v>14507</v>
      </c>
      <c r="O988" s="1">
        <f>SUMIF(Town!$AO$706:$AO$1056,$BQ988,Town!O$706:O$1056)</f>
        <v>18263</v>
      </c>
      <c r="W988" s="1">
        <f>SUMIF(Town!$AO$706:$AO$1056,$BQ988,Town!W$706:W$1056)</f>
        <v>35</v>
      </c>
      <c r="BB988" s="7">
        <f>IF(Q988&gt;0,RANK(Q988,(N988:P988,Q988:AE988)),0)</f>
        <v>0</v>
      </c>
      <c r="BC988" s="7">
        <f>IF(R988&gt;0,RANK(R988,(N988:P988,Q988:AE988)),0)</f>
        <v>0</v>
      </c>
      <c r="BD988" s="7">
        <f>IF(T988&gt;0,RANK(T988,(N988:P988,Q988:AE988)),0)</f>
        <v>0</v>
      </c>
      <c r="BE988" s="7">
        <f>IF(S988&gt;0,RANK(S988,(N988:P988,Q988:AE988)),0)</f>
        <v>0</v>
      </c>
      <c r="BF988" s="2">
        <f t="shared" si="398"/>
        <v>0</v>
      </c>
      <c r="BG988" s="2">
        <f t="shared" si="399"/>
        <v>0</v>
      </c>
      <c r="BH988" s="2">
        <f t="shared" si="400"/>
        <v>0</v>
      </c>
      <c r="BI988" s="2">
        <f t="shared" si="401"/>
        <v>0</v>
      </c>
      <c r="BK988" t="s">
        <v>1440</v>
      </c>
      <c r="BL988" t="s">
        <v>1961</v>
      </c>
      <c r="BO988" s="99">
        <v>25</v>
      </c>
      <c r="BP988" s="97">
        <v>11</v>
      </c>
      <c r="BQ988" s="103">
        <f t="shared" si="402"/>
        <v>25011</v>
      </c>
      <c r="BS988" s="7" t="s">
        <v>2466</v>
      </c>
    </row>
    <row r="989" spans="1:71" ht="14" hidden="1" customHeight="1" outlineLevel="1" x14ac:dyDescent="0.2">
      <c r="A989" t="s">
        <v>2120</v>
      </c>
      <c r="B989" t="s">
        <v>1961</v>
      </c>
      <c r="C989" s="1">
        <f t="shared" si="393"/>
        <v>154279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0</v>
      </c>
      <c r="G989" s="1">
        <f t="shared" si="390"/>
        <v>66146</v>
      </c>
      <c r="H989" s="2">
        <f t="shared" si="391"/>
        <v>0.42874273232261034</v>
      </c>
      <c r="I989" s="2"/>
      <c r="J989" s="2">
        <f t="shared" si="394"/>
        <v>0.28394013443177618</v>
      </c>
      <c r="K989" s="2">
        <f t="shared" si="395"/>
        <v>0.71268286675438652</v>
      </c>
      <c r="L989" s="2">
        <f t="shared" si="396"/>
        <v>0</v>
      </c>
      <c r="M989" s="2">
        <f t="shared" si="397"/>
        <v>3.3769988138372398E-3</v>
      </c>
      <c r="N989" s="1">
        <f>SUMIF(Town!$AO$706:$AO$1056,$BQ989,Town!N$706:N$1056)</f>
        <v>43806</v>
      </c>
      <c r="O989" s="1">
        <f>SUMIF(Town!$AO$706:$AO$1056,$BQ989,Town!O$706:O$1056)</f>
        <v>109952</v>
      </c>
      <c r="W989" s="1">
        <f>SUMIF(Town!$AO$706:$AO$1056,$BQ989,Town!W$706:W$1056)</f>
        <v>521</v>
      </c>
      <c r="BB989" s="7">
        <f>IF(Q989&gt;0,RANK(Q989,(N989:P989,Q989:AE989)),0)</f>
        <v>0</v>
      </c>
      <c r="BC989" s="7">
        <f>IF(R989&gt;0,RANK(R989,(N989:P989,Q989:AE989)),0)</f>
        <v>0</v>
      </c>
      <c r="BD989" s="7">
        <f>IF(T989&gt;0,RANK(T989,(N989:P989,Q989:AE989)),0)</f>
        <v>0</v>
      </c>
      <c r="BE989" s="7">
        <f>IF(S989&gt;0,RANK(S989,(N989:P989,Q989:AE989)),0)</f>
        <v>0</v>
      </c>
      <c r="BF989" s="2">
        <f t="shared" si="398"/>
        <v>0</v>
      </c>
      <c r="BG989" s="2">
        <f t="shared" si="399"/>
        <v>0</v>
      </c>
      <c r="BH989" s="2">
        <f t="shared" si="400"/>
        <v>0</v>
      </c>
      <c r="BI989" s="2">
        <f t="shared" si="401"/>
        <v>0</v>
      </c>
      <c r="BK989" t="s">
        <v>2120</v>
      </c>
      <c r="BL989" t="s">
        <v>1961</v>
      </c>
      <c r="BO989" s="99">
        <v>25</v>
      </c>
      <c r="BP989" s="97">
        <v>13</v>
      </c>
      <c r="BQ989" s="103">
        <f t="shared" si="402"/>
        <v>25013</v>
      </c>
      <c r="BS989" s="7" t="s">
        <v>2466</v>
      </c>
    </row>
    <row r="990" spans="1:71" ht="14" hidden="1" customHeight="1" outlineLevel="1" x14ac:dyDescent="0.2">
      <c r="A990" t="s">
        <v>1386</v>
      </c>
      <c r="B990" t="s">
        <v>1961</v>
      </c>
      <c r="C990" s="1">
        <f t="shared" si="393"/>
        <v>70036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0</v>
      </c>
      <c r="G990" s="1">
        <f t="shared" si="390"/>
        <v>4605</v>
      </c>
      <c r="H990" s="2">
        <f t="shared" si="391"/>
        <v>6.5751899023359414E-2</v>
      </c>
      <c r="I990" s="2"/>
      <c r="J990" s="2">
        <f t="shared" si="394"/>
        <v>0.46643154948883431</v>
      </c>
      <c r="K990" s="2">
        <f t="shared" si="395"/>
        <v>0.53218344851219368</v>
      </c>
      <c r="L990" s="2">
        <f t="shared" si="396"/>
        <v>0</v>
      </c>
      <c r="M990" s="2">
        <f t="shared" si="397"/>
        <v>1.3850019989720685E-3</v>
      </c>
      <c r="N990" s="1">
        <f>SUMIF(Town!$AO$706:$AO$1056,$BQ990,Town!N$706:N$1056)</f>
        <v>32667</v>
      </c>
      <c r="O990" s="1">
        <f>SUMIF(Town!$AO$706:$AO$1056,$BQ990,Town!O$706:O$1056)</f>
        <v>37272</v>
      </c>
      <c r="W990" s="1">
        <f>SUMIF(Town!$AO$706:$AO$1056,$BQ990,Town!W$706:W$1056)</f>
        <v>97</v>
      </c>
      <c r="BB990" s="7">
        <f>IF(Q990&gt;0,RANK(Q990,(N990:P990,Q990:AE990)),0)</f>
        <v>0</v>
      </c>
      <c r="BC990" s="7">
        <f>IF(R990&gt;0,RANK(R990,(N990:P990,Q990:AE990)),0)</f>
        <v>0</v>
      </c>
      <c r="BD990" s="7">
        <f>IF(T990&gt;0,RANK(T990,(N990:P990,Q990:AE990)),0)</f>
        <v>0</v>
      </c>
      <c r="BE990" s="7">
        <f>IF(S990&gt;0,RANK(S990,(N990:P990,Q990:AE990)),0)</f>
        <v>0</v>
      </c>
      <c r="BF990" s="2">
        <f t="shared" si="398"/>
        <v>0</v>
      </c>
      <c r="BG990" s="2">
        <f t="shared" si="399"/>
        <v>0</v>
      </c>
      <c r="BH990" s="2">
        <f t="shared" si="400"/>
        <v>0</v>
      </c>
      <c r="BI990" s="2">
        <f t="shared" si="401"/>
        <v>0</v>
      </c>
      <c r="BK990" t="s">
        <v>1386</v>
      </c>
      <c r="BL990" t="s">
        <v>1961</v>
      </c>
      <c r="BO990" s="99">
        <v>25</v>
      </c>
      <c r="BP990" s="97">
        <v>15</v>
      </c>
      <c r="BQ990" s="103">
        <f t="shared" si="402"/>
        <v>25015</v>
      </c>
      <c r="BS990" s="7" t="s">
        <v>2466</v>
      </c>
    </row>
    <row r="991" spans="1:71" ht="14" hidden="1" customHeight="1" outlineLevel="1" x14ac:dyDescent="0.2">
      <c r="A991" t="s">
        <v>164</v>
      </c>
      <c r="B991" t="s">
        <v>1961</v>
      </c>
      <c r="C991" s="1">
        <f t="shared" si="393"/>
        <v>659505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0</v>
      </c>
      <c r="G991" s="1">
        <f t="shared" si="390"/>
        <v>165490</v>
      </c>
      <c r="H991" s="2">
        <f t="shared" si="391"/>
        <v>0.25093062220908108</v>
      </c>
      <c r="I991" s="2"/>
      <c r="J991" s="2">
        <f t="shared" si="394"/>
        <v>0.37330573687841639</v>
      </c>
      <c r="K991" s="2">
        <f t="shared" si="395"/>
        <v>0.62423635908749742</v>
      </c>
      <c r="L991" s="2">
        <f t="shared" si="396"/>
        <v>0</v>
      </c>
      <c r="M991" s="2">
        <f t="shared" si="397"/>
        <v>2.4579040340861891E-3</v>
      </c>
      <c r="N991" s="1">
        <f>SUMIF(Town!$AO$706:$AO$1056,$BQ991,Town!N$706:N$1056)</f>
        <v>246197</v>
      </c>
      <c r="O991" s="1">
        <f>SUMIF(Town!$AO$706:$AO$1056,$BQ991,Town!O$706:O$1056)</f>
        <v>411687</v>
      </c>
      <c r="W991" s="1">
        <f>SUMIF(Town!$AO$706:$AO$1056,$BQ991,Town!W$706:W$1056)</f>
        <v>1621</v>
      </c>
      <c r="BB991" s="7">
        <f>IF(Q991&gt;0,RANK(Q991,(N991:P991,Q991:AE991)),0)</f>
        <v>0</v>
      </c>
      <c r="BC991" s="7">
        <f>IF(R991&gt;0,RANK(R991,(N991:P991,Q991:AE991)),0)</f>
        <v>0</v>
      </c>
      <c r="BD991" s="7">
        <f>IF(T991&gt;0,RANK(T991,(N991:P991,Q991:AE991)),0)</f>
        <v>0</v>
      </c>
      <c r="BE991" s="7">
        <f>IF(S991&gt;0,RANK(S991,(N991:P991,Q991:AE991)),0)</f>
        <v>0</v>
      </c>
      <c r="BF991" s="2">
        <f t="shared" si="398"/>
        <v>0</v>
      </c>
      <c r="BG991" s="2">
        <f t="shared" si="399"/>
        <v>0</v>
      </c>
      <c r="BH991" s="2">
        <f t="shared" si="400"/>
        <v>0</v>
      </c>
      <c r="BI991" s="2">
        <f t="shared" si="401"/>
        <v>0</v>
      </c>
      <c r="BK991" t="s">
        <v>164</v>
      </c>
      <c r="BL991" t="s">
        <v>1961</v>
      </c>
      <c r="BO991" s="99">
        <v>25</v>
      </c>
      <c r="BP991" s="97">
        <v>17</v>
      </c>
      <c r="BQ991" s="103">
        <f t="shared" si="402"/>
        <v>25017</v>
      </c>
      <c r="BS991" s="7" t="s">
        <v>2466</v>
      </c>
    </row>
    <row r="992" spans="1:71" ht="14" hidden="1" customHeight="1" outlineLevel="1" x14ac:dyDescent="0.2">
      <c r="A992" t="s">
        <v>2019</v>
      </c>
      <c r="B992" t="s">
        <v>1961</v>
      </c>
      <c r="C992" s="1">
        <f t="shared" si="393"/>
        <v>4148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0</v>
      </c>
      <c r="G992" s="1">
        <f t="shared" si="390"/>
        <v>638</v>
      </c>
      <c r="H992" s="2">
        <f t="shared" si="391"/>
        <v>0.15380906460945035</v>
      </c>
      <c r="I992" s="2"/>
      <c r="J992" s="2">
        <f t="shared" si="394"/>
        <v>0.42189006750241081</v>
      </c>
      <c r="K992" s="2">
        <f t="shared" si="395"/>
        <v>0.57569913211186119</v>
      </c>
      <c r="L992" s="2">
        <f t="shared" si="396"/>
        <v>0</v>
      </c>
      <c r="M992" s="2">
        <f t="shared" si="397"/>
        <v>2.4108003857279403E-3</v>
      </c>
      <c r="N992" s="1">
        <f>SUMIF(Town!$AO$706:$AO$1056,$BQ992,Town!N$706:N$1056)</f>
        <v>1750</v>
      </c>
      <c r="O992" s="1">
        <f>SUMIF(Town!$AO$706:$AO$1056,$BQ992,Town!O$706:O$1056)</f>
        <v>2388</v>
      </c>
      <c r="W992" s="1">
        <f>SUMIF(Town!$AO$706:$AO$1056,$BQ992,Town!W$706:W$1056)</f>
        <v>10</v>
      </c>
      <c r="BB992" s="7">
        <f>IF(Q992&gt;0,RANK(Q992,(N992:P992,Q992:AE992)),0)</f>
        <v>0</v>
      </c>
      <c r="BC992" s="7">
        <f>IF(R992&gt;0,RANK(R992,(N992:P992,Q992:AE992)),0)</f>
        <v>0</v>
      </c>
      <c r="BD992" s="7">
        <f>IF(T992&gt;0,RANK(T992,(N992:P992,Q992:AE992)),0)</f>
        <v>0</v>
      </c>
      <c r="BE992" s="7">
        <f>IF(S992&gt;0,RANK(S992,(N992:P992,Q992:AE992)),0)</f>
        <v>0</v>
      </c>
      <c r="BF992" s="2">
        <f t="shared" si="398"/>
        <v>0</v>
      </c>
      <c r="BG992" s="2">
        <f t="shared" si="399"/>
        <v>0</v>
      </c>
      <c r="BH992" s="2">
        <f t="shared" si="400"/>
        <v>0</v>
      </c>
      <c r="BI992" s="2">
        <f t="shared" si="401"/>
        <v>0</v>
      </c>
      <c r="BK992" t="s">
        <v>2019</v>
      </c>
      <c r="BL992" t="s">
        <v>1961</v>
      </c>
      <c r="BO992" s="99">
        <v>25</v>
      </c>
      <c r="BP992" s="97">
        <v>19</v>
      </c>
      <c r="BQ992" s="103">
        <f t="shared" si="402"/>
        <v>25019</v>
      </c>
      <c r="BS992" s="7" t="s">
        <v>2466</v>
      </c>
    </row>
    <row r="993" spans="1:71" ht="14" hidden="1" customHeight="1" outlineLevel="1" x14ac:dyDescent="0.2">
      <c r="A993" t="s">
        <v>1044</v>
      </c>
      <c r="B993" t="s">
        <v>1961</v>
      </c>
      <c r="C993" s="1">
        <f t="shared" si="393"/>
        <v>303045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0</v>
      </c>
      <c r="G993" s="1">
        <f t="shared" si="390"/>
        <v>116609</v>
      </c>
      <c r="H993" s="2">
        <f t="shared" si="391"/>
        <v>0.3847910376346747</v>
      </c>
      <c r="I993" s="2"/>
      <c r="J993" s="2">
        <f t="shared" si="394"/>
        <v>0.30592486264416174</v>
      </c>
      <c r="K993" s="2">
        <f t="shared" si="395"/>
        <v>0.69071590027883645</v>
      </c>
      <c r="L993" s="2">
        <f t="shared" si="396"/>
        <v>0</v>
      </c>
      <c r="M993" s="2">
        <f t="shared" si="397"/>
        <v>3.3592370770018087E-3</v>
      </c>
      <c r="N993" s="1">
        <f>SUMIF(Town!$AO$706:$AO$1056,$BQ993,Town!N$706:N$1056)</f>
        <v>92709</v>
      </c>
      <c r="O993" s="1">
        <f>SUMIF(Town!$AO$706:$AO$1056,$BQ993,Town!O$706:O$1056)</f>
        <v>209318</v>
      </c>
      <c r="W993" s="1">
        <f>SUMIF(Town!$AO$706:$AO$1056,$BQ993,Town!W$706:W$1056)</f>
        <v>1018</v>
      </c>
      <c r="BB993" s="7">
        <f>IF(Q993&gt;0,RANK(Q993,(N993:P993,Q993:AE993)),0)</f>
        <v>0</v>
      </c>
      <c r="BC993" s="7">
        <f>IF(R993&gt;0,RANK(R993,(N993:P993,Q993:AE993)),0)</f>
        <v>0</v>
      </c>
      <c r="BD993" s="7">
        <f>IF(T993&gt;0,RANK(T993,(N993:P993,Q993:AE993)),0)</f>
        <v>0</v>
      </c>
      <c r="BE993" s="7">
        <f>IF(S993&gt;0,RANK(S993,(N993:P993,Q993:AE993)),0)</f>
        <v>0</v>
      </c>
      <c r="BF993" s="2">
        <f t="shared" si="398"/>
        <v>0</v>
      </c>
      <c r="BG993" s="2">
        <f t="shared" si="399"/>
        <v>0</v>
      </c>
      <c r="BH993" s="2">
        <f t="shared" si="400"/>
        <v>0</v>
      </c>
      <c r="BI993" s="2">
        <f t="shared" si="401"/>
        <v>0</v>
      </c>
      <c r="BK993" t="s">
        <v>1044</v>
      </c>
      <c r="BL993" t="s">
        <v>1961</v>
      </c>
      <c r="BO993" s="99">
        <v>25</v>
      </c>
      <c r="BP993" s="97">
        <v>21</v>
      </c>
      <c r="BQ993" s="103">
        <f t="shared" si="402"/>
        <v>25021</v>
      </c>
      <c r="BS993" s="7" t="s">
        <v>2466</v>
      </c>
    </row>
    <row r="994" spans="1:71" ht="14" hidden="1" customHeight="1" outlineLevel="1" x14ac:dyDescent="0.2">
      <c r="A994" t="s">
        <v>837</v>
      </c>
      <c r="B994" t="s">
        <v>1961</v>
      </c>
      <c r="C994" s="1">
        <f t="shared" si="393"/>
        <v>219486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0</v>
      </c>
      <c r="G994" s="1">
        <f t="shared" si="390"/>
        <v>110135</v>
      </c>
      <c r="H994" s="2">
        <f t="shared" si="391"/>
        <v>0.50178599090602594</v>
      </c>
      <c r="I994" s="2"/>
      <c r="J994" s="2">
        <f t="shared" si="394"/>
        <v>0.24740985757633743</v>
      </c>
      <c r="K994" s="2">
        <f t="shared" si="395"/>
        <v>0.74919584848236331</v>
      </c>
      <c r="L994" s="2">
        <f t="shared" si="396"/>
        <v>0</v>
      </c>
      <c r="M994" s="2">
        <f t="shared" si="397"/>
        <v>3.3942939412991979E-3</v>
      </c>
      <c r="N994" s="1">
        <f>SUMIF(Town!$AO$706:$AO$1056,$BQ994,Town!N$706:N$1056)</f>
        <v>54303</v>
      </c>
      <c r="O994" s="1">
        <f>SUMIF(Town!$AO$706:$AO$1056,$BQ994,Town!O$706:O$1056)</f>
        <v>164438</v>
      </c>
      <c r="W994" s="1">
        <f>SUMIF(Town!$AO$706:$AO$1056,$BQ994,Town!W$706:W$1056)</f>
        <v>745</v>
      </c>
      <c r="BB994" s="7">
        <f>IF(Q994&gt;0,RANK(Q994,(N994:P994,Q994:AE994)),0)</f>
        <v>0</v>
      </c>
      <c r="BC994" s="7">
        <f>IF(R994&gt;0,RANK(R994,(N994:P994,Q994:AE994)),0)</f>
        <v>0</v>
      </c>
      <c r="BD994" s="7">
        <f>IF(T994&gt;0,RANK(T994,(N994:P994,Q994:AE994)),0)</f>
        <v>0</v>
      </c>
      <c r="BE994" s="7">
        <f>IF(S994&gt;0,RANK(S994,(N994:P994,Q994:AE994)),0)</f>
        <v>0</v>
      </c>
      <c r="BF994" s="2">
        <f t="shared" si="398"/>
        <v>0</v>
      </c>
      <c r="BG994" s="2">
        <f t="shared" si="399"/>
        <v>0</v>
      </c>
      <c r="BH994" s="2">
        <f t="shared" si="400"/>
        <v>0</v>
      </c>
      <c r="BI994" s="2">
        <f t="shared" si="401"/>
        <v>0</v>
      </c>
      <c r="BK994" t="s">
        <v>837</v>
      </c>
      <c r="BL994" t="s">
        <v>1961</v>
      </c>
      <c r="BO994" s="99">
        <v>25</v>
      </c>
      <c r="BP994" s="97">
        <v>23</v>
      </c>
      <c r="BQ994" s="103">
        <f t="shared" si="402"/>
        <v>25023</v>
      </c>
      <c r="BS994" s="7" t="s">
        <v>2466</v>
      </c>
    </row>
    <row r="995" spans="1:71" ht="14" hidden="1" customHeight="1" outlineLevel="1" x14ac:dyDescent="0.2">
      <c r="A995" t="s">
        <v>1852</v>
      </c>
      <c r="B995" t="s">
        <v>1961</v>
      </c>
      <c r="C995" s="1">
        <f t="shared" si="393"/>
        <v>248259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0</v>
      </c>
      <c r="G995" s="1">
        <f t="shared" si="390"/>
        <v>2998</v>
      </c>
      <c r="H995" s="2">
        <f t="shared" si="391"/>
        <v>1.2076097946096617E-2</v>
      </c>
      <c r="I995" s="2"/>
      <c r="J995" s="2">
        <f t="shared" si="394"/>
        <v>0.49242524943707983</v>
      </c>
      <c r="K995" s="2">
        <f t="shared" si="395"/>
        <v>0.50450134738317642</v>
      </c>
      <c r="L995" s="2">
        <f t="shared" si="396"/>
        <v>0</v>
      </c>
      <c r="M995" s="2">
        <f t="shared" si="397"/>
        <v>3.0734031797438055E-3</v>
      </c>
      <c r="N995" s="1">
        <f>SUMIF(Town!$AO$706:$AO$1056,$BQ995,Town!N$706:N$1056)</f>
        <v>122249</v>
      </c>
      <c r="O995" s="1">
        <f>SUMIF(Town!$AO$706:$AO$1056,$BQ995,Town!O$706:O$1056)</f>
        <v>125247</v>
      </c>
      <c r="W995" s="1">
        <f>SUMIF(Town!$AO$706:$AO$1056,$BQ995,Town!W$706:W$1056)</f>
        <v>763</v>
      </c>
      <c r="BB995" s="7">
        <f>IF(Q995&gt;0,RANK(Q995,(N995:P995,Q995:AE995)),0)</f>
        <v>0</v>
      </c>
      <c r="BC995" s="7">
        <f>IF(R995&gt;0,RANK(R995,(N995:P995,Q995:AE995)),0)</f>
        <v>0</v>
      </c>
      <c r="BD995" s="7">
        <f>IF(T995&gt;0,RANK(T995,(N995:P995,Q995:AE995)),0)</f>
        <v>0</v>
      </c>
      <c r="BE995" s="7">
        <f>IF(S995&gt;0,RANK(S995,(N995:P995,Q995:AE995)),0)</f>
        <v>0</v>
      </c>
      <c r="BF995" s="2">
        <f t="shared" si="398"/>
        <v>0</v>
      </c>
      <c r="BG995" s="2">
        <f t="shared" si="399"/>
        <v>0</v>
      </c>
      <c r="BH995" s="2">
        <f t="shared" si="400"/>
        <v>0</v>
      </c>
      <c r="BI995" s="2">
        <f t="shared" si="401"/>
        <v>0</v>
      </c>
      <c r="BK995" t="s">
        <v>1852</v>
      </c>
      <c r="BL995" t="s">
        <v>1961</v>
      </c>
      <c r="BO995" s="99">
        <v>25</v>
      </c>
      <c r="BP995" s="97">
        <v>25</v>
      </c>
      <c r="BQ995" s="103">
        <f t="shared" si="402"/>
        <v>25025</v>
      </c>
      <c r="BS995" s="7" t="s">
        <v>2466</v>
      </c>
    </row>
    <row r="996" spans="1:71" ht="14" hidden="1" customHeight="1" outlineLevel="1" x14ac:dyDescent="0.2">
      <c r="A996" t="s">
        <v>1874</v>
      </c>
      <c r="B996" t="s">
        <v>1961</v>
      </c>
      <c r="C996" s="1">
        <f t="shared" si="393"/>
        <v>308994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0</v>
      </c>
      <c r="G996" s="1">
        <f t="shared" si="390"/>
        <v>154530</v>
      </c>
      <c r="H996" s="2">
        <f t="shared" si="391"/>
        <v>0.50010679819025616</v>
      </c>
      <c r="I996" s="2"/>
      <c r="J996" s="2">
        <f t="shared" si="394"/>
        <v>0.24835433697741705</v>
      </c>
      <c r="K996" s="2">
        <f t="shared" si="395"/>
        <v>0.74846113516767321</v>
      </c>
      <c r="L996" s="2">
        <f t="shared" si="396"/>
        <v>0</v>
      </c>
      <c r="M996" s="2">
        <f t="shared" si="397"/>
        <v>3.1845278549097467E-3</v>
      </c>
      <c r="N996" s="1">
        <f>SUMIF(Town!$AO$706:$AO$1056,$BQ996,Town!N$706:N$1056)</f>
        <v>76740</v>
      </c>
      <c r="O996" s="1">
        <f>SUMIF(Town!$AO$706:$AO$1056,$BQ996,Town!O$706:O$1056)</f>
        <v>231270</v>
      </c>
      <c r="W996" s="1">
        <f>SUMIF(Town!$AO$706:$AO$1056,$BQ996,Town!W$706:W$1056)</f>
        <v>984</v>
      </c>
      <c r="BB996" s="7">
        <f>IF(Q996&gt;0,RANK(Q996,(N996:P996,Q996:AE996)),0)</f>
        <v>0</v>
      </c>
      <c r="BC996" s="7">
        <f>IF(R996&gt;0,RANK(R996,(N996:P996,Q996:AE996)),0)</f>
        <v>0</v>
      </c>
      <c r="BD996" s="7">
        <f>IF(T996&gt;0,RANK(T996,(N996:P996,Q996:AE996)),0)</f>
        <v>0</v>
      </c>
      <c r="BE996" s="7">
        <f>IF(S996&gt;0,RANK(S996,(N996:P996,Q996:AE996)),0)</f>
        <v>0</v>
      </c>
      <c r="BF996" s="2">
        <f t="shared" si="398"/>
        <v>0</v>
      </c>
      <c r="BG996" s="2">
        <f t="shared" si="399"/>
        <v>0</v>
      </c>
      <c r="BH996" s="2">
        <f t="shared" si="400"/>
        <v>0</v>
      </c>
      <c r="BI996" s="2">
        <f t="shared" si="401"/>
        <v>0</v>
      </c>
      <c r="BK996" t="s">
        <v>1874</v>
      </c>
      <c r="BL996" t="s">
        <v>1961</v>
      </c>
      <c r="BO996" s="99">
        <v>25</v>
      </c>
      <c r="BP996" s="97">
        <v>27</v>
      </c>
      <c r="BQ996" s="103">
        <f t="shared" si="402"/>
        <v>25027</v>
      </c>
      <c r="BS996" s="7" t="s">
        <v>2466</v>
      </c>
    </row>
    <row r="997" spans="1:71" ht="14" customHeight="1" collapsed="1" x14ac:dyDescent="0.2">
      <c r="A997" t="s">
        <v>1366</v>
      </c>
      <c r="B997" t="s">
        <v>260</v>
      </c>
      <c r="C997" s="1">
        <f t="shared" si="393"/>
        <v>2674615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0</v>
      </c>
      <c r="G997" s="1">
        <f t="shared" si="390"/>
        <v>895571</v>
      </c>
      <c r="H997" s="2">
        <f t="shared" si="391"/>
        <v>0.33484108927826994</v>
      </c>
      <c r="I997" s="2"/>
      <c r="J997" s="2">
        <f t="shared" si="394"/>
        <v>0.33117663663742258</v>
      </c>
      <c r="K997" s="2">
        <f t="shared" si="395"/>
        <v>0.66601772591569253</v>
      </c>
      <c r="L997" s="2">
        <f t="shared" si="396"/>
        <v>0</v>
      </c>
      <c r="M997" s="2">
        <f t="shared" si="397"/>
        <v>2.8056374468848899E-3</v>
      </c>
      <c r="N997" s="1">
        <f>SUM(N983:N996)</f>
        <v>885770</v>
      </c>
      <c r="O997" s="1">
        <f t="shared" ref="O997:W997" si="403">SUM(O983:O996)</f>
        <v>1781341</v>
      </c>
      <c r="W997" s="1">
        <f t="shared" si="403"/>
        <v>7504</v>
      </c>
      <c r="BB997" s="7">
        <f>IF(Q997&gt;0,RANK(Q997,(N997:P997,Q997:AE997)),0)</f>
        <v>0</v>
      </c>
      <c r="BC997" s="7">
        <f>IF(R997&gt;0,RANK(R997,(N997:P997,Q997:AE997)),0)</f>
        <v>0</v>
      </c>
      <c r="BD997" s="7">
        <f>IF(T997&gt;0,RANK(T997,(N997:P997,Q997:AE997)),0)</f>
        <v>0</v>
      </c>
      <c r="BE997" s="7">
        <f>IF(S997&gt;0,RANK(S997,(N997:P997,Q997:AE997)),0)</f>
        <v>0</v>
      </c>
      <c r="BF997" s="2">
        <f t="shared" si="398"/>
        <v>0</v>
      </c>
      <c r="BG997" s="2">
        <f t="shared" si="399"/>
        <v>0</v>
      </c>
      <c r="BH997" s="2">
        <f t="shared" si="400"/>
        <v>0</v>
      </c>
      <c r="BI997" s="2">
        <f t="shared" si="401"/>
        <v>0</v>
      </c>
      <c r="BK997" t="s">
        <v>1366</v>
      </c>
      <c r="BL997" t="s">
        <v>260</v>
      </c>
      <c r="BO997" s="99">
        <v>25</v>
      </c>
      <c r="BP997" s="97"/>
      <c r="BQ997" s="99">
        <v>25</v>
      </c>
      <c r="BS997" s="7" t="s">
        <v>887</v>
      </c>
    </row>
    <row r="998" spans="1:71" ht="14" customHeight="1" x14ac:dyDescent="0.2">
      <c r="C998" s="1"/>
      <c r="E998" s="7"/>
      <c r="F998" s="7"/>
      <c r="I998" s="2"/>
      <c r="Q998" s="61"/>
      <c r="R998" s="61"/>
      <c r="S998" s="61"/>
      <c r="T998" s="61"/>
      <c r="U998" s="61"/>
      <c r="V998" s="61"/>
      <c r="W998" s="61"/>
      <c r="X998" s="61"/>
      <c r="Y998" s="61"/>
      <c r="Z998" s="61"/>
      <c r="BB998" s="7"/>
      <c r="BC998" s="7"/>
      <c r="BD998" s="7"/>
      <c r="BE998" s="7"/>
      <c r="BO998" s="99"/>
      <c r="BP998" s="97"/>
    </row>
    <row r="999" spans="1:71" ht="14" hidden="1" customHeight="1" outlineLevel="1" x14ac:dyDescent="0.2">
      <c r="A999" t="s">
        <v>1454</v>
      </c>
      <c r="B999" t="s">
        <v>1282</v>
      </c>
      <c r="C999" s="1">
        <f t="shared" ref="C999:C1030" si="404">SUM(N999:AY999)</f>
        <v>5534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0</v>
      </c>
      <c r="G999" s="1">
        <f t="shared" si="390"/>
        <v>1426</v>
      </c>
      <c r="H999" s="2">
        <f t="shared" si="391"/>
        <v>0.25767979761474519</v>
      </c>
      <c r="I999" s="2"/>
      <c r="J999" s="2">
        <f t="shared" ref="J999:J1030" si="405">IF($C999=0,"-",N999/$C999)</f>
        <v>0.35814962052764726</v>
      </c>
      <c r="K999" s="2">
        <f t="shared" ref="K999:K1030" si="406">IF($C999=0,"-",O999/$C999)</f>
        <v>0.61582941814239245</v>
      </c>
      <c r="L999" s="2">
        <f t="shared" ref="L999:L1030" si="407">IF($C999=0,"-",P999/$C999)</f>
        <v>0</v>
      </c>
      <c r="M999" s="2">
        <f t="shared" ref="M999:M1030" si="408">IF(C999=0,"-",(1-J999-K999-L999))</f>
        <v>2.6020961329960235E-2</v>
      </c>
      <c r="N999" s="1">
        <v>1982</v>
      </c>
      <c r="O999" s="1">
        <v>3408</v>
      </c>
      <c r="Q999" s="61">
        <v>40</v>
      </c>
      <c r="R999" s="61">
        <v>41</v>
      </c>
      <c r="S999" s="61">
        <v>42</v>
      </c>
      <c r="T999" s="61"/>
      <c r="U999" s="61"/>
      <c r="V999" s="61"/>
      <c r="W999" s="61"/>
      <c r="X999" s="61">
        <v>21</v>
      </c>
      <c r="Y999" s="61">
        <v>0</v>
      </c>
      <c r="Z999" s="6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BB999" s="7">
        <f>IF(Q999&gt;0,RANK(Q999,(N999:P999,Q999:AE999)),0)</f>
        <v>5</v>
      </c>
      <c r="BC999" s="7">
        <f>IF(R999&gt;0,RANK(R999,(N999:P999,Q999:AE999)),0)</f>
        <v>4</v>
      </c>
      <c r="BD999" s="7">
        <f>IF(T999&gt;0,RANK(T999,(N999:P999,Q999:AE999)),0)</f>
        <v>0</v>
      </c>
      <c r="BE999" s="7">
        <f>IF(S999&gt;0,RANK(S999,(N999:P999,Q999:AE999)),0)</f>
        <v>3</v>
      </c>
      <c r="BF999" s="2">
        <f t="shared" ref="BF999:BF1030" si="409">IF($C999=0,"-",Q999/$C999)</f>
        <v>7.2280448138778456E-3</v>
      </c>
      <c r="BG999" s="2">
        <f t="shared" ref="BG999:BG1030" si="410">IF($C999=0,"-",R999/$C999)</f>
        <v>7.4087459342247926E-3</v>
      </c>
      <c r="BH999" s="2">
        <f t="shared" ref="BH999:BH1030" si="411">IF($C999=0,"-",T999/$C999)</f>
        <v>0</v>
      </c>
      <c r="BI999" s="2">
        <f t="shared" ref="BI999:BI1030" si="412">IF($C999=0,"-",S999/$C999)</f>
        <v>7.5894470545717387E-3</v>
      </c>
      <c r="BK999" t="s">
        <v>1454</v>
      </c>
      <c r="BL999" t="s">
        <v>1282</v>
      </c>
      <c r="BO999" s="99">
        <v>26</v>
      </c>
      <c r="BP999" s="97">
        <v>1</v>
      </c>
      <c r="BQ999" s="103">
        <f t="shared" ref="BQ999:BQ1030" si="413">BO999*1000+BP999</f>
        <v>26001</v>
      </c>
      <c r="BS999" s="7" t="s">
        <v>2466</v>
      </c>
    </row>
    <row r="1000" spans="1:71" ht="14" hidden="1" customHeight="1" outlineLevel="1" x14ac:dyDescent="0.2">
      <c r="A1000" t="s">
        <v>1455</v>
      </c>
      <c r="B1000" t="s">
        <v>1282</v>
      </c>
      <c r="C1000" s="1">
        <f t="shared" si="404"/>
        <v>4159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0</v>
      </c>
      <c r="G1000" s="1">
        <f t="shared" si="390"/>
        <v>147</v>
      </c>
      <c r="H1000" s="2">
        <f t="shared" si="391"/>
        <v>3.5345034864150034E-2</v>
      </c>
      <c r="I1000" s="2"/>
      <c r="J1000" s="2">
        <f t="shared" si="405"/>
        <v>0.46886270738158209</v>
      </c>
      <c r="K1000" s="2">
        <f t="shared" si="406"/>
        <v>0.50420774224573217</v>
      </c>
      <c r="L1000" s="2">
        <f t="shared" si="407"/>
        <v>0</v>
      </c>
      <c r="M1000" s="2">
        <f t="shared" si="408"/>
        <v>2.692955037268574E-2</v>
      </c>
      <c r="N1000" s="1">
        <v>1950</v>
      </c>
      <c r="O1000" s="1">
        <v>2097</v>
      </c>
      <c r="Q1000" s="61">
        <v>42</v>
      </c>
      <c r="R1000" s="61">
        <v>33</v>
      </c>
      <c r="S1000" s="61">
        <v>29</v>
      </c>
      <c r="T1000" s="61"/>
      <c r="U1000" s="61"/>
      <c r="V1000" s="61"/>
      <c r="W1000" s="61"/>
      <c r="X1000" s="61">
        <v>8</v>
      </c>
      <c r="Y1000" s="61">
        <v>0</v>
      </c>
      <c r="Z1000" s="6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BB1000" s="7">
        <f>IF(Q1000&gt;0,RANK(Q1000,(N1000:P1000,Q1000:AE1000)),0)</f>
        <v>3</v>
      </c>
      <c r="BC1000" s="7">
        <f>IF(R1000&gt;0,RANK(R1000,(N1000:P1000,Q1000:AE1000)),0)</f>
        <v>4</v>
      </c>
      <c r="BD1000" s="7">
        <f>IF(T1000&gt;0,RANK(T1000,(N1000:P1000,Q1000:AE1000)),0)</f>
        <v>0</v>
      </c>
      <c r="BE1000" s="7">
        <f>IF(S1000&gt;0,RANK(S1000,(N1000:P1000,Q1000:AE1000)),0)</f>
        <v>5</v>
      </c>
      <c r="BF1000" s="2">
        <f t="shared" si="409"/>
        <v>1.0098581389757152E-2</v>
      </c>
      <c r="BG1000" s="2">
        <f t="shared" si="410"/>
        <v>7.93459966338062E-3</v>
      </c>
      <c r="BH1000" s="2">
        <f t="shared" si="411"/>
        <v>0</v>
      </c>
      <c r="BI1000" s="2">
        <f t="shared" si="412"/>
        <v>6.9728300072132727E-3</v>
      </c>
      <c r="BK1000" t="s">
        <v>1455</v>
      </c>
      <c r="BL1000" t="s">
        <v>1282</v>
      </c>
      <c r="BO1000" s="99">
        <v>26</v>
      </c>
      <c r="BP1000" s="97">
        <v>3</v>
      </c>
      <c r="BQ1000" s="103">
        <f t="shared" si="413"/>
        <v>26003</v>
      </c>
      <c r="BS1000" s="7" t="s">
        <v>2466</v>
      </c>
    </row>
    <row r="1001" spans="1:71" ht="14" hidden="1" customHeight="1" outlineLevel="1" x14ac:dyDescent="0.2">
      <c r="A1001" t="s">
        <v>1137</v>
      </c>
      <c r="B1001" t="s">
        <v>1282</v>
      </c>
      <c r="C1001" s="1">
        <f t="shared" si="404"/>
        <v>49853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0</v>
      </c>
      <c r="G1001" s="1">
        <f t="shared" si="390"/>
        <v>9151</v>
      </c>
      <c r="H1001" s="2">
        <f t="shared" si="391"/>
        <v>0.18355966541632399</v>
      </c>
      <c r="I1001" s="2"/>
      <c r="J1001" s="2">
        <f t="shared" si="405"/>
        <v>0.39108980402383003</v>
      </c>
      <c r="K1001" s="2">
        <f t="shared" si="406"/>
        <v>0.57464946944015405</v>
      </c>
      <c r="L1001" s="2">
        <f t="shared" si="407"/>
        <v>0</v>
      </c>
      <c r="M1001" s="2">
        <f t="shared" si="408"/>
        <v>3.4260726536015973E-2</v>
      </c>
      <c r="N1001" s="1">
        <v>19497</v>
      </c>
      <c r="O1001" s="1">
        <v>28648</v>
      </c>
      <c r="Q1001" s="61">
        <v>839</v>
      </c>
      <c r="R1001" s="61">
        <v>367</v>
      </c>
      <c r="S1001" s="61">
        <v>366</v>
      </c>
      <c r="T1001" s="61"/>
      <c r="U1001" s="61"/>
      <c r="V1001" s="61"/>
      <c r="W1001" s="61"/>
      <c r="X1001" s="61">
        <v>136</v>
      </c>
      <c r="Y1001" s="61">
        <v>0</v>
      </c>
      <c r="Z1001" s="6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BB1001" s="7">
        <f>IF(Q1001&gt;0,RANK(Q1001,(N1001:P1001,Q1001:AE1001)),0)</f>
        <v>3</v>
      </c>
      <c r="BC1001" s="7">
        <f>IF(R1001&gt;0,RANK(R1001,(N1001:P1001,Q1001:AE1001)),0)</f>
        <v>4</v>
      </c>
      <c r="BD1001" s="7">
        <f>IF(T1001&gt;0,RANK(T1001,(N1001:P1001,Q1001:AE1001)),0)</f>
        <v>0</v>
      </c>
      <c r="BE1001" s="7">
        <f>IF(S1001&gt;0,RANK(S1001,(N1001:P1001,Q1001:AE1001)),0)</f>
        <v>5</v>
      </c>
      <c r="BF1001" s="2">
        <f t="shared" si="409"/>
        <v>1.6829478667281808E-2</v>
      </c>
      <c r="BG1001" s="2">
        <f t="shared" si="410"/>
        <v>7.3616432310994323E-3</v>
      </c>
      <c r="BH1001" s="2">
        <f t="shared" si="411"/>
        <v>0</v>
      </c>
      <c r="BI1001" s="2">
        <f t="shared" si="412"/>
        <v>7.34158425771769E-3</v>
      </c>
      <c r="BK1001" t="s">
        <v>1137</v>
      </c>
      <c r="BL1001" t="s">
        <v>1282</v>
      </c>
      <c r="BO1001" s="99">
        <v>26</v>
      </c>
      <c r="BP1001" s="97">
        <v>5</v>
      </c>
      <c r="BQ1001" s="103">
        <f t="shared" si="413"/>
        <v>26005</v>
      </c>
      <c r="BS1001" s="7" t="s">
        <v>2466</v>
      </c>
    </row>
    <row r="1002" spans="1:71" ht="14" hidden="1" customHeight="1" outlineLevel="1" x14ac:dyDescent="0.2">
      <c r="A1002" t="s">
        <v>448</v>
      </c>
      <c r="B1002" t="s">
        <v>1282</v>
      </c>
      <c r="C1002" s="1">
        <f t="shared" si="404"/>
        <v>13072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>IF(P1002&gt;0,RANK(P1002,(N1002:P1002,Q1002:AE1002)),0)</f>
        <v>0</v>
      </c>
      <c r="G1002" s="1">
        <f t="shared" si="390"/>
        <v>1436</v>
      </c>
      <c r="H1002" s="2">
        <f t="shared" si="391"/>
        <v>0.1098531211750306</v>
      </c>
      <c r="I1002" s="2"/>
      <c r="J1002" s="2">
        <f t="shared" si="405"/>
        <v>0.42801407588739288</v>
      </c>
      <c r="K1002" s="2">
        <f t="shared" si="406"/>
        <v>0.53786719706242347</v>
      </c>
      <c r="L1002" s="2">
        <f t="shared" si="407"/>
        <v>0</v>
      </c>
      <c r="M1002" s="2">
        <f t="shared" si="408"/>
        <v>3.4118727050183595E-2</v>
      </c>
      <c r="N1002" s="1">
        <v>5595</v>
      </c>
      <c r="O1002" s="1">
        <v>7031</v>
      </c>
      <c r="Q1002" s="61">
        <v>161</v>
      </c>
      <c r="R1002" s="61">
        <v>127</v>
      </c>
      <c r="S1002" s="61">
        <v>112</v>
      </c>
      <c r="T1002" s="61"/>
      <c r="U1002" s="61"/>
      <c r="V1002" s="61"/>
      <c r="W1002" s="61"/>
      <c r="X1002" s="61">
        <v>46</v>
      </c>
      <c r="Y1002" s="61">
        <v>0</v>
      </c>
      <c r="Z1002" s="6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BB1002" s="7">
        <f>IF(Q1002&gt;0,RANK(Q1002,(N1002:P1002,Q1002:AE1002)),0)</f>
        <v>3</v>
      </c>
      <c r="BC1002" s="7">
        <f>IF(R1002&gt;0,RANK(R1002,(N1002:P1002,Q1002:AE1002)),0)</f>
        <v>4</v>
      </c>
      <c r="BD1002" s="7">
        <f>IF(T1002&gt;0,RANK(T1002,(N1002:P1002,Q1002:AE1002)),0)</f>
        <v>0</v>
      </c>
      <c r="BE1002" s="7">
        <f>IF(S1002&gt;0,RANK(S1002,(N1002:P1002,Q1002:AE1002)),0)</f>
        <v>5</v>
      </c>
      <c r="BF1002" s="2">
        <f t="shared" si="409"/>
        <v>1.2316401468788249E-2</v>
      </c>
      <c r="BG1002" s="2">
        <f t="shared" si="410"/>
        <v>9.7154222766217876E-3</v>
      </c>
      <c r="BH1002" s="2">
        <f t="shared" si="411"/>
        <v>0</v>
      </c>
      <c r="BI1002" s="2">
        <f t="shared" si="412"/>
        <v>8.5679314565483469E-3</v>
      </c>
      <c r="BK1002" t="s">
        <v>448</v>
      </c>
      <c r="BL1002" t="s">
        <v>1282</v>
      </c>
      <c r="BO1002" s="99">
        <v>26</v>
      </c>
      <c r="BP1002" s="97">
        <v>7</v>
      </c>
      <c r="BQ1002" s="103">
        <f t="shared" si="413"/>
        <v>26007</v>
      </c>
      <c r="BS1002" s="7" t="s">
        <v>2466</v>
      </c>
    </row>
    <row r="1003" spans="1:71" ht="14" hidden="1" customHeight="1" outlineLevel="1" x14ac:dyDescent="0.2">
      <c r="A1003" t="s">
        <v>1448</v>
      </c>
      <c r="B1003" t="s">
        <v>1282</v>
      </c>
      <c r="C1003" s="1">
        <f t="shared" si="404"/>
        <v>12900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0</v>
      </c>
      <c r="G1003" s="1">
        <f t="shared" si="390"/>
        <v>2455</v>
      </c>
      <c r="H1003" s="2">
        <f t="shared" si="391"/>
        <v>0.19031007751937984</v>
      </c>
      <c r="I1003" s="2"/>
      <c r="J1003" s="2">
        <f t="shared" si="405"/>
        <v>0.38953488372093026</v>
      </c>
      <c r="K1003" s="2">
        <f t="shared" si="406"/>
        <v>0.57984496124031004</v>
      </c>
      <c r="L1003" s="2">
        <f t="shared" si="407"/>
        <v>0</v>
      </c>
      <c r="M1003" s="2">
        <f t="shared" si="408"/>
        <v>3.06201550387597E-2</v>
      </c>
      <c r="N1003" s="1">
        <v>5025</v>
      </c>
      <c r="O1003" s="1">
        <v>7480</v>
      </c>
      <c r="Q1003" s="61">
        <v>163</v>
      </c>
      <c r="R1003" s="61">
        <v>93</v>
      </c>
      <c r="S1003" s="61">
        <v>91</v>
      </c>
      <c r="T1003" s="61"/>
      <c r="U1003" s="61"/>
      <c r="V1003" s="61"/>
      <c r="W1003" s="61"/>
      <c r="X1003" s="61">
        <v>48</v>
      </c>
      <c r="Y1003" s="61">
        <v>0</v>
      </c>
      <c r="Z1003" s="6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BB1003" s="7">
        <f>IF(Q1003&gt;0,RANK(Q1003,(N1003:P1003,Q1003:AE1003)),0)</f>
        <v>3</v>
      </c>
      <c r="BC1003" s="7">
        <f>IF(R1003&gt;0,RANK(R1003,(N1003:P1003,Q1003:AE1003)),0)</f>
        <v>4</v>
      </c>
      <c r="BD1003" s="7">
        <f>IF(T1003&gt;0,RANK(T1003,(N1003:P1003,Q1003:AE1003)),0)</f>
        <v>0</v>
      </c>
      <c r="BE1003" s="7">
        <f>IF(S1003&gt;0,RANK(S1003,(N1003:P1003,Q1003:AE1003)),0)</f>
        <v>5</v>
      </c>
      <c r="BF1003" s="2">
        <f t="shared" si="409"/>
        <v>1.2635658914728683E-2</v>
      </c>
      <c r="BG1003" s="2">
        <f t="shared" si="410"/>
        <v>7.2093023255813951E-3</v>
      </c>
      <c r="BH1003" s="2">
        <f t="shared" si="411"/>
        <v>0</v>
      </c>
      <c r="BI1003" s="2">
        <f t="shared" si="412"/>
        <v>7.0542635658914733E-3</v>
      </c>
      <c r="BK1003" t="s">
        <v>1448</v>
      </c>
      <c r="BL1003" t="s">
        <v>1282</v>
      </c>
      <c r="BO1003" s="99">
        <v>26</v>
      </c>
      <c r="BP1003" s="97">
        <v>9</v>
      </c>
      <c r="BQ1003" s="103">
        <f t="shared" si="413"/>
        <v>26009</v>
      </c>
      <c r="BS1003" s="7" t="s">
        <v>2466</v>
      </c>
    </row>
    <row r="1004" spans="1:71" ht="14" hidden="1" customHeight="1" outlineLevel="1" x14ac:dyDescent="0.2">
      <c r="A1004" t="s">
        <v>348</v>
      </c>
      <c r="B1004" t="s">
        <v>1282</v>
      </c>
      <c r="C1004" s="1">
        <f t="shared" si="404"/>
        <v>6758</v>
      </c>
      <c r="D1004" s="7">
        <f>IF(N1004&gt;0, RANK(N1004,(N1004:P1004,Q1004:AE1004)),0)</f>
        <v>2</v>
      </c>
      <c r="E1004" s="7">
        <f>IF(O1004&gt;0,RANK(O1004,(N1004:P1004,Q1004:AE1004)),0)</f>
        <v>1</v>
      </c>
      <c r="F1004" s="7">
        <f>IF(P1004&gt;0,RANK(P1004,(N1004:P1004,Q1004:AE1004)),0)</f>
        <v>0</v>
      </c>
      <c r="G1004" s="1">
        <f t="shared" si="390"/>
        <v>1250</v>
      </c>
      <c r="H1004" s="2">
        <f t="shared" si="391"/>
        <v>0.18496596626220776</v>
      </c>
      <c r="I1004" s="2"/>
      <c r="J1004" s="2">
        <f t="shared" si="405"/>
        <v>0.38931636578869488</v>
      </c>
      <c r="K1004" s="2">
        <f t="shared" si="406"/>
        <v>0.57428233205090262</v>
      </c>
      <c r="L1004" s="2">
        <f t="shared" si="407"/>
        <v>0</v>
      </c>
      <c r="M1004" s="2">
        <f t="shared" si="408"/>
        <v>3.6401302160402493E-2</v>
      </c>
      <c r="N1004" s="1">
        <v>2631</v>
      </c>
      <c r="O1004" s="1">
        <v>3881</v>
      </c>
      <c r="Q1004" s="61">
        <v>99</v>
      </c>
      <c r="R1004" s="61">
        <v>53</v>
      </c>
      <c r="S1004" s="61">
        <v>65</v>
      </c>
      <c r="T1004" s="61"/>
      <c r="U1004" s="61"/>
      <c r="V1004" s="61"/>
      <c r="W1004" s="61"/>
      <c r="X1004" s="61">
        <v>28</v>
      </c>
      <c r="Y1004" s="61">
        <v>0</v>
      </c>
      <c r="Z1004" s="6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  <c r="BB1004" s="7">
        <f>IF(Q1004&gt;0,RANK(Q1004,(N1004:P1004,Q1004:AE1004)),0)</f>
        <v>3</v>
      </c>
      <c r="BC1004" s="7">
        <f>IF(R1004&gt;0,RANK(R1004,(N1004:P1004,Q1004:AE1004)),0)</f>
        <v>5</v>
      </c>
      <c r="BD1004" s="7">
        <f>IF(T1004&gt;0,RANK(T1004,(N1004:P1004,Q1004:AE1004)),0)</f>
        <v>0</v>
      </c>
      <c r="BE1004" s="7">
        <f>IF(S1004&gt;0,RANK(S1004,(N1004:P1004,Q1004:AE1004)),0)</f>
        <v>4</v>
      </c>
      <c r="BF1004" s="2">
        <f t="shared" si="409"/>
        <v>1.4649304527966854E-2</v>
      </c>
      <c r="BG1004" s="2">
        <f t="shared" si="410"/>
        <v>7.8425569695176091E-3</v>
      </c>
      <c r="BH1004" s="2">
        <f t="shared" si="411"/>
        <v>0</v>
      </c>
      <c r="BI1004" s="2">
        <f t="shared" si="412"/>
        <v>9.6182302456348026E-3</v>
      </c>
      <c r="BK1004" t="s">
        <v>348</v>
      </c>
      <c r="BL1004" t="s">
        <v>1282</v>
      </c>
      <c r="BO1004" s="99">
        <v>26</v>
      </c>
      <c r="BP1004" s="97">
        <v>11</v>
      </c>
      <c r="BQ1004" s="103">
        <f t="shared" si="413"/>
        <v>26011</v>
      </c>
      <c r="BS1004" s="7" t="s">
        <v>2466</v>
      </c>
    </row>
    <row r="1005" spans="1:71" ht="14" hidden="1" customHeight="1" outlineLevel="1" x14ac:dyDescent="0.2">
      <c r="A1005" t="s">
        <v>804</v>
      </c>
      <c r="B1005" t="s">
        <v>1282</v>
      </c>
      <c r="C1005" s="1">
        <f t="shared" si="404"/>
        <v>3237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1">
        <f t="shared" si="390"/>
        <v>433</v>
      </c>
      <c r="H1005" s="2">
        <f t="shared" si="391"/>
        <v>0.13376583256101329</v>
      </c>
      <c r="I1005" s="2"/>
      <c r="J1005" s="2">
        <f t="shared" si="405"/>
        <v>0.41890639481000924</v>
      </c>
      <c r="K1005" s="2">
        <f t="shared" si="406"/>
        <v>0.55267222737102251</v>
      </c>
      <c r="L1005" s="2">
        <f t="shared" si="407"/>
        <v>0</v>
      </c>
      <c r="M1005" s="2">
        <f t="shared" si="408"/>
        <v>2.8421377818968252E-2</v>
      </c>
      <c r="N1005" s="1">
        <v>1356</v>
      </c>
      <c r="O1005" s="1">
        <v>1789</v>
      </c>
      <c r="Q1005" s="61">
        <v>37</v>
      </c>
      <c r="R1005" s="61">
        <v>21</v>
      </c>
      <c r="S1005" s="61">
        <v>25</v>
      </c>
      <c r="T1005" s="61"/>
      <c r="U1005" s="61"/>
      <c r="V1005" s="61"/>
      <c r="W1005" s="61"/>
      <c r="X1005" s="61">
        <v>9</v>
      </c>
      <c r="Y1005" s="61">
        <v>0</v>
      </c>
      <c r="Z1005" s="6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BB1005" s="7">
        <f>IF(Q1005&gt;0,RANK(Q1005,(N1005:P1005,Q1005:AE1005)),0)</f>
        <v>3</v>
      </c>
      <c r="BC1005" s="7">
        <f>IF(R1005&gt;0,RANK(R1005,(N1005:P1005,Q1005:AE1005)),0)</f>
        <v>5</v>
      </c>
      <c r="BD1005" s="7">
        <f>IF(T1005&gt;0,RANK(T1005,(N1005:P1005,Q1005:AE1005)),0)</f>
        <v>0</v>
      </c>
      <c r="BE1005" s="7">
        <f>IF(S1005&gt;0,RANK(S1005,(N1005:P1005,Q1005:AE1005)),0)</f>
        <v>4</v>
      </c>
      <c r="BF1005" s="2">
        <f t="shared" si="409"/>
        <v>1.1430336731541551E-2</v>
      </c>
      <c r="BG1005" s="2">
        <f t="shared" si="410"/>
        <v>6.4874884151992582E-3</v>
      </c>
      <c r="BH1005" s="2">
        <f t="shared" si="411"/>
        <v>0</v>
      </c>
      <c r="BI1005" s="2">
        <f t="shared" si="412"/>
        <v>7.7232004942848313E-3</v>
      </c>
      <c r="BK1005" t="s">
        <v>804</v>
      </c>
      <c r="BL1005" t="s">
        <v>1282</v>
      </c>
      <c r="BO1005" s="99">
        <v>26</v>
      </c>
      <c r="BP1005" s="97">
        <v>13</v>
      </c>
      <c r="BQ1005" s="103">
        <f t="shared" si="413"/>
        <v>26013</v>
      </c>
      <c r="BS1005" s="7" t="s">
        <v>2466</v>
      </c>
    </row>
    <row r="1006" spans="1:71" ht="14" hidden="1" customHeight="1" outlineLevel="1" x14ac:dyDescent="0.2">
      <c r="A1006" t="s">
        <v>1322</v>
      </c>
      <c r="B1006" t="s">
        <v>1282</v>
      </c>
      <c r="C1006" s="1">
        <f t="shared" si="404"/>
        <v>26858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0</v>
      </c>
      <c r="G1006" s="1">
        <f t="shared" si="390"/>
        <v>5301</v>
      </c>
      <c r="H1006" s="2">
        <f t="shared" si="391"/>
        <v>0.19737136048849505</v>
      </c>
      <c r="I1006" s="2"/>
      <c r="J1006" s="2">
        <f t="shared" si="405"/>
        <v>0.38245587906768935</v>
      </c>
      <c r="K1006" s="2">
        <f t="shared" si="406"/>
        <v>0.57982723955618443</v>
      </c>
      <c r="L1006" s="2">
        <f t="shared" si="407"/>
        <v>0</v>
      </c>
      <c r="M1006" s="2">
        <f t="shared" si="408"/>
        <v>3.7716881376126277E-2</v>
      </c>
      <c r="N1006" s="1">
        <v>10272</v>
      </c>
      <c r="O1006" s="1">
        <v>15573</v>
      </c>
      <c r="Q1006" s="61">
        <v>495</v>
      </c>
      <c r="R1006" s="61">
        <v>199</v>
      </c>
      <c r="S1006" s="61">
        <v>237</v>
      </c>
      <c r="T1006" s="61"/>
      <c r="U1006" s="61"/>
      <c r="V1006" s="61"/>
      <c r="W1006" s="61"/>
      <c r="X1006" s="61">
        <v>81</v>
      </c>
      <c r="Y1006" s="61">
        <v>0</v>
      </c>
      <c r="Z1006" s="6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1</v>
      </c>
      <c r="BB1006" s="7">
        <f>IF(Q1006&gt;0,RANK(Q1006,(N1006:P1006,Q1006:AE1006)),0)</f>
        <v>3</v>
      </c>
      <c r="BC1006" s="7">
        <f>IF(R1006&gt;0,RANK(R1006,(N1006:P1006,Q1006:AE1006)),0)</f>
        <v>5</v>
      </c>
      <c r="BD1006" s="7">
        <f>IF(T1006&gt;0,RANK(T1006,(N1006:P1006,Q1006:AE1006)),0)</f>
        <v>0</v>
      </c>
      <c r="BE1006" s="7">
        <f>IF(S1006&gt;0,RANK(S1006,(N1006:P1006,Q1006:AE1006)),0)</f>
        <v>4</v>
      </c>
      <c r="BF1006" s="2">
        <f t="shared" si="409"/>
        <v>1.843026286395115E-2</v>
      </c>
      <c r="BG1006" s="2">
        <f t="shared" si="410"/>
        <v>7.4093379998510685E-3</v>
      </c>
      <c r="BH1006" s="2">
        <f t="shared" si="411"/>
        <v>0</v>
      </c>
      <c r="BI1006" s="2">
        <f t="shared" si="412"/>
        <v>8.824186462134188E-3</v>
      </c>
      <c r="BK1006" t="s">
        <v>1322</v>
      </c>
      <c r="BL1006" t="s">
        <v>1282</v>
      </c>
      <c r="BO1006" s="99">
        <v>26</v>
      </c>
      <c r="BP1006" s="97">
        <v>15</v>
      </c>
      <c r="BQ1006" s="103">
        <f t="shared" si="413"/>
        <v>26015</v>
      </c>
      <c r="BS1006" s="7" t="s">
        <v>2466</v>
      </c>
    </row>
    <row r="1007" spans="1:71" ht="14" hidden="1" customHeight="1" outlineLevel="1" x14ac:dyDescent="0.2">
      <c r="A1007" t="s">
        <v>2552</v>
      </c>
      <c r="B1007" t="s">
        <v>1282</v>
      </c>
      <c r="C1007" s="1">
        <f t="shared" si="404"/>
        <v>46531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>IF(P1007&gt;0,RANK(P1007,(N1007:P1007,Q1007:AE1007)),0)</f>
        <v>0</v>
      </c>
      <c r="G1007" s="1">
        <f t="shared" si="390"/>
        <v>1312</v>
      </c>
      <c r="H1007" s="2">
        <f t="shared" si="391"/>
        <v>2.8196256259268016E-2</v>
      </c>
      <c r="I1007" s="2"/>
      <c r="J1007" s="2">
        <f t="shared" si="405"/>
        <v>0.49771120328383228</v>
      </c>
      <c r="K1007" s="2">
        <f t="shared" si="406"/>
        <v>0.46951494702456426</v>
      </c>
      <c r="L1007" s="2">
        <f t="shared" si="407"/>
        <v>0</v>
      </c>
      <c r="M1007" s="2">
        <f t="shared" si="408"/>
        <v>3.2773849691603518E-2</v>
      </c>
      <c r="N1007" s="1">
        <v>23159</v>
      </c>
      <c r="O1007" s="1">
        <v>21847</v>
      </c>
      <c r="Q1007" s="61">
        <v>661</v>
      </c>
      <c r="R1007" s="61">
        <v>359</v>
      </c>
      <c r="S1007" s="61">
        <v>373</v>
      </c>
      <c r="T1007" s="61"/>
      <c r="U1007" s="61"/>
      <c r="V1007" s="61"/>
      <c r="W1007" s="61"/>
      <c r="X1007" s="61">
        <v>132</v>
      </c>
      <c r="Y1007" s="61">
        <v>0</v>
      </c>
      <c r="Z1007" s="6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BB1007" s="7">
        <f>IF(Q1007&gt;0,RANK(Q1007,(N1007:P1007,Q1007:AE1007)),0)</f>
        <v>3</v>
      </c>
      <c r="BC1007" s="7">
        <f>IF(R1007&gt;0,RANK(R1007,(N1007:P1007,Q1007:AE1007)),0)</f>
        <v>5</v>
      </c>
      <c r="BD1007" s="7">
        <f>IF(T1007&gt;0,RANK(T1007,(N1007:P1007,Q1007:AE1007)),0)</f>
        <v>0</v>
      </c>
      <c r="BE1007" s="7">
        <f>IF(S1007&gt;0,RANK(S1007,(N1007:P1007,Q1007:AE1007)),0)</f>
        <v>4</v>
      </c>
      <c r="BF1007" s="2">
        <f t="shared" si="409"/>
        <v>1.4205583374524511E-2</v>
      </c>
      <c r="BG1007" s="2">
        <f t="shared" si="410"/>
        <v>7.7152865831381229E-3</v>
      </c>
      <c r="BH1007" s="2">
        <f t="shared" si="411"/>
        <v>0</v>
      </c>
      <c r="BI1007" s="2">
        <f t="shared" si="412"/>
        <v>8.0161612688315325E-3</v>
      </c>
      <c r="BK1007" t="s">
        <v>2552</v>
      </c>
      <c r="BL1007" t="s">
        <v>1282</v>
      </c>
      <c r="BO1007" s="99">
        <v>26</v>
      </c>
      <c r="BP1007" s="97">
        <v>17</v>
      </c>
      <c r="BQ1007" s="103">
        <f t="shared" si="413"/>
        <v>26017</v>
      </c>
      <c r="BS1007" s="7" t="s">
        <v>2466</v>
      </c>
    </row>
    <row r="1008" spans="1:71" ht="14" hidden="1" customHeight="1" outlineLevel="1" x14ac:dyDescent="0.2">
      <c r="A1008" t="s">
        <v>1452</v>
      </c>
      <c r="B1008" t="s">
        <v>1282</v>
      </c>
      <c r="C1008" s="1">
        <f t="shared" si="404"/>
        <v>9793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0</v>
      </c>
      <c r="G1008" s="1">
        <f t="shared" si="390"/>
        <v>412</v>
      </c>
      <c r="H1008" s="2">
        <f t="shared" si="391"/>
        <v>4.2070866945777594E-2</v>
      </c>
      <c r="I1008" s="2"/>
      <c r="J1008" s="2">
        <f t="shared" si="405"/>
        <v>0.46471969774328603</v>
      </c>
      <c r="K1008" s="2">
        <f t="shared" si="406"/>
        <v>0.50679056468906358</v>
      </c>
      <c r="L1008" s="2">
        <f t="shared" si="407"/>
        <v>0</v>
      </c>
      <c r="M1008" s="2">
        <f t="shared" si="408"/>
        <v>2.8489737567650386E-2</v>
      </c>
      <c r="N1008" s="1">
        <v>4551</v>
      </c>
      <c r="O1008" s="1">
        <v>4963</v>
      </c>
      <c r="Q1008" s="61">
        <v>131</v>
      </c>
      <c r="R1008" s="61">
        <v>62</v>
      </c>
      <c r="S1008" s="61">
        <v>61</v>
      </c>
      <c r="T1008" s="61"/>
      <c r="U1008" s="61"/>
      <c r="V1008" s="61"/>
      <c r="W1008" s="61"/>
      <c r="X1008" s="61">
        <v>25</v>
      </c>
      <c r="Y1008" s="61">
        <v>0</v>
      </c>
      <c r="Z1008" s="6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BB1008" s="7">
        <f>IF(Q1008&gt;0,RANK(Q1008,(N1008:P1008,Q1008:AE1008)),0)</f>
        <v>3</v>
      </c>
      <c r="BC1008" s="7">
        <f>IF(R1008&gt;0,RANK(R1008,(N1008:P1008,Q1008:AE1008)),0)</f>
        <v>4</v>
      </c>
      <c r="BD1008" s="7">
        <f>IF(T1008&gt;0,RANK(T1008,(N1008:P1008,Q1008:AE1008)),0)</f>
        <v>0</v>
      </c>
      <c r="BE1008" s="7">
        <f>IF(S1008&gt;0,RANK(S1008,(N1008:P1008,Q1008:AE1008)),0)</f>
        <v>5</v>
      </c>
      <c r="BF1008" s="2">
        <f t="shared" si="409"/>
        <v>1.3376901868681712E-2</v>
      </c>
      <c r="BG1008" s="2">
        <f t="shared" si="410"/>
        <v>6.3310527928111919E-3</v>
      </c>
      <c r="BH1008" s="2">
        <f t="shared" si="411"/>
        <v>0</v>
      </c>
      <c r="BI1008" s="2">
        <f t="shared" si="412"/>
        <v>6.2289390380884302E-3</v>
      </c>
      <c r="BK1008" t="s">
        <v>1452</v>
      </c>
      <c r="BL1008" t="s">
        <v>1282</v>
      </c>
      <c r="BO1008" s="99">
        <v>26</v>
      </c>
      <c r="BP1008" s="97">
        <v>19</v>
      </c>
      <c r="BQ1008" s="103">
        <f t="shared" si="413"/>
        <v>26019</v>
      </c>
      <c r="BS1008" s="7" t="s">
        <v>2466</v>
      </c>
    </row>
    <row r="1009" spans="1:71" ht="14" hidden="1" customHeight="1" outlineLevel="1" x14ac:dyDescent="0.2">
      <c r="A1009" t="s">
        <v>1140</v>
      </c>
      <c r="B1009" t="s">
        <v>1282</v>
      </c>
      <c r="C1009" s="1">
        <f t="shared" si="404"/>
        <v>62036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0</v>
      </c>
      <c r="G1009" s="1">
        <f t="shared" si="390"/>
        <v>4300</v>
      </c>
      <c r="H1009" s="2">
        <f t="shared" si="391"/>
        <v>6.9314591527500163E-2</v>
      </c>
      <c r="I1009" s="2"/>
      <c r="J1009" s="2">
        <f t="shared" si="405"/>
        <v>0.44911019408085628</v>
      </c>
      <c r="K1009" s="2">
        <f t="shared" si="406"/>
        <v>0.51842478560835648</v>
      </c>
      <c r="L1009" s="2">
        <f t="shared" si="407"/>
        <v>0</v>
      </c>
      <c r="M1009" s="2">
        <f t="shared" si="408"/>
        <v>3.246502031078724E-2</v>
      </c>
      <c r="N1009" s="1">
        <v>27861</v>
      </c>
      <c r="O1009" s="1">
        <v>32161</v>
      </c>
      <c r="Q1009" s="61">
        <v>901</v>
      </c>
      <c r="R1009" s="61">
        <v>491</v>
      </c>
      <c r="S1009" s="61">
        <v>433</v>
      </c>
      <c r="T1009" s="61"/>
      <c r="U1009" s="61"/>
      <c r="V1009" s="61"/>
      <c r="W1009" s="61"/>
      <c r="X1009" s="61">
        <v>189</v>
      </c>
      <c r="Y1009" s="61">
        <v>0</v>
      </c>
      <c r="Z1009" s="6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BB1009" s="7">
        <f>IF(Q1009&gt;0,RANK(Q1009,(N1009:P1009,Q1009:AE1009)),0)</f>
        <v>3</v>
      </c>
      <c r="BC1009" s="7">
        <f>IF(R1009&gt;0,RANK(R1009,(N1009:P1009,Q1009:AE1009)),0)</f>
        <v>4</v>
      </c>
      <c r="BD1009" s="7">
        <f>IF(T1009&gt;0,RANK(T1009,(N1009:P1009,Q1009:AE1009)),0)</f>
        <v>0</v>
      </c>
      <c r="BE1009" s="7">
        <f>IF(S1009&gt;0,RANK(S1009,(N1009:P1009,Q1009:AE1009)),0)</f>
        <v>5</v>
      </c>
      <c r="BF1009" s="2">
        <f t="shared" si="409"/>
        <v>1.4523824875878522E-2</v>
      </c>
      <c r="BG1009" s="2">
        <f t="shared" si="410"/>
        <v>7.9147591720936227E-3</v>
      </c>
      <c r="BH1009" s="2">
        <f t="shared" si="411"/>
        <v>0</v>
      </c>
      <c r="BI1009" s="2">
        <f t="shared" si="412"/>
        <v>6.9798181700947834E-3</v>
      </c>
      <c r="BK1009" t="s">
        <v>1140</v>
      </c>
      <c r="BL1009" t="s">
        <v>1282</v>
      </c>
      <c r="BO1009" s="99">
        <v>26</v>
      </c>
      <c r="BP1009" s="97">
        <v>21</v>
      </c>
      <c r="BQ1009" s="103">
        <f t="shared" si="413"/>
        <v>26021</v>
      </c>
      <c r="BS1009" s="7" t="s">
        <v>2466</v>
      </c>
    </row>
    <row r="1010" spans="1:71" ht="14" hidden="1" customHeight="1" outlineLevel="1" x14ac:dyDescent="0.2">
      <c r="A1010" t="s">
        <v>904</v>
      </c>
      <c r="B1010" t="s">
        <v>1282</v>
      </c>
      <c r="C1010" s="1">
        <f t="shared" si="404"/>
        <v>15212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90"/>
        <v>4057</v>
      </c>
      <c r="H1010" s="2">
        <f t="shared" si="391"/>
        <v>0.26669734420194585</v>
      </c>
      <c r="I1010" s="2"/>
      <c r="J1010" s="2">
        <f t="shared" si="405"/>
        <v>0.34998685248488037</v>
      </c>
      <c r="K1010" s="2">
        <f t="shared" si="406"/>
        <v>0.61668419668682617</v>
      </c>
      <c r="L1010" s="2">
        <f t="shared" si="407"/>
        <v>0</v>
      </c>
      <c r="M1010" s="2">
        <f t="shared" si="408"/>
        <v>3.3328950828293458E-2</v>
      </c>
      <c r="N1010" s="1">
        <v>5324</v>
      </c>
      <c r="O1010" s="1">
        <v>9381</v>
      </c>
      <c r="Q1010" s="61">
        <v>198</v>
      </c>
      <c r="R1010" s="61">
        <v>130</v>
      </c>
      <c r="S1010" s="61">
        <v>121</v>
      </c>
      <c r="T1010" s="61"/>
      <c r="U1010" s="61"/>
      <c r="V1010" s="61"/>
      <c r="W1010" s="61"/>
      <c r="X1010" s="61">
        <v>58</v>
      </c>
      <c r="Y1010" s="61">
        <v>0</v>
      </c>
      <c r="Z1010" s="6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BB1010" s="7">
        <f>IF(Q1010&gt;0,RANK(Q1010,(N1010:P1010,Q1010:AE1010)),0)</f>
        <v>3</v>
      </c>
      <c r="BC1010" s="7">
        <f>IF(R1010&gt;0,RANK(R1010,(N1010:P1010,Q1010:AE1010)),0)</f>
        <v>4</v>
      </c>
      <c r="BD1010" s="7">
        <f>IF(T1010&gt;0,RANK(T1010,(N1010:P1010,Q1010:AE1010)),0)</f>
        <v>0</v>
      </c>
      <c r="BE1010" s="7">
        <f>IF(S1010&gt;0,RANK(S1010,(N1010:P1010,Q1010:AE1010)),0)</f>
        <v>5</v>
      </c>
      <c r="BF1010" s="2">
        <f t="shared" si="409"/>
        <v>1.3016039968445964E-2</v>
      </c>
      <c r="BG1010" s="2">
        <f t="shared" si="410"/>
        <v>8.5458848277675525E-3</v>
      </c>
      <c r="BH1010" s="2">
        <f t="shared" si="411"/>
        <v>0</v>
      </c>
      <c r="BI1010" s="2">
        <f t="shared" si="412"/>
        <v>7.9542466473836448E-3</v>
      </c>
      <c r="BK1010" t="s">
        <v>904</v>
      </c>
      <c r="BL1010" t="s">
        <v>1282</v>
      </c>
      <c r="BO1010" s="99">
        <v>26</v>
      </c>
      <c r="BP1010" s="97">
        <v>23</v>
      </c>
      <c r="BQ1010" s="103">
        <f t="shared" si="413"/>
        <v>26023</v>
      </c>
      <c r="BS1010" s="7" t="s">
        <v>2466</v>
      </c>
    </row>
    <row r="1011" spans="1:71" ht="14" hidden="1" customHeight="1" outlineLevel="1" x14ac:dyDescent="0.2">
      <c r="A1011" t="s">
        <v>2511</v>
      </c>
      <c r="B1011" t="s">
        <v>1282</v>
      </c>
      <c r="C1011" s="1">
        <f t="shared" si="404"/>
        <v>50044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0</v>
      </c>
      <c r="G1011" s="1">
        <f t="shared" si="390"/>
        <v>1227</v>
      </c>
      <c r="H1011" s="2">
        <f t="shared" si="391"/>
        <v>2.4518423787067381E-2</v>
      </c>
      <c r="I1011" s="2"/>
      <c r="J1011" s="2">
        <f t="shared" si="405"/>
        <v>0.46926704500039967</v>
      </c>
      <c r="K1011" s="2">
        <f t="shared" si="406"/>
        <v>0.49378546878746704</v>
      </c>
      <c r="L1011" s="2">
        <f t="shared" si="407"/>
        <v>0</v>
      </c>
      <c r="M1011" s="2">
        <f t="shared" si="408"/>
        <v>3.6947486212133229E-2</v>
      </c>
      <c r="N1011" s="1">
        <v>23484</v>
      </c>
      <c r="O1011" s="1">
        <v>24711</v>
      </c>
      <c r="Q1011" s="61">
        <v>828</v>
      </c>
      <c r="R1011" s="61">
        <v>432</v>
      </c>
      <c r="S1011" s="61">
        <v>423</v>
      </c>
      <c r="T1011" s="61"/>
      <c r="U1011" s="61"/>
      <c r="V1011" s="61"/>
      <c r="W1011" s="61"/>
      <c r="X1011" s="61">
        <v>166</v>
      </c>
      <c r="Y1011" s="61">
        <v>0</v>
      </c>
      <c r="Z1011" s="6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BB1011" s="7">
        <f>IF(Q1011&gt;0,RANK(Q1011,(N1011:P1011,Q1011:AE1011)),0)</f>
        <v>3</v>
      </c>
      <c r="BC1011" s="7">
        <f>IF(R1011&gt;0,RANK(R1011,(N1011:P1011,Q1011:AE1011)),0)</f>
        <v>4</v>
      </c>
      <c r="BD1011" s="7">
        <f>IF(T1011&gt;0,RANK(T1011,(N1011:P1011,Q1011:AE1011)),0)</f>
        <v>0</v>
      </c>
      <c r="BE1011" s="7">
        <f>IF(S1011&gt;0,RANK(S1011,(N1011:P1011,Q1011:AE1011)),0)</f>
        <v>5</v>
      </c>
      <c r="BF1011" s="2">
        <f t="shared" si="409"/>
        <v>1.6545440012788747E-2</v>
      </c>
      <c r="BG1011" s="2">
        <f t="shared" si="410"/>
        <v>8.6324034849332588E-3</v>
      </c>
      <c r="BH1011" s="2">
        <f t="shared" si="411"/>
        <v>0</v>
      </c>
      <c r="BI1011" s="2">
        <f t="shared" si="412"/>
        <v>8.4525617456638162E-3</v>
      </c>
      <c r="BK1011" t="s">
        <v>2511</v>
      </c>
      <c r="BL1011" t="s">
        <v>1282</v>
      </c>
      <c r="BO1011" s="99">
        <v>26</v>
      </c>
      <c r="BP1011" s="97">
        <v>25</v>
      </c>
      <c r="BQ1011" s="103">
        <f t="shared" si="413"/>
        <v>26025</v>
      </c>
      <c r="BS1011" s="7" t="s">
        <v>2466</v>
      </c>
    </row>
    <row r="1012" spans="1:71" ht="14" hidden="1" customHeight="1" outlineLevel="1" x14ac:dyDescent="0.2">
      <c r="A1012" t="s">
        <v>1285</v>
      </c>
      <c r="B1012" t="s">
        <v>1282</v>
      </c>
      <c r="C1012" s="1">
        <f t="shared" si="404"/>
        <v>19457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0</v>
      </c>
      <c r="G1012" s="1">
        <f t="shared" si="390"/>
        <v>4283</v>
      </c>
      <c r="H1012" s="2">
        <f t="shared" si="391"/>
        <v>0.22012643264634835</v>
      </c>
      <c r="I1012" s="2"/>
      <c r="J1012" s="2">
        <f t="shared" si="405"/>
        <v>0.37287351595826695</v>
      </c>
      <c r="K1012" s="2">
        <f t="shared" si="406"/>
        <v>0.59299994860461536</v>
      </c>
      <c r="L1012" s="2">
        <f t="shared" si="407"/>
        <v>0</v>
      </c>
      <c r="M1012" s="2">
        <f t="shared" si="408"/>
        <v>3.4126535437117633E-2</v>
      </c>
      <c r="N1012" s="1">
        <v>7255</v>
      </c>
      <c r="O1012" s="1">
        <v>11538</v>
      </c>
      <c r="Q1012" s="61">
        <v>246</v>
      </c>
      <c r="R1012" s="61">
        <v>151</v>
      </c>
      <c r="S1012" s="61">
        <v>172</v>
      </c>
      <c r="T1012" s="61"/>
      <c r="U1012" s="61"/>
      <c r="V1012" s="61"/>
      <c r="W1012" s="61"/>
      <c r="X1012" s="61">
        <v>95</v>
      </c>
      <c r="Y1012" s="61">
        <v>0</v>
      </c>
      <c r="Z1012" s="6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BB1012" s="7">
        <f>IF(Q1012&gt;0,RANK(Q1012,(N1012:P1012,Q1012:AE1012)),0)</f>
        <v>3</v>
      </c>
      <c r="BC1012" s="7">
        <f>IF(R1012&gt;0,RANK(R1012,(N1012:P1012,Q1012:AE1012)),0)</f>
        <v>5</v>
      </c>
      <c r="BD1012" s="7">
        <f>IF(T1012&gt;0,RANK(T1012,(N1012:P1012,Q1012:AE1012)),0)</f>
        <v>0</v>
      </c>
      <c r="BE1012" s="7">
        <f>IF(S1012&gt;0,RANK(S1012,(N1012:P1012,Q1012:AE1012)),0)</f>
        <v>4</v>
      </c>
      <c r="BF1012" s="2">
        <f t="shared" si="409"/>
        <v>1.2643264634835791E-2</v>
      </c>
      <c r="BG1012" s="2">
        <f t="shared" si="410"/>
        <v>7.7607030888626203E-3</v>
      </c>
      <c r="BH1012" s="2">
        <f t="shared" si="411"/>
        <v>0</v>
      </c>
      <c r="BI1012" s="2">
        <f t="shared" si="412"/>
        <v>8.8400061674461638E-3</v>
      </c>
      <c r="BK1012" t="s">
        <v>1285</v>
      </c>
      <c r="BL1012" t="s">
        <v>1282</v>
      </c>
      <c r="BO1012" s="99">
        <v>26</v>
      </c>
      <c r="BP1012" s="97">
        <v>27</v>
      </c>
      <c r="BQ1012" s="103">
        <f t="shared" si="413"/>
        <v>26027</v>
      </c>
      <c r="BS1012" s="7" t="s">
        <v>2466</v>
      </c>
    </row>
    <row r="1013" spans="1:71" ht="14" hidden="1" customHeight="1" outlineLevel="1" x14ac:dyDescent="0.2">
      <c r="A1013" t="s">
        <v>1183</v>
      </c>
      <c r="B1013" t="s">
        <v>1282</v>
      </c>
      <c r="C1013" s="1">
        <f t="shared" si="404"/>
        <v>13677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0</v>
      </c>
      <c r="G1013" s="1">
        <f t="shared" si="390"/>
        <v>1836</v>
      </c>
      <c r="H1013" s="2">
        <f t="shared" si="391"/>
        <v>0.13423996490458434</v>
      </c>
      <c r="I1013" s="2"/>
      <c r="J1013" s="2">
        <f t="shared" si="405"/>
        <v>0.41822036996417344</v>
      </c>
      <c r="K1013" s="2">
        <f t="shared" si="406"/>
        <v>0.55246033486875779</v>
      </c>
      <c r="L1013" s="2">
        <f t="shared" si="407"/>
        <v>0</v>
      </c>
      <c r="M1013" s="2">
        <f t="shared" si="408"/>
        <v>2.9319295167068771E-2</v>
      </c>
      <c r="N1013" s="1">
        <v>5720</v>
      </c>
      <c r="O1013" s="1">
        <v>7556</v>
      </c>
      <c r="Q1013" s="61">
        <v>191</v>
      </c>
      <c r="R1013" s="61">
        <v>102</v>
      </c>
      <c r="S1013" s="61">
        <v>76</v>
      </c>
      <c r="T1013" s="61"/>
      <c r="U1013" s="61"/>
      <c r="V1013" s="61"/>
      <c r="W1013" s="61"/>
      <c r="X1013" s="61">
        <v>32</v>
      </c>
      <c r="Y1013" s="61">
        <v>0</v>
      </c>
      <c r="Z1013" s="6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BB1013" s="7">
        <f>IF(Q1013&gt;0,RANK(Q1013,(N1013:P1013,Q1013:AE1013)),0)</f>
        <v>3</v>
      </c>
      <c r="BC1013" s="7">
        <f>IF(R1013&gt;0,RANK(R1013,(N1013:P1013,Q1013:AE1013)),0)</f>
        <v>4</v>
      </c>
      <c r="BD1013" s="7">
        <f>IF(T1013&gt;0,RANK(T1013,(N1013:P1013,Q1013:AE1013)),0)</f>
        <v>0</v>
      </c>
      <c r="BE1013" s="7">
        <f>IF(S1013&gt;0,RANK(S1013,(N1013:P1013,Q1013:AE1013)),0)</f>
        <v>5</v>
      </c>
      <c r="BF1013" s="2">
        <f t="shared" si="409"/>
        <v>1.3965050815237259E-2</v>
      </c>
      <c r="BG1013" s="2">
        <f t="shared" si="410"/>
        <v>7.4577758280324636E-3</v>
      </c>
      <c r="BH1013" s="2">
        <f t="shared" si="411"/>
        <v>0</v>
      </c>
      <c r="BI1013" s="2">
        <f t="shared" si="412"/>
        <v>5.5567741463771296E-3</v>
      </c>
      <c r="BK1013" t="s">
        <v>1183</v>
      </c>
      <c r="BL1013" t="s">
        <v>1282</v>
      </c>
      <c r="BO1013" s="99">
        <v>26</v>
      </c>
      <c r="BP1013" s="97">
        <v>29</v>
      </c>
      <c r="BQ1013" s="103">
        <f t="shared" si="413"/>
        <v>26029</v>
      </c>
      <c r="BS1013" s="7" t="s">
        <v>2466</v>
      </c>
    </row>
    <row r="1014" spans="1:71" ht="14" hidden="1" customHeight="1" outlineLevel="1" x14ac:dyDescent="0.2">
      <c r="A1014" t="s">
        <v>1747</v>
      </c>
      <c r="B1014" t="s">
        <v>1282</v>
      </c>
      <c r="C1014" s="1">
        <f t="shared" si="404"/>
        <v>12555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0</v>
      </c>
      <c r="G1014" s="1">
        <f t="shared" si="390"/>
        <v>2411</v>
      </c>
      <c r="H1014" s="2">
        <f t="shared" si="391"/>
        <v>0.19203504579848665</v>
      </c>
      <c r="I1014" s="2"/>
      <c r="J1014" s="2">
        <f t="shared" si="405"/>
        <v>0.38534448426921547</v>
      </c>
      <c r="K1014" s="2">
        <f t="shared" si="406"/>
        <v>0.57737953006770215</v>
      </c>
      <c r="L1014" s="2">
        <f t="shared" si="407"/>
        <v>0</v>
      </c>
      <c r="M1014" s="2">
        <f t="shared" si="408"/>
        <v>3.7275985663082323E-2</v>
      </c>
      <c r="N1014" s="1">
        <v>4838</v>
      </c>
      <c r="O1014" s="1">
        <v>7249</v>
      </c>
      <c r="Q1014" s="61">
        <v>218</v>
      </c>
      <c r="R1014" s="61">
        <v>80</v>
      </c>
      <c r="S1014" s="61">
        <v>118</v>
      </c>
      <c r="T1014" s="61"/>
      <c r="U1014" s="61"/>
      <c r="V1014" s="61"/>
      <c r="W1014" s="61"/>
      <c r="X1014" s="61">
        <v>52</v>
      </c>
      <c r="Y1014" s="61">
        <v>0</v>
      </c>
      <c r="Z1014" s="6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BB1014" s="7">
        <f>IF(Q1014&gt;0,RANK(Q1014,(N1014:P1014,Q1014:AE1014)),0)</f>
        <v>3</v>
      </c>
      <c r="BC1014" s="7">
        <f>IF(R1014&gt;0,RANK(R1014,(N1014:P1014,Q1014:AE1014)),0)</f>
        <v>5</v>
      </c>
      <c r="BD1014" s="7">
        <f>IF(T1014&gt;0,RANK(T1014,(N1014:P1014,Q1014:AE1014)),0)</f>
        <v>0</v>
      </c>
      <c r="BE1014" s="7">
        <f>IF(S1014&gt;0,RANK(S1014,(N1014:P1014,Q1014:AE1014)),0)</f>
        <v>4</v>
      </c>
      <c r="BF1014" s="2">
        <f t="shared" si="409"/>
        <v>1.7363600159299084E-2</v>
      </c>
      <c r="BG1014" s="2">
        <f t="shared" si="410"/>
        <v>6.3719633612106729E-3</v>
      </c>
      <c r="BH1014" s="2">
        <f t="shared" si="411"/>
        <v>0</v>
      </c>
      <c r="BI1014" s="2">
        <f t="shared" si="412"/>
        <v>9.398645957785742E-3</v>
      </c>
      <c r="BK1014" t="s">
        <v>1747</v>
      </c>
      <c r="BL1014" t="s">
        <v>1282</v>
      </c>
      <c r="BO1014" s="99">
        <v>26</v>
      </c>
      <c r="BP1014" s="97">
        <v>31</v>
      </c>
      <c r="BQ1014" s="103">
        <f t="shared" si="413"/>
        <v>26031</v>
      </c>
      <c r="BS1014" s="7" t="s">
        <v>2466</v>
      </c>
    </row>
    <row r="1015" spans="1:71" ht="14" hidden="1" customHeight="1" outlineLevel="1" x14ac:dyDescent="0.2">
      <c r="A1015" t="s">
        <v>325</v>
      </c>
      <c r="B1015" t="s">
        <v>1282</v>
      </c>
      <c r="C1015" s="1">
        <f t="shared" si="404"/>
        <v>13978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0</v>
      </c>
      <c r="G1015" s="1">
        <f t="shared" si="390"/>
        <v>1194</v>
      </c>
      <c r="H1015" s="2">
        <f t="shared" si="391"/>
        <v>8.5419945628845334E-2</v>
      </c>
      <c r="I1015" s="2"/>
      <c r="J1015" s="2">
        <f t="shared" si="405"/>
        <v>0.44262412362283587</v>
      </c>
      <c r="K1015" s="2">
        <f t="shared" si="406"/>
        <v>0.52804406925168124</v>
      </c>
      <c r="L1015" s="2">
        <f t="shared" si="407"/>
        <v>0</v>
      </c>
      <c r="M1015" s="2">
        <f t="shared" si="408"/>
        <v>2.9331807125482889E-2</v>
      </c>
      <c r="N1015" s="1">
        <v>6187</v>
      </c>
      <c r="O1015" s="1">
        <v>7381</v>
      </c>
      <c r="Q1015" s="61">
        <v>174</v>
      </c>
      <c r="R1015" s="61">
        <v>91</v>
      </c>
      <c r="S1015" s="61">
        <v>98</v>
      </c>
      <c r="T1015" s="61"/>
      <c r="U1015" s="61"/>
      <c r="V1015" s="61"/>
      <c r="W1015" s="61"/>
      <c r="X1015" s="61">
        <v>47</v>
      </c>
      <c r="Y1015" s="61">
        <v>0</v>
      </c>
      <c r="Z1015" s="6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BB1015" s="7">
        <f>IF(Q1015&gt;0,RANK(Q1015,(N1015:P1015,Q1015:AE1015)),0)</f>
        <v>3</v>
      </c>
      <c r="BC1015" s="7">
        <f>IF(R1015&gt;0,RANK(R1015,(N1015:P1015,Q1015:AE1015)),0)</f>
        <v>5</v>
      </c>
      <c r="BD1015" s="7">
        <f>IF(T1015&gt;0,RANK(T1015,(N1015:P1015,Q1015:AE1015)),0)</f>
        <v>0</v>
      </c>
      <c r="BE1015" s="7">
        <f>IF(S1015&gt;0,RANK(S1015,(N1015:P1015,Q1015:AE1015)),0)</f>
        <v>4</v>
      </c>
      <c r="BF1015" s="2">
        <f t="shared" si="409"/>
        <v>1.2448132780082987E-2</v>
      </c>
      <c r="BG1015" s="2">
        <f t="shared" si="410"/>
        <v>6.5102303619974248E-3</v>
      </c>
      <c r="BH1015" s="2">
        <f t="shared" si="411"/>
        <v>0</v>
      </c>
      <c r="BI1015" s="2">
        <f t="shared" si="412"/>
        <v>7.011017312920303E-3</v>
      </c>
      <c r="BK1015" t="s">
        <v>325</v>
      </c>
      <c r="BL1015" t="s">
        <v>1282</v>
      </c>
      <c r="BO1015" s="99">
        <v>26</v>
      </c>
      <c r="BP1015" s="97">
        <v>33</v>
      </c>
      <c r="BQ1015" s="103">
        <f t="shared" si="413"/>
        <v>26033</v>
      </c>
      <c r="BS1015" s="7" t="s">
        <v>2466</v>
      </c>
    </row>
    <row r="1016" spans="1:71" ht="14" hidden="1" customHeight="1" outlineLevel="1" x14ac:dyDescent="0.2">
      <c r="A1016" t="s">
        <v>2387</v>
      </c>
      <c r="B1016" t="s">
        <v>1282</v>
      </c>
      <c r="C1016" s="1">
        <f t="shared" si="404"/>
        <v>11836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0</v>
      </c>
      <c r="G1016" s="1">
        <f t="shared" si="390"/>
        <v>2531</v>
      </c>
      <c r="H1016" s="2">
        <f t="shared" si="391"/>
        <v>0.2138391348428523</v>
      </c>
      <c r="I1016" s="2"/>
      <c r="J1016" s="2">
        <f t="shared" si="405"/>
        <v>0.37377492396079759</v>
      </c>
      <c r="K1016" s="2">
        <f t="shared" si="406"/>
        <v>0.58761405880364992</v>
      </c>
      <c r="L1016" s="2">
        <f t="shared" si="407"/>
        <v>0</v>
      </c>
      <c r="M1016" s="2">
        <f t="shared" si="408"/>
        <v>3.8611017235552492E-2</v>
      </c>
      <c r="N1016" s="1">
        <v>4424</v>
      </c>
      <c r="O1016" s="1">
        <v>6955</v>
      </c>
      <c r="Q1016" s="61">
        <v>189</v>
      </c>
      <c r="R1016" s="61">
        <v>91</v>
      </c>
      <c r="S1016" s="61">
        <v>112</v>
      </c>
      <c r="T1016" s="61"/>
      <c r="U1016" s="61"/>
      <c r="V1016" s="61"/>
      <c r="W1016" s="61"/>
      <c r="X1016" s="61">
        <v>57</v>
      </c>
      <c r="Y1016" s="61">
        <v>0</v>
      </c>
      <c r="Z1016" s="6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8</v>
      </c>
      <c r="AF1016" s="1">
        <v>0</v>
      </c>
      <c r="AG1016" s="1">
        <v>0</v>
      </c>
      <c r="BB1016" s="7">
        <f>IF(Q1016&gt;0,RANK(Q1016,(N1016:P1016,Q1016:AE1016)),0)</f>
        <v>3</v>
      </c>
      <c r="BC1016" s="7">
        <f>IF(R1016&gt;0,RANK(R1016,(N1016:P1016,Q1016:AE1016)),0)</f>
        <v>5</v>
      </c>
      <c r="BD1016" s="7">
        <f>IF(T1016&gt;0,RANK(T1016,(N1016:P1016,Q1016:AE1016)),0)</f>
        <v>0</v>
      </c>
      <c r="BE1016" s="7">
        <f>IF(S1016&gt;0,RANK(S1016,(N1016:P1016,Q1016:AE1016)),0)</f>
        <v>4</v>
      </c>
      <c r="BF1016" s="2">
        <f t="shared" si="409"/>
        <v>1.5968232510983442E-2</v>
      </c>
      <c r="BG1016" s="2">
        <f t="shared" si="410"/>
        <v>7.6884082460290642E-3</v>
      </c>
      <c r="BH1016" s="2">
        <f t="shared" si="411"/>
        <v>0</v>
      </c>
      <c r="BI1016" s="2">
        <f t="shared" si="412"/>
        <v>9.4626563028050014E-3</v>
      </c>
      <c r="BK1016" t="s">
        <v>2387</v>
      </c>
      <c r="BL1016" t="s">
        <v>1282</v>
      </c>
      <c r="BO1016" s="99">
        <v>26</v>
      </c>
      <c r="BP1016" s="97">
        <v>35</v>
      </c>
      <c r="BQ1016" s="103">
        <f t="shared" si="413"/>
        <v>26035</v>
      </c>
      <c r="BS1016" s="7" t="s">
        <v>2466</v>
      </c>
    </row>
    <row r="1017" spans="1:71" ht="14" hidden="1" customHeight="1" outlineLevel="1" x14ac:dyDescent="0.2">
      <c r="A1017" t="s">
        <v>642</v>
      </c>
      <c r="B1017" t="s">
        <v>1282</v>
      </c>
      <c r="C1017" s="1">
        <f t="shared" si="404"/>
        <v>37157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90"/>
        <v>846</v>
      </c>
      <c r="H1017" s="2">
        <f t="shared" si="391"/>
        <v>2.2768253626503754E-2</v>
      </c>
      <c r="I1017" s="2"/>
      <c r="J1017" s="2">
        <f t="shared" si="405"/>
        <v>0.49775277874962998</v>
      </c>
      <c r="K1017" s="2">
        <f t="shared" si="406"/>
        <v>0.47498452512312617</v>
      </c>
      <c r="L1017" s="2">
        <f t="shared" si="407"/>
        <v>0</v>
      </c>
      <c r="M1017" s="2">
        <f t="shared" si="408"/>
        <v>2.7262696127243857E-2</v>
      </c>
      <c r="N1017" s="1">
        <v>18495</v>
      </c>
      <c r="O1017" s="1">
        <v>17649</v>
      </c>
      <c r="Q1017" s="61">
        <v>566</v>
      </c>
      <c r="R1017" s="61">
        <v>178</v>
      </c>
      <c r="S1017" s="61">
        <v>201</v>
      </c>
      <c r="T1017" s="61"/>
      <c r="U1017" s="61"/>
      <c r="V1017" s="61"/>
      <c r="W1017" s="61"/>
      <c r="X1017" s="61">
        <v>68</v>
      </c>
      <c r="Y1017" s="61">
        <v>0</v>
      </c>
      <c r="Z1017" s="6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BB1017" s="7">
        <f>IF(Q1017&gt;0,RANK(Q1017,(N1017:P1017,Q1017:AE1017)),0)</f>
        <v>3</v>
      </c>
      <c r="BC1017" s="7">
        <f>IF(R1017&gt;0,RANK(R1017,(N1017:P1017,Q1017:AE1017)),0)</f>
        <v>5</v>
      </c>
      <c r="BD1017" s="7">
        <f>IF(T1017&gt;0,RANK(T1017,(N1017:P1017,Q1017:AE1017)),0)</f>
        <v>0</v>
      </c>
      <c r="BE1017" s="7">
        <f>IF(S1017&gt;0,RANK(S1017,(N1017:P1017,Q1017:AE1017)),0)</f>
        <v>4</v>
      </c>
      <c r="BF1017" s="2">
        <f t="shared" si="409"/>
        <v>1.5232661409694001E-2</v>
      </c>
      <c r="BG1017" s="2">
        <f t="shared" si="410"/>
        <v>4.7904836235433427E-3</v>
      </c>
      <c r="BH1017" s="2">
        <f t="shared" si="411"/>
        <v>0</v>
      </c>
      <c r="BI1017" s="2">
        <f t="shared" si="412"/>
        <v>5.4094786984955727E-3</v>
      </c>
      <c r="BK1017" t="s">
        <v>642</v>
      </c>
      <c r="BL1017" t="s">
        <v>1282</v>
      </c>
      <c r="BO1017" s="99">
        <v>26</v>
      </c>
      <c r="BP1017" s="97">
        <v>37</v>
      </c>
      <c r="BQ1017" s="103">
        <f t="shared" si="413"/>
        <v>26037</v>
      </c>
      <c r="BS1017" s="7" t="s">
        <v>2466</v>
      </c>
    </row>
    <row r="1018" spans="1:71" ht="14" hidden="1" customHeight="1" outlineLevel="1" x14ac:dyDescent="0.2">
      <c r="A1018" t="s">
        <v>552</v>
      </c>
      <c r="B1018" t="s">
        <v>1282</v>
      </c>
      <c r="C1018" s="1">
        <f t="shared" si="404"/>
        <v>6259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0</v>
      </c>
      <c r="G1018" s="1">
        <f t="shared" si="390"/>
        <v>1246</v>
      </c>
      <c r="H1018" s="2">
        <f t="shared" si="391"/>
        <v>0.1990733343984662</v>
      </c>
      <c r="I1018" s="2"/>
      <c r="J1018" s="2">
        <f t="shared" si="405"/>
        <v>0.37817542738456622</v>
      </c>
      <c r="K1018" s="2">
        <f t="shared" si="406"/>
        <v>0.57724876178303242</v>
      </c>
      <c r="L1018" s="2">
        <f t="shared" si="407"/>
        <v>0</v>
      </c>
      <c r="M1018" s="2">
        <f t="shared" si="408"/>
        <v>4.4575810832401364E-2</v>
      </c>
      <c r="N1018" s="1">
        <v>2367</v>
      </c>
      <c r="O1018" s="1">
        <v>3613</v>
      </c>
      <c r="Q1018" s="61">
        <v>119</v>
      </c>
      <c r="R1018" s="61">
        <v>60</v>
      </c>
      <c r="S1018" s="61">
        <v>58</v>
      </c>
      <c r="T1018" s="61"/>
      <c r="U1018" s="61"/>
      <c r="V1018" s="61"/>
      <c r="W1018" s="61"/>
      <c r="X1018" s="61">
        <v>42</v>
      </c>
      <c r="Y1018" s="61">
        <v>0</v>
      </c>
      <c r="Z1018" s="6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BB1018" s="7">
        <f>IF(Q1018&gt;0,RANK(Q1018,(N1018:P1018,Q1018:AE1018)),0)</f>
        <v>3</v>
      </c>
      <c r="BC1018" s="7">
        <f>IF(R1018&gt;0,RANK(R1018,(N1018:P1018,Q1018:AE1018)),0)</f>
        <v>4</v>
      </c>
      <c r="BD1018" s="7">
        <f>IF(T1018&gt;0,RANK(T1018,(N1018:P1018,Q1018:AE1018)),0)</f>
        <v>0</v>
      </c>
      <c r="BE1018" s="7">
        <f>IF(S1018&gt;0,RANK(S1018,(N1018:P1018,Q1018:AE1018)),0)</f>
        <v>5</v>
      </c>
      <c r="BF1018" s="2">
        <f t="shared" si="409"/>
        <v>1.9012621824572615E-2</v>
      </c>
      <c r="BG1018" s="2">
        <f t="shared" si="410"/>
        <v>9.5861958779357732E-3</v>
      </c>
      <c r="BH1018" s="2">
        <f t="shared" si="411"/>
        <v>0</v>
      </c>
      <c r="BI1018" s="2">
        <f t="shared" si="412"/>
        <v>9.2666560153379131E-3</v>
      </c>
      <c r="BK1018" t="s">
        <v>552</v>
      </c>
      <c r="BL1018" t="s">
        <v>1282</v>
      </c>
      <c r="BO1018" s="99">
        <v>26</v>
      </c>
      <c r="BP1018" s="97">
        <v>39</v>
      </c>
      <c r="BQ1018" s="103">
        <f t="shared" si="413"/>
        <v>26039</v>
      </c>
      <c r="BS1018" s="7" t="s">
        <v>2466</v>
      </c>
    </row>
    <row r="1019" spans="1:71" ht="14" hidden="1" customHeight="1" outlineLevel="1" x14ac:dyDescent="0.2">
      <c r="A1019" t="s">
        <v>2111</v>
      </c>
      <c r="B1019" t="s">
        <v>1282</v>
      </c>
      <c r="C1019" s="1">
        <f t="shared" si="404"/>
        <v>16430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0</v>
      </c>
      <c r="G1019" s="1">
        <f t="shared" si="390"/>
        <v>2070</v>
      </c>
      <c r="H1019" s="2">
        <f t="shared" si="391"/>
        <v>0.12598904443091904</v>
      </c>
      <c r="I1019" s="2"/>
      <c r="J1019" s="2">
        <f t="shared" si="405"/>
        <v>0.42550213024954353</v>
      </c>
      <c r="K1019" s="2">
        <f t="shared" si="406"/>
        <v>0.5514911746804626</v>
      </c>
      <c r="L1019" s="2">
        <f t="shared" si="407"/>
        <v>0</v>
      </c>
      <c r="M1019" s="2">
        <f t="shared" si="408"/>
        <v>2.3006695069993865E-2</v>
      </c>
      <c r="N1019" s="1">
        <v>6991</v>
      </c>
      <c r="O1019" s="1">
        <v>9061</v>
      </c>
      <c r="Q1019" s="61">
        <v>153</v>
      </c>
      <c r="R1019" s="61">
        <v>90</v>
      </c>
      <c r="S1019" s="61">
        <v>101</v>
      </c>
      <c r="T1019" s="61"/>
      <c r="U1019" s="61"/>
      <c r="V1019" s="61"/>
      <c r="W1019" s="61"/>
      <c r="X1019" s="61">
        <v>34</v>
      </c>
      <c r="Y1019" s="61">
        <v>0</v>
      </c>
      <c r="Z1019" s="6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BB1019" s="7">
        <f>IF(Q1019&gt;0,RANK(Q1019,(N1019:P1019,Q1019:AE1019)),0)</f>
        <v>3</v>
      </c>
      <c r="BC1019" s="7">
        <f>IF(R1019&gt;0,RANK(R1019,(N1019:P1019,Q1019:AE1019)),0)</f>
        <v>5</v>
      </c>
      <c r="BD1019" s="7">
        <f>IF(T1019&gt;0,RANK(T1019,(N1019:P1019,Q1019:AE1019)),0)</f>
        <v>0</v>
      </c>
      <c r="BE1019" s="7">
        <f>IF(S1019&gt;0,RANK(S1019,(N1019:P1019,Q1019:AE1019)),0)</f>
        <v>4</v>
      </c>
      <c r="BF1019" s="2">
        <f t="shared" si="409"/>
        <v>9.3122337188070604E-3</v>
      </c>
      <c r="BG1019" s="2">
        <f t="shared" si="410"/>
        <v>5.4777845404747416E-3</v>
      </c>
      <c r="BH1019" s="2">
        <f t="shared" si="411"/>
        <v>0</v>
      </c>
      <c r="BI1019" s="2">
        <f t="shared" si="412"/>
        <v>6.1472915398660989E-3</v>
      </c>
      <c r="BK1019" t="s">
        <v>2111</v>
      </c>
      <c r="BL1019" t="s">
        <v>1282</v>
      </c>
      <c r="BO1019" s="99">
        <v>26</v>
      </c>
      <c r="BP1019" s="97">
        <v>41</v>
      </c>
      <c r="BQ1019" s="103">
        <f t="shared" si="413"/>
        <v>26041</v>
      </c>
      <c r="BS1019" s="7" t="s">
        <v>2466</v>
      </c>
    </row>
    <row r="1020" spans="1:71" ht="14" hidden="1" customHeight="1" outlineLevel="1" x14ac:dyDescent="0.2">
      <c r="A1020" t="s">
        <v>1447</v>
      </c>
      <c r="B1020" t="s">
        <v>1282</v>
      </c>
      <c r="C1020" s="1">
        <f t="shared" si="404"/>
        <v>11333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0</v>
      </c>
      <c r="G1020" s="1">
        <f t="shared" si="390"/>
        <v>2795</v>
      </c>
      <c r="H1020" s="2">
        <f t="shared" si="391"/>
        <v>0.24662490073237447</v>
      </c>
      <c r="I1020" s="2"/>
      <c r="J1020" s="2">
        <f t="shared" si="405"/>
        <v>0.36345186623135972</v>
      </c>
      <c r="K1020" s="2">
        <f t="shared" si="406"/>
        <v>0.61007676696373425</v>
      </c>
      <c r="L1020" s="2">
        <f t="shared" si="407"/>
        <v>0</v>
      </c>
      <c r="M1020" s="2">
        <f t="shared" si="408"/>
        <v>2.6471366804906027E-2</v>
      </c>
      <c r="N1020" s="1">
        <v>4119</v>
      </c>
      <c r="O1020" s="1">
        <v>6914</v>
      </c>
      <c r="Q1020" s="61">
        <v>107</v>
      </c>
      <c r="R1020" s="61">
        <v>84</v>
      </c>
      <c r="S1020" s="61">
        <v>74</v>
      </c>
      <c r="T1020" s="61"/>
      <c r="U1020" s="61"/>
      <c r="V1020" s="61"/>
      <c r="W1020" s="61"/>
      <c r="X1020" s="61">
        <v>33</v>
      </c>
      <c r="Y1020" s="61">
        <v>0</v>
      </c>
      <c r="Z1020" s="6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2</v>
      </c>
      <c r="BB1020" s="7">
        <f>IF(Q1020&gt;0,RANK(Q1020,(N1020:P1020,Q1020:AE1020)),0)</f>
        <v>3</v>
      </c>
      <c r="BC1020" s="7">
        <f>IF(R1020&gt;0,RANK(R1020,(N1020:P1020,Q1020:AE1020)),0)</f>
        <v>4</v>
      </c>
      <c r="BD1020" s="7">
        <f>IF(T1020&gt;0,RANK(T1020,(N1020:P1020,Q1020:AE1020)),0)</f>
        <v>0</v>
      </c>
      <c r="BE1020" s="7">
        <f>IF(S1020&gt;0,RANK(S1020,(N1020:P1020,Q1020:AE1020)),0)</f>
        <v>5</v>
      </c>
      <c r="BF1020" s="2">
        <f t="shared" si="409"/>
        <v>9.4414541604164823E-3</v>
      </c>
      <c r="BG1020" s="2">
        <f t="shared" si="410"/>
        <v>7.4119827053736875E-3</v>
      </c>
      <c r="BH1020" s="2">
        <f t="shared" si="411"/>
        <v>0</v>
      </c>
      <c r="BI1020" s="2">
        <f t="shared" si="412"/>
        <v>6.5296038118768203E-3</v>
      </c>
      <c r="BK1020" t="s">
        <v>1447</v>
      </c>
      <c r="BL1020" t="s">
        <v>1282</v>
      </c>
      <c r="BO1020" s="99">
        <v>26</v>
      </c>
      <c r="BP1020" s="97">
        <v>43</v>
      </c>
      <c r="BQ1020" s="103">
        <f t="shared" si="413"/>
        <v>26043</v>
      </c>
      <c r="BS1020" s="7" t="s">
        <v>2466</v>
      </c>
    </row>
    <row r="1021" spans="1:71" ht="14" hidden="1" customHeight="1" outlineLevel="1" x14ac:dyDescent="0.2">
      <c r="A1021" t="s">
        <v>684</v>
      </c>
      <c r="B1021" t="s">
        <v>1282</v>
      </c>
      <c r="C1021" s="1">
        <f t="shared" si="404"/>
        <v>51106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>IF(P1021&gt;0,RANK(P1021,(N1021:P1021,Q1021:AE1021)),0)</f>
        <v>0</v>
      </c>
      <c r="G1021" s="1">
        <f t="shared" si="390"/>
        <v>4565</v>
      </c>
      <c r="H1021" s="2">
        <f t="shared" si="391"/>
        <v>8.9324149806284975E-2</v>
      </c>
      <c r="I1021" s="2"/>
      <c r="J1021" s="2">
        <f t="shared" si="405"/>
        <v>0.52837240245763706</v>
      </c>
      <c r="K1021" s="2">
        <f t="shared" si="406"/>
        <v>0.43904825265135211</v>
      </c>
      <c r="L1021" s="2">
        <f t="shared" si="407"/>
        <v>0</v>
      </c>
      <c r="M1021" s="2">
        <f t="shared" si="408"/>
        <v>3.2579344891010831E-2</v>
      </c>
      <c r="N1021" s="1">
        <v>27003</v>
      </c>
      <c r="O1021" s="1">
        <v>22438</v>
      </c>
      <c r="Q1021" s="61">
        <v>840</v>
      </c>
      <c r="R1021" s="61">
        <v>332</v>
      </c>
      <c r="S1021" s="61">
        <v>373</v>
      </c>
      <c r="T1021" s="61"/>
      <c r="U1021" s="61"/>
      <c r="V1021" s="61"/>
      <c r="W1021" s="61"/>
      <c r="X1021" s="61">
        <v>120</v>
      </c>
      <c r="Y1021" s="61">
        <v>0</v>
      </c>
      <c r="Z1021" s="6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BB1021" s="7">
        <f>IF(Q1021&gt;0,RANK(Q1021,(N1021:P1021,Q1021:AE1021)),0)</f>
        <v>3</v>
      </c>
      <c r="BC1021" s="7">
        <f>IF(R1021&gt;0,RANK(R1021,(N1021:P1021,Q1021:AE1021)),0)</f>
        <v>5</v>
      </c>
      <c r="BD1021" s="7">
        <f>IF(T1021&gt;0,RANK(T1021,(N1021:P1021,Q1021:AE1021)),0)</f>
        <v>0</v>
      </c>
      <c r="BE1021" s="7">
        <f>IF(S1021&gt;0,RANK(S1021,(N1021:P1021,Q1021:AE1021)),0)</f>
        <v>4</v>
      </c>
      <c r="BF1021" s="2">
        <f t="shared" si="409"/>
        <v>1.6436426251320784E-2</v>
      </c>
      <c r="BG1021" s="2">
        <f t="shared" si="410"/>
        <v>6.4963018040934527E-3</v>
      </c>
      <c r="BH1021" s="2">
        <f t="shared" si="411"/>
        <v>0</v>
      </c>
      <c r="BI1021" s="2">
        <f t="shared" si="412"/>
        <v>7.298555942550777E-3</v>
      </c>
      <c r="BK1021" t="s">
        <v>684</v>
      </c>
      <c r="BL1021" t="s">
        <v>1282</v>
      </c>
      <c r="BO1021" s="99">
        <v>26</v>
      </c>
      <c r="BP1021" s="97">
        <v>45</v>
      </c>
      <c r="BQ1021" s="103">
        <f t="shared" si="413"/>
        <v>26045</v>
      </c>
      <c r="BS1021" s="7" t="s">
        <v>2466</v>
      </c>
    </row>
    <row r="1022" spans="1:71" ht="14" hidden="1" customHeight="1" outlineLevel="1" x14ac:dyDescent="0.2">
      <c r="A1022" t="s">
        <v>1093</v>
      </c>
      <c r="B1022" t="s">
        <v>1282</v>
      </c>
      <c r="C1022" s="1">
        <f t="shared" si="404"/>
        <v>17882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0</v>
      </c>
      <c r="G1022" s="1">
        <f t="shared" si="390"/>
        <v>1751</v>
      </c>
      <c r="H1022" s="2">
        <f t="shared" si="391"/>
        <v>9.7919695783469415E-2</v>
      </c>
      <c r="I1022" s="2"/>
      <c r="J1022" s="2">
        <f t="shared" si="405"/>
        <v>0.4355217537188234</v>
      </c>
      <c r="K1022" s="2">
        <f t="shared" si="406"/>
        <v>0.53344144950229277</v>
      </c>
      <c r="L1022" s="2">
        <f t="shared" si="407"/>
        <v>0</v>
      </c>
      <c r="M1022" s="2">
        <f t="shared" si="408"/>
        <v>3.1036796778883824E-2</v>
      </c>
      <c r="N1022" s="1">
        <v>7788</v>
      </c>
      <c r="O1022" s="1">
        <v>9539</v>
      </c>
      <c r="Q1022" s="61">
        <v>257</v>
      </c>
      <c r="R1022" s="61">
        <v>144</v>
      </c>
      <c r="S1022" s="61">
        <v>108</v>
      </c>
      <c r="T1022" s="61"/>
      <c r="U1022" s="61"/>
      <c r="V1022" s="61"/>
      <c r="W1022" s="61"/>
      <c r="X1022" s="61">
        <v>45</v>
      </c>
      <c r="Y1022" s="61">
        <v>0</v>
      </c>
      <c r="Z1022" s="6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1</v>
      </c>
      <c r="BB1022" s="7">
        <f>IF(Q1022&gt;0,RANK(Q1022,(N1022:P1022,Q1022:AE1022)),0)</f>
        <v>3</v>
      </c>
      <c r="BC1022" s="7">
        <f>IF(R1022&gt;0,RANK(R1022,(N1022:P1022,Q1022:AE1022)),0)</f>
        <v>4</v>
      </c>
      <c r="BD1022" s="7">
        <f>IF(T1022&gt;0,RANK(T1022,(N1022:P1022,Q1022:AE1022)),0)</f>
        <v>0</v>
      </c>
      <c r="BE1022" s="7">
        <f>IF(S1022&gt;0,RANK(S1022,(N1022:P1022,Q1022:AE1022)),0)</f>
        <v>5</v>
      </c>
      <c r="BF1022" s="2">
        <f t="shared" si="409"/>
        <v>1.4371994184095739E-2</v>
      </c>
      <c r="BG1022" s="2">
        <f t="shared" si="410"/>
        <v>8.052790515602282E-3</v>
      </c>
      <c r="BH1022" s="2">
        <f t="shared" si="411"/>
        <v>0</v>
      </c>
      <c r="BI1022" s="2">
        <f t="shared" si="412"/>
        <v>6.0395928867017111E-3</v>
      </c>
      <c r="BK1022" t="s">
        <v>1093</v>
      </c>
      <c r="BL1022" t="s">
        <v>1282</v>
      </c>
      <c r="BO1022" s="99">
        <v>26</v>
      </c>
      <c r="BP1022" s="97">
        <v>47</v>
      </c>
      <c r="BQ1022" s="103">
        <f t="shared" si="413"/>
        <v>26047</v>
      </c>
      <c r="BS1022" s="7" t="s">
        <v>2466</v>
      </c>
    </row>
    <row r="1023" spans="1:71" ht="14" hidden="1" customHeight="1" outlineLevel="1" x14ac:dyDescent="0.2">
      <c r="A1023" t="s">
        <v>140</v>
      </c>
      <c r="B1023" t="s">
        <v>1282</v>
      </c>
      <c r="C1023" s="1">
        <f t="shared" si="404"/>
        <v>168545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>IF(P1023&gt;0,RANK(P1023,(N1023:P1023,Q1023:AE1023)),0)</f>
        <v>0</v>
      </c>
      <c r="G1023" s="1">
        <f t="shared" si="390"/>
        <v>36536</v>
      </c>
      <c r="H1023" s="2">
        <f t="shared" si="391"/>
        <v>0.21677296864338902</v>
      </c>
      <c r="I1023" s="2"/>
      <c r="J1023" s="2">
        <f t="shared" si="405"/>
        <v>0.59374647720193419</v>
      </c>
      <c r="K1023" s="2">
        <f t="shared" si="406"/>
        <v>0.37697350855854522</v>
      </c>
      <c r="L1023" s="2">
        <f t="shared" si="407"/>
        <v>0</v>
      </c>
      <c r="M1023" s="2">
        <f t="shared" si="408"/>
        <v>2.9280014239520591E-2</v>
      </c>
      <c r="N1023" s="1">
        <v>100073</v>
      </c>
      <c r="O1023" s="1">
        <v>63537</v>
      </c>
      <c r="Q1023" s="61">
        <v>2182</v>
      </c>
      <c r="R1023" s="61">
        <v>1217</v>
      </c>
      <c r="S1023" s="61">
        <v>1198</v>
      </c>
      <c r="T1023" s="61"/>
      <c r="U1023" s="61"/>
      <c r="V1023" s="61"/>
      <c r="W1023" s="61"/>
      <c r="X1023" s="61">
        <v>337</v>
      </c>
      <c r="Y1023" s="61">
        <v>0</v>
      </c>
      <c r="Z1023" s="6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1</v>
      </c>
      <c r="AF1023" s="1">
        <v>0</v>
      </c>
      <c r="AG1023" s="1">
        <v>0</v>
      </c>
      <c r="BB1023" s="7">
        <f>IF(Q1023&gt;0,RANK(Q1023,(N1023:P1023,Q1023:AE1023)),0)</f>
        <v>3</v>
      </c>
      <c r="BC1023" s="7">
        <f>IF(R1023&gt;0,RANK(R1023,(N1023:P1023,Q1023:AE1023)),0)</f>
        <v>4</v>
      </c>
      <c r="BD1023" s="7">
        <f>IF(T1023&gt;0,RANK(T1023,(N1023:P1023,Q1023:AE1023)),0)</f>
        <v>0</v>
      </c>
      <c r="BE1023" s="7">
        <f>IF(S1023&gt;0,RANK(S1023,(N1023:P1023,Q1023:AE1023)),0)</f>
        <v>5</v>
      </c>
      <c r="BF1023" s="2">
        <f t="shared" si="409"/>
        <v>1.2946097481384793E-2</v>
      </c>
      <c r="BG1023" s="2">
        <f t="shared" si="410"/>
        <v>7.220623572339731E-3</v>
      </c>
      <c r="BH1023" s="2">
        <f t="shared" si="411"/>
        <v>0</v>
      </c>
      <c r="BI1023" s="2">
        <f t="shared" si="412"/>
        <v>7.1078940342341806E-3</v>
      </c>
      <c r="BK1023" t="s">
        <v>140</v>
      </c>
      <c r="BL1023" t="s">
        <v>1282</v>
      </c>
      <c r="BO1023" s="99">
        <v>26</v>
      </c>
      <c r="BP1023" s="97">
        <v>49</v>
      </c>
      <c r="BQ1023" s="103">
        <f t="shared" si="413"/>
        <v>26049</v>
      </c>
      <c r="BS1023" s="7" t="s">
        <v>2466</v>
      </c>
    </row>
    <row r="1024" spans="1:71" ht="14" hidden="1" customHeight="1" outlineLevel="1" x14ac:dyDescent="0.2">
      <c r="A1024" t="s">
        <v>107</v>
      </c>
      <c r="B1024" t="s">
        <v>1282</v>
      </c>
      <c r="C1024" s="1">
        <f t="shared" si="404"/>
        <v>11005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0</v>
      </c>
      <c r="G1024" s="1">
        <f t="shared" si="390"/>
        <v>2357</v>
      </c>
      <c r="H1024" s="2">
        <f t="shared" si="391"/>
        <v>0.2141753748296229</v>
      </c>
      <c r="I1024" s="2"/>
      <c r="J1024" s="2">
        <f t="shared" si="405"/>
        <v>0.37755565651976375</v>
      </c>
      <c r="K1024" s="2">
        <f t="shared" si="406"/>
        <v>0.59173103134938665</v>
      </c>
      <c r="L1024" s="2">
        <f t="shared" si="407"/>
        <v>0</v>
      </c>
      <c r="M1024" s="2">
        <f t="shared" si="408"/>
        <v>3.0713312130849602E-2</v>
      </c>
      <c r="N1024" s="1">
        <v>4155</v>
      </c>
      <c r="O1024" s="1">
        <v>6512</v>
      </c>
      <c r="Q1024" s="61">
        <v>129</v>
      </c>
      <c r="R1024" s="61">
        <v>66</v>
      </c>
      <c r="S1024" s="61">
        <v>114</v>
      </c>
      <c r="T1024" s="61"/>
      <c r="U1024" s="61"/>
      <c r="V1024" s="61"/>
      <c r="W1024" s="61"/>
      <c r="X1024" s="61">
        <v>28</v>
      </c>
      <c r="Y1024" s="61">
        <v>0</v>
      </c>
      <c r="Z1024" s="6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1</v>
      </c>
      <c r="AF1024" s="1">
        <v>0</v>
      </c>
      <c r="AG1024" s="1">
        <v>0</v>
      </c>
      <c r="BB1024" s="7">
        <f>IF(Q1024&gt;0,RANK(Q1024,(N1024:P1024,Q1024:AE1024)),0)</f>
        <v>3</v>
      </c>
      <c r="BC1024" s="7">
        <f>IF(R1024&gt;0,RANK(R1024,(N1024:P1024,Q1024:AE1024)),0)</f>
        <v>5</v>
      </c>
      <c r="BD1024" s="7">
        <f>IF(T1024&gt;0,RANK(T1024,(N1024:P1024,Q1024:AE1024)),0)</f>
        <v>0</v>
      </c>
      <c r="BE1024" s="7">
        <f>IF(S1024&gt;0,RANK(S1024,(N1024:P1024,Q1024:AE1024)),0)</f>
        <v>4</v>
      </c>
      <c r="BF1024" s="2">
        <f t="shared" si="409"/>
        <v>1.1721944570649704E-2</v>
      </c>
      <c r="BG1024" s="2">
        <f t="shared" si="410"/>
        <v>5.9972739663789187E-3</v>
      </c>
      <c r="BH1024" s="2">
        <f t="shared" si="411"/>
        <v>0</v>
      </c>
      <c r="BI1024" s="2">
        <f t="shared" si="412"/>
        <v>1.0358927760109042E-2</v>
      </c>
      <c r="BK1024" t="s">
        <v>107</v>
      </c>
      <c r="BL1024" t="s">
        <v>1282</v>
      </c>
      <c r="BO1024" s="99">
        <v>26</v>
      </c>
      <c r="BP1024" s="97">
        <v>51</v>
      </c>
      <c r="BQ1024" s="103">
        <f t="shared" si="413"/>
        <v>26051</v>
      </c>
      <c r="BS1024" s="7" t="s">
        <v>2466</v>
      </c>
    </row>
    <row r="1025" spans="1:71" ht="14" hidden="1" customHeight="1" outlineLevel="1" x14ac:dyDescent="0.2">
      <c r="A1025" t="s">
        <v>500</v>
      </c>
      <c r="B1025" t="s">
        <v>1282</v>
      </c>
      <c r="C1025" s="1">
        <f t="shared" si="404"/>
        <v>6507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90"/>
        <v>309</v>
      </c>
      <c r="H1025" s="2">
        <f t="shared" si="391"/>
        <v>4.7487321346242506E-2</v>
      </c>
      <c r="I1025" s="2"/>
      <c r="J1025" s="2">
        <f t="shared" si="405"/>
        <v>0.50899031811894879</v>
      </c>
      <c r="K1025" s="2">
        <f t="shared" si="406"/>
        <v>0.46150299677270634</v>
      </c>
      <c r="L1025" s="2">
        <f t="shared" si="407"/>
        <v>0</v>
      </c>
      <c r="M1025" s="2">
        <f t="shared" si="408"/>
        <v>2.9506685108344866E-2</v>
      </c>
      <c r="N1025" s="1">
        <v>3312</v>
      </c>
      <c r="O1025" s="1">
        <v>3003</v>
      </c>
      <c r="Q1025" s="61">
        <v>65</v>
      </c>
      <c r="R1025" s="61">
        <v>49</v>
      </c>
      <c r="S1025" s="61">
        <v>46</v>
      </c>
      <c r="T1025" s="61"/>
      <c r="U1025" s="61"/>
      <c r="V1025" s="61"/>
      <c r="W1025" s="61"/>
      <c r="X1025" s="61">
        <v>32</v>
      </c>
      <c r="Y1025" s="61">
        <v>0</v>
      </c>
      <c r="Z1025" s="6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BB1025" s="7">
        <f>IF(Q1025&gt;0,RANK(Q1025,(N1025:P1025,Q1025:AE1025)),0)</f>
        <v>3</v>
      </c>
      <c r="BC1025" s="7">
        <f>IF(R1025&gt;0,RANK(R1025,(N1025:P1025,Q1025:AE1025)),0)</f>
        <v>4</v>
      </c>
      <c r="BD1025" s="7">
        <f>IF(T1025&gt;0,RANK(T1025,(N1025:P1025,Q1025:AE1025)),0)</f>
        <v>0</v>
      </c>
      <c r="BE1025" s="7">
        <f>IF(S1025&gt;0,RANK(S1025,(N1025:P1025,Q1025:AE1025)),0)</f>
        <v>5</v>
      </c>
      <c r="BF1025" s="2">
        <f t="shared" si="409"/>
        <v>9.9892423543875824E-3</v>
      </c>
      <c r="BG1025" s="2">
        <f t="shared" si="410"/>
        <v>7.5303519286921781E-3</v>
      </c>
      <c r="BH1025" s="2">
        <f t="shared" si="411"/>
        <v>0</v>
      </c>
      <c r="BI1025" s="2">
        <f t="shared" si="412"/>
        <v>7.0693099738742896E-3</v>
      </c>
      <c r="BK1025" t="s">
        <v>500</v>
      </c>
      <c r="BL1025" t="s">
        <v>1282</v>
      </c>
      <c r="BO1025" s="99">
        <v>26</v>
      </c>
      <c r="BP1025" s="97">
        <v>53</v>
      </c>
      <c r="BQ1025" s="103">
        <f t="shared" si="413"/>
        <v>26053</v>
      </c>
      <c r="BS1025" s="7" t="s">
        <v>2466</v>
      </c>
    </row>
    <row r="1026" spans="1:71" ht="14" hidden="1" customHeight="1" outlineLevel="1" x14ac:dyDescent="0.2">
      <c r="A1026" t="s">
        <v>1234</v>
      </c>
      <c r="B1026" t="s">
        <v>1282</v>
      </c>
      <c r="C1026" s="1">
        <f t="shared" si="404"/>
        <v>48801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>IF(P1026&gt;0,RANK(P1026,(N1026:P1026,Q1026:AE1026)),0)</f>
        <v>0</v>
      </c>
      <c r="G1026" s="1">
        <f t="shared" si="390"/>
        <v>811</v>
      </c>
      <c r="H1026" s="2">
        <f t="shared" si="391"/>
        <v>1.6618511915739431E-2</v>
      </c>
      <c r="I1026" s="2"/>
      <c r="J1026" s="2">
        <f t="shared" si="405"/>
        <v>0.47580992192782934</v>
      </c>
      <c r="K1026" s="2">
        <f t="shared" si="406"/>
        <v>0.49242843384356877</v>
      </c>
      <c r="L1026" s="2">
        <f t="shared" si="407"/>
        <v>0</v>
      </c>
      <c r="M1026" s="2">
        <f t="shared" si="408"/>
        <v>3.1761644228601893E-2</v>
      </c>
      <c r="N1026" s="1">
        <v>23220</v>
      </c>
      <c r="O1026" s="1">
        <v>24031</v>
      </c>
      <c r="Q1026" s="61">
        <v>802</v>
      </c>
      <c r="R1026" s="61">
        <v>357</v>
      </c>
      <c r="S1026" s="61">
        <v>253</v>
      </c>
      <c r="T1026" s="61"/>
      <c r="U1026" s="61"/>
      <c r="V1026" s="61"/>
      <c r="W1026" s="61"/>
      <c r="X1026" s="61">
        <v>138</v>
      </c>
      <c r="Y1026" s="61">
        <v>0</v>
      </c>
      <c r="Z1026" s="6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BB1026" s="7">
        <f>IF(Q1026&gt;0,RANK(Q1026,(N1026:P1026,Q1026:AE1026)),0)</f>
        <v>3</v>
      </c>
      <c r="BC1026" s="7">
        <f>IF(R1026&gt;0,RANK(R1026,(N1026:P1026,Q1026:AE1026)),0)</f>
        <v>4</v>
      </c>
      <c r="BD1026" s="7">
        <f>IF(T1026&gt;0,RANK(T1026,(N1026:P1026,Q1026:AE1026)),0)</f>
        <v>0</v>
      </c>
      <c r="BE1026" s="7">
        <f>IF(S1026&gt;0,RANK(S1026,(N1026:P1026,Q1026:AE1026)),0)</f>
        <v>5</v>
      </c>
      <c r="BF1026" s="2">
        <f t="shared" si="409"/>
        <v>1.6434089465379807E-2</v>
      </c>
      <c r="BG1026" s="2">
        <f t="shared" si="410"/>
        <v>7.3154238642650768E-3</v>
      </c>
      <c r="BH1026" s="2">
        <f t="shared" si="411"/>
        <v>0</v>
      </c>
      <c r="BI1026" s="2">
        <f t="shared" si="412"/>
        <v>5.1843199934427575E-3</v>
      </c>
      <c r="BK1026" t="s">
        <v>1234</v>
      </c>
      <c r="BL1026" t="s">
        <v>1282</v>
      </c>
      <c r="BO1026" s="99">
        <v>26</v>
      </c>
      <c r="BP1026" s="97">
        <v>55</v>
      </c>
      <c r="BQ1026" s="103">
        <f t="shared" si="413"/>
        <v>26055</v>
      </c>
      <c r="BS1026" s="7" t="s">
        <v>2466</v>
      </c>
    </row>
    <row r="1027" spans="1:71" ht="14" hidden="1" customHeight="1" outlineLevel="1" x14ac:dyDescent="0.2">
      <c r="A1027" t="s">
        <v>813</v>
      </c>
      <c r="B1027" t="s">
        <v>1282</v>
      </c>
      <c r="C1027" s="1">
        <f t="shared" si="404"/>
        <v>14353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0</v>
      </c>
      <c r="G1027" s="1">
        <f t="shared" si="390"/>
        <v>1520</v>
      </c>
      <c r="H1027" s="2">
        <f t="shared" si="391"/>
        <v>0.105901205322929</v>
      </c>
      <c r="I1027" s="2"/>
      <c r="J1027" s="2">
        <f t="shared" si="405"/>
        <v>0.4298752873963631</v>
      </c>
      <c r="K1027" s="2">
        <f t="shared" si="406"/>
        <v>0.53577649271929217</v>
      </c>
      <c r="L1027" s="2">
        <f t="shared" si="407"/>
        <v>0</v>
      </c>
      <c r="M1027" s="2">
        <f t="shared" si="408"/>
        <v>3.4348219884344666E-2</v>
      </c>
      <c r="N1027" s="1">
        <v>6170</v>
      </c>
      <c r="O1027" s="1">
        <v>7690</v>
      </c>
      <c r="Q1027" s="61">
        <v>211</v>
      </c>
      <c r="R1027" s="61">
        <v>100</v>
      </c>
      <c r="S1027" s="61">
        <v>136</v>
      </c>
      <c r="T1027" s="61"/>
      <c r="U1027" s="61"/>
      <c r="V1027" s="61"/>
      <c r="W1027" s="61"/>
      <c r="X1027" s="61">
        <v>46</v>
      </c>
      <c r="Y1027" s="61">
        <v>0</v>
      </c>
      <c r="Z1027" s="6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BB1027" s="7">
        <f>IF(Q1027&gt;0,RANK(Q1027,(N1027:P1027,Q1027:AE1027)),0)</f>
        <v>3</v>
      </c>
      <c r="BC1027" s="7">
        <f>IF(R1027&gt;0,RANK(R1027,(N1027:P1027,Q1027:AE1027)),0)</f>
        <v>5</v>
      </c>
      <c r="BD1027" s="7">
        <f>IF(T1027&gt;0,RANK(T1027,(N1027:P1027,Q1027:AE1027)),0)</f>
        <v>0</v>
      </c>
      <c r="BE1027" s="7">
        <f>IF(S1027&gt;0,RANK(S1027,(N1027:P1027,Q1027:AE1027)),0)</f>
        <v>4</v>
      </c>
      <c r="BF1027" s="2">
        <f t="shared" si="409"/>
        <v>1.4700759423117118E-2</v>
      </c>
      <c r="BG1027" s="2">
        <f t="shared" si="410"/>
        <v>6.9671845607190133E-3</v>
      </c>
      <c r="BH1027" s="2">
        <f t="shared" si="411"/>
        <v>0</v>
      </c>
      <c r="BI1027" s="2">
        <f t="shared" si="412"/>
        <v>9.4753710025778579E-3</v>
      </c>
      <c r="BK1027" t="s">
        <v>813</v>
      </c>
      <c r="BL1027" t="s">
        <v>1282</v>
      </c>
      <c r="BO1027" s="99">
        <v>26</v>
      </c>
      <c r="BP1027" s="97">
        <v>57</v>
      </c>
      <c r="BQ1027" s="103">
        <f t="shared" si="413"/>
        <v>26057</v>
      </c>
      <c r="BS1027" s="7" t="s">
        <v>2466</v>
      </c>
    </row>
    <row r="1028" spans="1:71" ht="14" hidden="1" customHeight="1" outlineLevel="1" x14ac:dyDescent="0.2">
      <c r="A1028" t="s">
        <v>539</v>
      </c>
      <c r="B1028" t="s">
        <v>1282</v>
      </c>
      <c r="C1028" s="1">
        <f t="shared" si="404"/>
        <v>16821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0</v>
      </c>
      <c r="G1028" s="1">
        <f t="shared" si="390"/>
        <v>5922</v>
      </c>
      <c r="H1028" s="2">
        <f t="shared" si="391"/>
        <v>0.35205992509363299</v>
      </c>
      <c r="I1028" s="2"/>
      <c r="J1028" s="2">
        <f t="shared" si="405"/>
        <v>0.30711610486891383</v>
      </c>
      <c r="K1028" s="2">
        <f t="shared" si="406"/>
        <v>0.65917602996254676</v>
      </c>
      <c r="L1028" s="2">
        <f t="shared" si="407"/>
        <v>0</v>
      </c>
      <c r="M1028" s="2">
        <f t="shared" si="408"/>
        <v>3.3707865168539408E-2</v>
      </c>
      <c r="N1028" s="1">
        <v>5166</v>
      </c>
      <c r="O1028" s="1">
        <v>11088</v>
      </c>
      <c r="Q1028" s="61">
        <v>226</v>
      </c>
      <c r="R1028" s="61">
        <v>129</v>
      </c>
      <c r="S1028" s="61">
        <v>151</v>
      </c>
      <c r="T1028" s="61"/>
      <c r="U1028" s="61"/>
      <c r="V1028" s="61"/>
      <c r="W1028" s="61"/>
      <c r="X1028" s="61">
        <v>61</v>
      </c>
      <c r="Y1028" s="61">
        <v>0</v>
      </c>
      <c r="Z1028" s="6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BB1028" s="7">
        <f>IF(Q1028&gt;0,RANK(Q1028,(N1028:P1028,Q1028:AE1028)),0)</f>
        <v>3</v>
      </c>
      <c r="BC1028" s="7">
        <f>IF(R1028&gt;0,RANK(R1028,(N1028:P1028,Q1028:AE1028)),0)</f>
        <v>5</v>
      </c>
      <c r="BD1028" s="7">
        <f>IF(T1028&gt;0,RANK(T1028,(N1028:P1028,Q1028:AE1028)),0)</f>
        <v>0</v>
      </c>
      <c r="BE1028" s="7">
        <f>IF(S1028&gt;0,RANK(S1028,(N1028:P1028,Q1028:AE1028)),0)</f>
        <v>4</v>
      </c>
      <c r="BF1028" s="2">
        <f t="shared" si="409"/>
        <v>1.3435586469294334E-2</v>
      </c>
      <c r="BG1028" s="2">
        <f t="shared" si="410"/>
        <v>7.6689851970750851E-3</v>
      </c>
      <c r="BH1028" s="2">
        <f t="shared" si="411"/>
        <v>0</v>
      </c>
      <c r="BI1028" s="2">
        <f t="shared" si="412"/>
        <v>8.9768741454134705E-3</v>
      </c>
      <c r="BK1028" t="s">
        <v>539</v>
      </c>
      <c r="BL1028" t="s">
        <v>1282</v>
      </c>
      <c r="BO1028" s="99">
        <v>26</v>
      </c>
      <c r="BP1028" s="97">
        <v>59</v>
      </c>
      <c r="BQ1028" s="103">
        <f t="shared" si="413"/>
        <v>26059</v>
      </c>
      <c r="BS1028" s="7" t="s">
        <v>2466</v>
      </c>
    </row>
    <row r="1029" spans="1:71" ht="14" hidden="1" customHeight="1" outlineLevel="1" x14ac:dyDescent="0.2">
      <c r="A1029" t="s">
        <v>242</v>
      </c>
      <c r="B1029" t="s">
        <v>1282</v>
      </c>
      <c r="C1029" s="1">
        <f t="shared" si="404"/>
        <v>14311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0</v>
      </c>
      <c r="G1029" s="1">
        <f t="shared" ref="G1029:G1092" si="414">IF(C1029&gt;0,MAX(N1029:P1029)-LARGE(N1029:P1029,2),0)</f>
        <v>833</v>
      </c>
      <c r="H1029" s="2">
        <f t="shared" ref="H1029:H1092" si="415">IF(C1029&gt;0,G1029/C1029,0)</f>
        <v>5.8206973656627768E-2</v>
      </c>
      <c r="I1029" s="2"/>
      <c r="J1029" s="2">
        <f t="shared" si="405"/>
        <v>0.4569212493885822</v>
      </c>
      <c r="K1029" s="2">
        <f t="shared" si="406"/>
        <v>0.51512822304521</v>
      </c>
      <c r="L1029" s="2">
        <f t="shared" si="407"/>
        <v>0</v>
      </c>
      <c r="M1029" s="2">
        <f t="shared" si="408"/>
        <v>2.7950527566207861E-2</v>
      </c>
      <c r="N1029" s="1">
        <v>6539</v>
      </c>
      <c r="O1029" s="1">
        <v>7372</v>
      </c>
      <c r="Q1029" s="61">
        <v>191</v>
      </c>
      <c r="R1029" s="61">
        <v>93</v>
      </c>
      <c r="S1029" s="61">
        <v>49</v>
      </c>
      <c r="T1029" s="61"/>
      <c r="U1029" s="61"/>
      <c r="V1029" s="61"/>
      <c r="W1029" s="61"/>
      <c r="X1029" s="61">
        <v>67</v>
      </c>
      <c r="Y1029" s="61">
        <v>0</v>
      </c>
      <c r="Z1029" s="6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BB1029" s="7">
        <f>IF(Q1029&gt;0,RANK(Q1029,(N1029:P1029,Q1029:AE1029)),0)</f>
        <v>3</v>
      </c>
      <c r="BC1029" s="7">
        <f>IF(R1029&gt;0,RANK(R1029,(N1029:P1029,Q1029:AE1029)),0)</f>
        <v>4</v>
      </c>
      <c r="BD1029" s="7">
        <f>IF(T1029&gt;0,RANK(T1029,(N1029:P1029,Q1029:AE1029)),0)</f>
        <v>0</v>
      </c>
      <c r="BE1029" s="7">
        <f>IF(S1029&gt;0,RANK(S1029,(N1029:P1029,Q1029:AE1029)),0)</f>
        <v>6</v>
      </c>
      <c r="BF1029" s="2">
        <f t="shared" si="409"/>
        <v>1.334637691286423E-2</v>
      </c>
      <c r="BG1029" s="2">
        <f t="shared" si="410"/>
        <v>6.4984976591433161E-3</v>
      </c>
      <c r="BH1029" s="2">
        <f t="shared" si="411"/>
        <v>0</v>
      </c>
      <c r="BI1029" s="2">
        <f t="shared" si="412"/>
        <v>3.4239396268604572E-3</v>
      </c>
      <c r="BK1029" t="s">
        <v>242</v>
      </c>
      <c r="BL1029" t="s">
        <v>1282</v>
      </c>
      <c r="BO1029" s="99">
        <v>26</v>
      </c>
      <c r="BP1029" s="97">
        <v>61</v>
      </c>
      <c r="BQ1029" s="103">
        <f t="shared" si="413"/>
        <v>26061</v>
      </c>
      <c r="BS1029" s="7" t="s">
        <v>2466</v>
      </c>
    </row>
    <row r="1030" spans="1:71" ht="14" hidden="1" customHeight="1" outlineLevel="1" x14ac:dyDescent="0.2">
      <c r="A1030" t="s">
        <v>790</v>
      </c>
      <c r="B1030" t="s">
        <v>1282</v>
      </c>
      <c r="C1030" s="1">
        <f t="shared" si="404"/>
        <v>13732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0</v>
      </c>
      <c r="G1030" s="1">
        <f t="shared" si="414"/>
        <v>3691</v>
      </c>
      <c r="H1030" s="2">
        <f t="shared" si="415"/>
        <v>0.26878823186717155</v>
      </c>
      <c r="I1030" s="2"/>
      <c r="J1030" s="2">
        <f t="shared" si="405"/>
        <v>0.35158753277017185</v>
      </c>
      <c r="K1030" s="2">
        <f t="shared" si="406"/>
        <v>0.62037576463734345</v>
      </c>
      <c r="L1030" s="2">
        <f t="shared" si="407"/>
        <v>0</v>
      </c>
      <c r="M1030" s="2">
        <f t="shared" si="408"/>
        <v>2.8036702592484697E-2</v>
      </c>
      <c r="N1030" s="1">
        <v>4828</v>
      </c>
      <c r="O1030" s="1">
        <v>8519</v>
      </c>
      <c r="Q1030" s="61">
        <v>120</v>
      </c>
      <c r="R1030" s="61">
        <v>98</v>
      </c>
      <c r="S1030" s="61">
        <v>125</v>
      </c>
      <c r="T1030" s="61"/>
      <c r="U1030" s="61"/>
      <c r="V1030" s="61"/>
      <c r="W1030" s="61"/>
      <c r="X1030" s="61">
        <v>42</v>
      </c>
      <c r="Y1030" s="61">
        <v>0</v>
      </c>
      <c r="Z1030" s="6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BB1030" s="7">
        <f>IF(Q1030&gt;0,RANK(Q1030,(N1030:P1030,Q1030:AE1030)),0)</f>
        <v>4</v>
      </c>
      <c r="BC1030" s="7">
        <f>IF(R1030&gt;0,RANK(R1030,(N1030:P1030,Q1030:AE1030)),0)</f>
        <v>5</v>
      </c>
      <c r="BD1030" s="7">
        <f>IF(T1030&gt;0,RANK(T1030,(N1030:P1030,Q1030:AE1030)),0)</f>
        <v>0</v>
      </c>
      <c r="BE1030" s="7">
        <f>IF(S1030&gt;0,RANK(S1030,(N1030:P1030,Q1030:AE1030)),0)</f>
        <v>3</v>
      </c>
      <c r="BF1030" s="2">
        <f t="shared" si="409"/>
        <v>8.7387124963588698E-3</v>
      </c>
      <c r="BG1030" s="2">
        <f t="shared" si="410"/>
        <v>7.1366152053597438E-3</v>
      </c>
      <c r="BH1030" s="2">
        <f t="shared" si="411"/>
        <v>0</v>
      </c>
      <c r="BI1030" s="2">
        <f t="shared" si="412"/>
        <v>9.1028255170404887E-3</v>
      </c>
      <c r="BK1030" t="s">
        <v>790</v>
      </c>
      <c r="BL1030" t="s">
        <v>1282</v>
      </c>
      <c r="BO1030" s="99">
        <v>26</v>
      </c>
      <c r="BP1030" s="97">
        <v>63</v>
      </c>
      <c r="BQ1030" s="103">
        <f t="shared" si="413"/>
        <v>26063</v>
      </c>
      <c r="BS1030" s="7" t="s">
        <v>2466</v>
      </c>
    </row>
    <row r="1031" spans="1:71" ht="14" hidden="1" customHeight="1" outlineLevel="1" x14ac:dyDescent="0.2">
      <c r="A1031" t="s">
        <v>167</v>
      </c>
      <c r="B1031" t="s">
        <v>1282</v>
      </c>
      <c r="C1031" s="1">
        <f t="shared" ref="C1031:C1062" si="416">SUM(N1031:AY1031)</f>
        <v>119230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>IF(P1031&gt;0,RANK(P1031,(N1031:P1031,Q1031:AE1031)),0)</f>
        <v>0</v>
      </c>
      <c r="G1031" s="1">
        <f t="shared" si="414"/>
        <v>44713</v>
      </c>
      <c r="H1031" s="2">
        <f t="shared" si="415"/>
        <v>0.37501467751404849</v>
      </c>
      <c r="I1031" s="2"/>
      <c r="J1031" s="2">
        <f t="shared" ref="J1031:J1062" si="417">IF($C1031=0,"-",N1031/$C1031)</f>
        <v>0.67342111884592804</v>
      </c>
      <c r="K1031" s="2">
        <f t="shared" ref="K1031:K1062" si="418">IF($C1031=0,"-",O1031/$C1031)</f>
        <v>0.29840644133187955</v>
      </c>
      <c r="L1031" s="2">
        <f t="shared" ref="L1031:L1062" si="419">IF($C1031=0,"-",P1031/$C1031)</f>
        <v>0</v>
      </c>
      <c r="M1031" s="2">
        <f t="shared" ref="M1031:M1062" si="420">IF(C1031=0,"-",(1-J1031-K1031-L1031))</f>
        <v>2.8172439822192419E-2</v>
      </c>
      <c r="N1031" s="1">
        <v>80292</v>
      </c>
      <c r="O1031" s="1">
        <v>35579</v>
      </c>
      <c r="Q1031" s="61">
        <v>1648</v>
      </c>
      <c r="R1031" s="61">
        <v>871</v>
      </c>
      <c r="S1031" s="61">
        <v>605</v>
      </c>
      <c r="T1031" s="61"/>
      <c r="U1031" s="61"/>
      <c r="V1031" s="61"/>
      <c r="W1031" s="61"/>
      <c r="X1031" s="61">
        <v>235</v>
      </c>
      <c r="Y1031" s="61">
        <v>0</v>
      </c>
      <c r="Z1031" s="6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BB1031" s="7">
        <f>IF(Q1031&gt;0,RANK(Q1031,(N1031:P1031,Q1031:AE1031)),0)</f>
        <v>3</v>
      </c>
      <c r="BC1031" s="7">
        <f>IF(R1031&gt;0,RANK(R1031,(N1031:P1031,Q1031:AE1031)),0)</f>
        <v>4</v>
      </c>
      <c r="BD1031" s="7">
        <f>IF(T1031&gt;0,RANK(T1031,(N1031:P1031,Q1031:AE1031)),0)</f>
        <v>0</v>
      </c>
      <c r="BE1031" s="7">
        <f>IF(S1031&gt;0,RANK(S1031,(N1031:P1031,Q1031:AE1031)),0)</f>
        <v>5</v>
      </c>
      <c r="BF1031" s="2">
        <f t="shared" ref="BF1031:BF1062" si="421">IF($C1031=0,"-",Q1031/$C1031)</f>
        <v>1.3822024658223601E-2</v>
      </c>
      <c r="BG1031" s="2">
        <f t="shared" ref="BG1031:BG1062" si="422">IF($C1031=0,"-",R1031/$C1031)</f>
        <v>7.3052084206994888E-3</v>
      </c>
      <c r="BH1031" s="2">
        <f t="shared" ref="BH1031:BH1062" si="423">IF($C1031=0,"-",T1031/$C1031)</f>
        <v>0</v>
      </c>
      <c r="BI1031" s="2">
        <f t="shared" ref="BI1031:BI1062" si="424">IF($C1031=0,"-",S1031/$C1031)</f>
        <v>5.0742262853308729E-3</v>
      </c>
      <c r="BK1031" t="s">
        <v>167</v>
      </c>
      <c r="BL1031" t="s">
        <v>1282</v>
      </c>
      <c r="BO1031" s="99">
        <v>26</v>
      </c>
      <c r="BP1031" s="97">
        <v>65</v>
      </c>
      <c r="BQ1031" s="103">
        <f t="shared" ref="BQ1031:BQ1062" si="425">BO1031*1000+BP1031</f>
        <v>26065</v>
      </c>
      <c r="BS1031" s="7" t="s">
        <v>2466</v>
      </c>
    </row>
    <row r="1032" spans="1:71" ht="14" hidden="1" customHeight="1" outlineLevel="1" x14ac:dyDescent="0.2">
      <c r="A1032" t="s">
        <v>577</v>
      </c>
      <c r="B1032" t="s">
        <v>1282</v>
      </c>
      <c r="C1032" s="1">
        <f t="shared" si="416"/>
        <v>23830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414"/>
        <v>3078</v>
      </c>
      <c r="H1032" s="2">
        <f t="shared" si="415"/>
        <v>0.12916491817037348</v>
      </c>
      <c r="I1032" s="2"/>
      <c r="J1032" s="2">
        <f t="shared" si="417"/>
        <v>0.4166596726814939</v>
      </c>
      <c r="K1032" s="2">
        <f t="shared" si="418"/>
        <v>0.54582459085186741</v>
      </c>
      <c r="L1032" s="2">
        <f t="shared" si="419"/>
        <v>0</v>
      </c>
      <c r="M1032" s="2">
        <f t="shared" si="420"/>
        <v>3.7515736466638638E-2</v>
      </c>
      <c r="N1032" s="1">
        <v>9929</v>
      </c>
      <c r="O1032" s="1">
        <v>13007</v>
      </c>
      <c r="Q1032" s="61">
        <v>443</v>
      </c>
      <c r="R1032" s="61">
        <v>165</v>
      </c>
      <c r="S1032" s="61">
        <v>208</v>
      </c>
      <c r="T1032" s="61"/>
      <c r="U1032" s="61"/>
      <c r="V1032" s="61"/>
      <c r="W1032" s="61"/>
      <c r="X1032" s="61">
        <v>78</v>
      </c>
      <c r="Y1032" s="61">
        <v>0</v>
      </c>
      <c r="Z1032" s="6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BB1032" s="7">
        <f>IF(Q1032&gt;0,RANK(Q1032,(N1032:P1032,Q1032:AE1032)),0)</f>
        <v>3</v>
      </c>
      <c r="BC1032" s="7">
        <f>IF(R1032&gt;0,RANK(R1032,(N1032:P1032,Q1032:AE1032)),0)</f>
        <v>5</v>
      </c>
      <c r="BD1032" s="7">
        <f>IF(T1032&gt;0,RANK(T1032,(N1032:P1032,Q1032:AE1032)),0)</f>
        <v>0</v>
      </c>
      <c r="BE1032" s="7">
        <f>IF(S1032&gt;0,RANK(S1032,(N1032:P1032,Q1032:AE1032)),0)</f>
        <v>4</v>
      </c>
      <c r="BF1032" s="2">
        <f t="shared" si="421"/>
        <v>1.859001258917331E-2</v>
      </c>
      <c r="BG1032" s="2">
        <f t="shared" si="422"/>
        <v>6.9240453210239195E-3</v>
      </c>
      <c r="BH1032" s="2">
        <f t="shared" si="423"/>
        <v>0</v>
      </c>
      <c r="BI1032" s="2">
        <f t="shared" si="424"/>
        <v>8.7284934955937886E-3</v>
      </c>
      <c r="BK1032" t="s">
        <v>577</v>
      </c>
      <c r="BL1032" t="s">
        <v>1282</v>
      </c>
      <c r="BO1032" s="99">
        <v>26</v>
      </c>
      <c r="BP1032" s="97">
        <v>67</v>
      </c>
      <c r="BQ1032" s="103">
        <f t="shared" si="425"/>
        <v>26067</v>
      </c>
      <c r="BS1032" s="7" t="s">
        <v>2466</v>
      </c>
    </row>
    <row r="1033" spans="1:71" ht="14" hidden="1" customHeight="1" outlineLevel="1" x14ac:dyDescent="0.2">
      <c r="A1033" t="s">
        <v>1407</v>
      </c>
      <c r="B1033" t="s">
        <v>1282</v>
      </c>
      <c r="C1033" s="1">
        <f t="shared" si="416"/>
        <v>11690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0</v>
      </c>
      <c r="G1033" s="1">
        <f t="shared" si="414"/>
        <v>1762</v>
      </c>
      <c r="H1033" s="2">
        <f t="shared" si="415"/>
        <v>0.15072711719418305</v>
      </c>
      <c r="I1033" s="2"/>
      <c r="J1033" s="2">
        <f t="shared" si="417"/>
        <v>0.40821214713430282</v>
      </c>
      <c r="K1033" s="2">
        <f t="shared" si="418"/>
        <v>0.55893926432848584</v>
      </c>
      <c r="L1033" s="2">
        <f t="shared" si="419"/>
        <v>0</v>
      </c>
      <c r="M1033" s="2">
        <f t="shared" si="420"/>
        <v>3.2848588537211398E-2</v>
      </c>
      <c r="N1033" s="1">
        <v>4772</v>
      </c>
      <c r="O1033" s="1">
        <v>6534</v>
      </c>
      <c r="Q1033" s="61">
        <v>140</v>
      </c>
      <c r="R1033" s="61">
        <v>107</v>
      </c>
      <c r="S1033" s="61">
        <v>99</v>
      </c>
      <c r="T1033" s="61"/>
      <c r="U1033" s="61"/>
      <c r="V1033" s="61"/>
      <c r="W1033" s="61"/>
      <c r="X1033" s="61">
        <v>38</v>
      </c>
      <c r="Y1033" s="61">
        <v>0</v>
      </c>
      <c r="Z1033" s="6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BB1033" s="7">
        <f>IF(Q1033&gt;0,RANK(Q1033,(N1033:P1033,Q1033:AE1033)),0)</f>
        <v>3</v>
      </c>
      <c r="BC1033" s="7">
        <f>IF(R1033&gt;0,RANK(R1033,(N1033:P1033,Q1033:AE1033)),0)</f>
        <v>4</v>
      </c>
      <c r="BD1033" s="7">
        <f>IF(T1033&gt;0,RANK(T1033,(N1033:P1033,Q1033:AE1033)),0)</f>
        <v>0</v>
      </c>
      <c r="BE1033" s="7">
        <f>IF(S1033&gt;0,RANK(S1033,(N1033:P1033,Q1033:AE1033)),0)</f>
        <v>5</v>
      </c>
      <c r="BF1033" s="2">
        <f t="shared" si="421"/>
        <v>1.1976047904191617E-2</v>
      </c>
      <c r="BG1033" s="2">
        <f t="shared" si="422"/>
        <v>9.1531223267750216E-3</v>
      </c>
      <c r="BH1033" s="2">
        <f t="shared" si="423"/>
        <v>0</v>
      </c>
      <c r="BI1033" s="2">
        <f t="shared" si="424"/>
        <v>8.4687767322497859E-3</v>
      </c>
      <c r="BK1033" t="s">
        <v>1407</v>
      </c>
      <c r="BL1033" t="s">
        <v>1282</v>
      </c>
      <c r="BO1033" s="99">
        <v>26</v>
      </c>
      <c r="BP1033" s="97">
        <v>69</v>
      </c>
      <c r="BQ1033" s="103">
        <f t="shared" si="425"/>
        <v>26069</v>
      </c>
      <c r="BS1033" s="7" t="s">
        <v>2466</v>
      </c>
    </row>
    <row r="1034" spans="1:71" ht="14" hidden="1" customHeight="1" outlineLevel="1" x14ac:dyDescent="0.2">
      <c r="A1034" t="s">
        <v>1741</v>
      </c>
      <c r="B1034" t="s">
        <v>1282</v>
      </c>
      <c r="C1034" s="1">
        <f t="shared" si="416"/>
        <v>5403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0</v>
      </c>
      <c r="G1034" s="1">
        <f t="shared" si="414"/>
        <v>701</v>
      </c>
      <c r="H1034" s="2">
        <f t="shared" si="415"/>
        <v>0.1297427355173052</v>
      </c>
      <c r="I1034" s="2"/>
      <c r="J1034" s="2">
        <f t="shared" si="417"/>
        <v>0.41995187858597077</v>
      </c>
      <c r="K1034" s="2">
        <f t="shared" si="418"/>
        <v>0.54969461410327591</v>
      </c>
      <c r="L1034" s="2">
        <f t="shared" si="419"/>
        <v>0</v>
      </c>
      <c r="M1034" s="2">
        <f t="shared" si="420"/>
        <v>3.0353507310753258E-2</v>
      </c>
      <c r="N1034" s="1">
        <v>2269</v>
      </c>
      <c r="O1034" s="1">
        <v>2970</v>
      </c>
      <c r="Q1034" s="61">
        <v>49</v>
      </c>
      <c r="R1034" s="61">
        <v>49</v>
      </c>
      <c r="S1034" s="61">
        <v>44</v>
      </c>
      <c r="T1034" s="61"/>
      <c r="U1034" s="61"/>
      <c r="V1034" s="61"/>
      <c r="W1034" s="61"/>
      <c r="X1034" s="61">
        <v>22</v>
      </c>
      <c r="Y1034" s="61">
        <v>0</v>
      </c>
      <c r="Z1034" s="6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BB1034" s="7">
        <f>IF(Q1034&gt;0,RANK(Q1034,(N1034:P1034,Q1034:AE1034)),0)</f>
        <v>3</v>
      </c>
      <c r="BC1034" s="7">
        <f>IF(R1034&gt;0,RANK(R1034,(N1034:P1034,Q1034:AE1034)),0)</f>
        <v>3</v>
      </c>
      <c r="BD1034" s="7">
        <f>IF(T1034&gt;0,RANK(T1034,(N1034:P1034,Q1034:AE1034)),0)</f>
        <v>0</v>
      </c>
      <c r="BE1034" s="7">
        <f>IF(S1034&gt;0,RANK(S1034,(N1034:P1034,Q1034:AE1034)),0)</f>
        <v>5</v>
      </c>
      <c r="BF1034" s="2">
        <f t="shared" si="421"/>
        <v>9.0690357208957992E-3</v>
      </c>
      <c r="BG1034" s="2">
        <f t="shared" si="422"/>
        <v>9.0690357208957992E-3</v>
      </c>
      <c r="BH1034" s="2">
        <f t="shared" si="423"/>
        <v>0</v>
      </c>
      <c r="BI1034" s="2">
        <f t="shared" si="424"/>
        <v>8.143623912641125E-3</v>
      </c>
      <c r="BK1034" t="s">
        <v>1741</v>
      </c>
      <c r="BL1034" t="s">
        <v>1282</v>
      </c>
      <c r="BO1034" s="99">
        <v>26</v>
      </c>
      <c r="BP1034" s="97">
        <v>71</v>
      </c>
      <c r="BQ1034" s="103">
        <f t="shared" si="425"/>
        <v>26071</v>
      </c>
      <c r="BS1034" s="7" t="s">
        <v>2466</v>
      </c>
    </row>
    <row r="1035" spans="1:71" ht="14" hidden="1" customHeight="1" outlineLevel="1" x14ac:dyDescent="0.2">
      <c r="A1035" t="s">
        <v>2215</v>
      </c>
      <c r="B1035" t="s">
        <v>1282</v>
      </c>
      <c r="C1035" s="1">
        <f t="shared" si="416"/>
        <v>22485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414"/>
        <v>1559</v>
      </c>
      <c r="H1035" s="2">
        <f t="shared" si="415"/>
        <v>6.9335112297086943E-2</v>
      </c>
      <c r="I1035" s="2"/>
      <c r="J1035" s="2">
        <f t="shared" si="417"/>
        <v>0.51839003780297976</v>
      </c>
      <c r="K1035" s="2">
        <f t="shared" si="418"/>
        <v>0.44905492550589282</v>
      </c>
      <c r="L1035" s="2">
        <f t="shared" si="419"/>
        <v>0</v>
      </c>
      <c r="M1035" s="2">
        <f t="shared" si="420"/>
        <v>3.2555036691127415E-2</v>
      </c>
      <c r="N1035" s="1">
        <v>11656</v>
      </c>
      <c r="O1035" s="1">
        <v>10097</v>
      </c>
      <c r="Q1035" s="61">
        <v>330</v>
      </c>
      <c r="R1035" s="61">
        <v>177</v>
      </c>
      <c r="S1035" s="61">
        <v>146</v>
      </c>
      <c r="T1035" s="61"/>
      <c r="U1035" s="61"/>
      <c r="V1035" s="61"/>
      <c r="W1035" s="61"/>
      <c r="X1035" s="61">
        <v>79</v>
      </c>
      <c r="Y1035" s="61">
        <v>0</v>
      </c>
      <c r="Z1035" s="6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BB1035" s="7">
        <f>IF(Q1035&gt;0,RANK(Q1035,(N1035:P1035,Q1035:AE1035)),0)</f>
        <v>3</v>
      </c>
      <c r="BC1035" s="7">
        <f>IF(R1035&gt;0,RANK(R1035,(N1035:P1035,Q1035:AE1035)),0)</f>
        <v>4</v>
      </c>
      <c r="BD1035" s="7">
        <f>IF(T1035&gt;0,RANK(T1035,(N1035:P1035,Q1035:AE1035)),0)</f>
        <v>0</v>
      </c>
      <c r="BE1035" s="7">
        <f>IF(S1035&gt;0,RANK(S1035,(N1035:P1035,Q1035:AE1035)),0)</f>
        <v>5</v>
      </c>
      <c r="BF1035" s="2">
        <f t="shared" si="421"/>
        <v>1.4676450967311541E-2</v>
      </c>
      <c r="BG1035" s="2">
        <f t="shared" si="422"/>
        <v>7.871914609739827E-3</v>
      </c>
      <c r="BH1035" s="2">
        <f t="shared" si="423"/>
        <v>0</v>
      </c>
      <c r="BI1035" s="2">
        <f t="shared" si="424"/>
        <v>6.4932177006893485E-3</v>
      </c>
      <c r="BK1035" t="s">
        <v>2215</v>
      </c>
      <c r="BL1035" t="s">
        <v>1282</v>
      </c>
      <c r="BO1035" s="99">
        <v>26</v>
      </c>
      <c r="BP1035" s="97">
        <v>73</v>
      </c>
      <c r="BQ1035" s="103">
        <f t="shared" si="425"/>
        <v>26073</v>
      </c>
      <c r="BS1035" s="7" t="s">
        <v>2466</v>
      </c>
    </row>
    <row r="1036" spans="1:71" ht="14" hidden="1" customHeight="1" outlineLevel="1" x14ac:dyDescent="0.2">
      <c r="A1036" t="s">
        <v>1378</v>
      </c>
      <c r="B1036" t="s">
        <v>1282</v>
      </c>
      <c r="C1036" s="1">
        <f t="shared" si="416"/>
        <v>60852</v>
      </c>
      <c r="D1036" s="7">
        <f>IF(N1036&gt;0, RANK(N1036,(N1036:P1036,Q1036:AE1036)),0)</f>
        <v>2</v>
      </c>
      <c r="E1036" s="7">
        <f>IF(O1036&gt;0,RANK(O1036,(N1036:P1036,Q1036:AE1036)),0)</f>
        <v>1</v>
      </c>
      <c r="F1036" s="7">
        <f>IF(P1036&gt;0,RANK(P1036,(N1036:P1036,Q1036:AE1036)),0)</f>
        <v>0</v>
      </c>
      <c r="G1036" s="1">
        <f t="shared" si="414"/>
        <v>5317</v>
      </c>
      <c r="H1036" s="2">
        <f t="shared" si="415"/>
        <v>8.7375928482219159E-2</v>
      </c>
      <c r="I1036" s="2"/>
      <c r="J1036" s="2">
        <f t="shared" si="417"/>
        <v>0.43883520673108528</v>
      </c>
      <c r="K1036" s="2">
        <f t="shared" si="418"/>
        <v>0.52621113521330443</v>
      </c>
      <c r="L1036" s="2">
        <f t="shared" si="419"/>
        <v>0</v>
      </c>
      <c r="M1036" s="2">
        <f t="shared" si="420"/>
        <v>3.4953658055610348E-2</v>
      </c>
      <c r="N1036" s="1">
        <v>26704</v>
      </c>
      <c r="O1036" s="1">
        <v>32021</v>
      </c>
      <c r="Q1036" s="61">
        <v>1017</v>
      </c>
      <c r="R1036" s="61">
        <v>482</v>
      </c>
      <c r="S1036" s="61">
        <v>473</v>
      </c>
      <c r="T1036" s="61"/>
      <c r="U1036" s="61"/>
      <c r="V1036" s="61"/>
      <c r="W1036" s="61"/>
      <c r="X1036" s="61">
        <v>155</v>
      </c>
      <c r="Y1036" s="61">
        <v>0</v>
      </c>
      <c r="Z1036" s="6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BB1036" s="7">
        <f>IF(Q1036&gt;0,RANK(Q1036,(N1036:P1036,Q1036:AE1036)),0)</f>
        <v>3</v>
      </c>
      <c r="BC1036" s="7">
        <f>IF(R1036&gt;0,RANK(R1036,(N1036:P1036,Q1036:AE1036)),0)</f>
        <v>4</v>
      </c>
      <c r="BD1036" s="7">
        <f>IF(T1036&gt;0,RANK(T1036,(N1036:P1036,Q1036:AE1036)),0)</f>
        <v>0</v>
      </c>
      <c r="BE1036" s="7">
        <f>IF(S1036&gt;0,RANK(S1036,(N1036:P1036,Q1036:AE1036)),0)</f>
        <v>5</v>
      </c>
      <c r="BF1036" s="2">
        <f t="shared" si="421"/>
        <v>1.6712679944784065E-2</v>
      </c>
      <c r="BG1036" s="2">
        <f t="shared" si="422"/>
        <v>7.9208571616380726E-3</v>
      </c>
      <c r="BH1036" s="2">
        <f t="shared" si="423"/>
        <v>0</v>
      </c>
      <c r="BI1036" s="2">
        <f t="shared" si="424"/>
        <v>7.7729573391178601E-3</v>
      </c>
      <c r="BK1036" t="s">
        <v>1378</v>
      </c>
      <c r="BL1036" t="s">
        <v>1282</v>
      </c>
      <c r="BO1036" s="99">
        <v>26</v>
      </c>
      <c r="BP1036" s="97">
        <v>75</v>
      </c>
      <c r="BQ1036" s="103">
        <f t="shared" si="425"/>
        <v>26075</v>
      </c>
      <c r="BS1036" s="7" t="s">
        <v>2466</v>
      </c>
    </row>
    <row r="1037" spans="1:71" ht="14" hidden="1" customHeight="1" outlineLevel="1" x14ac:dyDescent="0.2">
      <c r="A1037" t="s">
        <v>254</v>
      </c>
      <c r="B1037" t="s">
        <v>1282</v>
      </c>
      <c r="C1037" s="1">
        <f t="shared" si="416"/>
        <v>114862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>IF(P1037&gt;0,RANK(P1037,(N1037:P1037,Q1037:AE1037)),0)</f>
        <v>0</v>
      </c>
      <c r="G1037" s="1">
        <f t="shared" si="414"/>
        <v>22840</v>
      </c>
      <c r="H1037" s="2">
        <f t="shared" si="415"/>
        <v>0.19884731242708642</v>
      </c>
      <c r="I1037" s="2"/>
      <c r="J1037" s="2">
        <f t="shared" si="417"/>
        <v>0.5835089063397817</v>
      </c>
      <c r="K1037" s="2">
        <f t="shared" si="418"/>
        <v>0.38466159391269522</v>
      </c>
      <c r="L1037" s="2">
        <f t="shared" si="419"/>
        <v>0</v>
      </c>
      <c r="M1037" s="2">
        <f t="shared" si="420"/>
        <v>3.1829499747523082E-2</v>
      </c>
      <c r="N1037" s="1">
        <v>67023</v>
      </c>
      <c r="O1037" s="1">
        <v>44183</v>
      </c>
      <c r="Q1037" s="61">
        <v>1912</v>
      </c>
      <c r="R1037" s="61">
        <v>896</v>
      </c>
      <c r="S1037" s="61">
        <v>596</v>
      </c>
      <c r="T1037" s="61"/>
      <c r="U1037" s="61"/>
      <c r="V1037" s="61"/>
      <c r="W1037" s="61"/>
      <c r="X1037" s="61">
        <v>249</v>
      </c>
      <c r="Y1037" s="61">
        <v>0</v>
      </c>
      <c r="Z1037" s="61">
        <v>0</v>
      </c>
      <c r="AA1037" s="1">
        <v>1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2</v>
      </c>
      <c r="BB1037" s="7">
        <f>IF(Q1037&gt;0,RANK(Q1037,(N1037:P1037,Q1037:AE1037)),0)</f>
        <v>3</v>
      </c>
      <c r="BC1037" s="7">
        <f>IF(R1037&gt;0,RANK(R1037,(N1037:P1037,Q1037:AE1037)),0)</f>
        <v>4</v>
      </c>
      <c r="BD1037" s="7">
        <f>IF(T1037&gt;0,RANK(T1037,(N1037:P1037,Q1037:AE1037)),0)</f>
        <v>0</v>
      </c>
      <c r="BE1037" s="7">
        <f>IF(S1037&gt;0,RANK(S1037,(N1037:P1037,Q1037:AE1037)),0)</f>
        <v>5</v>
      </c>
      <c r="BF1037" s="2">
        <f t="shared" si="421"/>
        <v>1.6646062231199178E-2</v>
      </c>
      <c r="BG1037" s="2">
        <f t="shared" si="422"/>
        <v>7.8006651460012883E-3</v>
      </c>
      <c r="BH1037" s="2">
        <f t="shared" si="423"/>
        <v>0</v>
      </c>
      <c r="BI1037" s="2">
        <f t="shared" si="424"/>
        <v>5.1888352980097854E-3</v>
      </c>
      <c r="BK1037" t="s">
        <v>254</v>
      </c>
      <c r="BL1037" t="s">
        <v>1282</v>
      </c>
      <c r="BO1037" s="99">
        <v>26</v>
      </c>
      <c r="BP1037" s="97">
        <v>77</v>
      </c>
      <c r="BQ1037" s="103">
        <f t="shared" si="425"/>
        <v>26077</v>
      </c>
      <c r="BS1037" s="7" t="s">
        <v>2466</v>
      </c>
    </row>
    <row r="1038" spans="1:71" ht="14" hidden="1" customHeight="1" outlineLevel="1" x14ac:dyDescent="0.2">
      <c r="A1038" t="s">
        <v>990</v>
      </c>
      <c r="B1038" t="s">
        <v>1282</v>
      </c>
      <c r="C1038" s="1">
        <f t="shared" si="416"/>
        <v>8357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0</v>
      </c>
      <c r="G1038" s="1">
        <f t="shared" si="414"/>
        <v>2408</v>
      </c>
      <c r="H1038" s="2">
        <f t="shared" si="415"/>
        <v>0.28814167763551513</v>
      </c>
      <c r="I1038" s="2"/>
      <c r="J1038" s="2">
        <f t="shared" si="417"/>
        <v>0.33289457939451955</v>
      </c>
      <c r="K1038" s="2">
        <f t="shared" si="418"/>
        <v>0.62103625703003473</v>
      </c>
      <c r="L1038" s="2">
        <f t="shared" si="419"/>
        <v>0</v>
      </c>
      <c r="M1038" s="2">
        <f t="shared" si="420"/>
        <v>4.6069163575445771E-2</v>
      </c>
      <c r="N1038" s="1">
        <v>2782</v>
      </c>
      <c r="O1038" s="1">
        <v>5190</v>
      </c>
      <c r="Q1038" s="61">
        <v>152</v>
      </c>
      <c r="R1038" s="61">
        <v>85</v>
      </c>
      <c r="S1038" s="61">
        <v>90</v>
      </c>
      <c r="T1038" s="61"/>
      <c r="U1038" s="61"/>
      <c r="V1038" s="61"/>
      <c r="W1038" s="61"/>
      <c r="X1038" s="61">
        <v>58</v>
      </c>
      <c r="Y1038" s="61">
        <v>0</v>
      </c>
      <c r="Z1038" s="6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BB1038" s="7">
        <f>IF(Q1038&gt;0,RANK(Q1038,(N1038:P1038,Q1038:AE1038)),0)</f>
        <v>3</v>
      </c>
      <c r="BC1038" s="7">
        <f>IF(R1038&gt;0,RANK(R1038,(N1038:P1038,Q1038:AE1038)),0)</f>
        <v>5</v>
      </c>
      <c r="BD1038" s="7">
        <f>IF(T1038&gt;0,RANK(T1038,(N1038:P1038,Q1038:AE1038)),0)</f>
        <v>0</v>
      </c>
      <c r="BE1038" s="7">
        <f>IF(S1038&gt;0,RANK(S1038,(N1038:P1038,Q1038:AE1038)),0)</f>
        <v>4</v>
      </c>
      <c r="BF1038" s="2">
        <f t="shared" si="421"/>
        <v>1.8188345099916237E-2</v>
      </c>
      <c r="BG1038" s="2">
        <f t="shared" si="422"/>
        <v>1.0171114036137369E-2</v>
      </c>
      <c r="BH1038" s="2">
        <f t="shared" si="423"/>
        <v>0</v>
      </c>
      <c r="BI1038" s="2">
        <f t="shared" si="424"/>
        <v>1.0769414861792509E-2</v>
      </c>
      <c r="BK1038" t="s">
        <v>990</v>
      </c>
      <c r="BL1038" t="s">
        <v>1282</v>
      </c>
      <c r="BO1038" s="99">
        <v>26</v>
      </c>
      <c r="BP1038" s="97">
        <v>79</v>
      </c>
      <c r="BQ1038" s="103">
        <f t="shared" si="425"/>
        <v>26079</v>
      </c>
      <c r="BS1038" s="7" t="s">
        <v>2466</v>
      </c>
    </row>
    <row r="1039" spans="1:71" ht="14" hidden="1" customHeight="1" outlineLevel="1" x14ac:dyDescent="0.2">
      <c r="A1039" t="s">
        <v>2419</v>
      </c>
      <c r="B1039" t="s">
        <v>1282</v>
      </c>
      <c r="C1039" s="1">
        <f t="shared" si="416"/>
        <v>280291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>IF(P1039&gt;0,RANK(P1039,(N1039:P1039,Q1039:AE1039)),0)</f>
        <v>0</v>
      </c>
      <c r="G1039" s="1">
        <f t="shared" si="414"/>
        <v>11641</v>
      </c>
      <c r="H1039" s="2">
        <f t="shared" si="415"/>
        <v>4.1531836555579738E-2</v>
      </c>
      <c r="I1039" s="2"/>
      <c r="J1039" s="2">
        <f t="shared" si="417"/>
        <v>0.50529271364403427</v>
      </c>
      <c r="K1039" s="2">
        <f t="shared" si="418"/>
        <v>0.46376087708845448</v>
      </c>
      <c r="L1039" s="2">
        <f t="shared" si="419"/>
        <v>0</v>
      </c>
      <c r="M1039" s="2">
        <f t="shared" si="420"/>
        <v>3.0946409267511243E-2</v>
      </c>
      <c r="N1039" s="1">
        <v>141629</v>
      </c>
      <c r="O1039" s="1">
        <v>129988</v>
      </c>
      <c r="Q1039" s="61">
        <v>4773</v>
      </c>
      <c r="R1039" s="61">
        <v>2014</v>
      </c>
      <c r="S1039" s="61">
        <v>1357</v>
      </c>
      <c r="T1039" s="61"/>
      <c r="U1039" s="61"/>
      <c r="V1039" s="61"/>
      <c r="W1039" s="61"/>
      <c r="X1039" s="61">
        <v>527</v>
      </c>
      <c r="Y1039" s="61">
        <v>0</v>
      </c>
      <c r="Z1039" s="61">
        <v>1</v>
      </c>
      <c r="AA1039" s="1">
        <v>2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BB1039" s="7">
        <f>IF(Q1039&gt;0,RANK(Q1039,(N1039:P1039,Q1039:AE1039)),0)</f>
        <v>3</v>
      </c>
      <c r="BC1039" s="7">
        <f>IF(R1039&gt;0,RANK(R1039,(N1039:P1039,Q1039:AE1039)),0)</f>
        <v>4</v>
      </c>
      <c r="BD1039" s="7">
        <f>IF(T1039&gt;0,RANK(T1039,(N1039:P1039,Q1039:AE1039)),0)</f>
        <v>0</v>
      </c>
      <c r="BE1039" s="7">
        <f>IF(S1039&gt;0,RANK(S1039,(N1039:P1039,Q1039:AE1039)),0)</f>
        <v>5</v>
      </c>
      <c r="BF1039" s="2">
        <f t="shared" si="421"/>
        <v>1.7028730854718847E-2</v>
      </c>
      <c r="BG1039" s="2">
        <f t="shared" si="422"/>
        <v>7.1853894702291546E-3</v>
      </c>
      <c r="BH1039" s="2">
        <f t="shared" si="423"/>
        <v>0</v>
      </c>
      <c r="BI1039" s="2">
        <f t="shared" si="424"/>
        <v>4.8413969767134874E-3</v>
      </c>
      <c r="BK1039" t="s">
        <v>2419</v>
      </c>
      <c r="BL1039" t="s">
        <v>1282</v>
      </c>
      <c r="BO1039" s="99">
        <v>26</v>
      </c>
      <c r="BP1039" s="97">
        <v>81</v>
      </c>
      <c r="BQ1039" s="103">
        <f t="shared" si="425"/>
        <v>26081</v>
      </c>
      <c r="BS1039" s="7" t="s">
        <v>2466</v>
      </c>
    </row>
    <row r="1040" spans="1:71" ht="14" hidden="1" customHeight="1" outlineLevel="1" x14ac:dyDescent="0.2">
      <c r="A1040" t="s">
        <v>991</v>
      </c>
      <c r="B1040" t="s">
        <v>1282</v>
      </c>
      <c r="C1040" s="1">
        <f t="shared" si="416"/>
        <v>1316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>IF(P1040&gt;0,RANK(P1040,(N1040:P1040,Q1040:AE1040)),0)</f>
        <v>0</v>
      </c>
      <c r="G1040" s="1">
        <f t="shared" si="414"/>
        <v>136</v>
      </c>
      <c r="H1040" s="2">
        <f t="shared" si="415"/>
        <v>0.10334346504559271</v>
      </c>
      <c r="I1040" s="2"/>
      <c r="J1040" s="2">
        <f t="shared" si="417"/>
        <v>0.4338905775075988</v>
      </c>
      <c r="K1040" s="2">
        <f t="shared" si="418"/>
        <v>0.53723404255319152</v>
      </c>
      <c r="L1040" s="2">
        <f t="shared" si="419"/>
        <v>0</v>
      </c>
      <c r="M1040" s="2">
        <f t="shared" si="420"/>
        <v>2.8875379939209744E-2</v>
      </c>
      <c r="N1040" s="1">
        <v>571</v>
      </c>
      <c r="O1040" s="1">
        <v>707</v>
      </c>
      <c r="Q1040" s="61">
        <v>15</v>
      </c>
      <c r="R1040" s="61">
        <v>13</v>
      </c>
      <c r="S1040" s="61">
        <v>9</v>
      </c>
      <c r="T1040" s="61"/>
      <c r="U1040" s="61"/>
      <c r="V1040" s="61"/>
      <c r="W1040" s="61"/>
      <c r="X1040" s="61">
        <v>1</v>
      </c>
      <c r="Y1040" s="61">
        <v>0</v>
      </c>
      <c r="Z1040" s="6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BB1040" s="7">
        <f>IF(Q1040&gt;0,RANK(Q1040,(N1040:P1040,Q1040:AE1040)),0)</f>
        <v>3</v>
      </c>
      <c r="BC1040" s="7">
        <f>IF(R1040&gt;0,RANK(R1040,(N1040:P1040,Q1040:AE1040)),0)</f>
        <v>4</v>
      </c>
      <c r="BD1040" s="7">
        <f>IF(T1040&gt;0,RANK(T1040,(N1040:P1040,Q1040:AE1040)),0)</f>
        <v>0</v>
      </c>
      <c r="BE1040" s="7">
        <f>IF(S1040&gt;0,RANK(S1040,(N1040:P1040,Q1040:AE1040)),0)</f>
        <v>5</v>
      </c>
      <c r="BF1040" s="2">
        <f t="shared" si="421"/>
        <v>1.1398176291793313E-2</v>
      </c>
      <c r="BG1040" s="2">
        <f t="shared" si="422"/>
        <v>9.8784194528875376E-3</v>
      </c>
      <c r="BH1040" s="2">
        <f t="shared" si="423"/>
        <v>0</v>
      </c>
      <c r="BI1040" s="2">
        <f t="shared" si="424"/>
        <v>6.8389057750759879E-3</v>
      </c>
      <c r="BK1040" t="s">
        <v>991</v>
      </c>
      <c r="BL1040" t="s">
        <v>1282</v>
      </c>
      <c r="BO1040" s="99">
        <v>26</v>
      </c>
      <c r="BP1040" s="97">
        <v>83</v>
      </c>
      <c r="BQ1040" s="103">
        <f t="shared" si="425"/>
        <v>26083</v>
      </c>
      <c r="BS1040" s="7" t="s">
        <v>2466</v>
      </c>
    </row>
    <row r="1041" spans="1:71" ht="14" hidden="1" customHeight="1" outlineLevel="1" x14ac:dyDescent="0.2">
      <c r="A1041" t="s">
        <v>1831</v>
      </c>
      <c r="B1041" t="s">
        <v>1282</v>
      </c>
      <c r="C1041" s="1">
        <f t="shared" si="416"/>
        <v>4700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0</v>
      </c>
      <c r="G1041" s="1">
        <f t="shared" si="414"/>
        <v>698</v>
      </c>
      <c r="H1041" s="2">
        <f t="shared" si="415"/>
        <v>0.14851063829787234</v>
      </c>
      <c r="I1041" s="2"/>
      <c r="J1041" s="2">
        <f t="shared" si="417"/>
        <v>0.40510638297872342</v>
      </c>
      <c r="K1041" s="2">
        <f t="shared" si="418"/>
        <v>0.55361702127659573</v>
      </c>
      <c r="L1041" s="2">
        <f t="shared" si="419"/>
        <v>0</v>
      </c>
      <c r="M1041" s="2">
        <f t="shared" si="420"/>
        <v>4.12765957446809E-2</v>
      </c>
      <c r="N1041" s="1">
        <v>1904</v>
      </c>
      <c r="O1041" s="1">
        <v>2602</v>
      </c>
      <c r="Q1041" s="61">
        <v>68</v>
      </c>
      <c r="R1041" s="61">
        <v>52</v>
      </c>
      <c r="S1041" s="61">
        <v>47</v>
      </c>
      <c r="T1041" s="61"/>
      <c r="U1041" s="61"/>
      <c r="V1041" s="61"/>
      <c r="W1041" s="61"/>
      <c r="X1041" s="61">
        <v>27</v>
      </c>
      <c r="Y1041" s="61">
        <v>0</v>
      </c>
      <c r="Z1041" s="6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BB1041" s="7">
        <f>IF(Q1041&gt;0,RANK(Q1041,(N1041:P1041,Q1041:AE1041)),0)</f>
        <v>3</v>
      </c>
      <c r="BC1041" s="7">
        <f>IF(R1041&gt;0,RANK(R1041,(N1041:P1041,Q1041:AE1041)),0)</f>
        <v>4</v>
      </c>
      <c r="BD1041" s="7">
        <f>IF(T1041&gt;0,RANK(T1041,(N1041:P1041,Q1041:AE1041)),0)</f>
        <v>0</v>
      </c>
      <c r="BE1041" s="7">
        <f>IF(S1041&gt;0,RANK(S1041,(N1041:P1041,Q1041:AE1041)),0)</f>
        <v>5</v>
      </c>
      <c r="BF1041" s="2">
        <f t="shared" si="421"/>
        <v>1.4468085106382979E-2</v>
      </c>
      <c r="BG1041" s="2">
        <f t="shared" si="422"/>
        <v>1.1063829787234043E-2</v>
      </c>
      <c r="BH1041" s="2">
        <f t="shared" si="423"/>
        <v>0</v>
      </c>
      <c r="BI1041" s="2">
        <f t="shared" si="424"/>
        <v>0.01</v>
      </c>
      <c r="BK1041" t="s">
        <v>1831</v>
      </c>
      <c r="BL1041" t="s">
        <v>1282</v>
      </c>
      <c r="BO1041" s="99">
        <v>26</v>
      </c>
      <c r="BP1041" s="97">
        <v>85</v>
      </c>
      <c r="BQ1041" s="103">
        <f t="shared" si="425"/>
        <v>26085</v>
      </c>
      <c r="BS1041" s="7" t="s">
        <v>2466</v>
      </c>
    </row>
    <row r="1042" spans="1:71" ht="14" hidden="1" customHeight="1" outlineLevel="1" x14ac:dyDescent="0.2">
      <c r="A1042" t="s">
        <v>618</v>
      </c>
      <c r="B1042" t="s">
        <v>1282</v>
      </c>
      <c r="C1042" s="1">
        <f t="shared" si="416"/>
        <v>39372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0</v>
      </c>
      <c r="G1042" s="1">
        <f t="shared" si="414"/>
        <v>8411</v>
      </c>
      <c r="H1042" s="2">
        <f t="shared" si="415"/>
        <v>0.21362897490602459</v>
      </c>
      <c r="I1042" s="2"/>
      <c r="J1042" s="2">
        <f t="shared" si="417"/>
        <v>0.37585085847810629</v>
      </c>
      <c r="K1042" s="2">
        <f t="shared" si="418"/>
        <v>0.5894798333841309</v>
      </c>
      <c r="L1042" s="2">
        <f t="shared" si="419"/>
        <v>0</v>
      </c>
      <c r="M1042" s="2">
        <f t="shared" si="420"/>
        <v>3.4669308137762811E-2</v>
      </c>
      <c r="N1042" s="1">
        <v>14798</v>
      </c>
      <c r="O1042" s="1">
        <v>23209</v>
      </c>
      <c r="Q1042" s="61">
        <v>571</v>
      </c>
      <c r="R1042" s="61">
        <v>290</v>
      </c>
      <c r="S1042" s="61">
        <v>374</v>
      </c>
      <c r="T1042" s="61"/>
      <c r="U1042" s="61"/>
      <c r="V1042" s="61"/>
      <c r="W1042" s="61"/>
      <c r="X1042" s="61">
        <v>130</v>
      </c>
      <c r="Y1042" s="61">
        <v>0</v>
      </c>
      <c r="Z1042" s="6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BB1042" s="7">
        <f>IF(Q1042&gt;0,RANK(Q1042,(N1042:P1042,Q1042:AE1042)),0)</f>
        <v>3</v>
      </c>
      <c r="BC1042" s="7">
        <f>IF(R1042&gt;0,RANK(R1042,(N1042:P1042,Q1042:AE1042)),0)</f>
        <v>5</v>
      </c>
      <c r="BD1042" s="7">
        <f>IF(T1042&gt;0,RANK(T1042,(N1042:P1042,Q1042:AE1042)),0)</f>
        <v>0</v>
      </c>
      <c r="BE1042" s="7">
        <f>IF(S1042&gt;0,RANK(S1042,(N1042:P1042,Q1042:AE1042)),0)</f>
        <v>4</v>
      </c>
      <c r="BF1042" s="2">
        <f t="shared" si="421"/>
        <v>1.4502692268617291E-2</v>
      </c>
      <c r="BG1042" s="2">
        <f t="shared" si="422"/>
        <v>7.3656405567408311E-3</v>
      </c>
      <c r="BH1042" s="2">
        <f t="shared" si="423"/>
        <v>0</v>
      </c>
      <c r="BI1042" s="2">
        <f t="shared" si="424"/>
        <v>9.4991364421416237E-3</v>
      </c>
      <c r="BK1042" t="s">
        <v>618</v>
      </c>
      <c r="BL1042" t="s">
        <v>1282</v>
      </c>
      <c r="BO1042" s="99">
        <v>26</v>
      </c>
      <c r="BP1042" s="97">
        <v>87</v>
      </c>
      <c r="BQ1042" s="103">
        <f t="shared" si="425"/>
        <v>26087</v>
      </c>
      <c r="BS1042" s="7" t="s">
        <v>2466</v>
      </c>
    </row>
    <row r="1043" spans="1:71" ht="14" hidden="1" customHeight="1" outlineLevel="1" x14ac:dyDescent="0.2">
      <c r="A1043" t="s">
        <v>176</v>
      </c>
      <c r="B1043" t="s">
        <v>1282</v>
      </c>
      <c r="C1043" s="1">
        <f t="shared" si="416"/>
        <v>14202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>IF(P1043&gt;0,RANK(P1043,(N1043:P1043,Q1043:AE1043)),0)</f>
        <v>0</v>
      </c>
      <c r="G1043" s="1">
        <f t="shared" si="414"/>
        <v>634</v>
      </c>
      <c r="H1043" s="2">
        <f t="shared" si="415"/>
        <v>4.4641599774679623E-2</v>
      </c>
      <c r="I1043" s="2"/>
      <c r="J1043" s="2">
        <f t="shared" si="417"/>
        <v>0.51147725672440503</v>
      </c>
      <c r="K1043" s="2">
        <f t="shared" si="418"/>
        <v>0.4668356569497254</v>
      </c>
      <c r="L1043" s="2">
        <f t="shared" si="419"/>
        <v>0</v>
      </c>
      <c r="M1043" s="2">
        <f t="shared" si="420"/>
        <v>2.1687086325869576E-2</v>
      </c>
      <c r="N1043" s="1">
        <v>7264</v>
      </c>
      <c r="O1043" s="1">
        <v>6630</v>
      </c>
      <c r="Q1043" s="61">
        <v>165</v>
      </c>
      <c r="R1043" s="61">
        <v>79</v>
      </c>
      <c r="S1043" s="61">
        <v>45</v>
      </c>
      <c r="T1043" s="61"/>
      <c r="U1043" s="61"/>
      <c r="V1043" s="61"/>
      <c r="W1043" s="61"/>
      <c r="X1043" s="61">
        <v>19</v>
      </c>
      <c r="Y1043" s="61">
        <v>0</v>
      </c>
      <c r="Z1043" s="6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BB1043" s="7">
        <f>IF(Q1043&gt;0,RANK(Q1043,(N1043:P1043,Q1043:AE1043)),0)</f>
        <v>3</v>
      </c>
      <c r="BC1043" s="7">
        <f>IF(R1043&gt;0,RANK(R1043,(N1043:P1043,Q1043:AE1043)),0)</f>
        <v>4</v>
      </c>
      <c r="BD1043" s="7">
        <f>IF(T1043&gt;0,RANK(T1043,(N1043:P1043,Q1043:AE1043)),0)</f>
        <v>0</v>
      </c>
      <c r="BE1043" s="7">
        <f>IF(S1043&gt;0,RANK(S1043,(N1043:P1043,Q1043:AE1043)),0)</f>
        <v>5</v>
      </c>
      <c r="BF1043" s="2">
        <f t="shared" si="421"/>
        <v>1.1618081960287284E-2</v>
      </c>
      <c r="BG1043" s="2">
        <f t="shared" si="422"/>
        <v>5.5625968173496692E-3</v>
      </c>
      <c r="BH1043" s="2">
        <f t="shared" si="423"/>
        <v>0</v>
      </c>
      <c r="BI1043" s="2">
        <f t="shared" si="424"/>
        <v>3.1685678073510772E-3</v>
      </c>
      <c r="BK1043" t="s">
        <v>176</v>
      </c>
      <c r="BL1043" t="s">
        <v>1282</v>
      </c>
      <c r="BO1043" s="99">
        <v>26</v>
      </c>
      <c r="BP1043" s="97">
        <v>89</v>
      </c>
      <c r="BQ1043" s="103">
        <f t="shared" si="425"/>
        <v>26089</v>
      </c>
      <c r="BS1043" s="7" t="s">
        <v>2466</v>
      </c>
    </row>
    <row r="1044" spans="1:71" ht="14" hidden="1" customHeight="1" outlineLevel="1" x14ac:dyDescent="0.2">
      <c r="A1044" t="s">
        <v>286</v>
      </c>
      <c r="B1044" t="s">
        <v>1282</v>
      </c>
      <c r="C1044" s="1">
        <f t="shared" si="416"/>
        <v>40052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0</v>
      </c>
      <c r="G1044" s="1">
        <f t="shared" si="414"/>
        <v>3601</v>
      </c>
      <c r="H1044" s="2">
        <f t="shared" si="415"/>
        <v>8.9908119444721865E-2</v>
      </c>
      <c r="I1044" s="2"/>
      <c r="J1044" s="2">
        <f t="shared" si="417"/>
        <v>0.44002796364725855</v>
      </c>
      <c r="K1044" s="2">
        <f t="shared" si="418"/>
        <v>0.52993608309198037</v>
      </c>
      <c r="L1044" s="2">
        <f t="shared" si="419"/>
        <v>0</v>
      </c>
      <c r="M1044" s="2">
        <f t="shared" si="420"/>
        <v>3.0035953260761028E-2</v>
      </c>
      <c r="N1044" s="1">
        <v>17624</v>
      </c>
      <c r="O1044" s="1">
        <v>21225</v>
      </c>
      <c r="Q1044" s="61">
        <v>529</v>
      </c>
      <c r="R1044" s="61">
        <v>272</v>
      </c>
      <c r="S1044" s="61">
        <v>280</v>
      </c>
      <c r="T1044" s="61"/>
      <c r="U1044" s="61"/>
      <c r="V1044" s="61"/>
      <c r="W1044" s="61"/>
      <c r="X1044" s="61">
        <v>122</v>
      </c>
      <c r="Y1044" s="61">
        <v>0</v>
      </c>
      <c r="Z1044" s="6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BB1044" s="7">
        <f>IF(Q1044&gt;0,RANK(Q1044,(N1044:P1044,Q1044:AE1044)),0)</f>
        <v>3</v>
      </c>
      <c r="BC1044" s="7">
        <f>IF(R1044&gt;0,RANK(R1044,(N1044:P1044,Q1044:AE1044)),0)</f>
        <v>5</v>
      </c>
      <c r="BD1044" s="7">
        <f>IF(T1044&gt;0,RANK(T1044,(N1044:P1044,Q1044:AE1044)),0)</f>
        <v>0</v>
      </c>
      <c r="BE1044" s="7">
        <f>IF(S1044&gt;0,RANK(S1044,(N1044:P1044,Q1044:AE1044)),0)</f>
        <v>4</v>
      </c>
      <c r="BF1044" s="2">
        <f t="shared" si="421"/>
        <v>1.3207829821232397E-2</v>
      </c>
      <c r="BG1044" s="2">
        <f t="shared" si="422"/>
        <v>6.7911714770797962E-3</v>
      </c>
      <c r="BH1044" s="2">
        <f t="shared" si="423"/>
        <v>0</v>
      </c>
      <c r="BI1044" s="2">
        <f t="shared" si="424"/>
        <v>6.9909118146409665E-3</v>
      </c>
      <c r="BK1044" t="s">
        <v>286</v>
      </c>
      <c r="BL1044" t="s">
        <v>1282</v>
      </c>
      <c r="BO1044" s="99">
        <v>26</v>
      </c>
      <c r="BP1044" s="97">
        <v>91</v>
      </c>
      <c r="BQ1044" s="103">
        <f t="shared" si="425"/>
        <v>26091</v>
      </c>
      <c r="BS1044" s="7" t="s">
        <v>2466</v>
      </c>
    </row>
    <row r="1045" spans="1:71" ht="14" hidden="1" customHeight="1" outlineLevel="1" x14ac:dyDescent="0.2">
      <c r="A1045" t="s">
        <v>737</v>
      </c>
      <c r="B1045" t="s">
        <v>1282</v>
      </c>
      <c r="C1045" s="1">
        <f t="shared" si="416"/>
        <v>97578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0</v>
      </c>
      <c r="G1045" s="1">
        <f t="shared" si="414"/>
        <v>16655</v>
      </c>
      <c r="H1045" s="2">
        <f t="shared" si="415"/>
        <v>0.17068396564799443</v>
      </c>
      <c r="I1045" s="2"/>
      <c r="J1045" s="2">
        <f t="shared" si="417"/>
        <v>0.40159667138084404</v>
      </c>
      <c r="K1045" s="2">
        <f t="shared" si="418"/>
        <v>0.57228063702883847</v>
      </c>
      <c r="L1045" s="2">
        <f t="shared" si="419"/>
        <v>0</v>
      </c>
      <c r="M1045" s="2">
        <f t="shared" si="420"/>
        <v>2.6122691590317437E-2</v>
      </c>
      <c r="N1045" s="1">
        <v>39187</v>
      </c>
      <c r="O1045" s="1">
        <v>55842</v>
      </c>
      <c r="Q1045" s="61">
        <v>1333</v>
      </c>
      <c r="R1045" s="61">
        <v>571</v>
      </c>
      <c r="S1045" s="61">
        <v>483</v>
      </c>
      <c r="T1045" s="61"/>
      <c r="U1045" s="61"/>
      <c r="V1045" s="61"/>
      <c r="W1045" s="61"/>
      <c r="X1045" s="61">
        <v>161</v>
      </c>
      <c r="Y1045" s="61">
        <v>0</v>
      </c>
      <c r="Z1045" s="6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1</v>
      </c>
      <c r="AG1045" s="1">
        <v>0</v>
      </c>
      <c r="BB1045" s="7">
        <f>IF(Q1045&gt;0,RANK(Q1045,(N1045:P1045,Q1045:AE1045)),0)</f>
        <v>3</v>
      </c>
      <c r="BC1045" s="7">
        <f>IF(R1045&gt;0,RANK(R1045,(N1045:P1045,Q1045:AE1045)),0)</f>
        <v>4</v>
      </c>
      <c r="BD1045" s="7">
        <f>IF(T1045&gt;0,RANK(T1045,(N1045:P1045,Q1045:AE1045)),0)</f>
        <v>0</v>
      </c>
      <c r="BE1045" s="7">
        <f>IF(S1045&gt;0,RANK(S1045,(N1045:P1045,Q1045:AE1045)),0)</f>
        <v>5</v>
      </c>
      <c r="BF1045" s="2">
        <f t="shared" si="421"/>
        <v>1.366086617885179E-2</v>
      </c>
      <c r="BG1045" s="2">
        <f t="shared" si="422"/>
        <v>5.8517288733116075E-3</v>
      </c>
      <c r="BH1045" s="2">
        <f t="shared" si="423"/>
        <v>0</v>
      </c>
      <c r="BI1045" s="2">
        <f t="shared" si="424"/>
        <v>4.9498862448502734E-3</v>
      </c>
      <c r="BK1045" t="s">
        <v>737</v>
      </c>
      <c r="BL1045" t="s">
        <v>1282</v>
      </c>
      <c r="BO1045" s="99">
        <v>26</v>
      </c>
      <c r="BP1045" s="97">
        <v>93</v>
      </c>
      <c r="BQ1045" s="103">
        <f t="shared" si="425"/>
        <v>26093</v>
      </c>
      <c r="BS1045" s="7" t="s">
        <v>2466</v>
      </c>
    </row>
    <row r="1046" spans="1:71" ht="14" hidden="1" customHeight="1" outlineLevel="1" x14ac:dyDescent="0.2">
      <c r="A1046" t="s">
        <v>82</v>
      </c>
      <c r="B1046" t="s">
        <v>1282</v>
      </c>
      <c r="C1046" s="1">
        <f t="shared" si="416"/>
        <v>2420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0</v>
      </c>
      <c r="G1046" s="1">
        <f t="shared" si="414"/>
        <v>618</v>
      </c>
      <c r="H1046" s="2">
        <f t="shared" si="415"/>
        <v>0.25537190082644629</v>
      </c>
      <c r="I1046" s="2"/>
      <c r="J1046" s="2">
        <f t="shared" si="417"/>
        <v>0.35165289256198345</v>
      </c>
      <c r="K1046" s="2">
        <f t="shared" si="418"/>
        <v>0.60702479338842974</v>
      </c>
      <c r="L1046" s="2">
        <f t="shared" si="419"/>
        <v>0</v>
      </c>
      <c r="M1046" s="2">
        <f t="shared" si="420"/>
        <v>4.132231404958675E-2</v>
      </c>
      <c r="N1046" s="1">
        <v>851</v>
      </c>
      <c r="O1046" s="1">
        <v>1469</v>
      </c>
      <c r="Q1046" s="61">
        <v>31</v>
      </c>
      <c r="R1046" s="61">
        <v>13</v>
      </c>
      <c r="S1046" s="61">
        <v>27</v>
      </c>
      <c r="T1046" s="61"/>
      <c r="U1046" s="61"/>
      <c r="V1046" s="61"/>
      <c r="W1046" s="61"/>
      <c r="X1046" s="61">
        <v>29</v>
      </c>
      <c r="Y1046" s="61">
        <v>0</v>
      </c>
      <c r="Z1046" s="6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BB1046" s="7">
        <f>IF(Q1046&gt;0,RANK(Q1046,(N1046:P1046,Q1046:AE1046)),0)</f>
        <v>3</v>
      </c>
      <c r="BC1046" s="7">
        <f>IF(R1046&gt;0,RANK(R1046,(N1046:P1046,Q1046:AE1046)),0)</f>
        <v>6</v>
      </c>
      <c r="BD1046" s="7">
        <f>IF(T1046&gt;0,RANK(T1046,(N1046:P1046,Q1046:AE1046)),0)</f>
        <v>0</v>
      </c>
      <c r="BE1046" s="7">
        <f>IF(S1046&gt;0,RANK(S1046,(N1046:P1046,Q1046:AE1046)),0)</f>
        <v>5</v>
      </c>
      <c r="BF1046" s="2">
        <f t="shared" si="421"/>
        <v>1.2809917355371901E-2</v>
      </c>
      <c r="BG1046" s="2">
        <f t="shared" si="422"/>
        <v>5.371900826446281E-3</v>
      </c>
      <c r="BH1046" s="2">
        <f t="shared" si="423"/>
        <v>0</v>
      </c>
      <c r="BI1046" s="2">
        <f t="shared" si="424"/>
        <v>1.1157024793388429E-2</v>
      </c>
      <c r="BK1046" t="s">
        <v>82</v>
      </c>
      <c r="BL1046" t="s">
        <v>1282</v>
      </c>
      <c r="BO1046" s="99">
        <v>26</v>
      </c>
      <c r="BP1046" s="97">
        <v>95</v>
      </c>
      <c r="BQ1046" s="103">
        <f t="shared" si="425"/>
        <v>26095</v>
      </c>
      <c r="BS1046" s="7" t="s">
        <v>2466</v>
      </c>
    </row>
    <row r="1047" spans="1:71" ht="14" hidden="1" customHeight="1" outlineLevel="1" x14ac:dyDescent="0.2">
      <c r="A1047" t="s">
        <v>83</v>
      </c>
      <c r="B1047" t="s">
        <v>1282</v>
      </c>
      <c r="C1047" s="1">
        <f t="shared" si="416"/>
        <v>5716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0</v>
      </c>
      <c r="G1047" s="1">
        <f t="shared" si="414"/>
        <v>884</v>
      </c>
      <c r="H1047" s="2">
        <f t="shared" si="415"/>
        <v>0.15465360391882435</v>
      </c>
      <c r="I1047" s="2"/>
      <c r="J1047" s="2">
        <f t="shared" si="417"/>
        <v>0.41025192442267322</v>
      </c>
      <c r="K1047" s="2">
        <f t="shared" si="418"/>
        <v>0.56490552834149754</v>
      </c>
      <c r="L1047" s="2">
        <f t="shared" si="419"/>
        <v>0</v>
      </c>
      <c r="M1047" s="2">
        <f t="shared" si="420"/>
        <v>2.4842547235829238E-2</v>
      </c>
      <c r="N1047" s="1">
        <v>2345</v>
      </c>
      <c r="O1047" s="1">
        <v>3229</v>
      </c>
      <c r="Q1047" s="61">
        <v>47</v>
      </c>
      <c r="R1047" s="61">
        <v>21</v>
      </c>
      <c r="S1047" s="61">
        <v>38</v>
      </c>
      <c r="T1047" s="61"/>
      <c r="U1047" s="61"/>
      <c r="V1047" s="61"/>
      <c r="W1047" s="61"/>
      <c r="X1047" s="61">
        <v>36</v>
      </c>
      <c r="Y1047" s="61">
        <v>0</v>
      </c>
      <c r="Z1047" s="6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BB1047" s="7">
        <f>IF(Q1047&gt;0,RANK(Q1047,(N1047:P1047,Q1047:AE1047)),0)</f>
        <v>3</v>
      </c>
      <c r="BC1047" s="7">
        <f>IF(R1047&gt;0,RANK(R1047,(N1047:P1047,Q1047:AE1047)),0)</f>
        <v>6</v>
      </c>
      <c r="BD1047" s="7">
        <f>IF(T1047&gt;0,RANK(T1047,(N1047:P1047,Q1047:AE1047)),0)</f>
        <v>0</v>
      </c>
      <c r="BE1047" s="7">
        <f>IF(S1047&gt;0,RANK(S1047,(N1047:P1047,Q1047:AE1047)),0)</f>
        <v>4</v>
      </c>
      <c r="BF1047" s="2">
        <f t="shared" si="421"/>
        <v>8.2225332400279912E-3</v>
      </c>
      <c r="BG1047" s="2">
        <f t="shared" si="422"/>
        <v>3.6738978306508048E-3</v>
      </c>
      <c r="BH1047" s="2">
        <f t="shared" si="423"/>
        <v>0</v>
      </c>
      <c r="BI1047" s="2">
        <f t="shared" si="424"/>
        <v>6.6480055983205036E-3</v>
      </c>
      <c r="BK1047" t="s">
        <v>83</v>
      </c>
      <c r="BL1047" t="s">
        <v>1282</v>
      </c>
      <c r="BO1047" s="99">
        <v>26</v>
      </c>
      <c r="BP1047" s="97">
        <v>97</v>
      </c>
      <c r="BQ1047" s="103">
        <f t="shared" si="425"/>
        <v>26097</v>
      </c>
      <c r="BS1047" s="7" t="s">
        <v>2466</v>
      </c>
    </row>
    <row r="1048" spans="1:71" ht="14" hidden="1" customHeight="1" outlineLevel="1" x14ac:dyDescent="0.2">
      <c r="A1048" t="s">
        <v>504</v>
      </c>
      <c r="B1048" t="s">
        <v>1282</v>
      </c>
      <c r="C1048" s="1">
        <f t="shared" si="416"/>
        <v>360226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>IF(P1048&gt;0,RANK(P1048,(N1048:P1048,Q1048:AE1048)),0)</f>
        <v>0</v>
      </c>
      <c r="G1048" s="1">
        <f t="shared" si="414"/>
        <v>12530</v>
      </c>
      <c r="H1048" s="2">
        <f t="shared" si="415"/>
        <v>3.4783719109670042E-2</v>
      </c>
      <c r="I1048" s="2"/>
      <c r="J1048" s="2">
        <f t="shared" si="417"/>
        <v>0.50413629221655298</v>
      </c>
      <c r="K1048" s="2">
        <f t="shared" si="418"/>
        <v>0.46935257310688289</v>
      </c>
      <c r="L1048" s="2">
        <f t="shared" si="419"/>
        <v>0</v>
      </c>
      <c r="M1048" s="2">
        <f t="shared" si="420"/>
        <v>2.651113467656413E-2</v>
      </c>
      <c r="N1048" s="1">
        <v>181603</v>
      </c>
      <c r="O1048" s="1">
        <v>169073</v>
      </c>
      <c r="Q1048" s="61">
        <v>4276</v>
      </c>
      <c r="R1048" s="61">
        <v>2377</v>
      </c>
      <c r="S1048" s="61">
        <v>2028</v>
      </c>
      <c r="T1048" s="61"/>
      <c r="U1048" s="61"/>
      <c r="V1048" s="61"/>
      <c r="W1048" s="61"/>
      <c r="X1048" s="61">
        <v>869</v>
      </c>
      <c r="Y1048" s="61">
        <v>0</v>
      </c>
      <c r="Z1048" s="6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BB1048" s="7">
        <f>IF(Q1048&gt;0,RANK(Q1048,(N1048:P1048,Q1048:AE1048)),0)</f>
        <v>3</v>
      </c>
      <c r="BC1048" s="7">
        <f>IF(R1048&gt;0,RANK(R1048,(N1048:P1048,Q1048:AE1048)),0)</f>
        <v>4</v>
      </c>
      <c r="BD1048" s="7">
        <f>IF(T1048&gt;0,RANK(T1048,(N1048:P1048,Q1048:AE1048)),0)</f>
        <v>0</v>
      </c>
      <c r="BE1048" s="7">
        <f>IF(S1048&gt;0,RANK(S1048,(N1048:P1048,Q1048:AE1048)),0)</f>
        <v>5</v>
      </c>
      <c r="BF1048" s="2">
        <f t="shared" si="421"/>
        <v>1.1870325850993542E-2</v>
      </c>
      <c r="BG1048" s="2">
        <f t="shared" si="422"/>
        <v>6.5986353011720416E-3</v>
      </c>
      <c r="BH1048" s="2">
        <f t="shared" si="423"/>
        <v>0</v>
      </c>
      <c r="BI1048" s="2">
        <f t="shared" si="424"/>
        <v>5.6297990705834675E-3</v>
      </c>
      <c r="BK1048" t="s">
        <v>504</v>
      </c>
      <c r="BL1048" t="s">
        <v>1282</v>
      </c>
      <c r="BO1048" s="99">
        <v>26</v>
      </c>
      <c r="BP1048" s="97">
        <v>99</v>
      </c>
      <c r="BQ1048" s="103">
        <f t="shared" si="425"/>
        <v>26099</v>
      </c>
      <c r="BS1048" s="7" t="s">
        <v>2466</v>
      </c>
    </row>
    <row r="1049" spans="1:71" ht="14" hidden="1" customHeight="1" outlineLevel="1" x14ac:dyDescent="0.2">
      <c r="A1049" t="s">
        <v>505</v>
      </c>
      <c r="B1049" t="s">
        <v>1282</v>
      </c>
      <c r="C1049" s="1">
        <f t="shared" si="416"/>
        <v>11717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1">
        <f t="shared" si="414"/>
        <v>508</v>
      </c>
      <c r="H1049" s="2">
        <f t="shared" si="415"/>
        <v>4.3355807800631564E-2</v>
      </c>
      <c r="I1049" s="2"/>
      <c r="J1049" s="2">
        <f t="shared" si="417"/>
        <v>0.4625757446445336</v>
      </c>
      <c r="K1049" s="2">
        <f t="shared" si="418"/>
        <v>0.50593155244516519</v>
      </c>
      <c r="L1049" s="2">
        <f t="shared" si="419"/>
        <v>0</v>
      </c>
      <c r="M1049" s="2">
        <f t="shared" si="420"/>
        <v>3.1492702910301262E-2</v>
      </c>
      <c r="N1049" s="1">
        <v>5420</v>
      </c>
      <c r="O1049" s="1">
        <v>5928</v>
      </c>
      <c r="Q1049" s="61">
        <v>149</v>
      </c>
      <c r="R1049" s="61">
        <v>100</v>
      </c>
      <c r="S1049" s="61">
        <v>83</v>
      </c>
      <c r="T1049" s="61"/>
      <c r="U1049" s="61"/>
      <c r="V1049" s="61"/>
      <c r="W1049" s="61"/>
      <c r="X1049" s="61">
        <v>37</v>
      </c>
      <c r="Y1049" s="61">
        <v>0</v>
      </c>
      <c r="Z1049" s="6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BB1049" s="7">
        <f>IF(Q1049&gt;0,RANK(Q1049,(N1049:P1049,Q1049:AE1049)),0)</f>
        <v>3</v>
      </c>
      <c r="BC1049" s="7">
        <f>IF(R1049&gt;0,RANK(R1049,(N1049:P1049,Q1049:AE1049)),0)</f>
        <v>4</v>
      </c>
      <c r="BD1049" s="7">
        <f>IF(T1049&gt;0,RANK(T1049,(N1049:P1049,Q1049:AE1049)),0)</f>
        <v>0</v>
      </c>
      <c r="BE1049" s="7">
        <f>IF(S1049&gt;0,RANK(S1049,(N1049:P1049,Q1049:AE1049)),0)</f>
        <v>5</v>
      </c>
      <c r="BF1049" s="2">
        <f t="shared" si="421"/>
        <v>1.2716565673807289E-2</v>
      </c>
      <c r="BG1049" s="2">
        <f t="shared" si="422"/>
        <v>8.5346078347699923E-3</v>
      </c>
      <c r="BH1049" s="2">
        <f t="shared" si="423"/>
        <v>0</v>
      </c>
      <c r="BI1049" s="2">
        <f t="shared" si="424"/>
        <v>7.0837245028590934E-3</v>
      </c>
      <c r="BK1049" t="s">
        <v>505</v>
      </c>
      <c r="BL1049" t="s">
        <v>1282</v>
      </c>
      <c r="BO1049" s="99">
        <v>26</v>
      </c>
      <c r="BP1049" s="97">
        <v>101</v>
      </c>
      <c r="BQ1049" s="103">
        <f t="shared" si="425"/>
        <v>26101</v>
      </c>
      <c r="BS1049" s="7" t="s">
        <v>2466</v>
      </c>
    </row>
    <row r="1050" spans="1:71" ht="14" hidden="1" customHeight="1" outlineLevel="1" x14ac:dyDescent="0.2">
      <c r="A1050" t="s">
        <v>117</v>
      </c>
      <c r="B1050" t="s">
        <v>1282</v>
      </c>
      <c r="C1050" s="1">
        <f t="shared" si="416"/>
        <v>30002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si="414"/>
        <v>5210</v>
      </c>
      <c r="H1050" s="2">
        <f t="shared" si="415"/>
        <v>0.17365508966068929</v>
      </c>
      <c r="I1050" s="2"/>
      <c r="J1050" s="2">
        <f t="shared" si="417"/>
        <v>0.57239517365508963</v>
      </c>
      <c r="K1050" s="2">
        <f t="shared" si="418"/>
        <v>0.39874008399440036</v>
      </c>
      <c r="L1050" s="2">
        <f t="shared" si="419"/>
        <v>0</v>
      </c>
      <c r="M1050" s="2">
        <f t="shared" si="420"/>
        <v>2.8864742350510009E-2</v>
      </c>
      <c r="N1050" s="1">
        <v>17173</v>
      </c>
      <c r="O1050" s="1">
        <v>11963</v>
      </c>
      <c r="Q1050" s="61">
        <v>416</v>
      </c>
      <c r="R1050" s="61">
        <v>260</v>
      </c>
      <c r="S1050" s="61">
        <v>128</v>
      </c>
      <c r="T1050" s="61"/>
      <c r="U1050" s="61"/>
      <c r="V1050" s="61"/>
      <c r="W1050" s="61"/>
      <c r="X1050" s="61">
        <v>62</v>
      </c>
      <c r="Y1050" s="61">
        <v>0</v>
      </c>
      <c r="Z1050" s="6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BB1050" s="7">
        <f>IF(Q1050&gt;0,RANK(Q1050,(N1050:P1050,Q1050:AE1050)),0)</f>
        <v>3</v>
      </c>
      <c r="BC1050" s="7">
        <f>IF(R1050&gt;0,RANK(R1050,(N1050:P1050,Q1050:AE1050)),0)</f>
        <v>4</v>
      </c>
      <c r="BD1050" s="7">
        <f>IF(T1050&gt;0,RANK(T1050,(N1050:P1050,Q1050:AE1050)),0)</f>
        <v>0</v>
      </c>
      <c r="BE1050" s="7">
        <f>IF(S1050&gt;0,RANK(S1050,(N1050:P1050,Q1050:AE1050)),0)</f>
        <v>5</v>
      </c>
      <c r="BF1050" s="2">
        <f t="shared" si="421"/>
        <v>1.3865742283847744E-2</v>
      </c>
      <c r="BG1050" s="2">
        <f t="shared" si="422"/>
        <v>8.6660889274048393E-3</v>
      </c>
      <c r="BH1050" s="2">
        <f t="shared" si="423"/>
        <v>0</v>
      </c>
      <c r="BI1050" s="2">
        <f t="shared" si="424"/>
        <v>4.2663822411839209E-3</v>
      </c>
      <c r="BK1050" t="s">
        <v>117</v>
      </c>
      <c r="BL1050" t="s">
        <v>1282</v>
      </c>
      <c r="BO1050" s="99">
        <v>26</v>
      </c>
      <c r="BP1050" s="97">
        <v>103</v>
      </c>
      <c r="BQ1050" s="103">
        <f t="shared" si="425"/>
        <v>26103</v>
      </c>
      <c r="BS1050" s="7" t="s">
        <v>2466</v>
      </c>
    </row>
    <row r="1051" spans="1:71" ht="14" hidden="1" customHeight="1" outlineLevel="1" x14ac:dyDescent="0.2">
      <c r="A1051" t="s">
        <v>2216</v>
      </c>
      <c r="B1051" t="s">
        <v>1282</v>
      </c>
      <c r="C1051" s="1">
        <f t="shared" si="416"/>
        <v>13710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0</v>
      </c>
      <c r="G1051" s="1">
        <f t="shared" si="414"/>
        <v>1597</v>
      </c>
      <c r="H1051" s="2">
        <f t="shared" si="415"/>
        <v>0.11648431801604668</v>
      </c>
      <c r="I1051" s="2"/>
      <c r="J1051" s="2">
        <f t="shared" si="417"/>
        <v>0.42472647702407001</v>
      </c>
      <c r="K1051" s="2">
        <f t="shared" si="418"/>
        <v>0.54121079504011671</v>
      </c>
      <c r="L1051" s="2">
        <f t="shared" si="419"/>
        <v>0</v>
      </c>
      <c r="M1051" s="2">
        <f t="shared" si="420"/>
        <v>3.4062727935813331E-2</v>
      </c>
      <c r="N1051" s="1">
        <v>5823</v>
      </c>
      <c r="O1051" s="1">
        <v>7420</v>
      </c>
      <c r="Q1051" s="61">
        <v>198</v>
      </c>
      <c r="R1051" s="61">
        <v>104</v>
      </c>
      <c r="S1051" s="61">
        <v>110</v>
      </c>
      <c r="T1051" s="61"/>
      <c r="U1051" s="61"/>
      <c r="V1051" s="61"/>
      <c r="W1051" s="61"/>
      <c r="X1051" s="61">
        <v>55</v>
      </c>
      <c r="Y1051" s="61">
        <v>0</v>
      </c>
      <c r="Z1051" s="6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BB1051" s="7">
        <f>IF(Q1051&gt;0,RANK(Q1051,(N1051:P1051,Q1051:AE1051)),0)</f>
        <v>3</v>
      </c>
      <c r="BC1051" s="7">
        <f>IF(R1051&gt;0,RANK(R1051,(N1051:P1051,Q1051:AE1051)),0)</f>
        <v>5</v>
      </c>
      <c r="BD1051" s="7">
        <f>IF(T1051&gt;0,RANK(T1051,(N1051:P1051,Q1051:AE1051)),0)</f>
        <v>0</v>
      </c>
      <c r="BE1051" s="7">
        <f>IF(S1051&gt;0,RANK(S1051,(N1051:P1051,Q1051:AE1051)),0)</f>
        <v>4</v>
      </c>
      <c r="BF1051" s="2">
        <f t="shared" si="421"/>
        <v>1.4442013129102845E-2</v>
      </c>
      <c r="BG1051" s="2">
        <f t="shared" si="422"/>
        <v>7.5857038657913935E-3</v>
      </c>
      <c r="BH1051" s="2">
        <f t="shared" si="423"/>
        <v>0</v>
      </c>
      <c r="BI1051" s="2">
        <f t="shared" si="424"/>
        <v>8.023340627279359E-3</v>
      </c>
      <c r="BK1051" t="s">
        <v>2216</v>
      </c>
      <c r="BL1051" t="s">
        <v>1282</v>
      </c>
      <c r="BO1051" s="99">
        <v>26</v>
      </c>
      <c r="BP1051" s="97">
        <v>105</v>
      </c>
      <c r="BQ1051" s="103">
        <f t="shared" si="425"/>
        <v>26105</v>
      </c>
      <c r="BS1051" s="7" t="s">
        <v>2466</v>
      </c>
    </row>
    <row r="1052" spans="1:71" ht="14" hidden="1" customHeight="1" outlineLevel="1" x14ac:dyDescent="0.2">
      <c r="A1052" t="s">
        <v>474</v>
      </c>
      <c r="B1052" t="s">
        <v>1282</v>
      </c>
      <c r="C1052" s="1">
        <f t="shared" si="416"/>
        <v>15654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0</v>
      </c>
      <c r="G1052" s="1">
        <f t="shared" si="414"/>
        <v>2278</v>
      </c>
      <c r="H1052" s="2">
        <f t="shared" si="415"/>
        <v>0.14552191133256676</v>
      </c>
      <c r="I1052" s="2"/>
      <c r="J1052" s="2">
        <f t="shared" si="417"/>
        <v>0.40935224223840549</v>
      </c>
      <c r="K1052" s="2">
        <f t="shared" si="418"/>
        <v>0.55487415357097225</v>
      </c>
      <c r="L1052" s="2">
        <f t="shared" si="419"/>
        <v>0</v>
      </c>
      <c r="M1052" s="2">
        <f t="shared" si="420"/>
        <v>3.5773604190622255E-2</v>
      </c>
      <c r="N1052" s="1">
        <v>6408</v>
      </c>
      <c r="O1052" s="1">
        <v>8686</v>
      </c>
      <c r="Q1052" s="61">
        <v>248</v>
      </c>
      <c r="R1052" s="61">
        <v>118</v>
      </c>
      <c r="S1052" s="61">
        <v>140</v>
      </c>
      <c r="T1052" s="61"/>
      <c r="U1052" s="61"/>
      <c r="V1052" s="61"/>
      <c r="W1052" s="61"/>
      <c r="X1052" s="61">
        <v>54</v>
      </c>
      <c r="Y1052" s="61">
        <v>0</v>
      </c>
      <c r="Z1052" s="6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BB1052" s="7">
        <f>IF(Q1052&gt;0,RANK(Q1052,(N1052:P1052,Q1052:AE1052)),0)</f>
        <v>3</v>
      </c>
      <c r="BC1052" s="7">
        <f>IF(R1052&gt;0,RANK(R1052,(N1052:P1052,Q1052:AE1052)),0)</f>
        <v>5</v>
      </c>
      <c r="BD1052" s="7">
        <f>IF(T1052&gt;0,RANK(T1052,(N1052:P1052,Q1052:AE1052)),0)</f>
        <v>0</v>
      </c>
      <c r="BE1052" s="7">
        <f>IF(S1052&gt;0,RANK(S1052,(N1052:P1052,Q1052:AE1052)),0)</f>
        <v>4</v>
      </c>
      <c r="BF1052" s="2">
        <f t="shared" si="421"/>
        <v>1.5842596141561263E-2</v>
      </c>
      <c r="BG1052" s="2">
        <f t="shared" si="422"/>
        <v>7.5380094544525364E-3</v>
      </c>
      <c r="BH1052" s="2">
        <f t="shared" si="423"/>
        <v>0</v>
      </c>
      <c r="BI1052" s="2">
        <f t="shared" si="424"/>
        <v>8.9434010476555515E-3</v>
      </c>
      <c r="BK1052" t="s">
        <v>474</v>
      </c>
      <c r="BL1052" t="s">
        <v>1282</v>
      </c>
      <c r="BO1052" s="99">
        <v>26</v>
      </c>
      <c r="BP1052" s="97">
        <v>107</v>
      </c>
      <c r="BQ1052" s="103">
        <f t="shared" si="425"/>
        <v>26107</v>
      </c>
      <c r="BS1052" s="7" t="s">
        <v>2466</v>
      </c>
    </row>
    <row r="1053" spans="1:71" ht="14" hidden="1" customHeight="1" outlineLevel="1" x14ac:dyDescent="0.2">
      <c r="A1053" t="s">
        <v>2119</v>
      </c>
      <c r="B1053" t="s">
        <v>1282</v>
      </c>
      <c r="C1053" s="1">
        <f t="shared" si="416"/>
        <v>8784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0</v>
      </c>
      <c r="G1053" s="1">
        <f t="shared" si="414"/>
        <v>1502</v>
      </c>
      <c r="H1053" s="2">
        <f t="shared" si="415"/>
        <v>0.1709927140255009</v>
      </c>
      <c r="I1053" s="2"/>
      <c r="J1053" s="2">
        <f t="shared" si="417"/>
        <v>0.40163934426229508</v>
      </c>
      <c r="K1053" s="2">
        <f t="shared" si="418"/>
        <v>0.57263205828779595</v>
      </c>
      <c r="L1053" s="2">
        <f t="shared" si="419"/>
        <v>0</v>
      </c>
      <c r="M1053" s="2">
        <f t="shared" si="420"/>
        <v>2.5728597449908963E-2</v>
      </c>
      <c r="N1053" s="1">
        <v>3528</v>
      </c>
      <c r="O1053" s="1">
        <v>5030</v>
      </c>
      <c r="Q1053" s="61">
        <v>74</v>
      </c>
      <c r="R1053" s="61">
        <v>64</v>
      </c>
      <c r="S1053" s="61">
        <v>61</v>
      </c>
      <c r="T1053" s="61"/>
      <c r="U1053" s="61"/>
      <c r="V1053" s="61"/>
      <c r="W1053" s="61"/>
      <c r="X1053" s="61">
        <v>27</v>
      </c>
      <c r="Y1053" s="61">
        <v>0</v>
      </c>
      <c r="Z1053" s="6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BB1053" s="7">
        <f>IF(Q1053&gt;0,RANK(Q1053,(N1053:P1053,Q1053:AE1053)),0)</f>
        <v>3</v>
      </c>
      <c r="BC1053" s="7">
        <f>IF(R1053&gt;0,RANK(R1053,(N1053:P1053,Q1053:AE1053)),0)</f>
        <v>4</v>
      </c>
      <c r="BD1053" s="7">
        <f>IF(T1053&gt;0,RANK(T1053,(N1053:P1053,Q1053:AE1053)),0)</f>
        <v>0</v>
      </c>
      <c r="BE1053" s="7">
        <f>IF(S1053&gt;0,RANK(S1053,(N1053:P1053,Q1053:AE1053)),0)</f>
        <v>5</v>
      </c>
      <c r="BF1053" s="2">
        <f t="shared" si="421"/>
        <v>8.4244080145719491E-3</v>
      </c>
      <c r="BG1053" s="2">
        <f t="shared" si="422"/>
        <v>7.2859744990892532E-3</v>
      </c>
      <c r="BH1053" s="2">
        <f t="shared" si="423"/>
        <v>0</v>
      </c>
      <c r="BI1053" s="2">
        <f t="shared" si="424"/>
        <v>6.9444444444444441E-3</v>
      </c>
      <c r="BK1053" t="s">
        <v>2119</v>
      </c>
      <c r="BL1053" t="s">
        <v>1282</v>
      </c>
      <c r="BO1053" s="99">
        <v>26</v>
      </c>
      <c r="BP1053" s="97">
        <v>109</v>
      </c>
      <c r="BQ1053" s="103">
        <f t="shared" si="425"/>
        <v>26109</v>
      </c>
      <c r="BS1053" s="7" t="s">
        <v>2466</v>
      </c>
    </row>
    <row r="1054" spans="1:71" ht="14" hidden="1" customHeight="1" outlineLevel="1" x14ac:dyDescent="0.2">
      <c r="A1054" t="s">
        <v>1885</v>
      </c>
      <c r="B1054" t="s">
        <v>1282</v>
      </c>
      <c r="C1054" s="1">
        <f t="shared" si="416"/>
        <v>38505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0</v>
      </c>
      <c r="G1054" s="1">
        <f t="shared" si="414"/>
        <v>4977</v>
      </c>
      <c r="H1054" s="2">
        <f t="shared" si="415"/>
        <v>0.1292559407869108</v>
      </c>
      <c r="I1054" s="2"/>
      <c r="J1054" s="2">
        <f t="shared" si="417"/>
        <v>0.42171146604337101</v>
      </c>
      <c r="K1054" s="2">
        <f t="shared" si="418"/>
        <v>0.55096740683028178</v>
      </c>
      <c r="L1054" s="2">
        <f t="shared" si="419"/>
        <v>0</v>
      </c>
      <c r="M1054" s="2">
        <f t="shared" si="420"/>
        <v>2.7321127126347267E-2</v>
      </c>
      <c r="N1054" s="1">
        <v>16238</v>
      </c>
      <c r="O1054" s="1">
        <v>21215</v>
      </c>
      <c r="Q1054" s="61">
        <v>532</v>
      </c>
      <c r="R1054" s="61">
        <v>206</v>
      </c>
      <c r="S1054" s="61">
        <v>238</v>
      </c>
      <c r="T1054" s="61"/>
      <c r="U1054" s="61"/>
      <c r="V1054" s="61"/>
      <c r="W1054" s="61"/>
      <c r="X1054" s="61">
        <v>76</v>
      </c>
      <c r="Y1054" s="61">
        <v>0</v>
      </c>
      <c r="Z1054" s="6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BB1054" s="7">
        <f>IF(Q1054&gt;0,RANK(Q1054,(N1054:P1054,Q1054:AE1054)),0)</f>
        <v>3</v>
      </c>
      <c r="BC1054" s="7">
        <f>IF(R1054&gt;0,RANK(R1054,(N1054:P1054,Q1054:AE1054)),0)</f>
        <v>5</v>
      </c>
      <c r="BD1054" s="7">
        <f>IF(T1054&gt;0,RANK(T1054,(N1054:P1054,Q1054:AE1054)),0)</f>
        <v>0</v>
      </c>
      <c r="BE1054" s="7">
        <f>IF(S1054&gt;0,RANK(S1054,(N1054:P1054,Q1054:AE1054)),0)</f>
        <v>4</v>
      </c>
      <c r="BF1054" s="2">
        <f t="shared" si="421"/>
        <v>1.3816387482145176E-2</v>
      </c>
      <c r="BG1054" s="2">
        <f t="shared" si="422"/>
        <v>5.3499545513569667E-3</v>
      </c>
      <c r="BH1054" s="2">
        <f t="shared" si="423"/>
        <v>0</v>
      </c>
      <c r="BI1054" s="2">
        <f t="shared" si="424"/>
        <v>6.1810154525386313E-3</v>
      </c>
      <c r="BK1054" t="s">
        <v>1885</v>
      </c>
      <c r="BL1054" t="s">
        <v>1282</v>
      </c>
      <c r="BO1054" s="99">
        <v>26</v>
      </c>
      <c r="BP1054" s="97">
        <v>111</v>
      </c>
      <c r="BQ1054" s="103">
        <f t="shared" si="425"/>
        <v>26111</v>
      </c>
      <c r="BS1054" s="7" t="s">
        <v>2466</v>
      </c>
    </row>
    <row r="1055" spans="1:71" ht="14" hidden="1" customHeight="1" outlineLevel="1" x14ac:dyDescent="0.2">
      <c r="A1055" t="s">
        <v>2176</v>
      </c>
      <c r="B1055" t="s">
        <v>1282</v>
      </c>
      <c r="C1055" s="1">
        <f t="shared" si="416"/>
        <v>6566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0</v>
      </c>
      <c r="G1055" s="1">
        <f t="shared" si="414"/>
        <v>2882</v>
      </c>
      <c r="H1055" s="2">
        <f t="shared" si="415"/>
        <v>0.43892780992994213</v>
      </c>
      <c r="I1055" s="2"/>
      <c r="J1055" s="2">
        <f t="shared" si="417"/>
        <v>0.26789521778860798</v>
      </c>
      <c r="K1055" s="2">
        <f t="shared" si="418"/>
        <v>0.7068230277185501</v>
      </c>
      <c r="L1055" s="2">
        <f t="shared" si="419"/>
        <v>0</v>
      </c>
      <c r="M1055" s="2">
        <f t="shared" si="420"/>
        <v>2.5281754492841868E-2</v>
      </c>
      <c r="N1055" s="1">
        <v>1759</v>
      </c>
      <c r="O1055" s="1">
        <v>4641</v>
      </c>
      <c r="Q1055" s="61">
        <v>68</v>
      </c>
      <c r="R1055" s="61">
        <v>27</v>
      </c>
      <c r="S1055" s="61">
        <v>52</v>
      </c>
      <c r="T1055" s="61"/>
      <c r="U1055" s="61"/>
      <c r="V1055" s="61"/>
      <c r="W1055" s="61"/>
      <c r="X1055" s="61">
        <v>19</v>
      </c>
      <c r="Y1055" s="61">
        <v>0</v>
      </c>
      <c r="Z1055" s="6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BB1055" s="7">
        <f>IF(Q1055&gt;0,RANK(Q1055,(N1055:P1055,Q1055:AE1055)),0)</f>
        <v>3</v>
      </c>
      <c r="BC1055" s="7">
        <f>IF(R1055&gt;0,RANK(R1055,(N1055:P1055,Q1055:AE1055)),0)</f>
        <v>5</v>
      </c>
      <c r="BD1055" s="7">
        <f>IF(T1055&gt;0,RANK(T1055,(N1055:P1055,Q1055:AE1055)),0)</f>
        <v>0</v>
      </c>
      <c r="BE1055" s="7">
        <f>IF(S1055&gt;0,RANK(S1055,(N1055:P1055,Q1055:AE1055)),0)</f>
        <v>4</v>
      </c>
      <c r="BF1055" s="2">
        <f t="shared" si="421"/>
        <v>1.0356381358513555E-2</v>
      </c>
      <c r="BG1055" s="2">
        <f t="shared" si="422"/>
        <v>4.1120925982333235E-3</v>
      </c>
      <c r="BH1055" s="2">
        <f t="shared" si="423"/>
        <v>0</v>
      </c>
      <c r="BI1055" s="2">
        <f t="shared" si="424"/>
        <v>7.9195857447456591E-3</v>
      </c>
      <c r="BK1055" t="s">
        <v>2176</v>
      </c>
      <c r="BL1055" t="s">
        <v>1282</v>
      </c>
      <c r="BO1055" s="99">
        <v>26</v>
      </c>
      <c r="BP1055" s="97">
        <v>113</v>
      </c>
      <c r="BQ1055" s="103">
        <f t="shared" si="425"/>
        <v>26113</v>
      </c>
      <c r="BS1055" s="7" t="s">
        <v>2466</v>
      </c>
    </row>
    <row r="1056" spans="1:71" ht="14" hidden="1" customHeight="1" outlineLevel="1" x14ac:dyDescent="0.2">
      <c r="A1056" t="s">
        <v>1563</v>
      </c>
      <c r="B1056" t="s">
        <v>1282</v>
      </c>
      <c r="C1056" s="1">
        <f t="shared" si="416"/>
        <v>61539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0</v>
      </c>
      <c r="G1056" s="1">
        <f t="shared" si="414"/>
        <v>4923</v>
      </c>
      <c r="H1056" s="2">
        <f t="shared" si="415"/>
        <v>7.9998050017062353E-2</v>
      </c>
      <c r="I1056" s="2"/>
      <c r="J1056" s="2">
        <f t="shared" si="417"/>
        <v>0.44545735224816785</v>
      </c>
      <c r="K1056" s="2">
        <f t="shared" si="418"/>
        <v>0.52545540226523013</v>
      </c>
      <c r="L1056" s="2">
        <f t="shared" si="419"/>
        <v>0</v>
      </c>
      <c r="M1056" s="2">
        <f t="shared" si="420"/>
        <v>2.908724548660202E-2</v>
      </c>
      <c r="N1056" s="1">
        <v>27413</v>
      </c>
      <c r="O1056" s="1">
        <v>32336</v>
      </c>
      <c r="Q1056" s="61">
        <v>843</v>
      </c>
      <c r="R1056" s="61">
        <v>372</v>
      </c>
      <c r="S1056" s="61">
        <v>429</v>
      </c>
      <c r="T1056" s="61"/>
      <c r="U1056" s="61"/>
      <c r="V1056" s="61"/>
      <c r="W1056" s="61"/>
      <c r="X1056" s="61">
        <v>146</v>
      </c>
      <c r="Y1056" s="61">
        <v>0</v>
      </c>
      <c r="Z1056" s="6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BB1056" s="7">
        <f>IF(Q1056&gt;0,RANK(Q1056,(N1056:P1056,Q1056:AE1056)),0)</f>
        <v>3</v>
      </c>
      <c r="BC1056" s="7">
        <f>IF(R1056&gt;0,RANK(R1056,(N1056:P1056,Q1056:AE1056)),0)</f>
        <v>5</v>
      </c>
      <c r="BD1056" s="7">
        <f>IF(T1056&gt;0,RANK(T1056,(N1056:P1056,Q1056:AE1056)),0)</f>
        <v>0</v>
      </c>
      <c r="BE1056" s="7">
        <f>IF(S1056&gt;0,RANK(S1056,(N1056:P1056,Q1056:AE1056)),0)</f>
        <v>4</v>
      </c>
      <c r="BF1056" s="2">
        <f t="shared" si="421"/>
        <v>1.3698630136986301E-2</v>
      </c>
      <c r="BG1056" s="2">
        <f t="shared" si="422"/>
        <v>6.0449471067128158E-3</v>
      </c>
      <c r="BH1056" s="2">
        <f t="shared" si="423"/>
        <v>0</v>
      </c>
      <c r="BI1056" s="2">
        <f t="shared" si="424"/>
        <v>6.9711890020962321E-3</v>
      </c>
      <c r="BK1056" t="s">
        <v>1563</v>
      </c>
      <c r="BL1056" t="s">
        <v>1282</v>
      </c>
      <c r="BO1056" s="99">
        <v>26</v>
      </c>
      <c r="BP1056" s="97">
        <v>115</v>
      </c>
      <c r="BQ1056" s="103">
        <f t="shared" si="425"/>
        <v>26115</v>
      </c>
      <c r="BS1056" s="7" t="s">
        <v>2466</v>
      </c>
    </row>
    <row r="1057" spans="1:71" ht="14" hidden="1" customHeight="1" outlineLevel="1" x14ac:dyDescent="0.2">
      <c r="A1057" t="s">
        <v>1589</v>
      </c>
      <c r="B1057" t="s">
        <v>1282</v>
      </c>
      <c r="C1057" s="1">
        <f t="shared" si="416"/>
        <v>23357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0</v>
      </c>
      <c r="G1057" s="1">
        <f t="shared" si="414"/>
        <v>4405</v>
      </c>
      <c r="H1057" s="2">
        <f t="shared" si="415"/>
        <v>0.18859442565397955</v>
      </c>
      <c r="I1057" s="2"/>
      <c r="J1057" s="2">
        <f t="shared" si="417"/>
        <v>0.38545189878837177</v>
      </c>
      <c r="K1057" s="2">
        <f t="shared" si="418"/>
        <v>0.57404632444235137</v>
      </c>
      <c r="L1057" s="2">
        <f t="shared" si="419"/>
        <v>0</v>
      </c>
      <c r="M1057" s="2">
        <f t="shared" si="420"/>
        <v>4.0501776769276909E-2</v>
      </c>
      <c r="N1057" s="1">
        <v>9003</v>
      </c>
      <c r="O1057" s="1">
        <v>13408</v>
      </c>
      <c r="Q1057" s="61">
        <v>411</v>
      </c>
      <c r="R1057" s="61">
        <v>181</v>
      </c>
      <c r="S1057" s="61">
        <v>258</v>
      </c>
      <c r="T1057" s="61"/>
      <c r="U1057" s="61"/>
      <c r="V1057" s="61"/>
      <c r="W1057" s="61"/>
      <c r="X1057" s="61">
        <v>96</v>
      </c>
      <c r="Y1057" s="61">
        <v>0</v>
      </c>
      <c r="Z1057" s="6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BB1057" s="7">
        <f>IF(Q1057&gt;0,RANK(Q1057,(N1057:P1057,Q1057:AE1057)),0)</f>
        <v>3</v>
      </c>
      <c r="BC1057" s="7">
        <f>IF(R1057&gt;0,RANK(R1057,(N1057:P1057,Q1057:AE1057)),0)</f>
        <v>5</v>
      </c>
      <c r="BD1057" s="7">
        <f>IF(T1057&gt;0,RANK(T1057,(N1057:P1057,Q1057:AE1057)),0)</f>
        <v>0</v>
      </c>
      <c r="BE1057" s="7">
        <f>IF(S1057&gt;0,RANK(S1057,(N1057:P1057,Q1057:AE1057)),0)</f>
        <v>4</v>
      </c>
      <c r="BF1057" s="2">
        <f t="shared" si="421"/>
        <v>1.7596437898702744E-2</v>
      </c>
      <c r="BG1057" s="2">
        <f t="shared" si="422"/>
        <v>7.7492828702316226E-3</v>
      </c>
      <c r="BH1057" s="2">
        <f t="shared" si="423"/>
        <v>0</v>
      </c>
      <c r="BI1057" s="2">
        <f t="shared" si="424"/>
        <v>1.1045939118893693E-2</v>
      </c>
      <c r="BK1057" t="s">
        <v>1589</v>
      </c>
      <c r="BL1057" t="s">
        <v>1282</v>
      </c>
      <c r="BO1057" s="99">
        <v>26</v>
      </c>
      <c r="BP1057" s="97">
        <v>117</v>
      </c>
      <c r="BQ1057" s="103">
        <f t="shared" si="425"/>
        <v>26117</v>
      </c>
      <c r="BS1057" s="7" t="s">
        <v>2466</v>
      </c>
    </row>
    <row r="1058" spans="1:71" ht="14" hidden="1" customHeight="1" outlineLevel="1" x14ac:dyDescent="0.2">
      <c r="A1058" t="s">
        <v>1568</v>
      </c>
      <c r="B1058" t="s">
        <v>1282</v>
      </c>
      <c r="C1058" s="1">
        <f t="shared" si="416"/>
        <v>4625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0</v>
      </c>
      <c r="G1058" s="1">
        <f t="shared" si="414"/>
        <v>1468</v>
      </c>
      <c r="H1058" s="2">
        <f t="shared" si="415"/>
        <v>0.31740540540540541</v>
      </c>
      <c r="I1058" s="2"/>
      <c r="J1058" s="2">
        <f t="shared" si="417"/>
        <v>0.32605405405405408</v>
      </c>
      <c r="K1058" s="2">
        <f t="shared" si="418"/>
        <v>0.64345945945945948</v>
      </c>
      <c r="L1058" s="2">
        <f t="shared" si="419"/>
        <v>0</v>
      </c>
      <c r="M1058" s="2">
        <f t="shared" si="420"/>
        <v>3.0486486486486442E-2</v>
      </c>
      <c r="N1058" s="1">
        <v>1508</v>
      </c>
      <c r="O1058" s="1">
        <v>2976</v>
      </c>
      <c r="Q1058" s="61">
        <v>57</v>
      </c>
      <c r="R1058" s="61">
        <v>21</v>
      </c>
      <c r="S1058" s="61">
        <v>52</v>
      </c>
      <c r="T1058" s="61"/>
      <c r="U1058" s="61"/>
      <c r="V1058" s="61"/>
      <c r="W1058" s="61"/>
      <c r="X1058" s="61">
        <v>11</v>
      </c>
      <c r="Y1058" s="61">
        <v>0</v>
      </c>
      <c r="Z1058" s="6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BB1058" s="7">
        <f>IF(Q1058&gt;0,RANK(Q1058,(N1058:P1058,Q1058:AE1058)),0)</f>
        <v>3</v>
      </c>
      <c r="BC1058" s="7">
        <f>IF(R1058&gt;0,RANK(R1058,(N1058:P1058,Q1058:AE1058)),0)</f>
        <v>5</v>
      </c>
      <c r="BD1058" s="7">
        <f>IF(T1058&gt;0,RANK(T1058,(N1058:P1058,Q1058:AE1058)),0)</f>
        <v>0</v>
      </c>
      <c r="BE1058" s="7">
        <f>IF(S1058&gt;0,RANK(S1058,(N1058:P1058,Q1058:AE1058)),0)</f>
        <v>4</v>
      </c>
      <c r="BF1058" s="2">
        <f t="shared" si="421"/>
        <v>1.2324324324324324E-2</v>
      </c>
      <c r="BG1058" s="2">
        <f t="shared" si="422"/>
        <v>4.5405405405405403E-3</v>
      </c>
      <c r="BH1058" s="2">
        <f t="shared" si="423"/>
        <v>0</v>
      </c>
      <c r="BI1058" s="2">
        <f t="shared" si="424"/>
        <v>1.1243243243243243E-2</v>
      </c>
      <c r="BK1058" t="s">
        <v>1568</v>
      </c>
      <c r="BL1058" t="s">
        <v>1282</v>
      </c>
      <c r="BO1058" s="99">
        <v>26</v>
      </c>
      <c r="BP1058" s="97">
        <v>119</v>
      </c>
      <c r="BQ1058" s="103">
        <f t="shared" si="425"/>
        <v>26119</v>
      </c>
      <c r="BS1058" s="7" t="s">
        <v>2466</v>
      </c>
    </row>
    <row r="1059" spans="1:71" ht="14" hidden="1" customHeight="1" outlineLevel="1" x14ac:dyDescent="0.2">
      <c r="A1059" t="s">
        <v>1569</v>
      </c>
      <c r="B1059" t="s">
        <v>1282</v>
      </c>
      <c r="C1059" s="1">
        <f t="shared" si="416"/>
        <v>73660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>IF(P1059&gt;0,RANK(P1059,(N1059:P1059,Q1059:AE1059)),0)</f>
        <v>0</v>
      </c>
      <c r="G1059" s="1">
        <f t="shared" si="414"/>
        <v>7374</v>
      </c>
      <c r="H1059" s="2">
        <f t="shared" si="415"/>
        <v>0.10010860711376596</v>
      </c>
      <c r="I1059" s="2"/>
      <c r="J1059" s="2">
        <f t="shared" si="417"/>
        <v>0.50270160195492808</v>
      </c>
      <c r="K1059" s="2">
        <f t="shared" si="418"/>
        <v>0.40259299484116212</v>
      </c>
      <c r="L1059" s="2">
        <f t="shared" si="419"/>
        <v>0</v>
      </c>
      <c r="M1059" s="2">
        <f t="shared" si="420"/>
        <v>9.4705403203909799E-2</v>
      </c>
      <c r="N1059" s="1">
        <v>37029</v>
      </c>
      <c r="O1059" s="1">
        <v>29655</v>
      </c>
      <c r="Q1059" s="61">
        <v>1115</v>
      </c>
      <c r="R1059" s="61">
        <v>516</v>
      </c>
      <c r="S1059" s="61">
        <v>5140</v>
      </c>
      <c r="T1059" s="61"/>
      <c r="U1059" s="61"/>
      <c r="V1059" s="61"/>
      <c r="W1059" s="61"/>
      <c r="X1059" s="61">
        <v>205</v>
      </c>
      <c r="Y1059" s="61">
        <v>0</v>
      </c>
      <c r="Z1059" s="6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BB1059" s="7">
        <f>IF(Q1059&gt;0,RANK(Q1059,(N1059:P1059,Q1059:AE1059)),0)</f>
        <v>4</v>
      </c>
      <c r="BC1059" s="7">
        <f>IF(R1059&gt;0,RANK(R1059,(N1059:P1059,Q1059:AE1059)),0)</f>
        <v>5</v>
      </c>
      <c r="BD1059" s="7">
        <f>IF(T1059&gt;0,RANK(T1059,(N1059:P1059,Q1059:AE1059)),0)</f>
        <v>0</v>
      </c>
      <c r="BE1059" s="7">
        <f>IF(S1059&gt;0,RANK(S1059,(N1059:P1059,Q1059:AE1059)),0)</f>
        <v>3</v>
      </c>
      <c r="BF1059" s="2">
        <f t="shared" si="421"/>
        <v>1.5137116481129514E-2</v>
      </c>
      <c r="BG1059" s="2">
        <f t="shared" si="422"/>
        <v>7.0051588379038826E-3</v>
      </c>
      <c r="BH1059" s="2">
        <f t="shared" si="423"/>
        <v>0</v>
      </c>
      <c r="BI1059" s="2">
        <f t="shared" si="424"/>
        <v>6.9780070594623947E-2</v>
      </c>
      <c r="BK1059" t="s">
        <v>1569</v>
      </c>
      <c r="BL1059" t="s">
        <v>1282</v>
      </c>
      <c r="BO1059" s="99">
        <v>26</v>
      </c>
      <c r="BP1059" s="97">
        <v>121</v>
      </c>
      <c r="BQ1059" s="103">
        <f t="shared" si="425"/>
        <v>26121</v>
      </c>
      <c r="BS1059" s="7" t="s">
        <v>2466</v>
      </c>
    </row>
    <row r="1060" spans="1:71" ht="14" hidden="1" customHeight="1" outlineLevel="1" x14ac:dyDescent="0.2">
      <c r="A1060" t="s">
        <v>1859</v>
      </c>
      <c r="B1060" t="s">
        <v>1282</v>
      </c>
      <c r="C1060" s="1">
        <f t="shared" si="416"/>
        <v>20327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>IF(P1060&gt;0,RANK(P1060,(N1060:P1060,Q1060:AE1060)),0)</f>
        <v>0</v>
      </c>
      <c r="G1060" s="1">
        <f t="shared" si="414"/>
        <v>5677</v>
      </c>
      <c r="H1060" s="2">
        <f t="shared" si="415"/>
        <v>0.2792837113199193</v>
      </c>
      <c r="I1060" s="2"/>
      <c r="J1060" s="2">
        <f t="shared" si="417"/>
        <v>0.34161460126924781</v>
      </c>
      <c r="K1060" s="2">
        <f t="shared" si="418"/>
        <v>0.62089831258916717</v>
      </c>
      <c r="L1060" s="2">
        <f t="shared" si="419"/>
        <v>0</v>
      </c>
      <c r="M1060" s="2">
        <f t="shared" si="420"/>
        <v>3.7487086141585024E-2</v>
      </c>
      <c r="N1060" s="1">
        <v>6944</v>
      </c>
      <c r="O1060" s="1">
        <v>12621</v>
      </c>
      <c r="Q1060" s="61">
        <v>336</v>
      </c>
      <c r="R1060" s="61">
        <v>179</v>
      </c>
      <c r="S1060" s="61">
        <v>175</v>
      </c>
      <c r="T1060" s="61"/>
      <c r="U1060" s="61"/>
      <c r="V1060" s="61"/>
      <c r="W1060" s="61"/>
      <c r="X1060" s="61">
        <v>72</v>
      </c>
      <c r="Y1060" s="61">
        <v>0</v>
      </c>
      <c r="Z1060" s="6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BB1060" s="7">
        <f>IF(Q1060&gt;0,RANK(Q1060,(N1060:P1060,Q1060:AE1060)),0)</f>
        <v>3</v>
      </c>
      <c r="BC1060" s="7">
        <f>IF(R1060&gt;0,RANK(R1060,(N1060:P1060,Q1060:AE1060)),0)</f>
        <v>4</v>
      </c>
      <c r="BD1060" s="7">
        <f>IF(T1060&gt;0,RANK(T1060,(N1060:P1060,Q1060:AE1060)),0)</f>
        <v>0</v>
      </c>
      <c r="BE1060" s="7">
        <f>IF(S1060&gt;0,RANK(S1060,(N1060:P1060,Q1060:AE1060)),0)</f>
        <v>5</v>
      </c>
      <c r="BF1060" s="2">
        <f t="shared" si="421"/>
        <v>1.6529738771092636E-2</v>
      </c>
      <c r="BG1060" s="2">
        <f t="shared" si="422"/>
        <v>8.8060215476951833E-3</v>
      </c>
      <c r="BH1060" s="2">
        <f t="shared" si="423"/>
        <v>0</v>
      </c>
      <c r="BI1060" s="2">
        <f t="shared" si="424"/>
        <v>8.6092389432774145E-3</v>
      </c>
      <c r="BK1060" t="s">
        <v>1859</v>
      </c>
      <c r="BL1060" t="s">
        <v>1282</v>
      </c>
      <c r="BO1060" s="99">
        <v>26</v>
      </c>
      <c r="BP1060" s="97">
        <v>123</v>
      </c>
      <c r="BQ1060" s="103">
        <f t="shared" si="425"/>
        <v>26123</v>
      </c>
      <c r="BS1060" s="7" t="s">
        <v>2466</v>
      </c>
    </row>
    <row r="1061" spans="1:71" ht="14" hidden="1" customHeight="1" outlineLevel="1" x14ac:dyDescent="0.2">
      <c r="A1061" t="s">
        <v>2585</v>
      </c>
      <c r="B1061" t="s">
        <v>1282</v>
      </c>
      <c r="C1061" s="1">
        <f t="shared" si="416"/>
        <v>605267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>IF(P1061&gt;0,RANK(P1061,(N1061:P1061,Q1061:AE1061)),0)</f>
        <v>0</v>
      </c>
      <c r="G1061" s="1">
        <f t="shared" si="414"/>
        <v>102663</v>
      </c>
      <c r="H1061" s="2">
        <f t="shared" si="415"/>
        <v>0.1696160537415719</v>
      </c>
      <c r="I1061" s="2"/>
      <c r="J1061" s="2">
        <f t="shared" si="417"/>
        <v>0.57343288168692497</v>
      </c>
      <c r="K1061" s="2">
        <f t="shared" si="418"/>
        <v>0.40381682794535306</v>
      </c>
      <c r="L1061" s="2">
        <f t="shared" si="419"/>
        <v>0</v>
      </c>
      <c r="M1061" s="2">
        <f t="shared" si="420"/>
        <v>2.275029036772197E-2</v>
      </c>
      <c r="N1061" s="1">
        <v>347080</v>
      </c>
      <c r="O1061" s="1">
        <v>244417</v>
      </c>
      <c r="Q1061" s="61">
        <v>7467</v>
      </c>
      <c r="R1061" s="61">
        <v>3197</v>
      </c>
      <c r="S1061" s="61">
        <v>2241</v>
      </c>
      <c r="T1061" s="61"/>
      <c r="U1061" s="61"/>
      <c r="V1061" s="61"/>
      <c r="W1061" s="61"/>
      <c r="X1061" s="61">
        <v>862</v>
      </c>
      <c r="Y1061" s="61">
        <v>0</v>
      </c>
      <c r="Z1061" s="61">
        <v>0</v>
      </c>
      <c r="AA1061" s="1">
        <v>0</v>
      </c>
      <c r="AB1061" s="1">
        <v>1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BB1061" s="7">
        <f>IF(Q1061&gt;0,RANK(Q1061,(N1061:P1061,Q1061:AE1061)),0)</f>
        <v>3</v>
      </c>
      <c r="BC1061" s="7">
        <f>IF(R1061&gt;0,RANK(R1061,(N1061:P1061,Q1061:AE1061)),0)</f>
        <v>4</v>
      </c>
      <c r="BD1061" s="7">
        <f>IF(T1061&gt;0,RANK(T1061,(N1061:P1061,Q1061:AE1061)),0)</f>
        <v>0</v>
      </c>
      <c r="BE1061" s="7">
        <f>IF(S1061&gt;0,RANK(S1061,(N1061:P1061,Q1061:AE1061)),0)</f>
        <v>5</v>
      </c>
      <c r="BF1061" s="2">
        <f t="shared" si="421"/>
        <v>1.2336704297442286E-2</v>
      </c>
      <c r="BG1061" s="2">
        <f t="shared" si="422"/>
        <v>5.2819664709954448E-3</v>
      </c>
      <c r="BH1061" s="2">
        <f t="shared" si="423"/>
        <v>0</v>
      </c>
      <c r="BI1061" s="2">
        <f t="shared" si="424"/>
        <v>3.7024982363155433E-3</v>
      </c>
      <c r="BK1061" t="s">
        <v>2585</v>
      </c>
      <c r="BL1061" t="s">
        <v>1282</v>
      </c>
      <c r="BO1061" s="99">
        <v>26</v>
      </c>
      <c r="BP1061" s="97">
        <v>125</v>
      </c>
      <c r="BQ1061" s="103">
        <f t="shared" si="425"/>
        <v>26125</v>
      </c>
      <c r="BS1061" s="7" t="s">
        <v>2466</v>
      </c>
    </row>
    <row r="1062" spans="1:71" ht="14" hidden="1" customHeight="1" outlineLevel="1" x14ac:dyDescent="0.2">
      <c r="A1062" t="s">
        <v>2586</v>
      </c>
      <c r="B1062" t="s">
        <v>1282</v>
      </c>
      <c r="C1062" s="1">
        <f t="shared" si="416"/>
        <v>10757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0</v>
      </c>
      <c r="G1062" s="1">
        <f t="shared" si="414"/>
        <v>1891</v>
      </c>
      <c r="H1062" s="2">
        <f t="shared" si="415"/>
        <v>0.17579250720461095</v>
      </c>
      <c r="I1062" s="2"/>
      <c r="J1062" s="2">
        <f t="shared" si="417"/>
        <v>0.39602119550060427</v>
      </c>
      <c r="K1062" s="2">
        <f t="shared" si="418"/>
        <v>0.57181370270521525</v>
      </c>
      <c r="L1062" s="2">
        <f t="shared" si="419"/>
        <v>0</v>
      </c>
      <c r="M1062" s="2">
        <f t="shared" si="420"/>
        <v>3.2165101794180417E-2</v>
      </c>
      <c r="N1062" s="1">
        <v>4260</v>
      </c>
      <c r="O1062" s="1">
        <v>6151</v>
      </c>
      <c r="Q1062" s="61">
        <v>147</v>
      </c>
      <c r="R1062" s="61">
        <v>70</v>
      </c>
      <c r="S1062" s="61">
        <v>97</v>
      </c>
      <c r="T1062" s="61"/>
      <c r="U1062" s="61"/>
      <c r="V1062" s="61"/>
      <c r="W1062" s="61"/>
      <c r="X1062" s="61">
        <v>32</v>
      </c>
      <c r="Y1062" s="61">
        <v>0</v>
      </c>
      <c r="Z1062" s="6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BB1062" s="7">
        <f>IF(Q1062&gt;0,RANK(Q1062,(N1062:P1062,Q1062:AE1062)),0)</f>
        <v>3</v>
      </c>
      <c r="BC1062" s="7">
        <f>IF(R1062&gt;0,RANK(R1062,(N1062:P1062,Q1062:AE1062)),0)</f>
        <v>5</v>
      </c>
      <c r="BD1062" s="7">
        <f>IF(T1062&gt;0,RANK(T1062,(N1062:P1062,Q1062:AE1062)),0)</f>
        <v>0</v>
      </c>
      <c r="BE1062" s="7">
        <f>IF(S1062&gt;0,RANK(S1062,(N1062:P1062,Q1062:AE1062)),0)</f>
        <v>4</v>
      </c>
      <c r="BF1062" s="2">
        <f t="shared" si="421"/>
        <v>1.3665520126429302E-2</v>
      </c>
      <c r="BG1062" s="2">
        <f t="shared" si="422"/>
        <v>6.507390536394906E-3</v>
      </c>
      <c r="BH1062" s="2">
        <f t="shared" si="423"/>
        <v>0</v>
      </c>
      <c r="BI1062" s="2">
        <f t="shared" si="424"/>
        <v>9.0173840290043699E-3</v>
      </c>
      <c r="BK1062" t="s">
        <v>2586</v>
      </c>
      <c r="BL1062" t="s">
        <v>1282</v>
      </c>
      <c r="BO1062" s="99">
        <v>26</v>
      </c>
      <c r="BP1062" s="97">
        <v>127</v>
      </c>
      <c r="BQ1062" s="103">
        <f t="shared" si="425"/>
        <v>26127</v>
      </c>
      <c r="BS1062" s="7" t="s">
        <v>2466</v>
      </c>
    </row>
    <row r="1063" spans="1:71" ht="14" hidden="1" customHeight="1" outlineLevel="1" x14ac:dyDescent="0.2">
      <c r="A1063" t="s">
        <v>1387</v>
      </c>
      <c r="B1063" t="s">
        <v>1282</v>
      </c>
      <c r="C1063" s="1">
        <f t="shared" ref="C1063:C1082" si="426">SUM(N1063:AY1063)</f>
        <v>9134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0</v>
      </c>
      <c r="G1063" s="1">
        <f t="shared" si="414"/>
        <v>2136</v>
      </c>
      <c r="H1063" s="2">
        <f t="shared" si="415"/>
        <v>0.23385154368294286</v>
      </c>
      <c r="I1063" s="2"/>
      <c r="J1063" s="2">
        <f t="shared" ref="J1063:J1082" si="427">IF($C1063=0,"-",N1063/$C1063)</f>
        <v>0.36511933435515653</v>
      </c>
      <c r="K1063" s="2">
        <f t="shared" ref="K1063:K1082" si="428">IF($C1063=0,"-",O1063/$C1063)</f>
        <v>0.59897087803809945</v>
      </c>
      <c r="L1063" s="2">
        <f t="shared" ref="L1063:L1082" si="429">IF($C1063=0,"-",P1063/$C1063)</f>
        <v>0</v>
      </c>
      <c r="M1063" s="2">
        <f t="shared" ref="M1063:M1082" si="430">IF(C1063=0,"-",(1-J1063-K1063-L1063))</f>
        <v>3.5909787606744015E-2</v>
      </c>
      <c r="N1063" s="1">
        <v>3335</v>
      </c>
      <c r="O1063" s="1">
        <v>5471</v>
      </c>
      <c r="Q1063" s="61">
        <v>109</v>
      </c>
      <c r="R1063" s="61">
        <v>71</v>
      </c>
      <c r="S1063" s="61">
        <v>117</v>
      </c>
      <c r="T1063" s="61"/>
      <c r="U1063" s="61"/>
      <c r="V1063" s="61"/>
      <c r="W1063" s="61"/>
      <c r="X1063" s="61">
        <v>31</v>
      </c>
      <c r="Y1063" s="61">
        <v>0</v>
      </c>
      <c r="Z1063" s="6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BB1063" s="7">
        <f>IF(Q1063&gt;0,RANK(Q1063,(N1063:P1063,Q1063:AE1063)),0)</f>
        <v>4</v>
      </c>
      <c r="BC1063" s="7">
        <f>IF(R1063&gt;0,RANK(R1063,(N1063:P1063,Q1063:AE1063)),0)</f>
        <v>5</v>
      </c>
      <c r="BD1063" s="7">
        <f>IF(T1063&gt;0,RANK(T1063,(N1063:P1063,Q1063:AE1063)),0)</f>
        <v>0</v>
      </c>
      <c r="BE1063" s="7">
        <f>IF(S1063&gt;0,RANK(S1063,(N1063:P1063,Q1063:AE1063)),0)</f>
        <v>3</v>
      </c>
      <c r="BF1063" s="2">
        <f t="shared" ref="BF1063:BF1082" si="431">IF($C1063=0,"-",Q1063/$C1063)</f>
        <v>1.1933435515655792E-2</v>
      </c>
      <c r="BG1063" s="2">
        <f t="shared" ref="BG1063:BG1082" si="432">IF($C1063=0,"-",R1063/$C1063)</f>
        <v>7.7731552441427636E-3</v>
      </c>
      <c r="BH1063" s="2">
        <f t="shared" ref="BH1063:BH1082" si="433">IF($C1063=0,"-",T1063/$C1063)</f>
        <v>0</v>
      </c>
      <c r="BI1063" s="2">
        <f t="shared" ref="BI1063:BI1082" si="434">IF($C1063=0,"-",S1063/$C1063)</f>
        <v>1.2809283993869061E-2</v>
      </c>
      <c r="BK1063" t="s">
        <v>1387</v>
      </c>
      <c r="BL1063" t="s">
        <v>1282</v>
      </c>
      <c r="BO1063" s="99">
        <v>26</v>
      </c>
      <c r="BP1063" s="97">
        <v>129</v>
      </c>
      <c r="BQ1063" s="103">
        <f t="shared" ref="BQ1063:BQ1081" si="435">BO1063*1000+BP1063</f>
        <v>26129</v>
      </c>
      <c r="BS1063" s="7" t="s">
        <v>2466</v>
      </c>
    </row>
    <row r="1064" spans="1:71" ht="14" hidden="1" customHeight="1" outlineLevel="1" x14ac:dyDescent="0.2">
      <c r="A1064" t="s">
        <v>2125</v>
      </c>
      <c r="B1064" t="s">
        <v>1282</v>
      </c>
      <c r="C1064" s="1">
        <f t="shared" si="426"/>
        <v>3140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>IF(P1064&gt;0,RANK(P1064,(N1064:P1064,Q1064:AE1064)),0)</f>
        <v>0</v>
      </c>
      <c r="G1064" s="1">
        <f t="shared" si="414"/>
        <v>448</v>
      </c>
      <c r="H1064" s="2">
        <f t="shared" si="415"/>
        <v>0.14267515923566879</v>
      </c>
      <c r="I1064" s="2"/>
      <c r="J1064" s="2">
        <f t="shared" si="427"/>
        <v>0.41178343949044588</v>
      </c>
      <c r="K1064" s="2">
        <f t="shared" si="428"/>
        <v>0.55445859872611469</v>
      </c>
      <c r="L1064" s="2">
        <f t="shared" si="429"/>
        <v>0</v>
      </c>
      <c r="M1064" s="2">
        <f t="shared" si="430"/>
        <v>3.3757961783439483E-2</v>
      </c>
      <c r="N1064" s="1">
        <v>1293</v>
      </c>
      <c r="O1064" s="1">
        <v>1741</v>
      </c>
      <c r="Q1064" s="61">
        <v>27</v>
      </c>
      <c r="R1064" s="61">
        <v>30</v>
      </c>
      <c r="S1064" s="61">
        <v>26</v>
      </c>
      <c r="T1064" s="61"/>
      <c r="U1064" s="61"/>
      <c r="V1064" s="61"/>
      <c r="W1064" s="61"/>
      <c r="X1064" s="61">
        <v>23</v>
      </c>
      <c r="Y1064" s="61">
        <v>0</v>
      </c>
      <c r="Z1064" s="6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BB1064" s="7">
        <f>IF(Q1064&gt;0,RANK(Q1064,(N1064:P1064,Q1064:AE1064)),0)</f>
        <v>4</v>
      </c>
      <c r="BC1064" s="7">
        <f>IF(R1064&gt;0,RANK(R1064,(N1064:P1064,Q1064:AE1064)),0)</f>
        <v>3</v>
      </c>
      <c r="BD1064" s="7">
        <f>IF(T1064&gt;0,RANK(T1064,(N1064:P1064,Q1064:AE1064)),0)</f>
        <v>0</v>
      </c>
      <c r="BE1064" s="7">
        <f>IF(S1064&gt;0,RANK(S1064,(N1064:P1064,Q1064:AE1064)),0)</f>
        <v>5</v>
      </c>
      <c r="BF1064" s="2">
        <f t="shared" si="431"/>
        <v>8.5987261146496814E-3</v>
      </c>
      <c r="BG1064" s="2">
        <f t="shared" si="432"/>
        <v>9.5541401273885346E-3</v>
      </c>
      <c r="BH1064" s="2">
        <f t="shared" si="433"/>
        <v>0</v>
      </c>
      <c r="BI1064" s="2">
        <f t="shared" si="434"/>
        <v>8.2802547770700636E-3</v>
      </c>
      <c r="BK1064" t="s">
        <v>2125</v>
      </c>
      <c r="BL1064" t="s">
        <v>1282</v>
      </c>
      <c r="BO1064" s="99">
        <v>26</v>
      </c>
      <c r="BP1064" s="97">
        <v>131</v>
      </c>
      <c r="BQ1064" s="103">
        <f t="shared" si="435"/>
        <v>26131</v>
      </c>
      <c r="BS1064" s="7" t="s">
        <v>2466</v>
      </c>
    </row>
    <row r="1065" spans="1:71" ht="14" hidden="1" customHeight="1" outlineLevel="1" x14ac:dyDescent="0.2">
      <c r="A1065" t="s">
        <v>699</v>
      </c>
      <c r="B1065" t="s">
        <v>1282</v>
      </c>
      <c r="C1065" s="1">
        <f t="shared" si="426"/>
        <v>9391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0</v>
      </c>
      <c r="G1065" s="1">
        <f t="shared" si="414"/>
        <v>3197</v>
      </c>
      <c r="H1065" s="2">
        <f t="shared" si="415"/>
        <v>0.3404323288254712</v>
      </c>
      <c r="I1065" s="2"/>
      <c r="J1065" s="2">
        <f t="shared" si="427"/>
        <v>0.30891278884037909</v>
      </c>
      <c r="K1065" s="2">
        <f t="shared" si="428"/>
        <v>0.64934511766585024</v>
      </c>
      <c r="L1065" s="2">
        <f t="shared" si="429"/>
        <v>0</v>
      </c>
      <c r="M1065" s="2">
        <f t="shared" si="430"/>
        <v>4.1742093493770671E-2</v>
      </c>
      <c r="N1065" s="1">
        <v>2901</v>
      </c>
      <c r="O1065" s="1">
        <v>6098</v>
      </c>
      <c r="Q1065" s="61">
        <v>181</v>
      </c>
      <c r="R1065" s="61">
        <v>91</v>
      </c>
      <c r="S1065" s="61">
        <v>78</v>
      </c>
      <c r="T1065" s="61"/>
      <c r="U1065" s="61"/>
      <c r="V1065" s="61"/>
      <c r="W1065" s="61"/>
      <c r="X1065" s="61">
        <v>42</v>
      </c>
      <c r="Y1065" s="61">
        <v>0</v>
      </c>
      <c r="Z1065" s="6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BB1065" s="7">
        <f>IF(Q1065&gt;0,RANK(Q1065,(N1065:P1065,Q1065:AE1065)),0)</f>
        <v>3</v>
      </c>
      <c r="BC1065" s="7">
        <f>IF(R1065&gt;0,RANK(R1065,(N1065:P1065,Q1065:AE1065)),0)</f>
        <v>4</v>
      </c>
      <c r="BD1065" s="7">
        <f>IF(T1065&gt;0,RANK(T1065,(N1065:P1065,Q1065:AE1065)),0)</f>
        <v>0</v>
      </c>
      <c r="BE1065" s="7">
        <f>IF(S1065&gt;0,RANK(S1065,(N1065:P1065,Q1065:AE1065)),0)</f>
        <v>5</v>
      </c>
      <c r="BF1065" s="2">
        <f t="shared" si="431"/>
        <v>1.9273772761154297E-2</v>
      </c>
      <c r="BG1065" s="2">
        <f t="shared" si="432"/>
        <v>9.6901288467681826E-3</v>
      </c>
      <c r="BH1065" s="2">
        <f t="shared" si="433"/>
        <v>0</v>
      </c>
      <c r="BI1065" s="2">
        <f t="shared" si="434"/>
        <v>8.3058247258012991E-3</v>
      </c>
      <c r="BK1065" t="s">
        <v>699</v>
      </c>
      <c r="BL1065" t="s">
        <v>1282</v>
      </c>
      <c r="BO1065" s="99">
        <v>26</v>
      </c>
      <c r="BP1065" s="97">
        <v>133</v>
      </c>
      <c r="BQ1065" s="103">
        <f t="shared" si="435"/>
        <v>26133</v>
      </c>
      <c r="BS1065" s="7" t="s">
        <v>2466</v>
      </c>
    </row>
    <row r="1066" spans="1:71" ht="14" hidden="1" customHeight="1" outlineLevel="1" x14ac:dyDescent="0.2">
      <c r="A1066" t="s">
        <v>2194</v>
      </c>
      <c r="B1066" t="s">
        <v>1282</v>
      </c>
      <c r="C1066" s="1">
        <f t="shared" si="426"/>
        <v>3732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0</v>
      </c>
      <c r="G1066" s="1">
        <f t="shared" si="414"/>
        <v>1153</v>
      </c>
      <c r="H1066" s="2">
        <f t="shared" si="415"/>
        <v>0.30894962486602356</v>
      </c>
      <c r="I1066" s="2"/>
      <c r="J1066" s="2">
        <f t="shared" si="427"/>
        <v>0.32851018220793138</v>
      </c>
      <c r="K1066" s="2">
        <f t="shared" si="428"/>
        <v>0.637459807073955</v>
      </c>
      <c r="L1066" s="2">
        <f t="shared" si="429"/>
        <v>0</v>
      </c>
      <c r="M1066" s="2">
        <f t="shared" si="430"/>
        <v>3.4030010718113624E-2</v>
      </c>
      <c r="N1066" s="1">
        <v>1226</v>
      </c>
      <c r="O1066" s="1">
        <v>2379</v>
      </c>
      <c r="Q1066" s="61">
        <v>41</v>
      </c>
      <c r="R1066" s="61">
        <v>22</v>
      </c>
      <c r="S1066" s="61">
        <v>51</v>
      </c>
      <c r="T1066" s="61"/>
      <c r="U1066" s="61"/>
      <c r="V1066" s="61"/>
      <c r="W1066" s="61"/>
      <c r="X1066" s="61">
        <v>13</v>
      </c>
      <c r="Y1066" s="61">
        <v>0</v>
      </c>
      <c r="Z1066" s="6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BB1066" s="7">
        <f>IF(Q1066&gt;0,RANK(Q1066,(N1066:P1066,Q1066:AE1066)),0)</f>
        <v>4</v>
      </c>
      <c r="BC1066" s="7">
        <f>IF(R1066&gt;0,RANK(R1066,(N1066:P1066,Q1066:AE1066)),0)</f>
        <v>5</v>
      </c>
      <c r="BD1066" s="7">
        <f>IF(T1066&gt;0,RANK(T1066,(N1066:P1066,Q1066:AE1066)),0)</f>
        <v>0</v>
      </c>
      <c r="BE1066" s="7">
        <f>IF(S1066&gt;0,RANK(S1066,(N1066:P1066,Q1066:AE1066)),0)</f>
        <v>3</v>
      </c>
      <c r="BF1066" s="2">
        <f t="shared" si="431"/>
        <v>1.0986066452304395E-2</v>
      </c>
      <c r="BG1066" s="2">
        <f t="shared" si="432"/>
        <v>5.8949624866023584E-3</v>
      </c>
      <c r="BH1066" s="2">
        <f t="shared" si="433"/>
        <v>0</v>
      </c>
      <c r="BI1066" s="2">
        <f t="shared" si="434"/>
        <v>1.3665594855305467E-2</v>
      </c>
      <c r="BK1066" t="s">
        <v>2194</v>
      </c>
      <c r="BL1066" t="s">
        <v>1282</v>
      </c>
      <c r="BO1066" s="99">
        <v>26</v>
      </c>
      <c r="BP1066" s="97">
        <v>135</v>
      </c>
      <c r="BQ1066" s="103">
        <f t="shared" si="435"/>
        <v>26135</v>
      </c>
      <c r="BS1066" s="7" t="s">
        <v>2466</v>
      </c>
    </row>
    <row r="1067" spans="1:71" ht="14" hidden="1" customHeight="1" outlineLevel="1" x14ac:dyDescent="0.2">
      <c r="A1067" t="s">
        <v>806</v>
      </c>
      <c r="B1067" t="s">
        <v>1282</v>
      </c>
      <c r="C1067" s="1">
        <f t="shared" si="426"/>
        <v>11356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0</v>
      </c>
      <c r="G1067" s="1">
        <f t="shared" si="414"/>
        <v>2839</v>
      </c>
      <c r="H1067" s="2">
        <f t="shared" si="415"/>
        <v>0.25</v>
      </c>
      <c r="I1067" s="2"/>
      <c r="J1067" s="2">
        <f t="shared" si="427"/>
        <v>0.35787249031349067</v>
      </c>
      <c r="K1067" s="2">
        <f t="shared" si="428"/>
        <v>0.60787249031349067</v>
      </c>
      <c r="L1067" s="2">
        <f t="shared" si="429"/>
        <v>0</v>
      </c>
      <c r="M1067" s="2">
        <f t="shared" si="430"/>
        <v>3.4255019373018669E-2</v>
      </c>
      <c r="N1067" s="1">
        <v>4064</v>
      </c>
      <c r="O1067" s="1">
        <v>6903</v>
      </c>
      <c r="Q1067" s="61">
        <v>166</v>
      </c>
      <c r="R1067" s="61">
        <v>90</v>
      </c>
      <c r="S1067" s="61">
        <v>94</v>
      </c>
      <c r="T1067" s="61"/>
      <c r="U1067" s="61"/>
      <c r="V1067" s="61"/>
      <c r="W1067" s="61"/>
      <c r="X1067" s="61">
        <v>39</v>
      </c>
      <c r="Y1067" s="61">
        <v>0</v>
      </c>
      <c r="Z1067" s="6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BB1067" s="7">
        <f>IF(Q1067&gt;0,RANK(Q1067,(N1067:P1067,Q1067:AE1067)),0)</f>
        <v>3</v>
      </c>
      <c r="BC1067" s="7">
        <f>IF(R1067&gt;0,RANK(R1067,(N1067:P1067,Q1067:AE1067)),0)</f>
        <v>5</v>
      </c>
      <c r="BD1067" s="7">
        <f>IF(T1067&gt;0,RANK(T1067,(N1067:P1067,Q1067:AE1067)),0)</f>
        <v>0</v>
      </c>
      <c r="BE1067" s="7">
        <f>IF(S1067&gt;0,RANK(S1067,(N1067:P1067,Q1067:AE1067)),0)</f>
        <v>4</v>
      </c>
      <c r="BF1067" s="2">
        <f t="shared" si="431"/>
        <v>1.4617823177175061E-2</v>
      </c>
      <c r="BG1067" s="2">
        <f t="shared" si="432"/>
        <v>7.9253258189503351E-3</v>
      </c>
      <c r="BH1067" s="2">
        <f t="shared" si="433"/>
        <v>0</v>
      </c>
      <c r="BI1067" s="2">
        <f t="shared" si="434"/>
        <v>8.2775625220147947E-3</v>
      </c>
      <c r="BK1067" t="s">
        <v>806</v>
      </c>
      <c r="BL1067" t="s">
        <v>1282</v>
      </c>
      <c r="BO1067" s="99">
        <v>26</v>
      </c>
      <c r="BP1067" s="97">
        <v>137</v>
      </c>
      <c r="BQ1067" s="103">
        <f t="shared" si="435"/>
        <v>26137</v>
      </c>
      <c r="BS1067" s="7" t="s">
        <v>2466</v>
      </c>
    </row>
    <row r="1068" spans="1:71" ht="14" hidden="1" customHeight="1" outlineLevel="1" x14ac:dyDescent="0.2">
      <c r="A1068" t="s">
        <v>818</v>
      </c>
      <c r="B1068" t="s">
        <v>1282</v>
      </c>
      <c r="C1068" s="1">
        <f t="shared" si="426"/>
        <v>128588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0</v>
      </c>
      <c r="G1068" s="1">
        <f t="shared" si="414"/>
        <v>30311</v>
      </c>
      <c r="H1068" s="2">
        <f t="shared" si="415"/>
        <v>0.2357218402961396</v>
      </c>
      <c r="I1068" s="2"/>
      <c r="J1068" s="2">
        <f t="shared" si="427"/>
        <v>0.3684636202445018</v>
      </c>
      <c r="K1068" s="2">
        <f t="shared" si="428"/>
        <v>0.60418546054064148</v>
      </c>
      <c r="L1068" s="2">
        <f t="shared" si="429"/>
        <v>0</v>
      </c>
      <c r="M1068" s="2">
        <f t="shared" si="430"/>
        <v>2.7350919214856773E-2</v>
      </c>
      <c r="N1068" s="1">
        <v>47380</v>
      </c>
      <c r="O1068" s="1">
        <v>77691</v>
      </c>
      <c r="Q1068" s="61">
        <v>1994</v>
      </c>
      <c r="R1068" s="61">
        <v>735</v>
      </c>
      <c r="S1068" s="61">
        <v>565</v>
      </c>
      <c r="T1068" s="61"/>
      <c r="U1068" s="61"/>
      <c r="V1068" s="61"/>
      <c r="W1068" s="61"/>
      <c r="X1068" s="61">
        <v>222</v>
      </c>
      <c r="Y1068" s="61">
        <v>0</v>
      </c>
      <c r="Z1068" s="61">
        <v>0</v>
      </c>
      <c r="AA1068" s="1">
        <v>1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BB1068" s="7">
        <f>IF(Q1068&gt;0,RANK(Q1068,(N1068:P1068,Q1068:AE1068)),0)</f>
        <v>3</v>
      </c>
      <c r="BC1068" s="7">
        <f>IF(R1068&gt;0,RANK(R1068,(N1068:P1068,Q1068:AE1068)),0)</f>
        <v>4</v>
      </c>
      <c r="BD1068" s="7">
        <f>IF(T1068&gt;0,RANK(T1068,(N1068:P1068,Q1068:AE1068)),0)</f>
        <v>0</v>
      </c>
      <c r="BE1068" s="7">
        <f>IF(S1068&gt;0,RANK(S1068,(N1068:P1068,Q1068:AE1068)),0)</f>
        <v>5</v>
      </c>
      <c r="BF1068" s="2">
        <f t="shared" si="431"/>
        <v>1.550689022303792E-2</v>
      </c>
      <c r="BG1068" s="2">
        <f t="shared" si="432"/>
        <v>5.7159299468068558E-3</v>
      </c>
      <c r="BH1068" s="2">
        <f t="shared" si="433"/>
        <v>0</v>
      </c>
      <c r="BI1068" s="2">
        <f t="shared" si="434"/>
        <v>4.3938781223753385E-3</v>
      </c>
      <c r="BK1068" t="s">
        <v>818</v>
      </c>
      <c r="BL1068" t="s">
        <v>1282</v>
      </c>
      <c r="BO1068" s="99">
        <v>26</v>
      </c>
      <c r="BP1068" s="97">
        <v>139</v>
      </c>
      <c r="BQ1068" s="103">
        <f t="shared" si="435"/>
        <v>26139</v>
      </c>
      <c r="BS1068" s="7" t="s">
        <v>2466</v>
      </c>
    </row>
    <row r="1069" spans="1:71" ht="14" hidden="1" customHeight="1" outlineLevel="1" x14ac:dyDescent="0.2">
      <c r="A1069" t="s">
        <v>971</v>
      </c>
      <c r="B1069" t="s">
        <v>1282</v>
      </c>
      <c r="C1069" s="1">
        <f t="shared" si="426"/>
        <v>6677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0</v>
      </c>
      <c r="G1069" s="1">
        <f t="shared" si="414"/>
        <v>1047</v>
      </c>
      <c r="H1069" s="2">
        <f t="shared" si="415"/>
        <v>0.15680694922869554</v>
      </c>
      <c r="I1069" s="2"/>
      <c r="J1069" s="2">
        <f t="shared" si="427"/>
        <v>0.40497229294593379</v>
      </c>
      <c r="K1069" s="2">
        <f t="shared" si="428"/>
        <v>0.56177924217462938</v>
      </c>
      <c r="L1069" s="2">
        <f t="shared" si="429"/>
        <v>0</v>
      </c>
      <c r="M1069" s="2">
        <f t="shared" si="430"/>
        <v>3.3248464879436779E-2</v>
      </c>
      <c r="N1069" s="1">
        <v>2704</v>
      </c>
      <c r="O1069" s="1">
        <v>3751</v>
      </c>
      <c r="Q1069" s="61">
        <v>83</v>
      </c>
      <c r="R1069" s="61">
        <v>52</v>
      </c>
      <c r="S1069" s="61">
        <v>62</v>
      </c>
      <c r="T1069" s="61"/>
      <c r="U1069" s="61"/>
      <c r="V1069" s="61"/>
      <c r="W1069" s="61"/>
      <c r="X1069" s="61">
        <v>25</v>
      </c>
      <c r="Y1069" s="61">
        <v>0</v>
      </c>
      <c r="Z1069" s="6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BB1069" s="7">
        <f>IF(Q1069&gt;0,RANK(Q1069,(N1069:P1069,Q1069:AE1069)),0)</f>
        <v>3</v>
      </c>
      <c r="BC1069" s="7">
        <f>IF(R1069&gt;0,RANK(R1069,(N1069:P1069,Q1069:AE1069)),0)</f>
        <v>5</v>
      </c>
      <c r="BD1069" s="7">
        <f>IF(T1069&gt;0,RANK(T1069,(N1069:P1069,Q1069:AE1069)),0)</f>
        <v>0</v>
      </c>
      <c r="BE1069" s="7">
        <f>IF(S1069&gt;0,RANK(S1069,(N1069:P1069,Q1069:AE1069)),0)</f>
        <v>4</v>
      </c>
      <c r="BF1069" s="2">
        <f t="shared" si="431"/>
        <v>1.2430732364834506E-2</v>
      </c>
      <c r="BG1069" s="2">
        <f t="shared" si="432"/>
        <v>7.7879287104987271E-3</v>
      </c>
      <c r="BH1069" s="2">
        <f t="shared" si="433"/>
        <v>0</v>
      </c>
      <c r="BI1069" s="2">
        <f t="shared" si="434"/>
        <v>9.2856073086715583E-3</v>
      </c>
      <c r="BK1069" t="s">
        <v>971</v>
      </c>
      <c r="BL1069" t="s">
        <v>1282</v>
      </c>
      <c r="BO1069" s="99">
        <v>26</v>
      </c>
      <c r="BP1069" s="97">
        <v>141</v>
      </c>
      <c r="BQ1069" s="103">
        <f t="shared" si="435"/>
        <v>26141</v>
      </c>
      <c r="BS1069" s="7" t="s">
        <v>2466</v>
      </c>
    </row>
    <row r="1070" spans="1:71" ht="14" hidden="1" customHeight="1" outlineLevel="1" x14ac:dyDescent="0.2">
      <c r="A1070" t="s">
        <v>2500</v>
      </c>
      <c r="B1070" t="s">
        <v>1282</v>
      </c>
      <c r="C1070" s="1">
        <f t="shared" si="426"/>
        <v>11800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0</v>
      </c>
      <c r="G1070" s="1">
        <f t="shared" si="414"/>
        <v>2298</v>
      </c>
      <c r="H1070" s="2">
        <f t="shared" si="415"/>
        <v>0.19474576271186442</v>
      </c>
      <c r="I1070" s="2"/>
      <c r="J1070" s="2">
        <f t="shared" si="427"/>
        <v>0.38652542372881354</v>
      </c>
      <c r="K1070" s="2">
        <f t="shared" si="428"/>
        <v>0.58127118644067799</v>
      </c>
      <c r="L1070" s="2">
        <f t="shared" si="429"/>
        <v>0</v>
      </c>
      <c r="M1070" s="2">
        <f t="shared" si="430"/>
        <v>3.2203389830508411E-2</v>
      </c>
      <c r="N1070" s="1">
        <v>4561</v>
      </c>
      <c r="O1070" s="1">
        <v>6859</v>
      </c>
      <c r="Q1070" s="61">
        <v>158</v>
      </c>
      <c r="R1070" s="61">
        <v>70</v>
      </c>
      <c r="S1070" s="61">
        <v>103</v>
      </c>
      <c r="T1070" s="61"/>
      <c r="U1070" s="61"/>
      <c r="V1070" s="61"/>
      <c r="W1070" s="61"/>
      <c r="X1070" s="61">
        <v>49</v>
      </c>
      <c r="Y1070" s="61">
        <v>0</v>
      </c>
      <c r="Z1070" s="6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BB1070" s="7">
        <f>IF(Q1070&gt;0,RANK(Q1070,(N1070:P1070,Q1070:AE1070)),0)</f>
        <v>3</v>
      </c>
      <c r="BC1070" s="7">
        <f>IF(R1070&gt;0,RANK(R1070,(N1070:P1070,Q1070:AE1070)),0)</f>
        <v>5</v>
      </c>
      <c r="BD1070" s="7">
        <f>IF(T1070&gt;0,RANK(T1070,(N1070:P1070,Q1070:AE1070)),0)</f>
        <v>0</v>
      </c>
      <c r="BE1070" s="7">
        <f>IF(S1070&gt;0,RANK(S1070,(N1070:P1070,Q1070:AE1070)),0)</f>
        <v>4</v>
      </c>
      <c r="BF1070" s="2">
        <f t="shared" si="431"/>
        <v>1.3389830508474577E-2</v>
      </c>
      <c r="BG1070" s="2">
        <f t="shared" si="432"/>
        <v>5.9322033898305086E-3</v>
      </c>
      <c r="BH1070" s="2">
        <f t="shared" si="433"/>
        <v>0</v>
      </c>
      <c r="BI1070" s="2">
        <f t="shared" si="434"/>
        <v>8.7288135593220333E-3</v>
      </c>
      <c r="BK1070" t="s">
        <v>2500</v>
      </c>
      <c r="BL1070" t="s">
        <v>1282</v>
      </c>
      <c r="BO1070" s="99">
        <v>26</v>
      </c>
      <c r="BP1070" s="97">
        <v>143</v>
      </c>
      <c r="BQ1070" s="103">
        <f t="shared" si="435"/>
        <v>26143</v>
      </c>
      <c r="BS1070" s="7" t="s">
        <v>2466</v>
      </c>
    </row>
    <row r="1071" spans="1:71" ht="14" hidden="1" customHeight="1" outlineLevel="1" x14ac:dyDescent="0.2">
      <c r="A1071" t="s">
        <v>2501</v>
      </c>
      <c r="B1071" t="s">
        <v>1282</v>
      </c>
      <c r="C1071" s="1">
        <f t="shared" si="426"/>
        <v>80998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414"/>
        <v>6387</v>
      </c>
      <c r="H1071" s="2">
        <f t="shared" si="415"/>
        <v>7.8853798859231092E-2</v>
      </c>
      <c r="I1071" s="2"/>
      <c r="J1071" s="2">
        <f t="shared" si="427"/>
        <v>0.52708708857008812</v>
      </c>
      <c r="K1071" s="2">
        <f t="shared" si="428"/>
        <v>0.44823328971085707</v>
      </c>
      <c r="L1071" s="2">
        <f t="shared" si="429"/>
        <v>0</v>
      </c>
      <c r="M1071" s="2">
        <f t="shared" si="430"/>
        <v>2.4679621719054801E-2</v>
      </c>
      <c r="N1071" s="1">
        <v>42693</v>
      </c>
      <c r="O1071" s="1">
        <v>36306</v>
      </c>
      <c r="Q1071" s="61">
        <v>925</v>
      </c>
      <c r="R1071" s="61">
        <v>465</v>
      </c>
      <c r="S1071" s="61">
        <v>426</v>
      </c>
      <c r="T1071" s="61"/>
      <c r="U1071" s="61"/>
      <c r="V1071" s="61"/>
      <c r="W1071" s="61"/>
      <c r="X1071" s="61">
        <v>183</v>
      </c>
      <c r="Y1071" s="61">
        <v>0</v>
      </c>
      <c r="Z1071" s="6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BB1071" s="7">
        <f>IF(Q1071&gt;0,RANK(Q1071,(N1071:P1071,Q1071:AE1071)),0)</f>
        <v>3</v>
      </c>
      <c r="BC1071" s="7">
        <f>IF(R1071&gt;0,RANK(R1071,(N1071:P1071,Q1071:AE1071)),0)</f>
        <v>4</v>
      </c>
      <c r="BD1071" s="7">
        <f>IF(T1071&gt;0,RANK(T1071,(N1071:P1071,Q1071:AE1071)),0)</f>
        <v>0</v>
      </c>
      <c r="BE1071" s="7">
        <f>IF(S1071&gt;0,RANK(S1071,(N1071:P1071,Q1071:AE1071)),0)</f>
        <v>5</v>
      </c>
      <c r="BF1071" s="2">
        <f t="shared" si="431"/>
        <v>1.1420035062594138E-2</v>
      </c>
      <c r="BG1071" s="2">
        <f t="shared" si="432"/>
        <v>5.7408824909257021E-3</v>
      </c>
      <c r="BH1071" s="2">
        <f t="shared" si="433"/>
        <v>0</v>
      </c>
      <c r="BI1071" s="2">
        <f t="shared" si="434"/>
        <v>5.25938912071903E-3</v>
      </c>
      <c r="BK1071" t="s">
        <v>2501</v>
      </c>
      <c r="BL1071" t="s">
        <v>1282</v>
      </c>
      <c r="BO1071" s="99">
        <v>26</v>
      </c>
      <c r="BP1071" s="97">
        <v>145</v>
      </c>
      <c r="BQ1071" s="103">
        <f t="shared" si="435"/>
        <v>26145</v>
      </c>
      <c r="BS1071" s="7" t="s">
        <v>2466</v>
      </c>
    </row>
    <row r="1072" spans="1:71" ht="14" hidden="1" customHeight="1" outlineLevel="1" x14ac:dyDescent="0.2">
      <c r="A1072" t="s">
        <v>1443</v>
      </c>
      <c r="B1072" t="s">
        <v>1282</v>
      </c>
      <c r="C1072" s="1">
        <f t="shared" si="426"/>
        <v>67434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414"/>
        <v>8751</v>
      </c>
      <c r="H1072" s="2">
        <f t="shared" si="415"/>
        <v>0.1297713319690364</v>
      </c>
      <c r="I1072" s="2"/>
      <c r="J1072" s="2">
        <f t="shared" si="427"/>
        <v>0.41654061749265947</v>
      </c>
      <c r="K1072" s="2">
        <f t="shared" si="428"/>
        <v>0.54631194946169592</v>
      </c>
      <c r="L1072" s="2">
        <f t="shared" si="429"/>
        <v>0</v>
      </c>
      <c r="M1072" s="2">
        <f t="shared" si="430"/>
        <v>3.7147433045644607E-2</v>
      </c>
      <c r="N1072" s="1">
        <v>28089</v>
      </c>
      <c r="O1072" s="1">
        <v>36840</v>
      </c>
      <c r="Q1072" s="61">
        <v>1016</v>
      </c>
      <c r="R1072" s="61">
        <v>587</v>
      </c>
      <c r="S1072" s="61">
        <v>644</v>
      </c>
      <c r="T1072" s="61"/>
      <c r="U1072" s="61"/>
      <c r="V1072" s="61"/>
      <c r="W1072" s="61"/>
      <c r="X1072" s="61">
        <v>258</v>
      </c>
      <c r="Y1072" s="61">
        <v>0</v>
      </c>
      <c r="Z1072" s="6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BB1072" s="7">
        <f>IF(Q1072&gt;0,RANK(Q1072,(N1072:P1072,Q1072:AE1072)),0)</f>
        <v>3</v>
      </c>
      <c r="BC1072" s="7">
        <f>IF(R1072&gt;0,RANK(R1072,(N1072:P1072,Q1072:AE1072)),0)</f>
        <v>5</v>
      </c>
      <c r="BD1072" s="7">
        <f>IF(T1072&gt;0,RANK(T1072,(N1072:P1072,Q1072:AE1072)),0)</f>
        <v>0</v>
      </c>
      <c r="BE1072" s="7">
        <f>IF(S1072&gt;0,RANK(S1072,(N1072:P1072,Q1072:AE1072)),0)</f>
        <v>4</v>
      </c>
      <c r="BF1072" s="2">
        <f t="shared" si="431"/>
        <v>1.5066583622504967E-2</v>
      </c>
      <c r="BG1072" s="2">
        <f t="shared" si="432"/>
        <v>8.7048076637897803E-3</v>
      </c>
      <c r="BH1072" s="2">
        <f t="shared" si="433"/>
        <v>0</v>
      </c>
      <c r="BI1072" s="2">
        <f t="shared" si="434"/>
        <v>9.5500785953673215E-3</v>
      </c>
      <c r="BK1072" t="s">
        <v>1443</v>
      </c>
      <c r="BL1072" t="s">
        <v>1282</v>
      </c>
      <c r="BO1072" s="99">
        <v>26</v>
      </c>
      <c r="BP1072" s="97">
        <v>147</v>
      </c>
      <c r="BQ1072" s="103">
        <f t="shared" si="435"/>
        <v>26147</v>
      </c>
      <c r="BS1072" s="7" t="s">
        <v>2466</v>
      </c>
    </row>
    <row r="1073" spans="1:74" ht="14" hidden="1" customHeight="1" outlineLevel="1" x14ac:dyDescent="0.2">
      <c r="A1073" t="s">
        <v>771</v>
      </c>
      <c r="B1073" t="s">
        <v>1282</v>
      </c>
      <c r="C1073" s="1">
        <f t="shared" si="426"/>
        <v>20438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>IF(P1073&gt;0,RANK(P1073,(N1073:P1073,Q1073:AE1073)),0)</f>
        <v>0</v>
      </c>
      <c r="G1073" s="1">
        <f t="shared" si="414"/>
        <v>4351</v>
      </c>
      <c r="H1073" s="2">
        <f t="shared" si="415"/>
        <v>0.21288775809766122</v>
      </c>
      <c r="I1073" s="2"/>
      <c r="J1073" s="2">
        <f t="shared" si="427"/>
        <v>0.37239455915451608</v>
      </c>
      <c r="K1073" s="2">
        <f t="shared" si="428"/>
        <v>0.58528231725217728</v>
      </c>
      <c r="L1073" s="2">
        <f t="shared" si="429"/>
        <v>0</v>
      </c>
      <c r="M1073" s="2">
        <f t="shared" si="430"/>
        <v>4.2323123593306589E-2</v>
      </c>
      <c r="N1073" s="1">
        <v>7611</v>
      </c>
      <c r="O1073" s="1">
        <v>11962</v>
      </c>
      <c r="Q1073" s="61">
        <v>329</v>
      </c>
      <c r="R1073" s="61">
        <v>220</v>
      </c>
      <c r="S1073" s="61">
        <v>241</v>
      </c>
      <c r="T1073" s="61"/>
      <c r="U1073" s="61"/>
      <c r="V1073" s="61"/>
      <c r="W1073" s="61"/>
      <c r="X1073" s="61">
        <v>75</v>
      </c>
      <c r="Y1073" s="61">
        <v>0</v>
      </c>
      <c r="Z1073" s="6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BB1073" s="7">
        <f>IF(Q1073&gt;0,RANK(Q1073,(N1073:P1073,Q1073:AE1073)),0)</f>
        <v>3</v>
      </c>
      <c r="BC1073" s="7">
        <f>IF(R1073&gt;0,RANK(R1073,(N1073:P1073,Q1073:AE1073)),0)</f>
        <v>5</v>
      </c>
      <c r="BD1073" s="7">
        <f>IF(T1073&gt;0,RANK(T1073,(N1073:P1073,Q1073:AE1073)),0)</f>
        <v>0</v>
      </c>
      <c r="BE1073" s="7">
        <f>IF(S1073&gt;0,RANK(S1073,(N1073:P1073,Q1073:AE1073)),0)</f>
        <v>4</v>
      </c>
      <c r="BF1073" s="2">
        <f t="shared" si="431"/>
        <v>1.609746550543106E-2</v>
      </c>
      <c r="BG1073" s="2">
        <f t="shared" si="432"/>
        <v>1.0764262648008612E-2</v>
      </c>
      <c r="BH1073" s="2">
        <f t="shared" si="433"/>
        <v>0</v>
      </c>
      <c r="BI1073" s="2">
        <f t="shared" si="434"/>
        <v>1.1791760446227616E-2</v>
      </c>
      <c r="BK1073" t="s">
        <v>771</v>
      </c>
      <c r="BL1073" t="s">
        <v>1282</v>
      </c>
      <c r="BO1073" s="99">
        <v>26</v>
      </c>
      <c r="BP1073" s="97">
        <v>149</v>
      </c>
      <c r="BQ1073" s="103">
        <f t="shared" si="435"/>
        <v>26149</v>
      </c>
      <c r="BS1073" s="7" t="s">
        <v>2466</v>
      </c>
    </row>
    <row r="1074" spans="1:74" ht="14" hidden="1" customHeight="1" outlineLevel="1" x14ac:dyDescent="0.2">
      <c r="A1074" t="s">
        <v>2502</v>
      </c>
      <c r="B1074" t="s">
        <v>1282</v>
      </c>
      <c r="C1074" s="1">
        <f t="shared" si="426"/>
        <v>16402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>IF(P1074&gt;0,RANK(P1074,(N1074:P1074,Q1074:AE1074)),0)</f>
        <v>0</v>
      </c>
      <c r="G1074" s="1">
        <f t="shared" si="414"/>
        <v>5060</v>
      </c>
      <c r="H1074" s="2">
        <f t="shared" si="415"/>
        <v>0.30849896354103157</v>
      </c>
      <c r="I1074" s="2"/>
      <c r="J1074" s="2">
        <f t="shared" si="427"/>
        <v>0.3281916839409828</v>
      </c>
      <c r="K1074" s="2">
        <f t="shared" si="428"/>
        <v>0.63669064748201443</v>
      </c>
      <c r="L1074" s="2">
        <f t="shared" si="429"/>
        <v>0</v>
      </c>
      <c r="M1074" s="2">
        <f t="shared" si="430"/>
        <v>3.5117668577002714E-2</v>
      </c>
      <c r="N1074" s="1">
        <v>5383</v>
      </c>
      <c r="O1074" s="1">
        <v>10443</v>
      </c>
      <c r="Q1074" s="61">
        <v>218</v>
      </c>
      <c r="R1074" s="61">
        <v>131</v>
      </c>
      <c r="S1074" s="61">
        <v>171</v>
      </c>
      <c r="T1074" s="61"/>
      <c r="U1074" s="61"/>
      <c r="V1074" s="61"/>
      <c r="W1074" s="61"/>
      <c r="X1074" s="61">
        <v>56</v>
      </c>
      <c r="Y1074" s="61">
        <v>0</v>
      </c>
      <c r="Z1074" s="6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BB1074" s="7">
        <f>IF(Q1074&gt;0,RANK(Q1074,(N1074:P1074,Q1074:AE1074)),0)</f>
        <v>3</v>
      </c>
      <c r="BC1074" s="7">
        <f>IF(R1074&gt;0,RANK(R1074,(N1074:P1074,Q1074:AE1074)),0)</f>
        <v>5</v>
      </c>
      <c r="BD1074" s="7">
        <f>IF(T1074&gt;0,RANK(T1074,(N1074:P1074,Q1074:AE1074)),0)</f>
        <v>0</v>
      </c>
      <c r="BE1074" s="7">
        <f>IF(S1074&gt;0,RANK(S1074,(N1074:P1074,Q1074:AE1074)),0)</f>
        <v>4</v>
      </c>
      <c r="BF1074" s="2">
        <f t="shared" si="431"/>
        <v>1.3291062065601756E-2</v>
      </c>
      <c r="BG1074" s="2">
        <f t="shared" si="432"/>
        <v>7.9868308742836232E-3</v>
      </c>
      <c r="BH1074" s="2">
        <f t="shared" si="433"/>
        <v>0</v>
      </c>
      <c r="BI1074" s="2">
        <f t="shared" si="434"/>
        <v>1.0425557858797707E-2</v>
      </c>
      <c r="BK1074" t="s">
        <v>2502</v>
      </c>
      <c r="BL1074" t="s">
        <v>1282</v>
      </c>
      <c r="BO1074" s="99">
        <v>26</v>
      </c>
      <c r="BP1074" s="97">
        <v>151</v>
      </c>
      <c r="BQ1074" s="103">
        <f t="shared" si="435"/>
        <v>26151</v>
      </c>
      <c r="BS1074" s="7" t="s">
        <v>2466</v>
      </c>
    </row>
    <row r="1075" spans="1:74" ht="14" hidden="1" customHeight="1" outlineLevel="1" x14ac:dyDescent="0.2">
      <c r="A1075" t="s">
        <v>2198</v>
      </c>
      <c r="B1075" t="s">
        <v>1282</v>
      </c>
      <c r="C1075" s="1">
        <f t="shared" si="426"/>
        <v>3743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0</v>
      </c>
      <c r="G1075" s="1">
        <f t="shared" si="414"/>
        <v>561</v>
      </c>
      <c r="H1075" s="2">
        <f t="shared" si="415"/>
        <v>0.1498797755810847</v>
      </c>
      <c r="I1075" s="2"/>
      <c r="J1075" s="2">
        <f t="shared" si="427"/>
        <v>0.40956452043815122</v>
      </c>
      <c r="K1075" s="2">
        <f t="shared" si="428"/>
        <v>0.55944429601923595</v>
      </c>
      <c r="L1075" s="2">
        <f t="shared" si="429"/>
        <v>0</v>
      </c>
      <c r="M1075" s="2">
        <f t="shared" si="430"/>
        <v>3.0991183542612766E-2</v>
      </c>
      <c r="N1075" s="1">
        <v>1533</v>
      </c>
      <c r="O1075" s="1">
        <v>2094</v>
      </c>
      <c r="Q1075" s="61">
        <v>35</v>
      </c>
      <c r="R1075" s="61">
        <v>17</v>
      </c>
      <c r="S1075" s="61">
        <v>31</v>
      </c>
      <c r="T1075" s="61"/>
      <c r="U1075" s="61"/>
      <c r="V1075" s="61"/>
      <c r="W1075" s="61"/>
      <c r="X1075" s="61">
        <v>33</v>
      </c>
      <c r="Y1075" s="61">
        <v>0</v>
      </c>
      <c r="Z1075" s="6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BB1075" s="7">
        <f>IF(Q1075&gt;0,RANK(Q1075,(N1075:P1075,Q1075:AE1075)),0)</f>
        <v>3</v>
      </c>
      <c r="BC1075" s="7">
        <f>IF(R1075&gt;0,RANK(R1075,(N1075:P1075,Q1075:AE1075)),0)</f>
        <v>6</v>
      </c>
      <c r="BD1075" s="7">
        <f>IF(T1075&gt;0,RANK(T1075,(N1075:P1075,Q1075:AE1075)),0)</f>
        <v>0</v>
      </c>
      <c r="BE1075" s="7">
        <f>IF(S1075&gt;0,RANK(S1075,(N1075:P1075,Q1075:AE1075)),0)</f>
        <v>5</v>
      </c>
      <c r="BF1075" s="2">
        <f t="shared" si="431"/>
        <v>9.3507881378573337E-3</v>
      </c>
      <c r="BG1075" s="2">
        <f t="shared" si="432"/>
        <v>4.5418113812449911E-3</v>
      </c>
      <c r="BH1075" s="2">
        <f t="shared" si="433"/>
        <v>0</v>
      </c>
      <c r="BI1075" s="2">
        <f t="shared" si="434"/>
        <v>8.282126636387924E-3</v>
      </c>
      <c r="BK1075" t="s">
        <v>2198</v>
      </c>
      <c r="BL1075" t="s">
        <v>1282</v>
      </c>
      <c r="BO1075" s="99">
        <v>26</v>
      </c>
      <c r="BP1075" s="97">
        <v>153</v>
      </c>
      <c r="BQ1075" s="103">
        <f t="shared" si="435"/>
        <v>26153</v>
      </c>
      <c r="BS1075" s="7" t="s">
        <v>2466</v>
      </c>
    </row>
    <row r="1076" spans="1:74" ht="14" hidden="1" customHeight="1" outlineLevel="1" x14ac:dyDescent="0.2">
      <c r="A1076" t="s">
        <v>1664</v>
      </c>
      <c r="B1076" t="s">
        <v>1282</v>
      </c>
      <c r="C1076" s="1">
        <f t="shared" si="426"/>
        <v>29790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0</v>
      </c>
      <c r="G1076" s="1">
        <f t="shared" si="414"/>
        <v>1109</v>
      </c>
      <c r="H1076" s="2">
        <f t="shared" si="415"/>
        <v>3.722725746894931E-2</v>
      </c>
      <c r="I1076" s="2"/>
      <c r="J1076" s="2">
        <f t="shared" si="427"/>
        <v>0.46438402148371938</v>
      </c>
      <c r="K1076" s="2">
        <f t="shared" si="428"/>
        <v>0.50161127895266866</v>
      </c>
      <c r="L1076" s="2">
        <f t="shared" si="429"/>
        <v>0</v>
      </c>
      <c r="M1076" s="2">
        <f t="shared" si="430"/>
        <v>3.4004699563611962E-2</v>
      </c>
      <c r="N1076" s="1">
        <v>13834</v>
      </c>
      <c r="O1076" s="1">
        <v>14943</v>
      </c>
      <c r="Q1076" s="61">
        <v>439</v>
      </c>
      <c r="R1076" s="61">
        <v>234</v>
      </c>
      <c r="S1076" s="61">
        <v>253</v>
      </c>
      <c r="T1076" s="61"/>
      <c r="U1076" s="61"/>
      <c r="V1076" s="61"/>
      <c r="W1076" s="61"/>
      <c r="X1076" s="61">
        <v>87</v>
      </c>
      <c r="Y1076" s="61">
        <v>0</v>
      </c>
      <c r="Z1076" s="6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BB1076" s="7">
        <f>IF(Q1076&gt;0,RANK(Q1076,(N1076:P1076,Q1076:AE1076)),0)</f>
        <v>3</v>
      </c>
      <c r="BC1076" s="7">
        <f>IF(R1076&gt;0,RANK(R1076,(N1076:P1076,Q1076:AE1076)),0)</f>
        <v>5</v>
      </c>
      <c r="BD1076" s="7">
        <f>IF(T1076&gt;0,RANK(T1076,(N1076:P1076,Q1076:AE1076)),0)</f>
        <v>0</v>
      </c>
      <c r="BE1076" s="7">
        <f>IF(S1076&gt;0,RANK(S1076,(N1076:P1076,Q1076:AE1076)),0)</f>
        <v>4</v>
      </c>
      <c r="BF1076" s="2">
        <f t="shared" si="431"/>
        <v>1.4736488754615643E-2</v>
      </c>
      <c r="BG1076" s="2">
        <f t="shared" si="432"/>
        <v>7.8549848942598196E-3</v>
      </c>
      <c r="BH1076" s="2">
        <f t="shared" si="433"/>
        <v>0</v>
      </c>
      <c r="BI1076" s="2">
        <f t="shared" si="434"/>
        <v>8.4927828130245044E-3</v>
      </c>
      <c r="BK1076" t="s">
        <v>1664</v>
      </c>
      <c r="BL1076" t="s">
        <v>1282</v>
      </c>
      <c r="BO1076" s="99">
        <v>26</v>
      </c>
      <c r="BP1076" s="97">
        <v>155</v>
      </c>
      <c r="BQ1076" s="103">
        <f t="shared" si="435"/>
        <v>26155</v>
      </c>
      <c r="BS1076" s="7" t="s">
        <v>2466</v>
      </c>
    </row>
    <row r="1077" spans="1:74" ht="14" hidden="1" customHeight="1" outlineLevel="1" x14ac:dyDescent="0.2">
      <c r="A1077" t="s">
        <v>2355</v>
      </c>
      <c r="B1077" t="s">
        <v>1282</v>
      </c>
      <c r="C1077" s="1">
        <f t="shared" si="426"/>
        <v>22291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0</v>
      </c>
      <c r="G1077" s="1">
        <f t="shared" si="414"/>
        <v>5014</v>
      </c>
      <c r="H1077" s="2">
        <f t="shared" si="415"/>
        <v>0.22493382979677898</v>
      </c>
      <c r="I1077" s="2"/>
      <c r="J1077" s="2">
        <f t="shared" si="427"/>
        <v>0.37109147189448655</v>
      </c>
      <c r="K1077" s="2">
        <f t="shared" si="428"/>
        <v>0.59602530169126555</v>
      </c>
      <c r="L1077" s="2">
        <f t="shared" si="429"/>
        <v>0</v>
      </c>
      <c r="M1077" s="2">
        <f t="shared" si="430"/>
        <v>3.2883226414247901E-2</v>
      </c>
      <c r="N1077" s="1">
        <v>8272</v>
      </c>
      <c r="O1077" s="1">
        <v>13286</v>
      </c>
      <c r="Q1077" s="61">
        <v>285</v>
      </c>
      <c r="R1077" s="61">
        <v>182</v>
      </c>
      <c r="S1077" s="61">
        <v>209</v>
      </c>
      <c r="T1077" s="61"/>
      <c r="U1077" s="61"/>
      <c r="V1077" s="61"/>
      <c r="W1077" s="61"/>
      <c r="X1077" s="61">
        <v>57</v>
      </c>
      <c r="Y1077" s="61">
        <v>0</v>
      </c>
      <c r="Z1077" s="6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BB1077" s="7">
        <f>IF(Q1077&gt;0,RANK(Q1077,(N1077:P1077,Q1077:AE1077)),0)</f>
        <v>3</v>
      </c>
      <c r="BC1077" s="7">
        <f>IF(R1077&gt;0,RANK(R1077,(N1077:P1077,Q1077:AE1077)),0)</f>
        <v>5</v>
      </c>
      <c r="BD1077" s="7">
        <f>IF(T1077&gt;0,RANK(T1077,(N1077:P1077,Q1077:AE1077)),0)</f>
        <v>0</v>
      </c>
      <c r="BE1077" s="7">
        <f>IF(S1077&gt;0,RANK(S1077,(N1077:P1077,Q1077:AE1077)),0)</f>
        <v>4</v>
      </c>
      <c r="BF1077" s="2">
        <f t="shared" si="431"/>
        <v>1.2785429096944955E-2</v>
      </c>
      <c r="BG1077" s="2">
        <f t="shared" si="432"/>
        <v>8.1647301601543223E-3</v>
      </c>
      <c r="BH1077" s="2">
        <f t="shared" si="433"/>
        <v>0</v>
      </c>
      <c r="BI1077" s="2">
        <f t="shared" si="434"/>
        <v>9.3759813377596347E-3</v>
      </c>
      <c r="BK1077" t="s">
        <v>2355</v>
      </c>
      <c r="BL1077" t="s">
        <v>1282</v>
      </c>
      <c r="BO1077" s="99">
        <v>26</v>
      </c>
      <c r="BP1077" s="97">
        <v>157</v>
      </c>
      <c r="BQ1077" s="103">
        <f t="shared" si="435"/>
        <v>26157</v>
      </c>
      <c r="BS1077" s="7" t="s">
        <v>2466</v>
      </c>
    </row>
    <row r="1078" spans="1:74" ht="14" hidden="1" customHeight="1" outlineLevel="1" x14ac:dyDescent="0.2">
      <c r="A1078" t="s">
        <v>2241</v>
      </c>
      <c r="B1078" t="s">
        <v>1282</v>
      </c>
      <c r="C1078" s="1">
        <f t="shared" si="426"/>
        <v>29544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0</v>
      </c>
      <c r="G1078" s="1">
        <f t="shared" si="414"/>
        <v>1244</v>
      </c>
      <c r="H1078" s="2">
        <f t="shared" si="415"/>
        <v>4.2106688329271592E-2</v>
      </c>
      <c r="I1078" s="2"/>
      <c r="J1078" s="2">
        <f t="shared" si="427"/>
        <v>0.4596533983211481</v>
      </c>
      <c r="K1078" s="2">
        <f t="shared" si="428"/>
        <v>0.50176008665041971</v>
      </c>
      <c r="L1078" s="2">
        <f t="shared" si="429"/>
        <v>0</v>
      </c>
      <c r="M1078" s="2">
        <f t="shared" si="430"/>
        <v>3.8586515028432133E-2</v>
      </c>
      <c r="N1078" s="1">
        <v>13580</v>
      </c>
      <c r="O1078" s="1">
        <v>14824</v>
      </c>
      <c r="Q1078" s="61">
        <v>493</v>
      </c>
      <c r="R1078" s="61">
        <v>251</v>
      </c>
      <c r="S1078" s="61">
        <v>270</v>
      </c>
      <c r="T1078" s="61"/>
      <c r="U1078" s="61"/>
      <c r="V1078" s="61"/>
      <c r="W1078" s="61"/>
      <c r="X1078" s="61">
        <v>126</v>
      </c>
      <c r="Y1078" s="61">
        <v>0</v>
      </c>
      <c r="Z1078" s="6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BB1078" s="7">
        <f>IF(Q1078&gt;0,RANK(Q1078,(N1078:P1078,Q1078:AE1078)),0)</f>
        <v>3</v>
      </c>
      <c r="BC1078" s="7">
        <f>IF(R1078&gt;0,RANK(R1078,(N1078:P1078,Q1078:AE1078)),0)</f>
        <v>5</v>
      </c>
      <c r="BD1078" s="7">
        <f>IF(T1078&gt;0,RANK(T1078,(N1078:P1078,Q1078:AE1078)),0)</f>
        <v>0</v>
      </c>
      <c r="BE1078" s="7">
        <f>IF(S1078&gt;0,RANK(S1078,(N1078:P1078,Q1078:AE1078)),0)</f>
        <v>4</v>
      </c>
      <c r="BF1078" s="2">
        <f t="shared" si="431"/>
        <v>1.6686975358786896E-2</v>
      </c>
      <c r="BG1078" s="2">
        <f t="shared" si="432"/>
        <v>8.4958028702951521E-3</v>
      </c>
      <c r="BH1078" s="2">
        <f t="shared" si="433"/>
        <v>0</v>
      </c>
      <c r="BI1078" s="2">
        <f t="shared" si="434"/>
        <v>9.138911454102356E-3</v>
      </c>
      <c r="BK1078" t="s">
        <v>2241</v>
      </c>
      <c r="BL1078" t="s">
        <v>1282</v>
      </c>
      <c r="BO1078" s="99">
        <v>26</v>
      </c>
      <c r="BP1078" s="97">
        <v>159</v>
      </c>
      <c r="BQ1078" s="103">
        <f t="shared" si="435"/>
        <v>26159</v>
      </c>
      <c r="BS1078" s="7" t="s">
        <v>2466</v>
      </c>
    </row>
    <row r="1079" spans="1:74" ht="14" hidden="1" customHeight="1" outlineLevel="1" x14ac:dyDescent="0.2">
      <c r="A1079" t="s">
        <v>2206</v>
      </c>
      <c r="B1079" t="s">
        <v>1282</v>
      </c>
      <c r="C1079" s="1">
        <f t="shared" si="426"/>
        <v>173508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414"/>
        <v>80060</v>
      </c>
      <c r="H1079" s="2">
        <f t="shared" si="415"/>
        <v>0.46141964635636395</v>
      </c>
      <c r="I1079" s="2"/>
      <c r="J1079" s="2">
        <f t="shared" si="427"/>
        <v>0.71990916845332775</v>
      </c>
      <c r="K1079" s="2">
        <f t="shared" si="428"/>
        <v>0.25848952209696385</v>
      </c>
      <c r="L1079" s="2">
        <f t="shared" si="429"/>
        <v>0</v>
      </c>
      <c r="M1079" s="2">
        <f t="shared" si="430"/>
        <v>2.1601309449708395E-2</v>
      </c>
      <c r="N1079" s="1">
        <v>124910</v>
      </c>
      <c r="O1079" s="1">
        <v>44850</v>
      </c>
      <c r="Q1079" s="61">
        <v>2032</v>
      </c>
      <c r="R1079" s="61">
        <v>962</v>
      </c>
      <c r="S1079" s="61">
        <v>526</v>
      </c>
      <c r="T1079" s="61"/>
      <c r="U1079" s="61"/>
      <c r="V1079" s="61"/>
      <c r="W1079" s="61"/>
      <c r="X1079" s="61">
        <v>227</v>
      </c>
      <c r="Y1079" s="61">
        <v>0</v>
      </c>
      <c r="Z1079" s="6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1</v>
      </c>
      <c r="BB1079" s="7">
        <f>IF(Q1079&gt;0,RANK(Q1079,(N1079:P1079,Q1079:AE1079)),0)</f>
        <v>3</v>
      </c>
      <c r="BC1079" s="7">
        <f>IF(R1079&gt;0,RANK(R1079,(N1079:P1079,Q1079:AE1079)),0)</f>
        <v>4</v>
      </c>
      <c r="BD1079" s="7">
        <f>IF(T1079&gt;0,RANK(T1079,(N1079:P1079,Q1079:AE1079)),0)</f>
        <v>0</v>
      </c>
      <c r="BE1079" s="7">
        <f>IF(S1079&gt;0,RANK(S1079,(N1079:P1079,Q1079:AE1079)),0)</f>
        <v>5</v>
      </c>
      <c r="BF1079" s="2">
        <f t="shared" si="431"/>
        <v>1.1711275560781059E-2</v>
      </c>
      <c r="BG1079" s="2">
        <f t="shared" si="432"/>
        <v>5.5444129377319774E-3</v>
      </c>
      <c r="BH1079" s="2">
        <f t="shared" si="433"/>
        <v>0</v>
      </c>
      <c r="BI1079" s="2">
        <f t="shared" si="434"/>
        <v>3.0315605044147821E-3</v>
      </c>
      <c r="BK1079" t="s">
        <v>2206</v>
      </c>
      <c r="BL1079" t="s">
        <v>1282</v>
      </c>
      <c r="BO1079" s="99">
        <v>26</v>
      </c>
      <c r="BP1079" s="97">
        <v>161</v>
      </c>
      <c r="BQ1079" s="103">
        <f t="shared" si="435"/>
        <v>26161</v>
      </c>
      <c r="BS1079" s="7" t="s">
        <v>2466</v>
      </c>
    </row>
    <row r="1080" spans="1:74" ht="14" hidden="1" customHeight="1" outlineLevel="1" x14ac:dyDescent="0.2">
      <c r="A1080" t="s">
        <v>423</v>
      </c>
      <c r="B1080" t="s">
        <v>1282</v>
      </c>
      <c r="C1080" s="1">
        <f t="shared" si="426"/>
        <v>659859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414"/>
        <v>283646</v>
      </c>
      <c r="H1080" s="2">
        <f t="shared" si="415"/>
        <v>0.42985850007350057</v>
      </c>
      <c r="I1080" s="2"/>
      <c r="J1080" s="2">
        <f t="shared" si="427"/>
        <v>0.70273043180437034</v>
      </c>
      <c r="K1080" s="2">
        <f t="shared" si="428"/>
        <v>0.27287193173086977</v>
      </c>
      <c r="L1080" s="2">
        <f t="shared" si="429"/>
        <v>0</v>
      </c>
      <c r="M1080" s="2">
        <f t="shared" si="430"/>
        <v>2.4397636464759898E-2</v>
      </c>
      <c r="N1080" s="1">
        <v>463703</v>
      </c>
      <c r="O1080" s="1">
        <v>180057</v>
      </c>
      <c r="Q1080" s="61">
        <v>6691</v>
      </c>
      <c r="R1080" s="61">
        <v>4611</v>
      </c>
      <c r="S1080" s="61">
        <v>3115</v>
      </c>
      <c r="T1080" s="61"/>
      <c r="U1080" s="61"/>
      <c r="V1080" s="61"/>
      <c r="W1080" s="61"/>
      <c r="X1080" s="61">
        <v>1677</v>
      </c>
      <c r="Y1080" s="61">
        <v>1</v>
      </c>
      <c r="Z1080" s="61">
        <v>2</v>
      </c>
      <c r="AA1080" s="1">
        <v>0</v>
      </c>
      <c r="AB1080" s="1">
        <v>0</v>
      </c>
      <c r="AC1080" s="1">
        <v>1</v>
      </c>
      <c r="AD1080" s="1">
        <v>0</v>
      </c>
      <c r="AE1080" s="1">
        <v>0</v>
      </c>
      <c r="AF1080" s="1">
        <v>0</v>
      </c>
      <c r="AG1080" s="1">
        <v>1</v>
      </c>
      <c r="BB1080" s="7">
        <f>IF(Q1080&gt;0,RANK(Q1080,(N1080:P1080,Q1080:AE1080)),0)</f>
        <v>3</v>
      </c>
      <c r="BC1080" s="7">
        <f>IF(R1080&gt;0,RANK(R1080,(N1080:P1080,Q1080:AE1080)),0)</f>
        <v>4</v>
      </c>
      <c r="BD1080" s="7">
        <f>IF(T1080&gt;0,RANK(T1080,(N1080:P1080,Q1080:AE1080)),0)</f>
        <v>0</v>
      </c>
      <c r="BE1080" s="7">
        <f>IF(S1080&gt;0,RANK(S1080,(N1080:P1080,Q1080:AE1080)),0)</f>
        <v>5</v>
      </c>
      <c r="BF1080" s="2">
        <f t="shared" si="431"/>
        <v>1.0140045070234702E-2</v>
      </c>
      <c r="BG1080" s="2">
        <f t="shared" si="432"/>
        <v>6.9878564966151862E-3</v>
      </c>
      <c r="BH1080" s="2">
        <f t="shared" si="433"/>
        <v>0</v>
      </c>
      <c r="BI1080" s="2">
        <f t="shared" si="434"/>
        <v>4.72070548405038E-3</v>
      </c>
      <c r="BK1080" t="s">
        <v>423</v>
      </c>
      <c r="BL1080" t="s">
        <v>1282</v>
      </c>
      <c r="BO1080" s="99">
        <v>26</v>
      </c>
      <c r="BP1080" s="97">
        <v>163</v>
      </c>
      <c r="BQ1080" s="103">
        <f t="shared" si="435"/>
        <v>26163</v>
      </c>
      <c r="BS1080" s="7" t="s">
        <v>2466</v>
      </c>
    </row>
    <row r="1081" spans="1:74" ht="14" hidden="1" customHeight="1" outlineLevel="1" x14ac:dyDescent="0.2">
      <c r="A1081" t="s">
        <v>967</v>
      </c>
      <c r="B1081" t="s">
        <v>1282</v>
      </c>
      <c r="C1081" s="1">
        <f t="shared" si="426"/>
        <v>13976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>IF(P1081&gt;0,RANK(P1081,(N1081:P1081,Q1081:AE1081)),0)</f>
        <v>0</v>
      </c>
      <c r="G1081" s="1">
        <f t="shared" si="414"/>
        <v>3424</v>
      </c>
      <c r="H1081" s="2">
        <f t="shared" si="415"/>
        <v>0.24499141385231826</v>
      </c>
      <c r="I1081" s="2"/>
      <c r="J1081" s="2">
        <f t="shared" si="427"/>
        <v>0.35739839725243272</v>
      </c>
      <c r="K1081" s="2">
        <f t="shared" si="428"/>
        <v>0.60238981110475098</v>
      </c>
      <c r="L1081" s="2">
        <f t="shared" si="429"/>
        <v>0</v>
      </c>
      <c r="M1081" s="2">
        <f t="shared" si="430"/>
        <v>4.0211791642816297E-2</v>
      </c>
      <c r="N1081" s="1">
        <v>4995</v>
      </c>
      <c r="O1081" s="1">
        <v>8419</v>
      </c>
      <c r="Q1081" s="61">
        <v>243</v>
      </c>
      <c r="R1081" s="61">
        <v>109</v>
      </c>
      <c r="S1081" s="61">
        <v>143</v>
      </c>
      <c r="T1081" s="61"/>
      <c r="U1081" s="61"/>
      <c r="V1081" s="61"/>
      <c r="W1081" s="61"/>
      <c r="X1081" s="61">
        <v>67</v>
      </c>
      <c r="Y1081" s="61">
        <v>0</v>
      </c>
      <c r="Z1081" s="6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BB1081" s="7">
        <f>IF(Q1081&gt;0,RANK(Q1081,(N1081:P1081,Q1081:AE1081)),0)</f>
        <v>3</v>
      </c>
      <c r="BC1081" s="7">
        <f>IF(R1081&gt;0,RANK(R1081,(N1081:P1081,Q1081:AE1081)),0)</f>
        <v>5</v>
      </c>
      <c r="BD1081" s="7">
        <f>IF(T1081&gt;0,RANK(T1081,(N1081:P1081,Q1081:AE1081)),0)</f>
        <v>0</v>
      </c>
      <c r="BE1081" s="7">
        <f>IF(S1081&gt;0,RANK(S1081,(N1081:P1081,Q1081:AE1081)),0)</f>
        <v>4</v>
      </c>
      <c r="BF1081" s="2">
        <f t="shared" si="431"/>
        <v>1.7386949055523754E-2</v>
      </c>
      <c r="BG1081" s="2">
        <f t="shared" si="432"/>
        <v>7.7990841442472812E-3</v>
      </c>
      <c r="BH1081" s="2">
        <f t="shared" si="433"/>
        <v>0</v>
      </c>
      <c r="BI1081" s="2">
        <f t="shared" si="434"/>
        <v>1.0231825987406984E-2</v>
      </c>
      <c r="BK1081" t="s">
        <v>967</v>
      </c>
      <c r="BL1081" t="s">
        <v>1282</v>
      </c>
      <c r="BO1081" s="99">
        <v>26</v>
      </c>
      <c r="BP1081" s="97">
        <v>165</v>
      </c>
      <c r="BQ1081" s="103">
        <f t="shared" si="435"/>
        <v>26165</v>
      </c>
      <c r="BS1081" s="7" t="s">
        <v>2466</v>
      </c>
    </row>
    <row r="1082" spans="1:74" ht="14" customHeight="1" collapsed="1" x14ac:dyDescent="0.2">
      <c r="A1082" t="s">
        <v>2138</v>
      </c>
      <c r="B1082" t="s">
        <v>260</v>
      </c>
      <c r="C1082" s="1">
        <f t="shared" si="426"/>
        <v>4250585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0</v>
      </c>
      <c r="G1082" s="1">
        <f t="shared" si="414"/>
        <v>406659</v>
      </c>
      <c r="H1082" s="2">
        <f t="shared" si="415"/>
        <v>9.5671301714940413E-2</v>
      </c>
      <c r="I1082" s="2"/>
      <c r="J1082" s="2">
        <f t="shared" si="427"/>
        <v>0.53314849603054637</v>
      </c>
      <c r="K1082" s="2">
        <f t="shared" si="428"/>
        <v>0.43747719431560594</v>
      </c>
      <c r="L1082" s="2">
        <f t="shared" si="429"/>
        <v>0</v>
      </c>
      <c r="M1082" s="2">
        <f t="shared" si="430"/>
        <v>2.9374309653847686E-2</v>
      </c>
      <c r="N1082" s="1">
        <f t="shared" ref="N1082:AG1082" si="436">SUM(N999:N1081)</f>
        <v>2266193</v>
      </c>
      <c r="O1082" s="1">
        <f t="shared" si="436"/>
        <v>1859534</v>
      </c>
      <c r="Q1082" s="1">
        <f t="shared" si="436"/>
        <v>56606</v>
      </c>
      <c r="R1082" s="1">
        <f t="shared" si="436"/>
        <v>28799</v>
      </c>
      <c r="S1082" s="1">
        <f t="shared" si="436"/>
        <v>29219</v>
      </c>
      <c r="X1082" s="1">
        <f t="shared" si="436"/>
        <v>10202</v>
      </c>
      <c r="Y1082" s="1">
        <f t="shared" si="436"/>
        <v>1</v>
      </c>
      <c r="Z1082" s="1">
        <f t="shared" si="436"/>
        <v>3</v>
      </c>
      <c r="AA1082" s="1">
        <f t="shared" si="436"/>
        <v>4</v>
      </c>
      <c r="AB1082" s="1">
        <f t="shared" si="436"/>
        <v>1</v>
      </c>
      <c r="AC1082" s="1">
        <f t="shared" si="436"/>
        <v>1</v>
      </c>
      <c r="AD1082" s="1">
        <f t="shared" si="436"/>
        <v>1</v>
      </c>
      <c r="AE1082" s="1">
        <f t="shared" si="436"/>
        <v>11</v>
      </c>
      <c r="AF1082" s="1">
        <f t="shared" si="436"/>
        <v>2</v>
      </c>
      <c r="AG1082" s="1">
        <f t="shared" si="436"/>
        <v>8</v>
      </c>
      <c r="BB1082" s="7">
        <f>IF(Q1082&gt;0,RANK(Q1082,(N1082:P1082,Q1082:AE1082)),0)</f>
        <v>3</v>
      </c>
      <c r="BC1082" s="7">
        <f>IF(R1082&gt;0,RANK(R1082,(N1082:P1082,Q1082:AE1082)),0)</f>
        <v>5</v>
      </c>
      <c r="BD1082" s="7">
        <f>IF(T1082&gt;0,RANK(T1082,(N1082:P1082,Q1082:AE1082)),0)</f>
        <v>0</v>
      </c>
      <c r="BE1082" s="7">
        <f>IF(S1082&gt;0,RANK(S1082,(N1082:P1082,Q1082:AE1082)),0)</f>
        <v>4</v>
      </c>
      <c r="BF1082" s="2">
        <f t="shared" si="431"/>
        <v>1.3317225746573708E-2</v>
      </c>
      <c r="BG1082" s="2">
        <f t="shared" si="432"/>
        <v>6.77530269362923E-3</v>
      </c>
      <c r="BH1082" s="2">
        <f t="shared" si="433"/>
        <v>0</v>
      </c>
      <c r="BI1082" s="2">
        <f t="shared" si="434"/>
        <v>6.8741126221449518E-3</v>
      </c>
      <c r="BK1082" t="s">
        <v>2138</v>
      </c>
      <c r="BL1082" t="s">
        <v>260</v>
      </c>
      <c r="BO1082" s="99">
        <v>26</v>
      </c>
      <c r="BP1082" s="97"/>
      <c r="BQ1082" s="99">
        <v>26</v>
      </c>
      <c r="BS1082" s="7" t="s">
        <v>887</v>
      </c>
    </row>
    <row r="1083" spans="1:74" ht="14" customHeight="1" x14ac:dyDescent="0.2">
      <c r="C1083" s="1"/>
      <c r="E1083" s="7"/>
      <c r="F1083" s="7"/>
      <c r="I1083" s="2"/>
      <c r="Q1083" s="61"/>
      <c r="R1083" s="61"/>
      <c r="S1083" s="61"/>
      <c r="T1083" s="61"/>
      <c r="U1083" s="61"/>
      <c r="V1083" s="61"/>
      <c r="W1083" s="61"/>
      <c r="X1083" s="61"/>
      <c r="Y1083" s="61"/>
      <c r="Z1083" s="61"/>
      <c r="BB1083" s="7"/>
      <c r="BC1083" s="7"/>
      <c r="BD1083" s="7"/>
      <c r="BE1083" s="7"/>
      <c r="BO1083" s="99"/>
      <c r="BP1083" s="97"/>
    </row>
    <row r="1084" spans="1:74" ht="14" hidden="1" customHeight="1" outlineLevel="1" x14ac:dyDescent="0.2">
      <c r="A1084" t="s">
        <v>1537</v>
      </c>
      <c r="B1084" t="s">
        <v>2550</v>
      </c>
      <c r="C1084" s="1">
        <f t="shared" ref="C1084:C1115" si="437">SUM(N1084:AY1084)</f>
        <v>8144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0</v>
      </c>
      <c r="G1084" s="1">
        <f t="shared" si="414"/>
        <v>1121</v>
      </c>
      <c r="H1084" s="2">
        <f t="shared" si="415"/>
        <v>0.13764734774066797</v>
      </c>
      <c r="I1084" s="2"/>
      <c r="J1084" s="2">
        <f t="shared" ref="J1084:J1115" si="438">IF($C1084=0,"-",N1084/$C1084)</f>
        <v>0.412573673870334</v>
      </c>
      <c r="K1084" s="2">
        <f t="shared" ref="K1084:K1115" si="439">IF($C1084=0,"-",O1084/$C1084)</f>
        <v>0.55022102161100195</v>
      </c>
      <c r="L1084" s="2">
        <f t="shared" ref="L1084:L1115" si="440">IF($C1084=0,"-",P1084/$C1084)</f>
        <v>0</v>
      </c>
      <c r="M1084" s="2">
        <f t="shared" ref="M1084:M1115" si="441">IF(C1084=0,"-",(1-J1084-K1084-L1084))</f>
        <v>3.7205304518663995E-2</v>
      </c>
      <c r="N1084" s="1">
        <v>3360</v>
      </c>
      <c r="O1084" s="1">
        <v>4481</v>
      </c>
      <c r="Q1084" s="1">
        <v>74</v>
      </c>
      <c r="R1084" s="61"/>
      <c r="S1084" s="61"/>
      <c r="T1084" s="61"/>
      <c r="U1084" s="61"/>
      <c r="V1084" s="61"/>
      <c r="W1084" s="61">
        <f>BV1084-SUM(Y1084:AD1084)</f>
        <v>1</v>
      </c>
      <c r="X1084" s="61">
        <v>228</v>
      </c>
      <c r="Y1084" s="61">
        <v>0</v>
      </c>
      <c r="Z1084" s="61">
        <v>0</v>
      </c>
      <c r="AA1084" s="61">
        <v>0</v>
      </c>
      <c r="AB1084" s="61">
        <v>0</v>
      </c>
      <c r="AC1084" s="61">
        <v>0</v>
      </c>
      <c r="BB1084" s="7">
        <f>IF(Q1084&gt;0,RANK(Q1084,(N1084:P1084,Q1084:AE1084)),0)</f>
        <v>4</v>
      </c>
      <c r="BC1084" s="7">
        <f>IF(R1084&gt;0,RANK(R1084,(N1084:P1084,Q1084:AE1084)),0)</f>
        <v>0</v>
      </c>
      <c r="BD1084" s="7">
        <f>IF(T1084&gt;0,RANK(T1084,(N1084:P1084,Q1084:AE1084)),0)</f>
        <v>0</v>
      </c>
      <c r="BE1084" s="7">
        <f>IF(S1084&gt;0,RANK(S1084,(N1084:P1084,Q1084:AE1084)),0)</f>
        <v>0</v>
      </c>
      <c r="BF1084" s="2">
        <f t="shared" ref="BF1084:BF1115" si="442">IF($C1084=0,"-",Q1084/$C1084)</f>
        <v>9.0864440078585462E-3</v>
      </c>
      <c r="BG1084" s="2">
        <f t="shared" ref="BG1084:BG1115" si="443">IF($C1084=0,"-",R1084/$C1084)</f>
        <v>0</v>
      </c>
      <c r="BH1084" s="2">
        <f t="shared" ref="BH1084:BH1115" si="444">IF($C1084=0,"-",T1084/$C1084)</f>
        <v>0</v>
      </c>
      <c r="BI1084" s="2">
        <f t="shared" ref="BI1084:BI1115" si="445">IF($C1084=0,"-",S1084/$C1084)</f>
        <v>0</v>
      </c>
      <c r="BK1084" t="s">
        <v>1537</v>
      </c>
      <c r="BL1084" t="s">
        <v>2550</v>
      </c>
      <c r="BO1084" s="99">
        <v>27</v>
      </c>
      <c r="BP1084" s="97">
        <v>1</v>
      </c>
      <c r="BQ1084" s="103">
        <f t="shared" ref="BQ1084:BQ1115" si="446">BO1084*1000+BP1084</f>
        <v>27001</v>
      </c>
      <c r="BS1084" s="7" t="s">
        <v>2466</v>
      </c>
      <c r="BV1084" s="61">
        <v>1</v>
      </c>
    </row>
    <row r="1085" spans="1:74" ht="14" hidden="1" customHeight="1" outlineLevel="1" x14ac:dyDescent="0.2">
      <c r="A1085" t="s">
        <v>701</v>
      </c>
      <c r="B1085" t="s">
        <v>2550</v>
      </c>
      <c r="C1085" s="1">
        <f t="shared" si="437"/>
        <v>159286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414"/>
        <v>282</v>
      </c>
      <c r="H1085" s="2">
        <f t="shared" si="415"/>
        <v>1.7704004118378263E-3</v>
      </c>
      <c r="I1085" s="2"/>
      <c r="J1085" s="2">
        <f t="shared" si="438"/>
        <v>0.47862963474504977</v>
      </c>
      <c r="K1085" s="2">
        <f t="shared" si="439"/>
        <v>0.47685923433321198</v>
      </c>
      <c r="L1085" s="2">
        <f t="shared" si="440"/>
        <v>0</v>
      </c>
      <c r="M1085" s="2">
        <f t="shared" si="441"/>
        <v>4.4511130921738196E-2</v>
      </c>
      <c r="N1085" s="1">
        <v>76239</v>
      </c>
      <c r="O1085" s="1">
        <v>75957</v>
      </c>
      <c r="Q1085" s="1">
        <v>1920</v>
      </c>
      <c r="R1085" s="61"/>
      <c r="S1085" s="61"/>
      <c r="T1085" s="61"/>
      <c r="U1085" s="61"/>
      <c r="V1085" s="61"/>
      <c r="W1085" s="61">
        <f t="shared" ref="W1085:W1148" si="447">BV1085-SUM(Y1085:AD1085)</f>
        <v>137</v>
      </c>
      <c r="X1085" s="61">
        <v>5033</v>
      </c>
      <c r="Y1085" s="61">
        <v>0</v>
      </c>
      <c r="Z1085" s="61">
        <v>0</v>
      </c>
      <c r="AA1085" s="61">
        <v>0</v>
      </c>
      <c r="AB1085" s="61">
        <v>0</v>
      </c>
      <c r="AC1085" s="61">
        <v>0</v>
      </c>
      <c r="BB1085" s="7">
        <f>IF(Q1085&gt;0,RANK(Q1085,(N1085:P1085,Q1085:AE1085)),0)</f>
        <v>4</v>
      </c>
      <c r="BC1085" s="7">
        <f>IF(R1085&gt;0,RANK(R1085,(N1085:P1085,Q1085:AE1085)),0)</f>
        <v>0</v>
      </c>
      <c r="BD1085" s="7">
        <f>IF(T1085&gt;0,RANK(T1085,(N1085:P1085,Q1085:AE1085)),0)</f>
        <v>0</v>
      </c>
      <c r="BE1085" s="7">
        <f>IF(S1085&gt;0,RANK(S1085,(N1085:P1085,Q1085:AE1085)),0)</f>
        <v>0</v>
      </c>
      <c r="BF1085" s="2">
        <f t="shared" si="442"/>
        <v>1.2053790038044776E-2</v>
      </c>
      <c r="BG1085" s="2">
        <f t="shared" si="443"/>
        <v>0</v>
      </c>
      <c r="BH1085" s="2">
        <f t="shared" si="444"/>
        <v>0</v>
      </c>
      <c r="BI1085" s="2">
        <f t="shared" si="445"/>
        <v>0</v>
      </c>
      <c r="BK1085" t="s">
        <v>701</v>
      </c>
      <c r="BL1085" t="s">
        <v>2550</v>
      </c>
      <c r="BO1085" s="99">
        <v>27</v>
      </c>
      <c r="BP1085" s="97">
        <v>3</v>
      </c>
      <c r="BQ1085" s="103">
        <f t="shared" si="446"/>
        <v>27003</v>
      </c>
      <c r="BS1085" s="7" t="s">
        <v>2466</v>
      </c>
      <c r="BV1085" s="61">
        <v>137</v>
      </c>
    </row>
    <row r="1086" spans="1:74" ht="14" hidden="1" customHeight="1" outlineLevel="1" x14ac:dyDescent="0.2">
      <c r="A1086" t="s">
        <v>980</v>
      </c>
      <c r="B1086" t="s">
        <v>2550</v>
      </c>
      <c r="C1086" s="1">
        <f t="shared" si="437"/>
        <v>14727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0</v>
      </c>
      <c r="G1086" s="1">
        <f t="shared" si="414"/>
        <v>3384</v>
      </c>
      <c r="H1086" s="2">
        <f t="shared" si="415"/>
        <v>0.22978203300061112</v>
      </c>
      <c r="I1086" s="2"/>
      <c r="J1086" s="2">
        <f t="shared" si="438"/>
        <v>0.36667345691586883</v>
      </c>
      <c r="K1086" s="2">
        <f t="shared" si="439"/>
        <v>0.5964554899164799</v>
      </c>
      <c r="L1086" s="2">
        <f t="shared" si="440"/>
        <v>0</v>
      </c>
      <c r="M1086" s="2">
        <f t="shared" si="441"/>
        <v>3.6871053167651269E-2</v>
      </c>
      <c r="N1086" s="1">
        <v>5400</v>
      </c>
      <c r="O1086" s="1">
        <v>8784</v>
      </c>
      <c r="Q1086" s="1">
        <v>117</v>
      </c>
      <c r="R1086" s="61"/>
      <c r="S1086" s="61"/>
      <c r="T1086" s="61"/>
      <c r="U1086" s="61"/>
      <c r="V1086" s="61"/>
      <c r="W1086" s="61">
        <f t="shared" si="447"/>
        <v>3</v>
      </c>
      <c r="X1086" s="61">
        <v>423</v>
      </c>
      <c r="Y1086" s="61">
        <v>0</v>
      </c>
      <c r="Z1086" s="61">
        <v>0</v>
      </c>
      <c r="AA1086" s="61">
        <v>0</v>
      </c>
      <c r="AB1086" s="61">
        <v>0</v>
      </c>
      <c r="AC1086" s="61">
        <v>0</v>
      </c>
      <c r="BB1086" s="7">
        <f>IF(Q1086&gt;0,RANK(Q1086,(N1086:P1086,Q1086:AE1086)),0)</f>
        <v>4</v>
      </c>
      <c r="BC1086" s="7">
        <f>IF(R1086&gt;0,RANK(R1086,(N1086:P1086,Q1086:AE1086)),0)</f>
        <v>0</v>
      </c>
      <c r="BD1086" s="7">
        <f>IF(T1086&gt;0,RANK(T1086,(N1086:P1086,Q1086:AE1086)),0)</f>
        <v>0</v>
      </c>
      <c r="BE1086" s="7">
        <f>IF(S1086&gt;0,RANK(S1086,(N1086:P1086,Q1086:AE1086)),0)</f>
        <v>0</v>
      </c>
      <c r="BF1086" s="2">
        <f t="shared" si="442"/>
        <v>7.9445915665104904E-3</v>
      </c>
      <c r="BG1086" s="2">
        <f t="shared" si="443"/>
        <v>0</v>
      </c>
      <c r="BH1086" s="2">
        <f t="shared" si="444"/>
        <v>0</v>
      </c>
      <c r="BI1086" s="2">
        <f t="shared" si="445"/>
        <v>0</v>
      </c>
      <c r="BK1086" t="s">
        <v>980</v>
      </c>
      <c r="BL1086" t="s">
        <v>2550</v>
      </c>
      <c r="BO1086" s="99">
        <v>27</v>
      </c>
      <c r="BP1086" s="97">
        <v>5</v>
      </c>
      <c r="BQ1086" s="103">
        <f t="shared" si="446"/>
        <v>27005</v>
      </c>
      <c r="BS1086" s="7" t="s">
        <v>2466</v>
      </c>
      <c r="BV1086" s="61">
        <v>3</v>
      </c>
    </row>
    <row r="1087" spans="1:74" ht="14" hidden="1" customHeight="1" outlineLevel="1" x14ac:dyDescent="0.2">
      <c r="A1087" t="s">
        <v>429</v>
      </c>
      <c r="B1087" t="s">
        <v>2550</v>
      </c>
      <c r="C1087" s="1">
        <f t="shared" si="437"/>
        <v>17954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0</v>
      </c>
      <c r="G1087" s="1">
        <f t="shared" si="414"/>
        <v>520</v>
      </c>
      <c r="H1087" s="2">
        <f t="shared" si="415"/>
        <v>2.8962905202183357E-2</v>
      </c>
      <c r="I1087" s="2"/>
      <c r="J1087" s="2">
        <f t="shared" si="438"/>
        <v>0.49281497159407373</v>
      </c>
      <c r="K1087" s="2">
        <f t="shared" si="439"/>
        <v>0.46385206639189036</v>
      </c>
      <c r="L1087" s="2">
        <f t="shared" si="440"/>
        <v>0</v>
      </c>
      <c r="M1087" s="2">
        <f t="shared" si="441"/>
        <v>4.3332962014035914E-2</v>
      </c>
      <c r="N1087" s="1">
        <v>8848</v>
      </c>
      <c r="O1087" s="1">
        <v>8328</v>
      </c>
      <c r="Q1087" s="1">
        <v>170</v>
      </c>
      <c r="R1087" s="61"/>
      <c r="S1087" s="61"/>
      <c r="T1087" s="61"/>
      <c r="U1087" s="61"/>
      <c r="V1087" s="61"/>
      <c r="W1087" s="61">
        <f t="shared" si="447"/>
        <v>3</v>
      </c>
      <c r="X1087" s="61">
        <v>605</v>
      </c>
      <c r="Y1087" s="61">
        <v>0</v>
      </c>
      <c r="Z1087" s="61">
        <v>0</v>
      </c>
      <c r="AA1087" s="61">
        <v>0</v>
      </c>
      <c r="AB1087" s="61">
        <v>0</v>
      </c>
      <c r="AC1087" s="61">
        <v>0</v>
      </c>
      <c r="BB1087" s="7">
        <f>IF(Q1087&gt;0,RANK(Q1087,(N1087:P1087,Q1087:AE1087)),0)</f>
        <v>4</v>
      </c>
      <c r="BC1087" s="7">
        <f>IF(R1087&gt;0,RANK(R1087,(N1087:P1087,Q1087:AE1087)),0)</f>
        <v>0</v>
      </c>
      <c r="BD1087" s="7">
        <f>IF(T1087&gt;0,RANK(T1087,(N1087:P1087,Q1087:AE1087)),0)</f>
        <v>0</v>
      </c>
      <c r="BE1087" s="7">
        <f>IF(S1087&gt;0,RANK(S1087,(N1087:P1087,Q1087:AE1087)),0)</f>
        <v>0</v>
      </c>
      <c r="BF1087" s="2">
        <f t="shared" si="442"/>
        <v>9.4686420853291754E-3</v>
      </c>
      <c r="BG1087" s="2">
        <f t="shared" si="443"/>
        <v>0</v>
      </c>
      <c r="BH1087" s="2">
        <f t="shared" si="444"/>
        <v>0</v>
      </c>
      <c r="BI1087" s="2">
        <f t="shared" si="445"/>
        <v>0</v>
      </c>
      <c r="BK1087" t="s">
        <v>429</v>
      </c>
      <c r="BL1087" t="s">
        <v>2550</v>
      </c>
      <c r="BO1087" s="99">
        <v>27</v>
      </c>
      <c r="BP1087" s="97">
        <v>7</v>
      </c>
      <c r="BQ1087" s="103">
        <f t="shared" si="446"/>
        <v>27007</v>
      </c>
      <c r="BS1087" s="7" t="s">
        <v>2466</v>
      </c>
      <c r="BV1087" s="61">
        <v>3</v>
      </c>
    </row>
    <row r="1088" spans="1:74" ht="14" hidden="1" customHeight="1" outlineLevel="1" x14ac:dyDescent="0.2">
      <c r="A1088" t="s">
        <v>525</v>
      </c>
      <c r="B1088" t="s">
        <v>2550</v>
      </c>
      <c r="C1088" s="1">
        <f t="shared" si="437"/>
        <v>16048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0</v>
      </c>
      <c r="G1088" s="1">
        <f t="shared" si="414"/>
        <v>3385</v>
      </c>
      <c r="H1088" s="2">
        <f t="shared" si="415"/>
        <v>0.21092971086739781</v>
      </c>
      <c r="I1088" s="2"/>
      <c r="J1088" s="2">
        <f t="shared" si="438"/>
        <v>0.37512462612163511</v>
      </c>
      <c r="K1088" s="2">
        <f t="shared" si="439"/>
        <v>0.58605433698903286</v>
      </c>
      <c r="L1088" s="2">
        <f t="shared" si="440"/>
        <v>0</v>
      </c>
      <c r="M1088" s="2">
        <f t="shared" si="441"/>
        <v>3.8821036889332028E-2</v>
      </c>
      <c r="N1088" s="1">
        <v>6020</v>
      </c>
      <c r="O1088" s="1">
        <v>9405</v>
      </c>
      <c r="Q1088" s="1">
        <v>169</v>
      </c>
      <c r="R1088" s="61"/>
      <c r="S1088" s="61"/>
      <c r="T1088" s="61"/>
      <c r="U1088" s="61"/>
      <c r="V1088" s="61"/>
      <c r="W1088" s="61">
        <f t="shared" si="447"/>
        <v>1</v>
      </c>
      <c r="X1088" s="61">
        <v>453</v>
      </c>
      <c r="Y1088" s="61">
        <v>0</v>
      </c>
      <c r="Z1088" s="61">
        <v>0</v>
      </c>
      <c r="AA1088" s="61">
        <v>0</v>
      </c>
      <c r="AB1088" s="61">
        <v>0</v>
      </c>
      <c r="AC1088" s="61">
        <v>0</v>
      </c>
      <c r="BB1088" s="7">
        <f>IF(Q1088&gt;0,RANK(Q1088,(N1088:P1088,Q1088:AE1088)),0)</f>
        <v>4</v>
      </c>
      <c r="BC1088" s="7">
        <f>IF(R1088&gt;0,RANK(R1088,(N1088:P1088,Q1088:AE1088)),0)</f>
        <v>0</v>
      </c>
      <c r="BD1088" s="7">
        <f>IF(T1088&gt;0,RANK(T1088,(N1088:P1088,Q1088:AE1088)),0)</f>
        <v>0</v>
      </c>
      <c r="BE1088" s="7">
        <f>IF(S1088&gt;0,RANK(S1088,(N1088:P1088,Q1088:AE1088)),0)</f>
        <v>0</v>
      </c>
      <c r="BF1088" s="2">
        <f t="shared" si="442"/>
        <v>1.0530907278165504E-2</v>
      </c>
      <c r="BG1088" s="2">
        <f t="shared" si="443"/>
        <v>0</v>
      </c>
      <c r="BH1088" s="2">
        <f t="shared" si="444"/>
        <v>0</v>
      </c>
      <c r="BI1088" s="2">
        <f t="shared" si="445"/>
        <v>0</v>
      </c>
      <c r="BK1088" t="s">
        <v>525</v>
      </c>
      <c r="BL1088" t="s">
        <v>2550</v>
      </c>
      <c r="BO1088" s="99">
        <v>27</v>
      </c>
      <c r="BP1088" s="97">
        <v>9</v>
      </c>
      <c r="BQ1088" s="103">
        <f t="shared" si="446"/>
        <v>27009</v>
      </c>
      <c r="BS1088" s="7" t="s">
        <v>2466</v>
      </c>
      <c r="BV1088" s="61">
        <v>1</v>
      </c>
    </row>
    <row r="1089" spans="1:74" ht="14" hidden="1" customHeight="1" outlineLevel="1" x14ac:dyDescent="0.2">
      <c r="A1089" t="s">
        <v>68</v>
      </c>
      <c r="B1089" t="s">
        <v>2550</v>
      </c>
      <c r="C1089" s="1">
        <f t="shared" si="437"/>
        <v>2573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0</v>
      </c>
      <c r="G1089" s="1">
        <f t="shared" si="414"/>
        <v>242</v>
      </c>
      <c r="H1089" s="2">
        <f t="shared" si="415"/>
        <v>9.4053633890400307E-2</v>
      </c>
      <c r="I1089" s="2"/>
      <c r="J1089" s="2">
        <f t="shared" si="438"/>
        <v>0.43179168286047415</v>
      </c>
      <c r="K1089" s="2">
        <f t="shared" si="439"/>
        <v>0.52584531675087443</v>
      </c>
      <c r="L1089" s="2">
        <f t="shared" si="440"/>
        <v>0</v>
      </c>
      <c r="M1089" s="2">
        <f t="shared" si="441"/>
        <v>4.2363000388651373E-2</v>
      </c>
      <c r="N1089" s="1">
        <v>1111</v>
      </c>
      <c r="O1089" s="1">
        <v>1353</v>
      </c>
      <c r="Q1089" s="1">
        <v>20</v>
      </c>
      <c r="R1089" s="61"/>
      <c r="S1089" s="61"/>
      <c r="T1089" s="61"/>
      <c r="U1089" s="61"/>
      <c r="V1089" s="61"/>
      <c r="W1089" s="61">
        <f t="shared" si="447"/>
        <v>1</v>
      </c>
      <c r="X1089" s="61">
        <v>88</v>
      </c>
      <c r="Y1089" s="61">
        <v>0</v>
      </c>
      <c r="Z1089" s="61">
        <v>0</v>
      </c>
      <c r="AA1089" s="61">
        <v>0</v>
      </c>
      <c r="AB1089" s="61">
        <v>0</v>
      </c>
      <c r="AC1089" s="61">
        <v>0</v>
      </c>
      <c r="BB1089" s="7">
        <f>IF(Q1089&gt;0,RANK(Q1089,(N1089:P1089,Q1089:AE1089)),0)</f>
        <v>4</v>
      </c>
      <c r="BC1089" s="7">
        <f>IF(R1089&gt;0,RANK(R1089,(N1089:P1089,Q1089:AE1089)),0)</f>
        <v>0</v>
      </c>
      <c r="BD1089" s="7">
        <f>IF(T1089&gt;0,RANK(T1089,(N1089:P1089,Q1089:AE1089)),0)</f>
        <v>0</v>
      </c>
      <c r="BE1089" s="7">
        <f>IF(S1089&gt;0,RANK(S1089,(N1089:P1089,Q1089:AE1089)),0)</f>
        <v>0</v>
      </c>
      <c r="BF1089" s="2">
        <f t="shared" si="442"/>
        <v>7.7730275942479599E-3</v>
      </c>
      <c r="BG1089" s="2">
        <f t="shared" si="443"/>
        <v>0</v>
      </c>
      <c r="BH1089" s="2">
        <f t="shared" si="444"/>
        <v>0</v>
      </c>
      <c r="BI1089" s="2">
        <f t="shared" si="445"/>
        <v>0</v>
      </c>
      <c r="BK1089" t="s">
        <v>68</v>
      </c>
      <c r="BL1089" t="s">
        <v>2550</v>
      </c>
      <c r="BO1089" s="99">
        <v>27</v>
      </c>
      <c r="BP1089" s="97">
        <v>11</v>
      </c>
      <c r="BQ1089" s="103">
        <f t="shared" si="446"/>
        <v>27011</v>
      </c>
      <c r="BS1089" s="7" t="s">
        <v>2466</v>
      </c>
      <c r="BV1089" s="61">
        <v>1</v>
      </c>
    </row>
    <row r="1090" spans="1:74" ht="14" hidden="1" customHeight="1" outlineLevel="1" x14ac:dyDescent="0.2">
      <c r="A1090" t="s">
        <v>2444</v>
      </c>
      <c r="B1090" t="s">
        <v>2550</v>
      </c>
      <c r="C1090" s="1">
        <f t="shared" si="437"/>
        <v>28135</v>
      </c>
      <c r="D1090" s="7">
        <f>IF(N1090&gt;0, RANK(N1090,(N1090:P1090,Q1090:AE1090)),0)</f>
        <v>1</v>
      </c>
      <c r="E1090" s="7">
        <f>IF(O1090&gt;0,RANK(O1090,(N1090:P1090,Q1090:AE1090)),0)</f>
        <v>2</v>
      </c>
      <c r="F1090" s="7">
        <f>IF(P1090&gt;0,RANK(P1090,(N1090:P1090,Q1090:AE1090)),0)</f>
        <v>0</v>
      </c>
      <c r="G1090" s="1">
        <f t="shared" si="414"/>
        <v>5511</v>
      </c>
      <c r="H1090" s="2">
        <f t="shared" si="415"/>
        <v>0.19587702150346545</v>
      </c>
      <c r="I1090" s="2"/>
      <c r="J1090" s="2">
        <f t="shared" si="438"/>
        <v>0.57995379420650439</v>
      </c>
      <c r="K1090" s="2">
        <f t="shared" si="439"/>
        <v>0.38407677270303892</v>
      </c>
      <c r="L1090" s="2">
        <f t="shared" si="440"/>
        <v>0</v>
      </c>
      <c r="M1090" s="2">
        <f t="shared" si="441"/>
        <v>3.5969433090456693E-2</v>
      </c>
      <c r="N1090" s="1">
        <v>16317</v>
      </c>
      <c r="O1090" s="1">
        <v>10806</v>
      </c>
      <c r="Q1090" s="1">
        <v>253</v>
      </c>
      <c r="R1090" s="61"/>
      <c r="S1090" s="61"/>
      <c r="T1090" s="61"/>
      <c r="U1090" s="61"/>
      <c r="V1090" s="61"/>
      <c r="W1090" s="61">
        <f t="shared" si="447"/>
        <v>8</v>
      </c>
      <c r="X1090" s="61">
        <v>751</v>
      </c>
      <c r="Y1090" s="61">
        <v>0</v>
      </c>
      <c r="Z1090" s="61">
        <v>0</v>
      </c>
      <c r="AA1090" s="61">
        <v>0</v>
      </c>
      <c r="AB1090" s="61">
        <v>0</v>
      </c>
      <c r="AC1090" s="61">
        <v>0</v>
      </c>
      <c r="BB1090" s="7">
        <f>IF(Q1090&gt;0,RANK(Q1090,(N1090:P1090,Q1090:AE1090)),0)</f>
        <v>4</v>
      </c>
      <c r="BC1090" s="7">
        <f>IF(R1090&gt;0,RANK(R1090,(N1090:P1090,Q1090:AE1090)),0)</f>
        <v>0</v>
      </c>
      <c r="BD1090" s="7">
        <f>IF(T1090&gt;0,RANK(T1090,(N1090:P1090,Q1090:AE1090)),0)</f>
        <v>0</v>
      </c>
      <c r="BE1090" s="7">
        <f>IF(S1090&gt;0,RANK(S1090,(N1090:P1090,Q1090:AE1090)),0)</f>
        <v>0</v>
      </c>
      <c r="BF1090" s="2">
        <f t="shared" si="442"/>
        <v>8.9923582726141819E-3</v>
      </c>
      <c r="BG1090" s="2">
        <f t="shared" si="443"/>
        <v>0</v>
      </c>
      <c r="BH1090" s="2">
        <f t="shared" si="444"/>
        <v>0</v>
      </c>
      <c r="BI1090" s="2">
        <f t="shared" si="445"/>
        <v>0</v>
      </c>
      <c r="BK1090" t="s">
        <v>2444</v>
      </c>
      <c r="BL1090" t="s">
        <v>2550</v>
      </c>
      <c r="BO1090" s="99">
        <v>27</v>
      </c>
      <c r="BP1090" s="97">
        <v>13</v>
      </c>
      <c r="BQ1090" s="103">
        <f t="shared" si="446"/>
        <v>27013</v>
      </c>
      <c r="BS1090" s="7" t="s">
        <v>2466</v>
      </c>
      <c r="BV1090" s="61">
        <v>8</v>
      </c>
    </row>
    <row r="1091" spans="1:74" ht="14" hidden="1" customHeight="1" outlineLevel="1" x14ac:dyDescent="0.2">
      <c r="A1091" t="s">
        <v>2389</v>
      </c>
      <c r="B1091" t="s">
        <v>2550</v>
      </c>
      <c r="C1091" s="1">
        <f t="shared" si="437"/>
        <v>11809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0</v>
      </c>
      <c r="G1091" s="1">
        <f t="shared" si="414"/>
        <v>1529</v>
      </c>
      <c r="H1091" s="2">
        <f t="shared" si="415"/>
        <v>0.12947751714793801</v>
      </c>
      <c r="I1091" s="2"/>
      <c r="J1091" s="2">
        <f t="shared" si="438"/>
        <v>0.41764755694809041</v>
      </c>
      <c r="K1091" s="2">
        <f t="shared" si="439"/>
        <v>0.54712507409602851</v>
      </c>
      <c r="L1091" s="2">
        <f t="shared" si="440"/>
        <v>0</v>
      </c>
      <c r="M1091" s="2">
        <f t="shared" si="441"/>
        <v>3.5227368955881078E-2</v>
      </c>
      <c r="N1091" s="1">
        <v>4932</v>
      </c>
      <c r="O1091" s="1">
        <v>6461</v>
      </c>
      <c r="Q1091" s="1">
        <v>126</v>
      </c>
      <c r="R1091" s="61"/>
      <c r="S1091" s="61"/>
      <c r="T1091" s="61"/>
      <c r="U1091" s="61"/>
      <c r="V1091" s="61"/>
      <c r="W1091" s="61">
        <f t="shared" si="447"/>
        <v>2</v>
      </c>
      <c r="X1091" s="61">
        <v>288</v>
      </c>
      <c r="Y1091" s="61">
        <v>0</v>
      </c>
      <c r="Z1091" s="61">
        <v>0</v>
      </c>
      <c r="AA1091" s="61">
        <v>0</v>
      </c>
      <c r="AB1091" s="61">
        <v>0</v>
      </c>
      <c r="AC1091" s="61">
        <v>0</v>
      </c>
      <c r="BB1091" s="7">
        <f>IF(Q1091&gt;0,RANK(Q1091,(N1091:P1091,Q1091:AE1091)),0)</f>
        <v>4</v>
      </c>
      <c r="BC1091" s="7">
        <f>IF(R1091&gt;0,RANK(R1091,(N1091:P1091,Q1091:AE1091)),0)</f>
        <v>0</v>
      </c>
      <c r="BD1091" s="7">
        <f>IF(T1091&gt;0,RANK(T1091,(N1091:P1091,Q1091:AE1091)),0)</f>
        <v>0</v>
      </c>
      <c r="BE1091" s="7">
        <f>IF(S1091&gt;0,RANK(S1091,(N1091:P1091,Q1091:AE1091)),0)</f>
        <v>0</v>
      </c>
      <c r="BF1091" s="2">
        <f t="shared" si="442"/>
        <v>1.066982809721399E-2</v>
      </c>
      <c r="BG1091" s="2">
        <f t="shared" si="443"/>
        <v>0</v>
      </c>
      <c r="BH1091" s="2">
        <f t="shared" si="444"/>
        <v>0</v>
      </c>
      <c r="BI1091" s="2">
        <f t="shared" si="445"/>
        <v>0</v>
      </c>
      <c r="BK1091" t="s">
        <v>2389</v>
      </c>
      <c r="BL1091" t="s">
        <v>2550</v>
      </c>
      <c r="BO1091" s="99">
        <v>27</v>
      </c>
      <c r="BP1091" s="97">
        <v>15</v>
      </c>
      <c r="BQ1091" s="103">
        <f t="shared" si="446"/>
        <v>27015</v>
      </c>
      <c r="BS1091" s="7" t="s">
        <v>2466</v>
      </c>
      <c r="BV1091" s="61">
        <v>2</v>
      </c>
    </row>
    <row r="1092" spans="1:74" ht="14" hidden="1" customHeight="1" outlineLevel="1" x14ac:dyDescent="0.2">
      <c r="A1092" t="s">
        <v>1251</v>
      </c>
      <c r="B1092" t="s">
        <v>2550</v>
      </c>
      <c r="C1092" s="1">
        <f t="shared" si="437"/>
        <v>16312</v>
      </c>
      <c r="D1092" s="7">
        <f>IF(N1092&gt;0, RANK(N1092,(N1092:P1092,Q1092:AE1092)),0)</f>
        <v>1</v>
      </c>
      <c r="E1092" s="7">
        <f>IF(O1092&gt;0,RANK(O1092,(N1092:P1092,Q1092:AE1092)),0)</f>
        <v>2</v>
      </c>
      <c r="F1092" s="7">
        <f>IF(P1092&gt;0,RANK(P1092,(N1092:P1092,Q1092:AE1092)),0)</f>
        <v>0</v>
      </c>
      <c r="G1092" s="1">
        <f t="shared" si="414"/>
        <v>2430</v>
      </c>
      <c r="H1092" s="2">
        <f t="shared" si="415"/>
        <v>0.14897008337420303</v>
      </c>
      <c r="I1092" s="2"/>
      <c r="J1092" s="2">
        <f t="shared" si="438"/>
        <v>0.55486758214811183</v>
      </c>
      <c r="K1092" s="2">
        <f t="shared" si="439"/>
        <v>0.40589749877390879</v>
      </c>
      <c r="L1092" s="2">
        <f t="shared" si="440"/>
        <v>0</v>
      </c>
      <c r="M1092" s="2">
        <f t="shared" si="441"/>
        <v>3.923491907797938E-2</v>
      </c>
      <c r="N1092" s="1">
        <v>9051</v>
      </c>
      <c r="O1092" s="1">
        <v>6621</v>
      </c>
      <c r="Q1092" s="1">
        <v>150</v>
      </c>
      <c r="R1092" s="61"/>
      <c r="S1092" s="61"/>
      <c r="T1092" s="61"/>
      <c r="U1092" s="61"/>
      <c r="V1092" s="61"/>
      <c r="W1092" s="61">
        <f t="shared" si="447"/>
        <v>7</v>
      </c>
      <c r="X1092" s="61">
        <v>483</v>
      </c>
      <c r="Y1092" s="61">
        <v>0</v>
      </c>
      <c r="Z1092" s="61">
        <v>0</v>
      </c>
      <c r="AA1092" s="61">
        <v>0</v>
      </c>
      <c r="AB1092" s="61">
        <v>0</v>
      </c>
      <c r="AC1092" s="61">
        <v>0</v>
      </c>
      <c r="BB1092" s="7">
        <f>IF(Q1092&gt;0,RANK(Q1092,(N1092:P1092,Q1092:AE1092)),0)</f>
        <v>4</v>
      </c>
      <c r="BC1092" s="7">
        <f>IF(R1092&gt;0,RANK(R1092,(N1092:P1092,Q1092:AE1092)),0)</f>
        <v>0</v>
      </c>
      <c r="BD1092" s="7">
        <f>IF(T1092&gt;0,RANK(T1092,(N1092:P1092,Q1092:AE1092)),0)</f>
        <v>0</v>
      </c>
      <c r="BE1092" s="7">
        <f>IF(S1092&gt;0,RANK(S1092,(N1092:P1092,Q1092:AE1092)),0)</f>
        <v>0</v>
      </c>
      <c r="BF1092" s="2">
        <f t="shared" si="442"/>
        <v>9.1956841589014224E-3</v>
      </c>
      <c r="BG1092" s="2">
        <f t="shared" si="443"/>
        <v>0</v>
      </c>
      <c r="BH1092" s="2">
        <f t="shared" si="444"/>
        <v>0</v>
      </c>
      <c r="BI1092" s="2">
        <f t="shared" si="445"/>
        <v>0</v>
      </c>
      <c r="BK1092" t="s">
        <v>1251</v>
      </c>
      <c r="BL1092" t="s">
        <v>2550</v>
      </c>
      <c r="BO1092" s="99">
        <v>27</v>
      </c>
      <c r="BP1092" s="97">
        <v>17</v>
      </c>
      <c r="BQ1092" s="103">
        <f t="shared" si="446"/>
        <v>27017</v>
      </c>
      <c r="BS1092" s="7" t="s">
        <v>2466</v>
      </c>
      <c r="BV1092" s="61">
        <v>7</v>
      </c>
    </row>
    <row r="1093" spans="1:74" ht="14" hidden="1" customHeight="1" outlineLevel="1" x14ac:dyDescent="0.2">
      <c r="A1093" t="s">
        <v>1232</v>
      </c>
      <c r="B1093" t="s">
        <v>2550</v>
      </c>
      <c r="C1093" s="1">
        <f t="shared" si="437"/>
        <v>50856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>IF(P1093&gt;0,RANK(P1093,(N1093:P1093,Q1093:AE1093)),0)</f>
        <v>0</v>
      </c>
      <c r="G1093" s="1">
        <f t="shared" ref="G1093:G1156" si="448">IF(C1093&gt;0,MAX(N1093:P1093)-LARGE(N1093:P1093,2),0)</f>
        <v>4488</v>
      </c>
      <c r="H1093" s="2">
        <f t="shared" ref="H1093:H1156" si="449">IF(C1093&gt;0,G1093/C1093,0)</f>
        <v>8.8249174138744696E-2</v>
      </c>
      <c r="I1093" s="2"/>
      <c r="J1093" s="2">
        <f t="shared" si="438"/>
        <v>0.43916155419222902</v>
      </c>
      <c r="K1093" s="2">
        <f t="shared" si="439"/>
        <v>0.52741072833097369</v>
      </c>
      <c r="L1093" s="2">
        <f t="shared" si="440"/>
        <v>0</v>
      </c>
      <c r="M1093" s="2">
        <f t="shared" si="441"/>
        <v>3.3427717476797292E-2</v>
      </c>
      <c r="N1093" s="1">
        <v>22334</v>
      </c>
      <c r="O1093" s="1">
        <v>26822</v>
      </c>
      <c r="Q1093" s="1">
        <v>534</v>
      </c>
      <c r="R1093" s="61"/>
      <c r="S1093" s="61"/>
      <c r="T1093" s="61"/>
      <c r="U1093" s="61"/>
      <c r="V1093" s="61"/>
      <c r="W1093" s="61">
        <f t="shared" si="447"/>
        <v>12</v>
      </c>
      <c r="X1093" s="61">
        <v>1154</v>
      </c>
      <c r="Y1093" s="61">
        <v>0</v>
      </c>
      <c r="Z1093" s="61">
        <v>0</v>
      </c>
      <c r="AA1093" s="61">
        <v>0</v>
      </c>
      <c r="AB1093" s="61">
        <v>0</v>
      </c>
      <c r="AC1093" s="61">
        <v>0</v>
      </c>
      <c r="BB1093" s="7">
        <f>IF(Q1093&gt;0,RANK(Q1093,(N1093:P1093,Q1093:AE1093)),0)</f>
        <v>4</v>
      </c>
      <c r="BC1093" s="7">
        <f>IF(R1093&gt;0,RANK(R1093,(N1093:P1093,Q1093:AE1093)),0)</f>
        <v>0</v>
      </c>
      <c r="BD1093" s="7">
        <f>IF(T1093&gt;0,RANK(T1093,(N1093:P1093,Q1093:AE1093)),0)</f>
        <v>0</v>
      </c>
      <c r="BE1093" s="7">
        <f>IF(S1093&gt;0,RANK(S1093,(N1093:P1093,Q1093:AE1093)),0)</f>
        <v>0</v>
      </c>
      <c r="BF1093" s="2">
        <f t="shared" si="442"/>
        <v>1.0500235960358659E-2</v>
      </c>
      <c r="BG1093" s="2">
        <f t="shared" si="443"/>
        <v>0</v>
      </c>
      <c r="BH1093" s="2">
        <f t="shared" si="444"/>
        <v>0</v>
      </c>
      <c r="BI1093" s="2">
        <f t="shared" si="445"/>
        <v>0</v>
      </c>
      <c r="BK1093" t="s">
        <v>1232</v>
      </c>
      <c r="BL1093" t="s">
        <v>2550</v>
      </c>
      <c r="BO1093" s="99">
        <v>27</v>
      </c>
      <c r="BP1093" s="97">
        <v>19</v>
      </c>
      <c r="BQ1093" s="103">
        <f t="shared" si="446"/>
        <v>27019</v>
      </c>
      <c r="BS1093" s="7" t="s">
        <v>2466</v>
      </c>
      <c r="BV1093" s="61">
        <v>12</v>
      </c>
    </row>
    <row r="1094" spans="1:74" ht="14" hidden="1" customHeight="1" outlineLevel="1" x14ac:dyDescent="0.2">
      <c r="A1094" t="s">
        <v>1285</v>
      </c>
      <c r="B1094" t="s">
        <v>2550</v>
      </c>
      <c r="C1094" s="1">
        <f t="shared" si="437"/>
        <v>13981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0</v>
      </c>
      <c r="G1094" s="1">
        <f t="shared" si="448"/>
        <v>2826</v>
      </c>
      <c r="H1094" s="2">
        <f t="shared" si="449"/>
        <v>0.20213146412989055</v>
      </c>
      <c r="I1094" s="2"/>
      <c r="J1094" s="2">
        <f t="shared" si="438"/>
        <v>0.38044488949288319</v>
      </c>
      <c r="K1094" s="2">
        <f t="shared" si="439"/>
        <v>0.58257635362277371</v>
      </c>
      <c r="L1094" s="2">
        <f t="shared" si="440"/>
        <v>0</v>
      </c>
      <c r="M1094" s="2">
        <f t="shared" si="441"/>
        <v>3.6978756884343156E-2</v>
      </c>
      <c r="N1094" s="1">
        <v>5319</v>
      </c>
      <c r="O1094" s="1">
        <v>8145</v>
      </c>
      <c r="Q1094" s="1">
        <v>94</v>
      </c>
      <c r="R1094" s="61"/>
      <c r="S1094" s="61"/>
      <c r="T1094" s="61"/>
      <c r="U1094" s="61"/>
      <c r="V1094" s="61"/>
      <c r="W1094" s="61">
        <f t="shared" si="447"/>
        <v>2</v>
      </c>
      <c r="X1094" s="61">
        <v>421</v>
      </c>
      <c r="Y1094" s="61">
        <v>0</v>
      </c>
      <c r="Z1094" s="61">
        <v>0</v>
      </c>
      <c r="AA1094" s="61">
        <v>0</v>
      </c>
      <c r="AB1094" s="61">
        <v>0</v>
      </c>
      <c r="AC1094" s="61">
        <v>0</v>
      </c>
      <c r="BB1094" s="7">
        <f>IF(Q1094&gt;0,RANK(Q1094,(N1094:P1094,Q1094:AE1094)),0)</f>
        <v>4</v>
      </c>
      <c r="BC1094" s="7">
        <f>IF(R1094&gt;0,RANK(R1094,(N1094:P1094,Q1094:AE1094)),0)</f>
        <v>0</v>
      </c>
      <c r="BD1094" s="7">
        <f>IF(T1094&gt;0,RANK(T1094,(N1094:P1094,Q1094:AE1094)),0)</f>
        <v>0</v>
      </c>
      <c r="BE1094" s="7">
        <f>IF(S1094&gt;0,RANK(S1094,(N1094:P1094,Q1094:AE1094)),0)</f>
        <v>0</v>
      </c>
      <c r="BF1094" s="2">
        <f t="shared" si="442"/>
        <v>6.7234103426078249E-3</v>
      </c>
      <c r="BG1094" s="2">
        <f t="shared" si="443"/>
        <v>0</v>
      </c>
      <c r="BH1094" s="2">
        <f t="shared" si="444"/>
        <v>0</v>
      </c>
      <c r="BI1094" s="2">
        <f t="shared" si="445"/>
        <v>0</v>
      </c>
      <c r="BK1094" t="s">
        <v>1285</v>
      </c>
      <c r="BL1094" t="s">
        <v>2550</v>
      </c>
      <c r="BO1094" s="99">
        <v>27</v>
      </c>
      <c r="BP1094" s="97">
        <v>21</v>
      </c>
      <c r="BQ1094" s="103">
        <f t="shared" si="446"/>
        <v>27021</v>
      </c>
      <c r="BS1094" s="7" t="s">
        <v>2466</v>
      </c>
      <c r="BV1094" s="61">
        <v>2</v>
      </c>
    </row>
    <row r="1095" spans="1:74" ht="14" hidden="1" customHeight="1" outlineLevel="1" x14ac:dyDescent="0.2">
      <c r="A1095" t="s">
        <v>325</v>
      </c>
      <c r="B1095" t="s">
        <v>2550</v>
      </c>
      <c r="C1095" s="1">
        <f t="shared" si="437"/>
        <v>5507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0</v>
      </c>
      <c r="G1095" s="1">
        <f t="shared" si="448"/>
        <v>747</v>
      </c>
      <c r="H1095" s="2">
        <f t="shared" si="449"/>
        <v>0.13564554203740695</v>
      </c>
      <c r="I1095" s="2"/>
      <c r="J1095" s="2">
        <f t="shared" si="438"/>
        <v>0.41056836753223169</v>
      </c>
      <c r="K1095" s="2">
        <f t="shared" si="439"/>
        <v>0.54621390956963867</v>
      </c>
      <c r="L1095" s="2">
        <f t="shared" si="440"/>
        <v>0</v>
      </c>
      <c r="M1095" s="2">
        <f t="shared" si="441"/>
        <v>4.321772289812964E-2</v>
      </c>
      <c r="N1095" s="1">
        <v>2261</v>
      </c>
      <c r="O1095" s="1">
        <v>3008</v>
      </c>
      <c r="Q1095" s="1">
        <v>57</v>
      </c>
      <c r="R1095" s="61"/>
      <c r="S1095" s="61"/>
      <c r="T1095" s="61"/>
      <c r="U1095" s="61"/>
      <c r="V1095" s="61"/>
      <c r="W1095" s="61">
        <f t="shared" si="447"/>
        <v>2</v>
      </c>
      <c r="X1095" s="61">
        <v>179</v>
      </c>
      <c r="Y1095" s="61">
        <v>0</v>
      </c>
      <c r="Z1095" s="61">
        <v>0</v>
      </c>
      <c r="AA1095" s="61">
        <v>0</v>
      </c>
      <c r="AB1095" s="61">
        <v>0</v>
      </c>
      <c r="AC1095" s="61">
        <v>0</v>
      </c>
      <c r="BB1095" s="7">
        <f>IF(Q1095&gt;0,RANK(Q1095,(N1095:P1095,Q1095:AE1095)),0)</f>
        <v>4</v>
      </c>
      <c r="BC1095" s="7">
        <f>IF(R1095&gt;0,RANK(R1095,(N1095:P1095,Q1095:AE1095)),0)</f>
        <v>0</v>
      </c>
      <c r="BD1095" s="7">
        <f>IF(T1095&gt;0,RANK(T1095,(N1095:P1095,Q1095:AE1095)),0)</f>
        <v>0</v>
      </c>
      <c r="BE1095" s="7">
        <f>IF(S1095&gt;0,RANK(S1095,(N1095:P1095,Q1095:AE1095)),0)</f>
        <v>0</v>
      </c>
      <c r="BF1095" s="2">
        <f t="shared" si="442"/>
        <v>1.0350463047031052E-2</v>
      </c>
      <c r="BG1095" s="2">
        <f t="shared" si="443"/>
        <v>0</v>
      </c>
      <c r="BH1095" s="2">
        <f t="shared" si="444"/>
        <v>0</v>
      </c>
      <c r="BI1095" s="2">
        <f t="shared" si="445"/>
        <v>0</v>
      </c>
      <c r="BK1095" t="s">
        <v>325</v>
      </c>
      <c r="BL1095" t="s">
        <v>2550</v>
      </c>
      <c r="BO1095" s="99">
        <v>27</v>
      </c>
      <c r="BP1095" s="97">
        <v>23</v>
      </c>
      <c r="BQ1095" s="103">
        <f t="shared" si="446"/>
        <v>27023</v>
      </c>
      <c r="BS1095" s="7" t="s">
        <v>2466</v>
      </c>
      <c r="BV1095" s="61">
        <v>2</v>
      </c>
    </row>
    <row r="1096" spans="1:74" ht="14" hidden="1" customHeight="1" outlineLevel="1" x14ac:dyDescent="0.2">
      <c r="A1096" t="s">
        <v>326</v>
      </c>
      <c r="B1096" t="s">
        <v>2550</v>
      </c>
      <c r="C1096" s="1">
        <f t="shared" si="437"/>
        <v>25774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0</v>
      </c>
      <c r="G1096" s="1">
        <f t="shared" si="448"/>
        <v>4465</v>
      </c>
      <c r="H1096" s="2">
        <f t="shared" si="449"/>
        <v>0.17323659501823543</v>
      </c>
      <c r="I1096" s="2"/>
      <c r="J1096" s="2">
        <f t="shared" si="438"/>
        <v>0.39151858462015987</v>
      </c>
      <c r="K1096" s="2">
        <f t="shared" si="439"/>
        <v>0.56475517963839528</v>
      </c>
      <c r="L1096" s="2">
        <f t="shared" si="440"/>
        <v>0</v>
      </c>
      <c r="M1096" s="2">
        <f t="shared" si="441"/>
        <v>4.3726235741444852E-2</v>
      </c>
      <c r="N1096" s="1">
        <v>10091</v>
      </c>
      <c r="O1096" s="1">
        <v>14556</v>
      </c>
      <c r="Q1096" s="1">
        <v>207</v>
      </c>
      <c r="R1096" s="61"/>
      <c r="S1096" s="61"/>
      <c r="T1096" s="61"/>
      <c r="U1096" s="61"/>
      <c r="V1096" s="61"/>
      <c r="W1096" s="61">
        <f t="shared" si="447"/>
        <v>6</v>
      </c>
      <c r="X1096" s="61">
        <v>914</v>
      </c>
      <c r="Y1096" s="61">
        <v>0</v>
      </c>
      <c r="Z1096" s="61">
        <v>0</v>
      </c>
      <c r="AA1096" s="61">
        <v>0</v>
      </c>
      <c r="AB1096" s="61">
        <v>0</v>
      </c>
      <c r="AC1096" s="61">
        <v>0</v>
      </c>
      <c r="BB1096" s="7">
        <f>IF(Q1096&gt;0,RANK(Q1096,(N1096:P1096,Q1096:AE1096)),0)</f>
        <v>4</v>
      </c>
      <c r="BC1096" s="7">
        <f>IF(R1096&gt;0,RANK(R1096,(N1096:P1096,Q1096:AE1096)),0)</f>
        <v>0</v>
      </c>
      <c r="BD1096" s="7">
        <f>IF(T1096&gt;0,RANK(T1096,(N1096:P1096,Q1096:AE1096)),0)</f>
        <v>0</v>
      </c>
      <c r="BE1096" s="7">
        <f>IF(S1096&gt;0,RANK(S1096,(N1096:P1096,Q1096:AE1096)),0)</f>
        <v>0</v>
      </c>
      <c r="BF1096" s="2">
        <f t="shared" si="442"/>
        <v>8.0313494218980375E-3</v>
      </c>
      <c r="BG1096" s="2">
        <f t="shared" si="443"/>
        <v>0</v>
      </c>
      <c r="BH1096" s="2">
        <f t="shared" si="444"/>
        <v>0</v>
      </c>
      <c r="BI1096" s="2">
        <f t="shared" si="445"/>
        <v>0</v>
      </c>
      <c r="BK1096" t="s">
        <v>326</v>
      </c>
      <c r="BL1096" t="s">
        <v>2550</v>
      </c>
      <c r="BO1096" s="99">
        <v>27</v>
      </c>
      <c r="BP1096" s="97">
        <v>25</v>
      </c>
      <c r="BQ1096" s="103">
        <f t="shared" si="446"/>
        <v>27025</v>
      </c>
      <c r="BS1096" s="7" t="s">
        <v>2466</v>
      </c>
      <c r="BV1096" s="61">
        <v>6</v>
      </c>
    </row>
    <row r="1097" spans="1:74" ht="14" hidden="1" customHeight="1" outlineLevel="1" x14ac:dyDescent="0.2">
      <c r="A1097" t="s">
        <v>2583</v>
      </c>
      <c r="B1097" t="s">
        <v>2550</v>
      </c>
      <c r="C1097" s="1">
        <f t="shared" si="437"/>
        <v>24219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>IF(P1097&gt;0,RANK(P1097,(N1097:P1097,Q1097:AE1097)),0)</f>
        <v>0</v>
      </c>
      <c r="G1097" s="1">
        <f t="shared" si="448"/>
        <v>2447</v>
      </c>
      <c r="H1097" s="2">
        <f t="shared" si="449"/>
        <v>0.10103637639869524</v>
      </c>
      <c r="I1097" s="2"/>
      <c r="J1097" s="2">
        <f t="shared" si="438"/>
        <v>0.52636359882736694</v>
      </c>
      <c r="K1097" s="2">
        <f t="shared" si="439"/>
        <v>0.42532722242867171</v>
      </c>
      <c r="L1097" s="2">
        <f t="shared" si="440"/>
        <v>0</v>
      </c>
      <c r="M1097" s="2">
        <f t="shared" si="441"/>
        <v>4.8309178743961345E-2</v>
      </c>
      <c r="N1097" s="1">
        <v>12748</v>
      </c>
      <c r="O1097" s="1">
        <v>10301</v>
      </c>
      <c r="Q1097" s="1">
        <v>288</v>
      </c>
      <c r="R1097" s="61"/>
      <c r="S1097" s="61"/>
      <c r="T1097" s="61"/>
      <c r="U1097" s="61"/>
      <c r="V1097" s="61"/>
      <c r="W1097" s="61">
        <f t="shared" si="447"/>
        <v>8</v>
      </c>
      <c r="X1097" s="61">
        <v>874</v>
      </c>
      <c r="Y1097" s="61">
        <v>0</v>
      </c>
      <c r="Z1097" s="61">
        <v>0</v>
      </c>
      <c r="AA1097" s="61">
        <v>0</v>
      </c>
      <c r="AB1097" s="61">
        <v>0</v>
      </c>
      <c r="AC1097" s="61">
        <v>0</v>
      </c>
      <c r="BB1097" s="7">
        <f>IF(Q1097&gt;0,RANK(Q1097,(N1097:P1097,Q1097:AE1097)),0)</f>
        <v>4</v>
      </c>
      <c r="BC1097" s="7">
        <f>IF(R1097&gt;0,RANK(R1097,(N1097:P1097,Q1097:AE1097)),0)</f>
        <v>0</v>
      </c>
      <c r="BD1097" s="7">
        <f>IF(T1097&gt;0,RANK(T1097,(N1097:P1097,Q1097:AE1097)),0)</f>
        <v>0</v>
      </c>
      <c r="BE1097" s="7">
        <f>IF(S1097&gt;0,RANK(S1097,(N1097:P1097,Q1097:AE1097)),0)</f>
        <v>0</v>
      </c>
      <c r="BF1097" s="2">
        <f t="shared" si="442"/>
        <v>1.1891490152359718E-2</v>
      </c>
      <c r="BG1097" s="2">
        <f t="shared" si="443"/>
        <v>0</v>
      </c>
      <c r="BH1097" s="2">
        <f t="shared" si="444"/>
        <v>0</v>
      </c>
      <c r="BI1097" s="2">
        <f t="shared" si="445"/>
        <v>0</v>
      </c>
      <c r="BK1097" t="s">
        <v>2583</v>
      </c>
      <c r="BL1097" t="s">
        <v>2550</v>
      </c>
      <c r="BO1097" s="99">
        <v>27</v>
      </c>
      <c r="BP1097" s="97">
        <v>27</v>
      </c>
      <c r="BQ1097" s="103">
        <f t="shared" si="446"/>
        <v>27027</v>
      </c>
      <c r="BS1097" s="7" t="s">
        <v>2466</v>
      </c>
      <c r="BV1097" s="61">
        <v>8</v>
      </c>
    </row>
    <row r="1098" spans="1:74" ht="14" hidden="1" customHeight="1" outlineLevel="1" x14ac:dyDescent="0.2">
      <c r="A1098" t="s">
        <v>786</v>
      </c>
      <c r="B1098" t="s">
        <v>2550</v>
      </c>
      <c r="C1098" s="1">
        <f t="shared" si="437"/>
        <v>3467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0</v>
      </c>
      <c r="G1098" s="1">
        <f t="shared" si="448"/>
        <v>1114</v>
      </c>
      <c r="H1098" s="2">
        <f t="shared" si="449"/>
        <v>0.32131525814825496</v>
      </c>
      <c r="I1098" s="2"/>
      <c r="J1098" s="2">
        <f t="shared" si="438"/>
        <v>0.32448802999711568</v>
      </c>
      <c r="K1098" s="2">
        <f t="shared" si="439"/>
        <v>0.64580328814537069</v>
      </c>
      <c r="L1098" s="2">
        <f t="shared" si="440"/>
        <v>0</v>
      </c>
      <c r="M1098" s="2">
        <f t="shared" si="441"/>
        <v>2.970868185751363E-2</v>
      </c>
      <c r="N1098" s="1">
        <v>1125</v>
      </c>
      <c r="O1098" s="1">
        <v>2239</v>
      </c>
      <c r="Q1098" s="1">
        <v>25</v>
      </c>
      <c r="R1098" s="61"/>
      <c r="S1098" s="61"/>
      <c r="T1098" s="61"/>
      <c r="U1098" s="61"/>
      <c r="V1098" s="61"/>
      <c r="W1098" s="61">
        <f t="shared" si="447"/>
        <v>0</v>
      </c>
      <c r="X1098" s="61">
        <v>78</v>
      </c>
      <c r="Y1098" s="61">
        <v>0</v>
      </c>
      <c r="Z1098" s="61">
        <v>0</v>
      </c>
      <c r="AA1098" s="61">
        <v>0</v>
      </c>
      <c r="AB1098" s="61">
        <v>0</v>
      </c>
      <c r="AC1098" s="61">
        <v>0</v>
      </c>
      <c r="BB1098" s="7">
        <f>IF(Q1098&gt;0,RANK(Q1098,(N1098:P1098,Q1098:AE1098)),0)</f>
        <v>4</v>
      </c>
      <c r="BC1098" s="7">
        <f>IF(R1098&gt;0,RANK(R1098,(N1098:P1098,Q1098:AE1098)),0)</f>
        <v>0</v>
      </c>
      <c r="BD1098" s="7">
        <f>IF(T1098&gt;0,RANK(T1098,(N1098:P1098,Q1098:AE1098)),0)</f>
        <v>0</v>
      </c>
      <c r="BE1098" s="7">
        <f>IF(S1098&gt;0,RANK(S1098,(N1098:P1098,Q1098:AE1098)),0)</f>
        <v>0</v>
      </c>
      <c r="BF1098" s="2">
        <f t="shared" si="442"/>
        <v>7.2108451110470149E-3</v>
      </c>
      <c r="BG1098" s="2">
        <f t="shared" si="443"/>
        <v>0</v>
      </c>
      <c r="BH1098" s="2">
        <f t="shared" si="444"/>
        <v>0</v>
      </c>
      <c r="BI1098" s="2">
        <f t="shared" si="445"/>
        <v>0</v>
      </c>
      <c r="BK1098" t="s">
        <v>786</v>
      </c>
      <c r="BL1098" t="s">
        <v>2550</v>
      </c>
      <c r="BO1098" s="99">
        <v>27</v>
      </c>
      <c r="BP1098" s="97">
        <v>29</v>
      </c>
      <c r="BQ1098" s="103">
        <f t="shared" si="446"/>
        <v>27029</v>
      </c>
      <c r="BS1098" s="7" t="s">
        <v>2466</v>
      </c>
      <c r="BV1098" s="61">
        <v>0</v>
      </c>
    </row>
    <row r="1099" spans="1:74" ht="14" hidden="1" customHeight="1" outlineLevel="1" x14ac:dyDescent="0.2">
      <c r="A1099" t="s">
        <v>1112</v>
      </c>
      <c r="B1099" t="s">
        <v>2550</v>
      </c>
      <c r="C1099" s="1">
        <f t="shared" si="437"/>
        <v>3191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0</v>
      </c>
      <c r="G1099" s="1">
        <f t="shared" si="448"/>
        <v>1045</v>
      </c>
      <c r="H1099" s="2">
        <f t="shared" si="449"/>
        <v>0.32748354747727987</v>
      </c>
      <c r="I1099" s="2"/>
      <c r="J1099" s="2">
        <f t="shared" si="438"/>
        <v>0.64368536508931373</v>
      </c>
      <c r="K1099" s="2">
        <f t="shared" si="439"/>
        <v>0.31620181761203386</v>
      </c>
      <c r="L1099" s="2">
        <f t="shared" si="440"/>
        <v>0</v>
      </c>
      <c r="M1099" s="2">
        <f t="shared" si="441"/>
        <v>4.0112817298652403E-2</v>
      </c>
      <c r="N1099" s="1">
        <v>2054</v>
      </c>
      <c r="O1099" s="1">
        <v>1009</v>
      </c>
      <c r="Q1099" s="1">
        <v>35</v>
      </c>
      <c r="R1099" s="61"/>
      <c r="S1099" s="61"/>
      <c r="T1099" s="61"/>
      <c r="U1099" s="61"/>
      <c r="V1099" s="61"/>
      <c r="W1099" s="61">
        <f t="shared" si="447"/>
        <v>2</v>
      </c>
      <c r="X1099" s="61">
        <v>91</v>
      </c>
      <c r="Y1099" s="61">
        <v>0</v>
      </c>
      <c r="Z1099" s="61">
        <v>0</v>
      </c>
      <c r="AA1099" s="61">
        <v>0</v>
      </c>
      <c r="AB1099" s="61">
        <v>0</v>
      </c>
      <c r="AC1099" s="61">
        <v>0</v>
      </c>
      <c r="BB1099" s="7">
        <f>IF(Q1099&gt;0,RANK(Q1099,(N1099:P1099,Q1099:AE1099)),0)</f>
        <v>4</v>
      </c>
      <c r="BC1099" s="7">
        <f>IF(R1099&gt;0,RANK(R1099,(N1099:P1099,Q1099:AE1099)),0)</f>
        <v>0</v>
      </c>
      <c r="BD1099" s="7">
        <f>IF(T1099&gt;0,RANK(T1099,(N1099:P1099,Q1099:AE1099)),0)</f>
        <v>0</v>
      </c>
      <c r="BE1099" s="7">
        <f>IF(S1099&gt;0,RANK(S1099,(N1099:P1099,Q1099:AE1099)),0)</f>
        <v>0</v>
      </c>
      <c r="BF1099" s="2">
        <f t="shared" si="442"/>
        <v>1.0968348480100282E-2</v>
      </c>
      <c r="BG1099" s="2">
        <f t="shared" si="443"/>
        <v>0</v>
      </c>
      <c r="BH1099" s="2">
        <f t="shared" si="444"/>
        <v>0</v>
      </c>
      <c r="BI1099" s="2">
        <f t="shared" si="445"/>
        <v>0</v>
      </c>
      <c r="BK1099" t="s">
        <v>1112</v>
      </c>
      <c r="BL1099" t="s">
        <v>2550</v>
      </c>
      <c r="BO1099" s="99">
        <v>27</v>
      </c>
      <c r="BP1099" s="97">
        <v>31</v>
      </c>
      <c r="BQ1099" s="103">
        <f t="shared" si="446"/>
        <v>27031</v>
      </c>
      <c r="BS1099" s="7" t="s">
        <v>2466</v>
      </c>
      <c r="BV1099" s="61">
        <v>2</v>
      </c>
    </row>
    <row r="1100" spans="1:74" ht="14" hidden="1" customHeight="1" outlineLevel="1" x14ac:dyDescent="0.2">
      <c r="A1100" t="s">
        <v>652</v>
      </c>
      <c r="B1100" t="s">
        <v>2550</v>
      </c>
      <c r="C1100" s="1">
        <f t="shared" si="437"/>
        <v>5019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0</v>
      </c>
      <c r="G1100" s="1">
        <f t="shared" si="448"/>
        <v>798</v>
      </c>
      <c r="H1100" s="2">
        <f t="shared" si="449"/>
        <v>0.15899581589958159</v>
      </c>
      <c r="I1100" s="2"/>
      <c r="J1100" s="2">
        <f t="shared" si="438"/>
        <v>0.40745168360231121</v>
      </c>
      <c r="K1100" s="2">
        <f t="shared" si="439"/>
        <v>0.56644749950189277</v>
      </c>
      <c r="L1100" s="2">
        <f t="shared" si="440"/>
        <v>0</v>
      </c>
      <c r="M1100" s="2">
        <f t="shared" si="441"/>
        <v>2.610081689579602E-2</v>
      </c>
      <c r="N1100" s="1">
        <v>2045</v>
      </c>
      <c r="O1100" s="1">
        <v>2843</v>
      </c>
      <c r="Q1100" s="1">
        <v>30</v>
      </c>
      <c r="R1100" s="61"/>
      <c r="S1100" s="61"/>
      <c r="T1100" s="61"/>
      <c r="U1100" s="61"/>
      <c r="V1100" s="61"/>
      <c r="W1100" s="61">
        <f t="shared" si="447"/>
        <v>2</v>
      </c>
      <c r="X1100" s="61">
        <v>99</v>
      </c>
      <c r="Y1100" s="61">
        <v>0</v>
      </c>
      <c r="Z1100" s="61">
        <v>0</v>
      </c>
      <c r="AA1100" s="61">
        <v>0</v>
      </c>
      <c r="AB1100" s="61">
        <v>0</v>
      </c>
      <c r="AC1100" s="61">
        <v>0</v>
      </c>
      <c r="BB1100" s="7">
        <f>IF(Q1100&gt;0,RANK(Q1100,(N1100:P1100,Q1100:AE1100)),0)</f>
        <v>4</v>
      </c>
      <c r="BC1100" s="7">
        <f>IF(R1100&gt;0,RANK(R1100,(N1100:P1100,Q1100:AE1100)),0)</f>
        <v>0</v>
      </c>
      <c r="BD1100" s="7">
        <f>IF(T1100&gt;0,RANK(T1100,(N1100:P1100,Q1100:AE1100)),0)</f>
        <v>0</v>
      </c>
      <c r="BE1100" s="7">
        <f>IF(S1100&gt;0,RANK(S1100,(N1100:P1100,Q1100:AE1100)),0)</f>
        <v>0</v>
      </c>
      <c r="BF1100" s="2">
        <f t="shared" si="442"/>
        <v>5.9772863120143458E-3</v>
      </c>
      <c r="BG1100" s="2">
        <f t="shared" si="443"/>
        <v>0</v>
      </c>
      <c r="BH1100" s="2">
        <f t="shared" si="444"/>
        <v>0</v>
      </c>
      <c r="BI1100" s="2">
        <f t="shared" si="445"/>
        <v>0</v>
      </c>
      <c r="BK1100" t="s">
        <v>652</v>
      </c>
      <c r="BL1100" t="s">
        <v>2550</v>
      </c>
      <c r="BO1100" s="99">
        <v>27</v>
      </c>
      <c r="BP1100" s="97">
        <v>33</v>
      </c>
      <c r="BQ1100" s="103">
        <f t="shared" si="446"/>
        <v>27033</v>
      </c>
      <c r="BS1100" s="7" t="s">
        <v>2466</v>
      </c>
      <c r="BV1100" s="61">
        <v>2</v>
      </c>
    </row>
    <row r="1101" spans="1:74" ht="14" hidden="1" customHeight="1" outlineLevel="1" x14ac:dyDescent="0.2">
      <c r="A1101" t="s">
        <v>622</v>
      </c>
      <c r="B1101" t="s">
        <v>2550</v>
      </c>
      <c r="C1101" s="1">
        <f t="shared" si="437"/>
        <v>31310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0</v>
      </c>
      <c r="G1101" s="1">
        <f t="shared" si="448"/>
        <v>6310</v>
      </c>
      <c r="H1101" s="2">
        <f t="shared" si="449"/>
        <v>0.20153305653145959</v>
      </c>
      <c r="I1101" s="2"/>
      <c r="J1101" s="2">
        <f t="shared" si="438"/>
        <v>0.37898435004790804</v>
      </c>
      <c r="K1101" s="2">
        <f t="shared" si="439"/>
        <v>0.58051740657936757</v>
      </c>
      <c r="L1101" s="2">
        <f t="shared" si="440"/>
        <v>0</v>
      </c>
      <c r="M1101" s="2">
        <f t="shared" si="441"/>
        <v>4.0498243372724452E-2</v>
      </c>
      <c r="N1101" s="1">
        <v>11866</v>
      </c>
      <c r="O1101" s="1">
        <v>18176</v>
      </c>
      <c r="Q1101" s="1">
        <v>285</v>
      </c>
      <c r="R1101" s="61"/>
      <c r="S1101" s="61"/>
      <c r="T1101" s="61"/>
      <c r="U1101" s="61"/>
      <c r="V1101" s="61"/>
      <c r="W1101" s="61">
        <f t="shared" si="447"/>
        <v>6</v>
      </c>
      <c r="X1101" s="61">
        <v>977</v>
      </c>
      <c r="Y1101" s="61">
        <v>0</v>
      </c>
      <c r="Z1101" s="61">
        <v>0</v>
      </c>
      <c r="AA1101" s="61">
        <v>0</v>
      </c>
      <c r="AB1101" s="61">
        <v>0</v>
      </c>
      <c r="AC1101" s="61">
        <v>0</v>
      </c>
      <c r="BB1101" s="7">
        <f>IF(Q1101&gt;0,RANK(Q1101,(N1101:P1101,Q1101:AE1101)),0)</f>
        <v>4</v>
      </c>
      <c r="BC1101" s="7">
        <f>IF(R1101&gt;0,RANK(R1101,(N1101:P1101,Q1101:AE1101)),0)</f>
        <v>0</v>
      </c>
      <c r="BD1101" s="7">
        <f>IF(T1101&gt;0,RANK(T1101,(N1101:P1101,Q1101:AE1101)),0)</f>
        <v>0</v>
      </c>
      <c r="BE1101" s="7">
        <f>IF(S1101&gt;0,RANK(S1101,(N1101:P1101,Q1101:AE1101)),0)</f>
        <v>0</v>
      </c>
      <c r="BF1101" s="2">
        <f t="shared" si="442"/>
        <v>9.1025231555413606E-3</v>
      </c>
      <c r="BG1101" s="2">
        <f t="shared" si="443"/>
        <v>0</v>
      </c>
      <c r="BH1101" s="2">
        <f t="shared" si="444"/>
        <v>0</v>
      </c>
      <c r="BI1101" s="2">
        <f t="shared" si="445"/>
        <v>0</v>
      </c>
      <c r="BK1101" t="s">
        <v>622</v>
      </c>
      <c r="BL1101" t="s">
        <v>2550</v>
      </c>
      <c r="BO1101" s="99">
        <v>27</v>
      </c>
      <c r="BP1101" s="97">
        <v>35</v>
      </c>
      <c r="BQ1101" s="103">
        <f t="shared" si="446"/>
        <v>27035</v>
      </c>
      <c r="BS1101" s="7" t="s">
        <v>2466</v>
      </c>
      <c r="BV1101" s="61">
        <v>6</v>
      </c>
    </row>
    <row r="1102" spans="1:74" ht="14" hidden="1" customHeight="1" outlineLevel="1" x14ac:dyDescent="0.2">
      <c r="A1102" t="s">
        <v>623</v>
      </c>
      <c r="B1102" t="s">
        <v>2550</v>
      </c>
      <c r="C1102" s="1">
        <f t="shared" si="437"/>
        <v>206771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>IF(P1102&gt;0,RANK(P1102,(N1102:P1102,Q1102:AE1102)),0)</f>
        <v>0</v>
      </c>
      <c r="G1102" s="1">
        <f t="shared" si="448"/>
        <v>24163</v>
      </c>
      <c r="H1102" s="2">
        <f t="shared" si="449"/>
        <v>0.11685874711637512</v>
      </c>
      <c r="I1102" s="2"/>
      <c r="J1102" s="2">
        <f t="shared" si="438"/>
        <v>0.5389005228005862</v>
      </c>
      <c r="K1102" s="2">
        <f t="shared" si="439"/>
        <v>0.42204177568421103</v>
      </c>
      <c r="L1102" s="2">
        <f t="shared" si="440"/>
        <v>0</v>
      </c>
      <c r="M1102" s="2">
        <f t="shared" si="441"/>
        <v>3.905770151520277E-2</v>
      </c>
      <c r="N1102" s="1">
        <v>111429</v>
      </c>
      <c r="O1102" s="1">
        <v>87266</v>
      </c>
      <c r="Q1102" s="1">
        <v>2341</v>
      </c>
      <c r="R1102" s="61"/>
      <c r="S1102" s="61"/>
      <c r="T1102" s="61"/>
      <c r="U1102" s="61"/>
      <c r="V1102" s="61"/>
      <c r="W1102" s="61">
        <f t="shared" si="447"/>
        <v>96</v>
      </c>
      <c r="X1102" s="61">
        <v>5639</v>
      </c>
      <c r="Y1102" s="61">
        <v>0</v>
      </c>
      <c r="Z1102" s="61">
        <v>0</v>
      </c>
      <c r="AA1102" s="61">
        <v>0</v>
      </c>
      <c r="AB1102" s="61">
        <v>0</v>
      </c>
      <c r="AC1102" s="61">
        <v>0</v>
      </c>
      <c r="BB1102" s="7">
        <f>IF(Q1102&gt;0,RANK(Q1102,(N1102:P1102,Q1102:AE1102)),0)</f>
        <v>4</v>
      </c>
      <c r="BC1102" s="7">
        <f>IF(R1102&gt;0,RANK(R1102,(N1102:P1102,Q1102:AE1102)),0)</f>
        <v>0</v>
      </c>
      <c r="BD1102" s="7">
        <f>IF(T1102&gt;0,RANK(T1102,(N1102:P1102,Q1102:AE1102)),0)</f>
        <v>0</v>
      </c>
      <c r="BE1102" s="7">
        <f>IF(S1102&gt;0,RANK(S1102,(N1102:P1102,Q1102:AE1102)),0)</f>
        <v>0</v>
      </c>
      <c r="BF1102" s="2">
        <f t="shared" si="442"/>
        <v>1.1321703720541082E-2</v>
      </c>
      <c r="BG1102" s="2">
        <f t="shared" si="443"/>
        <v>0</v>
      </c>
      <c r="BH1102" s="2">
        <f t="shared" si="444"/>
        <v>0</v>
      </c>
      <c r="BI1102" s="2">
        <f t="shared" si="445"/>
        <v>0</v>
      </c>
      <c r="BK1102" t="s">
        <v>623</v>
      </c>
      <c r="BL1102" t="s">
        <v>2550</v>
      </c>
      <c r="BO1102" s="99">
        <v>27</v>
      </c>
      <c r="BP1102" s="97">
        <v>37</v>
      </c>
      <c r="BQ1102" s="103">
        <f t="shared" si="446"/>
        <v>27037</v>
      </c>
      <c r="BS1102" s="7" t="s">
        <v>2466</v>
      </c>
      <c r="BV1102" s="61">
        <v>96</v>
      </c>
    </row>
    <row r="1103" spans="1:74" ht="14" hidden="1" customHeight="1" outlineLevel="1" x14ac:dyDescent="0.2">
      <c r="A1103" t="s">
        <v>2382</v>
      </c>
      <c r="B1103" t="s">
        <v>2550</v>
      </c>
      <c r="C1103" s="1">
        <f t="shared" si="437"/>
        <v>9128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0</v>
      </c>
      <c r="G1103" s="1">
        <f t="shared" si="448"/>
        <v>1264</v>
      </c>
      <c r="H1103" s="2">
        <f t="shared" si="449"/>
        <v>0.13847502191060473</v>
      </c>
      <c r="I1103" s="2"/>
      <c r="J1103" s="2">
        <f t="shared" si="438"/>
        <v>0.41334355828220859</v>
      </c>
      <c r="K1103" s="2">
        <f t="shared" si="439"/>
        <v>0.55181858019281327</v>
      </c>
      <c r="L1103" s="2">
        <f t="shared" si="440"/>
        <v>0</v>
      </c>
      <c r="M1103" s="2">
        <f t="shared" si="441"/>
        <v>3.4837861524978142E-2</v>
      </c>
      <c r="N1103" s="1">
        <v>3773</v>
      </c>
      <c r="O1103" s="1">
        <v>5037</v>
      </c>
      <c r="Q1103" s="1">
        <v>90</v>
      </c>
      <c r="R1103" s="61"/>
      <c r="S1103" s="61"/>
      <c r="T1103" s="61"/>
      <c r="U1103" s="61"/>
      <c r="V1103" s="61"/>
      <c r="W1103" s="61">
        <f t="shared" si="447"/>
        <v>4</v>
      </c>
      <c r="X1103" s="61">
        <v>224</v>
      </c>
      <c r="Y1103" s="61">
        <v>0</v>
      </c>
      <c r="Z1103" s="61">
        <v>0</v>
      </c>
      <c r="AA1103" s="61">
        <v>0</v>
      </c>
      <c r="AB1103" s="61">
        <v>0</v>
      </c>
      <c r="AC1103" s="61">
        <v>0</v>
      </c>
      <c r="BB1103" s="7">
        <f>IF(Q1103&gt;0,RANK(Q1103,(N1103:P1103,Q1103:AE1103)),0)</f>
        <v>4</v>
      </c>
      <c r="BC1103" s="7">
        <f>IF(R1103&gt;0,RANK(R1103,(N1103:P1103,Q1103:AE1103)),0)</f>
        <v>0</v>
      </c>
      <c r="BD1103" s="7">
        <f>IF(T1103&gt;0,RANK(T1103,(N1103:P1103,Q1103:AE1103)),0)</f>
        <v>0</v>
      </c>
      <c r="BE1103" s="7">
        <f>IF(S1103&gt;0,RANK(S1103,(N1103:P1103,Q1103:AE1103)),0)</f>
        <v>0</v>
      </c>
      <c r="BF1103" s="2">
        <f t="shared" si="442"/>
        <v>9.8597721297107796E-3</v>
      </c>
      <c r="BG1103" s="2">
        <f t="shared" si="443"/>
        <v>0</v>
      </c>
      <c r="BH1103" s="2">
        <f t="shared" si="444"/>
        <v>0</v>
      </c>
      <c r="BI1103" s="2">
        <f t="shared" si="445"/>
        <v>0</v>
      </c>
      <c r="BK1103" t="s">
        <v>2382</v>
      </c>
      <c r="BL1103" t="s">
        <v>2550</v>
      </c>
      <c r="BO1103" s="99">
        <v>27</v>
      </c>
      <c r="BP1103" s="97">
        <v>39</v>
      </c>
      <c r="BQ1103" s="103">
        <f t="shared" si="446"/>
        <v>27039</v>
      </c>
      <c r="BS1103" s="7" t="s">
        <v>2466</v>
      </c>
      <c r="BV1103" s="61">
        <v>4</v>
      </c>
    </row>
    <row r="1104" spans="1:74" ht="14" hidden="1" customHeight="1" outlineLevel="1" x14ac:dyDescent="0.2">
      <c r="A1104" t="s">
        <v>435</v>
      </c>
      <c r="B1104" t="s">
        <v>2550</v>
      </c>
      <c r="C1104" s="1">
        <f t="shared" si="437"/>
        <v>18045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0</v>
      </c>
      <c r="G1104" s="1">
        <f t="shared" si="448"/>
        <v>4258</v>
      </c>
      <c r="H1104" s="2">
        <f t="shared" si="449"/>
        <v>0.23596564145192575</v>
      </c>
      <c r="I1104" s="2"/>
      <c r="J1104" s="2">
        <f t="shared" si="438"/>
        <v>0.36813521751177614</v>
      </c>
      <c r="K1104" s="2">
        <f t="shared" si="439"/>
        <v>0.6041008589637018</v>
      </c>
      <c r="L1104" s="2">
        <f t="shared" si="440"/>
        <v>0</v>
      </c>
      <c r="M1104" s="2">
        <f t="shared" si="441"/>
        <v>2.7763923524522061E-2</v>
      </c>
      <c r="N1104" s="1">
        <v>6643</v>
      </c>
      <c r="O1104" s="1">
        <v>10901</v>
      </c>
      <c r="Q1104" s="1">
        <v>128</v>
      </c>
      <c r="R1104" s="61"/>
      <c r="S1104" s="61"/>
      <c r="T1104" s="61"/>
      <c r="U1104" s="61"/>
      <c r="V1104" s="61"/>
      <c r="W1104" s="61">
        <f t="shared" si="447"/>
        <v>7</v>
      </c>
      <c r="X1104" s="61">
        <v>366</v>
      </c>
      <c r="Y1104" s="61">
        <v>0</v>
      </c>
      <c r="Z1104" s="61">
        <v>0</v>
      </c>
      <c r="AA1104" s="61">
        <v>0</v>
      </c>
      <c r="AB1104" s="61">
        <v>0</v>
      </c>
      <c r="AC1104" s="61">
        <v>0</v>
      </c>
      <c r="BB1104" s="7">
        <f>IF(Q1104&gt;0,RANK(Q1104,(N1104:P1104,Q1104:AE1104)),0)</f>
        <v>4</v>
      </c>
      <c r="BC1104" s="7">
        <f>IF(R1104&gt;0,RANK(R1104,(N1104:P1104,Q1104:AE1104)),0)</f>
        <v>0</v>
      </c>
      <c r="BD1104" s="7">
        <f>IF(T1104&gt;0,RANK(T1104,(N1104:P1104,Q1104:AE1104)),0)</f>
        <v>0</v>
      </c>
      <c r="BE1104" s="7">
        <f>IF(S1104&gt;0,RANK(S1104,(N1104:P1104,Q1104:AE1104)),0)</f>
        <v>0</v>
      </c>
      <c r="BF1104" s="2">
        <f t="shared" si="442"/>
        <v>7.0933776669437516E-3</v>
      </c>
      <c r="BG1104" s="2">
        <f t="shared" si="443"/>
        <v>0</v>
      </c>
      <c r="BH1104" s="2">
        <f t="shared" si="444"/>
        <v>0</v>
      </c>
      <c r="BI1104" s="2">
        <f t="shared" si="445"/>
        <v>0</v>
      </c>
      <c r="BK1104" t="s">
        <v>435</v>
      </c>
      <c r="BL1104" t="s">
        <v>2550</v>
      </c>
      <c r="BO1104" s="99">
        <v>27</v>
      </c>
      <c r="BP1104" s="97">
        <v>41</v>
      </c>
      <c r="BQ1104" s="103">
        <f t="shared" si="446"/>
        <v>27041</v>
      </c>
      <c r="BS1104" s="7" t="s">
        <v>2466</v>
      </c>
      <c r="BV1104" s="61">
        <v>7</v>
      </c>
    </row>
    <row r="1105" spans="1:74" ht="14" hidden="1" customHeight="1" outlineLevel="1" x14ac:dyDescent="0.2">
      <c r="A1105" t="s">
        <v>624</v>
      </c>
      <c r="B1105" t="s">
        <v>2550</v>
      </c>
      <c r="C1105" s="1">
        <f t="shared" si="437"/>
        <v>6364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0</v>
      </c>
      <c r="G1105" s="1">
        <f t="shared" si="448"/>
        <v>868</v>
      </c>
      <c r="H1105" s="2">
        <f t="shared" si="449"/>
        <v>0.13639220615964803</v>
      </c>
      <c r="I1105" s="2"/>
      <c r="J1105" s="2">
        <f t="shared" si="438"/>
        <v>0.41279069767441862</v>
      </c>
      <c r="K1105" s="2">
        <f t="shared" si="439"/>
        <v>0.54918290383406665</v>
      </c>
      <c r="L1105" s="2">
        <f t="shared" si="440"/>
        <v>0</v>
      </c>
      <c r="M1105" s="2">
        <f t="shared" si="441"/>
        <v>3.8026398491514679E-2</v>
      </c>
      <c r="N1105" s="1">
        <v>2627</v>
      </c>
      <c r="O1105" s="1">
        <v>3495</v>
      </c>
      <c r="Q1105" s="1">
        <v>65</v>
      </c>
      <c r="R1105" s="61"/>
      <c r="S1105" s="61"/>
      <c r="T1105" s="61"/>
      <c r="U1105" s="61"/>
      <c r="V1105" s="61"/>
      <c r="W1105" s="61">
        <f t="shared" si="447"/>
        <v>3</v>
      </c>
      <c r="X1105" s="61">
        <v>174</v>
      </c>
      <c r="Y1105" s="61">
        <v>0</v>
      </c>
      <c r="Z1105" s="61">
        <v>0</v>
      </c>
      <c r="AA1105" s="61">
        <v>0</v>
      </c>
      <c r="AB1105" s="61">
        <v>0</v>
      </c>
      <c r="AC1105" s="61">
        <v>0</v>
      </c>
      <c r="BB1105" s="7">
        <f>IF(Q1105&gt;0,RANK(Q1105,(N1105:P1105,Q1105:AE1105)),0)</f>
        <v>4</v>
      </c>
      <c r="BC1105" s="7">
        <f>IF(R1105&gt;0,RANK(R1105,(N1105:P1105,Q1105:AE1105)),0)</f>
        <v>0</v>
      </c>
      <c r="BD1105" s="7">
        <f>IF(T1105&gt;0,RANK(T1105,(N1105:P1105,Q1105:AE1105)),0)</f>
        <v>0</v>
      </c>
      <c r="BE1105" s="7">
        <f>IF(S1105&gt;0,RANK(S1105,(N1105:P1105,Q1105:AE1105)),0)</f>
        <v>0</v>
      </c>
      <c r="BF1105" s="2">
        <f t="shared" si="442"/>
        <v>1.021370207416719E-2</v>
      </c>
      <c r="BG1105" s="2">
        <f t="shared" si="443"/>
        <v>0</v>
      </c>
      <c r="BH1105" s="2">
        <f t="shared" si="444"/>
        <v>0</v>
      </c>
      <c r="BI1105" s="2">
        <f t="shared" si="445"/>
        <v>0</v>
      </c>
      <c r="BK1105" t="s">
        <v>624</v>
      </c>
      <c r="BL1105" t="s">
        <v>2550</v>
      </c>
      <c r="BO1105" s="99">
        <v>27</v>
      </c>
      <c r="BP1105" s="97">
        <v>43</v>
      </c>
      <c r="BQ1105" s="103">
        <f t="shared" si="446"/>
        <v>27043</v>
      </c>
      <c r="BS1105" s="7" t="s">
        <v>2466</v>
      </c>
      <c r="BV1105" s="61">
        <v>3</v>
      </c>
    </row>
    <row r="1106" spans="1:74" ht="14" hidden="1" customHeight="1" outlineLevel="1" x14ac:dyDescent="0.2">
      <c r="A1106" t="s">
        <v>861</v>
      </c>
      <c r="B1106" t="s">
        <v>2550</v>
      </c>
      <c r="C1106" s="1">
        <f t="shared" si="437"/>
        <v>9704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0</v>
      </c>
      <c r="G1106" s="1">
        <f t="shared" si="448"/>
        <v>190</v>
      </c>
      <c r="H1106" s="2">
        <f t="shared" si="449"/>
        <v>1.9579554822753503E-2</v>
      </c>
      <c r="I1106" s="2"/>
      <c r="J1106" s="2">
        <f t="shared" si="438"/>
        <v>0.47475267930750203</v>
      </c>
      <c r="K1106" s="2">
        <f t="shared" si="439"/>
        <v>0.49433223413025557</v>
      </c>
      <c r="L1106" s="2">
        <f t="shared" si="440"/>
        <v>0</v>
      </c>
      <c r="M1106" s="2">
        <f t="shared" si="441"/>
        <v>3.0915086562242344E-2</v>
      </c>
      <c r="N1106" s="1">
        <v>4607</v>
      </c>
      <c r="O1106" s="1">
        <v>4797</v>
      </c>
      <c r="Q1106" s="1">
        <v>81</v>
      </c>
      <c r="R1106" s="61"/>
      <c r="S1106" s="61"/>
      <c r="T1106" s="61"/>
      <c r="U1106" s="61"/>
      <c r="V1106" s="61"/>
      <c r="W1106" s="61">
        <f t="shared" si="447"/>
        <v>2</v>
      </c>
      <c r="X1106" s="61">
        <v>217</v>
      </c>
      <c r="Y1106" s="61">
        <v>0</v>
      </c>
      <c r="Z1106" s="61">
        <v>0</v>
      </c>
      <c r="AA1106" s="61">
        <v>0</v>
      </c>
      <c r="AB1106" s="61">
        <v>0</v>
      </c>
      <c r="AC1106" s="61">
        <v>0</v>
      </c>
      <c r="BB1106" s="7">
        <f>IF(Q1106&gt;0,RANK(Q1106,(N1106:P1106,Q1106:AE1106)),0)</f>
        <v>4</v>
      </c>
      <c r="BC1106" s="7">
        <f>IF(R1106&gt;0,RANK(R1106,(N1106:P1106,Q1106:AE1106)),0)</f>
        <v>0</v>
      </c>
      <c r="BD1106" s="7">
        <f>IF(T1106&gt;0,RANK(T1106,(N1106:P1106,Q1106:AE1106)),0)</f>
        <v>0</v>
      </c>
      <c r="BE1106" s="7">
        <f>IF(S1106&gt;0,RANK(S1106,(N1106:P1106,Q1106:AE1106)),0)</f>
        <v>0</v>
      </c>
      <c r="BF1106" s="2">
        <f t="shared" si="442"/>
        <v>8.3470733718054406E-3</v>
      </c>
      <c r="BG1106" s="2">
        <f t="shared" si="443"/>
        <v>0</v>
      </c>
      <c r="BH1106" s="2">
        <f t="shared" si="444"/>
        <v>0</v>
      </c>
      <c r="BI1106" s="2">
        <f t="shared" si="445"/>
        <v>0</v>
      </c>
      <c r="BK1106" t="s">
        <v>861</v>
      </c>
      <c r="BL1106" t="s">
        <v>2550</v>
      </c>
      <c r="BO1106" s="99">
        <v>27</v>
      </c>
      <c r="BP1106" s="97">
        <v>45</v>
      </c>
      <c r="BQ1106" s="103">
        <f t="shared" si="446"/>
        <v>27045</v>
      </c>
      <c r="BS1106" s="7" t="s">
        <v>2466</v>
      </c>
      <c r="BV1106" s="61">
        <v>2</v>
      </c>
    </row>
    <row r="1107" spans="1:74" ht="14" hidden="1" customHeight="1" outlineLevel="1" x14ac:dyDescent="0.2">
      <c r="A1107" t="s">
        <v>98</v>
      </c>
      <c r="B1107" t="s">
        <v>2550</v>
      </c>
      <c r="C1107" s="1">
        <f t="shared" si="437"/>
        <v>13970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0</v>
      </c>
      <c r="G1107" s="1">
        <f t="shared" si="448"/>
        <v>195</v>
      </c>
      <c r="H1107" s="2">
        <f t="shared" si="449"/>
        <v>1.395848246241947E-2</v>
      </c>
      <c r="I1107" s="2"/>
      <c r="J1107" s="2">
        <f t="shared" si="438"/>
        <v>0.49005010737294202</v>
      </c>
      <c r="K1107" s="2">
        <f t="shared" si="439"/>
        <v>0.47609162491052254</v>
      </c>
      <c r="L1107" s="2">
        <f t="shared" si="440"/>
        <v>0</v>
      </c>
      <c r="M1107" s="2">
        <f t="shared" si="441"/>
        <v>3.3858267716535495E-2</v>
      </c>
      <c r="N1107" s="1">
        <v>6846</v>
      </c>
      <c r="O1107" s="1">
        <v>6651</v>
      </c>
      <c r="Q1107" s="1">
        <v>101</v>
      </c>
      <c r="R1107" s="61"/>
      <c r="S1107" s="61"/>
      <c r="T1107" s="61"/>
      <c r="U1107" s="61"/>
      <c r="V1107" s="61"/>
      <c r="W1107" s="61">
        <f t="shared" si="447"/>
        <v>4</v>
      </c>
      <c r="X1107" s="61">
        <v>368</v>
      </c>
      <c r="Y1107" s="61">
        <v>0</v>
      </c>
      <c r="Z1107" s="61">
        <v>0</v>
      </c>
      <c r="AA1107" s="61">
        <v>0</v>
      </c>
      <c r="AB1107" s="61">
        <v>0</v>
      </c>
      <c r="AC1107" s="61">
        <v>0</v>
      </c>
      <c r="BB1107" s="7">
        <f>IF(Q1107&gt;0,RANK(Q1107,(N1107:P1107,Q1107:AE1107)),0)</f>
        <v>4</v>
      </c>
      <c r="BC1107" s="7">
        <f>IF(R1107&gt;0,RANK(R1107,(N1107:P1107,Q1107:AE1107)),0)</f>
        <v>0</v>
      </c>
      <c r="BD1107" s="7">
        <f>IF(T1107&gt;0,RANK(T1107,(N1107:P1107,Q1107:AE1107)),0)</f>
        <v>0</v>
      </c>
      <c r="BE1107" s="7">
        <f>IF(S1107&gt;0,RANK(S1107,(N1107:P1107,Q1107:AE1107)),0)</f>
        <v>0</v>
      </c>
      <c r="BF1107" s="2">
        <f t="shared" si="442"/>
        <v>7.2297780959198286E-3</v>
      </c>
      <c r="BG1107" s="2">
        <f t="shared" si="443"/>
        <v>0</v>
      </c>
      <c r="BH1107" s="2">
        <f t="shared" si="444"/>
        <v>0</v>
      </c>
      <c r="BI1107" s="2">
        <f t="shared" si="445"/>
        <v>0</v>
      </c>
      <c r="BK1107" t="s">
        <v>98</v>
      </c>
      <c r="BL1107" t="s">
        <v>2550</v>
      </c>
      <c r="BO1107" s="99">
        <v>27</v>
      </c>
      <c r="BP1107" s="97">
        <v>47</v>
      </c>
      <c r="BQ1107" s="103">
        <f t="shared" si="446"/>
        <v>27047</v>
      </c>
      <c r="BS1107" s="7" t="s">
        <v>2466</v>
      </c>
      <c r="BV1107" s="61">
        <v>4</v>
      </c>
    </row>
    <row r="1108" spans="1:74" ht="14" hidden="1" customHeight="1" outlineLevel="1" x14ac:dyDescent="0.2">
      <c r="A1108" t="s">
        <v>657</v>
      </c>
      <c r="B1108" t="s">
        <v>2550</v>
      </c>
      <c r="C1108" s="1">
        <f t="shared" si="437"/>
        <v>23091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0</v>
      </c>
      <c r="G1108" s="1">
        <f t="shared" si="448"/>
        <v>1197</v>
      </c>
      <c r="H1108" s="2">
        <f t="shared" si="449"/>
        <v>5.1838378589060673E-2</v>
      </c>
      <c r="I1108" s="2"/>
      <c r="J1108" s="2">
        <f t="shared" si="438"/>
        <v>0.45346671863496602</v>
      </c>
      <c r="K1108" s="2">
        <f t="shared" si="439"/>
        <v>0.50530509722402672</v>
      </c>
      <c r="L1108" s="2">
        <f t="shared" si="440"/>
        <v>0</v>
      </c>
      <c r="M1108" s="2">
        <f t="shared" si="441"/>
        <v>4.1228184141007262E-2</v>
      </c>
      <c r="N1108" s="1">
        <v>10471</v>
      </c>
      <c r="O1108" s="1">
        <v>11668</v>
      </c>
      <c r="Q1108" s="1">
        <v>266</v>
      </c>
      <c r="R1108" s="61"/>
      <c r="S1108" s="61"/>
      <c r="T1108" s="61"/>
      <c r="U1108" s="61"/>
      <c r="V1108" s="61"/>
      <c r="W1108" s="61">
        <f t="shared" si="447"/>
        <v>11</v>
      </c>
      <c r="X1108" s="61">
        <v>675</v>
      </c>
      <c r="Y1108" s="61">
        <v>0</v>
      </c>
      <c r="Z1108" s="61">
        <v>0</v>
      </c>
      <c r="AA1108" s="61">
        <v>0</v>
      </c>
      <c r="AB1108" s="61">
        <v>0</v>
      </c>
      <c r="AC1108" s="61">
        <v>0</v>
      </c>
      <c r="BB1108" s="7">
        <f>IF(Q1108&gt;0,RANK(Q1108,(N1108:P1108,Q1108:AE1108)),0)</f>
        <v>4</v>
      </c>
      <c r="BC1108" s="7">
        <f>IF(R1108&gt;0,RANK(R1108,(N1108:P1108,Q1108:AE1108)),0)</f>
        <v>0</v>
      </c>
      <c r="BD1108" s="7">
        <f>IF(T1108&gt;0,RANK(T1108,(N1108:P1108,Q1108:AE1108)),0)</f>
        <v>0</v>
      </c>
      <c r="BE1108" s="7">
        <f>IF(S1108&gt;0,RANK(S1108,(N1108:P1108,Q1108:AE1108)),0)</f>
        <v>0</v>
      </c>
      <c r="BF1108" s="2">
        <f t="shared" si="442"/>
        <v>1.1519639686457927E-2</v>
      </c>
      <c r="BG1108" s="2">
        <f t="shared" si="443"/>
        <v>0</v>
      </c>
      <c r="BH1108" s="2">
        <f t="shared" si="444"/>
        <v>0</v>
      </c>
      <c r="BI1108" s="2">
        <f t="shared" si="445"/>
        <v>0</v>
      </c>
      <c r="BK1108" t="s">
        <v>657</v>
      </c>
      <c r="BL1108" t="s">
        <v>2550</v>
      </c>
      <c r="BO1108" s="99">
        <v>27</v>
      </c>
      <c r="BP1108" s="97">
        <v>49</v>
      </c>
      <c r="BQ1108" s="103">
        <f t="shared" si="446"/>
        <v>27049</v>
      </c>
      <c r="BS1108" s="7" t="s">
        <v>2466</v>
      </c>
      <c r="BV1108" s="61">
        <v>11</v>
      </c>
    </row>
    <row r="1109" spans="1:74" ht="14" hidden="1" customHeight="1" outlineLevel="1" x14ac:dyDescent="0.2">
      <c r="A1109" t="s">
        <v>1479</v>
      </c>
      <c r="B1109" t="s">
        <v>2550</v>
      </c>
      <c r="C1109" s="1">
        <f t="shared" si="437"/>
        <v>3115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0</v>
      </c>
      <c r="G1109" s="1">
        <f t="shared" si="448"/>
        <v>423</v>
      </c>
      <c r="H1109" s="2">
        <f t="shared" si="449"/>
        <v>0.13579454253611556</v>
      </c>
      <c r="I1109" s="2"/>
      <c r="J1109" s="2">
        <f t="shared" si="438"/>
        <v>0.41316211878009629</v>
      </c>
      <c r="K1109" s="2">
        <f t="shared" si="439"/>
        <v>0.5489566613162119</v>
      </c>
      <c r="L1109" s="2">
        <f t="shared" si="440"/>
        <v>0</v>
      </c>
      <c r="M1109" s="2">
        <f t="shared" si="441"/>
        <v>3.7881219903691865E-2</v>
      </c>
      <c r="N1109" s="1">
        <v>1287</v>
      </c>
      <c r="O1109" s="1">
        <v>1710</v>
      </c>
      <c r="Q1109" s="1">
        <v>27</v>
      </c>
      <c r="R1109" s="61"/>
      <c r="S1109" s="61"/>
      <c r="T1109" s="61"/>
      <c r="U1109" s="61"/>
      <c r="V1109" s="61"/>
      <c r="W1109" s="61">
        <f t="shared" si="447"/>
        <v>0</v>
      </c>
      <c r="X1109" s="61">
        <v>91</v>
      </c>
      <c r="Y1109" s="61">
        <v>0</v>
      </c>
      <c r="Z1109" s="61">
        <v>0</v>
      </c>
      <c r="AA1109" s="61">
        <v>0</v>
      </c>
      <c r="AB1109" s="61">
        <v>0</v>
      </c>
      <c r="AC1109" s="61">
        <v>0</v>
      </c>
      <c r="BB1109" s="7">
        <f>IF(Q1109&gt;0,RANK(Q1109,(N1109:P1109,Q1109:AE1109)),0)</f>
        <v>4</v>
      </c>
      <c r="BC1109" s="7">
        <f>IF(R1109&gt;0,RANK(R1109,(N1109:P1109,Q1109:AE1109)),0)</f>
        <v>0</v>
      </c>
      <c r="BD1109" s="7">
        <f>IF(T1109&gt;0,RANK(T1109,(N1109:P1109,Q1109:AE1109)),0)</f>
        <v>0</v>
      </c>
      <c r="BE1109" s="7">
        <f>IF(S1109&gt;0,RANK(S1109,(N1109:P1109,Q1109:AE1109)),0)</f>
        <v>0</v>
      </c>
      <c r="BF1109" s="2">
        <f t="shared" si="442"/>
        <v>8.6677367576243978E-3</v>
      </c>
      <c r="BG1109" s="2">
        <f t="shared" si="443"/>
        <v>0</v>
      </c>
      <c r="BH1109" s="2">
        <f t="shared" si="444"/>
        <v>0</v>
      </c>
      <c r="BI1109" s="2">
        <f t="shared" si="445"/>
        <v>0</v>
      </c>
      <c r="BK1109" t="s">
        <v>1479</v>
      </c>
      <c r="BL1109" t="s">
        <v>2550</v>
      </c>
      <c r="BO1109" s="99">
        <v>27</v>
      </c>
      <c r="BP1109" s="97">
        <v>51</v>
      </c>
      <c r="BQ1109" s="103">
        <f t="shared" si="446"/>
        <v>27051</v>
      </c>
      <c r="BS1109" s="7" t="s">
        <v>2466</v>
      </c>
      <c r="BV1109" s="61">
        <v>0</v>
      </c>
    </row>
    <row r="1110" spans="1:74" ht="14" hidden="1" customHeight="1" outlineLevel="1" x14ac:dyDescent="0.2">
      <c r="A1110" t="s">
        <v>862</v>
      </c>
      <c r="B1110" t="s">
        <v>2550</v>
      </c>
      <c r="C1110" s="1">
        <f t="shared" si="437"/>
        <v>626662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>IF(P1110&gt;0,RANK(P1110,(N1110:P1110,Q1110:AE1110)),0)</f>
        <v>0</v>
      </c>
      <c r="G1110" s="1">
        <f t="shared" si="448"/>
        <v>240490</v>
      </c>
      <c r="H1110" s="2">
        <f t="shared" si="449"/>
        <v>0.38376349611114124</v>
      </c>
      <c r="I1110" s="2"/>
      <c r="J1110" s="2">
        <f t="shared" si="438"/>
        <v>0.67439544762567383</v>
      </c>
      <c r="K1110" s="2">
        <f t="shared" si="439"/>
        <v>0.29063195151453258</v>
      </c>
      <c r="L1110" s="2">
        <f t="shared" si="440"/>
        <v>0</v>
      </c>
      <c r="M1110" s="2">
        <f t="shared" si="441"/>
        <v>3.497260085979359E-2</v>
      </c>
      <c r="N1110" s="1">
        <v>422618</v>
      </c>
      <c r="O1110" s="1">
        <v>182128</v>
      </c>
      <c r="Q1110" s="1">
        <v>6592</v>
      </c>
      <c r="R1110" s="61"/>
      <c r="S1110" s="61"/>
      <c r="T1110" s="61"/>
      <c r="U1110" s="61"/>
      <c r="V1110" s="61"/>
      <c r="W1110" s="61">
        <f t="shared" si="447"/>
        <v>286</v>
      </c>
      <c r="X1110" s="61">
        <v>15035</v>
      </c>
      <c r="Y1110" s="61">
        <v>0</v>
      </c>
      <c r="Z1110" s="61">
        <v>0</v>
      </c>
      <c r="AA1110" s="61">
        <v>1</v>
      </c>
      <c r="AB1110" s="61">
        <v>1</v>
      </c>
      <c r="AC1110" s="61">
        <v>1</v>
      </c>
      <c r="BB1110" s="7">
        <f>IF(Q1110&gt;0,RANK(Q1110,(N1110:P1110,Q1110:AE1110)),0)</f>
        <v>4</v>
      </c>
      <c r="BC1110" s="7">
        <f>IF(R1110&gt;0,RANK(R1110,(N1110:P1110,Q1110:AE1110)),0)</f>
        <v>0</v>
      </c>
      <c r="BD1110" s="7">
        <f>IF(T1110&gt;0,RANK(T1110,(N1110:P1110,Q1110:AE1110)),0)</f>
        <v>0</v>
      </c>
      <c r="BE1110" s="7">
        <f>IF(S1110&gt;0,RANK(S1110,(N1110:P1110,Q1110:AE1110)),0)</f>
        <v>0</v>
      </c>
      <c r="BF1110" s="2">
        <f t="shared" si="442"/>
        <v>1.0519227270841378E-2</v>
      </c>
      <c r="BG1110" s="2">
        <f t="shared" si="443"/>
        <v>0</v>
      </c>
      <c r="BH1110" s="2">
        <f t="shared" si="444"/>
        <v>0</v>
      </c>
      <c r="BI1110" s="2">
        <f t="shared" si="445"/>
        <v>0</v>
      </c>
      <c r="BK1110" t="s">
        <v>862</v>
      </c>
      <c r="BL1110" t="s">
        <v>2550</v>
      </c>
      <c r="BO1110" s="99">
        <v>27</v>
      </c>
      <c r="BP1110" s="97">
        <v>53</v>
      </c>
      <c r="BQ1110" s="103">
        <f t="shared" si="446"/>
        <v>27053</v>
      </c>
      <c r="BS1110" s="7" t="s">
        <v>2466</v>
      </c>
      <c r="BV1110" s="61">
        <v>289</v>
      </c>
    </row>
    <row r="1111" spans="1:74" ht="14" hidden="1" customHeight="1" outlineLevel="1" x14ac:dyDescent="0.2">
      <c r="A1111" t="s">
        <v>2267</v>
      </c>
      <c r="B1111" t="s">
        <v>2550</v>
      </c>
      <c r="C1111" s="1">
        <f t="shared" si="437"/>
        <v>8956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>IF(P1111&gt;0,RANK(P1111,(N1111:P1111,Q1111:AE1111)),0)</f>
        <v>0</v>
      </c>
      <c r="G1111" s="1">
        <f t="shared" si="448"/>
        <v>147</v>
      </c>
      <c r="H1111" s="2">
        <f t="shared" si="449"/>
        <v>1.641357748995087E-2</v>
      </c>
      <c r="I1111" s="2"/>
      <c r="J1111" s="2">
        <f t="shared" si="438"/>
        <v>0.49307726663689144</v>
      </c>
      <c r="K1111" s="2">
        <f t="shared" si="439"/>
        <v>0.47666368914694057</v>
      </c>
      <c r="L1111" s="2">
        <f t="shared" si="440"/>
        <v>0</v>
      </c>
      <c r="M1111" s="2">
        <f t="shared" si="441"/>
        <v>3.0259044216167985E-2</v>
      </c>
      <c r="N1111" s="1">
        <v>4416</v>
      </c>
      <c r="O1111" s="1">
        <v>4269</v>
      </c>
      <c r="Q1111" s="1">
        <v>66</v>
      </c>
      <c r="R1111" s="61"/>
      <c r="S1111" s="61"/>
      <c r="T1111" s="61"/>
      <c r="U1111" s="61"/>
      <c r="V1111" s="61"/>
      <c r="W1111" s="61">
        <f t="shared" si="447"/>
        <v>1</v>
      </c>
      <c r="X1111" s="61">
        <v>204</v>
      </c>
      <c r="Y1111" s="61">
        <v>0</v>
      </c>
      <c r="Z1111" s="61">
        <v>0</v>
      </c>
      <c r="AA1111" s="61">
        <v>0</v>
      </c>
      <c r="AB1111" s="61">
        <v>0</v>
      </c>
      <c r="AC1111" s="61">
        <v>0</v>
      </c>
      <c r="BB1111" s="7">
        <f>IF(Q1111&gt;0,RANK(Q1111,(N1111:P1111,Q1111:AE1111)),0)</f>
        <v>4</v>
      </c>
      <c r="BC1111" s="7">
        <f>IF(R1111&gt;0,RANK(R1111,(N1111:P1111,Q1111:AE1111)),0)</f>
        <v>0</v>
      </c>
      <c r="BD1111" s="7">
        <f>IF(T1111&gt;0,RANK(T1111,(N1111:P1111,Q1111:AE1111)),0)</f>
        <v>0</v>
      </c>
      <c r="BE1111" s="7">
        <f>IF(S1111&gt;0,RANK(S1111,(N1111:P1111,Q1111:AE1111)),0)</f>
        <v>0</v>
      </c>
      <c r="BF1111" s="2">
        <f t="shared" si="442"/>
        <v>7.3693613220187585E-3</v>
      </c>
      <c r="BG1111" s="2">
        <f t="shared" si="443"/>
        <v>0</v>
      </c>
      <c r="BH1111" s="2">
        <f t="shared" si="444"/>
        <v>0</v>
      </c>
      <c r="BI1111" s="2">
        <f t="shared" si="445"/>
        <v>0</v>
      </c>
      <c r="BK1111" t="s">
        <v>2267</v>
      </c>
      <c r="BL1111" t="s">
        <v>2550</v>
      </c>
      <c r="BO1111" s="99">
        <v>27</v>
      </c>
      <c r="BP1111" s="97">
        <v>55</v>
      </c>
      <c r="BQ1111" s="103">
        <f t="shared" si="446"/>
        <v>27055</v>
      </c>
      <c r="BS1111" s="7" t="s">
        <v>2466</v>
      </c>
      <c r="BV1111" s="61">
        <v>1</v>
      </c>
    </row>
    <row r="1112" spans="1:74" ht="14" hidden="1" customHeight="1" outlineLevel="1" x14ac:dyDescent="0.2">
      <c r="A1112" t="s">
        <v>356</v>
      </c>
      <c r="B1112" t="s">
        <v>2550</v>
      </c>
      <c r="C1112" s="1">
        <f t="shared" si="437"/>
        <v>10130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0</v>
      </c>
      <c r="G1112" s="1">
        <f t="shared" si="448"/>
        <v>2002</v>
      </c>
      <c r="H1112" s="2">
        <f t="shared" si="449"/>
        <v>0.19763079960513327</v>
      </c>
      <c r="I1112" s="2"/>
      <c r="J1112" s="2">
        <f t="shared" si="438"/>
        <v>0.38331688055281343</v>
      </c>
      <c r="K1112" s="2">
        <f t="shared" si="439"/>
        <v>0.58094768015794673</v>
      </c>
      <c r="L1112" s="2">
        <f t="shared" si="440"/>
        <v>0</v>
      </c>
      <c r="M1112" s="2">
        <f t="shared" si="441"/>
        <v>3.5735439289239834E-2</v>
      </c>
      <c r="N1112" s="1">
        <v>3883</v>
      </c>
      <c r="O1112" s="1">
        <v>5885</v>
      </c>
      <c r="Q1112" s="1">
        <v>93</v>
      </c>
      <c r="R1112" s="61"/>
      <c r="S1112" s="61"/>
      <c r="T1112" s="61"/>
      <c r="U1112" s="61"/>
      <c r="V1112" s="61"/>
      <c r="W1112" s="61">
        <f t="shared" si="447"/>
        <v>3</v>
      </c>
      <c r="X1112" s="61">
        <v>266</v>
      </c>
      <c r="Y1112" s="61">
        <v>0</v>
      </c>
      <c r="Z1112" s="61">
        <v>0</v>
      </c>
      <c r="AA1112" s="61">
        <v>0</v>
      </c>
      <c r="AB1112" s="61">
        <v>0</v>
      </c>
      <c r="AC1112" s="61">
        <v>0</v>
      </c>
      <c r="BB1112" s="7">
        <f>IF(Q1112&gt;0,RANK(Q1112,(N1112:P1112,Q1112:AE1112)),0)</f>
        <v>4</v>
      </c>
      <c r="BC1112" s="7">
        <f>IF(R1112&gt;0,RANK(R1112,(N1112:P1112,Q1112:AE1112)),0)</f>
        <v>0</v>
      </c>
      <c r="BD1112" s="7">
        <f>IF(T1112&gt;0,RANK(T1112,(N1112:P1112,Q1112:AE1112)),0)</f>
        <v>0</v>
      </c>
      <c r="BE1112" s="7">
        <f>IF(S1112&gt;0,RANK(S1112,(N1112:P1112,Q1112:AE1112)),0)</f>
        <v>0</v>
      </c>
      <c r="BF1112" s="2">
        <f t="shared" si="442"/>
        <v>9.1806515301085887E-3</v>
      </c>
      <c r="BG1112" s="2">
        <f t="shared" si="443"/>
        <v>0</v>
      </c>
      <c r="BH1112" s="2">
        <f t="shared" si="444"/>
        <v>0</v>
      </c>
      <c r="BI1112" s="2">
        <f t="shared" si="445"/>
        <v>0</v>
      </c>
      <c r="BK1112" t="s">
        <v>356</v>
      </c>
      <c r="BL1112" t="s">
        <v>2550</v>
      </c>
      <c r="BO1112" s="99">
        <v>27</v>
      </c>
      <c r="BP1112" s="97">
        <v>57</v>
      </c>
      <c r="BQ1112" s="103">
        <f t="shared" si="446"/>
        <v>27057</v>
      </c>
      <c r="BS1112" s="7" t="s">
        <v>2466</v>
      </c>
      <c r="BV1112" s="61">
        <v>3</v>
      </c>
    </row>
    <row r="1113" spans="1:74" ht="14" hidden="1" customHeight="1" outlineLevel="1" x14ac:dyDescent="0.2">
      <c r="A1113" t="s">
        <v>402</v>
      </c>
      <c r="B1113" t="s">
        <v>2550</v>
      </c>
      <c r="C1113" s="1">
        <f t="shared" si="437"/>
        <v>17351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0</v>
      </c>
      <c r="G1113" s="1">
        <f t="shared" si="448"/>
        <v>4399</v>
      </c>
      <c r="H1113" s="2">
        <f t="shared" si="449"/>
        <v>0.25353005590455879</v>
      </c>
      <c r="I1113" s="2"/>
      <c r="J1113" s="2">
        <f t="shared" si="438"/>
        <v>0.35064261425854415</v>
      </c>
      <c r="K1113" s="2">
        <f t="shared" si="439"/>
        <v>0.60417267016310294</v>
      </c>
      <c r="L1113" s="2">
        <f t="shared" si="440"/>
        <v>0</v>
      </c>
      <c r="M1113" s="2">
        <f t="shared" si="441"/>
        <v>4.5184715578352908E-2</v>
      </c>
      <c r="N1113" s="1">
        <v>6084</v>
      </c>
      <c r="O1113" s="1">
        <v>10483</v>
      </c>
      <c r="Q1113" s="1">
        <v>171</v>
      </c>
      <c r="R1113" s="61"/>
      <c r="S1113" s="61"/>
      <c r="T1113" s="61"/>
      <c r="U1113" s="61"/>
      <c r="V1113" s="61"/>
      <c r="W1113" s="61">
        <f t="shared" si="447"/>
        <v>2</v>
      </c>
      <c r="X1113" s="61">
        <v>611</v>
      </c>
      <c r="Y1113" s="61">
        <v>0</v>
      </c>
      <c r="Z1113" s="61">
        <v>0</v>
      </c>
      <c r="AA1113" s="61">
        <v>0</v>
      </c>
      <c r="AB1113" s="61">
        <v>0</v>
      </c>
      <c r="AC1113" s="61">
        <v>0</v>
      </c>
      <c r="BB1113" s="7">
        <f>IF(Q1113&gt;0,RANK(Q1113,(N1113:P1113,Q1113:AE1113)),0)</f>
        <v>4</v>
      </c>
      <c r="BC1113" s="7">
        <f>IF(R1113&gt;0,RANK(R1113,(N1113:P1113,Q1113:AE1113)),0)</f>
        <v>0</v>
      </c>
      <c r="BD1113" s="7">
        <f>IF(T1113&gt;0,RANK(T1113,(N1113:P1113,Q1113:AE1113)),0)</f>
        <v>0</v>
      </c>
      <c r="BE1113" s="7">
        <f>IF(S1113&gt;0,RANK(S1113,(N1113:P1113,Q1113:AE1113)),0)</f>
        <v>0</v>
      </c>
      <c r="BF1113" s="2">
        <f t="shared" si="442"/>
        <v>9.855339749870325E-3</v>
      </c>
      <c r="BG1113" s="2">
        <f t="shared" si="443"/>
        <v>0</v>
      </c>
      <c r="BH1113" s="2">
        <f t="shared" si="444"/>
        <v>0</v>
      </c>
      <c r="BI1113" s="2">
        <f t="shared" si="445"/>
        <v>0</v>
      </c>
      <c r="BK1113" t="s">
        <v>402</v>
      </c>
      <c r="BL1113" t="s">
        <v>2550</v>
      </c>
      <c r="BO1113" s="99">
        <v>27</v>
      </c>
      <c r="BP1113" s="97">
        <v>59</v>
      </c>
      <c r="BQ1113" s="103">
        <f t="shared" si="446"/>
        <v>27059</v>
      </c>
      <c r="BS1113" s="7" t="s">
        <v>2466</v>
      </c>
      <c r="BV1113" s="61">
        <v>2</v>
      </c>
    </row>
    <row r="1114" spans="1:74" ht="14" hidden="1" customHeight="1" outlineLevel="1" x14ac:dyDescent="0.2">
      <c r="A1114" t="s">
        <v>180</v>
      </c>
      <c r="B1114" t="s">
        <v>2550</v>
      </c>
      <c r="C1114" s="1">
        <f t="shared" si="437"/>
        <v>21562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0</v>
      </c>
      <c r="G1114" s="1">
        <f t="shared" si="448"/>
        <v>340</v>
      </c>
      <c r="H1114" s="2">
        <f t="shared" si="449"/>
        <v>1.576848158797885E-2</v>
      </c>
      <c r="I1114" s="2"/>
      <c r="J1114" s="2">
        <f t="shared" si="438"/>
        <v>0.46980799554772285</v>
      </c>
      <c r="K1114" s="2">
        <f t="shared" si="439"/>
        <v>0.48557647713570168</v>
      </c>
      <c r="L1114" s="2">
        <f t="shared" si="440"/>
        <v>0</v>
      </c>
      <c r="M1114" s="2">
        <f t="shared" si="441"/>
        <v>4.4615527316575532E-2</v>
      </c>
      <c r="N1114" s="1">
        <v>10130</v>
      </c>
      <c r="O1114" s="1">
        <v>10470</v>
      </c>
      <c r="Q1114" s="1">
        <v>174</v>
      </c>
      <c r="R1114" s="61"/>
      <c r="S1114" s="61"/>
      <c r="T1114" s="61"/>
      <c r="U1114" s="61"/>
      <c r="V1114" s="61"/>
      <c r="W1114" s="61">
        <f t="shared" si="447"/>
        <v>10</v>
      </c>
      <c r="X1114" s="61">
        <v>778</v>
      </c>
      <c r="Y1114" s="61">
        <v>0</v>
      </c>
      <c r="Z1114" s="61">
        <v>0</v>
      </c>
      <c r="AA1114" s="61">
        <v>0</v>
      </c>
      <c r="AB1114" s="61">
        <v>0</v>
      </c>
      <c r="AC1114" s="61">
        <v>0</v>
      </c>
      <c r="BB1114" s="7">
        <f>IF(Q1114&gt;0,RANK(Q1114,(N1114:P1114,Q1114:AE1114)),0)</f>
        <v>4</v>
      </c>
      <c r="BC1114" s="7">
        <f>IF(R1114&gt;0,RANK(R1114,(N1114:P1114,Q1114:AE1114)),0)</f>
        <v>0</v>
      </c>
      <c r="BD1114" s="7">
        <f>IF(T1114&gt;0,RANK(T1114,(N1114:P1114,Q1114:AE1114)),0)</f>
        <v>0</v>
      </c>
      <c r="BE1114" s="7">
        <f>IF(S1114&gt;0,RANK(S1114,(N1114:P1114,Q1114:AE1114)),0)</f>
        <v>0</v>
      </c>
      <c r="BF1114" s="2">
        <f t="shared" si="442"/>
        <v>8.0697523420832952E-3</v>
      </c>
      <c r="BG1114" s="2">
        <f t="shared" si="443"/>
        <v>0</v>
      </c>
      <c r="BH1114" s="2">
        <f t="shared" si="444"/>
        <v>0</v>
      </c>
      <c r="BI1114" s="2">
        <f t="shared" si="445"/>
        <v>0</v>
      </c>
      <c r="BK1114" t="s">
        <v>180</v>
      </c>
      <c r="BL1114" t="s">
        <v>2550</v>
      </c>
      <c r="BO1114" s="99">
        <v>27</v>
      </c>
      <c r="BP1114" s="97">
        <v>61</v>
      </c>
      <c r="BQ1114" s="103">
        <f t="shared" si="446"/>
        <v>27061</v>
      </c>
      <c r="BS1114" s="7" t="s">
        <v>2466</v>
      </c>
      <c r="BV1114" s="61">
        <v>10</v>
      </c>
    </row>
    <row r="1115" spans="1:74" ht="14" hidden="1" customHeight="1" outlineLevel="1" x14ac:dyDescent="0.2">
      <c r="A1115" t="s">
        <v>1378</v>
      </c>
      <c r="B1115" t="s">
        <v>2550</v>
      </c>
      <c r="C1115" s="1">
        <f t="shared" si="437"/>
        <v>4661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0</v>
      </c>
      <c r="G1115" s="1">
        <f t="shared" si="448"/>
        <v>715</v>
      </c>
      <c r="H1115" s="2">
        <f t="shared" si="449"/>
        <v>0.15340055782021025</v>
      </c>
      <c r="I1115" s="2"/>
      <c r="J1115" s="2">
        <f t="shared" si="438"/>
        <v>0.40313237502681826</v>
      </c>
      <c r="K1115" s="2">
        <f t="shared" si="439"/>
        <v>0.55653293284702854</v>
      </c>
      <c r="L1115" s="2">
        <f t="shared" si="440"/>
        <v>0</v>
      </c>
      <c r="M1115" s="2">
        <f t="shared" si="441"/>
        <v>4.0334692126153149E-2</v>
      </c>
      <c r="N1115" s="1">
        <v>1879</v>
      </c>
      <c r="O1115" s="1">
        <v>2594</v>
      </c>
      <c r="Q1115" s="1">
        <v>52</v>
      </c>
      <c r="R1115" s="61"/>
      <c r="S1115" s="61"/>
      <c r="T1115" s="61"/>
      <c r="U1115" s="61"/>
      <c r="V1115" s="61"/>
      <c r="W1115" s="61">
        <f t="shared" si="447"/>
        <v>1</v>
      </c>
      <c r="X1115" s="61">
        <v>135</v>
      </c>
      <c r="Y1115" s="61">
        <v>0</v>
      </c>
      <c r="Z1115" s="61">
        <v>0</v>
      </c>
      <c r="AA1115" s="61">
        <v>0</v>
      </c>
      <c r="AB1115" s="61">
        <v>0</v>
      </c>
      <c r="AC1115" s="61">
        <v>0</v>
      </c>
      <c r="BB1115" s="7">
        <f>IF(Q1115&gt;0,RANK(Q1115,(N1115:P1115,Q1115:AE1115)),0)</f>
        <v>4</v>
      </c>
      <c r="BC1115" s="7">
        <f>IF(R1115&gt;0,RANK(R1115,(N1115:P1115,Q1115:AE1115)),0)</f>
        <v>0</v>
      </c>
      <c r="BD1115" s="7">
        <f>IF(T1115&gt;0,RANK(T1115,(N1115:P1115,Q1115:AE1115)),0)</f>
        <v>0</v>
      </c>
      <c r="BE1115" s="7">
        <f>IF(S1115&gt;0,RANK(S1115,(N1115:P1115,Q1115:AE1115)),0)</f>
        <v>0</v>
      </c>
      <c r="BF1115" s="2">
        <f t="shared" si="442"/>
        <v>1.1156404205106201E-2</v>
      </c>
      <c r="BG1115" s="2">
        <f t="shared" si="443"/>
        <v>0</v>
      </c>
      <c r="BH1115" s="2">
        <f t="shared" si="444"/>
        <v>0</v>
      </c>
      <c r="BI1115" s="2">
        <f t="shared" si="445"/>
        <v>0</v>
      </c>
      <c r="BK1115" t="s">
        <v>1378</v>
      </c>
      <c r="BL1115" t="s">
        <v>2550</v>
      </c>
      <c r="BO1115" s="99">
        <v>27</v>
      </c>
      <c r="BP1115" s="97">
        <v>63</v>
      </c>
      <c r="BQ1115" s="103">
        <f t="shared" si="446"/>
        <v>27063</v>
      </c>
      <c r="BS1115" s="7" t="s">
        <v>2466</v>
      </c>
      <c r="BV1115" s="61">
        <v>1</v>
      </c>
    </row>
    <row r="1116" spans="1:74" ht="14" hidden="1" customHeight="1" outlineLevel="1" x14ac:dyDescent="0.2">
      <c r="A1116" t="s">
        <v>181</v>
      </c>
      <c r="B1116" t="s">
        <v>2550</v>
      </c>
      <c r="C1116" s="1">
        <f t="shared" ref="C1116:C1147" si="450">SUM(N1116:AY1116)</f>
        <v>6702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0</v>
      </c>
      <c r="G1116" s="1">
        <f t="shared" si="448"/>
        <v>1306</v>
      </c>
      <c r="H1116" s="2">
        <f t="shared" si="449"/>
        <v>0.19486720381975531</v>
      </c>
      <c r="I1116" s="2"/>
      <c r="J1116" s="2">
        <f t="shared" ref="J1116:J1147" si="451">IF($C1116=0,"-",N1116/$C1116)</f>
        <v>0.38003581020590871</v>
      </c>
      <c r="K1116" s="2">
        <f t="shared" ref="K1116:K1147" si="452">IF($C1116=0,"-",O1116/$C1116)</f>
        <v>0.57490301402566402</v>
      </c>
      <c r="L1116" s="2">
        <f t="shared" ref="L1116:L1147" si="453">IF($C1116=0,"-",P1116/$C1116)</f>
        <v>0</v>
      </c>
      <c r="M1116" s="2">
        <f t="shared" ref="M1116:M1147" si="454">IF(C1116=0,"-",(1-J1116-K1116-L1116))</f>
        <v>4.5061175768427275E-2</v>
      </c>
      <c r="N1116" s="1">
        <v>2547</v>
      </c>
      <c r="O1116" s="1">
        <v>3853</v>
      </c>
      <c r="Q1116" s="1">
        <v>89</v>
      </c>
      <c r="R1116" s="61"/>
      <c r="S1116" s="61"/>
      <c r="T1116" s="61"/>
      <c r="U1116" s="61"/>
      <c r="V1116" s="61"/>
      <c r="W1116" s="61">
        <f t="shared" si="447"/>
        <v>4</v>
      </c>
      <c r="X1116" s="61">
        <v>209</v>
      </c>
      <c r="Y1116" s="61">
        <v>0</v>
      </c>
      <c r="Z1116" s="61">
        <v>0</v>
      </c>
      <c r="AA1116" s="61">
        <v>0</v>
      </c>
      <c r="AB1116" s="61">
        <v>0</v>
      </c>
      <c r="AC1116" s="61">
        <v>0</v>
      </c>
      <c r="BB1116" s="7">
        <f>IF(Q1116&gt;0,RANK(Q1116,(N1116:P1116,Q1116:AE1116)),0)</f>
        <v>4</v>
      </c>
      <c r="BC1116" s="7">
        <f>IF(R1116&gt;0,RANK(R1116,(N1116:P1116,Q1116:AE1116)),0)</f>
        <v>0</v>
      </c>
      <c r="BD1116" s="7">
        <f>IF(T1116&gt;0,RANK(T1116,(N1116:P1116,Q1116:AE1116)),0)</f>
        <v>0</v>
      </c>
      <c r="BE1116" s="7">
        <f>IF(S1116&gt;0,RANK(S1116,(N1116:P1116,Q1116:AE1116)),0)</f>
        <v>0</v>
      </c>
      <c r="BF1116" s="2">
        <f t="shared" ref="BF1116:BF1147" si="455">IF($C1116=0,"-",Q1116/$C1116)</f>
        <v>1.3279618024470308E-2</v>
      </c>
      <c r="BG1116" s="2">
        <f t="shared" ref="BG1116:BG1147" si="456">IF($C1116=0,"-",R1116/$C1116)</f>
        <v>0</v>
      </c>
      <c r="BH1116" s="2">
        <f t="shared" ref="BH1116:BH1147" si="457">IF($C1116=0,"-",T1116/$C1116)</f>
        <v>0</v>
      </c>
      <c r="BI1116" s="2">
        <f t="shared" ref="BI1116:BI1147" si="458">IF($C1116=0,"-",S1116/$C1116)</f>
        <v>0</v>
      </c>
      <c r="BK1116" t="s">
        <v>181</v>
      </c>
      <c r="BL1116" t="s">
        <v>2550</v>
      </c>
      <c r="BO1116" s="99">
        <v>27</v>
      </c>
      <c r="BP1116" s="97">
        <v>65</v>
      </c>
      <c r="BQ1116" s="103">
        <f t="shared" ref="BQ1116:BQ1147" si="459">BO1116*1000+BP1116</f>
        <v>27065</v>
      </c>
      <c r="BS1116" s="7" t="s">
        <v>2466</v>
      </c>
      <c r="BV1116" s="61">
        <v>4</v>
      </c>
    </row>
    <row r="1117" spans="1:74" ht="14" hidden="1" customHeight="1" outlineLevel="1" x14ac:dyDescent="0.2">
      <c r="A1117" t="s">
        <v>271</v>
      </c>
      <c r="B1117" t="s">
        <v>2550</v>
      </c>
      <c r="C1117" s="1">
        <f t="shared" si="450"/>
        <v>18604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0</v>
      </c>
      <c r="G1117" s="1">
        <f t="shared" si="448"/>
        <v>2948</v>
      </c>
      <c r="H1117" s="2">
        <f t="shared" si="449"/>
        <v>0.15846054611911417</v>
      </c>
      <c r="I1117" s="2"/>
      <c r="J1117" s="2">
        <f t="shared" si="451"/>
        <v>0.40260159105568694</v>
      </c>
      <c r="K1117" s="2">
        <f t="shared" si="452"/>
        <v>0.56106213717480113</v>
      </c>
      <c r="L1117" s="2">
        <f t="shared" si="453"/>
        <v>0</v>
      </c>
      <c r="M1117" s="2">
        <f t="shared" si="454"/>
        <v>3.633627176951193E-2</v>
      </c>
      <c r="N1117" s="1">
        <v>7490</v>
      </c>
      <c r="O1117" s="1">
        <v>10438</v>
      </c>
      <c r="Q1117" s="1">
        <v>186</v>
      </c>
      <c r="R1117" s="61"/>
      <c r="S1117" s="61"/>
      <c r="T1117" s="61"/>
      <c r="U1117" s="61"/>
      <c r="V1117" s="61"/>
      <c r="W1117" s="61">
        <f t="shared" si="447"/>
        <v>3</v>
      </c>
      <c r="X1117" s="61">
        <v>487</v>
      </c>
      <c r="Y1117" s="61">
        <v>0</v>
      </c>
      <c r="Z1117" s="61">
        <v>0</v>
      </c>
      <c r="AA1117" s="61">
        <v>0</v>
      </c>
      <c r="AB1117" s="61">
        <v>0</v>
      </c>
      <c r="AC1117" s="61">
        <v>0</v>
      </c>
      <c r="BB1117" s="7">
        <f>IF(Q1117&gt;0,RANK(Q1117,(N1117:P1117,Q1117:AE1117)),0)</f>
        <v>4</v>
      </c>
      <c r="BC1117" s="7">
        <f>IF(R1117&gt;0,RANK(R1117,(N1117:P1117,Q1117:AE1117)),0)</f>
        <v>0</v>
      </c>
      <c r="BD1117" s="7">
        <f>IF(T1117&gt;0,RANK(T1117,(N1117:P1117,Q1117:AE1117)),0)</f>
        <v>0</v>
      </c>
      <c r="BE1117" s="7">
        <f>IF(S1117&gt;0,RANK(S1117,(N1117:P1117,Q1117:AE1117)),0)</f>
        <v>0</v>
      </c>
      <c r="BF1117" s="2">
        <f t="shared" si="455"/>
        <v>9.9978499247473668E-3</v>
      </c>
      <c r="BG1117" s="2">
        <f t="shared" si="456"/>
        <v>0</v>
      </c>
      <c r="BH1117" s="2">
        <f t="shared" si="457"/>
        <v>0</v>
      </c>
      <c r="BI1117" s="2">
        <f t="shared" si="458"/>
        <v>0</v>
      </c>
      <c r="BK1117" t="s">
        <v>271</v>
      </c>
      <c r="BL1117" t="s">
        <v>2550</v>
      </c>
      <c r="BO1117" s="99">
        <v>27</v>
      </c>
      <c r="BP1117" s="97">
        <v>67</v>
      </c>
      <c r="BQ1117" s="103">
        <f t="shared" si="459"/>
        <v>27067</v>
      </c>
      <c r="BS1117" s="7" t="s">
        <v>2466</v>
      </c>
      <c r="BV1117" s="61">
        <v>3</v>
      </c>
    </row>
    <row r="1118" spans="1:74" ht="14" hidden="1" customHeight="1" outlineLevel="1" x14ac:dyDescent="0.2">
      <c r="A1118" t="s">
        <v>340</v>
      </c>
      <c r="B1118" t="s">
        <v>2550</v>
      </c>
      <c r="C1118" s="1">
        <f t="shared" si="450"/>
        <v>2334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0</v>
      </c>
      <c r="G1118" s="1">
        <f t="shared" si="448"/>
        <v>64</v>
      </c>
      <c r="H1118" s="2">
        <f t="shared" si="449"/>
        <v>2.7420736932305057E-2</v>
      </c>
      <c r="I1118" s="2"/>
      <c r="J1118" s="2">
        <f t="shared" si="451"/>
        <v>0.46486718080548417</v>
      </c>
      <c r="K1118" s="2">
        <f t="shared" si="452"/>
        <v>0.49228791773778918</v>
      </c>
      <c r="L1118" s="2">
        <f t="shared" si="453"/>
        <v>0</v>
      </c>
      <c r="M1118" s="2">
        <f t="shared" si="454"/>
        <v>4.2844901456726647E-2</v>
      </c>
      <c r="N1118" s="1">
        <v>1085</v>
      </c>
      <c r="O1118" s="1">
        <v>1149</v>
      </c>
      <c r="Q1118" s="1">
        <v>20</v>
      </c>
      <c r="R1118" s="61"/>
      <c r="S1118" s="61"/>
      <c r="T1118" s="61"/>
      <c r="U1118" s="61"/>
      <c r="V1118" s="61"/>
      <c r="W1118" s="61">
        <f t="shared" si="447"/>
        <v>0</v>
      </c>
      <c r="X1118" s="61">
        <v>80</v>
      </c>
      <c r="Y1118" s="61">
        <v>0</v>
      </c>
      <c r="Z1118" s="61">
        <v>0</v>
      </c>
      <c r="AA1118" s="61">
        <v>0</v>
      </c>
      <c r="AB1118" s="61">
        <v>0</v>
      </c>
      <c r="AC1118" s="61">
        <v>0</v>
      </c>
      <c r="BB1118" s="7">
        <f>IF(Q1118&gt;0,RANK(Q1118,(N1118:P1118,Q1118:AE1118)),0)</f>
        <v>4</v>
      </c>
      <c r="BC1118" s="7">
        <f>IF(R1118&gt;0,RANK(R1118,(N1118:P1118,Q1118:AE1118)),0)</f>
        <v>0</v>
      </c>
      <c r="BD1118" s="7">
        <f>IF(T1118&gt;0,RANK(T1118,(N1118:P1118,Q1118:AE1118)),0)</f>
        <v>0</v>
      </c>
      <c r="BE1118" s="7">
        <f>IF(S1118&gt;0,RANK(S1118,(N1118:P1118,Q1118:AE1118)),0)</f>
        <v>0</v>
      </c>
      <c r="BF1118" s="2">
        <f t="shared" si="455"/>
        <v>8.5689802913453302E-3</v>
      </c>
      <c r="BG1118" s="2">
        <f t="shared" si="456"/>
        <v>0</v>
      </c>
      <c r="BH1118" s="2">
        <f t="shared" si="457"/>
        <v>0</v>
      </c>
      <c r="BI1118" s="2">
        <f t="shared" si="458"/>
        <v>0</v>
      </c>
      <c r="BK1118" t="s">
        <v>340</v>
      </c>
      <c r="BL1118" t="s">
        <v>2550</v>
      </c>
      <c r="BO1118" s="99">
        <v>27</v>
      </c>
      <c r="BP1118" s="97">
        <v>69</v>
      </c>
      <c r="BQ1118" s="103">
        <f t="shared" si="459"/>
        <v>27069</v>
      </c>
      <c r="BS1118" s="7" t="s">
        <v>2466</v>
      </c>
      <c r="BV1118" s="61">
        <v>0</v>
      </c>
    </row>
    <row r="1119" spans="1:74" ht="14" hidden="1" customHeight="1" outlineLevel="1" x14ac:dyDescent="0.2">
      <c r="A1119" t="s">
        <v>341</v>
      </c>
      <c r="B1119" t="s">
        <v>2550</v>
      </c>
      <c r="C1119" s="1">
        <f t="shared" si="450"/>
        <v>5218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>IF(P1119&gt;0,RANK(P1119,(N1119:P1119,Q1119:AE1119)),0)</f>
        <v>0</v>
      </c>
      <c r="G1119" s="1">
        <f t="shared" si="448"/>
        <v>29</v>
      </c>
      <c r="H1119" s="2">
        <f t="shared" si="449"/>
        <v>5.5576849367573785E-3</v>
      </c>
      <c r="I1119" s="2"/>
      <c r="J1119" s="2">
        <f t="shared" si="451"/>
        <v>0.48696818704484479</v>
      </c>
      <c r="K1119" s="2">
        <f t="shared" si="452"/>
        <v>0.48141050210808739</v>
      </c>
      <c r="L1119" s="2">
        <f t="shared" si="453"/>
        <v>0</v>
      </c>
      <c r="M1119" s="2">
        <f t="shared" si="454"/>
        <v>3.1621310847067818E-2</v>
      </c>
      <c r="N1119" s="1">
        <v>2541</v>
      </c>
      <c r="O1119" s="1">
        <v>2512</v>
      </c>
      <c r="Q1119" s="1">
        <v>46</v>
      </c>
      <c r="R1119" s="61"/>
      <c r="S1119" s="61"/>
      <c r="T1119" s="61"/>
      <c r="U1119" s="61"/>
      <c r="V1119" s="61"/>
      <c r="W1119" s="61">
        <f t="shared" si="447"/>
        <v>0</v>
      </c>
      <c r="X1119" s="61">
        <v>119</v>
      </c>
      <c r="Y1119" s="61">
        <v>0</v>
      </c>
      <c r="Z1119" s="61">
        <v>0</v>
      </c>
      <c r="AA1119" s="61">
        <v>0</v>
      </c>
      <c r="AB1119" s="61">
        <v>0</v>
      </c>
      <c r="AC1119" s="61">
        <v>0</v>
      </c>
      <c r="BB1119" s="7">
        <f>IF(Q1119&gt;0,RANK(Q1119,(N1119:P1119,Q1119:AE1119)),0)</f>
        <v>4</v>
      </c>
      <c r="BC1119" s="7">
        <f>IF(R1119&gt;0,RANK(R1119,(N1119:P1119,Q1119:AE1119)),0)</f>
        <v>0</v>
      </c>
      <c r="BD1119" s="7">
        <f>IF(T1119&gt;0,RANK(T1119,(N1119:P1119,Q1119:AE1119)),0)</f>
        <v>0</v>
      </c>
      <c r="BE1119" s="7">
        <f>IF(S1119&gt;0,RANK(S1119,(N1119:P1119,Q1119:AE1119)),0)</f>
        <v>0</v>
      </c>
      <c r="BF1119" s="2">
        <f t="shared" si="455"/>
        <v>8.8156381755461859E-3</v>
      </c>
      <c r="BG1119" s="2">
        <f t="shared" si="456"/>
        <v>0</v>
      </c>
      <c r="BH1119" s="2">
        <f t="shared" si="457"/>
        <v>0</v>
      </c>
      <c r="BI1119" s="2">
        <f t="shared" si="458"/>
        <v>0</v>
      </c>
      <c r="BK1119" t="s">
        <v>341</v>
      </c>
      <c r="BL1119" t="s">
        <v>2550</v>
      </c>
      <c r="BO1119" s="99">
        <v>27</v>
      </c>
      <c r="BP1119" s="97">
        <v>71</v>
      </c>
      <c r="BQ1119" s="103">
        <f t="shared" si="459"/>
        <v>27071</v>
      </c>
      <c r="BS1119" s="7" t="s">
        <v>2466</v>
      </c>
      <c r="BV1119" s="61">
        <v>0</v>
      </c>
    </row>
    <row r="1120" spans="1:74" ht="14" hidden="1" customHeight="1" outlineLevel="1" x14ac:dyDescent="0.2">
      <c r="A1120" t="s">
        <v>1890</v>
      </c>
      <c r="B1120" t="s">
        <v>2550</v>
      </c>
      <c r="C1120" s="1">
        <f t="shared" si="450"/>
        <v>3351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0</v>
      </c>
      <c r="G1120" s="1">
        <f t="shared" si="448"/>
        <v>315</v>
      </c>
      <c r="H1120" s="2">
        <f t="shared" si="449"/>
        <v>9.4001790510295433E-2</v>
      </c>
      <c r="I1120" s="2"/>
      <c r="J1120" s="2">
        <f t="shared" si="451"/>
        <v>0.43598925693822738</v>
      </c>
      <c r="K1120" s="2">
        <f t="shared" si="452"/>
        <v>0.52999104744852288</v>
      </c>
      <c r="L1120" s="2">
        <f t="shared" si="453"/>
        <v>0</v>
      </c>
      <c r="M1120" s="2">
        <f t="shared" si="454"/>
        <v>3.4019695613249801E-2</v>
      </c>
      <c r="N1120" s="1">
        <v>1461</v>
      </c>
      <c r="O1120" s="1">
        <v>1776</v>
      </c>
      <c r="Q1120" s="1">
        <v>23</v>
      </c>
      <c r="R1120" s="61"/>
      <c r="S1120" s="61"/>
      <c r="T1120" s="61"/>
      <c r="U1120" s="61"/>
      <c r="V1120" s="61"/>
      <c r="W1120" s="61">
        <f t="shared" si="447"/>
        <v>1</v>
      </c>
      <c r="X1120" s="61">
        <v>90</v>
      </c>
      <c r="Y1120" s="61">
        <v>0</v>
      </c>
      <c r="Z1120" s="61">
        <v>0</v>
      </c>
      <c r="AA1120" s="61">
        <v>0</v>
      </c>
      <c r="AB1120" s="61">
        <v>0</v>
      </c>
      <c r="AC1120" s="61">
        <v>0</v>
      </c>
      <c r="BB1120" s="7">
        <f>IF(Q1120&gt;0,RANK(Q1120,(N1120:P1120,Q1120:AE1120)),0)</f>
        <v>4</v>
      </c>
      <c r="BC1120" s="7">
        <f>IF(R1120&gt;0,RANK(R1120,(N1120:P1120,Q1120:AE1120)),0)</f>
        <v>0</v>
      </c>
      <c r="BD1120" s="7">
        <f>IF(T1120&gt;0,RANK(T1120,(N1120:P1120,Q1120:AE1120)),0)</f>
        <v>0</v>
      </c>
      <c r="BE1120" s="7">
        <f>IF(S1120&gt;0,RANK(S1120,(N1120:P1120,Q1120:AE1120)),0)</f>
        <v>0</v>
      </c>
      <c r="BF1120" s="2">
        <f t="shared" si="455"/>
        <v>6.8636227991644289E-3</v>
      </c>
      <c r="BG1120" s="2">
        <f t="shared" si="456"/>
        <v>0</v>
      </c>
      <c r="BH1120" s="2">
        <f t="shared" si="457"/>
        <v>0</v>
      </c>
      <c r="BI1120" s="2">
        <f t="shared" si="458"/>
        <v>0</v>
      </c>
      <c r="BK1120" t="s">
        <v>1890</v>
      </c>
      <c r="BL1120" t="s">
        <v>2550</v>
      </c>
      <c r="BO1120" s="99">
        <v>27</v>
      </c>
      <c r="BP1120" s="97">
        <v>73</v>
      </c>
      <c r="BQ1120" s="103">
        <f t="shared" si="459"/>
        <v>27073</v>
      </c>
      <c r="BS1120" s="7" t="s">
        <v>2466</v>
      </c>
      <c r="BV1120" s="61">
        <v>1</v>
      </c>
    </row>
    <row r="1121" spans="1:74" ht="14" hidden="1" customHeight="1" outlineLevel="1" x14ac:dyDescent="0.2">
      <c r="A1121" t="s">
        <v>1831</v>
      </c>
      <c r="B1121" t="s">
        <v>2550</v>
      </c>
      <c r="C1121" s="1">
        <f t="shared" si="450"/>
        <v>5896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>IF(P1121&gt;0,RANK(P1121,(N1121:P1121,Q1121:AE1121)),0)</f>
        <v>0</v>
      </c>
      <c r="G1121" s="1">
        <f t="shared" si="448"/>
        <v>832</v>
      </c>
      <c r="H1121" s="2">
        <f t="shared" si="449"/>
        <v>0.14111261872455902</v>
      </c>
      <c r="I1121" s="2"/>
      <c r="J1121" s="2">
        <f t="shared" si="451"/>
        <v>0.55359565807327005</v>
      </c>
      <c r="K1121" s="2">
        <f t="shared" si="452"/>
        <v>0.412483039348711</v>
      </c>
      <c r="L1121" s="2">
        <f t="shared" si="453"/>
        <v>0</v>
      </c>
      <c r="M1121" s="2">
        <f t="shared" si="454"/>
        <v>3.3921302578018953E-2</v>
      </c>
      <c r="N1121" s="1">
        <v>3264</v>
      </c>
      <c r="O1121" s="1">
        <v>2432</v>
      </c>
      <c r="Q1121" s="1">
        <v>56</v>
      </c>
      <c r="R1121" s="61"/>
      <c r="S1121" s="61"/>
      <c r="T1121" s="61"/>
      <c r="U1121" s="61"/>
      <c r="V1121" s="61"/>
      <c r="W1121" s="61">
        <f t="shared" si="447"/>
        <v>2</v>
      </c>
      <c r="X1121" s="61">
        <v>142</v>
      </c>
      <c r="Y1121" s="61">
        <v>0</v>
      </c>
      <c r="Z1121" s="61">
        <v>0</v>
      </c>
      <c r="AA1121" s="61">
        <v>0</v>
      </c>
      <c r="AB1121" s="61">
        <v>0</v>
      </c>
      <c r="AC1121" s="61">
        <v>0</v>
      </c>
      <c r="BB1121" s="7">
        <f>IF(Q1121&gt;0,RANK(Q1121,(N1121:P1121,Q1121:AE1121)),0)</f>
        <v>4</v>
      </c>
      <c r="BC1121" s="7">
        <f>IF(R1121&gt;0,RANK(R1121,(N1121:P1121,Q1121:AE1121)),0)</f>
        <v>0</v>
      </c>
      <c r="BD1121" s="7">
        <f>IF(T1121&gt;0,RANK(T1121,(N1121:P1121,Q1121:AE1121)),0)</f>
        <v>0</v>
      </c>
      <c r="BE1121" s="7">
        <f>IF(S1121&gt;0,RANK(S1121,(N1121:P1121,Q1121:AE1121)),0)</f>
        <v>0</v>
      </c>
      <c r="BF1121" s="2">
        <f t="shared" si="455"/>
        <v>9.497964721845319E-3</v>
      </c>
      <c r="BG1121" s="2">
        <f t="shared" si="456"/>
        <v>0</v>
      </c>
      <c r="BH1121" s="2">
        <f t="shared" si="457"/>
        <v>0</v>
      </c>
      <c r="BI1121" s="2">
        <f t="shared" si="458"/>
        <v>0</v>
      </c>
      <c r="BK1121" t="s">
        <v>1831</v>
      </c>
      <c r="BL1121" t="s">
        <v>2550</v>
      </c>
      <c r="BO1121" s="99">
        <v>27</v>
      </c>
      <c r="BP1121" s="97">
        <v>75</v>
      </c>
      <c r="BQ1121" s="103">
        <f t="shared" si="459"/>
        <v>27075</v>
      </c>
      <c r="BS1121" s="7" t="s">
        <v>2466</v>
      </c>
      <c r="BV1121" s="61">
        <v>2</v>
      </c>
    </row>
    <row r="1122" spans="1:74" ht="14" hidden="1" customHeight="1" outlineLevel="1" x14ac:dyDescent="0.2">
      <c r="A1122" t="s">
        <v>16</v>
      </c>
      <c r="B1122" t="s">
        <v>2550</v>
      </c>
      <c r="C1122" s="1">
        <f t="shared" si="450"/>
        <v>1833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0</v>
      </c>
      <c r="G1122" s="1">
        <f t="shared" si="448"/>
        <v>570</v>
      </c>
      <c r="H1122" s="2">
        <f t="shared" si="449"/>
        <v>0.31096563011456629</v>
      </c>
      <c r="I1122" s="2"/>
      <c r="J1122" s="2">
        <f t="shared" si="451"/>
        <v>0.32787779596290234</v>
      </c>
      <c r="K1122" s="2">
        <f t="shared" si="452"/>
        <v>0.63884342607746858</v>
      </c>
      <c r="L1122" s="2">
        <f t="shared" si="453"/>
        <v>0</v>
      </c>
      <c r="M1122" s="2">
        <f t="shared" si="454"/>
        <v>3.327877795962908E-2</v>
      </c>
      <c r="N1122" s="1">
        <v>601</v>
      </c>
      <c r="O1122" s="1">
        <v>1171</v>
      </c>
      <c r="Q1122" s="1">
        <v>10</v>
      </c>
      <c r="R1122" s="61"/>
      <c r="S1122" s="61"/>
      <c r="T1122" s="61"/>
      <c r="U1122" s="61"/>
      <c r="V1122" s="61"/>
      <c r="W1122" s="61">
        <f t="shared" si="447"/>
        <v>0</v>
      </c>
      <c r="X1122" s="61">
        <v>51</v>
      </c>
      <c r="Y1122" s="61">
        <v>0</v>
      </c>
      <c r="Z1122" s="61">
        <v>0</v>
      </c>
      <c r="AA1122" s="61">
        <v>0</v>
      </c>
      <c r="AB1122" s="61">
        <v>0</v>
      </c>
      <c r="AC1122" s="61">
        <v>0</v>
      </c>
      <c r="BB1122" s="7">
        <f>IF(Q1122&gt;0,RANK(Q1122,(N1122:P1122,Q1122:AE1122)),0)</f>
        <v>4</v>
      </c>
      <c r="BC1122" s="7">
        <f>IF(R1122&gt;0,RANK(R1122,(N1122:P1122,Q1122:AE1122)),0)</f>
        <v>0</v>
      </c>
      <c r="BD1122" s="7">
        <f>IF(T1122&gt;0,RANK(T1122,(N1122:P1122,Q1122:AE1122)),0)</f>
        <v>0</v>
      </c>
      <c r="BE1122" s="7">
        <f>IF(S1122&gt;0,RANK(S1122,(N1122:P1122,Q1122:AE1122)),0)</f>
        <v>0</v>
      </c>
      <c r="BF1122" s="2">
        <f t="shared" si="455"/>
        <v>5.4555373704309879E-3</v>
      </c>
      <c r="BG1122" s="2">
        <f t="shared" si="456"/>
        <v>0</v>
      </c>
      <c r="BH1122" s="2">
        <f t="shared" si="457"/>
        <v>0</v>
      </c>
      <c r="BI1122" s="2">
        <f t="shared" si="458"/>
        <v>0</v>
      </c>
      <c r="BK1122" t="s">
        <v>16</v>
      </c>
      <c r="BL1122" t="s">
        <v>2550</v>
      </c>
      <c r="BO1122" s="99">
        <v>27</v>
      </c>
      <c r="BP1122" s="97">
        <v>77</v>
      </c>
      <c r="BQ1122" s="103">
        <f t="shared" si="459"/>
        <v>27077</v>
      </c>
      <c r="BS1122" s="7" t="s">
        <v>2466</v>
      </c>
      <c r="BV1122" s="61">
        <v>0</v>
      </c>
    </row>
    <row r="1123" spans="1:74" ht="14" hidden="1" customHeight="1" outlineLevel="1" x14ac:dyDescent="0.2">
      <c r="A1123" t="s">
        <v>436</v>
      </c>
      <c r="B1123" t="s">
        <v>2550</v>
      </c>
      <c r="C1123" s="1">
        <f t="shared" si="450"/>
        <v>12804</v>
      </c>
      <c r="D1123" s="7">
        <f>IF(N1123&gt;0, RANK(N1123,(N1123:P1123,Q1123:AE1123)),0)</f>
        <v>2</v>
      </c>
      <c r="E1123" s="7">
        <f>IF(O1123&gt;0,RANK(O1123,(N1123:P1123,Q1123:AE1123)),0)</f>
        <v>1</v>
      </c>
      <c r="F1123" s="7">
        <f>IF(P1123&gt;0,RANK(P1123,(N1123:P1123,Q1123:AE1123)),0)</f>
        <v>0</v>
      </c>
      <c r="G1123" s="1">
        <f t="shared" si="448"/>
        <v>1294</v>
      </c>
      <c r="H1123" s="2">
        <f t="shared" si="449"/>
        <v>0.10106216807247735</v>
      </c>
      <c r="I1123" s="2"/>
      <c r="J1123" s="2">
        <f t="shared" si="451"/>
        <v>0.43213058419243988</v>
      </c>
      <c r="K1123" s="2">
        <f t="shared" si="452"/>
        <v>0.53319275226491725</v>
      </c>
      <c r="L1123" s="2">
        <f t="shared" si="453"/>
        <v>0</v>
      </c>
      <c r="M1123" s="2">
        <f t="shared" si="454"/>
        <v>3.4676663542642872E-2</v>
      </c>
      <c r="N1123" s="1">
        <v>5533</v>
      </c>
      <c r="O1123" s="1">
        <v>6827</v>
      </c>
      <c r="Q1123" s="1">
        <v>101</v>
      </c>
      <c r="R1123" s="61"/>
      <c r="S1123" s="61"/>
      <c r="T1123" s="61"/>
      <c r="U1123" s="61"/>
      <c r="V1123" s="61"/>
      <c r="W1123" s="61">
        <f t="shared" si="447"/>
        <v>7</v>
      </c>
      <c r="X1123" s="61">
        <v>336</v>
      </c>
      <c r="Y1123" s="61">
        <v>0</v>
      </c>
      <c r="Z1123" s="61">
        <v>0</v>
      </c>
      <c r="AA1123" s="61">
        <v>0</v>
      </c>
      <c r="AB1123" s="61">
        <v>0</v>
      </c>
      <c r="AC1123" s="61">
        <v>0</v>
      </c>
      <c r="BB1123" s="7">
        <f>IF(Q1123&gt;0,RANK(Q1123,(N1123:P1123,Q1123:AE1123)),0)</f>
        <v>4</v>
      </c>
      <c r="BC1123" s="7">
        <f>IF(R1123&gt;0,RANK(R1123,(N1123:P1123,Q1123:AE1123)),0)</f>
        <v>0</v>
      </c>
      <c r="BD1123" s="7">
        <f>IF(T1123&gt;0,RANK(T1123,(N1123:P1123,Q1123:AE1123)),0)</f>
        <v>0</v>
      </c>
      <c r="BE1123" s="7">
        <f>IF(S1123&gt;0,RANK(S1123,(N1123:P1123,Q1123:AE1123)),0)</f>
        <v>0</v>
      </c>
      <c r="BF1123" s="2">
        <f t="shared" si="455"/>
        <v>7.8881599500156205E-3</v>
      </c>
      <c r="BG1123" s="2">
        <f t="shared" si="456"/>
        <v>0</v>
      </c>
      <c r="BH1123" s="2">
        <f t="shared" si="457"/>
        <v>0</v>
      </c>
      <c r="BI1123" s="2">
        <f t="shared" si="458"/>
        <v>0</v>
      </c>
      <c r="BK1123" t="s">
        <v>436</v>
      </c>
      <c r="BL1123" t="s">
        <v>2550</v>
      </c>
      <c r="BO1123" s="99">
        <v>27</v>
      </c>
      <c r="BP1123" s="97">
        <v>79</v>
      </c>
      <c r="BQ1123" s="103">
        <f t="shared" si="459"/>
        <v>27079</v>
      </c>
      <c r="BS1123" s="7" t="s">
        <v>2466</v>
      </c>
      <c r="BV1123" s="61">
        <v>7</v>
      </c>
    </row>
    <row r="1124" spans="1:74" ht="14" hidden="1" customHeight="1" outlineLevel="1" x14ac:dyDescent="0.2">
      <c r="A1124" t="s">
        <v>600</v>
      </c>
      <c r="B1124" t="s">
        <v>2550</v>
      </c>
      <c r="C1124" s="1">
        <f t="shared" si="450"/>
        <v>2431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0</v>
      </c>
      <c r="G1124" s="1">
        <f t="shared" si="448"/>
        <v>277</v>
      </c>
      <c r="H1124" s="2">
        <f t="shared" si="449"/>
        <v>0.113944878650761</v>
      </c>
      <c r="I1124" s="2"/>
      <c r="J1124" s="2">
        <f t="shared" si="451"/>
        <v>0.43150966680378444</v>
      </c>
      <c r="K1124" s="2">
        <f t="shared" si="452"/>
        <v>0.54545454545454541</v>
      </c>
      <c r="L1124" s="2">
        <f t="shared" si="453"/>
        <v>0</v>
      </c>
      <c r="M1124" s="2">
        <f t="shared" si="454"/>
        <v>2.3035787741670144E-2</v>
      </c>
      <c r="N1124" s="1">
        <v>1049</v>
      </c>
      <c r="O1124" s="1">
        <v>1326</v>
      </c>
      <c r="Q1124" s="1">
        <v>16</v>
      </c>
      <c r="R1124" s="61"/>
      <c r="S1124" s="61"/>
      <c r="T1124" s="61"/>
      <c r="U1124" s="61"/>
      <c r="V1124" s="61"/>
      <c r="W1124" s="61">
        <f t="shared" si="447"/>
        <v>1</v>
      </c>
      <c r="X1124" s="61">
        <v>39</v>
      </c>
      <c r="Y1124" s="61">
        <v>0</v>
      </c>
      <c r="Z1124" s="61">
        <v>0</v>
      </c>
      <c r="AA1124" s="61">
        <v>0</v>
      </c>
      <c r="AB1124" s="61">
        <v>0</v>
      </c>
      <c r="AC1124" s="61">
        <v>0</v>
      </c>
      <c r="BB1124" s="7">
        <f>IF(Q1124&gt;0,RANK(Q1124,(N1124:P1124,Q1124:AE1124)),0)</f>
        <v>4</v>
      </c>
      <c r="BC1124" s="7">
        <f>IF(R1124&gt;0,RANK(R1124,(N1124:P1124,Q1124:AE1124)),0)</f>
        <v>0</v>
      </c>
      <c r="BD1124" s="7">
        <f>IF(T1124&gt;0,RANK(T1124,(N1124:P1124,Q1124:AE1124)),0)</f>
        <v>0</v>
      </c>
      <c r="BE1124" s="7">
        <f>IF(S1124&gt;0,RANK(S1124,(N1124:P1124,Q1124:AE1124)),0)</f>
        <v>0</v>
      </c>
      <c r="BF1124" s="2">
        <f t="shared" si="455"/>
        <v>6.5816536404771702E-3</v>
      </c>
      <c r="BG1124" s="2">
        <f t="shared" si="456"/>
        <v>0</v>
      </c>
      <c r="BH1124" s="2">
        <f t="shared" si="457"/>
        <v>0</v>
      </c>
      <c r="BI1124" s="2">
        <f t="shared" si="458"/>
        <v>0</v>
      </c>
      <c r="BK1124" t="s">
        <v>600</v>
      </c>
      <c r="BL1124" t="s">
        <v>2550</v>
      </c>
      <c r="BO1124" s="99">
        <v>27</v>
      </c>
      <c r="BP1124" s="97">
        <v>81</v>
      </c>
      <c r="BQ1124" s="103">
        <f t="shared" si="459"/>
        <v>27081</v>
      </c>
      <c r="BS1124" s="7" t="s">
        <v>2466</v>
      </c>
      <c r="BV1124" s="61">
        <v>1</v>
      </c>
    </row>
    <row r="1125" spans="1:74" ht="14" hidden="1" customHeight="1" outlineLevel="1" x14ac:dyDescent="0.2">
      <c r="A1125" t="s">
        <v>817</v>
      </c>
      <c r="B1125" t="s">
        <v>2550</v>
      </c>
      <c r="C1125" s="1">
        <f t="shared" si="450"/>
        <v>9956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0</v>
      </c>
      <c r="G1125" s="1">
        <f t="shared" si="448"/>
        <v>1325</v>
      </c>
      <c r="H1125" s="2">
        <f t="shared" si="449"/>
        <v>0.13308557653676176</v>
      </c>
      <c r="I1125" s="2"/>
      <c r="J1125" s="2">
        <f t="shared" si="451"/>
        <v>0.41613097629570106</v>
      </c>
      <c r="K1125" s="2">
        <f t="shared" si="452"/>
        <v>0.54921655283246285</v>
      </c>
      <c r="L1125" s="2">
        <f t="shared" si="453"/>
        <v>0</v>
      </c>
      <c r="M1125" s="2">
        <f t="shared" si="454"/>
        <v>3.4652470871836094E-2</v>
      </c>
      <c r="N1125" s="1">
        <v>4143</v>
      </c>
      <c r="O1125" s="1">
        <v>5468</v>
      </c>
      <c r="Q1125" s="1">
        <v>92</v>
      </c>
      <c r="R1125" s="61"/>
      <c r="S1125" s="61"/>
      <c r="T1125" s="61"/>
      <c r="U1125" s="61"/>
      <c r="V1125" s="61"/>
      <c r="W1125" s="61">
        <f t="shared" si="447"/>
        <v>3</v>
      </c>
      <c r="X1125" s="61">
        <v>250</v>
      </c>
      <c r="Y1125" s="61">
        <v>0</v>
      </c>
      <c r="Z1125" s="61">
        <v>0</v>
      </c>
      <c r="AA1125" s="61">
        <v>0</v>
      </c>
      <c r="AB1125" s="61">
        <v>0</v>
      </c>
      <c r="AC1125" s="61">
        <v>0</v>
      </c>
      <c r="BB1125" s="7">
        <f>IF(Q1125&gt;0,RANK(Q1125,(N1125:P1125,Q1125:AE1125)),0)</f>
        <v>4</v>
      </c>
      <c r="BC1125" s="7">
        <f>IF(R1125&gt;0,RANK(R1125,(N1125:P1125,Q1125:AE1125)),0)</f>
        <v>0</v>
      </c>
      <c r="BD1125" s="7">
        <f>IF(T1125&gt;0,RANK(T1125,(N1125:P1125,Q1125:AE1125)),0)</f>
        <v>0</v>
      </c>
      <c r="BE1125" s="7">
        <f>IF(S1125&gt;0,RANK(S1125,(N1125:P1125,Q1125:AE1125)),0)</f>
        <v>0</v>
      </c>
      <c r="BF1125" s="2">
        <f t="shared" si="455"/>
        <v>9.2406588991562882E-3</v>
      </c>
      <c r="BG1125" s="2">
        <f t="shared" si="456"/>
        <v>0</v>
      </c>
      <c r="BH1125" s="2">
        <f t="shared" si="457"/>
        <v>0</v>
      </c>
      <c r="BI1125" s="2">
        <f t="shared" si="458"/>
        <v>0</v>
      </c>
      <c r="BK1125" t="s">
        <v>817</v>
      </c>
      <c r="BL1125" t="s">
        <v>2550</v>
      </c>
      <c r="BO1125" s="99">
        <v>27</v>
      </c>
      <c r="BP1125" s="97">
        <v>83</v>
      </c>
      <c r="BQ1125" s="103">
        <f t="shared" si="459"/>
        <v>27083</v>
      </c>
      <c r="BS1125" s="7" t="s">
        <v>2466</v>
      </c>
      <c r="BV1125" s="61">
        <v>3</v>
      </c>
    </row>
    <row r="1126" spans="1:74" ht="14" hidden="1" customHeight="1" outlineLevel="1" x14ac:dyDescent="0.2">
      <c r="A1126" t="s">
        <v>1992</v>
      </c>
      <c r="B1126" t="s">
        <v>2550</v>
      </c>
      <c r="C1126" s="1">
        <f t="shared" si="450"/>
        <v>14902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0</v>
      </c>
      <c r="G1126" s="1">
        <f t="shared" si="448"/>
        <v>3824</v>
      </c>
      <c r="H1126" s="2">
        <f t="shared" si="449"/>
        <v>0.2566098510267078</v>
      </c>
      <c r="I1126" s="2"/>
      <c r="J1126" s="2">
        <f t="shared" si="451"/>
        <v>0.35169775869010872</v>
      </c>
      <c r="K1126" s="2">
        <f t="shared" si="452"/>
        <v>0.60830760971681652</v>
      </c>
      <c r="L1126" s="2">
        <f t="shared" si="453"/>
        <v>0</v>
      </c>
      <c r="M1126" s="2">
        <f t="shared" si="454"/>
        <v>3.9994631593074814E-2</v>
      </c>
      <c r="N1126" s="1">
        <v>5241</v>
      </c>
      <c r="O1126" s="1">
        <v>9065</v>
      </c>
      <c r="Q1126" s="1">
        <v>185</v>
      </c>
      <c r="R1126" s="61"/>
      <c r="S1126" s="61"/>
      <c r="T1126" s="61"/>
      <c r="U1126" s="61"/>
      <c r="V1126" s="61"/>
      <c r="W1126" s="61">
        <f t="shared" si="447"/>
        <v>9</v>
      </c>
      <c r="X1126" s="61">
        <v>402</v>
      </c>
      <c r="Y1126" s="61">
        <v>0</v>
      </c>
      <c r="Z1126" s="61">
        <v>0</v>
      </c>
      <c r="AA1126" s="61">
        <v>0</v>
      </c>
      <c r="AB1126" s="61">
        <v>0</v>
      </c>
      <c r="AC1126" s="61">
        <v>0</v>
      </c>
      <c r="BB1126" s="7">
        <f>IF(Q1126&gt;0,RANK(Q1126,(N1126:P1126,Q1126:AE1126)),0)</f>
        <v>4</v>
      </c>
      <c r="BC1126" s="7">
        <f>IF(R1126&gt;0,RANK(R1126,(N1126:P1126,Q1126:AE1126)),0)</f>
        <v>0</v>
      </c>
      <c r="BD1126" s="7">
        <f>IF(T1126&gt;0,RANK(T1126,(N1126:P1126,Q1126:AE1126)),0)</f>
        <v>0</v>
      </c>
      <c r="BE1126" s="7">
        <f>IF(S1126&gt;0,RANK(S1126,(N1126:P1126,Q1126:AE1126)),0)</f>
        <v>0</v>
      </c>
      <c r="BF1126" s="2">
        <f t="shared" si="455"/>
        <v>1.2414441014628909E-2</v>
      </c>
      <c r="BG1126" s="2">
        <f t="shared" si="456"/>
        <v>0</v>
      </c>
      <c r="BH1126" s="2">
        <f t="shared" si="457"/>
        <v>0</v>
      </c>
      <c r="BI1126" s="2">
        <f t="shared" si="458"/>
        <v>0</v>
      </c>
      <c r="BK1126" t="s">
        <v>1992</v>
      </c>
      <c r="BL1126" t="s">
        <v>2550</v>
      </c>
      <c r="BO1126" s="99">
        <v>27</v>
      </c>
      <c r="BP1126" s="97">
        <v>85</v>
      </c>
      <c r="BQ1126" s="103">
        <f t="shared" si="459"/>
        <v>27085</v>
      </c>
      <c r="BS1126" s="7" t="s">
        <v>2466</v>
      </c>
      <c r="BV1126" s="61">
        <v>9</v>
      </c>
    </row>
    <row r="1127" spans="1:74" ht="14" hidden="1" customHeight="1" outlineLevel="1" x14ac:dyDescent="0.2">
      <c r="A1127" t="s">
        <v>1701</v>
      </c>
      <c r="B1127" t="s">
        <v>2550</v>
      </c>
      <c r="C1127" s="1">
        <f t="shared" si="450"/>
        <v>1907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>IF(P1127&gt;0,RANK(P1127,(N1127:P1127,Q1127:AE1127)),0)</f>
        <v>0</v>
      </c>
      <c r="G1127" s="1">
        <f t="shared" si="448"/>
        <v>169</v>
      </c>
      <c r="H1127" s="2">
        <f t="shared" si="449"/>
        <v>8.8620870477189306E-2</v>
      </c>
      <c r="I1127" s="2"/>
      <c r="J1127" s="2">
        <f t="shared" si="451"/>
        <v>0.52018877818563192</v>
      </c>
      <c r="K1127" s="2">
        <f t="shared" si="452"/>
        <v>0.43156790770844256</v>
      </c>
      <c r="L1127" s="2">
        <f t="shared" si="453"/>
        <v>0</v>
      </c>
      <c r="M1127" s="2">
        <f t="shared" si="454"/>
        <v>4.8243314105925528E-2</v>
      </c>
      <c r="N1127" s="1">
        <v>992</v>
      </c>
      <c r="O1127" s="1">
        <v>823</v>
      </c>
      <c r="Q1127" s="1">
        <v>21</v>
      </c>
      <c r="R1127" s="61"/>
      <c r="S1127" s="61"/>
      <c r="T1127" s="61"/>
      <c r="U1127" s="61"/>
      <c r="V1127" s="61"/>
      <c r="W1127" s="61">
        <f t="shared" si="447"/>
        <v>1</v>
      </c>
      <c r="X1127" s="61">
        <v>70</v>
      </c>
      <c r="Y1127" s="61">
        <v>0</v>
      </c>
      <c r="Z1127" s="61">
        <v>0</v>
      </c>
      <c r="AA1127" s="61">
        <v>0</v>
      </c>
      <c r="AB1127" s="61">
        <v>0</v>
      </c>
      <c r="AC1127" s="61">
        <v>0</v>
      </c>
      <c r="BB1127" s="7">
        <f>IF(Q1127&gt;0,RANK(Q1127,(N1127:P1127,Q1127:AE1127)),0)</f>
        <v>4</v>
      </c>
      <c r="BC1127" s="7">
        <f>IF(R1127&gt;0,RANK(R1127,(N1127:P1127,Q1127:AE1127)),0)</f>
        <v>0</v>
      </c>
      <c r="BD1127" s="7">
        <f>IF(T1127&gt;0,RANK(T1127,(N1127:P1127,Q1127:AE1127)),0)</f>
        <v>0</v>
      </c>
      <c r="BE1127" s="7">
        <f>IF(S1127&gt;0,RANK(S1127,(N1127:P1127,Q1127:AE1127)),0)</f>
        <v>0</v>
      </c>
      <c r="BF1127" s="2">
        <f t="shared" si="455"/>
        <v>1.1012060828526481E-2</v>
      </c>
      <c r="BG1127" s="2">
        <f t="shared" si="456"/>
        <v>0</v>
      </c>
      <c r="BH1127" s="2">
        <f t="shared" si="457"/>
        <v>0</v>
      </c>
      <c r="BI1127" s="2">
        <f t="shared" si="458"/>
        <v>0</v>
      </c>
      <c r="BK1127" t="s">
        <v>1701</v>
      </c>
      <c r="BL1127" t="s">
        <v>2550</v>
      </c>
      <c r="BO1127" s="99">
        <v>27</v>
      </c>
      <c r="BP1127" s="97">
        <v>87</v>
      </c>
      <c r="BQ1127" s="103">
        <f t="shared" si="459"/>
        <v>27087</v>
      </c>
      <c r="BS1127" s="7" t="s">
        <v>2466</v>
      </c>
      <c r="BV1127" s="61">
        <v>1</v>
      </c>
    </row>
    <row r="1128" spans="1:74" ht="14" hidden="1" customHeight="1" outlineLevel="1" x14ac:dyDescent="0.2">
      <c r="A1128" t="s">
        <v>1087</v>
      </c>
      <c r="B1128" t="s">
        <v>2550</v>
      </c>
      <c r="C1128" s="1">
        <f t="shared" si="450"/>
        <v>4088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0</v>
      </c>
      <c r="G1128" s="1">
        <f t="shared" si="448"/>
        <v>1076</v>
      </c>
      <c r="H1128" s="2">
        <f t="shared" si="449"/>
        <v>0.26320939334637966</v>
      </c>
      <c r="I1128" s="2"/>
      <c r="J1128" s="2">
        <f t="shared" si="451"/>
        <v>0.35127201565557731</v>
      </c>
      <c r="K1128" s="2">
        <f t="shared" si="452"/>
        <v>0.61448140900195691</v>
      </c>
      <c r="L1128" s="2">
        <f t="shared" si="453"/>
        <v>0</v>
      </c>
      <c r="M1128" s="2">
        <f t="shared" si="454"/>
        <v>3.4246575342465779E-2</v>
      </c>
      <c r="N1128" s="1">
        <v>1436</v>
      </c>
      <c r="O1128" s="1">
        <v>2512</v>
      </c>
      <c r="Q1128" s="1">
        <v>25</v>
      </c>
      <c r="R1128" s="61"/>
      <c r="S1128" s="61"/>
      <c r="T1128" s="61"/>
      <c r="U1128" s="61"/>
      <c r="V1128" s="61"/>
      <c r="W1128" s="61">
        <f t="shared" si="447"/>
        <v>1</v>
      </c>
      <c r="X1128" s="61">
        <v>114</v>
      </c>
      <c r="Y1128" s="61">
        <v>0</v>
      </c>
      <c r="Z1128" s="61">
        <v>0</v>
      </c>
      <c r="AA1128" s="61">
        <v>0</v>
      </c>
      <c r="AB1128" s="61">
        <v>0</v>
      </c>
      <c r="AC1128" s="61">
        <v>0</v>
      </c>
      <c r="BB1128" s="7">
        <f>IF(Q1128&gt;0,RANK(Q1128,(N1128:P1128,Q1128:AE1128)),0)</f>
        <v>4</v>
      </c>
      <c r="BC1128" s="7">
        <f>IF(R1128&gt;0,RANK(R1128,(N1128:P1128,Q1128:AE1128)),0)</f>
        <v>0</v>
      </c>
      <c r="BD1128" s="7">
        <f>IF(T1128&gt;0,RANK(T1128,(N1128:P1128,Q1128:AE1128)),0)</f>
        <v>0</v>
      </c>
      <c r="BE1128" s="7">
        <f>IF(S1128&gt;0,RANK(S1128,(N1128:P1128,Q1128:AE1128)),0)</f>
        <v>0</v>
      </c>
      <c r="BF1128" s="2">
        <f t="shared" si="455"/>
        <v>6.1154598825831699E-3</v>
      </c>
      <c r="BG1128" s="2">
        <f t="shared" si="456"/>
        <v>0</v>
      </c>
      <c r="BH1128" s="2">
        <f t="shared" si="457"/>
        <v>0</v>
      </c>
      <c r="BI1128" s="2">
        <f t="shared" si="458"/>
        <v>0</v>
      </c>
      <c r="BK1128" t="s">
        <v>1087</v>
      </c>
      <c r="BL1128" t="s">
        <v>2550</v>
      </c>
      <c r="BO1128" s="99">
        <v>27</v>
      </c>
      <c r="BP1128" s="97">
        <v>89</v>
      </c>
      <c r="BQ1128" s="103">
        <f t="shared" si="459"/>
        <v>27089</v>
      </c>
      <c r="BS1128" s="7" t="s">
        <v>2466</v>
      </c>
      <c r="BV1128" s="61">
        <v>1</v>
      </c>
    </row>
    <row r="1129" spans="1:74" ht="14" hidden="1" customHeight="1" outlineLevel="1" x14ac:dyDescent="0.2">
      <c r="A1129" t="s">
        <v>934</v>
      </c>
      <c r="B1129" t="s">
        <v>2550</v>
      </c>
      <c r="C1129" s="1">
        <f t="shared" si="450"/>
        <v>8729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0</v>
      </c>
      <c r="G1129" s="1">
        <f t="shared" si="448"/>
        <v>1958</v>
      </c>
      <c r="H1129" s="2">
        <f t="shared" si="449"/>
        <v>0.22430977202428687</v>
      </c>
      <c r="I1129" s="2"/>
      <c r="J1129" s="2">
        <f t="shared" si="451"/>
        <v>0.37026005269790352</v>
      </c>
      <c r="K1129" s="2">
        <f t="shared" si="452"/>
        <v>0.59456982472219044</v>
      </c>
      <c r="L1129" s="2">
        <f t="shared" si="453"/>
        <v>0</v>
      </c>
      <c r="M1129" s="2">
        <f t="shared" si="454"/>
        <v>3.5170122579906038E-2</v>
      </c>
      <c r="N1129" s="1">
        <v>3232</v>
      </c>
      <c r="O1129" s="1">
        <v>5190</v>
      </c>
      <c r="Q1129" s="1">
        <v>82</v>
      </c>
      <c r="R1129" s="61"/>
      <c r="S1129" s="61"/>
      <c r="T1129" s="61"/>
      <c r="U1129" s="61"/>
      <c r="V1129" s="61"/>
      <c r="W1129" s="61">
        <f t="shared" si="447"/>
        <v>3</v>
      </c>
      <c r="X1129" s="61">
        <v>222</v>
      </c>
      <c r="Y1129" s="61">
        <v>0</v>
      </c>
      <c r="Z1129" s="61">
        <v>0</v>
      </c>
      <c r="AA1129" s="61">
        <v>0</v>
      </c>
      <c r="AB1129" s="61">
        <v>0</v>
      </c>
      <c r="AC1129" s="61">
        <v>0</v>
      </c>
      <c r="BB1129" s="7">
        <f>IF(Q1129&gt;0,RANK(Q1129,(N1129:P1129,Q1129:AE1129)),0)</f>
        <v>4</v>
      </c>
      <c r="BC1129" s="7">
        <f>IF(R1129&gt;0,RANK(R1129,(N1129:P1129,Q1129:AE1129)),0)</f>
        <v>0</v>
      </c>
      <c r="BD1129" s="7">
        <f>IF(T1129&gt;0,RANK(T1129,(N1129:P1129,Q1129:AE1129)),0)</f>
        <v>0</v>
      </c>
      <c r="BE1129" s="7">
        <f>IF(S1129&gt;0,RANK(S1129,(N1129:P1129,Q1129:AE1129)),0)</f>
        <v>0</v>
      </c>
      <c r="BF1129" s="2">
        <f t="shared" si="455"/>
        <v>9.3939741092908691E-3</v>
      </c>
      <c r="BG1129" s="2">
        <f t="shared" si="456"/>
        <v>0</v>
      </c>
      <c r="BH1129" s="2">
        <f t="shared" si="457"/>
        <v>0</v>
      </c>
      <c r="BI1129" s="2">
        <f t="shared" si="458"/>
        <v>0</v>
      </c>
      <c r="BK1129" t="s">
        <v>934</v>
      </c>
      <c r="BL1129" t="s">
        <v>2550</v>
      </c>
      <c r="BO1129" s="99">
        <v>27</v>
      </c>
      <c r="BP1129" s="97">
        <v>91</v>
      </c>
      <c r="BQ1129" s="103">
        <f t="shared" si="459"/>
        <v>27091</v>
      </c>
      <c r="BS1129" s="7" t="s">
        <v>2466</v>
      </c>
      <c r="BV1129" s="61">
        <v>3</v>
      </c>
    </row>
    <row r="1130" spans="1:74" ht="14" hidden="1" customHeight="1" outlineLevel="1" x14ac:dyDescent="0.2">
      <c r="A1130" t="s">
        <v>1702</v>
      </c>
      <c r="B1130" t="s">
        <v>2550</v>
      </c>
      <c r="C1130" s="1">
        <f t="shared" si="450"/>
        <v>10307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0</v>
      </c>
      <c r="G1130" s="1">
        <f t="shared" si="448"/>
        <v>2741</v>
      </c>
      <c r="H1130" s="2">
        <f t="shared" si="449"/>
        <v>0.26593577180556904</v>
      </c>
      <c r="I1130" s="2"/>
      <c r="J1130" s="2">
        <f t="shared" si="451"/>
        <v>0.34772484719122926</v>
      </c>
      <c r="K1130" s="2">
        <f t="shared" si="452"/>
        <v>0.61366061899679825</v>
      </c>
      <c r="L1130" s="2">
        <f t="shared" si="453"/>
        <v>0</v>
      </c>
      <c r="M1130" s="2">
        <f t="shared" si="454"/>
        <v>3.861453381197244E-2</v>
      </c>
      <c r="N1130" s="1">
        <v>3584</v>
      </c>
      <c r="O1130" s="1">
        <v>6325</v>
      </c>
      <c r="Q1130" s="1">
        <v>116</v>
      </c>
      <c r="R1130" s="61"/>
      <c r="S1130" s="61"/>
      <c r="T1130" s="61"/>
      <c r="U1130" s="61"/>
      <c r="V1130" s="61"/>
      <c r="W1130" s="61">
        <f t="shared" si="447"/>
        <v>7</v>
      </c>
      <c r="X1130" s="61">
        <v>275</v>
      </c>
      <c r="Y1130" s="61">
        <v>0</v>
      </c>
      <c r="Z1130" s="61">
        <v>0</v>
      </c>
      <c r="AA1130" s="61">
        <v>0</v>
      </c>
      <c r="AB1130" s="61">
        <v>0</v>
      </c>
      <c r="AC1130" s="61">
        <v>0</v>
      </c>
      <c r="BB1130" s="7">
        <f>IF(Q1130&gt;0,RANK(Q1130,(N1130:P1130,Q1130:AE1130)),0)</f>
        <v>4</v>
      </c>
      <c r="BC1130" s="7">
        <f>IF(R1130&gt;0,RANK(R1130,(N1130:P1130,Q1130:AE1130)),0)</f>
        <v>0</v>
      </c>
      <c r="BD1130" s="7">
        <f>IF(T1130&gt;0,RANK(T1130,(N1130:P1130,Q1130:AE1130)),0)</f>
        <v>0</v>
      </c>
      <c r="BE1130" s="7">
        <f>IF(S1130&gt;0,RANK(S1130,(N1130:P1130,Q1130:AE1130)),0)</f>
        <v>0</v>
      </c>
      <c r="BF1130" s="2">
        <f t="shared" si="455"/>
        <v>1.1254487241680411E-2</v>
      </c>
      <c r="BG1130" s="2">
        <f t="shared" si="456"/>
        <v>0</v>
      </c>
      <c r="BH1130" s="2">
        <f t="shared" si="457"/>
        <v>0</v>
      </c>
      <c r="BI1130" s="2">
        <f t="shared" si="458"/>
        <v>0</v>
      </c>
      <c r="BK1130" t="s">
        <v>1702</v>
      </c>
      <c r="BL1130" t="s">
        <v>2550</v>
      </c>
      <c r="BO1130" s="99">
        <v>27</v>
      </c>
      <c r="BP1130" s="97">
        <v>93</v>
      </c>
      <c r="BQ1130" s="103">
        <f t="shared" si="459"/>
        <v>27093</v>
      </c>
      <c r="BS1130" s="7" t="s">
        <v>2466</v>
      </c>
      <c r="BV1130" s="61">
        <v>7</v>
      </c>
    </row>
    <row r="1131" spans="1:74" ht="14" hidden="1" customHeight="1" outlineLevel="1" x14ac:dyDescent="0.2">
      <c r="A1131" t="s">
        <v>382</v>
      </c>
      <c r="B1131" t="s">
        <v>2550</v>
      </c>
      <c r="C1131" s="1">
        <f t="shared" si="450"/>
        <v>10717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0</v>
      </c>
      <c r="G1131" s="1">
        <f t="shared" si="448"/>
        <v>2365</v>
      </c>
      <c r="H1131" s="2">
        <f t="shared" si="449"/>
        <v>0.22067742838480919</v>
      </c>
      <c r="I1131" s="2"/>
      <c r="J1131" s="2">
        <f t="shared" si="451"/>
        <v>0.36642717178314826</v>
      </c>
      <c r="K1131" s="2">
        <f t="shared" si="452"/>
        <v>0.5871046001679574</v>
      </c>
      <c r="L1131" s="2">
        <f t="shared" si="453"/>
        <v>0</v>
      </c>
      <c r="M1131" s="2">
        <f t="shared" si="454"/>
        <v>4.6468228048894389E-2</v>
      </c>
      <c r="N1131" s="1">
        <v>3927</v>
      </c>
      <c r="O1131" s="1">
        <v>6292</v>
      </c>
      <c r="Q1131" s="1">
        <v>126</v>
      </c>
      <c r="R1131" s="61"/>
      <c r="S1131" s="61"/>
      <c r="T1131" s="61"/>
      <c r="U1131" s="61"/>
      <c r="V1131" s="61"/>
      <c r="W1131" s="61">
        <f t="shared" si="447"/>
        <v>5</v>
      </c>
      <c r="X1131" s="61">
        <v>367</v>
      </c>
      <c r="Y1131" s="61">
        <v>0</v>
      </c>
      <c r="Z1131" s="61">
        <v>0</v>
      </c>
      <c r="AA1131" s="61">
        <v>0</v>
      </c>
      <c r="AB1131" s="61">
        <v>0</v>
      </c>
      <c r="AC1131" s="61">
        <v>0</v>
      </c>
      <c r="BB1131" s="7">
        <f>IF(Q1131&gt;0,RANK(Q1131,(N1131:P1131,Q1131:AE1131)),0)</f>
        <v>4</v>
      </c>
      <c r="BC1131" s="7">
        <f>IF(R1131&gt;0,RANK(R1131,(N1131:P1131,Q1131:AE1131)),0)</f>
        <v>0</v>
      </c>
      <c r="BD1131" s="7">
        <f>IF(T1131&gt;0,RANK(T1131,(N1131:P1131,Q1131:AE1131)),0)</f>
        <v>0</v>
      </c>
      <c r="BE1131" s="7">
        <f>IF(S1131&gt;0,RANK(S1131,(N1131:P1131,Q1131:AE1131)),0)</f>
        <v>0</v>
      </c>
      <c r="BF1131" s="2">
        <f t="shared" si="455"/>
        <v>1.1757021554539516E-2</v>
      </c>
      <c r="BG1131" s="2">
        <f t="shared" si="456"/>
        <v>0</v>
      </c>
      <c r="BH1131" s="2">
        <f t="shared" si="457"/>
        <v>0</v>
      </c>
      <c r="BI1131" s="2">
        <f t="shared" si="458"/>
        <v>0</v>
      </c>
      <c r="BK1131" t="s">
        <v>382</v>
      </c>
      <c r="BL1131" t="s">
        <v>2550</v>
      </c>
      <c r="BO1131" s="99">
        <v>27</v>
      </c>
      <c r="BP1131" s="97">
        <v>95</v>
      </c>
      <c r="BQ1131" s="103">
        <f t="shared" si="459"/>
        <v>27095</v>
      </c>
      <c r="BS1131" s="7" t="s">
        <v>2466</v>
      </c>
      <c r="BV1131" s="61">
        <v>5</v>
      </c>
    </row>
    <row r="1132" spans="1:74" ht="14" hidden="1" customHeight="1" outlineLevel="1" x14ac:dyDescent="0.2">
      <c r="A1132" t="s">
        <v>725</v>
      </c>
      <c r="B1132" t="s">
        <v>2550</v>
      </c>
      <c r="C1132" s="1">
        <f t="shared" si="450"/>
        <v>14286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0</v>
      </c>
      <c r="G1132" s="1">
        <f t="shared" si="448"/>
        <v>5588</v>
      </c>
      <c r="H1132" s="2">
        <f t="shared" si="449"/>
        <v>0.39115217695646087</v>
      </c>
      <c r="I1132" s="2"/>
      <c r="J1132" s="2">
        <f t="shared" si="451"/>
        <v>0.28860422791544171</v>
      </c>
      <c r="K1132" s="2">
        <f t="shared" si="452"/>
        <v>0.67975640487190259</v>
      </c>
      <c r="L1132" s="2">
        <f t="shared" si="453"/>
        <v>0</v>
      </c>
      <c r="M1132" s="2">
        <f t="shared" si="454"/>
        <v>3.16393672126557E-2</v>
      </c>
      <c r="N1132" s="1">
        <v>4123</v>
      </c>
      <c r="O1132" s="1">
        <v>9711</v>
      </c>
      <c r="Q1132" s="1">
        <v>107</v>
      </c>
      <c r="R1132" s="61"/>
      <c r="S1132" s="61"/>
      <c r="T1132" s="61"/>
      <c r="U1132" s="61"/>
      <c r="V1132" s="61"/>
      <c r="W1132" s="61">
        <f t="shared" si="447"/>
        <v>6</v>
      </c>
      <c r="X1132" s="61">
        <v>339</v>
      </c>
      <c r="Y1132" s="61">
        <v>0</v>
      </c>
      <c r="Z1132" s="61">
        <v>0</v>
      </c>
      <c r="AA1132" s="61">
        <v>0</v>
      </c>
      <c r="AB1132" s="61">
        <v>0</v>
      </c>
      <c r="AC1132" s="61">
        <v>0</v>
      </c>
      <c r="BB1132" s="7">
        <f>IF(Q1132&gt;0,RANK(Q1132,(N1132:P1132,Q1132:AE1132)),0)</f>
        <v>4</v>
      </c>
      <c r="BC1132" s="7">
        <f>IF(R1132&gt;0,RANK(R1132,(N1132:P1132,Q1132:AE1132)),0)</f>
        <v>0</v>
      </c>
      <c r="BD1132" s="7">
        <f>IF(T1132&gt;0,RANK(T1132,(N1132:P1132,Q1132:AE1132)),0)</f>
        <v>0</v>
      </c>
      <c r="BE1132" s="7">
        <f>IF(S1132&gt;0,RANK(S1132,(N1132:P1132,Q1132:AE1132)),0)</f>
        <v>0</v>
      </c>
      <c r="BF1132" s="2">
        <f t="shared" si="455"/>
        <v>7.4898502029959397E-3</v>
      </c>
      <c r="BG1132" s="2">
        <f t="shared" si="456"/>
        <v>0</v>
      </c>
      <c r="BH1132" s="2">
        <f t="shared" si="457"/>
        <v>0</v>
      </c>
      <c r="BI1132" s="2">
        <f t="shared" si="458"/>
        <v>0</v>
      </c>
      <c r="BK1132" t="s">
        <v>725</v>
      </c>
      <c r="BL1132" t="s">
        <v>2550</v>
      </c>
      <c r="BO1132" s="99">
        <v>27</v>
      </c>
      <c r="BP1132" s="97">
        <v>97</v>
      </c>
      <c r="BQ1132" s="103">
        <f t="shared" si="459"/>
        <v>27097</v>
      </c>
      <c r="BS1132" s="7" t="s">
        <v>2466</v>
      </c>
      <c r="BV1132" s="61">
        <v>6</v>
      </c>
    </row>
    <row r="1133" spans="1:74" ht="14" hidden="1" customHeight="1" outlineLevel="1" x14ac:dyDescent="0.2">
      <c r="A1133" t="s">
        <v>1577</v>
      </c>
      <c r="B1133" t="s">
        <v>2550</v>
      </c>
      <c r="C1133" s="1">
        <f t="shared" si="450"/>
        <v>14672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>IF(P1133&gt;0,RANK(P1133,(N1133:P1133,Q1133:AE1133)),0)</f>
        <v>0</v>
      </c>
      <c r="G1133" s="1">
        <f t="shared" si="448"/>
        <v>1226</v>
      </c>
      <c r="H1133" s="2">
        <f t="shared" si="449"/>
        <v>8.3560523446019636E-2</v>
      </c>
      <c r="I1133" s="2"/>
      <c r="J1133" s="2">
        <f t="shared" si="451"/>
        <v>0.52412758996728459</v>
      </c>
      <c r="K1133" s="2">
        <f t="shared" si="452"/>
        <v>0.44056706652126498</v>
      </c>
      <c r="L1133" s="2">
        <f t="shared" si="453"/>
        <v>0</v>
      </c>
      <c r="M1133" s="2">
        <f t="shared" si="454"/>
        <v>3.5305343511450427E-2</v>
      </c>
      <c r="N1133" s="1">
        <v>7690</v>
      </c>
      <c r="O1133" s="1">
        <v>6464</v>
      </c>
      <c r="Q1133" s="1">
        <v>107</v>
      </c>
      <c r="R1133" s="61"/>
      <c r="S1133" s="61"/>
      <c r="T1133" s="61"/>
      <c r="U1133" s="61"/>
      <c r="V1133" s="61"/>
      <c r="W1133" s="61">
        <f t="shared" si="447"/>
        <v>2</v>
      </c>
      <c r="X1133" s="61">
        <v>409</v>
      </c>
      <c r="Y1133" s="61">
        <v>0</v>
      </c>
      <c r="Z1133" s="61">
        <v>0</v>
      </c>
      <c r="AA1133" s="61">
        <v>0</v>
      </c>
      <c r="AB1133" s="61">
        <v>0</v>
      </c>
      <c r="AC1133" s="61">
        <v>0</v>
      </c>
      <c r="BB1133" s="7">
        <f>IF(Q1133&gt;0,RANK(Q1133,(N1133:P1133,Q1133:AE1133)),0)</f>
        <v>4</v>
      </c>
      <c r="BC1133" s="7">
        <f>IF(R1133&gt;0,RANK(R1133,(N1133:P1133,Q1133:AE1133)),0)</f>
        <v>0</v>
      </c>
      <c r="BD1133" s="7">
        <f>IF(T1133&gt;0,RANK(T1133,(N1133:P1133,Q1133:AE1133)),0)</f>
        <v>0</v>
      </c>
      <c r="BE1133" s="7">
        <f>IF(S1133&gt;0,RANK(S1133,(N1133:P1133,Q1133:AE1133)),0)</f>
        <v>0</v>
      </c>
      <c r="BF1133" s="2">
        <f t="shared" si="455"/>
        <v>7.2928026172300979E-3</v>
      </c>
      <c r="BG1133" s="2">
        <f t="shared" si="456"/>
        <v>0</v>
      </c>
      <c r="BH1133" s="2">
        <f t="shared" si="457"/>
        <v>0</v>
      </c>
      <c r="BI1133" s="2">
        <f t="shared" si="458"/>
        <v>0</v>
      </c>
      <c r="BK1133" t="s">
        <v>1577</v>
      </c>
      <c r="BL1133" t="s">
        <v>2550</v>
      </c>
      <c r="BO1133" s="99">
        <v>27</v>
      </c>
      <c r="BP1133" s="97">
        <v>99</v>
      </c>
      <c r="BQ1133" s="103">
        <f t="shared" si="459"/>
        <v>27099</v>
      </c>
      <c r="BS1133" s="7" t="s">
        <v>2466</v>
      </c>
      <c r="BV1133" s="61">
        <v>2</v>
      </c>
    </row>
    <row r="1134" spans="1:74" ht="14" hidden="1" customHeight="1" outlineLevel="1" x14ac:dyDescent="0.2">
      <c r="A1134" t="s">
        <v>1770</v>
      </c>
      <c r="B1134" t="s">
        <v>2550</v>
      </c>
      <c r="C1134" s="1">
        <f t="shared" si="450"/>
        <v>4122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0</v>
      </c>
      <c r="G1134" s="1">
        <f t="shared" si="448"/>
        <v>647</v>
      </c>
      <c r="H1134" s="2">
        <f t="shared" si="449"/>
        <v>0.15696263949539058</v>
      </c>
      <c r="I1134" s="2"/>
      <c r="J1134" s="2">
        <f t="shared" si="451"/>
        <v>0.40659873847646771</v>
      </c>
      <c r="K1134" s="2">
        <f t="shared" si="452"/>
        <v>0.56356137797185835</v>
      </c>
      <c r="L1134" s="2">
        <f t="shared" si="453"/>
        <v>0</v>
      </c>
      <c r="M1134" s="2">
        <f t="shared" si="454"/>
        <v>2.9839883551673885E-2</v>
      </c>
      <c r="N1134" s="1">
        <v>1676</v>
      </c>
      <c r="O1134" s="1">
        <v>2323</v>
      </c>
      <c r="Q1134" s="1">
        <v>32</v>
      </c>
      <c r="R1134" s="61"/>
      <c r="S1134" s="61"/>
      <c r="T1134" s="61"/>
      <c r="U1134" s="61"/>
      <c r="V1134" s="61"/>
      <c r="W1134" s="61">
        <f t="shared" si="447"/>
        <v>0</v>
      </c>
      <c r="X1134" s="61">
        <v>91</v>
      </c>
      <c r="Y1134" s="61">
        <v>0</v>
      </c>
      <c r="Z1134" s="61">
        <v>0</v>
      </c>
      <c r="AA1134" s="61">
        <v>0</v>
      </c>
      <c r="AB1134" s="61">
        <v>0</v>
      </c>
      <c r="AC1134" s="61">
        <v>0</v>
      </c>
      <c r="BB1134" s="7">
        <f>IF(Q1134&gt;0,RANK(Q1134,(N1134:P1134,Q1134:AE1134)),0)</f>
        <v>4</v>
      </c>
      <c r="BC1134" s="7">
        <f>IF(R1134&gt;0,RANK(R1134,(N1134:P1134,Q1134:AE1134)),0)</f>
        <v>0</v>
      </c>
      <c r="BD1134" s="7">
        <f>IF(T1134&gt;0,RANK(T1134,(N1134:P1134,Q1134:AE1134)),0)</f>
        <v>0</v>
      </c>
      <c r="BE1134" s="7">
        <f>IF(S1134&gt;0,RANK(S1134,(N1134:P1134,Q1134:AE1134)),0)</f>
        <v>0</v>
      </c>
      <c r="BF1134" s="2">
        <f t="shared" si="455"/>
        <v>7.7632217370208634E-3</v>
      </c>
      <c r="BG1134" s="2">
        <f t="shared" si="456"/>
        <v>0</v>
      </c>
      <c r="BH1134" s="2">
        <f t="shared" si="457"/>
        <v>0</v>
      </c>
      <c r="BI1134" s="2">
        <f t="shared" si="458"/>
        <v>0</v>
      </c>
      <c r="BK1134" t="s">
        <v>1770</v>
      </c>
      <c r="BL1134" t="s">
        <v>2550</v>
      </c>
      <c r="BO1134" s="99">
        <v>27</v>
      </c>
      <c r="BP1134" s="97">
        <v>101</v>
      </c>
      <c r="BQ1134" s="103">
        <f t="shared" si="459"/>
        <v>27101</v>
      </c>
      <c r="BS1134" s="7" t="s">
        <v>2466</v>
      </c>
      <c r="BV1134" s="61">
        <v>0</v>
      </c>
    </row>
    <row r="1135" spans="1:74" ht="14" hidden="1" customHeight="1" outlineLevel="1" x14ac:dyDescent="0.2">
      <c r="A1135" t="s">
        <v>580</v>
      </c>
      <c r="B1135" t="s">
        <v>2550</v>
      </c>
      <c r="C1135" s="1">
        <f t="shared" si="450"/>
        <v>15733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>IF(P1135&gt;0,RANK(P1135,(N1135:P1135,Q1135:AE1135)),0)</f>
        <v>0</v>
      </c>
      <c r="G1135" s="1">
        <f t="shared" si="448"/>
        <v>3024</v>
      </c>
      <c r="H1135" s="2">
        <f t="shared" si="449"/>
        <v>0.19220746202250047</v>
      </c>
      <c r="I1135" s="2"/>
      <c r="J1135" s="2">
        <f t="shared" si="451"/>
        <v>0.58196148223479316</v>
      </c>
      <c r="K1135" s="2">
        <f t="shared" si="452"/>
        <v>0.38975402021229261</v>
      </c>
      <c r="L1135" s="2">
        <f t="shared" si="453"/>
        <v>0</v>
      </c>
      <c r="M1135" s="2">
        <f t="shared" si="454"/>
        <v>2.8284497552914234E-2</v>
      </c>
      <c r="N1135" s="1">
        <v>9156</v>
      </c>
      <c r="O1135" s="1">
        <v>6132</v>
      </c>
      <c r="Q1135" s="1">
        <v>138</v>
      </c>
      <c r="R1135" s="61"/>
      <c r="S1135" s="61"/>
      <c r="T1135" s="61"/>
      <c r="U1135" s="61"/>
      <c r="V1135" s="61"/>
      <c r="W1135" s="61">
        <f t="shared" si="447"/>
        <v>5</v>
      </c>
      <c r="X1135" s="61">
        <v>302</v>
      </c>
      <c r="Y1135" s="61">
        <v>0</v>
      </c>
      <c r="Z1135" s="61">
        <v>0</v>
      </c>
      <c r="AA1135" s="61">
        <v>0</v>
      </c>
      <c r="AB1135" s="61">
        <v>0</v>
      </c>
      <c r="AC1135" s="61">
        <v>0</v>
      </c>
      <c r="BB1135" s="7">
        <f>IF(Q1135&gt;0,RANK(Q1135,(N1135:P1135,Q1135:AE1135)),0)</f>
        <v>4</v>
      </c>
      <c r="BC1135" s="7">
        <f>IF(R1135&gt;0,RANK(R1135,(N1135:P1135,Q1135:AE1135)),0)</f>
        <v>0</v>
      </c>
      <c r="BD1135" s="7">
        <f>IF(T1135&gt;0,RANK(T1135,(N1135:P1135,Q1135:AE1135)),0)</f>
        <v>0</v>
      </c>
      <c r="BE1135" s="7">
        <f>IF(S1135&gt;0,RANK(S1135,(N1135:P1135,Q1135:AE1135)),0)</f>
        <v>0</v>
      </c>
      <c r="BF1135" s="2">
        <f t="shared" si="455"/>
        <v>8.771372274836332E-3</v>
      </c>
      <c r="BG1135" s="2">
        <f t="shared" si="456"/>
        <v>0</v>
      </c>
      <c r="BH1135" s="2">
        <f t="shared" si="457"/>
        <v>0</v>
      </c>
      <c r="BI1135" s="2">
        <f t="shared" si="458"/>
        <v>0</v>
      </c>
      <c r="BK1135" t="s">
        <v>580</v>
      </c>
      <c r="BL1135" t="s">
        <v>2550</v>
      </c>
      <c r="BO1135" s="99">
        <v>27</v>
      </c>
      <c r="BP1135" s="97">
        <v>103</v>
      </c>
      <c r="BQ1135" s="103">
        <f t="shared" si="459"/>
        <v>27103</v>
      </c>
      <c r="BS1135" s="7" t="s">
        <v>2466</v>
      </c>
      <c r="BV1135" s="61">
        <v>5</v>
      </c>
    </row>
    <row r="1136" spans="1:74" ht="14" hidden="1" customHeight="1" outlineLevel="1" x14ac:dyDescent="0.2">
      <c r="A1136" t="s">
        <v>816</v>
      </c>
      <c r="B1136" t="s">
        <v>2550</v>
      </c>
      <c r="C1136" s="1">
        <f t="shared" si="450"/>
        <v>6971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0</v>
      </c>
      <c r="G1136" s="1">
        <f t="shared" si="448"/>
        <v>734</v>
      </c>
      <c r="H1136" s="2">
        <f t="shared" si="449"/>
        <v>0.10529335819824989</v>
      </c>
      <c r="I1136" s="2"/>
      <c r="J1136" s="2">
        <f t="shared" si="451"/>
        <v>0.43035432506096688</v>
      </c>
      <c r="K1136" s="2">
        <f t="shared" si="452"/>
        <v>0.53564768325921674</v>
      </c>
      <c r="L1136" s="2">
        <f t="shared" si="453"/>
        <v>0</v>
      </c>
      <c r="M1136" s="2">
        <f t="shared" si="454"/>
        <v>3.399799167981632E-2</v>
      </c>
      <c r="N1136" s="1">
        <v>3000</v>
      </c>
      <c r="O1136" s="1">
        <v>3734</v>
      </c>
      <c r="Q1136" s="1">
        <v>40</v>
      </c>
      <c r="R1136" s="61"/>
      <c r="S1136" s="61"/>
      <c r="T1136" s="61"/>
      <c r="U1136" s="61"/>
      <c r="V1136" s="61"/>
      <c r="W1136" s="61">
        <f t="shared" si="447"/>
        <v>5</v>
      </c>
      <c r="X1136" s="61">
        <v>192</v>
      </c>
      <c r="Y1136" s="61">
        <v>0</v>
      </c>
      <c r="Z1136" s="61">
        <v>0</v>
      </c>
      <c r="AA1136" s="61">
        <v>0</v>
      </c>
      <c r="AB1136" s="61">
        <v>0</v>
      </c>
      <c r="AC1136" s="61">
        <v>0</v>
      </c>
      <c r="BB1136" s="7">
        <f>IF(Q1136&gt;0,RANK(Q1136,(N1136:P1136,Q1136:AE1136)),0)</f>
        <v>4</v>
      </c>
      <c r="BC1136" s="7">
        <f>IF(R1136&gt;0,RANK(R1136,(N1136:P1136,Q1136:AE1136)),0)</f>
        <v>0</v>
      </c>
      <c r="BD1136" s="7">
        <f>IF(T1136&gt;0,RANK(T1136,(N1136:P1136,Q1136:AE1136)),0)</f>
        <v>0</v>
      </c>
      <c r="BE1136" s="7">
        <f>IF(S1136&gt;0,RANK(S1136,(N1136:P1136,Q1136:AE1136)),0)</f>
        <v>0</v>
      </c>
      <c r="BF1136" s="2">
        <f t="shared" si="455"/>
        <v>5.7380576674795581E-3</v>
      </c>
      <c r="BG1136" s="2">
        <f t="shared" si="456"/>
        <v>0</v>
      </c>
      <c r="BH1136" s="2">
        <f t="shared" si="457"/>
        <v>0</v>
      </c>
      <c r="BI1136" s="2">
        <f t="shared" si="458"/>
        <v>0</v>
      </c>
      <c r="BK1136" t="s">
        <v>816</v>
      </c>
      <c r="BL1136" t="s">
        <v>2550</v>
      </c>
      <c r="BO1136" s="99">
        <v>27</v>
      </c>
      <c r="BP1136" s="97">
        <v>105</v>
      </c>
      <c r="BQ1136" s="103">
        <f t="shared" si="459"/>
        <v>27105</v>
      </c>
      <c r="BS1136" s="7" t="s">
        <v>2466</v>
      </c>
      <c r="BV1136" s="61">
        <v>5</v>
      </c>
    </row>
    <row r="1137" spans="1:74" ht="14" hidden="1" customHeight="1" outlineLevel="1" x14ac:dyDescent="0.2">
      <c r="A1137" t="s">
        <v>438</v>
      </c>
      <c r="B1137" t="s">
        <v>2550</v>
      </c>
      <c r="C1137" s="1">
        <f t="shared" si="450"/>
        <v>2682</v>
      </c>
      <c r="D1137" s="7">
        <f>IF(N1137&gt;0, RANK(N1137,(N1137:P1137,Q1137:AE1137)),0)</f>
        <v>1</v>
      </c>
      <c r="E1137" s="7">
        <f>IF(O1137&gt;0,RANK(O1137,(N1137:P1137,Q1137:AE1137)),0)</f>
        <v>1</v>
      </c>
      <c r="F1137" s="7">
        <f>IF(P1137&gt;0,RANK(P1137,(N1137:P1137,Q1137:AE1137)),0)</f>
        <v>0</v>
      </c>
      <c r="G1137" s="1">
        <f t="shared" si="448"/>
        <v>0</v>
      </c>
      <c r="H1137" s="2">
        <f t="shared" si="449"/>
        <v>0</v>
      </c>
      <c r="I1137" s="2"/>
      <c r="J1137" s="2">
        <f t="shared" si="451"/>
        <v>0.4772557792692021</v>
      </c>
      <c r="K1137" s="2">
        <f t="shared" si="452"/>
        <v>0.4772557792692021</v>
      </c>
      <c r="L1137" s="2">
        <f t="shared" si="453"/>
        <v>0</v>
      </c>
      <c r="M1137" s="2">
        <f t="shared" si="454"/>
        <v>4.5488441461595863E-2</v>
      </c>
      <c r="N1137" s="1">
        <v>1280</v>
      </c>
      <c r="O1137" s="1">
        <v>1280</v>
      </c>
      <c r="Q1137" s="1">
        <v>32</v>
      </c>
      <c r="R1137" s="61"/>
      <c r="S1137" s="61"/>
      <c r="T1137" s="61"/>
      <c r="U1137" s="61"/>
      <c r="V1137" s="61"/>
      <c r="W1137" s="61">
        <f t="shared" si="447"/>
        <v>0</v>
      </c>
      <c r="X1137" s="61">
        <v>90</v>
      </c>
      <c r="Y1137" s="61">
        <v>0</v>
      </c>
      <c r="Z1137" s="61">
        <v>0</v>
      </c>
      <c r="AA1137" s="61">
        <v>0</v>
      </c>
      <c r="AB1137" s="61">
        <v>0</v>
      </c>
      <c r="AC1137" s="61">
        <v>0</v>
      </c>
      <c r="BB1137" s="7">
        <f>IF(Q1137&gt;0,RANK(Q1137,(N1137:P1137,Q1137:AE1137)),0)</f>
        <v>4</v>
      </c>
      <c r="BC1137" s="7">
        <f>IF(R1137&gt;0,RANK(R1137,(N1137:P1137,Q1137:AE1137)),0)</f>
        <v>0</v>
      </c>
      <c r="BD1137" s="7">
        <f>IF(T1137&gt;0,RANK(T1137,(N1137:P1137,Q1137:AE1137)),0)</f>
        <v>0</v>
      </c>
      <c r="BE1137" s="7">
        <f>IF(S1137&gt;0,RANK(S1137,(N1137:P1137,Q1137:AE1137)),0)</f>
        <v>0</v>
      </c>
      <c r="BF1137" s="2">
        <f t="shared" si="455"/>
        <v>1.1931394481730051E-2</v>
      </c>
      <c r="BG1137" s="2">
        <f t="shared" si="456"/>
        <v>0</v>
      </c>
      <c r="BH1137" s="2">
        <f t="shared" si="457"/>
        <v>0</v>
      </c>
      <c r="BI1137" s="2">
        <f t="shared" si="458"/>
        <v>0</v>
      </c>
      <c r="BK1137" t="s">
        <v>438</v>
      </c>
      <c r="BL1137" t="s">
        <v>2550</v>
      </c>
      <c r="BO1137" s="99">
        <v>27</v>
      </c>
      <c r="BP1137" s="97">
        <v>107</v>
      </c>
      <c r="BQ1137" s="103">
        <f t="shared" si="459"/>
        <v>27107</v>
      </c>
      <c r="BS1137" s="7" t="s">
        <v>2466</v>
      </c>
      <c r="BV1137" s="61">
        <v>0</v>
      </c>
    </row>
    <row r="1138" spans="1:74" ht="14" hidden="1" customHeight="1" outlineLevel="1" x14ac:dyDescent="0.2">
      <c r="A1138" t="s">
        <v>218</v>
      </c>
      <c r="B1138" t="s">
        <v>2550</v>
      </c>
      <c r="C1138" s="1">
        <f t="shared" si="450"/>
        <v>71145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>IF(P1138&gt;0,RANK(P1138,(N1138:P1138,Q1138:AE1138)),0)</f>
        <v>0</v>
      </c>
      <c r="G1138" s="1">
        <f t="shared" si="448"/>
        <v>8096</v>
      </c>
      <c r="H1138" s="2">
        <f t="shared" si="449"/>
        <v>0.11379576920373884</v>
      </c>
      <c r="I1138" s="2"/>
      <c r="J1138" s="2">
        <f t="shared" si="451"/>
        <v>0.54273666455829639</v>
      </c>
      <c r="K1138" s="2">
        <f t="shared" si="452"/>
        <v>0.42894089535455759</v>
      </c>
      <c r="L1138" s="2">
        <f t="shared" si="453"/>
        <v>0</v>
      </c>
      <c r="M1138" s="2">
        <f t="shared" si="454"/>
        <v>2.8322440087146017E-2</v>
      </c>
      <c r="N1138" s="1">
        <v>38613</v>
      </c>
      <c r="O1138" s="1">
        <v>30517</v>
      </c>
      <c r="Q1138" s="1">
        <v>631</v>
      </c>
      <c r="R1138" s="61"/>
      <c r="S1138" s="61"/>
      <c r="T1138" s="61"/>
      <c r="U1138" s="61"/>
      <c r="V1138" s="61"/>
      <c r="W1138" s="61">
        <f t="shared" si="447"/>
        <v>17</v>
      </c>
      <c r="X1138" s="61">
        <v>1367</v>
      </c>
      <c r="Y1138" s="61">
        <v>0</v>
      </c>
      <c r="Z1138" s="61">
        <v>0</v>
      </c>
      <c r="AA1138" s="61">
        <v>0</v>
      </c>
      <c r="AB1138" s="61">
        <v>0</v>
      </c>
      <c r="AC1138" s="61">
        <v>0</v>
      </c>
      <c r="BB1138" s="7">
        <f>IF(Q1138&gt;0,RANK(Q1138,(N1138:P1138,Q1138:AE1138)),0)</f>
        <v>4</v>
      </c>
      <c r="BC1138" s="7">
        <f>IF(R1138&gt;0,RANK(R1138,(N1138:P1138,Q1138:AE1138)),0)</f>
        <v>0</v>
      </c>
      <c r="BD1138" s="7">
        <f>IF(T1138&gt;0,RANK(T1138,(N1138:P1138,Q1138:AE1138)),0)</f>
        <v>0</v>
      </c>
      <c r="BE1138" s="7">
        <f>IF(S1138&gt;0,RANK(S1138,(N1138:P1138,Q1138:AE1138)),0)</f>
        <v>0</v>
      </c>
      <c r="BF1138" s="2">
        <f t="shared" si="455"/>
        <v>8.8692107667439728E-3</v>
      </c>
      <c r="BG1138" s="2">
        <f t="shared" si="456"/>
        <v>0</v>
      </c>
      <c r="BH1138" s="2">
        <f t="shared" si="457"/>
        <v>0</v>
      </c>
      <c r="BI1138" s="2">
        <f t="shared" si="458"/>
        <v>0</v>
      </c>
      <c r="BK1138" t="s">
        <v>218</v>
      </c>
      <c r="BL1138" t="s">
        <v>2550</v>
      </c>
      <c r="BO1138" s="99">
        <v>27</v>
      </c>
      <c r="BP1138" s="97">
        <v>109</v>
      </c>
      <c r="BQ1138" s="103">
        <f t="shared" si="459"/>
        <v>27109</v>
      </c>
      <c r="BS1138" s="7" t="s">
        <v>2466</v>
      </c>
      <c r="BV1138" s="61">
        <v>17</v>
      </c>
    </row>
    <row r="1139" spans="1:74" ht="14" hidden="1" customHeight="1" outlineLevel="1" x14ac:dyDescent="0.2">
      <c r="A1139" t="s">
        <v>219</v>
      </c>
      <c r="B1139" t="s">
        <v>2550</v>
      </c>
      <c r="C1139" s="1">
        <f t="shared" si="450"/>
        <v>27365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0</v>
      </c>
      <c r="G1139" s="1">
        <f t="shared" si="448"/>
        <v>6749</v>
      </c>
      <c r="H1139" s="2">
        <f t="shared" si="449"/>
        <v>0.24662890553626896</v>
      </c>
      <c r="I1139" s="2"/>
      <c r="J1139" s="2">
        <f t="shared" si="451"/>
        <v>0.3607893294354102</v>
      </c>
      <c r="K1139" s="2">
        <f t="shared" si="452"/>
        <v>0.60741823497167913</v>
      </c>
      <c r="L1139" s="2">
        <f t="shared" si="453"/>
        <v>0</v>
      </c>
      <c r="M1139" s="2">
        <f t="shared" si="454"/>
        <v>3.1792435592910673E-2</v>
      </c>
      <c r="N1139" s="1">
        <v>9873</v>
      </c>
      <c r="O1139" s="1">
        <v>16622</v>
      </c>
      <c r="Q1139" s="1">
        <v>230</v>
      </c>
      <c r="R1139" s="61"/>
      <c r="S1139" s="61"/>
      <c r="T1139" s="61"/>
      <c r="U1139" s="61"/>
      <c r="V1139" s="61"/>
      <c r="W1139" s="61">
        <f t="shared" si="447"/>
        <v>3</v>
      </c>
      <c r="X1139" s="61">
        <v>637</v>
      </c>
      <c r="Y1139" s="61">
        <v>0</v>
      </c>
      <c r="Z1139" s="61">
        <v>0</v>
      </c>
      <c r="AA1139" s="61">
        <v>0</v>
      </c>
      <c r="AB1139" s="61">
        <v>0</v>
      </c>
      <c r="AC1139" s="61">
        <v>0</v>
      </c>
      <c r="BB1139" s="7">
        <f>IF(Q1139&gt;0,RANK(Q1139,(N1139:P1139,Q1139:AE1139)),0)</f>
        <v>4</v>
      </c>
      <c r="BC1139" s="7">
        <f>IF(R1139&gt;0,RANK(R1139,(N1139:P1139,Q1139:AE1139)),0)</f>
        <v>0</v>
      </c>
      <c r="BD1139" s="7">
        <f>IF(T1139&gt;0,RANK(T1139,(N1139:P1139,Q1139:AE1139)),0)</f>
        <v>0</v>
      </c>
      <c r="BE1139" s="7">
        <f>IF(S1139&gt;0,RANK(S1139,(N1139:P1139,Q1139:AE1139)),0)</f>
        <v>0</v>
      </c>
      <c r="BF1139" s="2">
        <f t="shared" si="455"/>
        <v>8.404896765941897E-3</v>
      </c>
      <c r="BG1139" s="2">
        <f t="shared" si="456"/>
        <v>0</v>
      </c>
      <c r="BH1139" s="2">
        <f t="shared" si="457"/>
        <v>0</v>
      </c>
      <c r="BI1139" s="2">
        <f t="shared" si="458"/>
        <v>0</v>
      </c>
      <c r="BK1139" t="s">
        <v>219</v>
      </c>
      <c r="BL1139" t="s">
        <v>2550</v>
      </c>
      <c r="BO1139" s="99">
        <v>27</v>
      </c>
      <c r="BP1139" s="97">
        <v>111</v>
      </c>
      <c r="BQ1139" s="103">
        <f t="shared" si="459"/>
        <v>27111</v>
      </c>
      <c r="BS1139" s="7" t="s">
        <v>2466</v>
      </c>
      <c r="BV1139" s="61">
        <v>3</v>
      </c>
    </row>
    <row r="1140" spans="1:74" ht="14" hidden="1" customHeight="1" outlineLevel="1" x14ac:dyDescent="0.2">
      <c r="A1140" t="s">
        <v>81</v>
      </c>
      <c r="B1140" t="s">
        <v>2550</v>
      </c>
      <c r="C1140" s="1">
        <f t="shared" si="450"/>
        <v>5359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0</v>
      </c>
      <c r="G1140" s="1">
        <f t="shared" si="448"/>
        <v>766</v>
      </c>
      <c r="H1140" s="2">
        <f t="shared" si="449"/>
        <v>0.14293711513342042</v>
      </c>
      <c r="I1140" s="2"/>
      <c r="J1140" s="2">
        <f t="shared" si="451"/>
        <v>0.40735211793245008</v>
      </c>
      <c r="K1140" s="2">
        <f t="shared" si="452"/>
        <v>0.55028923306587052</v>
      </c>
      <c r="L1140" s="2">
        <f t="shared" si="453"/>
        <v>0</v>
      </c>
      <c r="M1140" s="2">
        <f t="shared" si="454"/>
        <v>4.2358649001679405E-2</v>
      </c>
      <c r="N1140" s="1">
        <v>2183</v>
      </c>
      <c r="O1140" s="1">
        <v>2949</v>
      </c>
      <c r="Q1140" s="1">
        <v>62</v>
      </c>
      <c r="R1140" s="61"/>
      <c r="S1140" s="61"/>
      <c r="T1140" s="61"/>
      <c r="U1140" s="61"/>
      <c r="V1140" s="61"/>
      <c r="W1140" s="61">
        <f t="shared" si="447"/>
        <v>1</v>
      </c>
      <c r="X1140" s="61">
        <v>164</v>
      </c>
      <c r="Y1140" s="61">
        <v>0</v>
      </c>
      <c r="Z1140" s="61">
        <v>0</v>
      </c>
      <c r="AA1140" s="61">
        <v>0</v>
      </c>
      <c r="AB1140" s="61">
        <v>0</v>
      </c>
      <c r="AC1140" s="61">
        <v>0</v>
      </c>
      <c r="BB1140" s="7">
        <f>IF(Q1140&gt;0,RANK(Q1140,(N1140:P1140,Q1140:AE1140)),0)</f>
        <v>4</v>
      </c>
      <c r="BC1140" s="7">
        <f>IF(R1140&gt;0,RANK(R1140,(N1140:P1140,Q1140:AE1140)),0)</f>
        <v>0</v>
      </c>
      <c r="BD1140" s="7">
        <f>IF(T1140&gt;0,RANK(T1140,(N1140:P1140,Q1140:AE1140)),0)</f>
        <v>0</v>
      </c>
      <c r="BE1140" s="7">
        <f>IF(S1140&gt;0,RANK(S1140,(N1140:P1140,Q1140:AE1140)),0)</f>
        <v>0</v>
      </c>
      <c r="BF1140" s="2">
        <f t="shared" si="455"/>
        <v>1.1569322634819929E-2</v>
      </c>
      <c r="BG1140" s="2">
        <f t="shared" si="456"/>
        <v>0</v>
      </c>
      <c r="BH1140" s="2">
        <f t="shared" si="457"/>
        <v>0</v>
      </c>
      <c r="BI1140" s="2">
        <f t="shared" si="458"/>
        <v>0</v>
      </c>
      <c r="BK1140" t="s">
        <v>81</v>
      </c>
      <c r="BL1140" t="s">
        <v>2550</v>
      </c>
      <c r="BO1140" s="99">
        <v>27</v>
      </c>
      <c r="BP1140" s="97">
        <v>113</v>
      </c>
      <c r="BQ1140" s="103">
        <f t="shared" si="459"/>
        <v>27113</v>
      </c>
      <c r="BS1140" s="7" t="s">
        <v>2466</v>
      </c>
      <c r="BV1140" s="61">
        <v>1</v>
      </c>
    </row>
    <row r="1141" spans="1:74" ht="14" hidden="1" customHeight="1" outlineLevel="1" x14ac:dyDescent="0.2">
      <c r="A1141" t="s">
        <v>685</v>
      </c>
      <c r="B1141" t="s">
        <v>2550</v>
      </c>
      <c r="C1141" s="1">
        <f t="shared" si="450"/>
        <v>11557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0</v>
      </c>
      <c r="G1141" s="1">
        <f t="shared" si="448"/>
        <v>1447</v>
      </c>
      <c r="H1141" s="2">
        <f t="shared" si="449"/>
        <v>0.12520550315825907</v>
      </c>
      <c r="I1141" s="2"/>
      <c r="J1141" s="2">
        <f t="shared" si="451"/>
        <v>0.4147270052781864</v>
      </c>
      <c r="K1141" s="2">
        <f t="shared" si="452"/>
        <v>0.53993250843644547</v>
      </c>
      <c r="L1141" s="2">
        <f t="shared" si="453"/>
        <v>0</v>
      </c>
      <c r="M1141" s="2">
        <f t="shared" si="454"/>
        <v>4.5340486285368131E-2</v>
      </c>
      <c r="N1141" s="1">
        <v>4793</v>
      </c>
      <c r="O1141" s="1">
        <v>6240</v>
      </c>
      <c r="Q1141" s="1">
        <v>117</v>
      </c>
      <c r="R1141" s="61"/>
      <c r="S1141" s="61"/>
      <c r="T1141" s="61"/>
      <c r="U1141" s="61"/>
      <c r="V1141" s="61"/>
      <c r="W1141" s="61">
        <f t="shared" si="447"/>
        <v>4</v>
      </c>
      <c r="X1141" s="61">
        <v>403</v>
      </c>
      <c r="Y1141" s="61">
        <v>0</v>
      </c>
      <c r="Z1141" s="61">
        <v>0</v>
      </c>
      <c r="AA1141" s="61">
        <v>0</v>
      </c>
      <c r="AB1141" s="61">
        <v>0</v>
      </c>
      <c r="AC1141" s="61">
        <v>0</v>
      </c>
      <c r="BB1141" s="7">
        <f>IF(Q1141&gt;0,RANK(Q1141,(N1141:P1141,Q1141:AE1141)),0)</f>
        <v>4</v>
      </c>
      <c r="BC1141" s="7">
        <f>IF(R1141&gt;0,RANK(R1141,(N1141:P1141,Q1141:AE1141)),0)</f>
        <v>0</v>
      </c>
      <c r="BD1141" s="7">
        <f>IF(T1141&gt;0,RANK(T1141,(N1141:P1141,Q1141:AE1141)),0)</f>
        <v>0</v>
      </c>
      <c r="BE1141" s="7">
        <f>IF(S1141&gt;0,RANK(S1141,(N1141:P1141,Q1141:AE1141)),0)</f>
        <v>0</v>
      </c>
      <c r="BF1141" s="2">
        <f t="shared" si="455"/>
        <v>1.0123734533183352E-2</v>
      </c>
      <c r="BG1141" s="2">
        <f t="shared" si="456"/>
        <v>0</v>
      </c>
      <c r="BH1141" s="2">
        <f t="shared" si="457"/>
        <v>0</v>
      </c>
      <c r="BI1141" s="2">
        <f t="shared" si="458"/>
        <v>0</v>
      </c>
      <c r="BK1141" t="s">
        <v>685</v>
      </c>
      <c r="BL1141" t="s">
        <v>2550</v>
      </c>
      <c r="BO1141" s="99">
        <v>27</v>
      </c>
      <c r="BP1141" s="97">
        <v>115</v>
      </c>
      <c r="BQ1141" s="103">
        <f t="shared" si="459"/>
        <v>27115</v>
      </c>
      <c r="BS1141" s="7" t="s">
        <v>2466</v>
      </c>
      <c r="BV1141" s="61">
        <v>4</v>
      </c>
    </row>
    <row r="1142" spans="1:74" ht="14" hidden="1" customHeight="1" outlineLevel="1" x14ac:dyDescent="0.2">
      <c r="A1142" t="s">
        <v>686</v>
      </c>
      <c r="B1142" t="s">
        <v>2550</v>
      </c>
      <c r="C1142" s="1">
        <f t="shared" si="450"/>
        <v>3711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0</v>
      </c>
      <c r="G1142" s="1">
        <f t="shared" si="448"/>
        <v>1151</v>
      </c>
      <c r="H1142" s="2">
        <f t="shared" si="449"/>
        <v>0.31015898679601184</v>
      </c>
      <c r="I1142" s="2"/>
      <c r="J1142" s="2">
        <f t="shared" si="451"/>
        <v>0.33090811102128809</v>
      </c>
      <c r="K1142" s="2">
        <f t="shared" si="452"/>
        <v>0.64106709781729987</v>
      </c>
      <c r="L1142" s="2">
        <f t="shared" si="453"/>
        <v>0</v>
      </c>
      <c r="M1142" s="2">
        <f t="shared" si="454"/>
        <v>2.8024791161411988E-2</v>
      </c>
      <c r="N1142" s="1">
        <v>1228</v>
      </c>
      <c r="O1142" s="1">
        <v>2379</v>
      </c>
      <c r="Q1142" s="1">
        <v>29</v>
      </c>
      <c r="R1142" s="61"/>
      <c r="S1142" s="61"/>
      <c r="T1142" s="61"/>
      <c r="U1142" s="61"/>
      <c r="V1142" s="61"/>
      <c r="W1142" s="61">
        <f t="shared" si="447"/>
        <v>2</v>
      </c>
      <c r="X1142" s="61">
        <v>73</v>
      </c>
      <c r="Y1142" s="61">
        <v>0</v>
      </c>
      <c r="Z1142" s="61">
        <v>0</v>
      </c>
      <c r="AA1142" s="61">
        <v>0</v>
      </c>
      <c r="AB1142" s="61">
        <v>0</v>
      </c>
      <c r="AC1142" s="61">
        <v>0</v>
      </c>
      <c r="BB1142" s="7">
        <f>IF(Q1142&gt;0,RANK(Q1142,(N1142:P1142,Q1142:AE1142)),0)</f>
        <v>4</v>
      </c>
      <c r="BC1142" s="7">
        <f>IF(R1142&gt;0,RANK(R1142,(N1142:P1142,Q1142:AE1142)),0)</f>
        <v>0</v>
      </c>
      <c r="BD1142" s="7">
        <f>IF(T1142&gt;0,RANK(T1142,(N1142:P1142,Q1142:AE1142)),0)</f>
        <v>0</v>
      </c>
      <c r="BE1142" s="7">
        <f>IF(S1142&gt;0,RANK(S1142,(N1142:P1142,Q1142:AE1142)),0)</f>
        <v>0</v>
      </c>
      <c r="BF1142" s="2">
        <f t="shared" si="455"/>
        <v>7.8146052277014277E-3</v>
      </c>
      <c r="BG1142" s="2">
        <f t="shared" si="456"/>
        <v>0</v>
      </c>
      <c r="BH1142" s="2">
        <f t="shared" si="457"/>
        <v>0</v>
      </c>
      <c r="BI1142" s="2">
        <f t="shared" si="458"/>
        <v>0</v>
      </c>
      <c r="BK1142" t="s">
        <v>686</v>
      </c>
      <c r="BL1142" t="s">
        <v>2550</v>
      </c>
      <c r="BO1142" s="99">
        <v>27</v>
      </c>
      <c r="BP1142" s="97">
        <v>117</v>
      </c>
      <c r="BQ1142" s="103">
        <f t="shared" si="459"/>
        <v>27117</v>
      </c>
      <c r="BS1142" s="7" t="s">
        <v>2466</v>
      </c>
      <c r="BV1142" s="61">
        <v>2</v>
      </c>
    </row>
    <row r="1143" spans="1:74" ht="14" hidden="1" customHeight="1" outlineLevel="1" x14ac:dyDescent="0.2">
      <c r="A1143" t="s">
        <v>955</v>
      </c>
      <c r="B1143" t="s">
        <v>2550</v>
      </c>
      <c r="C1143" s="1">
        <f t="shared" si="450"/>
        <v>11796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0</v>
      </c>
      <c r="G1143" s="1">
        <f t="shared" si="448"/>
        <v>2094</v>
      </c>
      <c r="H1143" s="2">
        <f t="shared" si="449"/>
        <v>0.17751780264496439</v>
      </c>
      <c r="I1143" s="2"/>
      <c r="J1143" s="2">
        <f t="shared" si="451"/>
        <v>0.39352322821295355</v>
      </c>
      <c r="K1143" s="2">
        <f t="shared" si="452"/>
        <v>0.57104103085791791</v>
      </c>
      <c r="L1143" s="2">
        <f t="shared" si="453"/>
        <v>0</v>
      </c>
      <c r="M1143" s="2">
        <f t="shared" si="454"/>
        <v>3.5435740929128601E-2</v>
      </c>
      <c r="N1143" s="1">
        <v>4642</v>
      </c>
      <c r="O1143" s="1">
        <v>6736</v>
      </c>
      <c r="Q1143" s="1">
        <v>91</v>
      </c>
      <c r="R1143" s="61"/>
      <c r="S1143" s="61"/>
      <c r="T1143" s="61"/>
      <c r="U1143" s="61"/>
      <c r="V1143" s="61"/>
      <c r="W1143" s="61">
        <f t="shared" si="447"/>
        <v>2</v>
      </c>
      <c r="X1143" s="61">
        <v>325</v>
      </c>
      <c r="Y1143" s="61">
        <v>0</v>
      </c>
      <c r="Z1143" s="61">
        <v>0</v>
      </c>
      <c r="AA1143" s="61">
        <v>0</v>
      </c>
      <c r="AB1143" s="61">
        <v>0</v>
      </c>
      <c r="AC1143" s="61">
        <v>0</v>
      </c>
      <c r="BB1143" s="7">
        <f>IF(Q1143&gt;0,RANK(Q1143,(N1143:P1143,Q1143:AE1143)),0)</f>
        <v>4</v>
      </c>
      <c r="BC1143" s="7">
        <f>IF(R1143&gt;0,RANK(R1143,(N1143:P1143,Q1143:AE1143)),0)</f>
        <v>0</v>
      </c>
      <c r="BD1143" s="7">
        <f>IF(T1143&gt;0,RANK(T1143,(N1143:P1143,Q1143:AE1143)),0)</f>
        <v>0</v>
      </c>
      <c r="BE1143" s="7">
        <f>IF(S1143&gt;0,RANK(S1143,(N1143:P1143,Q1143:AE1143)),0)</f>
        <v>0</v>
      </c>
      <c r="BF1143" s="2">
        <f t="shared" si="455"/>
        <v>7.7144794845710411E-3</v>
      </c>
      <c r="BG1143" s="2">
        <f t="shared" si="456"/>
        <v>0</v>
      </c>
      <c r="BH1143" s="2">
        <f t="shared" si="457"/>
        <v>0</v>
      </c>
      <c r="BI1143" s="2">
        <f t="shared" si="458"/>
        <v>0</v>
      </c>
      <c r="BK1143" t="s">
        <v>955</v>
      </c>
      <c r="BL1143" t="s">
        <v>2550</v>
      </c>
      <c r="BO1143" s="99">
        <v>27</v>
      </c>
      <c r="BP1143" s="97">
        <v>119</v>
      </c>
      <c r="BQ1143" s="103">
        <f t="shared" si="459"/>
        <v>27119</v>
      </c>
      <c r="BS1143" s="7" t="s">
        <v>2466</v>
      </c>
      <c r="BV1143" s="61">
        <v>2</v>
      </c>
    </row>
    <row r="1144" spans="1:74" ht="14" hidden="1" customHeight="1" outlineLevel="1" x14ac:dyDescent="0.2">
      <c r="A1144" t="s">
        <v>9</v>
      </c>
      <c r="B1144" t="s">
        <v>2550</v>
      </c>
      <c r="C1144" s="1">
        <f t="shared" si="450"/>
        <v>5441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0</v>
      </c>
      <c r="G1144" s="1">
        <f t="shared" si="448"/>
        <v>738</v>
      </c>
      <c r="H1144" s="2">
        <f t="shared" si="449"/>
        <v>0.13563683146480426</v>
      </c>
      <c r="I1144" s="2"/>
      <c r="J1144" s="2">
        <f t="shared" si="451"/>
        <v>0.41830545855541262</v>
      </c>
      <c r="K1144" s="2">
        <f t="shared" si="452"/>
        <v>0.55394229002021689</v>
      </c>
      <c r="L1144" s="2">
        <f t="shared" si="453"/>
        <v>0</v>
      </c>
      <c r="M1144" s="2">
        <f t="shared" si="454"/>
        <v>2.7752251424370433E-2</v>
      </c>
      <c r="N1144" s="1">
        <v>2276</v>
      </c>
      <c r="O1144" s="1">
        <v>3014</v>
      </c>
      <c r="Q1144" s="1">
        <v>45</v>
      </c>
      <c r="R1144" s="61"/>
      <c r="S1144" s="61"/>
      <c r="T1144" s="61"/>
      <c r="U1144" s="61"/>
      <c r="V1144" s="61"/>
      <c r="W1144" s="61">
        <f t="shared" si="447"/>
        <v>1</v>
      </c>
      <c r="X1144" s="61">
        <v>105</v>
      </c>
      <c r="Y1144" s="61">
        <v>0</v>
      </c>
      <c r="Z1144" s="61">
        <v>0</v>
      </c>
      <c r="AA1144" s="61">
        <v>0</v>
      </c>
      <c r="AB1144" s="61">
        <v>0</v>
      </c>
      <c r="AC1144" s="61">
        <v>0</v>
      </c>
      <c r="BB1144" s="7">
        <f>IF(Q1144&gt;0,RANK(Q1144,(N1144:P1144,Q1144:AE1144)),0)</f>
        <v>4</v>
      </c>
      <c r="BC1144" s="7">
        <f>IF(R1144&gt;0,RANK(R1144,(N1144:P1144,Q1144:AE1144)),0)</f>
        <v>0</v>
      </c>
      <c r="BD1144" s="7">
        <f>IF(T1144&gt;0,RANK(T1144,(N1144:P1144,Q1144:AE1144)),0)</f>
        <v>0</v>
      </c>
      <c r="BE1144" s="7">
        <f>IF(S1144&gt;0,RANK(S1144,(N1144:P1144,Q1144:AE1144)),0)</f>
        <v>0</v>
      </c>
      <c r="BF1144" s="2">
        <f t="shared" si="455"/>
        <v>8.2705385039514787E-3</v>
      </c>
      <c r="BG1144" s="2">
        <f t="shared" si="456"/>
        <v>0</v>
      </c>
      <c r="BH1144" s="2">
        <f t="shared" si="457"/>
        <v>0</v>
      </c>
      <c r="BI1144" s="2">
        <f t="shared" si="458"/>
        <v>0</v>
      </c>
      <c r="BK1144" t="s">
        <v>9</v>
      </c>
      <c r="BL1144" t="s">
        <v>2550</v>
      </c>
      <c r="BO1144" s="99">
        <v>27</v>
      </c>
      <c r="BP1144" s="97">
        <v>121</v>
      </c>
      <c r="BQ1144" s="103">
        <f t="shared" si="459"/>
        <v>27121</v>
      </c>
      <c r="BS1144" s="7" t="s">
        <v>2466</v>
      </c>
      <c r="BV1144" s="61">
        <v>1</v>
      </c>
    </row>
    <row r="1145" spans="1:74" ht="14" hidden="1" customHeight="1" outlineLevel="1" x14ac:dyDescent="0.2">
      <c r="A1145" t="s">
        <v>400</v>
      </c>
      <c r="B1145" t="s">
        <v>2550</v>
      </c>
      <c r="C1145" s="1">
        <f t="shared" si="450"/>
        <v>244036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>IF(P1145&gt;0,RANK(P1145,(N1145:P1145,Q1145:AE1145)),0)</f>
        <v>0</v>
      </c>
      <c r="G1145" s="1">
        <f t="shared" si="448"/>
        <v>106868</v>
      </c>
      <c r="H1145" s="2">
        <f t="shared" si="449"/>
        <v>0.43791899555803243</v>
      </c>
      <c r="I1145" s="2"/>
      <c r="J1145" s="2">
        <f t="shared" si="451"/>
        <v>0.69888459079807896</v>
      </c>
      <c r="K1145" s="2">
        <f t="shared" si="452"/>
        <v>0.26096559524004653</v>
      </c>
      <c r="L1145" s="2">
        <f t="shared" si="453"/>
        <v>0</v>
      </c>
      <c r="M1145" s="2">
        <f t="shared" si="454"/>
        <v>4.0149813961874503E-2</v>
      </c>
      <c r="N1145" s="1">
        <v>170553</v>
      </c>
      <c r="O1145" s="1">
        <v>63685</v>
      </c>
      <c r="Q1145" s="1">
        <v>2767</v>
      </c>
      <c r="R1145" s="61"/>
      <c r="S1145" s="61"/>
      <c r="T1145" s="61"/>
      <c r="U1145" s="61"/>
      <c r="V1145" s="61"/>
      <c r="W1145" s="61">
        <f t="shared" si="447"/>
        <v>144</v>
      </c>
      <c r="X1145" s="61">
        <v>6885</v>
      </c>
      <c r="Y1145" s="61">
        <v>0</v>
      </c>
      <c r="Z1145" s="61">
        <v>0</v>
      </c>
      <c r="AA1145" s="61">
        <v>2</v>
      </c>
      <c r="AB1145" s="61">
        <v>0</v>
      </c>
      <c r="AC1145" s="61">
        <v>0</v>
      </c>
      <c r="BB1145" s="7">
        <f>IF(Q1145&gt;0,RANK(Q1145,(N1145:P1145,Q1145:AE1145)),0)</f>
        <v>4</v>
      </c>
      <c r="BC1145" s="7">
        <f>IF(R1145&gt;0,RANK(R1145,(N1145:P1145,Q1145:AE1145)),0)</f>
        <v>0</v>
      </c>
      <c r="BD1145" s="7">
        <f>IF(T1145&gt;0,RANK(T1145,(N1145:P1145,Q1145:AE1145)),0)</f>
        <v>0</v>
      </c>
      <c r="BE1145" s="7">
        <f>IF(S1145&gt;0,RANK(S1145,(N1145:P1145,Q1145:AE1145)),0)</f>
        <v>0</v>
      </c>
      <c r="BF1145" s="2">
        <f t="shared" si="455"/>
        <v>1.1338491042305233E-2</v>
      </c>
      <c r="BG1145" s="2">
        <f t="shared" si="456"/>
        <v>0</v>
      </c>
      <c r="BH1145" s="2">
        <f t="shared" si="457"/>
        <v>0</v>
      </c>
      <c r="BI1145" s="2">
        <f t="shared" si="458"/>
        <v>0</v>
      </c>
      <c r="BK1145" t="s">
        <v>400</v>
      </c>
      <c r="BL1145" t="s">
        <v>2550</v>
      </c>
      <c r="BO1145" s="99">
        <v>27</v>
      </c>
      <c r="BP1145" s="97">
        <v>123</v>
      </c>
      <c r="BQ1145" s="103">
        <f t="shared" si="459"/>
        <v>27123</v>
      </c>
      <c r="BS1145" s="7" t="s">
        <v>2466</v>
      </c>
      <c r="BV1145" s="61">
        <v>146</v>
      </c>
    </row>
    <row r="1146" spans="1:74" ht="14" hidden="1" customHeight="1" outlineLevel="1" x14ac:dyDescent="0.2">
      <c r="A1146" t="s">
        <v>1566</v>
      </c>
      <c r="B1146" t="s">
        <v>2550</v>
      </c>
      <c r="C1146" s="1">
        <f t="shared" si="450"/>
        <v>1643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0</v>
      </c>
      <c r="G1146" s="1">
        <f t="shared" si="448"/>
        <v>131</v>
      </c>
      <c r="H1146" s="2">
        <f t="shared" si="449"/>
        <v>7.9732197200243451E-2</v>
      </c>
      <c r="I1146" s="2"/>
      <c r="J1146" s="2">
        <f t="shared" si="451"/>
        <v>0.44065733414485697</v>
      </c>
      <c r="K1146" s="2">
        <f t="shared" si="452"/>
        <v>0.52038953134510046</v>
      </c>
      <c r="L1146" s="2">
        <f t="shared" si="453"/>
        <v>0</v>
      </c>
      <c r="M1146" s="2">
        <f t="shared" si="454"/>
        <v>3.8953134510042564E-2</v>
      </c>
      <c r="N1146" s="1">
        <v>724</v>
      </c>
      <c r="O1146" s="1">
        <v>855</v>
      </c>
      <c r="Q1146" s="1">
        <v>11</v>
      </c>
      <c r="R1146" s="61"/>
      <c r="S1146" s="61"/>
      <c r="T1146" s="61"/>
      <c r="U1146" s="61"/>
      <c r="V1146" s="61"/>
      <c r="W1146" s="61">
        <f t="shared" si="447"/>
        <v>0</v>
      </c>
      <c r="X1146" s="61">
        <v>53</v>
      </c>
      <c r="Y1146" s="61">
        <v>0</v>
      </c>
      <c r="Z1146" s="61">
        <v>0</v>
      </c>
      <c r="AA1146" s="61">
        <v>0</v>
      </c>
      <c r="AB1146" s="61">
        <v>0</v>
      </c>
      <c r="AC1146" s="61">
        <v>0</v>
      </c>
      <c r="BB1146" s="7">
        <f>IF(Q1146&gt;0,RANK(Q1146,(N1146:P1146,Q1146:AE1146)),0)</f>
        <v>4</v>
      </c>
      <c r="BC1146" s="7">
        <f>IF(R1146&gt;0,RANK(R1146,(N1146:P1146,Q1146:AE1146)),0)</f>
        <v>0</v>
      </c>
      <c r="BD1146" s="7">
        <f>IF(T1146&gt;0,RANK(T1146,(N1146:P1146,Q1146:AE1146)),0)</f>
        <v>0</v>
      </c>
      <c r="BE1146" s="7">
        <f>IF(S1146&gt;0,RANK(S1146,(N1146:P1146,Q1146:AE1146)),0)</f>
        <v>0</v>
      </c>
      <c r="BF1146" s="2">
        <f t="shared" si="455"/>
        <v>6.6950699939135726E-3</v>
      </c>
      <c r="BG1146" s="2">
        <f t="shared" si="456"/>
        <v>0</v>
      </c>
      <c r="BH1146" s="2">
        <f t="shared" si="457"/>
        <v>0</v>
      </c>
      <c r="BI1146" s="2">
        <f t="shared" si="458"/>
        <v>0</v>
      </c>
      <c r="BK1146" t="s">
        <v>1566</v>
      </c>
      <c r="BL1146" t="s">
        <v>2550</v>
      </c>
      <c r="BO1146" s="99">
        <v>27</v>
      </c>
      <c r="BP1146" s="97">
        <v>125</v>
      </c>
      <c r="BQ1146" s="103">
        <f t="shared" si="459"/>
        <v>27125</v>
      </c>
      <c r="BS1146" s="7" t="s">
        <v>2466</v>
      </c>
      <c r="BV1146" s="61">
        <v>0</v>
      </c>
    </row>
    <row r="1147" spans="1:74" ht="14" hidden="1" customHeight="1" outlineLevel="1" x14ac:dyDescent="0.2">
      <c r="A1147" t="s">
        <v>2560</v>
      </c>
      <c r="B1147" t="s">
        <v>2550</v>
      </c>
      <c r="C1147" s="1">
        <f t="shared" si="450"/>
        <v>6206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0</v>
      </c>
      <c r="G1147" s="1">
        <f t="shared" si="448"/>
        <v>1701</v>
      </c>
      <c r="H1147" s="2">
        <f t="shared" si="449"/>
        <v>0.27408959071865935</v>
      </c>
      <c r="I1147" s="2"/>
      <c r="J1147" s="2">
        <f t="shared" si="451"/>
        <v>0.34708346761198838</v>
      </c>
      <c r="K1147" s="2">
        <f t="shared" si="452"/>
        <v>0.62117305833064773</v>
      </c>
      <c r="L1147" s="2">
        <f t="shared" si="453"/>
        <v>0</v>
      </c>
      <c r="M1147" s="2">
        <f t="shared" si="454"/>
        <v>3.1743474057363885E-2</v>
      </c>
      <c r="N1147" s="1">
        <v>2154</v>
      </c>
      <c r="O1147" s="1">
        <v>3855</v>
      </c>
      <c r="Q1147" s="1">
        <v>55</v>
      </c>
      <c r="R1147" s="61"/>
      <c r="S1147" s="61"/>
      <c r="T1147" s="61"/>
      <c r="U1147" s="61"/>
      <c r="V1147" s="61"/>
      <c r="W1147" s="61">
        <f t="shared" si="447"/>
        <v>3</v>
      </c>
      <c r="X1147" s="61">
        <v>139</v>
      </c>
      <c r="Y1147" s="61">
        <v>0</v>
      </c>
      <c r="Z1147" s="61">
        <v>0</v>
      </c>
      <c r="AA1147" s="61">
        <v>0</v>
      </c>
      <c r="AB1147" s="61">
        <v>0</v>
      </c>
      <c r="AC1147" s="61">
        <v>0</v>
      </c>
      <c r="BB1147" s="7">
        <f>IF(Q1147&gt;0,RANK(Q1147,(N1147:P1147,Q1147:AE1147)),0)</f>
        <v>4</v>
      </c>
      <c r="BC1147" s="7">
        <f>IF(R1147&gt;0,RANK(R1147,(N1147:P1147,Q1147:AE1147)),0)</f>
        <v>0</v>
      </c>
      <c r="BD1147" s="7">
        <f>IF(T1147&gt;0,RANK(T1147,(N1147:P1147,Q1147:AE1147)),0)</f>
        <v>0</v>
      </c>
      <c r="BE1147" s="7">
        <f>IF(S1147&gt;0,RANK(S1147,(N1147:P1147,Q1147:AE1147)),0)</f>
        <v>0</v>
      </c>
      <c r="BF1147" s="2">
        <f t="shared" si="455"/>
        <v>8.8623912342893976E-3</v>
      </c>
      <c r="BG1147" s="2">
        <f t="shared" si="456"/>
        <v>0</v>
      </c>
      <c r="BH1147" s="2">
        <f t="shared" si="457"/>
        <v>0</v>
      </c>
      <c r="BI1147" s="2">
        <f t="shared" si="458"/>
        <v>0</v>
      </c>
      <c r="BK1147" t="s">
        <v>2560</v>
      </c>
      <c r="BL1147" t="s">
        <v>2550</v>
      </c>
      <c r="BO1147" s="99">
        <v>27</v>
      </c>
      <c r="BP1147" s="97">
        <v>127</v>
      </c>
      <c r="BQ1147" s="103">
        <f t="shared" si="459"/>
        <v>27127</v>
      </c>
      <c r="BS1147" s="7" t="s">
        <v>2466</v>
      </c>
      <c r="BV1147" s="61">
        <v>3</v>
      </c>
    </row>
    <row r="1148" spans="1:74" ht="14" hidden="1" customHeight="1" outlineLevel="1" x14ac:dyDescent="0.2">
      <c r="A1148" t="s">
        <v>2561</v>
      </c>
      <c r="B1148" t="s">
        <v>2550</v>
      </c>
      <c r="C1148" s="1">
        <f t="shared" ref="C1148:C1171" si="460">SUM(N1148:AY1148)</f>
        <v>6270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0</v>
      </c>
      <c r="G1148" s="1">
        <f t="shared" si="448"/>
        <v>1092</v>
      </c>
      <c r="H1148" s="2">
        <f t="shared" si="449"/>
        <v>0.17416267942583732</v>
      </c>
      <c r="I1148" s="2"/>
      <c r="J1148" s="2">
        <f t="shared" ref="J1148:J1171" si="461">IF($C1148=0,"-",N1148/$C1148)</f>
        <v>0.39393939393939392</v>
      </c>
      <c r="K1148" s="2">
        <f t="shared" ref="K1148:K1171" si="462">IF($C1148=0,"-",O1148/$C1148)</f>
        <v>0.56810207336523122</v>
      </c>
      <c r="L1148" s="2">
        <f t="shared" ref="L1148:L1171" si="463">IF($C1148=0,"-",P1148/$C1148)</f>
        <v>0</v>
      </c>
      <c r="M1148" s="2">
        <f t="shared" ref="M1148:M1171" si="464">IF(C1148=0,"-",(1-J1148-K1148-L1148))</f>
        <v>3.7958532695374858E-2</v>
      </c>
      <c r="N1148" s="1">
        <v>2470</v>
      </c>
      <c r="O1148" s="1">
        <v>3562</v>
      </c>
      <c r="Q1148" s="1">
        <v>62</v>
      </c>
      <c r="R1148" s="61"/>
      <c r="S1148" s="61"/>
      <c r="T1148" s="61"/>
      <c r="U1148" s="61"/>
      <c r="V1148" s="61"/>
      <c r="W1148" s="61">
        <f t="shared" si="447"/>
        <v>1</v>
      </c>
      <c r="X1148" s="61">
        <v>175</v>
      </c>
      <c r="Y1148" s="61">
        <v>0</v>
      </c>
      <c r="Z1148" s="61">
        <v>0</v>
      </c>
      <c r="AA1148" s="61">
        <v>0</v>
      </c>
      <c r="AB1148" s="61">
        <v>0</v>
      </c>
      <c r="AC1148" s="61">
        <v>0</v>
      </c>
      <c r="BB1148" s="7">
        <f>IF(Q1148&gt;0,RANK(Q1148,(N1148:P1148,Q1148:AE1148)),0)</f>
        <v>4</v>
      </c>
      <c r="BC1148" s="7">
        <f>IF(R1148&gt;0,RANK(R1148,(N1148:P1148,Q1148:AE1148)),0)</f>
        <v>0</v>
      </c>
      <c r="BD1148" s="7">
        <f>IF(T1148&gt;0,RANK(T1148,(N1148:P1148,Q1148:AE1148)),0)</f>
        <v>0</v>
      </c>
      <c r="BE1148" s="7">
        <f>IF(S1148&gt;0,RANK(S1148,(N1148:P1148,Q1148:AE1148)),0)</f>
        <v>0</v>
      </c>
      <c r="BF1148" s="2">
        <f t="shared" ref="BF1148:BF1171" si="465">IF($C1148=0,"-",Q1148/$C1148)</f>
        <v>9.8883572567783091E-3</v>
      </c>
      <c r="BG1148" s="2">
        <f t="shared" ref="BG1148:BG1171" si="466">IF($C1148=0,"-",R1148/$C1148)</f>
        <v>0</v>
      </c>
      <c r="BH1148" s="2">
        <f t="shared" ref="BH1148:BH1171" si="467">IF($C1148=0,"-",T1148/$C1148)</f>
        <v>0</v>
      </c>
      <c r="BI1148" s="2">
        <f t="shared" ref="BI1148:BI1171" si="468">IF($C1148=0,"-",S1148/$C1148)</f>
        <v>0</v>
      </c>
      <c r="BK1148" t="s">
        <v>2561</v>
      </c>
      <c r="BL1148" t="s">
        <v>2550</v>
      </c>
      <c r="BO1148" s="99">
        <v>27</v>
      </c>
      <c r="BP1148" s="97">
        <v>129</v>
      </c>
      <c r="BQ1148" s="103">
        <f t="shared" ref="BQ1148:BQ1170" si="469">BO1148*1000+BP1148</f>
        <v>27129</v>
      </c>
      <c r="BS1148" s="7" t="s">
        <v>2466</v>
      </c>
      <c r="BV1148" s="61">
        <v>1</v>
      </c>
    </row>
    <row r="1149" spans="1:74" ht="14" hidden="1" customHeight="1" outlineLevel="1" x14ac:dyDescent="0.2">
      <c r="A1149" t="s">
        <v>1263</v>
      </c>
      <c r="B1149" t="s">
        <v>2550</v>
      </c>
      <c r="C1149" s="1">
        <f t="shared" si="460"/>
        <v>28380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>IF(P1149&gt;0,RANK(P1149,(N1149:P1149,Q1149:AE1149)),0)</f>
        <v>0</v>
      </c>
      <c r="G1149" s="1">
        <f t="shared" si="448"/>
        <v>2557</v>
      </c>
      <c r="H1149" s="2">
        <f t="shared" si="449"/>
        <v>9.0098661028893592E-2</v>
      </c>
      <c r="I1149" s="2"/>
      <c r="J1149" s="2">
        <f t="shared" si="461"/>
        <v>0.52536997885835091</v>
      </c>
      <c r="K1149" s="2">
        <f t="shared" si="462"/>
        <v>0.43527131782945738</v>
      </c>
      <c r="L1149" s="2">
        <f t="shared" si="463"/>
        <v>0</v>
      </c>
      <c r="M1149" s="2">
        <f t="shared" si="464"/>
        <v>3.9358703312191712E-2</v>
      </c>
      <c r="N1149" s="1">
        <v>14910</v>
      </c>
      <c r="O1149" s="1">
        <v>12353</v>
      </c>
      <c r="Q1149" s="1">
        <v>308</v>
      </c>
      <c r="R1149" s="61"/>
      <c r="S1149" s="61"/>
      <c r="T1149" s="61"/>
      <c r="U1149" s="61"/>
      <c r="V1149" s="61"/>
      <c r="W1149" s="61">
        <f t="shared" ref="W1149:W1170" si="470">BV1149-SUM(Y1149:AD1149)</f>
        <v>12</v>
      </c>
      <c r="X1149" s="61">
        <v>797</v>
      </c>
      <c r="Y1149" s="61">
        <v>0</v>
      </c>
      <c r="Z1149" s="61">
        <v>0</v>
      </c>
      <c r="AA1149" s="61">
        <v>0</v>
      </c>
      <c r="AB1149" s="61">
        <v>0</v>
      </c>
      <c r="AC1149" s="61">
        <v>0</v>
      </c>
      <c r="BB1149" s="7">
        <f>IF(Q1149&gt;0,RANK(Q1149,(N1149:P1149,Q1149:AE1149)),0)</f>
        <v>4</v>
      </c>
      <c r="BC1149" s="7">
        <f>IF(R1149&gt;0,RANK(R1149,(N1149:P1149,Q1149:AE1149)),0)</f>
        <v>0</v>
      </c>
      <c r="BD1149" s="7">
        <f>IF(T1149&gt;0,RANK(T1149,(N1149:P1149,Q1149:AE1149)),0)</f>
        <v>0</v>
      </c>
      <c r="BE1149" s="7">
        <f>IF(S1149&gt;0,RANK(S1149,(N1149:P1149,Q1149:AE1149)),0)</f>
        <v>0</v>
      </c>
      <c r="BF1149" s="2">
        <f t="shared" si="465"/>
        <v>1.0852713178294573E-2</v>
      </c>
      <c r="BG1149" s="2">
        <f t="shared" si="466"/>
        <v>0</v>
      </c>
      <c r="BH1149" s="2">
        <f t="shared" si="467"/>
        <v>0</v>
      </c>
      <c r="BI1149" s="2">
        <f t="shared" si="468"/>
        <v>0</v>
      </c>
      <c r="BK1149" t="s">
        <v>1263</v>
      </c>
      <c r="BL1149" t="s">
        <v>2550</v>
      </c>
      <c r="BO1149" s="99">
        <v>27</v>
      </c>
      <c r="BP1149" s="97">
        <v>131</v>
      </c>
      <c r="BQ1149" s="103">
        <f t="shared" si="469"/>
        <v>27131</v>
      </c>
      <c r="BS1149" s="7" t="s">
        <v>2466</v>
      </c>
      <c r="BV1149" s="61">
        <v>12</v>
      </c>
    </row>
    <row r="1150" spans="1:74" ht="14" hidden="1" customHeight="1" outlineLevel="1" x14ac:dyDescent="0.2">
      <c r="A1150" t="s">
        <v>1071</v>
      </c>
      <c r="B1150" t="s">
        <v>2550</v>
      </c>
      <c r="C1150" s="1">
        <f t="shared" si="460"/>
        <v>3765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0</v>
      </c>
      <c r="G1150" s="1">
        <f t="shared" si="448"/>
        <v>898</v>
      </c>
      <c r="H1150" s="2">
        <f t="shared" si="449"/>
        <v>0.23851261620185923</v>
      </c>
      <c r="I1150" s="2"/>
      <c r="J1150" s="2">
        <f t="shared" si="461"/>
        <v>0.36918990703851262</v>
      </c>
      <c r="K1150" s="2">
        <f t="shared" si="462"/>
        <v>0.60770252324037188</v>
      </c>
      <c r="L1150" s="2">
        <f t="shared" si="463"/>
        <v>0</v>
      </c>
      <c r="M1150" s="2">
        <f t="shared" si="464"/>
        <v>2.3107569721115495E-2</v>
      </c>
      <c r="N1150" s="1">
        <v>1390</v>
      </c>
      <c r="O1150" s="1">
        <v>2288</v>
      </c>
      <c r="Q1150" s="1">
        <v>31</v>
      </c>
      <c r="R1150" s="61"/>
      <c r="S1150" s="61"/>
      <c r="T1150" s="61"/>
      <c r="U1150" s="61"/>
      <c r="V1150" s="61"/>
      <c r="W1150" s="61">
        <f t="shared" si="470"/>
        <v>0</v>
      </c>
      <c r="X1150" s="61">
        <v>56</v>
      </c>
      <c r="Y1150" s="61">
        <v>0</v>
      </c>
      <c r="Z1150" s="61">
        <v>0</v>
      </c>
      <c r="AA1150" s="61">
        <v>0</v>
      </c>
      <c r="AB1150" s="61">
        <v>0</v>
      </c>
      <c r="AC1150" s="61">
        <v>0</v>
      </c>
      <c r="BB1150" s="7">
        <f>IF(Q1150&gt;0,RANK(Q1150,(N1150:P1150,Q1150:AE1150)),0)</f>
        <v>4</v>
      </c>
      <c r="BC1150" s="7">
        <f>IF(R1150&gt;0,RANK(R1150,(N1150:P1150,Q1150:AE1150)),0)</f>
        <v>0</v>
      </c>
      <c r="BD1150" s="7">
        <f>IF(T1150&gt;0,RANK(T1150,(N1150:P1150,Q1150:AE1150)),0)</f>
        <v>0</v>
      </c>
      <c r="BE1150" s="7">
        <f>IF(S1150&gt;0,RANK(S1150,(N1150:P1150,Q1150:AE1150)),0)</f>
        <v>0</v>
      </c>
      <c r="BF1150" s="2">
        <f t="shared" si="465"/>
        <v>8.233731739707836E-3</v>
      </c>
      <c r="BG1150" s="2">
        <f t="shared" si="466"/>
        <v>0</v>
      </c>
      <c r="BH1150" s="2">
        <f t="shared" si="467"/>
        <v>0</v>
      </c>
      <c r="BI1150" s="2">
        <f t="shared" si="468"/>
        <v>0</v>
      </c>
      <c r="BK1150" t="s">
        <v>1071</v>
      </c>
      <c r="BL1150" t="s">
        <v>2550</v>
      </c>
      <c r="BO1150" s="99">
        <v>27</v>
      </c>
      <c r="BP1150" s="97">
        <v>133</v>
      </c>
      <c r="BQ1150" s="103">
        <f t="shared" si="469"/>
        <v>27133</v>
      </c>
      <c r="BS1150" s="7" t="s">
        <v>2466</v>
      </c>
      <c r="BV1150" s="61">
        <v>0</v>
      </c>
    </row>
    <row r="1151" spans="1:74" ht="14" hidden="1" customHeight="1" outlineLevel="1" x14ac:dyDescent="0.2">
      <c r="A1151" t="s">
        <v>188</v>
      </c>
      <c r="B1151" t="s">
        <v>2550</v>
      </c>
      <c r="C1151" s="1">
        <f t="shared" si="460"/>
        <v>6442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0</v>
      </c>
      <c r="G1151" s="1">
        <f t="shared" si="448"/>
        <v>2420</v>
      </c>
      <c r="H1151" s="2">
        <f t="shared" si="449"/>
        <v>0.37565973300217326</v>
      </c>
      <c r="I1151" s="2"/>
      <c r="J1151" s="2">
        <f t="shared" si="461"/>
        <v>0.29726792921452966</v>
      </c>
      <c r="K1151" s="2">
        <f t="shared" si="462"/>
        <v>0.67292766221670286</v>
      </c>
      <c r="L1151" s="2">
        <f t="shared" si="463"/>
        <v>0</v>
      </c>
      <c r="M1151" s="2">
        <f t="shared" si="464"/>
        <v>2.9804408568767427E-2</v>
      </c>
      <c r="N1151" s="1">
        <v>1915</v>
      </c>
      <c r="O1151" s="1">
        <v>4335</v>
      </c>
      <c r="Q1151" s="1">
        <v>46</v>
      </c>
      <c r="R1151" s="61"/>
      <c r="S1151" s="61"/>
      <c r="T1151" s="61"/>
      <c r="U1151" s="61"/>
      <c r="V1151" s="61"/>
      <c r="W1151" s="61">
        <f t="shared" si="470"/>
        <v>1</v>
      </c>
      <c r="X1151" s="61">
        <v>145</v>
      </c>
      <c r="Y1151" s="61">
        <v>0</v>
      </c>
      <c r="Z1151" s="61">
        <v>0</v>
      </c>
      <c r="AA1151" s="61">
        <v>0</v>
      </c>
      <c r="AB1151" s="61">
        <v>0</v>
      </c>
      <c r="AC1151" s="61">
        <v>0</v>
      </c>
      <c r="BB1151" s="7">
        <f>IF(Q1151&gt;0,RANK(Q1151,(N1151:P1151,Q1151:AE1151)),0)</f>
        <v>4</v>
      </c>
      <c r="BC1151" s="7">
        <f>IF(R1151&gt;0,RANK(R1151,(N1151:P1151,Q1151:AE1151)),0)</f>
        <v>0</v>
      </c>
      <c r="BD1151" s="7">
        <f>IF(T1151&gt;0,RANK(T1151,(N1151:P1151,Q1151:AE1151)),0)</f>
        <v>0</v>
      </c>
      <c r="BE1151" s="7">
        <f>IF(S1151&gt;0,RANK(S1151,(N1151:P1151,Q1151:AE1151)),0)</f>
        <v>0</v>
      </c>
      <c r="BF1151" s="2">
        <f t="shared" si="465"/>
        <v>7.1406395529338713E-3</v>
      </c>
      <c r="BG1151" s="2">
        <f t="shared" si="466"/>
        <v>0</v>
      </c>
      <c r="BH1151" s="2">
        <f t="shared" si="467"/>
        <v>0</v>
      </c>
      <c r="BI1151" s="2">
        <f t="shared" si="468"/>
        <v>0</v>
      </c>
      <c r="BK1151" t="s">
        <v>188</v>
      </c>
      <c r="BL1151" t="s">
        <v>2550</v>
      </c>
      <c r="BO1151" s="99">
        <v>27</v>
      </c>
      <c r="BP1151" s="97">
        <v>135</v>
      </c>
      <c r="BQ1151" s="103">
        <f t="shared" si="469"/>
        <v>27135</v>
      </c>
      <c r="BS1151" s="7" t="s">
        <v>2466</v>
      </c>
      <c r="BV1151" s="61">
        <v>1</v>
      </c>
    </row>
    <row r="1152" spans="1:74" ht="14" hidden="1" customHeight="1" outlineLevel="1" x14ac:dyDescent="0.2">
      <c r="A1152" t="s">
        <v>189</v>
      </c>
      <c r="B1152" t="s">
        <v>2550</v>
      </c>
      <c r="C1152" s="1">
        <f t="shared" si="460"/>
        <v>99447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>IF(P1152&gt;0,RANK(P1152,(N1152:P1152,Q1152:AE1152)),0)</f>
        <v>0</v>
      </c>
      <c r="G1152" s="1">
        <f t="shared" si="448"/>
        <v>25171</v>
      </c>
      <c r="H1152" s="2">
        <f t="shared" si="449"/>
        <v>0.25310969662232141</v>
      </c>
      <c r="I1152" s="2"/>
      <c r="J1152" s="2">
        <f t="shared" si="461"/>
        <v>0.60718774824781041</v>
      </c>
      <c r="K1152" s="2">
        <f t="shared" si="462"/>
        <v>0.35407805162548894</v>
      </c>
      <c r="L1152" s="2">
        <f t="shared" si="463"/>
        <v>0</v>
      </c>
      <c r="M1152" s="2">
        <f t="shared" si="464"/>
        <v>3.8734200126700646E-2</v>
      </c>
      <c r="N1152" s="1">
        <v>60383</v>
      </c>
      <c r="O1152" s="1">
        <v>35212</v>
      </c>
      <c r="Q1152" s="1">
        <v>903</v>
      </c>
      <c r="R1152" s="61"/>
      <c r="S1152" s="61"/>
      <c r="T1152" s="61"/>
      <c r="U1152" s="61"/>
      <c r="V1152" s="61"/>
      <c r="W1152" s="61">
        <f t="shared" si="470"/>
        <v>40</v>
      </c>
      <c r="X1152" s="61">
        <v>2909</v>
      </c>
      <c r="Y1152" s="61">
        <v>0</v>
      </c>
      <c r="Z1152" s="61">
        <v>0</v>
      </c>
      <c r="AA1152" s="61">
        <v>0</v>
      </c>
      <c r="AB1152" s="61">
        <v>0</v>
      </c>
      <c r="AC1152" s="61">
        <v>0</v>
      </c>
      <c r="BB1152" s="7">
        <f>IF(Q1152&gt;0,RANK(Q1152,(N1152:P1152,Q1152:AE1152)),0)</f>
        <v>4</v>
      </c>
      <c r="BC1152" s="7">
        <f>IF(R1152&gt;0,RANK(R1152,(N1152:P1152,Q1152:AE1152)),0)</f>
        <v>0</v>
      </c>
      <c r="BD1152" s="7">
        <f>IF(T1152&gt;0,RANK(T1152,(N1152:P1152,Q1152:AE1152)),0)</f>
        <v>0</v>
      </c>
      <c r="BE1152" s="7">
        <f>IF(S1152&gt;0,RANK(S1152,(N1152:P1152,Q1152:AE1152)),0)</f>
        <v>0</v>
      </c>
      <c r="BF1152" s="2">
        <f t="shared" si="465"/>
        <v>9.0802135811035023E-3</v>
      </c>
      <c r="BG1152" s="2">
        <f t="shared" si="466"/>
        <v>0</v>
      </c>
      <c r="BH1152" s="2">
        <f t="shared" si="467"/>
        <v>0</v>
      </c>
      <c r="BI1152" s="2">
        <f t="shared" si="468"/>
        <v>0</v>
      </c>
      <c r="BK1152" t="s">
        <v>189</v>
      </c>
      <c r="BL1152" t="s">
        <v>2550</v>
      </c>
      <c r="BO1152" s="99">
        <v>27</v>
      </c>
      <c r="BP1152" s="97">
        <v>137</v>
      </c>
      <c r="BQ1152" s="103">
        <f t="shared" si="469"/>
        <v>27137</v>
      </c>
      <c r="BS1152" s="7" t="s">
        <v>2466</v>
      </c>
      <c r="BV1152" s="61">
        <v>40</v>
      </c>
    </row>
    <row r="1153" spans="1:74" ht="14" hidden="1" customHeight="1" outlineLevel="1" x14ac:dyDescent="0.2">
      <c r="A1153" t="s">
        <v>617</v>
      </c>
      <c r="B1153" t="s">
        <v>2550</v>
      </c>
      <c r="C1153" s="1">
        <f t="shared" si="460"/>
        <v>66040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0</v>
      </c>
      <c r="G1153" s="1">
        <f t="shared" si="448"/>
        <v>4978</v>
      </c>
      <c r="H1153" s="2">
        <f t="shared" si="449"/>
        <v>7.5378558449424593E-2</v>
      </c>
      <c r="I1153" s="2"/>
      <c r="J1153" s="2">
        <f t="shared" si="461"/>
        <v>0.44250454270139311</v>
      </c>
      <c r="K1153" s="2">
        <f t="shared" si="462"/>
        <v>0.5178831011508177</v>
      </c>
      <c r="L1153" s="2">
        <f t="shared" si="463"/>
        <v>0</v>
      </c>
      <c r="M1153" s="2">
        <f t="shared" si="464"/>
        <v>3.961235614778913E-2</v>
      </c>
      <c r="N1153" s="1">
        <v>29223</v>
      </c>
      <c r="O1153" s="1">
        <v>34201</v>
      </c>
      <c r="Q1153" s="1">
        <v>781</v>
      </c>
      <c r="R1153" s="61"/>
      <c r="S1153" s="61"/>
      <c r="T1153" s="61"/>
      <c r="U1153" s="61"/>
      <c r="V1153" s="61"/>
      <c r="W1153" s="61">
        <f t="shared" si="470"/>
        <v>14</v>
      </c>
      <c r="X1153" s="61">
        <v>1821</v>
      </c>
      <c r="Y1153" s="61">
        <v>0</v>
      </c>
      <c r="Z1153" s="61">
        <v>0</v>
      </c>
      <c r="AA1153" s="61">
        <v>0</v>
      </c>
      <c r="AB1153" s="61">
        <v>0</v>
      </c>
      <c r="AC1153" s="61">
        <v>0</v>
      </c>
      <c r="BB1153" s="7">
        <f>IF(Q1153&gt;0,RANK(Q1153,(N1153:P1153,Q1153:AE1153)),0)</f>
        <v>4</v>
      </c>
      <c r="BC1153" s="7">
        <f>IF(R1153&gt;0,RANK(R1153,(N1153:P1153,Q1153:AE1153)),0)</f>
        <v>0</v>
      </c>
      <c r="BD1153" s="7">
        <f>IF(T1153&gt;0,RANK(T1153,(N1153:P1153,Q1153:AE1153)),0)</f>
        <v>0</v>
      </c>
      <c r="BE1153" s="7">
        <f>IF(S1153&gt;0,RANK(S1153,(N1153:P1153,Q1153:AE1153)),0)</f>
        <v>0</v>
      </c>
      <c r="BF1153" s="2">
        <f t="shared" si="465"/>
        <v>1.1826165960024228E-2</v>
      </c>
      <c r="BG1153" s="2">
        <f t="shared" si="466"/>
        <v>0</v>
      </c>
      <c r="BH1153" s="2">
        <f t="shared" si="467"/>
        <v>0</v>
      </c>
      <c r="BI1153" s="2">
        <f t="shared" si="468"/>
        <v>0</v>
      </c>
      <c r="BK1153" t="s">
        <v>617</v>
      </c>
      <c r="BL1153" t="s">
        <v>2550</v>
      </c>
      <c r="BO1153" s="99">
        <v>27</v>
      </c>
      <c r="BP1153" s="97">
        <v>139</v>
      </c>
      <c r="BQ1153" s="103">
        <f t="shared" si="469"/>
        <v>27139</v>
      </c>
      <c r="BS1153" s="7" t="s">
        <v>2466</v>
      </c>
      <c r="BV1153" s="61">
        <v>14</v>
      </c>
    </row>
    <row r="1154" spans="1:74" ht="14" hidden="1" customHeight="1" outlineLevel="1" x14ac:dyDescent="0.2">
      <c r="A1154" t="s">
        <v>2025</v>
      </c>
      <c r="B1154" t="s">
        <v>2550</v>
      </c>
      <c r="C1154" s="1">
        <f t="shared" si="460"/>
        <v>39231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0</v>
      </c>
      <c r="G1154" s="1">
        <f t="shared" si="448"/>
        <v>9870</v>
      </c>
      <c r="H1154" s="2">
        <f t="shared" si="449"/>
        <v>0.25158675537202724</v>
      </c>
      <c r="I1154" s="2"/>
      <c r="J1154" s="2">
        <f t="shared" si="461"/>
        <v>0.35306262904335856</v>
      </c>
      <c r="K1154" s="2">
        <f t="shared" si="462"/>
        <v>0.60464938441538574</v>
      </c>
      <c r="L1154" s="2">
        <f t="shared" si="463"/>
        <v>0</v>
      </c>
      <c r="M1154" s="2">
        <f t="shared" si="464"/>
        <v>4.2287986541255762E-2</v>
      </c>
      <c r="N1154" s="1">
        <v>13851</v>
      </c>
      <c r="O1154" s="1">
        <v>23721</v>
      </c>
      <c r="Q1154" s="1">
        <v>481</v>
      </c>
      <c r="R1154" s="61"/>
      <c r="S1154" s="61"/>
      <c r="T1154" s="61"/>
      <c r="U1154" s="61"/>
      <c r="V1154" s="61"/>
      <c r="W1154" s="61">
        <f t="shared" si="470"/>
        <v>19</v>
      </c>
      <c r="X1154" s="61">
        <v>1159</v>
      </c>
      <c r="Y1154" s="61">
        <v>0</v>
      </c>
      <c r="Z1154" s="61">
        <v>0</v>
      </c>
      <c r="AA1154" s="61">
        <v>0</v>
      </c>
      <c r="AB1154" s="61">
        <v>0</v>
      </c>
      <c r="AC1154" s="61">
        <v>0</v>
      </c>
      <c r="BB1154" s="7">
        <f>IF(Q1154&gt;0,RANK(Q1154,(N1154:P1154,Q1154:AE1154)),0)</f>
        <v>4</v>
      </c>
      <c r="BC1154" s="7">
        <f>IF(R1154&gt;0,RANK(R1154,(N1154:P1154,Q1154:AE1154)),0)</f>
        <v>0</v>
      </c>
      <c r="BD1154" s="7">
        <f>IF(T1154&gt;0,RANK(T1154,(N1154:P1154,Q1154:AE1154)),0)</f>
        <v>0</v>
      </c>
      <c r="BE1154" s="7">
        <f>IF(S1154&gt;0,RANK(S1154,(N1154:P1154,Q1154:AE1154)),0)</f>
        <v>0</v>
      </c>
      <c r="BF1154" s="2">
        <f t="shared" si="465"/>
        <v>1.2260712191889067E-2</v>
      </c>
      <c r="BG1154" s="2">
        <f t="shared" si="466"/>
        <v>0</v>
      </c>
      <c r="BH1154" s="2">
        <f t="shared" si="467"/>
        <v>0</v>
      </c>
      <c r="BI1154" s="2">
        <f t="shared" si="468"/>
        <v>0</v>
      </c>
      <c r="BK1154" t="s">
        <v>2025</v>
      </c>
      <c r="BL1154" t="s">
        <v>2550</v>
      </c>
      <c r="BO1154" s="99">
        <v>27</v>
      </c>
      <c r="BP1154" s="97">
        <v>141</v>
      </c>
      <c r="BQ1154" s="103">
        <f t="shared" si="469"/>
        <v>27141</v>
      </c>
      <c r="BS1154" s="7" t="s">
        <v>2466</v>
      </c>
      <c r="BV1154" s="61">
        <v>19</v>
      </c>
    </row>
    <row r="1155" spans="1:74" ht="14" hidden="1" customHeight="1" outlineLevel="1" x14ac:dyDescent="0.2">
      <c r="A1155" t="s">
        <v>802</v>
      </c>
      <c r="B1155" t="s">
        <v>2550</v>
      </c>
      <c r="C1155" s="1">
        <f t="shared" si="460"/>
        <v>6563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0</v>
      </c>
      <c r="G1155" s="1">
        <f t="shared" si="448"/>
        <v>1549</v>
      </c>
      <c r="H1155" s="2">
        <f t="shared" si="449"/>
        <v>0.23602011275331403</v>
      </c>
      <c r="I1155" s="2"/>
      <c r="J1155" s="2">
        <f t="shared" si="461"/>
        <v>0.36370562242876731</v>
      </c>
      <c r="K1155" s="2">
        <f t="shared" si="462"/>
        <v>0.59972573518208139</v>
      </c>
      <c r="L1155" s="2">
        <f t="shared" si="463"/>
        <v>0</v>
      </c>
      <c r="M1155" s="2">
        <f t="shared" si="464"/>
        <v>3.6568642389151251E-2</v>
      </c>
      <c r="N1155" s="1">
        <v>2387</v>
      </c>
      <c r="O1155" s="1">
        <v>3936</v>
      </c>
      <c r="Q1155" s="1">
        <v>75</v>
      </c>
      <c r="R1155" s="61"/>
      <c r="S1155" s="61"/>
      <c r="T1155" s="61"/>
      <c r="U1155" s="61"/>
      <c r="V1155" s="61"/>
      <c r="W1155" s="61">
        <f t="shared" si="470"/>
        <v>1</v>
      </c>
      <c r="X1155" s="61">
        <v>164</v>
      </c>
      <c r="Y1155" s="61">
        <v>0</v>
      </c>
      <c r="Z1155" s="61">
        <v>0</v>
      </c>
      <c r="AA1155" s="61">
        <v>0</v>
      </c>
      <c r="AB1155" s="61">
        <v>0</v>
      </c>
      <c r="AC1155" s="61">
        <v>0</v>
      </c>
      <c r="BB1155" s="7">
        <f>IF(Q1155&gt;0,RANK(Q1155,(N1155:P1155,Q1155:AE1155)),0)</f>
        <v>4</v>
      </c>
      <c r="BC1155" s="7">
        <f>IF(R1155&gt;0,RANK(R1155,(N1155:P1155,Q1155:AE1155)),0)</f>
        <v>0</v>
      </c>
      <c r="BD1155" s="7">
        <f>IF(T1155&gt;0,RANK(T1155,(N1155:P1155,Q1155:AE1155)),0)</f>
        <v>0</v>
      </c>
      <c r="BE1155" s="7">
        <f>IF(S1155&gt;0,RANK(S1155,(N1155:P1155,Q1155:AE1155)),0)</f>
        <v>0</v>
      </c>
      <c r="BF1155" s="2">
        <f t="shared" si="465"/>
        <v>1.1427700746609782E-2</v>
      </c>
      <c r="BG1155" s="2">
        <f t="shared" si="466"/>
        <v>0</v>
      </c>
      <c r="BH1155" s="2">
        <f t="shared" si="467"/>
        <v>0</v>
      </c>
      <c r="BI1155" s="2">
        <f t="shared" si="468"/>
        <v>0</v>
      </c>
      <c r="BK1155" t="s">
        <v>802</v>
      </c>
      <c r="BL1155" t="s">
        <v>2550</v>
      </c>
      <c r="BO1155" s="99">
        <v>27</v>
      </c>
      <c r="BP1155" s="97">
        <v>143</v>
      </c>
      <c r="BQ1155" s="103">
        <f t="shared" si="469"/>
        <v>27143</v>
      </c>
      <c r="BS1155" s="7" t="s">
        <v>2466</v>
      </c>
      <c r="BV1155" s="61">
        <v>1</v>
      </c>
    </row>
    <row r="1156" spans="1:74" ht="14" hidden="1" customHeight="1" outlineLevel="1" x14ac:dyDescent="0.2">
      <c r="A1156" t="s">
        <v>293</v>
      </c>
      <c r="B1156" t="s">
        <v>2550</v>
      </c>
      <c r="C1156" s="1">
        <f t="shared" si="460"/>
        <v>65925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0</v>
      </c>
      <c r="G1156" s="1">
        <f t="shared" si="448"/>
        <v>10123</v>
      </c>
      <c r="H1156" s="2">
        <f t="shared" si="449"/>
        <v>0.15355328024270004</v>
      </c>
      <c r="I1156" s="2"/>
      <c r="J1156" s="2">
        <f t="shared" si="461"/>
        <v>0.40511186954872963</v>
      </c>
      <c r="K1156" s="2">
        <f t="shared" si="462"/>
        <v>0.55866514979142967</v>
      </c>
      <c r="L1156" s="2">
        <f t="shared" si="463"/>
        <v>0</v>
      </c>
      <c r="M1156" s="2">
        <f t="shared" si="464"/>
        <v>3.6222980659840642E-2</v>
      </c>
      <c r="N1156" s="1">
        <v>26707</v>
      </c>
      <c r="O1156" s="1">
        <v>36830</v>
      </c>
      <c r="Q1156" s="1">
        <v>683</v>
      </c>
      <c r="R1156" s="61"/>
      <c r="S1156" s="61"/>
      <c r="T1156" s="61"/>
      <c r="U1156" s="61"/>
      <c r="V1156" s="61"/>
      <c r="W1156" s="61">
        <f t="shared" si="470"/>
        <v>16</v>
      </c>
      <c r="X1156" s="61">
        <v>1688</v>
      </c>
      <c r="Y1156" s="61">
        <v>0</v>
      </c>
      <c r="Z1156" s="61">
        <v>0</v>
      </c>
      <c r="AA1156" s="61">
        <v>0</v>
      </c>
      <c r="AB1156" s="61">
        <v>0</v>
      </c>
      <c r="AC1156" s="61">
        <v>1</v>
      </c>
      <c r="BB1156" s="7">
        <f>IF(Q1156&gt;0,RANK(Q1156,(N1156:P1156,Q1156:AE1156)),0)</f>
        <v>4</v>
      </c>
      <c r="BC1156" s="7">
        <f>IF(R1156&gt;0,RANK(R1156,(N1156:P1156,Q1156:AE1156)),0)</f>
        <v>0</v>
      </c>
      <c r="BD1156" s="7">
        <f>IF(T1156&gt;0,RANK(T1156,(N1156:P1156,Q1156:AE1156)),0)</f>
        <v>0</v>
      </c>
      <c r="BE1156" s="7">
        <f>IF(S1156&gt;0,RANK(S1156,(N1156:P1156,Q1156:AE1156)),0)</f>
        <v>0</v>
      </c>
      <c r="BF1156" s="2">
        <f t="shared" si="465"/>
        <v>1.0360257868790293E-2</v>
      </c>
      <c r="BG1156" s="2">
        <f t="shared" si="466"/>
        <v>0</v>
      </c>
      <c r="BH1156" s="2">
        <f t="shared" si="467"/>
        <v>0</v>
      </c>
      <c r="BI1156" s="2">
        <f t="shared" si="468"/>
        <v>0</v>
      </c>
      <c r="BK1156" t="s">
        <v>293</v>
      </c>
      <c r="BL1156" t="s">
        <v>2550</v>
      </c>
      <c r="BO1156" s="99">
        <v>27</v>
      </c>
      <c r="BP1156" s="97">
        <v>145</v>
      </c>
      <c r="BQ1156" s="103">
        <f t="shared" si="469"/>
        <v>27145</v>
      </c>
      <c r="BS1156" s="7" t="s">
        <v>2466</v>
      </c>
      <c r="BV1156" s="61">
        <v>17</v>
      </c>
    </row>
    <row r="1157" spans="1:74" ht="14" hidden="1" customHeight="1" outlineLevel="1" x14ac:dyDescent="0.2">
      <c r="A1157" t="s">
        <v>558</v>
      </c>
      <c r="B1157" t="s">
        <v>2550</v>
      </c>
      <c r="C1157" s="1">
        <f t="shared" si="460"/>
        <v>16326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0</v>
      </c>
      <c r="G1157" s="1">
        <f t="shared" ref="G1157:G1220" si="471">IF(C1157&gt;0,MAX(N1157:P1157)-LARGE(N1157:P1157,2),0)</f>
        <v>1742</v>
      </c>
      <c r="H1157" s="2">
        <f t="shared" ref="H1157:H1220" si="472">IF(C1157&gt;0,G1157/C1157,0)</f>
        <v>0.1067009677814529</v>
      </c>
      <c r="I1157" s="2"/>
      <c r="J1157" s="2">
        <f t="shared" si="461"/>
        <v>0.42821266691167464</v>
      </c>
      <c r="K1157" s="2">
        <f t="shared" si="462"/>
        <v>0.53491363469312758</v>
      </c>
      <c r="L1157" s="2">
        <f t="shared" si="463"/>
        <v>0</v>
      </c>
      <c r="M1157" s="2">
        <f t="shared" si="464"/>
        <v>3.6873698395197829E-2</v>
      </c>
      <c r="N1157" s="1">
        <v>6991</v>
      </c>
      <c r="O1157" s="1">
        <v>8733</v>
      </c>
      <c r="Q1157" s="1">
        <v>162</v>
      </c>
      <c r="R1157" s="61"/>
      <c r="S1157" s="61"/>
      <c r="T1157" s="61"/>
      <c r="U1157" s="61"/>
      <c r="V1157" s="61"/>
      <c r="W1157" s="61">
        <f t="shared" si="470"/>
        <v>4</v>
      </c>
      <c r="X1157" s="61">
        <v>436</v>
      </c>
      <c r="Y1157" s="61">
        <v>0</v>
      </c>
      <c r="Z1157" s="61">
        <v>0</v>
      </c>
      <c r="AA1157" s="61">
        <v>0</v>
      </c>
      <c r="AB1157" s="61">
        <v>0</v>
      </c>
      <c r="AC1157" s="61">
        <v>0</v>
      </c>
      <c r="BB1157" s="7">
        <f>IF(Q1157&gt;0,RANK(Q1157,(N1157:P1157,Q1157:AE1157)),0)</f>
        <v>4</v>
      </c>
      <c r="BC1157" s="7">
        <f>IF(R1157&gt;0,RANK(R1157,(N1157:P1157,Q1157:AE1157)),0)</f>
        <v>0</v>
      </c>
      <c r="BD1157" s="7">
        <f>IF(T1157&gt;0,RANK(T1157,(N1157:P1157,Q1157:AE1157)),0)</f>
        <v>0</v>
      </c>
      <c r="BE1157" s="7">
        <f>IF(S1157&gt;0,RANK(S1157,(N1157:P1157,Q1157:AE1157)),0)</f>
        <v>0</v>
      </c>
      <c r="BF1157" s="2">
        <f t="shared" si="465"/>
        <v>9.9228224917309819E-3</v>
      </c>
      <c r="BG1157" s="2">
        <f t="shared" si="466"/>
        <v>0</v>
      </c>
      <c r="BH1157" s="2">
        <f t="shared" si="467"/>
        <v>0</v>
      </c>
      <c r="BI1157" s="2">
        <f t="shared" si="468"/>
        <v>0</v>
      </c>
      <c r="BK1157" t="s">
        <v>558</v>
      </c>
      <c r="BL1157" t="s">
        <v>2550</v>
      </c>
      <c r="BO1157" s="99">
        <v>27</v>
      </c>
      <c r="BP1157" s="97">
        <v>147</v>
      </c>
      <c r="BQ1157" s="103">
        <f t="shared" si="469"/>
        <v>27147</v>
      </c>
      <c r="BS1157" s="7" t="s">
        <v>2466</v>
      </c>
      <c r="BV1157" s="61">
        <v>4</v>
      </c>
    </row>
    <row r="1158" spans="1:74" ht="14" hidden="1" customHeight="1" outlineLevel="1" x14ac:dyDescent="0.2">
      <c r="A1158" t="s">
        <v>2506</v>
      </c>
      <c r="B1158" t="s">
        <v>2550</v>
      </c>
      <c r="C1158" s="1">
        <f t="shared" si="460"/>
        <v>4378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0</v>
      </c>
      <c r="G1158" s="1">
        <f t="shared" si="471"/>
        <v>390</v>
      </c>
      <c r="H1158" s="2">
        <f t="shared" si="472"/>
        <v>8.9081772498857931E-2</v>
      </c>
      <c r="I1158" s="2"/>
      <c r="J1158" s="2">
        <f t="shared" si="461"/>
        <v>0.43764275925079943</v>
      </c>
      <c r="K1158" s="2">
        <f t="shared" si="462"/>
        <v>0.52672453174965739</v>
      </c>
      <c r="L1158" s="2">
        <f t="shared" si="463"/>
        <v>0</v>
      </c>
      <c r="M1158" s="2">
        <f t="shared" si="464"/>
        <v>3.5632708999543183E-2</v>
      </c>
      <c r="N1158" s="1">
        <v>1916</v>
      </c>
      <c r="O1158" s="1">
        <v>2306</v>
      </c>
      <c r="Q1158" s="1">
        <v>52</v>
      </c>
      <c r="R1158" s="61"/>
      <c r="S1158" s="61"/>
      <c r="T1158" s="61"/>
      <c r="U1158" s="61"/>
      <c r="V1158" s="61"/>
      <c r="W1158" s="61">
        <f t="shared" si="470"/>
        <v>2</v>
      </c>
      <c r="X1158" s="61">
        <v>102</v>
      </c>
      <c r="Y1158" s="61">
        <v>0</v>
      </c>
      <c r="Z1158" s="61">
        <v>0</v>
      </c>
      <c r="AA1158" s="61">
        <v>0</v>
      </c>
      <c r="AB1158" s="61">
        <v>0</v>
      </c>
      <c r="AC1158" s="61">
        <v>0</v>
      </c>
      <c r="BB1158" s="7">
        <f>IF(Q1158&gt;0,RANK(Q1158,(N1158:P1158,Q1158:AE1158)),0)</f>
        <v>4</v>
      </c>
      <c r="BC1158" s="7">
        <f>IF(R1158&gt;0,RANK(R1158,(N1158:P1158,Q1158:AE1158)),0)</f>
        <v>0</v>
      </c>
      <c r="BD1158" s="7">
        <f>IF(T1158&gt;0,RANK(T1158,(N1158:P1158,Q1158:AE1158)),0)</f>
        <v>0</v>
      </c>
      <c r="BE1158" s="7">
        <f>IF(S1158&gt;0,RANK(S1158,(N1158:P1158,Q1158:AE1158)),0)</f>
        <v>0</v>
      </c>
      <c r="BF1158" s="2">
        <f t="shared" si="465"/>
        <v>1.187756966651439E-2</v>
      </c>
      <c r="BG1158" s="2">
        <f t="shared" si="466"/>
        <v>0</v>
      </c>
      <c r="BH1158" s="2">
        <f t="shared" si="467"/>
        <v>0</v>
      </c>
      <c r="BI1158" s="2">
        <f t="shared" si="468"/>
        <v>0</v>
      </c>
      <c r="BK1158" t="s">
        <v>2506</v>
      </c>
      <c r="BL1158" t="s">
        <v>2550</v>
      </c>
      <c r="BO1158" s="99">
        <v>27</v>
      </c>
      <c r="BP1158" s="97">
        <v>149</v>
      </c>
      <c r="BQ1158" s="103">
        <f t="shared" si="469"/>
        <v>27149</v>
      </c>
      <c r="BS1158" s="7" t="s">
        <v>2466</v>
      </c>
      <c r="BV1158" s="61">
        <v>2</v>
      </c>
    </row>
    <row r="1159" spans="1:74" ht="14" hidden="1" customHeight="1" outlineLevel="1" x14ac:dyDescent="0.2">
      <c r="A1159" t="s">
        <v>838</v>
      </c>
      <c r="B1159" t="s">
        <v>2550</v>
      </c>
      <c r="C1159" s="1">
        <f t="shared" si="460"/>
        <v>4041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0</v>
      </c>
      <c r="G1159" s="1">
        <f t="shared" si="471"/>
        <v>428</v>
      </c>
      <c r="H1159" s="2">
        <f t="shared" si="472"/>
        <v>0.10591437762929967</v>
      </c>
      <c r="I1159" s="2"/>
      <c r="J1159" s="2">
        <f t="shared" si="461"/>
        <v>0.43330858698341995</v>
      </c>
      <c r="K1159" s="2">
        <f t="shared" si="462"/>
        <v>0.53922296461271957</v>
      </c>
      <c r="L1159" s="2">
        <f t="shared" si="463"/>
        <v>0</v>
      </c>
      <c r="M1159" s="2">
        <f t="shared" si="464"/>
        <v>2.7468448403860535E-2</v>
      </c>
      <c r="N1159" s="1">
        <v>1751</v>
      </c>
      <c r="O1159" s="1">
        <v>2179</v>
      </c>
      <c r="Q1159" s="1">
        <v>29</v>
      </c>
      <c r="R1159" s="61"/>
      <c r="S1159" s="61"/>
      <c r="T1159" s="61"/>
      <c r="U1159" s="61"/>
      <c r="V1159" s="61"/>
      <c r="W1159" s="61">
        <f t="shared" si="470"/>
        <v>1</v>
      </c>
      <c r="X1159" s="61">
        <v>81</v>
      </c>
      <c r="Y1159" s="61">
        <v>0</v>
      </c>
      <c r="Z1159" s="61">
        <v>0</v>
      </c>
      <c r="AA1159" s="61">
        <v>0</v>
      </c>
      <c r="AB1159" s="61">
        <v>0</v>
      </c>
      <c r="AC1159" s="61">
        <v>0</v>
      </c>
      <c r="BB1159" s="7">
        <f>IF(Q1159&gt;0,RANK(Q1159,(N1159:P1159,Q1159:AE1159)),0)</f>
        <v>4</v>
      </c>
      <c r="BC1159" s="7">
        <f>IF(R1159&gt;0,RANK(R1159,(N1159:P1159,Q1159:AE1159)),0)</f>
        <v>0</v>
      </c>
      <c r="BD1159" s="7">
        <f>IF(T1159&gt;0,RANK(T1159,(N1159:P1159,Q1159:AE1159)),0)</f>
        <v>0</v>
      </c>
      <c r="BE1159" s="7">
        <f>IF(S1159&gt;0,RANK(S1159,(N1159:P1159,Q1159:AE1159)),0)</f>
        <v>0</v>
      </c>
      <c r="BF1159" s="2">
        <f t="shared" si="465"/>
        <v>7.176441474882455E-3</v>
      </c>
      <c r="BG1159" s="2">
        <f t="shared" si="466"/>
        <v>0</v>
      </c>
      <c r="BH1159" s="2">
        <f t="shared" si="467"/>
        <v>0</v>
      </c>
      <c r="BI1159" s="2">
        <f t="shared" si="468"/>
        <v>0</v>
      </c>
      <c r="BK1159" t="s">
        <v>838</v>
      </c>
      <c r="BL1159" t="s">
        <v>2550</v>
      </c>
      <c r="BO1159" s="99">
        <v>27</v>
      </c>
      <c r="BP1159" s="97">
        <v>151</v>
      </c>
      <c r="BQ1159" s="103">
        <f t="shared" si="469"/>
        <v>27151</v>
      </c>
      <c r="BS1159" s="7" t="s">
        <v>2466</v>
      </c>
      <c r="BV1159" s="61">
        <v>1</v>
      </c>
    </row>
    <row r="1160" spans="1:74" ht="14" hidden="1" customHeight="1" outlineLevel="1" x14ac:dyDescent="0.2">
      <c r="A1160" t="s">
        <v>87</v>
      </c>
      <c r="B1160" t="s">
        <v>2550</v>
      </c>
      <c r="C1160" s="1">
        <f t="shared" si="460"/>
        <v>9602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0</v>
      </c>
      <c r="G1160" s="1">
        <f t="shared" si="471"/>
        <v>3186</v>
      </c>
      <c r="H1160" s="2">
        <f t="shared" si="472"/>
        <v>0.33180587377629661</v>
      </c>
      <c r="I1160" s="2"/>
      <c r="J1160" s="2">
        <f t="shared" si="461"/>
        <v>0.31847531764215786</v>
      </c>
      <c r="K1160" s="2">
        <f t="shared" si="462"/>
        <v>0.65028119141845453</v>
      </c>
      <c r="L1160" s="2">
        <f t="shared" si="463"/>
        <v>0</v>
      </c>
      <c r="M1160" s="2">
        <f t="shared" si="464"/>
        <v>3.1243490939387608E-2</v>
      </c>
      <c r="N1160" s="1">
        <v>3058</v>
      </c>
      <c r="O1160" s="1">
        <v>6244</v>
      </c>
      <c r="Q1160" s="1">
        <v>88</v>
      </c>
      <c r="R1160" s="61"/>
      <c r="S1160" s="61"/>
      <c r="T1160" s="61"/>
      <c r="U1160" s="61"/>
      <c r="V1160" s="61"/>
      <c r="W1160" s="61">
        <f t="shared" si="470"/>
        <v>2</v>
      </c>
      <c r="X1160" s="61">
        <v>210</v>
      </c>
      <c r="Y1160" s="61">
        <v>0</v>
      </c>
      <c r="Z1160" s="61">
        <v>0</v>
      </c>
      <c r="AA1160" s="61">
        <v>0</v>
      </c>
      <c r="AB1160" s="61">
        <v>0</v>
      </c>
      <c r="AC1160" s="61">
        <v>0</v>
      </c>
      <c r="BB1160" s="7">
        <f>IF(Q1160&gt;0,RANK(Q1160,(N1160:P1160,Q1160:AE1160)),0)</f>
        <v>4</v>
      </c>
      <c r="BC1160" s="7">
        <f>IF(R1160&gt;0,RANK(R1160,(N1160:P1160,Q1160:AE1160)),0)</f>
        <v>0</v>
      </c>
      <c r="BD1160" s="7">
        <f>IF(T1160&gt;0,RANK(T1160,(N1160:P1160,Q1160:AE1160)),0)</f>
        <v>0</v>
      </c>
      <c r="BE1160" s="7">
        <f>IF(S1160&gt;0,RANK(S1160,(N1160:P1160,Q1160:AE1160)),0)</f>
        <v>0</v>
      </c>
      <c r="BF1160" s="2">
        <f t="shared" si="465"/>
        <v>9.1647573422203709E-3</v>
      </c>
      <c r="BG1160" s="2">
        <f t="shared" si="466"/>
        <v>0</v>
      </c>
      <c r="BH1160" s="2">
        <f t="shared" si="467"/>
        <v>0</v>
      </c>
      <c r="BI1160" s="2">
        <f t="shared" si="468"/>
        <v>0</v>
      </c>
      <c r="BK1160" t="s">
        <v>87</v>
      </c>
      <c r="BL1160" t="s">
        <v>2550</v>
      </c>
      <c r="BO1160" s="99">
        <v>27</v>
      </c>
      <c r="BP1160" s="97">
        <v>153</v>
      </c>
      <c r="BQ1160" s="103">
        <f t="shared" si="469"/>
        <v>27153</v>
      </c>
      <c r="BS1160" s="7" t="s">
        <v>2466</v>
      </c>
      <c r="BV1160" s="61">
        <v>2</v>
      </c>
    </row>
    <row r="1161" spans="1:74" ht="14" hidden="1" customHeight="1" outlineLevel="1" x14ac:dyDescent="0.2">
      <c r="A1161" t="s">
        <v>256</v>
      </c>
      <c r="B1161" t="s">
        <v>2550</v>
      </c>
      <c r="C1161" s="1">
        <f t="shared" si="460"/>
        <v>1511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0</v>
      </c>
      <c r="G1161" s="1">
        <f t="shared" si="471"/>
        <v>157</v>
      </c>
      <c r="H1161" s="2">
        <f t="shared" si="472"/>
        <v>0.10390469887491727</v>
      </c>
      <c r="I1161" s="2"/>
      <c r="J1161" s="2">
        <f t="shared" si="461"/>
        <v>0.42951687624090007</v>
      </c>
      <c r="K1161" s="2">
        <f t="shared" si="462"/>
        <v>0.53342157511581734</v>
      </c>
      <c r="L1161" s="2">
        <f t="shared" si="463"/>
        <v>0</v>
      </c>
      <c r="M1161" s="2">
        <f t="shared" si="464"/>
        <v>3.7061548643282594E-2</v>
      </c>
      <c r="N1161" s="1">
        <v>649</v>
      </c>
      <c r="O1161" s="1">
        <v>806</v>
      </c>
      <c r="Q1161" s="1">
        <v>16</v>
      </c>
      <c r="R1161" s="61"/>
      <c r="S1161" s="61"/>
      <c r="T1161" s="61"/>
      <c r="U1161" s="61"/>
      <c r="V1161" s="61"/>
      <c r="W1161" s="61">
        <f t="shared" si="470"/>
        <v>0</v>
      </c>
      <c r="X1161" s="61">
        <v>39</v>
      </c>
      <c r="Y1161" s="61">
        <v>0</v>
      </c>
      <c r="Z1161" s="61">
        <v>1</v>
      </c>
      <c r="AA1161" s="61">
        <v>0</v>
      </c>
      <c r="AB1161" s="61">
        <v>0</v>
      </c>
      <c r="AC1161" s="61">
        <v>0</v>
      </c>
      <c r="BB1161" s="7">
        <f>IF(Q1161&gt;0,RANK(Q1161,(N1161:P1161,Q1161:AE1161)),0)</f>
        <v>4</v>
      </c>
      <c r="BC1161" s="7">
        <f>IF(R1161&gt;0,RANK(R1161,(N1161:P1161,Q1161:AE1161)),0)</f>
        <v>0</v>
      </c>
      <c r="BD1161" s="7">
        <f>IF(T1161&gt;0,RANK(T1161,(N1161:P1161,Q1161:AE1161)),0)</f>
        <v>0</v>
      </c>
      <c r="BE1161" s="7">
        <f>IF(S1161&gt;0,RANK(S1161,(N1161:P1161,Q1161:AE1161)),0)</f>
        <v>0</v>
      </c>
      <c r="BF1161" s="2">
        <f t="shared" si="465"/>
        <v>1.0589013898080741E-2</v>
      </c>
      <c r="BG1161" s="2">
        <f t="shared" si="466"/>
        <v>0</v>
      </c>
      <c r="BH1161" s="2">
        <f t="shared" si="467"/>
        <v>0</v>
      </c>
      <c r="BI1161" s="2">
        <f t="shared" si="468"/>
        <v>0</v>
      </c>
      <c r="BK1161" t="s">
        <v>256</v>
      </c>
      <c r="BL1161" t="s">
        <v>2550</v>
      </c>
      <c r="BO1161" s="99">
        <v>27</v>
      </c>
      <c r="BP1161" s="97">
        <v>155</v>
      </c>
      <c r="BQ1161" s="103">
        <f t="shared" si="469"/>
        <v>27155</v>
      </c>
      <c r="BS1161" s="7" t="s">
        <v>2466</v>
      </c>
      <c r="BV1161" s="61">
        <v>1</v>
      </c>
    </row>
    <row r="1162" spans="1:74" ht="14" hidden="1" customHeight="1" outlineLevel="1" x14ac:dyDescent="0.2">
      <c r="A1162" t="s">
        <v>573</v>
      </c>
      <c r="B1162" t="s">
        <v>2550</v>
      </c>
      <c r="C1162" s="1">
        <f t="shared" si="460"/>
        <v>9987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0</v>
      </c>
      <c r="G1162" s="1">
        <f t="shared" si="471"/>
        <v>1013</v>
      </c>
      <c r="H1162" s="2">
        <f t="shared" si="472"/>
        <v>0.1014318614198458</v>
      </c>
      <c r="I1162" s="2"/>
      <c r="J1162" s="2">
        <f t="shared" si="461"/>
        <v>0.43166115950735956</v>
      </c>
      <c r="K1162" s="2">
        <f t="shared" si="462"/>
        <v>0.53309302092720534</v>
      </c>
      <c r="L1162" s="2">
        <f t="shared" si="463"/>
        <v>0</v>
      </c>
      <c r="M1162" s="2">
        <f t="shared" si="464"/>
        <v>3.5245819565435044E-2</v>
      </c>
      <c r="N1162" s="1">
        <v>4311</v>
      </c>
      <c r="O1162" s="1">
        <v>5324</v>
      </c>
      <c r="Q1162" s="1">
        <v>102</v>
      </c>
      <c r="R1162" s="61"/>
      <c r="S1162" s="61"/>
      <c r="T1162" s="61"/>
      <c r="U1162" s="61"/>
      <c r="V1162" s="61"/>
      <c r="W1162" s="61">
        <f t="shared" si="470"/>
        <v>1</v>
      </c>
      <c r="X1162" s="61">
        <v>249</v>
      </c>
      <c r="Y1162" s="61">
        <v>0</v>
      </c>
      <c r="Z1162" s="61">
        <v>0</v>
      </c>
      <c r="AA1162" s="61">
        <v>0</v>
      </c>
      <c r="AB1162" s="61">
        <v>0</v>
      </c>
      <c r="AC1162" s="61">
        <v>0</v>
      </c>
      <c r="BB1162" s="7">
        <f>IF(Q1162&gt;0,RANK(Q1162,(N1162:P1162,Q1162:AE1162)),0)</f>
        <v>4</v>
      </c>
      <c r="BC1162" s="7">
        <f>IF(R1162&gt;0,RANK(R1162,(N1162:P1162,Q1162:AE1162)),0)</f>
        <v>0</v>
      </c>
      <c r="BD1162" s="7">
        <f>IF(T1162&gt;0,RANK(T1162,(N1162:P1162,Q1162:AE1162)),0)</f>
        <v>0</v>
      </c>
      <c r="BE1162" s="7">
        <f>IF(S1162&gt;0,RANK(S1162,(N1162:P1162,Q1162:AE1162)),0)</f>
        <v>0</v>
      </c>
      <c r="BF1162" s="2">
        <f t="shared" si="465"/>
        <v>1.021327726043857E-2</v>
      </c>
      <c r="BG1162" s="2">
        <f t="shared" si="466"/>
        <v>0</v>
      </c>
      <c r="BH1162" s="2">
        <f t="shared" si="467"/>
        <v>0</v>
      </c>
      <c r="BI1162" s="2">
        <f t="shared" si="468"/>
        <v>0</v>
      </c>
      <c r="BK1162" t="s">
        <v>573</v>
      </c>
      <c r="BL1162" t="s">
        <v>2550</v>
      </c>
      <c r="BO1162" s="99">
        <v>27</v>
      </c>
      <c r="BP1162" s="97">
        <v>157</v>
      </c>
      <c r="BQ1162" s="103">
        <f t="shared" si="469"/>
        <v>27157</v>
      </c>
      <c r="BS1162" s="7" t="s">
        <v>2466</v>
      </c>
      <c r="BV1162" s="61">
        <v>1</v>
      </c>
    </row>
    <row r="1163" spans="1:74" ht="14" hidden="1" customHeight="1" outlineLevel="1" x14ac:dyDescent="0.2">
      <c r="A1163" t="s">
        <v>1935</v>
      </c>
      <c r="B1163" t="s">
        <v>2550</v>
      </c>
      <c r="C1163" s="1">
        <f t="shared" si="460"/>
        <v>5544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0</v>
      </c>
      <c r="G1163" s="1">
        <f t="shared" si="471"/>
        <v>1936</v>
      </c>
      <c r="H1163" s="2">
        <f t="shared" si="472"/>
        <v>0.34920634920634919</v>
      </c>
      <c r="I1163" s="2"/>
      <c r="J1163" s="2">
        <f t="shared" si="461"/>
        <v>0.31222943722943725</v>
      </c>
      <c r="K1163" s="2">
        <f t="shared" si="462"/>
        <v>0.66143578643578649</v>
      </c>
      <c r="L1163" s="2">
        <f t="shared" si="463"/>
        <v>0</v>
      </c>
      <c r="M1163" s="2">
        <f t="shared" si="464"/>
        <v>2.6334776334776322E-2</v>
      </c>
      <c r="N1163" s="1">
        <v>1731</v>
      </c>
      <c r="O1163" s="1">
        <v>3667</v>
      </c>
      <c r="Q1163" s="1">
        <v>33</v>
      </c>
      <c r="R1163" s="61"/>
      <c r="S1163" s="61"/>
      <c r="T1163" s="61"/>
      <c r="U1163" s="61"/>
      <c r="V1163" s="61"/>
      <c r="W1163" s="61">
        <f t="shared" si="470"/>
        <v>2</v>
      </c>
      <c r="X1163" s="61">
        <v>111</v>
      </c>
      <c r="Y1163" s="61">
        <v>0</v>
      </c>
      <c r="Z1163" s="61">
        <v>0</v>
      </c>
      <c r="AA1163" s="61">
        <v>0</v>
      </c>
      <c r="AB1163" s="61">
        <v>0</v>
      </c>
      <c r="AC1163" s="61">
        <v>0</v>
      </c>
      <c r="BB1163" s="7">
        <f>IF(Q1163&gt;0,RANK(Q1163,(N1163:P1163,Q1163:AE1163)),0)</f>
        <v>4</v>
      </c>
      <c r="BC1163" s="7">
        <f>IF(R1163&gt;0,RANK(R1163,(N1163:P1163,Q1163:AE1163)),0)</f>
        <v>0</v>
      </c>
      <c r="BD1163" s="7">
        <f>IF(T1163&gt;0,RANK(T1163,(N1163:P1163,Q1163:AE1163)),0)</f>
        <v>0</v>
      </c>
      <c r="BE1163" s="7">
        <f>IF(S1163&gt;0,RANK(S1163,(N1163:P1163,Q1163:AE1163)),0)</f>
        <v>0</v>
      </c>
      <c r="BF1163" s="2">
        <f t="shared" si="465"/>
        <v>5.9523809523809521E-3</v>
      </c>
      <c r="BG1163" s="2">
        <f t="shared" si="466"/>
        <v>0</v>
      </c>
      <c r="BH1163" s="2">
        <f t="shared" si="467"/>
        <v>0</v>
      </c>
      <c r="BI1163" s="2">
        <f t="shared" si="468"/>
        <v>0</v>
      </c>
      <c r="BK1163" t="s">
        <v>1935</v>
      </c>
      <c r="BL1163" t="s">
        <v>2550</v>
      </c>
      <c r="BO1163" s="99">
        <v>27</v>
      </c>
      <c r="BP1163" s="97">
        <v>159</v>
      </c>
      <c r="BQ1163" s="103">
        <f t="shared" si="469"/>
        <v>27159</v>
      </c>
      <c r="BS1163" s="7" t="s">
        <v>2466</v>
      </c>
      <c r="BV1163" s="61">
        <v>2</v>
      </c>
    </row>
    <row r="1164" spans="1:74" ht="14" hidden="1" customHeight="1" outlineLevel="1" x14ac:dyDescent="0.2">
      <c r="A1164" t="s">
        <v>2663</v>
      </c>
      <c r="B1164" t="s">
        <v>2550</v>
      </c>
      <c r="C1164" s="1">
        <f t="shared" si="460"/>
        <v>8153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0</v>
      </c>
      <c r="G1164" s="1">
        <f t="shared" si="471"/>
        <v>906</v>
      </c>
      <c r="H1164" s="2">
        <f t="shared" si="472"/>
        <v>0.11112473935974487</v>
      </c>
      <c r="I1164" s="2"/>
      <c r="J1164" s="2">
        <f t="shared" si="461"/>
        <v>0.42928983196369436</v>
      </c>
      <c r="K1164" s="2">
        <f t="shared" si="462"/>
        <v>0.54041457132343917</v>
      </c>
      <c r="L1164" s="2">
        <f t="shared" si="463"/>
        <v>0</v>
      </c>
      <c r="M1164" s="2">
        <f t="shared" si="464"/>
        <v>3.0295596712866413E-2</v>
      </c>
      <c r="N1164" s="1">
        <v>3500</v>
      </c>
      <c r="O1164" s="1">
        <v>4406</v>
      </c>
      <c r="Q1164" s="1">
        <v>84</v>
      </c>
      <c r="R1164" s="61"/>
      <c r="S1164" s="61"/>
      <c r="T1164" s="61"/>
      <c r="U1164" s="61"/>
      <c r="V1164" s="61"/>
      <c r="W1164" s="61">
        <f t="shared" si="470"/>
        <v>2</v>
      </c>
      <c r="X1164" s="61">
        <v>161</v>
      </c>
      <c r="Y1164" s="61">
        <v>0</v>
      </c>
      <c r="Z1164" s="61">
        <v>0</v>
      </c>
      <c r="AA1164" s="61">
        <v>0</v>
      </c>
      <c r="AB1164" s="61">
        <v>0</v>
      </c>
      <c r="AC1164" s="61">
        <v>0</v>
      </c>
      <c r="BB1164" s="7">
        <f>IF(Q1164&gt;0,RANK(Q1164,(N1164:P1164,Q1164:AE1164)),0)</f>
        <v>4</v>
      </c>
      <c r="BC1164" s="7">
        <f>IF(R1164&gt;0,RANK(R1164,(N1164:P1164,Q1164:AE1164)),0)</f>
        <v>0</v>
      </c>
      <c r="BD1164" s="7">
        <f>IF(T1164&gt;0,RANK(T1164,(N1164:P1164,Q1164:AE1164)),0)</f>
        <v>0</v>
      </c>
      <c r="BE1164" s="7">
        <f>IF(S1164&gt;0,RANK(S1164,(N1164:P1164,Q1164:AE1164)),0)</f>
        <v>0</v>
      </c>
      <c r="BF1164" s="2">
        <f t="shared" si="465"/>
        <v>1.0302955967128664E-2</v>
      </c>
      <c r="BG1164" s="2">
        <f t="shared" si="466"/>
        <v>0</v>
      </c>
      <c r="BH1164" s="2">
        <f t="shared" si="467"/>
        <v>0</v>
      </c>
      <c r="BI1164" s="2">
        <f t="shared" si="468"/>
        <v>0</v>
      </c>
      <c r="BK1164" t="s">
        <v>2663</v>
      </c>
      <c r="BL1164" t="s">
        <v>2550</v>
      </c>
      <c r="BO1164" s="99">
        <v>27</v>
      </c>
      <c r="BP1164" s="97">
        <v>161</v>
      </c>
      <c r="BQ1164" s="103">
        <f t="shared" si="469"/>
        <v>27161</v>
      </c>
      <c r="BS1164" s="7" t="s">
        <v>2466</v>
      </c>
      <c r="BV1164" s="61">
        <v>2</v>
      </c>
    </row>
    <row r="1165" spans="1:74" ht="14" hidden="1" customHeight="1" outlineLevel="1" x14ac:dyDescent="0.2">
      <c r="A1165" t="s">
        <v>257</v>
      </c>
      <c r="B1165" t="s">
        <v>2550</v>
      </c>
      <c r="C1165" s="1">
        <f t="shared" si="460"/>
        <v>129753</v>
      </c>
      <c r="D1165" s="7">
        <f>IF(N1165&gt;0, RANK(N1165,(N1165:P1165,Q1165:AE1165)),0)</f>
        <v>1</v>
      </c>
      <c r="E1165" s="7">
        <f>IF(O1165&gt;0,RANK(O1165,(N1165:P1165,Q1165:AE1165)),0)</f>
        <v>2</v>
      </c>
      <c r="F1165" s="7">
        <f>IF(P1165&gt;0,RANK(P1165,(N1165:P1165,Q1165:AE1165)),0)</f>
        <v>0</v>
      </c>
      <c r="G1165" s="1">
        <f t="shared" si="471"/>
        <v>10214</v>
      </c>
      <c r="H1165" s="2">
        <f t="shared" si="472"/>
        <v>7.8718796482547607E-2</v>
      </c>
      <c r="I1165" s="2"/>
      <c r="J1165" s="2">
        <f t="shared" si="461"/>
        <v>0.52215363035922102</v>
      </c>
      <c r="K1165" s="2">
        <f t="shared" si="462"/>
        <v>0.44343483387667337</v>
      </c>
      <c r="L1165" s="2">
        <f t="shared" si="463"/>
        <v>0</v>
      </c>
      <c r="M1165" s="2">
        <f t="shared" si="464"/>
        <v>3.4411535764105605E-2</v>
      </c>
      <c r="N1165" s="1">
        <v>67751</v>
      </c>
      <c r="O1165" s="1">
        <v>57537</v>
      </c>
      <c r="Q1165" s="1">
        <v>1384</v>
      </c>
      <c r="R1165" s="61"/>
      <c r="S1165" s="61"/>
      <c r="T1165" s="61"/>
      <c r="U1165" s="61"/>
      <c r="V1165" s="61"/>
      <c r="W1165" s="61">
        <f t="shared" si="470"/>
        <v>52</v>
      </c>
      <c r="X1165" s="61">
        <v>3027</v>
      </c>
      <c r="Y1165" s="61">
        <v>2</v>
      </c>
      <c r="Z1165" s="61">
        <v>0</v>
      </c>
      <c r="AA1165" s="61">
        <v>0</v>
      </c>
      <c r="AB1165" s="61">
        <v>0</v>
      </c>
      <c r="AC1165" s="61">
        <v>0</v>
      </c>
      <c r="BB1165" s="7">
        <f>IF(Q1165&gt;0,RANK(Q1165,(N1165:P1165,Q1165:AE1165)),0)</f>
        <v>4</v>
      </c>
      <c r="BC1165" s="7">
        <f>IF(R1165&gt;0,RANK(R1165,(N1165:P1165,Q1165:AE1165)),0)</f>
        <v>0</v>
      </c>
      <c r="BD1165" s="7">
        <f>IF(T1165&gt;0,RANK(T1165,(N1165:P1165,Q1165:AE1165)),0)</f>
        <v>0</v>
      </c>
      <c r="BE1165" s="7">
        <f>IF(S1165&gt;0,RANK(S1165,(N1165:P1165,Q1165:AE1165)),0)</f>
        <v>0</v>
      </c>
      <c r="BF1165" s="2">
        <f t="shared" si="465"/>
        <v>1.0666420044237897E-2</v>
      </c>
      <c r="BG1165" s="2">
        <f t="shared" si="466"/>
        <v>0</v>
      </c>
      <c r="BH1165" s="2">
        <f t="shared" si="467"/>
        <v>0</v>
      </c>
      <c r="BI1165" s="2">
        <f t="shared" si="468"/>
        <v>0</v>
      </c>
      <c r="BK1165" t="s">
        <v>257</v>
      </c>
      <c r="BL1165" t="s">
        <v>2550</v>
      </c>
      <c r="BO1165" s="99">
        <v>27</v>
      </c>
      <c r="BP1165" s="97">
        <v>163</v>
      </c>
      <c r="BQ1165" s="103">
        <f t="shared" si="469"/>
        <v>27163</v>
      </c>
      <c r="BS1165" s="7" t="s">
        <v>2466</v>
      </c>
      <c r="BV1165" s="61">
        <v>54</v>
      </c>
    </row>
    <row r="1166" spans="1:74" ht="14" hidden="1" customHeight="1" outlineLevel="1" x14ac:dyDescent="0.2">
      <c r="A1166" t="s">
        <v>2271</v>
      </c>
      <c r="B1166" t="s">
        <v>2550</v>
      </c>
      <c r="C1166" s="1">
        <f t="shared" si="460"/>
        <v>4130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0</v>
      </c>
      <c r="G1166" s="1">
        <f t="shared" si="471"/>
        <v>13</v>
      </c>
      <c r="H1166" s="2">
        <f t="shared" si="472"/>
        <v>3.1476997578692495E-3</v>
      </c>
      <c r="I1166" s="2"/>
      <c r="J1166" s="2">
        <f t="shared" si="461"/>
        <v>0.4854721549636804</v>
      </c>
      <c r="K1166" s="2">
        <f t="shared" si="462"/>
        <v>0.48861985472154962</v>
      </c>
      <c r="L1166" s="2">
        <f t="shared" si="463"/>
        <v>0</v>
      </c>
      <c r="M1166" s="2">
        <f t="shared" si="464"/>
        <v>2.5907990314769924E-2</v>
      </c>
      <c r="N1166" s="1">
        <v>2005</v>
      </c>
      <c r="O1166" s="1">
        <v>2018</v>
      </c>
      <c r="Q1166" s="1">
        <v>30</v>
      </c>
      <c r="R1166" s="61"/>
      <c r="S1166" s="61"/>
      <c r="T1166" s="61"/>
      <c r="U1166" s="61"/>
      <c r="V1166" s="61"/>
      <c r="W1166" s="61">
        <f t="shared" si="470"/>
        <v>2</v>
      </c>
      <c r="X1166" s="61">
        <v>75</v>
      </c>
      <c r="Y1166" s="61">
        <v>0</v>
      </c>
      <c r="Z1166" s="61">
        <v>0</v>
      </c>
      <c r="AA1166" s="61">
        <v>0</v>
      </c>
      <c r="AB1166" s="61">
        <v>0</v>
      </c>
      <c r="AC1166" s="61">
        <v>0</v>
      </c>
      <c r="BB1166" s="7">
        <f>IF(Q1166&gt;0,RANK(Q1166,(N1166:P1166,Q1166:AE1166)),0)</f>
        <v>4</v>
      </c>
      <c r="BC1166" s="7">
        <f>IF(R1166&gt;0,RANK(R1166,(N1166:P1166,Q1166:AE1166)),0)</f>
        <v>0</v>
      </c>
      <c r="BD1166" s="7">
        <f>IF(T1166&gt;0,RANK(T1166,(N1166:P1166,Q1166:AE1166)),0)</f>
        <v>0</v>
      </c>
      <c r="BE1166" s="7">
        <f>IF(S1166&gt;0,RANK(S1166,(N1166:P1166,Q1166:AE1166)),0)</f>
        <v>0</v>
      </c>
      <c r="BF1166" s="2">
        <f t="shared" si="465"/>
        <v>7.2639225181598066E-3</v>
      </c>
      <c r="BG1166" s="2">
        <f t="shared" si="466"/>
        <v>0</v>
      </c>
      <c r="BH1166" s="2">
        <f t="shared" si="467"/>
        <v>0</v>
      </c>
      <c r="BI1166" s="2">
        <f t="shared" si="468"/>
        <v>0</v>
      </c>
      <c r="BK1166" t="s">
        <v>2271</v>
      </c>
      <c r="BL1166" t="s">
        <v>2550</v>
      </c>
      <c r="BO1166" s="99">
        <v>27</v>
      </c>
      <c r="BP1166" s="97">
        <v>165</v>
      </c>
      <c r="BQ1166" s="103">
        <f t="shared" si="469"/>
        <v>27165</v>
      </c>
      <c r="BS1166" s="7" t="s">
        <v>2466</v>
      </c>
      <c r="BV1166" s="61">
        <v>2</v>
      </c>
    </row>
    <row r="1167" spans="1:74" ht="14" hidden="1" customHeight="1" outlineLevel="1" x14ac:dyDescent="0.2">
      <c r="A1167" t="s">
        <v>1052</v>
      </c>
      <c r="B1167" t="s">
        <v>2550</v>
      </c>
      <c r="C1167" s="1">
        <f t="shared" si="460"/>
        <v>2557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0</v>
      </c>
      <c r="G1167" s="1">
        <f t="shared" si="471"/>
        <v>603</v>
      </c>
      <c r="H1167" s="2">
        <f t="shared" si="472"/>
        <v>0.23582323034806413</v>
      </c>
      <c r="I1167" s="2"/>
      <c r="J1167" s="2">
        <f t="shared" si="461"/>
        <v>0.36175205318732889</v>
      </c>
      <c r="K1167" s="2">
        <f t="shared" si="462"/>
        <v>0.59757528353539302</v>
      </c>
      <c r="L1167" s="2">
        <f t="shared" si="463"/>
        <v>0</v>
      </c>
      <c r="M1167" s="2">
        <f t="shared" si="464"/>
        <v>4.0672663277278143E-2</v>
      </c>
      <c r="N1167" s="1">
        <v>925</v>
      </c>
      <c r="O1167" s="1">
        <v>1528</v>
      </c>
      <c r="Q1167" s="1">
        <v>32</v>
      </c>
      <c r="R1167" s="61"/>
      <c r="S1167" s="61"/>
      <c r="T1167" s="61"/>
      <c r="U1167" s="61"/>
      <c r="V1167" s="61"/>
      <c r="W1167" s="61">
        <f t="shared" si="470"/>
        <v>1</v>
      </c>
      <c r="X1167" s="61">
        <v>71</v>
      </c>
      <c r="Y1167" s="61">
        <v>0</v>
      </c>
      <c r="Z1167" s="61">
        <v>0</v>
      </c>
      <c r="AA1167" s="61">
        <v>0</v>
      </c>
      <c r="AB1167" s="61">
        <v>0</v>
      </c>
      <c r="AC1167" s="61">
        <v>0</v>
      </c>
      <c r="BB1167" s="7">
        <f>IF(Q1167&gt;0,RANK(Q1167,(N1167:P1167,Q1167:AE1167)),0)</f>
        <v>4</v>
      </c>
      <c r="BC1167" s="7">
        <f>IF(R1167&gt;0,RANK(R1167,(N1167:P1167,Q1167:AE1167)),0)</f>
        <v>0</v>
      </c>
      <c r="BD1167" s="7">
        <f>IF(T1167&gt;0,RANK(T1167,(N1167:P1167,Q1167:AE1167)),0)</f>
        <v>0</v>
      </c>
      <c r="BE1167" s="7">
        <f>IF(S1167&gt;0,RANK(S1167,(N1167:P1167,Q1167:AE1167)),0)</f>
        <v>0</v>
      </c>
      <c r="BF1167" s="2">
        <f t="shared" si="465"/>
        <v>1.2514665623777864E-2</v>
      </c>
      <c r="BG1167" s="2">
        <f t="shared" si="466"/>
        <v>0</v>
      </c>
      <c r="BH1167" s="2">
        <f t="shared" si="467"/>
        <v>0</v>
      </c>
      <c r="BI1167" s="2">
        <f t="shared" si="468"/>
        <v>0</v>
      </c>
      <c r="BK1167" t="s">
        <v>1052</v>
      </c>
      <c r="BL1167" t="s">
        <v>2550</v>
      </c>
      <c r="BO1167" s="99">
        <v>27</v>
      </c>
      <c r="BP1167" s="97">
        <v>167</v>
      </c>
      <c r="BQ1167" s="103">
        <f t="shared" si="469"/>
        <v>27167</v>
      </c>
      <c r="BS1167" s="7" t="s">
        <v>2466</v>
      </c>
      <c r="BV1167" s="61">
        <v>1</v>
      </c>
    </row>
    <row r="1168" spans="1:74" ht="14" hidden="1" customHeight="1" outlineLevel="1" x14ac:dyDescent="0.2">
      <c r="A1168" t="s">
        <v>205</v>
      </c>
      <c r="B1168" t="s">
        <v>2550</v>
      </c>
      <c r="C1168" s="1">
        <f t="shared" si="460"/>
        <v>21361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>IF(P1168&gt;0,RANK(P1168,(N1168:P1168,Q1168:AE1168)),0)</f>
        <v>0</v>
      </c>
      <c r="G1168" s="1">
        <f t="shared" si="471"/>
        <v>3214</v>
      </c>
      <c r="H1168" s="2">
        <f t="shared" si="472"/>
        <v>0.15046112073404802</v>
      </c>
      <c r="I1168" s="2"/>
      <c r="J1168" s="2">
        <f t="shared" si="461"/>
        <v>0.55676232386124247</v>
      </c>
      <c r="K1168" s="2">
        <f t="shared" si="462"/>
        <v>0.40630120312719442</v>
      </c>
      <c r="L1168" s="2">
        <f t="shared" si="463"/>
        <v>0</v>
      </c>
      <c r="M1168" s="2">
        <f t="shared" si="464"/>
        <v>3.6936473011563109E-2</v>
      </c>
      <c r="N1168" s="1">
        <v>11893</v>
      </c>
      <c r="O1168" s="1">
        <v>8679</v>
      </c>
      <c r="Q1168" s="1">
        <v>179</v>
      </c>
      <c r="R1168" s="61"/>
      <c r="S1168" s="61"/>
      <c r="T1168" s="61"/>
      <c r="U1168" s="61"/>
      <c r="V1168" s="61"/>
      <c r="W1168" s="61">
        <f t="shared" si="470"/>
        <v>9</v>
      </c>
      <c r="X1168" s="61">
        <v>601</v>
      </c>
      <c r="Y1168" s="61">
        <v>0</v>
      </c>
      <c r="Z1168" s="61">
        <v>0</v>
      </c>
      <c r="AA1168" s="61">
        <v>0</v>
      </c>
      <c r="AB1168" s="61">
        <v>0</v>
      </c>
      <c r="AC1168" s="61">
        <v>0</v>
      </c>
      <c r="BB1168" s="7">
        <f>IF(Q1168&gt;0,RANK(Q1168,(N1168:P1168,Q1168:AE1168)),0)</f>
        <v>4</v>
      </c>
      <c r="BC1168" s="7">
        <f>IF(R1168&gt;0,RANK(R1168,(N1168:P1168,Q1168:AE1168)),0)</f>
        <v>0</v>
      </c>
      <c r="BD1168" s="7">
        <f>IF(T1168&gt;0,RANK(T1168,(N1168:P1168,Q1168:AE1168)),0)</f>
        <v>0</v>
      </c>
      <c r="BE1168" s="7">
        <f>IF(S1168&gt;0,RANK(S1168,(N1168:P1168,Q1168:AE1168)),0)</f>
        <v>0</v>
      </c>
      <c r="BF1168" s="2">
        <f t="shared" si="465"/>
        <v>8.3797575019896077E-3</v>
      </c>
      <c r="BG1168" s="2">
        <f t="shared" si="466"/>
        <v>0</v>
      </c>
      <c r="BH1168" s="2">
        <f t="shared" si="467"/>
        <v>0</v>
      </c>
      <c r="BI1168" s="2">
        <f t="shared" si="468"/>
        <v>0</v>
      </c>
      <c r="BK1168" t="s">
        <v>205</v>
      </c>
      <c r="BL1168" t="s">
        <v>2550</v>
      </c>
      <c r="BO1168" s="99">
        <v>27</v>
      </c>
      <c r="BP1168" s="97">
        <v>169</v>
      </c>
      <c r="BQ1168" s="103">
        <f t="shared" si="469"/>
        <v>27169</v>
      </c>
      <c r="BS1168" s="7" t="s">
        <v>2466</v>
      </c>
      <c r="BV1168" s="61">
        <v>9</v>
      </c>
    </row>
    <row r="1169" spans="1:74" ht="14" hidden="1" customHeight="1" outlineLevel="1" x14ac:dyDescent="0.2">
      <c r="A1169" t="s">
        <v>150</v>
      </c>
      <c r="B1169" t="s">
        <v>2550</v>
      </c>
      <c r="C1169" s="1">
        <f t="shared" si="460"/>
        <v>59243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0</v>
      </c>
      <c r="G1169" s="1">
        <f t="shared" si="471"/>
        <v>13158</v>
      </c>
      <c r="H1169" s="2">
        <f t="shared" si="472"/>
        <v>0.22210218928818595</v>
      </c>
      <c r="I1169" s="2"/>
      <c r="J1169" s="2">
        <f t="shared" si="461"/>
        <v>0.3685498708708202</v>
      </c>
      <c r="K1169" s="2">
        <f t="shared" si="462"/>
        <v>0.59065206015900618</v>
      </c>
      <c r="L1169" s="2">
        <f t="shared" si="463"/>
        <v>0</v>
      </c>
      <c r="M1169" s="2">
        <f t="shared" si="464"/>
        <v>4.0798068970173684E-2</v>
      </c>
      <c r="N1169" s="1">
        <v>21834</v>
      </c>
      <c r="O1169" s="1">
        <v>34992</v>
      </c>
      <c r="Q1169" s="1">
        <v>657</v>
      </c>
      <c r="R1169" s="61"/>
      <c r="S1169" s="61"/>
      <c r="T1169" s="61"/>
      <c r="U1169" s="61"/>
      <c r="V1169" s="61"/>
      <c r="W1169" s="61">
        <f t="shared" si="470"/>
        <v>18</v>
      </c>
      <c r="X1169" s="61">
        <v>1742</v>
      </c>
      <c r="Y1169" s="61">
        <v>0</v>
      </c>
      <c r="Z1169" s="61">
        <v>0</v>
      </c>
      <c r="AA1169" s="61">
        <v>0</v>
      </c>
      <c r="AB1169" s="61">
        <v>0</v>
      </c>
      <c r="AC1169" s="61">
        <v>0</v>
      </c>
      <c r="BB1169" s="7">
        <f>IF(Q1169&gt;0,RANK(Q1169,(N1169:P1169,Q1169:AE1169)),0)</f>
        <v>4</v>
      </c>
      <c r="BC1169" s="7">
        <f>IF(R1169&gt;0,RANK(R1169,(N1169:P1169,Q1169:AE1169)),0)</f>
        <v>0</v>
      </c>
      <c r="BD1169" s="7">
        <f>IF(T1169&gt;0,RANK(T1169,(N1169:P1169,Q1169:AE1169)),0)</f>
        <v>0</v>
      </c>
      <c r="BE1169" s="7">
        <f>IF(S1169&gt;0,RANK(S1169,(N1169:P1169,Q1169:AE1169)),0)</f>
        <v>0</v>
      </c>
      <c r="BF1169" s="2">
        <f t="shared" si="465"/>
        <v>1.1089917796195331E-2</v>
      </c>
      <c r="BG1169" s="2">
        <f t="shared" si="466"/>
        <v>0</v>
      </c>
      <c r="BH1169" s="2">
        <f t="shared" si="467"/>
        <v>0</v>
      </c>
      <c r="BI1169" s="2">
        <f t="shared" si="468"/>
        <v>0</v>
      </c>
      <c r="BK1169" t="s">
        <v>150</v>
      </c>
      <c r="BL1169" t="s">
        <v>2550</v>
      </c>
      <c r="BO1169" s="99">
        <v>27</v>
      </c>
      <c r="BP1169" s="97">
        <v>171</v>
      </c>
      <c r="BQ1169" s="103">
        <f t="shared" si="469"/>
        <v>27171</v>
      </c>
      <c r="BS1169" s="7" t="s">
        <v>2466</v>
      </c>
      <c r="BV1169" s="61">
        <v>18</v>
      </c>
    </row>
    <row r="1170" spans="1:74" ht="14" hidden="1" customHeight="1" outlineLevel="1" x14ac:dyDescent="0.2">
      <c r="A1170" t="s">
        <v>789</v>
      </c>
      <c r="B1170" t="s">
        <v>2550</v>
      </c>
      <c r="C1170" s="1">
        <f t="shared" si="460"/>
        <v>4312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0</v>
      </c>
      <c r="G1170" s="1">
        <f t="shared" si="471"/>
        <v>903</v>
      </c>
      <c r="H1170" s="2">
        <f t="shared" si="472"/>
        <v>0.20941558441558442</v>
      </c>
      <c r="I1170" s="2"/>
      <c r="J1170" s="2">
        <f t="shared" si="461"/>
        <v>0.38056586270871984</v>
      </c>
      <c r="K1170" s="2">
        <f t="shared" si="462"/>
        <v>0.58998144712430423</v>
      </c>
      <c r="L1170" s="2">
        <f t="shared" si="463"/>
        <v>0</v>
      </c>
      <c r="M1170" s="2">
        <f t="shared" si="464"/>
        <v>2.9452690166975937E-2</v>
      </c>
      <c r="N1170" s="1">
        <v>1641</v>
      </c>
      <c r="O1170" s="1">
        <v>2544</v>
      </c>
      <c r="Q1170" s="1">
        <v>28</v>
      </c>
      <c r="R1170" s="61"/>
      <c r="S1170" s="61"/>
      <c r="T1170" s="61"/>
      <c r="U1170" s="61"/>
      <c r="V1170" s="61"/>
      <c r="W1170" s="61">
        <f t="shared" si="470"/>
        <v>0</v>
      </c>
      <c r="X1170" s="61">
        <v>99</v>
      </c>
      <c r="Y1170" s="61">
        <v>0</v>
      </c>
      <c r="Z1170" s="61">
        <v>0</v>
      </c>
      <c r="AA1170" s="61">
        <v>0</v>
      </c>
      <c r="AB1170" s="61">
        <v>0</v>
      </c>
      <c r="AC1170" s="61">
        <v>0</v>
      </c>
      <c r="BB1170" s="7">
        <f>IF(Q1170&gt;0,RANK(Q1170,(N1170:P1170,Q1170:AE1170)),0)</f>
        <v>4</v>
      </c>
      <c r="BC1170" s="7">
        <f>IF(R1170&gt;0,RANK(R1170,(N1170:P1170,Q1170:AE1170)),0)</f>
        <v>0</v>
      </c>
      <c r="BD1170" s="7">
        <f>IF(T1170&gt;0,RANK(T1170,(N1170:P1170,Q1170:AE1170)),0)</f>
        <v>0</v>
      </c>
      <c r="BE1170" s="7">
        <f>IF(S1170&gt;0,RANK(S1170,(N1170:P1170,Q1170:AE1170)),0)</f>
        <v>0</v>
      </c>
      <c r="BF1170" s="2">
        <f t="shared" si="465"/>
        <v>6.4935064935064939E-3</v>
      </c>
      <c r="BG1170" s="2">
        <f t="shared" si="466"/>
        <v>0</v>
      </c>
      <c r="BH1170" s="2">
        <f t="shared" si="467"/>
        <v>0</v>
      </c>
      <c r="BI1170" s="2">
        <f t="shared" si="468"/>
        <v>0</v>
      </c>
      <c r="BK1170" t="s">
        <v>789</v>
      </c>
      <c r="BL1170" t="s">
        <v>2550</v>
      </c>
      <c r="BO1170" s="99">
        <v>27</v>
      </c>
      <c r="BP1170" s="97">
        <v>173</v>
      </c>
      <c r="BQ1170" s="103">
        <f t="shared" si="469"/>
        <v>27173</v>
      </c>
      <c r="BS1170" s="7" t="s">
        <v>2466</v>
      </c>
      <c r="BV1170" s="61">
        <v>0</v>
      </c>
    </row>
    <row r="1171" spans="1:74" ht="14" customHeight="1" collapsed="1" x14ac:dyDescent="0.2">
      <c r="A1171" t="s">
        <v>2549</v>
      </c>
      <c r="B1171" t="s">
        <v>260</v>
      </c>
      <c r="C1171" s="1">
        <f t="shared" si="460"/>
        <v>2587287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>IF(P1171&gt;0,RANK(P1171,(N1171:P1171,Q1171:AE1171)),0)</f>
        <v>0</v>
      </c>
      <c r="G1171" s="1">
        <f t="shared" si="471"/>
        <v>295391</v>
      </c>
      <c r="H1171" s="2">
        <f t="shared" si="472"/>
        <v>0.11417017130299036</v>
      </c>
      <c r="I1171" s="2"/>
      <c r="J1171" s="2">
        <f t="shared" si="461"/>
        <v>0.53843891303902502</v>
      </c>
      <c r="K1171" s="2">
        <f t="shared" si="462"/>
        <v>0.42426874173603468</v>
      </c>
      <c r="L1171" s="2">
        <f t="shared" si="463"/>
        <v>0</v>
      </c>
      <c r="M1171" s="2">
        <f t="shared" si="464"/>
        <v>3.7292345224940293E-2</v>
      </c>
      <c r="N1171" s="1">
        <f>SUM(N1084:N1170)</f>
        <v>1393096</v>
      </c>
      <c r="O1171" s="1">
        <f>SUM(O1084:O1170)</f>
        <v>1097705</v>
      </c>
      <c r="Q1171" s="1">
        <f>SUM(Q1084:Q1170)</f>
        <v>26735</v>
      </c>
      <c r="W1171" s="1">
        <f>SUM(W1084:W1170)</f>
        <v>1075</v>
      </c>
      <c r="X1171" s="1">
        <f>SUM(X1084:X1170)</f>
        <v>68667</v>
      </c>
      <c r="Y1171" s="1">
        <f t="shared" ref="Y1171:AB1171" si="473">SUM(Y1084:Y1170)</f>
        <v>2</v>
      </c>
      <c r="Z1171" s="1">
        <f t="shared" si="473"/>
        <v>1</v>
      </c>
      <c r="AA1171" s="1">
        <f t="shared" si="473"/>
        <v>3</v>
      </c>
      <c r="AB1171" s="1">
        <f t="shared" si="473"/>
        <v>1</v>
      </c>
      <c r="AC1171" s="1">
        <f t="shared" ref="AC1171" si="474">SUM(AC1084:AC1170)</f>
        <v>2</v>
      </c>
      <c r="BB1171" s="7">
        <f>IF(Q1171&gt;0,RANK(Q1171,(N1171:P1171,Q1171:AE1171)),0)</f>
        <v>4</v>
      </c>
      <c r="BC1171" s="7">
        <f>IF(R1171&gt;0,RANK(R1171,(N1171:P1171,Q1171:AE1171)),0)</f>
        <v>0</v>
      </c>
      <c r="BD1171" s="7">
        <f>IF(T1171&gt;0,RANK(T1171,(N1171:P1171,Q1171:AE1171)),0)</f>
        <v>0</v>
      </c>
      <c r="BE1171" s="7">
        <f>IF(S1171&gt;0,RANK(S1171,(N1171:P1171,Q1171:AE1171)),0)</f>
        <v>0</v>
      </c>
      <c r="BF1171" s="2">
        <f t="shared" si="465"/>
        <v>1.0333217768264595E-2</v>
      </c>
      <c r="BG1171" s="2">
        <f t="shared" si="466"/>
        <v>0</v>
      </c>
      <c r="BH1171" s="2">
        <f t="shared" si="467"/>
        <v>0</v>
      </c>
      <c r="BI1171" s="2">
        <f t="shared" si="468"/>
        <v>0</v>
      </c>
      <c r="BK1171" t="s">
        <v>2549</v>
      </c>
      <c r="BL1171" t="s">
        <v>260</v>
      </c>
      <c r="BO1171" s="99">
        <v>27</v>
      </c>
      <c r="BP1171" s="97"/>
      <c r="BQ1171" s="99">
        <v>27</v>
      </c>
      <c r="BS1171" s="7" t="s">
        <v>887</v>
      </c>
      <c r="BV1171" s="1">
        <v>1084</v>
      </c>
    </row>
    <row r="1172" spans="1:74" ht="14" customHeight="1" x14ac:dyDescent="0.2">
      <c r="C1172" s="1"/>
      <c r="E1172" s="7"/>
      <c r="F1172" s="7"/>
      <c r="I1172" s="2"/>
      <c r="Q1172" s="61"/>
      <c r="R1172" s="61"/>
      <c r="S1172" s="61"/>
      <c r="T1172" s="61"/>
      <c r="U1172" s="61"/>
      <c r="V1172" s="61"/>
      <c r="W1172" s="61"/>
      <c r="X1172" s="61"/>
      <c r="Y1172" s="61"/>
      <c r="Z1172" s="61"/>
      <c r="BB1172" s="7"/>
      <c r="BC1172" s="7"/>
      <c r="BD1172" s="7"/>
      <c r="BE1172" s="7"/>
      <c r="BO1172" s="99"/>
      <c r="BP1172" s="97"/>
    </row>
    <row r="1173" spans="1:74" ht="14" hidden="1" customHeight="1" outlineLevel="1" x14ac:dyDescent="0.2">
      <c r="A1173" t="s">
        <v>1439</v>
      </c>
      <c r="B1173" t="s">
        <v>413</v>
      </c>
      <c r="C1173" s="1">
        <f t="shared" ref="C1173:C1204" si="475">SUM(N1173:AY1173)</f>
        <v>10219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0</v>
      </c>
      <c r="G1173" s="1">
        <f t="shared" si="471"/>
        <v>3915</v>
      </c>
      <c r="H1173" s="2">
        <f t="shared" si="472"/>
        <v>0.38310989333594286</v>
      </c>
      <c r="I1173" s="2"/>
      <c r="J1173" s="2">
        <f t="shared" ref="J1173:J1204" si="476">IF($C1173=0,"-",N1173/$C1173)</f>
        <v>0.3084450533320286</v>
      </c>
      <c r="K1173" s="2">
        <f t="shared" ref="K1173:K1204" si="477">IF($C1173=0,"-",O1173/$C1173)</f>
        <v>0.69155494666797146</v>
      </c>
      <c r="L1173" s="2">
        <f t="shared" ref="L1173:L1204" si="478">IF($C1173=0,"-",P1173/$C1173)</f>
        <v>0</v>
      </c>
      <c r="M1173" s="2">
        <f t="shared" ref="M1173:M1204" si="479">IF(C1173=0,"-",(1-J1173-K1173-L1173))</f>
        <v>-1.1102230246251565E-16</v>
      </c>
      <c r="N1173" s="1">
        <v>3152</v>
      </c>
      <c r="O1173" s="1">
        <v>7067</v>
      </c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BB1173" s="7">
        <f>IF(Q1173&gt;0,RANK(Q1173,(N1173:P1173,Q1173:AE1173)),0)</f>
        <v>0</v>
      </c>
      <c r="BC1173" s="7">
        <f>IF(R1173&gt;0,RANK(R1173,(N1173:P1173,Q1173:AE1173)),0)</f>
        <v>0</v>
      </c>
      <c r="BD1173" s="7">
        <f>IF(T1173&gt;0,RANK(T1173,(N1173:P1173,Q1173:AE1173)),0)</f>
        <v>0</v>
      </c>
      <c r="BE1173" s="7">
        <f>IF(S1173&gt;0,RANK(S1173,(N1173:P1173,Q1173:AE1173)),0)</f>
        <v>0</v>
      </c>
      <c r="BF1173" s="2">
        <f t="shared" ref="BF1173:BF1204" si="480">IF($C1173=0,"-",Q1173/$C1173)</f>
        <v>0</v>
      </c>
      <c r="BG1173" s="2">
        <f t="shared" ref="BG1173:BG1204" si="481">IF($C1173=0,"-",R1173/$C1173)</f>
        <v>0</v>
      </c>
      <c r="BH1173" s="2">
        <f t="shared" ref="BH1173:BH1204" si="482">IF($C1173=0,"-",T1173/$C1173)</f>
        <v>0</v>
      </c>
      <c r="BI1173" s="2">
        <f t="shared" ref="BI1173:BI1204" si="483">IF($C1173=0,"-",S1173/$C1173)</f>
        <v>0</v>
      </c>
      <c r="BK1173" t="s">
        <v>1439</v>
      </c>
      <c r="BL1173" t="s">
        <v>413</v>
      </c>
      <c r="BO1173" s="99">
        <v>31</v>
      </c>
      <c r="BP1173" s="97">
        <v>1</v>
      </c>
      <c r="BQ1173" s="103">
        <f t="shared" ref="BQ1173:BQ1204" si="484">BO1173*1000+BP1173</f>
        <v>31001</v>
      </c>
      <c r="BS1173" s="7" t="s">
        <v>2466</v>
      </c>
    </row>
    <row r="1174" spans="1:74" ht="14" hidden="1" customHeight="1" outlineLevel="1" x14ac:dyDescent="0.2">
      <c r="A1174" t="s">
        <v>78</v>
      </c>
      <c r="B1174" t="s">
        <v>413</v>
      </c>
      <c r="C1174" s="1">
        <f t="shared" si="475"/>
        <v>2543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0</v>
      </c>
      <c r="G1174" s="1">
        <f t="shared" si="471"/>
        <v>1663</v>
      </c>
      <c r="H1174" s="2">
        <f t="shared" si="472"/>
        <v>0.65395202516712547</v>
      </c>
      <c r="I1174" s="2"/>
      <c r="J1174" s="2">
        <f t="shared" si="476"/>
        <v>0.17302398741643729</v>
      </c>
      <c r="K1174" s="2">
        <f t="shared" si="477"/>
        <v>0.82697601258356268</v>
      </c>
      <c r="L1174" s="2">
        <f t="shared" si="478"/>
        <v>0</v>
      </c>
      <c r="M1174" s="2">
        <f t="shared" si="479"/>
        <v>0</v>
      </c>
      <c r="N1174" s="1">
        <v>440</v>
      </c>
      <c r="O1174" s="1">
        <v>2103</v>
      </c>
      <c r="Q1174" s="61"/>
      <c r="R1174" s="61"/>
      <c r="S1174" s="61"/>
      <c r="T1174" s="61"/>
      <c r="U1174" s="61"/>
      <c r="V1174" s="61"/>
      <c r="W1174" s="61"/>
      <c r="X1174" s="61"/>
      <c r="Y1174" s="61"/>
      <c r="Z1174" s="61"/>
      <c r="BB1174" s="7">
        <f>IF(Q1174&gt;0,RANK(Q1174,(N1174:P1174,Q1174:AE1174)),0)</f>
        <v>0</v>
      </c>
      <c r="BC1174" s="7">
        <f>IF(R1174&gt;0,RANK(R1174,(N1174:P1174,Q1174:AE1174)),0)</f>
        <v>0</v>
      </c>
      <c r="BD1174" s="7">
        <f>IF(T1174&gt;0,RANK(T1174,(N1174:P1174,Q1174:AE1174)),0)</f>
        <v>0</v>
      </c>
      <c r="BE1174" s="7">
        <f>IF(S1174&gt;0,RANK(S1174,(N1174:P1174,Q1174:AE1174)),0)</f>
        <v>0</v>
      </c>
      <c r="BF1174" s="2">
        <f t="shared" si="480"/>
        <v>0</v>
      </c>
      <c r="BG1174" s="2">
        <f t="shared" si="481"/>
        <v>0</v>
      </c>
      <c r="BH1174" s="2">
        <f t="shared" si="482"/>
        <v>0</v>
      </c>
      <c r="BI1174" s="2">
        <f t="shared" si="483"/>
        <v>0</v>
      </c>
      <c r="BK1174" t="s">
        <v>78</v>
      </c>
      <c r="BL1174" t="s">
        <v>413</v>
      </c>
      <c r="BO1174" s="99">
        <v>31</v>
      </c>
      <c r="BP1174" s="97">
        <v>3</v>
      </c>
      <c r="BQ1174" s="103">
        <f t="shared" si="484"/>
        <v>31003</v>
      </c>
      <c r="BS1174" s="7" t="s">
        <v>2466</v>
      </c>
    </row>
    <row r="1175" spans="1:74" ht="14" hidden="1" customHeight="1" outlineLevel="1" x14ac:dyDescent="0.2">
      <c r="A1175" t="s">
        <v>110</v>
      </c>
      <c r="B1175" t="s">
        <v>413</v>
      </c>
      <c r="C1175" s="1">
        <f t="shared" si="475"/>
        <v>227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0</v>
      </c>
      <c r="G1175" s="1">
        <f t="shared" si="471"/>
        <v>165</v>
      </c>
      <c r="H1175" s="2">
        <f t="shared" si="472"/>
        <v>0.72687224669603523</v>
      </c>
      <c r="I1175" s="2"/>
      <c r="J1175" s="2">
        <f t="shared" si="476"/>
        <v>0.13656387665198239</v>
      </c>
      <c r="K1175" s="2">
        <f t="shared" si="477"/>
        <v>0.86343612334801767</v>
      </c>
      <c r="L1175" s="2">
        <f t="shared" si="478"/>
        <v>0</v>
      </c>
      <c r="M1175" s="2">
        <f t="shared" si="479"/>
        <v>0</v>
      </c>
      <c r="N1175" s="1">
        <v>31</v>
      </c>
      <c r="O1175" s="1">
        <v>196</v>
      </c>
      <c r="Q1175" s="61"/>
      <c r="R1175" s="61"/>
      <c r="S1175" s="61"/>
      <c r="T1175" s="61"/>
      <c r="U1175" s="61"/>
      <c r="V1175" s="61"/>
      <c r="W1175" s="61"/>
      <c r="X1175" s="61"/>
      <c r="Y1175" s="61"/>
      <c r="Z1175" s="61"/>
      <c r="BB1175" s="7">
        <f>IF(Q1175&gt;0,RANK(Q1175,(N1175:P1175,Q1175:AE1175)),0)</f>
        <v>0</v>
      </c>
      <c r="BC1175" s="7">
        <f>IF(R1175&gt;0,RANK(R1175,(N1175:P1175,Q1175:AE1175)),0)</f>
        <v>0</v>
      </c>
      <c r="BD1175" s="7">
        <f>IF(T1175&gt;0,RANK(T1175,(N1175:P1175,Q1175:AE1175)),0)</f>
        <v>0</v>
      </c>
      <c r="BE1175" s="7">
        <f>IF(S1175&gt;0,RANK(S1175,(N1175:P1175,Q1175:AE1175)),0)</f>
        <v>0</v>
      </c>
      <c r="BF1175" s="2">
        <f t="shared" si="480"/>
        <v>0</v>
      </c>
      <c r="BG1175" s="2">
        <f t="shared" si="481"/>
        <v>0</v>
      </c>
      <c r="BH1175" s="2">
        <f t="shared" si="482"/>
        <v>0</v>
      </c>
      <c r="BI1175" s="2">
        <f t="shared" si="483"/>
        <v>0</v>
      </c>
      <c r="BK1175" t="s">
        <v>110</v>
      </c>
      <c r="BL1175" t="s">
        <v>413</v>
      </c>
      <c r="BO1175" s="99">
        <v>31</v>
      </c>
      <c r="BP1175" s="97">
        <v>5</v>
      </c>
      <c r="BQ1175" s="103">
        <f t="shared" si="484"/>
        <v>31005</v>
      </c>
      <c r="BS1175" s="7" t="s">
        <v>2466</v>
      </c>
    </row>
    <row r="1176" spans="1:74" ht="14" hidden="1" customHeight="1" outlineLevel="1" x14ac:dyDescent="0.2">
      <c r="A1176" t="s">
        <v>111</v>
      </c>
      <c r="B1176" t="s">
        <v>413</v>
      </c>
      <c r="C1176" s="1">
        <f t="shared" si="475"/>
        <v>316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0</v>
      </c>
      <c r="G1176" s="1">
        <f t="shared" si="471"/>
        <v>192</v>
      </c>
      <c r="H1176" s="2">
        <f t="shared" si="472"/>
        <v>0.60759493670886078</v>
      </c>
      <c r="I1176" s="2"/>
      <c r="J1176" s="2">
        <f t="shared" si="476"/>
        <v>0.19620253164556961</v>
      </c>
      <c r="K1176" s="2">
        <f t="shared" si="477"/>
        <v>0.80379746835443033</v>
      </c>
      <c r="L1176" s="2">
        <f t="shared" si="478"/>
        <v>0</v>
      </c>
      <c r="M1176" s="2">
        <f t="shared" si="479"/>
        <v>1.1102230246251565E-16</v>
      </c>
      <c r="N1176" s="1">
        <v>62</v>
      </c>
      <c r="O1176" s="1">
        <v>254</v>
      </c>
      <c r="Q1176" s="61"/>
      <c r="R1176" s="61"/>
      <c r="S1176" s="61"/>
      <c r="T1176" s="61"/>
      <c r="U1176" s="61"/>
      <c r="V1176" s="61"/>
      <c r="W1176" s="61"/>
      <c r="X1176" s="61"/>
      <c r="Y1176" s="61"/>
      <c r="Z1176" s="61"/>
      <c r="BB1176" s="7">
        <f>IF(Q1176&gt;0,RANK(Q1176,(N1176:P1176,Q1176:AE1176)),0)</f>
        <v>0</v>
      </c>
      <c r="BC1176" s="7">
        <f>IF(R1176&gt;0,RANK(R1176,(N1176:P1176,Q1176:AE1176)),0)</f>
        <v>0</v>
      </c>
      <c r="BD1176" s="7">
        <f>IF(T1176&gt;0,RANK(T1176,(N1176:P1176,Q1176:AE1176)),0)</f>
        <v>0</v>
      </c>
      <c r="BE1176" s="7">
        <f>IF(S1176&gt;0,RANK(S1176,(N1176:P1176,Q1176:AE1176)),0)</f>
        <v>0</v>
      </c>
      <c r="BF1176" s="2">
        <f t="shared" si="480"/>
        <v>0</v>
      </c>
      <c r="BG1176" s="2">
        <f t="shared" si="481"/>
        <v>0</v>
      </c>
      <c r="BH1176" s="2">
        <f t="shared" si="482"/>
        <v>0</v>
      </c>
      <c r="BI1176" s="2">
        <f t="shared" si="483"/>
        <v>0</v>
      </c>
      <c r="BK1176" t="s">
        <v>111</v>
      </c>
      <c r="BL1176" t="s">
        <v>413</v>
      </c>
      <c r="BO1176" s="99">
        <v>31</v>
      </c>
      <c r="BP1176" s="97">
        <v>7</v>
      </c>
      <c r="BQ1176" s="103">
        <f t="shared" si="484"/>
        <v>31007</v>
      </c>
      <c r="BS1176" s="7" t="s">
        <v>2466</v>
      </c>
    </row>
    <row r="1177" spans="1:74" ht="14" hidden="1" customHeight="1" outlineLevel="1" x14ac:dyDescent="0.2">
      <c r="A1177" t="s">
        <v>1462</v>
      </c>
      <c r="B1177" t="s">
        <v>413</v>
      </c>
      <c r="C1177" s="1">
        <f t="shared" si="475"/>
        <v>264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0</v>
      </c>
      <c r="G1177" s="1">
        <f t="shared" si="471"/>
        <v>166</v>
      </c>
      <c r="H1177" s="2">
        <f t="shared" si="472"/>
        <v>0.62878787878787878</v>
      </c>
      <c r="I1177" s="2"/>
      <c r="J1177" s="2">
        <f t="shared" si="476"/>
        <v>0.18560606060606061</v>
      </c>
      <c r="K1177" s="2">
        <f t="shared" si="477"/>
        <v>0.81439393939393945</v>
      </c>
      <c r="L1177" s="2">
        <f t="shared" si="478"/>
        <v>0</v>
      </c>
      <c r="M1177" s="2">
        <f t="shared" si="479"/>
        <v>0</v>
      </c>
      <c r="N1177" s="1">
        <v>49</v>
      </c>
      <c r="O1177" s="1">
        <v>215</v>
      </c>
      <c r="Q1177" s="61"/>
      <c r="R1177" s="61"/>
      <c r="S1177" s="61"/>
      <c r="T1177" s="61"/>
      <c r="U1177" s="61"/>
      <c r="V1177" s="61"/>
      <c r="W1177" s="61"/>
      <c r="X1177" s="61"/>
      <c r="Y1177" s="61"/>
      <c r="Z1177" s="61"/>
      <c r="BB1177" s="7">
        <f>IF(Q1177&gt;0,RANK(Q1177,(N1177:P1177,Q1177:AE1177)),0)</f>
        <v>0</v>
      </c>
      <c r="BC1177" s="7">
        <f>IF(R1177&gt;0,RANK(R1177,(N1177:P1177,Q1177:AE1177)),0)</f>
        <v>0</v>
      </c>
      <c r="BD1177" s="7">
        <f>IF(T1177&gt;0,RANK(T1177,(N1177:P1177,Q1177:AE1177)),0)</f>
        <v>0</v>
      </c>
      <c r="BE1177" s="7">
        <f>IF(S1177&gt;0,RANK(S1177,(N1177:P1177,Q1177:AE1177)),0)</f>
        <v>0</v>
      </c>
      <c r="BF1177" s="2">
        <f t="shared" si="480"/>
        <v>0</v>
      </c>
      <c r="BG1177" s="2">
        <f t="shared" si="481"/>
        <v>0</v>
      </c>
      <c r="BH1177" s="2">
        <f t="shared" si="482"/>
        <v>0</v>
      </c>
      <c r="BI1177" s="2">
        <f t="shared" si="483"/>
        <v>0</v>
      </c>
      <c r="BK1177" t="s">
        <v>1462</v>
      </c>
      <c r="BL1177" t="s">
        <v>413</v>
      </c>
      <c r="BO1177" s="99">
        <v>31</v>
      </c>
      <c r="BP1177" s="97">
        <v>9</v>
      </c>
      <c r="BQ1177" s="103">
        <f t="shared" si="484"/>
        <v>31009</v>
      </c>
      <c r="BS1177" s="7" t="s">
        <v>2466</v>
      </c>
    </row>
    <row r="1178" spans="1:74" ht="14" hidden="1" customHeight="1" outlineLevel="1" x14ac:dyDescent="0.2">
      <c r="A1178" t="s">
        <v>1284</v>
      </c>
      <c r="B1178" t="s">
        <v>413</v>
      </c>
      <c r="C1178" s="1">
        <f t="shared" si="475"/>
        <v>2312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0</v>
      </c>
      <c r="G1178" s="1">
        <f t="shared" si="471"/>
        <v>1432</v>
      </c>
      <c r="H1178" s="2">
        <f t="shared" si="472"/>
        <v>0.61937716262975784</v>
      </c>
      <c r="I1178" s="2"/>
      <c r="J1178" s="2">
        <f t="shared" si="476"/>
        <v>0.19031141868512111</v>
      </c>
      <c r="K1178" s="2">
        <f t="shared" si="477"/>
        <v>0.80968858131487886</v>
      </c>
      <c r="L1178" s="2">
        <f t="shared" si="478"/>
        <v>0</v>
      </c>
      <c r="M1178" s="2">
        <f t="shared" si="479"/>
        <v>0</v>
      </c>
      <c r="N1178" s="1">
        <v>440</v>
      </c>
      <c r="O1178" s="1">
        <v>1872</v>
      </c>
      <c r="Q1178" s="61"/>
      <c r="R1178" s="61"/>
      <c r="S1178" s="61"/>
      <c r="T1178" s="61"/>
      <c r="U1178" s="61"/>
      <c r="V1178" s="61"/>
      <c r="W1178" s="61"/>
      <c r="X1178" s="61"/>
      <c r="Y1178" s="61"/>
      <c r="Z1178" s="61"/>
      <c r="BB1178" s="7">
        <f>IF(Q1178&gt;0,RANK(Q1178,(N1178:P1178,Q1178:AE1178)),0)</f>
        <v>0</v>
      </c>
      <c r="BC1178" s="7">
        <f>IF(R1178&gt;0,RANK(R1178,(N1178:P1178,Q1178:AE1178)),0)</f>
        <v>0</v>
      </c>
      <c r="BD1178" s="7">
        <f>IF(T1178&gt;0,RANK(T1178,(N1178:P1178,Q1178:AE1178)),0)</f>
        <v>0</v>
      </c>
      <c r="BE1178" s="7">
        <f>IF(S1178&gt;0,RANK(S1178,(N1178:P1178,Q1178:AE1178)),0)</f>
        <v>0</v>
      </c>
      <c r="BF1178" s="2">
        <f t="shared" si="480"/>
        <v>0</v>
      </c>
      <c r="BG1178" s="2">
        <f t="shared" si="481"/>
        <v>0</v>
      </c>
      <c r="BH1178" s="2">
        <f t="shared" si="482"/>
        <v>0</v>
      </c>
      <c r="BI1178" s="2">
        <f t="shared" si="483"/>
        <v>0</v>
      </c>
      <c r="BK1178" t="s">
        <v>1284</v>
      </c>
      <c r="BL1178" t="s">
        <v>413</v>
      </c>
      <c r="BO1178" s="99">
        <v>31</v>
      </c>
      <c r="BP1178" s="97">
        <v>11</v>
      </c>
      <c r="BQ1178" s="103">
        <f t="shared" si="484"/>
        <v>31011</v>
      </c>
      <c r="BS1178" s="7" t="s">
        <v>2466</v>
      </c>
    </row>
    <row r="1179" spans="1:74" ht="14" hidden="1" customHeight="1" outlineLevel="1" x14ac:dyDescent="0.2">
      <c r="A1179" t="s">
        <v>445</v>
      </c>
      <c r="B1179" t="s">
        <v>413</v>
      </c>
      <c r="C1179" s="1">
        <f t="shared" si="475"/>
        <v>3621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si="471"/>
        <v>1429</v>
      </c>
      <c r="H1179" s="2">
        <f t="shared" si="472"/>
        <v>0.39464236398784869</v>
      </c>
      <c r="I1179" s="2"/>
      <c r="J1179" s="2">
        <f t="shared" si="476"/>
        <v>0.30267881800607566</v>
      </c>
      <c r="K1179" s="2">
        <f t="shared" si="477"/>
        <v>0.69732118199392434</v>
      </c>
      <c r="L1179" s="2">
        <f t="shared" si="478"/>
        <v>0</v>
      </c>
      <c r="M1179" s="2">
        <f t="shared" si="479"/>
        <v>0</v>
      </c>
      <c r="N1179" s="1">
        <v>1096</v>
      </c>
      <c r="O1179" s="1">
        <v>2525</v>
      </c>
      <c r="Q1179" s="61"/>
      <c r="R1179" s="61"/>
      <c r="S1179" s="61"/>
      <c r="T1179" s="61"/>
      <c r="U1179" s="61"/>
      <c r="V1179" s="61"/>
      <c r="W1179" s="61"/>
      <c r="X1179" s="61"/>
      <c r="Y1179" s="61"/>
      <c r="Z1179" s="61"/>
      <c r="BB1179" s="7">
        <f>IF(Q1179&gt;0,RANK(Q1179,(N1179:P1179,Q1179:AE1179)),0)</f>
        <v>0</v>
      </c>
      <c r="BC1179" s="7">
        <f>IF(R1179&gt;0,RANK(R1179,(N1179:P1179,Q1179:AE1179)),0)</f>
        <v>0</v>
      </c>
      <c r="BD1179" s="7">
        <f>IF(T1179&gt;0,RANK(T1179,(N1179:P1179,Q1179:AE1179)),0)</f>
        <v>0</v>
      </c>
      <c r="BE1179" s="7">
        <f>IF(S1179&gt;0,RANK(S1179,(N1179:P1179,Q1179:AE1179)),0)</f>
        <v>0</v>
      </c>
      <c r="BF1179" s="2">
        <f t="shared" si="480"/>
        <v>0</v>
      </c>
      <c r="BG1179" s="2">
        <f t="shared" si="481"/>
        <v>0</v>
      </c>
      <c r="BH1179" s="2">
        <f t="shared" si="482"/>
        <v>0</v>
      </c>
      <c r="BI1179" s="2">
        <f t="shared" si="483"/>
        <v>0</v>
      </c>
      <c r="BK1179" t="s">
        <v>445</v>
      </c>
      <c r="BL1179" t="s">
        <v>413</v>
      </c>
      <c r="BO1179" s="99">
        <v>31</v>
      </c>
      <c r="BP1179" s="97">
        <v>13</v>
      </c>
      <c r="BQ1179" s="103">
        <f t="shared" si="484"/>
        <v>31013</v>
      </c>
      <c r="BS1179" s="7" t="s">
        <v>2466</v>
      </c>
    </row>
    <row r="1180" spans="1:74" ht="14" hidden="1" customHeight="1" outlineLevel="1" x14ac:dyDescent="0.2">
      <c r="A1180" t="s">
        <v>1040</v>
      </c>
      <c r="B1180" t="s">
        <v>413</v>
      </c>
      <c r="C1180" s="1">
        <f t="shared" si="475"/>
        <v>961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1">
        <f t="shared" si="471"/>
        <v>657</v>
      </c>
      <c r="H1180" s="2">
        <f t="shared" si="472"/>
        <v>0.68366285119667014</v>
      </c>
      <c r="I1180" s="2"/>
      <c r="J1180" s="2">
        <f t="shared" si="476"/>
        <v>0.15816857440166493</v>
      </c>
      <c r="K1180" s="2">
        <f t="shared" si="477"/>
        <v>0.84183142559833501</v>
      </c>
      <c r="L1180" s="2">
        <f t="shared" si="478"/>
        <v>0</v>
      </c>
      <c r="M1180" s="2">
        <f t="shared" si="479"/>
        <v>0</v>
      </c>
      <c r="N1180" s="1">
        <v>152</v>
      </c>
      <c r="O1180" s="1">
        <v>809</v>
      </c>
      <c r="Q1180" s="61"/>
      <c r="R1180" s="61"/>
      <c r="S1180" s="61"/>
      <c r="T1180" s="61"/>
      <c r="U1180" s="61"/>
      <c r="V1180" s="61"/>
      <c r="W1180" s="61"/>
      <c r="X1180" s="61"/>
      <c r="Y1180" s="61"/>
      <c r="Z1180" s="61"/>
      <c r="BB1180" s="7">
        <f>IF(Q1180&gt;0,RANK(Q1180,(N1180:P1180,Q1180:AE1180)),0)</f>
        <v>0</v>
      </c>
      <c r="BC1180" s="7">
        <f>IF(R1180&gt;0,RANK(R1180,(N1180:P1180,Q1180:AE1180)),0)</f>
        <v>0</v>
      </c>
      <c r="BD1180" s="7">
        <f>IF(T1180&gt;0,RANK(T1180,(N1180:P1180,Q1180:AE1180)),0)</f>
        <v>0</v>
      </c>
      <c r="BE1180" s="7">
        <f>IF(S1180&gt;0,RANK(S1180,(N1180:P1180,Q1180:AE1180)),0)</f>
        <v>0</v>
      </c>
      <c r="BF1180" s="2">
        <f t="shared" si="480"/>
        <v>0</v>
      </c>
      <c r="BG1180" s="2">
        <f t="shared" si="481"/>
        <v>0</v>
      </c>
      <c r="BH1180" s="2">
        <f t="shared" si="482"/>
        <v>0</v>
      </c>
      <c r="BI1180" s="2">
        <f t="shared" si="483"/>
        <v>0</v>
      </c>
      <c r="BK1180" t="s">
        <v>1040</v>
      </c>
      <c r="BL1180" t="s">
        <v>413</v>
      </c>
      <c r="BO1180" s="99">
        <v>31</v>
      </c>
      <c r="BP1180" s="97">
        <v>15</v>
      </c>
      <c r="BQ1180" s="103">
        <f t="shared" si="484"/>
        <v>31015</v>
      </c>
      <c r="BS1180" s="7" t="s">
        <v>2466</v>
      </c>
    </row>
    <row r="1181" spans="1:74" ht="14" hidden="1" customHeight="1" outlineLevel="1" x14ac:dyDescent="0.2">
      <c r="A1181" t="s">
        <v>2389</v>
      </c>
      <c r="B1181" t="s">
        <v>413</v>
      </c>
      <c r="C1181" s="1">
        <f t="shared" si="475"/>
        <v>1365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71"/>
        <v>937</v>
      </c>
      <c r="H1181" s="2">
        <f t="shared" si="472"/>
        <v>0.68644688644688645</v>
      </c>
      <c r="I1181" s="2"/>
      <c r="J1181" s="2">
        <f t="shared" si="476"/>
        <v>0.15677655677655677</v>
      </c>
      <c r="K1181" s="2">
        <f t="shared" si="477"/>
        <v>0.84322344322344323</v>
      </c>
      <c r="L1181" s="2">
        <f t="shared" si="478"/>
        <v>0</v>
      </c>
      <c r="M1181" s="2">
        <f t="shared" si="479"/>
        <v>0</v>
      </c>
      <c r="N1181" s="1">
        <v>214</v>
      </c>
      <c r="O1181" s="1">
        <v>1151</v>
      </c>
      <c r="Q1181" s="61"/>
      <c r="R1181" s="61"/>
      <c r="S1181" s="61"/>
      <c r="T1181" s="61"/>
      <c r="U1181" s="61"/>
      <c r="V1181" s="61"/>
      <c r="W1181" s="61"/>
      <c r="X1181" s="61"/>
      <c r="Y1181" s="61"/>
      <c r="Z1181" s="61"/>
      <c r="BB1181" s="7">
        <f>IF(Q1181&gt;0,RANK(Q1181,(N1181:P1181,Q1181:AE1181)),0)</f>
        <v>0</v>
      </c>
      <c r="BC1181" s="7">
        <f>IF(R1181&gt;0,RANK(R1181,(N1181:P1181,Q1181:AE1181)),0)</f>
        <v>0</v>
      </c>
      <c r="BD1181" s="7">
        <f>IF(T1181&gt;0,RANK(T1181,(N1181:P1181,Q1181:AE1181)),0)</f>
        <v>0</v>
      </c>
      <c r="BE1181" s="7">
        <f>IF(S1181&gt;0,RANK(S1181,(N1181:P1181,Q1181:AE1181)),0)</f>
        <v>0</v>
      </c>
      <c r="BF1181" s="2">
        <f t="shared" si="480"/>
        <v>0</v>
      </c>
      <c r="BG1181" s="2">
        <f t="shared" si="481"/>
        <v>0</v>
      </c>
      <c r="BH1181" s="2">
        <f t="shared" si="482"/>
        <v>0</v>
      </c>
      <c r="BI1181" s="2">
        <f t="shared" si="483"/>
        <v>0</v>
      </c>
      <c r="BK1181" t="s">
        <v>2389</v>
      </c>
      <c r="BL1181" t="s">
        <v>413</v>
      </c>
      <c r="BO1181" s="99">
        <v>31</v>
      </c>
      <c r="BP1181" s="97">
        <v>17</v>
      </c>
      <c r="BQ1181" s="103">
        <f t="shared" si="484"/>
        <v>31017</v>
      </c>
      <c r="BS1181" s="7" t="s">
        <v>2466</v>
      </c>
    </row>
    <row r="1182" spans="1:74" ht="14" hidden="1" customHeight="1" outlineLevel="1" x14ac:dyDescent="0.2">
      <c r="A1182" t="s">
        <v>2621</v>
      </c>
      <c r="B1182" t="s">
        <v>413</v>
      </c>
      <c r="C1182" s="1">
        <f t="shared" si="475"/>
        <v>16322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71"/>
        <v>6014</v>
      </c>
      <c r="H1182" s="2">
        <f t="shared" si="472"/>
        <v>0.36845974757995342</v>
      </c>
      <c r="I1182" s="2"/>
      <c r="J1182" s="2">
        <f t="shared" si="476"/>
        <v>0.31577012621002326</v>
      </c>
      <c r="K1182" s="2">
        <f t="shared" si="477"/>
        <v>0.68422987378997668</v>
      </c>
      <c r="L1182" s="2">
        <f t="shared" si="478"/>
        <v>0</v>
      </c>
      <c r="M1182" s="2">
        <f t="shared" si="479"/>
        <v>1.1102230246251565E-16</v>
      </c>
      <c r="N1182" s="1">
        <v>5154</v>
      </c>
      <c r="O1182" s="1">
        <v>11168</v>
      </c>
      <c r="Q1182" s="61"/>
      <c r="R1182" s="61"/>
      <c r="S1182" s="61"/>
      <c r="T1182" s="61"/>
      <c r="U1182" s="61"/>
      <c r="V1182" s="61"/>
      <c r="W1182" s="61"/>
      <c r="X1182" s="61"/>
      <c r="Y1182" s="61"/>
      <c r="Z1182" s="61"/>
      <c r="BB1182" s="7">
        <f>IF(Q1182&gt;0,RANK(Q1182,(N1182:P1182,Q1182:AE1182)),0)</f>
        <v>0</v>
      </c>
      <c r="BC1182" s="7">
        <f>IF(R1182&gt;0,RANK(R1182,(N1182:P1182,Q1182:AE1182)),0)</f>
        <v>0</v>
      </c>
      <c r="BD1182" s="7">
        <f>IF(T1182&gt;0,RANK(T1182,(N1182:P1182,Q1182:AE1182)),0)</f>
        <v>0</v>
      </c>
      <c r="BE1182" s="7">
        <f>IF(S1182&gt;0,RANK(S1182,(N1182:P1182,Q1182:AE1182)),0)</f>
        <v>0</v>
      </c>
      <c r="BF1182" s="2">
        <f t="shared" si="480"/>
        <v>0</v>
      </c>
      <c r="BG1182" s="2">
        <f t="shared" si="481"/>
        <v>0</v>
      </c>
      <c r="BH1182" s="2">
        <f t="shared" si="482"/>
        <v>0</v>
      </c>
      <c r="BI1182" s="2">
        <f t="shared" si="483"/>
        <v>0</v>
      </c>
      <c r="BK1182" t="s">
        <v>2621</v>
      </c>
      <c r="BL1182" t="s">
        <v>413</v>
      </c>
      <c r="BO1182" s="99">
        <v>31</v>
      </c>
      <c r="BP1182" s="97">
        <v>19</v>
      </c>
      <c r="BQ1182" s="103">
        <f t="shared" si="484"/>
        <v>31019</v>
      </c>
      <c r="BS1182" s="7" t="s">
        <v>2466</v>
      </c>
    </row>
    <row r="1183" spans="1:74" ht="14" hidden="1" customHeight="1" outlineLevel="1" x14ac:dyDescent="0.2">
      <c r="A1183" t="s">
        <v>1892</v>
      </c>
      <c r="B1183" t="s">
        <v>413</v>
      </c>
      <c r="C1183" s="1">
        <f t="shared" si="475"/>
        <v>2949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0</v>
      </c>
      <c r="G1183" s="1">
        <f t="shared" si="471"/>
        <v>997</v>
      </c>
      <c r="H1183" s="2">
        <f t="shared" si="472"/>
        <v>0.3380807053238386</v>
      </c>
      <c r="I1183" s="2"/>
      <c r="J1183" s="2">
        <f t="shared" si="476"/>
        <v>0.3309596473380807</v>
      </c>
      <c r="K1183" s="2">
        <f t="shared" si="477"/>
        <v>0.6690403526619193</v>
      </c>
      <c r="L1183" s="2">
        <f t="shared" si="478"/>
        <v>0</v>
      </c>
      <c r="M1183" s="2">
        <f t="shared" si="479"/>
        <v>0</v>
      </c>
      <c r="N1183" s="1">
        <v>976</v>
      </c>
      <c r="O1183" s="1">
        <v>1973</v>
      </c>
      <c r="Q1183" s="61"/>
      <c r="R1183" s="61"/>
      <c r="S1183" s="61"/>
      <c r="T1183" s="61"/>
      <c r="U1183" s="61"/>
      <c r="V1183" s="61"/>
      <c r="W1183" s="61"/>
      <c r="X1183" s="61"/>
      <c r="Y1183" s="61"/>
      <c r="Z1183" s="61"/>
      <c r="BB1183" s="7">
        <f>IF(Q1183&gt;0,RANK(Q1183,(N1183:P1183,Q1183:AE1183)),0)</f>
        <v>0</v>
      </c>
      <c r="BC1183" s="7">
        <f>IF(R1183&gt;0,RANK(R1183,(N1183:P1183,Q1183:AE1183)),0)</f>
        <v>0</v>
      </c>
      <c r="BD1183" s="7">
        <f>IF(T1183&gt;0,RANK(T1183,(N1183:P1183,Q1183:AE1183)),0)</f>
        <v>0</v>
      </c>
      <c r="BE1183" s="7">
        <f>IF(S1183&gt;0,RANK(S1183,(N1183:P1183,Q1183:AE1183)),0)</f>
        <v>0</v>
      </c>
      <c r="BF1183" s="2">
        <f t="shared" si="480"/>
        <v>0</v>
      </c>
      <c r="BG1183" s="2">
        <f t="shared" si="481"/>
        <v>0</v>
      </c>
      <c r="BH1183" s="2">
        <f t="shared" si="482"/>
        <v>0</v>
      </c>
      <c r="BI1183" s="2">
        <f t="shared" si="483"/>
        <v>0</v>
      </c>
      <c r="BK1183" t="s">
        <v>1892</v>
      </c>
      <c r="BL1183" t="s">
        <v>413</v>
      </c>
      <c r="BO1183" s="99">
        <v>31</v>
      </c>
      <c r="BP1183" s="97">
        <v>21</v>
      </c>
      <c r="BQ1183" s="103">
        <f t="shared" si="484"/>
        <v>31021</v>
      </c>
      <c r="BS1183" s="7" t="s">
        <v>2466</v>
      </c>
    </row>
    <row r="1184" spans="1:74" ht="14" hidden="1" customHeight="1" outlineLevel="1" x14ac:dyDescent="0.2">
      <c r="A1184" t="s">
        <v>1878</v>
      </c>
      <c r="B1184" t="s">
        <v>413</v>
      </c>
      <c r="C1184" s="1">
        <f t="shared" si="475"/>
        <v>3502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1">
        <f t="shared" si="471"/>
        <v>1762</v>
      </c>
      <c r="H1184" s="2">
        <f t="shared" si="472"/>
        <v>0.50314106225014277</v>
      </c>
      <c r="I1184" s="2"/>
      <c r="J1184" s="2">
        <f t="shared" si="476"/>
        <v>0.24842946887492862</v>
      </c>
      <c r="K1184" s="2">
        <f t="shared" si="477"/>
        <v>0.75157053112507144</v>
      </c>
      <c r="L1184" s="2">
        <f t="shared" si="478"/>
        <v>0</v>
      </c>
      <c r="M1184" s="2">
        <f t="shared" si="479"/>
        <v>-1.1102230246251565E-16</v>
      </c>
      <c r="N1184" s="1">
        <v>870</v>
      </c>
      <c r="O1184" s="1">
        <v>2632</v>
      </c>
      <c r="Q1184" s="61"/>
      <c r="R1184" s="61"/>
      <c r="S1184" s="61"/>
      <c r="T1184" s="61"/>
      <c r="U1184" s="61"/>
      <c r="V1184" s="61"/>
      <c r="W1184" s="61"/>
      <c r="X1184" s="61"/>
      <c r="Y1184" s="61"/>
      <c r="Z1184" s="61"/>
      <c r="BB1184" s="7">
        <f>IF(Q1184&gt;0,RANK(Q1184,(N1184:P1184,Q1184:AE1184)),0)</f>
        <v>0</v>
      </c>
      <c r="BC1184" s="7">
        <f>IF(R1184&gt;0,RANK(R1184,(N1184:P1184,Q1184:AE1184)),0)</f>
        <v>0</v>
      </c>
      <c r="BD1184" s="7">
        <f>IF(T1184&gt;0,RANK(T1184,(N1184:P1184,Q1184:AE1184)),0)</f>
        <v>0</v>
      </c>
      <c r="BE1184" s="7">
        <f>IF(S1184&gt;0,RANK(S1184,(N1184:P1184,Q1184:AE1184)),0)</f>
        <v>0</v>
      </c>
      <c r="BF1184" s="2">
        <f t="shared" si="480"/>
        <v>0</v>
      </c>
      <c r="BG1184" s="2">
        <f t="shared" si="481"/>
        <v>0</v>
      </c>
      <c r="BH1184" s="2">
        <f t="shared" si="482"/>
        <v>0</v>
      </c>
      <c r="BI1184" s="2">
        <f t="shared" si="483"/>
        <v>0</v>
      </c>
      <c r="BK1184" t="s">
        <v>1878</v>
      </c>
      <c r="BL1184" t="s">
        <v>413</v>
      </c>
      <c r="BO1184" s="99">
        <v>31</v>
      </c>
      <c r="BP1184" s="97">
        <v>23</v>
      </c>
      <c r="BQ1184" s="103">
        <f t="shared" si="484"/>
        <v>31023</v>
      </c>
      <c r="BS1184" s="7" t="s">
        <v>2466</v>
      </c>
    </row>
    <row r="1185" spans="1:71" ht="14" hidden="1" customHeight="1" outlineLevel="1" x14ac:dyDescent="0.2">
      <c r="A1185" t="s">
        <v>1285</v>
      </c>
      <c r="B1185" t="s">
        <v>413</v>
      </c>
      <c r="C1185" s="1">
        <f t="shared" si="475"/>
        <v>10632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1">
        <f t="shared" si="471"/>
        <v>3214</v>
      </c>
      <c r="H1185" s="2">
        <f t="shared" si="472"/>
        <v>0.30229495861550038</v>
      </c>
      <c r="I1185" s="2"/>
      <c r="J1185" s="2">
        <f t="shared" si="476"/>
        <v>0.34885252069224981</v>
      </c>
      <c r="K1185" s="2">
        <f t="shared" si="477"/>
        <v>0.65114747930775019</v>
      </c>
      <c r="L1185" s="2">
        <f t="shared" si="478"/>
        <v>0</v>
      </c>
      <c r="M1185" s="2">
        <f t="shared" si="479"/>
        <v>0</v>
      </c>
      <c r="N1185" s="1">
        <v>3709</v>
      </c>
      <c r="O1185" s="1">
        <v>6923</v>
      </c>
      <c r="Q1185" s="61"/>
      <c r="R1185" s="61"/>
      <c r="S1185" s="61"/>
      <c r="T1185" s="61"/>
      <c r="U1185" s="61"/>
      <c r="V1185" s="61"/>
      <c r="W1185" s="61"/>
      <c r="X1185" s="61"/>
      <c r="Y1185" s="61"/>
      <c r="Z1185" s="61"/>
      <c r="BB1185" s="7">
        <f>IF(Q1185&gt;0,RANK(Q1185,(N1185:P1185,Q1185:AE1185)),0)</f>
        <v>0</v>
      </c>
      <c r="BC1185" s="7">
        <f>IF(R1185&gt;0,RANK(R1185,(N1185:P1185,Q1185:AE1185)),0)</f>
        <v>0</v>
      </c>
      <c r="BD1185" s="7">
        <f>IF(T1185&gt;0,RANK(T1185,(N1185:P1185,Q1185:AE1185)),0)</f>
        <v>0</v>
      </c>
      <c r="BE1185" s="7">
        <f>IF(S1185&gt;0,RANK(S1185,(N1185:P1185,Q1185:AE1185)),0)</f>
        <v>0</v>
      </c>
      <c r="BF1185" s="2">
        <f t="shared" si="480"/>
        <v>0</v>
      </c>
      <c r="BG1185" s="2">
        <f t="shared" si="481"/>
        <v>0</v>
      </c>
      <c r="BH1185" s="2">
        <f t="shared" si="482"/>
        <v>0</v>
      </c>
      <c r="BI1185" s="2">
        <f t="shared" si="483"/>
        <v>0</v>
      </c>
      <c r="BK1185" t="s">
        <v>1285</v>
      </c>
      <c r="BL1185" t="s">
        <v>413</v>
      </c>
      <c r="BO1185" s="99">
        <v>31</v>
      </c>
      <c r="BP1185" s="97">
        <v>25</v>
      </c>
      <c r="BQ1185" s="103">
        <f t="shared" si="484"/>
        <v>31025</v>
      </c>
      <c r="BS1185" s="7" t="s">
        <v>2466</v>
      </c>
    </row>
    <row r="1186" spans="1:71" ht="14" hidden="1" customHeight="1" outlineLevel="1" x14ac:dyDescent="0.2">
      <c r="A1186" t="s">
        <v>410</v>
      </c>
      <c r="B1186" t="s">
        <v>413</v>
      </c>
      <c r="C1186" s="1">
        <f t="shared" si="475"/>
        <v>3530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1">
        <f t="shared" si="471"/>
        <v>2020</v>
      </c>
      <c r="H1186" s="2">
        <f t="shared" si="472"/>
        <v>0.57223796033994334</v>
      </c>
      <c r="I1186" s="2"/>
      <c r="J1186" s="2">
        <f t="shared" si="476"/>
        <v>0.21388101983002833</v>
      </c>
      <c r="K1186" s="2">
        <f t="shared" si="477"/>
        <v>0.78611898016997173</v>
      </c>
      <c r="L1186" s="2">
        <f t="shared" si="478"/>
        <v>0</v>
      </c>
      <c r="M1186" s="2">
        <f t="shared" si="479"/>
        <v>0</v>
      </c>
      <c r="N1186" s="1">
        <v>755</v>
      </c>
      <c r="O1186" s="1">
        <v>2775</v>
      </c>
      <c r="Q1186" s="61"/>
      <c r="R1186" s="61"/>
      <c r="S1186" s="61"/>
      <c r="T1186" s="61"/>
      <c r="U1186" s="61"/>
      <c r="V1186" s="61"/>
      <c r="W1186" s="61"/>
      <c r="X1186" s="61"/>
      <c r="Y1186" s="61"/>
      <c r="Z1186" s="61"/>
      <c r="BB1186" s="7">
        <f>IF(Q1186&gt;0,RANK(Q1186,(N1186:P1186,Q1186:AE1186)),0)</f>
        <v>0</v>
      </c>
      <c r="BC1186" s="7">
        <f>IF(R1186&gt;0,RANK(R1186,(N1186:P1186,Q1186:AE1186)),0)</f>
        <v>0</v>
      </c>
      <c r="BD1186" s="7">
        <f>IF(T1186&gt;0,RANK(T1186,(N1186:P1186,Q1186:AE1186)),0)</f>
        <v>0</v>
      </c>
      <c r="BE1186" s="7">
        <f>IF(S1186&gt;0,RANK(S1186,(N1186:P1186,Q1186:AE1186)),0)</f>
        <v>0</v>
      </c>
      <c r="BF1186" s="2">
        <f t="shared" si="480"/>
        <v>0</v>
      </c>
      <c r="BG1186" s="2">
        <f t="shared" si="481"/>
        <v>0</v>
      </c>
      <c r="BH1186" s="2">
        <f t="shared" si="482"/>
        <v>0</v>
      </c>
      <c r="BI1186" s="2">
        <f t="shared" si="483"/>
        <v>0</v>
      </c>
      <c r="BK1186" t="s">
        <v>410</v>
      </c>
      <c r="BL1186" t="s">
        <v>413</v>
      </c>
      <c r="BO1186" s="99">
        <v>31</v>
      </c>
      <c r="BP1186" s="97">
        <v>27</v>
      </c>
      <c r="BQ1186" s="103">
        <f t="shared" si="484"/>
        <v>31027</v>
      </c>
      <c r="BS1186" s="7" t="s">
        <v>2466</v>
      </c>
    </row>
    <row r="1187" spans="1:71" ht="14" hidden="1" customHeight="1" outlineLevel="1" x14ac:dyDescent="0.2">
      <c r="A1187" t="s">
        <v>768</v>
      </c>
      <c r="B1187" t="s">
        <v>413</v>
      </c>
      <c r="C1187" s="1">
        <f t="shared" si="475"/>
        <v>1559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0</v>
      </c>
      <c r="G1187" s="1">
        <f t="shared" si="471"/>
        <v>1149</v>
      </c>
      <c r="H1187" s="2">
        <f t="shared" si="472"/>
        <v>0.73701090442591399</v>
      </c>
      <c r="I1187" s="2"/>
      <c r="J1187" s="2">
        <f t="shared" si="476"/>
        <v>0.13149454778704298</v>
      </c>
      <c r="K1187" s="2">
        <f t="shared" si="477"/>
        <v>0.86850545221295705</v>
      </c>
      <c r="L1187" s="2">
        <f t="shared" si="478"/>
        <v>0</v>
      </c>
      <c r="M1187" s="2">
        <f t="shared" si="479"/>
        <v>0</v>
      </c>
      <c r="N1187" s="1">
        <v>205</v>
      </c>
      <c r="O1187" s="1">
        <v>1354</v>
      </c>
      <c r="Q1187" s="61"/>
      <c r="R1187" s="61"/>
      <c r="S1187" s="61"/>
      <c r="T1187" s="61"/>
      <c r="U1187" s="61"/>
      <c r="V1187" s="61"/>
      <c r="W1187" s="61"/>
      <c r="X1187" s="61"/>
      <c r="Y1187" s="61"/>
      <c r="Z1187" s="61"/>
      <c r="BB1187" s="7">
        <f>IF(Q1187&gt;0,RANK(Q1187,(N1187:P1187,Q1187:AE1187)),0)</f>
        <v>0</v>
      </c>
      <c r="BC1187" s="7">
        <f>IF(R1187&gt;0,RANK(R1187,(N1187:P1187,Q1187:AE1187)),0)</f>
        <v>0</v>
      </c>
      <c r="BD1187" s="7">
        <f>IF(T1187&gt;0,RANK(T1187,(N1187:P1187,Q1187:AE1187)),0)</f>
        <v>0</v>
      </c>
      <c r="BE1187" s="7">
        <f>IF(S1187&gt;0,RANK(S1187,(N1187:P1187,Q1187:AE1187)),0)</f>
        <v>0</v>
      </c>
      <c r="BF1187" s="2">
        <f t="shared" si="480"/>
        <v>0</v>
      </c>
      <c r="BG1187" s="2">
        <f t="shared" si="481"/>
        <v>0</v>
      </c>
      <c r="BH1187" s="2">
        <f t="shared" si="482"/>
        <v>0</v>
      </c>
      <c r="BI1187" s="2">
        <f t="shared" si="483"/>
        <v>0</v>
      </c>
      <c r="BK1187" t="s">
        <v>768</v>
      </c>
      <c r="BL1187" t="s">
        <v>413</v>
      </c>
      <c r="BO1187" s="99">
        <v>31</v>
      </c>
      <c r="BP1187" s="97">
        <v>29</v>
      </c>
      <c r="BQ1187" s="103">
        <f t="shared" si="484"/>
        <v>31029</v>
      </c>
      <c r="BS1187" s="7" t="s">
        <v>2466</v>
      </c>
    </row>
    <row r="1188" spans="1:71" ht="14" hidden="1" customHeight="1" outlineLevel="1" x14ac:dyDescent="0.2">
      <c r="A1188" t="s">
        <v>1338</v>
      </c>
      <c r="B1188" t="s">
        <v>413</v>
      </c>
      <c r="C1188" s="1">
        <f t="shared" si="475"/>
        <v>2405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0</v>
      </c>
      <c r="G1188" s="1">
        <f t="shared" si="471"/>
        <v>1553</v>
      </c>
      <c r="H1188" s="2">
        <f t="shared" si="472"/>
        <v>0.64573804573804572</v>
      </c>
      <c r="I1188" s="2"/>
      <c r="J1188" s="2">
        <f t="shared" si="476"/>
        <v>0.17713097713097714</v>
      </c>
      <c r="K1188" s="2">
        <f t="shared" si="477"/>
        <v>0.82286902286902286</v>
      </c>
      <c r="L1188" s="2">
        <f t="shared" si="478"/>
        <v>0</v>
      </c>
      <c r="M1188" s="2">
        <f t="shared" si="479"/>
        <v>0</v>
      </c>
      <c r="N1188" s="1">
        <v>426</v>
      </c>
      <c r="O1188" s="1">
        <v>1979</v>
      </c>
      <c r="Q1188" s="61"/>
      <c r="R1188" s="61"/>
      <c r="S1188" s="61"/>
      <c r="T1188" s="61"/>
      <c r="U1188" s="61"/>
      <c r="V1188" s="61"/>
      <c r="W1188" s="61"/>
      <c r="X1188" s="61"/>
      <c r="Y1188" s="61"/>
      <c r="Z1188" s="61"/>
      <c r="BB1188" s="7">
        <f>IF(Q1188&gt;0,RANK(Q1188,(N1188:P1188,Q1188:AE1188)),0)</f>
        <v>0</v>
      </c>
      <c r="BC1188" s="7">
        <f>IF(R1188&gt;0,RANK(R1188,(N1188:P1188,Q1188:AE1188)),0)</f>
        <v>0</v>
      </c>
      <c r="BD1188" s="7">
        <f>IF(T1188&gt;0,RANK(T1188,(N1188:P1188,Q1188:AE1188)),0)</f>
        <v>0</v>
      </c>
      <c r="BE1188" s="7">
        <f>IF(S1188&gt;0,RANK(S1188,(N1188:P1188,Q1188:AE1188)),0)</f>
        <v>0</v>
      </c>
      <c r="BF1188" s="2">
        <f t="shared" si="480"/>
        <v>0</v>
      </c>
      <c r="BG1188" s="2">
        <f t="shared" si="481"/>
        <v>0</v>
      </c>
      <c r="BH1188" s="2">
        <f t="shared" si="482"/>
        <v>0</v>
      </c>
      <c r="BI1188" s="2">
        <f t="shared" si="483"/>
        <v>0</v>
      </c>
      <c r="BK1188" t="s">
        <v>1338</v>
      </c>
      <c r="BL1188" t="s">
        <v>413</v>
      </c>
      <c r="BO1188" s="99">
        <v>31</v>
      </c>
      <c r="BP1188" s="97">
        <v>31</v>
      </c>
      <c r="BQ1188" s="103">
        <f t="shared" si="484"/>
        <v>31031</v>
      </c>
      <c r="BS1188" s="7" t="s">
        <v>2466</v>
      </c>
    </row>
    <row r="1189" spans="1:71" ht="14" hidden="1" customHeight="1" outlineLevel="1" x14ac:dyDescent="0.2">
      <c r="A1189" t="s">
        <v>530</v>
      </c>
      <c r="B1189" t="s">
        <v>413</v>
      </c>
      <c r="C1189" s="1">
        <f t="shared" si="475"/>
        <v>3249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0</v>
      </c>
      <c r="G1189" s="1">
        <f t="shared" si="471"/>
        <v>1819</v>
      </c>
      <c r="H1189" s="2">
        <f t="shared" si="472"/>
        <v>0.55986457371498921</v>
      </c>
      <c r="I1189" s="2"/>
      <c r="J1189" s="2">
        <f t="shared" si="476"/>
        <v>0.22006771314250539</v>
      </c>
      <c r="K1189" s="2">
        <f t="shared" si="477"/>
        <v>0.77993228685749461</v>
      </c>
      <c r="L1189" s="2">
        <f t="shared" si="478"/>
        <v>0</v>
      </c>
      <c r="M1189" s="2">
        <f t="shared" si="479"/>
        <v>0</v>
      </c>
      <c r="N1189" s="1">
        <v>715</v>
      </c>
      <c r="O1189" s="1">
        <v>2534</v>
      </c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BB1189" s="7">
        <f>IF(Q1189&gt;0,RANK(Q1189,(N1189:P1189,Q1189:AE1189)),0)</f>
        <v>0</v>
      </c>
      <c r="BC1189" s="7">
        <f>IF(R1189&gt;0,RANK(R1189,(N1189:P1189,Q1189:AE1189)),0)</f>
        <v>0</v>
      </c>
      <c r="BD1189" s="7">
        <f>IF(T1189&gt;0,RANK(T1189,(N1189:P1189,Q1189:AE1189)),0)</f>
        <v>0</v>
      </c>
      <c r="BE1189" s="7">
        <f>IF(S1189&gt;0,RANK(S1189,(N1189:P1189,Q1189:AE1189)),0)</f>
        <v>0</v>
      </c>
      <c r="BF1189" s="2">
        <f t="shared" si="480"/>
        <v>0</v>
      </c>
      <c r="BG1189" s="2">
        <f t="shared" si="481"/>
        <v>0</v>
      </c>
      <c r="BH1189" s="2">
        <f t="shared" si="482"/>
        <v>0</v>
      </c>
      <c r="BI1189" s="2">
        <f t="shared" si="483"/>
        <v>0</v>
      </c>
      <c r="BK1189" t="s">
        <v>530</v>
      </c>
      <c r="BL1189" t="s">
        <v>413</v>
      </c>
      <c r="BO1189" s="99">
        <v>31</v>
      </c>
      <c r="BP1189" s="97">
        <v>33</v>
      </c>
      <c r="BQ1189" s="103">
        <f t="shared" si="484"/>
        <v>31033</v>
      </c>
      <c r="BS1189" s="7" t="s">
        <v>2466</v>
      </c>
    </row>
    <row r="1190" spans="1:71" ht="14" hidden="1" customHeight="1" outlineLevel="1" x14ac:dyDescent="0.2">
      <c r="A1190" t="s">
        <v>2583</v>
      </c>
      <c r="B1190" t="s">
        <v>413</v>
      </c>
      <c r="C1190" s="1">
        <f t="shared" si="475"/>
        <v>2686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0</v>
      </c>
      <c r="G1190" s="1">
        <f t="shared" si="471"/>
        <v>1558</v>
      </c>
      <c r="H1190" s="2">
        <f t="shared" si="472"/>
        <v>0.58004467609828747</v>
      </c>
      <c r="I1190" s="2"/>
      <c r="J1190" s="2">
        <f t="shared" si="476"/>
        <v>0.20997766195085629</v>
      </c>
      <c r="K1190" s="2">
        <f t="shared" si="477"/>
        <v>0.79002233804914368</v>
      </c>
      <c r="L1190" s="2">
        <f t="shared" si="478"/>
        <v>0</v>
      </c>
      <c r="M1190" s="2">
        <f t="shared" si="479"/>
        <v>0</v>
      </c>
      <c r="N1190" s="1">
        <v>564</v>
      </c>
      <c r="O1190" s="1">
        <v>2122</v>
      </c>
      <c r="Q1190" s="61"/>
      <c r="R1190" s="61"/>
      <c r="S1190" s="61"/>
      <c r="T1190" s="61"/>
      <c r="U1190" s="61"/>
      <c r="V1190" s="61"/>
      <c r="W1190" s="61"/>
      <c r="X1190" s="61"/>
      <c r="Y1190" s="61"/>
      <c r="Z1190" s="61"/>
      <c r="BB1190" s="7">
        <f>IF(Q1190&gt;0,RANK(Q1190,(N1190:P1190,Q1190:AE1190)),0)</f>
        <v>0</v>
      </c>
      <c r="BC1190" s="7">
        <f>IF(R1190&gt;0,RANK(R1190,(N1190:P1190,Q1190:AE1190)),0)</f>
        <v>0</v>
      </c>
      <c r="BD1190" s="7">
        <f>IF(T1190&gt;0,RANK(T1190,(N1190:P1190,Q1190:AE1190)),0)</f>
        <v>0</v>
      </c>
      <c r="BE1190" s="7">
        <f>IF(S1190&gt;0,RANK(S1190,(N1190:P1190,Q1190:AE1190)),0)</f>
        <v>0</v>
      </c>
      <c r="BF1190" s="2">
        <f t="shared" si="480"/>
        <v>0</v>
      </c>
      <c r="BG1190" s="2">
        <f t="shared" si="481"/>
        <v>0</v>
      </c>
      <c r="BH1190" s="2">
        <f t="shared" si="482"/>
        <v>0</v>
      </c>
      <c r="BI1190" s="2">
        <f t="shared" si="483"/>
        <v>0</v>
      </c>
      <c r="BK1190" t="s">
        <v>2583</v>
      </c>
      <c r="BL1190" t="s">
        <v>413</v>
      </c>
      <c r="BO1190" s="99">
        <v>31</v>
      </c>
      <c r="BP1190" s="97">
        <v>35</v>
      </c>
      <c r="BQ1190" s="103">
        <f t="shared" si="484"/>
        <v>31035</v>
      </c>
      <c r="BS1190" s="7" t="s">
        <v>2466</v>
      </c>
    </row>
    <row r="1191" spans="1:71" ht="14" hidden="1" customHeight="1" outlineLevel="1" x14ac:dyDescent="0.2">
      <c r="A1191" t="s">
        <v>1320</v>
      </c>
      <c r="B1191" t="s">
        <v>413</v>
      </c>
      <c r="C1191" s="1">
        <f t="shared" si="475"/>
        <v>2503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0</v>
      </c>
      <c r="G1191" s="1">
        <f t="shared" si="471"/>
        <v>1027</v>
      </c>
      <c r="H1191" s="2">
        <f t="shared" si="472"/>
        <v>0.41030763084298844</v>
      </c>
      <c r="I1191" s="2"/>
      <c r="J1191" s="2">
        <f t="shared" si="476"/>
        <v>0.29484618457850581</v>
      </c>
      <c r="K1191" s="2">
        <f t="shared" si="477"/>
        <v>0.70515381542149425</v>
      </c>
      <c r="L1191" s="2">
        <f t="shared" si="478"/>
        <v>0</v>
      </c>
      <c r="M1191" s="2">
        <f t="shared" si="479"/>
        <v>0</v>
      </c>
      <c r="N1191" s="1">
        <v>738</v>
      </c>
      <c r="O1191" s="1">
        <v>1765</v>
      </c>
      <c r="Q1191" s="61"/>
      <c r="R1191" s="61"/>
      <c r="S1191" s="61"/>
      <c r="T1191" s="61"/>
      <c r="U1191" s="61"/>
      <c r="V1191" s="61"/>
      <c r="W1191" s="61"/>
      <c r="X1191" s="61"/>
      <c r="Y1191" s="61"/>
      <c r="Z1191" s="61"/>
      <c r="BB1191" s="7">
        <f>IF(Q1191&gt;0,RANK(Q1191,(N1191:P1191,Q1191:AE1191)),0)</f>
        <v>0</v>
      </c>
      <c r="BC1191" s="7">
        <f>IF(R1191&gt;0,RANK(R1191,(N1191:P1191,Q1191:AE1191)),0)</f>
        <v>0</v>
      </c>
      <c r="BD1191" s="7">
        <f>IF(T1191&gt;0,RANK(T1191,(N1191:P1191,Q1191:AE1191)),0)</f>
        <v>0</v>
      </c>
      <c r="BE1191" s="7">
        <f>IF(S1191&gt;0,RANK(S1191,(N1191:P1191,Q1191:AE1191)),0)</f>
        <v>0</v>
      </c>
      <c r="BF1191" s="2">
        <f t="shared" si="480"/>
        <v>0</v>
      </c>
      <c r="BG1191" s="2">
        <f t="shared" si="481"/>
        <v>0</v>
      </c>
      <c r="BH1191" s="2">
        <f t="shared" si="482"/>
        <v>0</v>
      </c>
      <c r="BI1191" s="2">
        <f t="shared" si="483"/>
        <v>0</v>
      </c>
      <c r="BK1191" t="s">
        <v>1320</v>
      </c>
      <c r="BL1191" t="s">
        <v>413</v>
      </c>
      <c r="BO1191" s="99">
        <v>31</v>
      </c>
      <c r="BP1191" s="97">
        <v>37</v>
      </c>
      <c r="BQ1191" s="103">
        <f t="shared" si="484"/>
        <v>31037</v>
      </c>
      <c r="BS1191" s="7" t="s">
        <v>2466</v>
      </c>
    </row>
    <row r="1192" spans="1:71" ht="14" hidden="1" customHeight="1" outlineLevel="1" x14ac:dyDescent="0.2">
      <c r="A1192" t="s">
        <v>1256</v>
      </c>
      <c r="B1192" t="s">
        <v>413</v>
      </c>
      <c r="C1192" s="1">
        <f t="shared" si="475"/>
        <v>3379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71"/>
        <v>1985</v>
      </c>
      <c r="H1192" s="2">
        <f t="shared" si="472"/>
        <v>0.58745190884877185</v>
      </c>
      <c r="I1192" s="2"/>
      <c r="J1192" s="2">
        <f t="shared" si="476"/>
        <v>0.20627404557561407</v>
      </c>
      <c r="K1192" s="2">
        <f t="shared" si="477"/>
        <v>0.79372595442438587</v>
      </c>
      <c r="L1192" s="2">
        <f t="shared" si="478"/>
        <v>0</v>
      </c>
      <c r="M1192" s="2">
        <f t="shared" si="479"/>
        <v>1.1102230246251565E-16</v>
      </c>
      <c r="N1192" s="1">
        <v>697</v>
      </c>
      <c r="O1192" s="1">
        <v>2682</v>
      </c>
      <c r="Q1192" s="61"/>
      <c r="R1192" s="61"/>
      <c r="S1192" s="61"/>
      <c r="T1192" s="61"/>
      <c r="U1192" s="61"/>
      <c r="V1192" s="61"/>
      <c r="W1192" s="61"/>
      <c r="X1192" s="61"/>
      <c r="Y1192" s="61"/>
      <c r="Z1192" s="61"/>
      <c r="BB1192" s="7">
        <f>IF(Q1192&gt;0,RANK(Q1192,(N1192:P1192,Q1192:AE1192)),0)</f>
        <v>0</v>
      </c>
      <c r="BC1192" s="7">
        <f>IF(R1192&gt;0,RANK(R1192,(N1192:P1192,Q1192:AE1192)),0)</f>
        <v>0</v>
      </c>
      <c r="BD1192" s="7">
        <f>IF(T1192&gt;0,RANK(T1192,(N1192:P1192,Q1192:AE1192)),0)</f>
        <v>0</v>
      </c>
      <c r="BE1192" s="7">
        <f>IF(S1192&gt;0,RANK(S1192,(N1192:P1192,Q1192:AE1192)),0)</f>
        <v>0</v>
      </c>
      <c r="BF1192" s="2">
        <f t="shared" si="480"/>
        <v>0</v>
      </c>
      <c r="BG1192" s="2">
        <f t="shared" si="481"/>
        <v>0</v>
      </c>
      <c r="BH1192" s="2">
        <f t="shared" si="482"/>
        <v>0</v>
      </c>
      <c r="BI1192" s="2">
        <f t="shared" si="483"/>
        <v>0</v>
      </c>
      <c r="BK1192" t="s">
        <v>1256</v>
      </c>
      <c r="BL1192" t="s">
        <v>413</v>
      </c>
      <c r="BO1192" s="99">
        <v>31</v>
      </c>
      <c r="BP1192" s="97">
        <v>39</v>
      </c>
      <c r="BQ1192" s="103">
        <f t="shared" si="484"/>
        <v>31039</v>
      </c>
      <c r="BS1192" s="7" t="s">
        <v>2466</v>
      </c>
    </row>
    <row r="1193" spans="1:71" ht="14" hidden="1" customHeight="1" outlineLevel="1" x14ac:dyDescent="0.2">
      <c r="A1193" t="s">
        <v>2352</v>
      </c>
      <c r="B1193" t="s">
        <v>413</v>
      </c>
      <c r="C1193" s="1">
        <f t="shared" si="475"/>
        <v>4639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0</v>
      </c>
      <c r="G1193" s="1">
        <f t="shared" si="471"/>
        <v>3083</v>
      </c>
      <c r="H1193" s="2">
        <f t="shared" si="472"/>
        <v>0.66458288424229361</v>
      </c>
      <c r="I1193" s="2"/>
      <c r="J1193" s="2">
        <f t="shared" si="476"/>
        <v>0.16770855787885319</v>
      </c>
      <c r="K1193" s="2">
        <f t="shared" si="477"/>
        <v>0.83229144212114681</v>
      </c>
      <c r="L1193" s="2">
        <f t="shared" si="478"/>
        <v>0</v>
      </c>
      <c r="M1193" s="2">
        <f t="shared" si="479"/>
        <v>0</v>
      </c>
      <c r="N1193" s="1">
        <v>778</v>
      </c>
      <c r="O1193" s="1">
        <v>3861</v>
      </c>
      <c r="Q1193" s="61"/>
      <c r="R1193" s="61"/>
      <c r="S1193" s="61"/>
      <c r="T1193" s="61"/>
      <c r="U1193" s="61"/>
      <c r="V1193" s="61"/>
      <c r="W1193" s="61"/>
      <c r="X1193" s="61"/>
      <c r="Y1193" s="61"/>
      <c r="Z1193" s="61"/>
      <c r="BB1193" s="7">
        <f>IF(Q1193&gt;0,RANK(Q1193,(N1193:P1193,Q1193:AE1193)),0)</f>
        <v>0</v>
      </c>
      <c r="BC1193" s="7">
        <f>IF(R1193&gt;0,RANK(R1193,(N1193:P1193,Q1193:AE1193)),0)</f>
        <v>0</v>
      </c>
      <c r="BD1193" s="7">
        <f>IF(T1193&gt;0,RANK(T1193,(N1193:P1193,Q1193:AE1193)),0)</f>
        <v>0</v>
      </c>
      <c r="BE1193" s="7">
        <f>IF(S1193&gt;0,RANK(S1193,(N1193:P1193,Q1193:AE1193)),0)</f>
        <v>0</v>
      </c>
      <c r="BF1193" s="2">
        <f t="shared" si="480"/>
        <v>0</v>
      </c>
      <c r="BG1193" s="2">
        <f t="shared" si="481"/>
        <v>0</v>
      </c>
      <c r="BH1193" s="2">
        <f t="shared" si="482"/>
        <v>0</v>
      </c>
      <c r="BI1193" s="2">
        <f t="shared" si="483"/>
        <v>0</v>
      </c>
      <c r="BK1193" t="s">
        <v>2352</v>
      </c>
      <c r="BL1193" t="s">
        <v>413</v>
      </c>
      <c r="BO1193" s="99">
        <v>31</v>
      </c>
      <c r="BP1193" s="97">
        <v>41</v>
      </c>
      <c r="BQ1193" s="103">
        <f t="shared" si="484"/>
        <v>31041</v>
      </c>
      <c r="BS1193" s="7" t="s">
        <v>2466</v>
      </c>
    </row>
    <row r="1194" spans="1:71" ht="14" hidden="1" customHeight="1" outlineLevel="1" x14ac:dyDescent="0.2">
      <c r="A1194" t="s">
        <v>623</v>
      </c>
      <c r="B1194" t="s">
        <v>413</v>
      </c>
      <c r="C1194" s="1">
        <f t="shared" si="475"/>
        <v>4542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1">
        <f t="shared" si="471"/>
        <v>860</v>
      </c>
      <c r="H1194" s="2">
        <f t="shared" si="472"/>
        <v>0.18934390136503743</v>
      </c>
      <c r="I1194" s="2"/>
      <c r="J1194" s="2">
        <f t="shared" si="476"/>
        <v>0.40532804931748129</v>
      </c>
      <c r="K1194" s="2">
        <f t="shared" si="477"/>
        <v>0.59467195068251877</v>
      </c>
      <c r="L1194" s="2">
        <f t="shared" si="478"/>
        <v>0</v>
      </c>
      <c r="M1194" s="2">
        <f t="shared" si="479"/>
        <v>-1.1102230246251565E-16</v>
      </c>
      <c r="N1194" s="1">
        <v>1841</v>
      </c>
      <c r="O1194" s="1">
        <v>2701</v>
      </c>
      <c r="Q1194" s="61"/>
      <c r="R1194" s="61"/>
      <c r="S1194" s="61"/>
      <c r="T1194" s="61"/>
      <c r="U1194" s="61"/>
      <c r="V1194" s="61"/>
      <c r="W1194" s="61"/>
      <c r="X1194" s="61"/>
      <c r="Y1194" s="61"/>
      <c r="Z1194" s="61"/>
      <c r="BB1194" s="7">
        <f>IF(Q1194&gt;0,RANK(Q1194,(N1194:P1194,Q1194:AE1194)),0)</f>
        <v>0</v>
      </c>
      <c r="BC1194" s="7">
        <f>IF(R1194&gt;0,RANK(R1194,(N1194:P1194,Q1194:AE1194)),0)</f>
        <v>0</v>
      </c>
      <c r="BD1194" s="7">
        <f>IF(T1194&gt;0,RANK(T1194,(N1194:P1194,Q1194:AE1194)),0)</f>
        <v>0</v>
      </c>
      <c r="BE1194" s="7">
        <f>IF(S1194&gt;0,RANK(S1194,(N1194:P1194,Q1194:AE1194)),0)</f>
        <v>0</v>
      </c>
      <c r="BF1194" s="2">
        <f t="shared" si="480"/>
        <v>0</v>
      </c>
      <c r="BG1194" s="2">
        <f t="shared" si="481"/>
        <v>0</v>
      </c>
      <c r="BH1194" s="2">
        <f t="shared" si="482"/>
        <v>0</v>
      </c>
      <c r="BI1194" s="2">
        <f t="shared" si="483"/>
        <v>0</v>
      </c>
      <c r="BK1194" t="s">
        <v>623</v>
      </c>
      <c r="BL1194" t="s">
        <v>413</v>
      </c>
      <c r="BO1194" s="99">
        <v>31</v>
      </c>
      <c r="BP1194" s="97">
        <v>43</v>
      </c>
      <c r="BQ1194" s="103">
        <f t="shared" si="484"/>
        <v>31043</v>
      </c>
      <c r="BS1194" s="7" t="s">
        <v>2466</v>
      </c>
    </row>
    <row r="1195" spans="1:71" ht="14" hidden="1" customHeight="1" outlineLevel="1" x14ac:dyDescent="0.2">
      <c r="A1195" t="s">
        <v>1083</v>
      </c>
      <c r="B1195" t="s">
        <v>413</v>
      </c>
      <c r="C1195" s="1">
        <f t="shared" si="475"/>
        <v>3367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1">
        <f t="shared" si="471"/>
        <v>991</v>
      </c>
      <c r="H1195" s="2">
        <f t="shared" si="472"/>
        <v>0.29432729432729432</v>
      </c>
      <c r="I1195" s="2"/>
      <c r="J1195" s="2">
        <f t="shared" si="476"/>
        <v>0.35283635283635284</v>
      </c>
      <c r="K1195" s="2">
        <f t="shared" si="477"/>
        <v>0.64716364716364716</v>
      </c>
      <c r="L1195" s="2">
        <f t="shared" si="478"/>
        <v>0</v>
      </c>
      <c r="M1195" s="2">
        <f t="shared" si="479"/>
        <v>0</v>
      </c>
      <c r="N1195" s="1">
        <v>1188</v>
      </c>
      <c r="O1195" s="1">
        <v>2179</v>
      </c>
      <c r="Q1195" s="61"/>
      <c r="R1195" s="61"/>
      <c r="S1195" s="61"/>
      <c r="T1195" s="61"/>
      <c r="U1195" s="61"/>
      <c r="V1195" s="61"/>
      <c r="W1195" s="61"/>
      <c r="X1195" s="61"/>
      <c r="Y1195" s="61"/>
      <c r="Z1195" s="61"/>
      <c r="BB1195" s="7">
        <f>IF(Q1195&gt;0,RANK(Q1195,(N1195:P1195,Q1195:AE1195)),0)</f>
        <v>0</v>
      </c>
      <c r="BC1195" s="7">
        <f>IF(R1195&gt;0,RANK(R1195,(N1195:P1195,Q1195:AE1195)),0)</f>
        <v>0</v>
      </c>
      <c r="BD1195" s="7">
        <f>IF(T1195&gt;0,RANK(T1195,(N1195:P1195,Q1195:AE1195)),0)</f>
        <v>0</v>
      </c>
      <c r="BE1195" s="7">
        <f>IF(S1195&gt;0,RANK(S1195,(N1195:P1195,Q1195:AE1195)),0)</f>
        <v>0</v>
      </c>
      <c r="BF1195" s="2">
        <f t="shared" si="480"/>
        <v>0</v>
      </c>
      <c r="BG1195" s="2">
        <f t="shared" si="481"/>
        <v>0</v>
      </c>
      <c r="BH1195" s="2">
        <f t="shared" si="482"/>
        <v>0</v>
      </c>
      <c r="BI1195" s="2">
        <f t="shared" si="483"/>
        <v>0</v>
      </c>
      <c r="BK1195" t="s">
        <v>1083</v>
      </c>
      <c r="BL1195" t="s">
        <v>413</v>
      </c>
      <c r="BO1195" s="99">
        <v>31</v>
      </c>
      <c r="BP1195" s="97">
        <v>45</v>
      </c>
      <c r="BQ1195" s="103">
        <f t="shared" si="484"/>
        <v>31045</v>
      </c>
      <c r="BS1195" s="7" t="s">
        <v>2466</v>
      </c>
    </row>
    <row r="1196" spans="1:71" ht="14" hidden="1" customHeight="1" outlineLevel="1" x14ac:dyDescent="0.2">
      <c r="A1196" t="s">
        <v>2400</v>
      </c>
      <c r="B1196" t="s">
        <v>413</v>
      </c>
      <c r="C1196" s="1">
        <f t="shared" si="475"/>
        <v>6264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71"/>
        <v>2852</v>
      </c>
      <c r="H1196" s="2">
        <f t="shared" si="472"/>
        <v>0.45530012771392081</v>
      </c>
      <c r="I1196" s="2"/>
      <c r="J1196" s="2">
        <f t="shared" si="476"/>
        <v>0.27234993614303959</v>
      </c>
      <c r="K1196" s="2">
        <f t="shared" si="477"/>
        <v>0.72765006385696041</v>
      </c>
      <c r="L1196" s="2">
        <f t="shared" si="478"/>
        <v>0</v>
      </c>
      <c r="M1196" s="2">
        <f t="shared" si="479"/>
        <v>0</v>
      </c>
      <c r="N1196" s="1">
        <v>1706</v>
      </c>
      <c r="O1196" s="1">
        <v>4558</v>
      </c>
      <c r="Q1196" s="61"/>
      <c r="R1196" s="61"/>
      <c r="S1196" s="61"/>
      <c r="T1196" s="61"/>
      <c r="U1196" s="61"/>
      <c r="V1196" s="61"/>
      <c r="W1196" s="61"/>
      <c r="X1196" s="61"/>
      <c r="Y1196" s="61"/>
      <c r="Z1196" s="61"/>
      <c r="BB1196" s="7">
        <f>IF(Q1196&gt;0,RANK(Q1196,(N1196:P1196,Q1196:AE1196)),0)</f>
        <v>0</v>
      </c>
      <c r="BC1196" s="7">
        <f>IF(R1196&gt;0,RANK(R1196,(N1196:P1196,Q1196:AE1196)),0)</f>
        <v>0</v>
      </c>
      <c r="BD1196" s="7">
        <f>IF(T1196&gt;0,RANK(T1196,(N1196:P1196,Q1196:AE1196)),0)</f>
        <v>0</v>
      </c>
      <c r="BE1196" s="7">
        <f>IF(S1196&gt;0,RANK(S1196,(N1196:P1196,Q1196:AE1196)),0)</f>
        <v>0</v>
      </c>
      <c r="BF1196" s="2">
        <f t="shared" si="480"/>
        <v>0</v>
      </c>
      <c r="BG1196" s="2">
        <f t="shared" si="481"/>
        <v>0</v>
      </c>
      <c r="BH1196" s="2">
        <f t="shared" si="482"/>
        <v>0</v>
      </c>
      <c r="BI1196" s="2">
        <f t="shared" si="483"/>
        <v>0</v>
      </c>
      <c r="BK1196" t="s">
        <v>2400</v>
      </c>
      <c r="BL1196" t="s">
        <v>413</v>
      </c>
      <c r="BO1196" s="99">
        <v>31</v>
      </c>
      <c r="BP1196" s="97">
        <v>47</v>
      </c>
      <c r="BQ1196" s="103">
        <f t="shared" si="484"/>
        <v>31047</v>
      </c>
      <c r="BS1196" s="7" t="s">
        <v>2466</v>
      </c>
    </row>
    <row r="1197" spans="1:71" ht="14" hidden="1" customHeight="1" outlineLevel="1" x14ac:dyDescent="0.2">
      <c r="A1197" t="s">
        <v>460</v>
      </c>
      <c r="B1197" t="s">
        <v>413</v>
      </c>
      <c r="C1197" s="1">
        <f t="shared" si="475"/>
        <v>712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71"/>
        <v>458</v>
      </c>
      <c r="H1197" s="2">
        <f t="shared" si="472"/>
        <v>0.6432584269662921</v>
      </c>
      <c r="I1197" s="2"/>
      <c r="J1197" s="2">
        <f t="shared" si="476"/>
        <v>0.17837078651685392</v>
      </c>
      <c r="K1197" s="2">
        <f t="shared" si="477"/>
        <v>0.8216292134831461</v>
      </c>
      <c r="L1197" s="2">
        <f t="shared" si="478"/>
        <v>0</v>
      </c>
      <c r="M1197" s="2">
        <f t="shared" si="479"/>
        <v>0</v>
      </c>
      <c r="N1197" s="1">
        <v>127</v>
      </c>
      <c r="O1197" s="1">
        <v>585</v>
      </c>
      <c r="Q1197" s="61"/>
      <c r="R1197" s="61"/>
      <c r="S1197" s="61"/>
      <c r="T1197" s="61"/>
      <c r="U1197" s="61"/>
      <c r="V1197" s="61"/>
      <c r="W1197" s="61"/>
      <c r="X1197" s="61"/>
      <c r="Y1197" s="61"/>
      <c r="Z1197" s="61"/>
      <c r="BB1197" s="7">
        <f>IF(Q1197&gt;0,RANK(Q1197,(N1197:P1197,Q1197:AE1197)),0)</f>
        <v>0</v>
      </c>
      <c r="BC1197" s="7">
        <f>IF(R1197&gt;0,RANK(R1197,(N1197:P1197,Q1197:AE1197)),0)</f>
        <v>0</v>
      </c>
      <c r="BD1197" s="7">
        <f>IF(T1197&gt;0,RANK(T1197,(N1197:P1197,Q1197:AE1197)),0)</f>
        <v>0</v>
      </c>
      <c r="BE1197" s="7">
        <f>IF(S1197&gt;0,RANK(S1197,(N1197:P1197,Q1197:AE1197)),0)</f>
        <v>0</v>
      </c>
      <c r="BF1197" s="2">
        <f t="shared" si="480"/>
        <v>0</v>
      </c>
      <c r="BG1197" s="2">
        <f t="shared" si="481"/>
        <v>0</v>
      </c>
      <c r="BH1197" s="2">
        <f t="shared" si="482"/>
        <v>0</v>
      </c>
      <c r="BI1197" s="2">
        <f t="shared" si="483"/>
        <v>0</v>
      </c>
      <c r="BK1197" t="s">
        <v>460</v>
      </c>
      <c r="BL1197" t="s">
        <v>413</v>
      </c>
      <c r="BO1197" s="99">
        <v>31</v>
      </c>
      <c r="BP1197" s="97">
        <v>49</v>
      </c>
      <c r="BQ1197" s="103">
        <f t="shared" si="484"/>
        <v>31049</v>
      </c>
      <c r="BS1197" s="7" t="s">
        <v>2466</v>
      </c>
    </row>
    <row r="1198" spans="1:71" ht="14" hidden="1" customHeight="1" outlineLevel="1" x14ac:dyDescent="0.2">
      <c r="A1198" t="s">
        <v>461</v>
      </c>
      <c r="B1198" t="s">
        <v>413</v>
      </c>
      <c r="C1198" s="1">
        <f t="shared" si="475"/>
        <v>2247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1">
        <f t="shared" si="471"/>
        <v>1085</v>
      </c>
      <c r="H1198" s="2">
        <f t="shared" si="472"/>
        <v>0.48286604361370716</v>
      </c>
      <c r="I1198" s="2"/>
      <c r="J1198" s="2">
        <f t="shared" si="476"/>
        <v>0.25856697819314639</v>
      </c>
      <c r="K1198" s="2">
        <f t="shared" si="477"/>
        <v>0.74143302180685355</v>
      </c>
      <c r="L1198" s="2">
        <f t="shared" si="478"/>
        <v>0</v>
      </c>
      <c r="M1198" s="2">
        <f t="shared" si="479"/>
        <v>1.1102230246251565E-16</v>
      </c>
      <c r="N1198" s="1">
        <v>581</v>
      </c>
      <c r="O1198" s="1">
        <v>1666</v>
      </c>
      <c r="Q1198" s="61"/>
      <c r="R1198" s="61"/>
      <c r="S1198" s="61"/>
      <c r="T1198" s="61"/>
      <c r="U1198" s="61"/>
      <c r="V1198" s="61"/>
      <c r="W1198" s="61"/>
      <c r="X1198" s="61"/>
      <c r="Y1198" s="61"/>
      <c r="Z1198" s="61"/>
      <c r="BB1198" s="7">
        <f>IF(Q1198&gt;0,RANK(Q1198,(N1198:P1198,Q1198:AE1198)),0)</f>
        <v>0</v>
      </c>
      <c r="BC1198" s="7">
        <f>IF(R1198&gt;0,RANK(R1198,(N1198:P1198,Q1198:AE1198)),0)</f>
        <v>0</v>
      </c>
      <c r="BD1198" s="7">
        <f>IF(T1198&gt;0,RANK(T1198,(N1198:P1198,Q1198:AE1198)),0)</f>
        <v>0</v>
      </c>
      <c r="BE1198" s="7">
        <f>IF(S1198&gt;0,RANK(S1198,(N1198:P1198,Q1198:AE1198)),0)</f>
        <v>0</v>
      </c>
      <c r="BF1198" s="2">
        <f t="shared" si="480"/>
        <v>0</v>
      </c>
      <c r="BG1198" s="2">
        <f t="shared" si="481"/>
        <v>0</v>
      </c>
      <c r="BH1198" s="2">
        <f t="shared" si="482"/>
        <v>0</v>
      </c>
      <c r="BI1198" s="2">
        <f t="shared" si="483"/>
        <v>0</v>
      </c>
      <c r="BK1198" t="s">
        <v>461</v>
      </c>
      <c r="BL1198" t="s">
        <v>413</v>
      </c>
      <c r="BO1198" s="99">
        <v>31</v>
      </c>
      <c r="BP1198" s="97">
        <v>51</v>
      </c>
      <c r="BQ1198" s="103">
        <f t="shared" si="484"/>
        <v>31051</v>
      </c>
      <c r="BS1198" s="7" t="s">
        <v>2466</v>
      </c>
    </row>
    <row r="1199" spans="1:71" ht="14" hidden="1" customHeight="1" outlineLevel="1" x14ac:dyDescent="0.2">
      <c r="A1199" t="s">
        <v>2382</v>
      </c>
      <c r="B1199" t="s">
        <v>413</v>
      </c>
      <c r="C1199" s="1">
        <f t="shared" si="475"/>
        <v>12090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1">
        <f t="shared" si="471"/>
        <v>2824</v>
      </c>
      <c r="H1199" s="2">
        <f t="shared" si="472"/>
        <v>0.2335814722911497</v>
      </c>
      <c r="I1199" s="2"/>
      <c r="J1199" s="2">
        <f t="shared" si="476"/>
        <v>0.38320926385442516</v>
      </c>
      <c r="K1199" s="2">
        <f t="shared" si="477"/>
        <v>0.61679073614557489</v>
      </c>
      <c r="L1199" s="2">
        <f t="shared" si="478"/>
        <v>0</v>
      </c>
      <c r="M1199" s="2">
        <f t="shared" si="479"/>
        <v>0</v>
      </c>
      <c r="N1199" s="1">
        <v>4633</v>
      </c>
      <c r="O1199" s="1">
        <v>7457</v>
      </c>
      <c r="Q1199" s="61"/>
      <c r="R1199" s="61"/>
      <c r="S1199" s="61"/>
      <c r="T1199" s="61"/>
      <c r="U1199" s="61"/>
      <c r="V1199" s="61"/>
      <c r="W1199" s="61"/>
      <c r="X1199" s="61"/>
      <c r="Y1199" s="61"/>
      <c r="Z1199" s="61"/>
      <c r="BB1199" s="7">
        <f>IF(Q1199&gt;0,RANK(Q1199,(N1199:P1199,Q1199:AE1199)),0)</f>
        <v>0</v>
      </c>
      <c r="BC1199" s="7">
        <f>IF(R1199&gt;0,RANK(R1199,(N1199:P1199,Q1199:AE1199)),0)</f>
        <v>0</v>
      </c>
      <c r="BD1199" s="7">
        <f>IF(T1199&gt;0,RANK(T1199,(N1199:P1199,Q1199:AE1199)),0)</f>
        <v>0</v>
      </c>
      <c r="BE1199" s="7">
        <f>IF(S1199&gt;0,RANK(S1199,(N1199:P1199,Q1199:AE1199)),0)</f>
        <v>0</v>
      </c>
      <c r="BF1199" s="2">
        <f t="shared" si="480"/>
        <v>0</v>
      </c>
      <c r="BG1199" s="2">
        <f t="shared" si="481"/>
        <v>0</v>
      </c>
      <c r="BH1199" s="2">
        <f t="shared" si="482"/>
        <v>0</v>
      </c>
      <c r="BI1199" s="2">
        <f t="shared" si="483"/>
        <v>0</v>
      </c>
      <c r="BK1199" t="s">
        <v>2382</v>
      </c>
      <c r="BL1199" t="s">
        <v>413</v>
      </c>
      <c r="BO1199" s="99">
        <v>31</v>
      </c>
      <c r="BP1199" s="97">
        <v>53</v>
      </c>
      <c r="BQ1199" s="103">
        <f t="shared" si="484"/>
        <v>31053</v>
      </c>
      <c r="BS1199" s="7" t="s">
        <v>2466</v>
      </c>
    </row>
    <row r="1200" spans="1:71" ht="14" hidden="1" customHeight="1" outlineLevel="1" x14ac:dyDescent="0.2">
      <c r="A1200" t="s">
        <v>435</v>
      </c>
      <c r="B1200" t="s">
        <v>413</v>
      </c>
      <c r="C1200" s="1">
        <f t="shared" si="475"/>
        <v>204355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0</v>
      </c>
      <c r="G1200" s="1">
        <f t="shared" si="471"/>
        <v>12115</v>
      </c>
      <c r="H1200" s="2">
        <f t="shared" si="472"/>
        <v>5.9284088962834283E-2</v>
      </c>
      <c r="I1200" s="2"/>
      <c r="J1200" s="2">
        <f t="shared" si="476"/>
        <v>0.52964204448141716</v>
      </c>
      <c r="K1200" s="2">
        <f t="shared" si="477"/>
        <v>0.47035795551858284</v>
      </c>
      <c r="L1200" s="2">
        <f t="shared" si="478"/>
        <v>0</v>
      </c>
      <c r="M1200" s="2">
        <f t="shared" si="479"/>
        <v>0</v>
      </c>
      <c r="N1200" s="1">
        <v>108235</v>
      </c>
      <c r="O1200" s="1">
        <v>96120</v>
      </c>
      <c r="Q1200" s="61"/>
      <c r="R1200" s="61"/>
      <c r="S1200" s="61"/>
      <c r="T1200" s="61"/>
      <c r="U1200" s="61"/>
      <c r="V1200" s="61"/>
      <c r="W1200" s="61"/>
      <c r="X1200" s="61"/>
      <c r="Y1200" s="61"/>
      <c r="Z1200" s="61"/>
      <c r="BB1200" s="7">
        <f>IF(Q1200&gt;0,RANK(Q1200,(N1200:P1200,Q1200:AE1200)),0)</f>
        <v>0</v>
      </c>
      <c r="BC1200" s="7">
        <f>IF(R1200&gt;0,RANK(R1200,(N1200:P1200,Q1200:AE1200)),0)</f>
        <v>0</v>
      </c>
      <c r="BD1200" s="7">
        <f>IF(T1200&gt;0,RANK(T1200,(N1200:P1200,Q1200:AE1200)),0)</f>
        <v>0</v>
      </c>
      <c r="BE1200" s="7">
        <f>IF(S1200&gt;0,RANK(S1200,(N1200:P1200,Q1200:AE1200)),0)</f>
        <v>0</v>
      </c>
      <c r="BF1200" s="2">
        <f t="shared" si="480"/>
        <v>0</v>
      </c>
      <c r="BG1200" s="2">
        <f t="shared" si="481"/>
        <v>0</v>
      </c>
      <c r="BH1200" s="2">
        <f t="shared" si="482"/>
        <v>0</v>
      </c>
      <c r="BI1200" s="2">
        <f t="shared" si="483"/>
        <v>0</v>
      </c>
      <c r="BK1200" t="s">
        <v>435</v>
      </c>
      <c r="BL1200" t="s">
        <v>413</v>
      </c>
      <c r="BO1200" s="99">
        <v>31</v>
      </c>
      <c r="BP1200" s="97">
        <v>55</v>
      </c>
      <c r="BQ1200" s="103">
        <f t="shared" si="484"/>
        <v>31055</v>
      </c>
      <c r="BS1200" s="7" t="s">
        <v>2466</v>
      </c>
    </row>
    <row r="1201" spans="1:71" ht="14" hidden="1" customHeight="1" outlineLevel="1" x14ac:dyDescent="0.2">
      <c r="A1201" t="s">
        <v>1703</v>
      </c>
      <c r="B1201" t="s">
        <v>413</v>
      </c>
      <c r="C1201" s="1">
        <f t="shared" si="475"/>
        <v>773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0</v>
      </c>
      <c r="G1201" s="1">
        <f t="shared" si="471"/>
        <v>535</v>
      </c>
      <c r="H1201" s="2">
        <f t="shared" si="472"/>
        <v>0.69210866752910738</v>
      </c>
      <c r="I1201" s="2"/>
      <c r="J1201" s="2">
        <f t="shared" si="476"/>
        <v>0.15394566623544631</v>
      </c>
      <c r="K1201" s="2">
        <f t="shared" si="477"/>
        <v>0.84605433376455363</v>
      </c>
      <c r="L1201" s="2">
        <f t="shared" si="478"/>
        <v>0</v>
      </c>
      <c r="M1201" s="2">
        <f t="shared" si="479"/>
        <v>0</v>
      </c>
      <c r="N1201" s="1">
        <v>119</v>
      </c>
      <c r="O1201" s="1">
        <v>654</v>
      </c>
      <c r="Q1201" s="61"/>
      <c r="R1201" s="61"/>
      <c r="S1201" s="61"/>
      <c r="T1201" s="61"/>
      <c r="U1201" s="61"/>
      <c r="V1201" s="61"/>
      <c r="W1201" s="61"/>
      <c r="X1201" s="61"/>
      <c r="Y1201" s="61"/>
      <c r="Z1201" s="61"/>
      <c r="BB1201" s="7">
        <f>IF(Q1201&gt;0,RANK(Q1201,(N1201:P1201,Q1201:AE1201)),0)</f>
        <v>0</v>
      </c>
      <c r="BC1201" s="7">
        <f>IF(R1201&gt;0,RANK(R1201,(N1201:P1201,Q1201:AE1201)),0)</f>
        <v>0</v>
      </c>
      <c r="BD1201" s="7">
        <f>IF(T1201&gt;0,RANK(T1201,(N1201:P1201,Q1201:AE1201)),0)</f>
        <v>0</v>
      </c>
      <c r="BE1201" s="7">
        <f>IF(S1201&gt;0,RANK(S1201,(N1201:P1201,Q1201:AE1201)),0)</f>
        <v>0</v>
      </c>
      <c r="BF1201" s="2">
        <f t="shared" si="480"/>
        <v>0</v>
      </c>
      <c r="BG1201" s="2">
        <f t="shared" si="481"/>
        <v>0</v>
      </c>
      <c r="BH1201" s="2">
        <f t="shared" si="482"/>
        <v>0</v>
      </c>
      <c r="BI1201" s="2">
        <f t="shared" si="483"/>
        <v>0</v>
      </c>
      <c r="BK1201" t="s">
        <v>1703</v>
      </c>
      <c r="BL1201" t="s">
        <v>413</v>
      </c>
      <c r="BO1201" s="99">
        <v>31</v>
      </c>
      <c r="BP1201" s="97">
        <v>57</v>
      </c>
      <c r="BQ1201" s="103">
        <f t="shared" si="484"/>
        <v>31057</v>
      </c>
      <c r="BS1201" s="7" t="s">
        <v>2466</v>
      </c>
    </row>
    <row r="1202" spans="1:71" ht="14" hidden="1" customHeight="1" outlineLevel="1" x14ac:dyDescent="0.2">
      <c r="A1202" t="s">
        <v>861</v>
      </c>
      <c r="B1202" t="s">
        <v>413</v>
      </c>
      <c r="C1202" s="1">
        <f t="shared" si="475"/>
        <v>2542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>IF(P1202&gt;0,RANK(P1202,(N1202:P1202,Q1202:AE1202)),0)</f>
        <v>0</v>
      </c>
      <c r="G1202" s="1">
        <f t="shared" si="471"/>
        <v>1038</v>
      </c>
      <c r="H1202" s="2">
        <f t="shared" si="472"/>
        <v>0.40833988985051139</v>
      </c>
      <c r="I1202" s="2"/>
      <c r="J1202" s="2">
        <f t="shared" si="476"/>
        <v>0.2958300550747443</v>
      </c>
      <c r="K1202" s="2">
        <f t="shared" si="477"/>
        <v>0.70416994492525575</v>
      </c>
      <c r="L1202" s="2">
        <f t="shared" si="478"/>
        <v>0</v>
      </c>
      <c r="M1202" s="2">
        <f t="shared" si="479"/>
        <v>-1.1102230246251565E-16</v>
      </c>
      <c r="N1202" s="1">
        <v>752</v>
      </c>
      <c r="O1202" s="1">
        <v>1790</v>
      </c>
      <c r="Q1202" s="61"/>
      <c r="R1202" s="61"/>
      <c r="S1202" s="61"/>
      <c r="T1202" s="61"/>
      <c r="U1202" s="61"/>
      <c r="V1202" s="61"/>
      <c r="W1202" s="61"/>
      <c r="X1202" s="61"/>
      <c r="Y1202" s="61"/>
      <c r="Z1202" s="61"/>
      <c r="BB1202" s="7">
        <f>IF(Q1202&gt;0,RANK(Q1202,(N1202:P1202,Q1202:AE1202)),0)</f>
        <v>0</v>
      </c>
      <c r="BC1202" s="7">
        <f>IF(R1202&gt;0,RANK(R1202,(N1202:P1202,Q1202:AE1202)),0)</f>
        <v>0</v>
      </c>
      <c r="BD1202" s="7">
        <f>IF(T1202&gt;0,RANK(T1202,(N1202:P1202,Q1202:AE1202)),0)</f>
        <v>0</v>
      </c>
      <c r="BE1202" s="7">
        <f>IF(S1202&gt;0,RANK(S1202,(N1202:P1202,Q1202:AE1202)),0)</f>
        <v>0</v>
      </c>
      <c r="BF1202" s="2">
        <f t="shared" si="480"/>
        <v>0</v>
      </c>
      <c r="BG1202" s="2">
        <f t="shared" si="481"/>
        <v>0</v>
      </c>
      <c r="BH1202" s="2">
        <f t="shared" si="482"/>
        <v>0</v>
      </c>
      <c r="BI1202" s="2">
        <f t="shared" si="483"/>
        <v>0</v>
      </c>
      <c r="BK1202" t="s">
        <v>861</v>
      </c>
      <c r="BL1202" t="s">
        <v>413</v>
      </c>
      <c r="BO1202" s="99">
        <v>31</v>
      </c>
      <c r="BP1202" s="97">
        <v>59</v>
      </c>
      <c r="BQ1202" s="103">
        <f t="shared" si="484"/>
        <v>31059</v>
      </c>
      <c r="BS1202" s="7" t="s">
        <v>2466</v>
      </c>
    </row>
    <row r="1203" spans="1:71" ht="14" hidden="1" customHeight="1" outlineLevel="1" x14ac:dyDescent="0.2">
      <c r="A1203" t="s">
        <v>1440</v>
      </c>
      <c r="B1203" t="s">
        <v>413</v>
      </c>
      <c r="C1203" s="1">
        <f t="shared" si="475"/>
        <v>1363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0</v>
      </c>
      <c r="G1203" s="1">
        <f t="shared" si="471"/>
        <v>855</v>
      </c>
      <c r="H1203" s="2">
        <f t="shared" si="472"/>
        <v>0.62729273661041818</v>
      </c>
      <c r="I1203" s="2"/>
      <c r="J1203" s="2">
        <f t="shared" si="476"/>
        <v>0.18635363169479091</v>
      </c>
      <c r="K1203" s="2">
        <f t="shared" si="477"/>
        <v>0.81364636830520909</v>
      </c>
      <c r="L1203" s="2">
        <f t="shared" si="478"/>
        <v>0</v>
      </c>
      <c r="M1203" s="2">
        <f t="shared" si="479"/>
        <v>0</v>
      </c>
      <c r="N1203" s="1">
        <v>254</v>
      </c>
      <c r="O1203" s="1">
        <v>1109</v>
      </c>
      <c r="Q1203" s="61"/>
      <c r="R1203" s="61"/>
      <c r="S1203" s="61"/>
      <c r="T1203" s="61"/>
      <c r="U1203" s="61"/>
      <c r="V1203" s="61"/>
      <c r="W1203" s="61"/>
      <c r="X1203" s="61"/>
      <c r="Y1203" s="61"/>
      <c r="Z1203" s="61"/>
      <c r="BB1203" s="7">
        <f>IF(Q1203&gt;0,RANK(Q1203,(N1203:P1203,Q1203:AE1203)),0)</f>
        <v>0</v>
      </c>
      <c r="BC1203" s="7">
        <f>IF(R1203&gt;0,RANK(R1203,(N1203:P1203,Q1203:AE1203)),0)</f>
        <v>0</v>
      </c>
      <c r="BD1203" s="7">
        <f>IF(T1203&gt;0,RANK(T1203,(N1203:P1203,Q1203:AE1203)),0)</f>
        <v>0</v>
      </c>
      <c r="BE1203" s="7">
        <f>IF(S1203&gt;0,RANK(S1203,(N1203:P1203,Q1203:AE1203)),0)</f>
        <v>0</v>
      </c>
      <c r="BF1203" s="2">
        <f t="shared" si="480"/>
        <v>0</v>
      </c>
      <c r="BG1203" s="2">
        <f t="shared" si="481"/>
        <v>0</v>
      </c>
      <c r="BH1203" s="2">
        <f t="shared" si="482"/>
        <v>0</v>
      </c>
      <c r="BI1203" s="2">
        <f t="shared" si="483"/>
        <v>0</v>
      </c>
      <c r="BK1203" t="s">
        <v>1440</v>
      </c>
      <c r="BL1203" t="s">
        <v>413</v>
      </c>
      <c r="BO1203" s="99">
        <v>31</v>
      </c>
      <c r="BP1203" s="97">
        <v>61</v>
      </c>
      <c r="BQ1203" s="103">
        <f t="shared" si="484"/>
        <v>31061</v>
      </c>
      <c r="BS1203" s="7" t="s">
        <v>2466</v>
      </c>
    </row>
    <row r="1204" spans="1:71" ht="14" hidden="1" customHeight="1" outlineLevel="1" x14ac:dyDescent="0.2">
      <c r="A1204" t="s">
        <v>121</v>
      </c>
      <c r="B1204" t="s">
        <v>413</v>
      </c>
      <c r="C1204" s="1">
        <f t="shared" si="475"/>
        <v>1048</v>
      </c>
      <c r="D1204" s="7">
        <f>IF(N1204&gt;0, RANK(N1204,(N1204:P1204,Q1204:AE1204)),0)</f>
        <v>2</v>
      </c>
      <c r="E1204" s="7">
        <f>IF(O1204&gt;0,RANK(O1204,(N1204:P1204,Q1204:AE1204)),0)</f>
        <v>1</v>
      </c>
      <c r="F1204" s="7">
        <f>IF(P1204&gt;0,RANK(P1204,(N1204:P1204,Q1204:AE1204)),0)</f>
        <v>0</v>
      </c>
      <c r="G1204" s="1">
        <f t="shared" si="471"/>
        <v>666</v>
      </c>
      <c r="H1204" s="2">
        <f t="shared" si="472"/>
        <v>0.6354961832061069</v>
      </c>
      <c r="I1204" s="2"/>
      <c r="J1204" s="2">
        <f t="shared" si="476"/>
        <v>0.18225190839694658</v>
      </c>
      <c r="K1204" s="2">
        <f t="shared" si="477"/>
        <v>0.8177480916030534</v>
      </c>
      <c r="L1204" s="2">
        <f t="shared" si="478"/>
        <v>0</v>
      </c>
      <c r="M1204" s="2">
        <f t="shared" si="479"/>
        <v>0</v>
      </c>
      <c r="N1204" s="1">
        <v>191</v>
      </c>
      <c r="O1204" s="1">
        <v>857</v>
      </c>
      <c r="Q1204" s="61"/>
      <c r="R1204" s="61"/>
      <c r="S1204" s="61"/>
      <c r="T1204" s="61"/>
      <c r="U1204" s="61"/>
      <c r="V1204" s="61"/>
      <c r="W1204" s="61"/>
      <c r="X1204" s="61"/>
      <c r="Y1204" s="61"/>
      <c r="Z1204" s="61"/>
      <c r="BB1204" s="7">
        <f>IF(Q1204&gt;0,RANK(Q1204,(N1204:P1204,Q1204:AE1204)),0)</f>
        <v>0</v>
      </c>
      <c r="BC1204" s="7">
        <f>IF(R1204&gt;0,RANK(R1204,(N1204:P1204,Q1204:AE1204)),0)</f>
        <v>0</v>
      </c>
      <c r="BD1204" s="7">
        <f>IF(T1204&gt;0,RANK(T1204,(N1204:P1204,Q1204:AE1204)),0)</f>
        <v>0</v>
      </c>
      <c r="BE1204" s="7">
        <f>IF(S1204&gt;0,RANK(S1204,(N1204:P1204,Q1204:AE1204)),0)</f>
        <v>0</v>
      </c>
      <c r="BF1204" s="2">
        <f t="shared" si="480"/>
        <v>0</v>
      </c>
      <c r="BG1204" s="2">
        <f t="shared" si="481"/>
        <v>0</v>
      </c>
      <c r="BH1204" s="2">
        <f t="shared" si="482"/>
        <v>0</v>
      </c>
      <c r="BI1204" s="2">
        <f t="shared" si="483"/>
        <v>0</v>
      </c>
      <c r="BK1204" t="s">
        <v>121</v>
      </c>
      <c r="BL1204" t="s">
        <v>413</v>
      </c>
      <c r="BO1204" s="99">
        <v>31</v>
      </c>
      <c r="BP1204" s="97">
        <v>63</v>
      </c>
      <c r="BQ1204" s="103">
        <f t="shared" si="484"/>
        <v>31063</v>
      </c>
      <c r="BS1204" s="7" t="s">
        <v>2466</v>
      </c>
    </row>
    <row r="1205" spans="1:71" ht="14" hidden="1" customHeight="1" outlineLevel="1" x14ac:dyDescent="0.2">
      <c r="A1205" t="s">
        <v>650</v>
      </c>
      <c r="B1205" t="s">
        <v>413</v>
      </c>
      <c r="C1205" s="1">
        <f t="shared" ref="C1205:C1236" si="485">SUM(N1205:AY1205)</f>
        <v>2138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>IF(P1205&gt;0,RANK(P1205,(N1205:P1205,Q1205:AE1205)),0)</f>
        <v>0</v>
      </c>
      <c r="G1205" s="1">
        <f t="shared" si="471"/>
        <v>1396</v>
      </c>
      <c r="H1205" s="2">
        <f t="shared" si="472"/>
        <v>0.65294667913938265</v>
      </c>
      <c r="I1205" s="2"/>
      <c r="J1205" s="2">
        <f t="shared" ref="J1205:J1236" si="486">IF($C1205=0,"-",N1205/$C1205)</f>
        <v>0.1735266604303087</v>
      </c>
      <c r="K1205" s="2">
        <f t="shared" ref="K1205:K1236" si="487">IF($C1205=0,"-",O1205/$C1205)</f>
        <v>0.82647333956969127</v>
      </c>
      <c r="L1205" s="2">
        <f t="shared" ref="L1205:L1236" si="488">IF($C1205=0,"-",P1205/$C1205)</f>
        <v>0</v>
      </c>
      <c r="M1205" s="2">
        <f t="shared" ref="M1205:M1236" si="489">IF(C1205=0,"-",(1-J1205-K1205-L1205))</f>
        <v>0</v>
      </c>
      <c r="N1205" s="1">
        <v>371</v>
      </c>
      <c r="O1205" s="1">
        <v>1767</v>
      </c>
      <c r="Q1205" s="61"/>
      <c r="R1205" s="61"/>
      <c r="S1205" s="61"/>
      <c r="T1205" s="61"/>
      <c r="U1205" s="61"/>
      <c r="V1205" s="61"/>
      <c r="W1205" s="61"/>
      <c r="X1205" s="61"/>
      <c r="Y1205" s="61"/>
      <c r="Z1205" s="61"/>
      <c r="BB1205" s="7">
        <f>IF(Q1205&gt;0,RANK(Q1205,(N1205:P1205,Q1205:AE1205)),0)</f>
        <v>0</v>
      </c>
      <c r="BC1205" s="7">
        <f>IF(R1205&gt;0,RANK(R1205,(N1205:P1205,Q1205:AE1205)),0)</f>
        <v>0</v>
      </c>
      <c r="BD1205" s="7">
        <f>IF(T1205&gt;0,RANK(T1205,(N1205:P1205,Q1205:AE1205)),0)</f>
        <v>0</v>
      </c>
      <c r="BE1205" s="7">
        <f>IF(S1205&gt;0,RANK(S1205,(N1205:P1205,Q1205:AE1205)),0)</f>
        <v>0</v>
      </c>
      <c r="BF1205" s="2">
        <f t="shared" ref="BF1205:BF1236" si="490">IF($C1205=0,"-",Q1205/$C1205)</f>
        <v>0</v>
      </c>
      <c r="BG1205" s="2">
        <f t="shared" ref="BG1205:BG1236" si="491">IF($C1205=0,"-",R1205/$C1205)</f>
        <v>0</v>
      </c>
      <c r="BH1205" s="2">
        <f t="shared" ref="BH1205:BH1236" si="492">IF($C1205=0,"-",T1205/$C1205)</f>
        <v>0</v>
      </c>
      <c r="BI1205" s="2">
        <f t="shared" ref="BI1205:BI1236" si="493">IF($C1205=0,"-",S1205/$C1205)</f>
        <v>0</v>
      </c>
      <c r="BK1205" t="s">
        <v>650</v>
      </c>
      <c r="BL1205" t="s">
        <v>413</v>
      </c>
      <c r="BO1205" s="99">
        <v>31</v>
      </c>
      <c r="BP1205" s="97">
        <v>65</v>
      </c>
      <c r="BQ1205" s="103">
        <f t="shared" ref="BQ1205:BQ1236" si="494">BO1205*1000+BP1205</f>
        <v>31065</v>
      </c>
      <c r="BS1205" s="7" t="s">
        <v>2466</v>
      </c>
    </row>
    <row r="1206" spans="1:71" ht="14" hidden="1" customHeight="1" outlineLevel="1" x14ac:dyDescent="0.2">
      <c r="A1206" t="s">
        <v>11</v>
      </c>
      <c r="B1206" t="s">
        <v>413</v>
      </c>
      <c r="C1206" s="1">
        <f t="shared" si="485"/>
        <v>8342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71"/>
        <v>2158</v>
      </c>
      <c r="H1206" s="2">
        <f t="shared" si="472"/>
        <v>0.25869096140014386</v>
      </c>
      <c r="I1206" s="2"/>
      <c r="J1206" s="2">
        <f t="shared" si="486"/>
        <v>0.3706545192999281</v>
      </c>
      <c r="K1206" s="2">
        <f t="shared" si="487"/>
        <v>0.6293454807000719</v>
      </c>
      <c r="L1206" s="2">
        <f t="shared" si="488"/>
        <v>0</v>
      </c>
      <c r="M1206" s="2">
        <f t="shared" si="489"/>
        <v>0</v>
      </c>
      <c r="N1206" s="1">
        <v>3092</v>
      </c>
      <c r="O1206" s="1">
        <v>5250</v>
      </c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BB1206" s="7">
        <f>IF(Q1206&gt;0,RANK(Q1206,(N1206:P1206,Q1206:AE1206)),0)</f>
        <v>0</v>
      </c>
      <c r="BC1206" s="7">
        <f>IF(R1206&gt;0,RANK(R1206,(N1206:P1206,Q1206:AE1206)),0)</f>
        <v>0</v>
      </c>
      <c r="BD1206" s="7">
        <f>IF(T1206&gt;0,RANK(T1206,(N1206:P1206,Q1206:AE1206)),0)</f>
        <v>0</v>
      </c>
      <c r="BE1206" s="7">
        <f>IF(S1206&gt;0,RANK(S1206,(N1206:P1206,Q1206:AE1206)),0)</f>
        <v>0</v>
      </c>
      <c r="BF1206" s="2">
        <f t="shared" si="490"/>
        <v>0</v>
      </c>
      <c r="BG1206" s="2">
        <f t="shared" si="491"/>
        <v>0</v>
      </c>
      <c r="BH1206" s="2">
        <f t="shared" si="492"/>
        <v>0</v>
      </c>
      <c r="BI1206" s="2">
        <f t="shared" si="493"/>
        <v>0</v>
      </c>
      <c r="BK1206" t="s">
        <v>11</v>
      </c>
      <c r="BL1206" t="s">
        <v>413</v>
      </c>
      <c r="BO1206" s="99">
        <v>31</v>
      </c>
      <c r="BP1206" s="97">
        <v>67</v>
      </c>
      <c r="BQ1206" s="103">
        <f t="shared" si="494"/>
        <v>31067</v>
      </c>
      <c r="BS1206" s="7" t="s">
        <v>2466</v>
      </c>
    </row>
    <row r="1207" spans="1:71" ht="14" hidden="1" customHeight="1" outlineLevel="1" x14ac:dyDescent="0.2">
      <c r="A1207" t="s">
        <v>1106</v>
      </c>
      <c r="B1207" t="s">
        <v>413</v>
      </c>
      <c r="C1207" s="1">
        <f t="shared" si="485"/>
        <v>1004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1">
        <f t="shared" si="471"/>
        <v>632</v>
      </c>
      <c r="H1207" s="2">
        <f t="shared" si="472"/>
        <v>0.62948207171314741</v>
      </c>
      <c r="I1207" s="2"/>
      <c r="J1207" s="2">
        <f t="shared" si="486"/>
        <v>0.1852589641434263</v>
      </c>
      <c r="K1207" s="2">
        <f t="shared" si="487"/>
        <v>0.81474103585657376</v>
      </c>
      <c r="L1207" s="2">
        <f t="shared" si="488"/>
        <v>0</v>
      </c>
      <c r="M1207" s="2">
        <f t="shared" si="489"/>
        <v>-1.1102230246251565E-16</v>
      </c>
      <c r="N1207" s="1">
        <v>186</v>
      </c>
      <c r="O1207" s="1">
        <v>818</v>
      </c>
      <c r="Q1207" s="61"/>
      <c r="R1207" s="61"/>
      <c r="S1207" s="61"/>
      <c r="T1207" s="61"/>
      <c r="U1207" s="61"/>
      <c r="V1207" s="61"/>
      <c r="W1207" s="61"/>
      <c r="X1207" s="61"/>
      <c r="Y1207" s="61"/>
      <c r="Z1207" s="61"/>
      <c r="BB1207" s="7">
        <f>IF(Q1207&gt;0,RANK(Q1207,(N1207:P1207,Q1207:AE1207)),0)</f>
        <v>0</v>
      </c>
      <c r="BC1207" s="7">
        <f>IF(R1207&gt;0,RANK(R1207,(N1207:P1207,Q1207:AE1207)),0)</f>
        <v>0</v>
      </c>
      <c r="BD1207" s="7">
        <f>IF(T1207&gt;0,RANK(T1207,(N1207:P1207,Q1207:AE1207)),0)</f>
        <v>0</v>
      </c>
      <c r="BE1207" s="7">
        <f>IF(S1207&gt;0,RANK(S1207,(N1207:P1207,Q1207:AE1207)),0)</f>
        <v>0</v>
      </c>
      <c r="BF1207" s="2">
        <f t="shared" si="490"/>
        <v>0</v>
      </c>
      <c r="BG1207" s="2">
        <f t="shared" si="491"/>
        <v>0</v>
      </c>
      <c r="BH1207" s="2">
        <f t="shared" si="492"/>
        <v>0</v>
      </c>
      <c r="BI1207" s="2">
        <f t="shared" si="493"/>
        <v>0</v>
      </c>
      <c r="BK1207" t="s">
        <v>1106</v>
      </c>
      <c r="BL1207" t="s">
        <v>413</v>
      </c>
      <c r="BO1207" s="99">
        <v>31</v>
      </c>
      <c r="BP1207" s="97">
        <v>69</v>
      </c>
      <c r="BQ1207" s="103">
        <f t="shared" si="494"/>
        <v>31069</v>
      </c>
      <c r="BS1207" s="7" t="s">
        <v>2466</v>
      </c>
    </row>
    <row r="1208" spans="1:71" ht="14" hidden="1" customHeight="1" outlineLevel="1" x14ac:dyDescent="0.2">
      <c r="A1208" t="s">
        <v>1662</v>
      </c>
      <c r="B1208" t="s">
        <v>413</v>
      </c>
      <c r="C1208" s="1">
        <f t="shared" si="485"/>
        <v>797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>IF(P1208&gt;0,RANK(P1208,(N1208:P1208,Q1208:AE1208)),0)</f>
        <v>0</v>
      </c>
      <c r="G1208" s="1">
        <f t="shared" si="471"/>
        <v>535</v>
      </c>
      <c r="H1208" s="2">
        <f t="shared" si="472"/>
        <v>0.67126725219573402</v>
      </c>
      <c r="I1208" s="2"/>
      <c r="J1208" s="2">
        <f t="shared" si="486"/>
        <v>0.16436637390213299</v>
      </c>
      <c r="K1208" s="2">
        <f t="shared" si="487"/>
        <v>0.83563362609786696</v>
      </c>
      <c r="L1208" s="2">
        <f t="shared" si="488"/>
        <v>0</v>
      </c>
      <c r="M1208" s="2">
        <f t="shared" si="489"/>
        <v>0</v>
      </c>
      <c r="N1208" s="1">
        <v>131</v>
      </c>
      <c r="O1208" s="1">
        <v>666</v>
      </c>
      <c r="Q1208" s="61"/>
      <c r="R1208" s="61"/>
      <c r="S1208" s="61"/>
      <c r="T1208" s="61"/>
      <c r="U1208" s="61"/>
      <c r="V1208" s="61"/>
      <c r="W1208" s="61"/>
      <c r="X1208" s="61"/>
      <c r="Y1208" s="61"/>
      <c r="Z1208" s="61"/>
      <c r="BB1208" s="7">
        <f>IF(Q1208&gt;0,RANK(Q1208,(N1208:P1208,Q1208:AE1208)),0)</f>
        <v>0</v>
      </c>
      <c r="BC1208" s="7">
        <f>IF(R1208&gt;0,RANK(R1208,(N1208:P1208,Q1208:AE1208)),0)</f>
        <v>0</v>
      </c>
      <c r="BD1208" s="7">
        <f>IF(T1208&gt;0,RANK(T1208,(N1208:P1208,Q1208:AE1208)),0)</f>
        <v>0</v>
      </c>
      <c r="BE1208" s="7">
        <f>IF(S1208&gt;0,RANK(S1208,(N1208:P1208,Q1208:AE1208)),0)</f>
        <v>0</v>
      </c>
      <c r="BF1208" s="2">
        <f t="shared" si="490"/>
        <v>0</v>
      </c>
      <c r="BG1208" s="2">
        <f t="shared" si="491"/>
        <v>0</v>
      </c>
      <c r="BH1208" s="2">
        <f t="shared" si="492"/>
        <v>0</v>
      </c>
      <c r="BI1208" s="2">
        <f t="shared" si="493"/>
        <v>0</v>
      </c>
      <c r="BK1208" t="s">
        <v>1662</v>
      </c>
      <c r="BL1208" t="s">
        <v>413</v>
      </c>
      <c r="BO1208" s="99">
        <v>31</v>
      </c>
      <c r="BP1208" s="97">
        <v>71</v>
      </c>
      <c r="BQ1208" s="103">
        <f t="shared" si="494"/>
        <v>31071</v>
      </c>
      <c r="BS1208" s="7" t="s">
        <v>2466</v>
      </c>
    </row>
    <row r="1209" spans="1:71" ht="14" hidden="1" customHeight="1" outlineLevel="1" x14ac:dyDescent="0.2">
      <c r="A1209" t="s">
        <v>690</v>
      </c>
      <c r="B1209" t="s">
        <v>413</v>
      </c>
      <c r="C1209" s="1">
        <f t="shared" si="485"/>
        <v>835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>IF(P1209&gt;0,RANK(P1209,(N1209:P1209,Q1209:AE1209)),0)</f>
        <v>0</v>
      </c>
      <c r="G1209" s="1">
        <f t="shared" si="471"/>
        <v>535</v>
      </c>
      <c r="H1209" s="2">
        <f t="shared" si="472"/>
        <v>0.64071856287425155</v>
      </c>
      <c r="I1209" s="2"/>
      <c r="J1209" s="2">
        <f t="shared" si="486"/>
        <v>0.17964071856287425</v>
      </c>
      <c r="K1209" s="2">
        <f t="shared" si="487"/>
        <v>0.82035928143712578</v>
      </c>
      <c r="L1209" s="2">
        <f t="shared" si="488"/>
        <v>0</v>
      </c>
      <c r="M1209" s="2">
        <f t="shared" si="489"/>
        <v>0</v>
      </c>
      <c r="N1209" s="1">
        <v>150</v>
      </c>
      <c r="O1209" s="1">
        <v>685</v>
      </c>
      <c r="Q1209" s="61"/>
      <c r="R1209" s="61"/>
      <c r="S1209" s="61"/>
      <c r="T1209" s="61"/>
      <c r="U1209" s="61"/>
      <c r="V1209" s="61"/>
      <c r="W1209" s="61"/>
      <c r="X1209" s="61"/>
      <c r="Y1209" s="61"/>
      <c r="Z1209" s="61"/>
      <c r="BB1209" s="7">
        <f>IF(Q1209&gt;0,RANK(Q1209,(N1209:P1209,Q1209:AE1209)),0)</f>
        <v>0</v>
      </c>
      <c r="BC1209" s="7">
        <f>IF(R1209&gt;0,RANK(R1209,(N1209:P1209,Q1209:AE1209)),0)</f>
        <v>0</v>
      </c>
      <c r="BD1209" s="7">
        <f>IF(T1209&gt;0,RANK(T1209,(N1209:P1209,Q1209:AE1209)),0)</f>
        <v>0</v>
      </c>
      <c r="BE1209" s="7">
        <f>IF(S1209&gt;0,RANK(S1209,(N1209:P1209,Q1209:AE1209)),0)</f>
        <v>0</v>
      </c>
      <c r="BF1209" s="2">
        <f t="shared" si="490"/>
        <v>0</v>
      </c>
      <c r="BG1209" s="2">
        <f t="shared" si="491"/>
        <v>0</v>
      </c>
      <c r="BH1209" s="2">
        <f t="shared" si="492"/>
        <v>0</v>
      </c>
      <c r="BI1209" s="2">
        <f t="shared" si="493"/>
        <v>0</v>
      </c>
      <c r="BK1209" t="s">
        <v>690</v>
      </c>
      <c r="BL1209" t="s">
        <v>413</v>
      </c>
      <c r="BO1209" s="99">
        <v>31</v>
      </c>
      <c r="BP1209" s="97">
        <v>73</v>
      </c>
      <c r="BQ1209" s="103">
        <f t="shared" si="494"/>
        <v>31073</v>
      </c>
      <c r="BS1209" s="7" t="s">
        <v>2466</v>
      </c>
    </row>
    <row r="1210" spans="1:71" ht="14" hidden="1" customHeight="1" outlineLevel="1" x14ac:dyDescent="0.2">
      <c r="A1210" t="s">
        <v>1479</v>
      </c>
      <c r="B1210" t="s">
        <v>413</v>
      </c>
      <c r="C1210" s="1">
        <f t="shared" si="485"/>
        <v>302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>IF(P1210&gt;0,RANK(P1210,(N1210:P1210,Q1210:AE1210)),0)</f>
        <v>0</v>
      </c>
      <c r="G1210" s="1">
        <f t="shared" si="471"/>
        <v>218</v>
      </c>
      <c r="H1210" s="2">
        <f t="shared" si="472"/>
        <v>0.72185430463576161</v>
      </c>
      <c r="I1210" s="2"/>
      <c r="J1210" s="2">
        <f t="shared" si="486"/>
        <v>0.13907284768211919</v>
      </c>
      <c r="K1210" s="2">
        <f t="shared" si="487"/>
        <v>0.86092715231788075</v>
      </c>
      <c r="L1210" s="2">
        <f t="shared" si="488"/>
        <v>0</v>
      </c>
      <c r="M1210" s="2">
        <f t="shared" si="489"/>
        <v>0</v>
      </c>
      <c r="N1210" s="1">
        <v>42</v>
      </c>
      <c r="O1210" s="1">
        <v>260</v>
      </c>
      <c r="Q1210" s="61"/>
      <c r="R1210" s="61"/>
      <c r="S1210" s="61"/>
      <c r="T1210" s="61"/>
      <c r="U1210" s="61"/>
      <c r="V1210" s="61"/>
      <c r="W1210" s="61"/>
      <c r="X1210" s="61"/>
      <c r="Y1210" s="61"/>
      <c r="Z1210" s="61"/>
      <c r="BB1210" s="7">
        <f>IF(Q1210&gt;0,RANK(Q1210,(N1210:P1210,Q1210:AE1210)),0)</f>
        <v>0</v>
      </c>
      <c r="BC1210" s="7">
        <f>IF(R1210&gt;0,RANK(R1210,(N1210:P1210,Q1210:AE1210)),0)</f>
        <v>0</v>
      </c>
      <c r="BD1210" s="7">
        <f>IF(T1210&gt;0,RANK(T1210,(N1210:P1210,Q1210:AE1210)),0)</f>
        <v>0</v>
      </c>
      <c r="BE1210" s="7">
        <f>IF(S1210&gt;0,RANK(S1210,(N1210:P1210,Q1210:AE1210)),0)</f>
        <v>0</v>
      </c>
      <c r="BF1210" s="2">
        <f t="shared" si="490"/>
        <v>0</v>
      </c>
      <c r="BG1210" s="2">
        <f t="shared" si="491"/>
        <v>0</v>
      </c>
      <c r="BH1210" s="2">
        <f t="shared" si="492"/>
        <v>0</v>
      </c>
      <c r="BI1210" s="2">
        <f t="shared" si="493"/>
        <v>0</v>
      </c>
      <c r="BK1210" t="s">
        <v>1479</v>
      </c>
      <c r="BL1210" t="s">
        <v>413</v>
      </c>
      <c r="BO1210" s="99">
        <v>31</v>
      </c>
      <c r="BP1210" s="97">
        <v>75</v>
      </c>
      <c r="BQ1210" s="103">
        <f t="shared" si="494"/>
        <v>31075</v>
      </c>
      <c r="BS1210" s="7" t="s">
        <v>2466</v>
      </c>
    </row>
    <row r="1211" spans="1:71" ht="14" hidden="1" customHeight="1" outlineLevel="1" x14ac:dyDescent="0.2">
      <c r="A1211" t="s">
        <v>2012</v>
      </c>
      <c r="B1211" t="s">
        <v>413</v>
      </c>
      <c r="C1211" s="1">
        <f t="shared" si="485"/>
        <v>1003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1">
        <f t="shared" si="471"/>
        <v>501</v>
      </c>
      <c r="H1211" s="2">
        <f t="shared" si="472"/>
        <v>0.49950149551345963</v>
      </c>
      <c r="I1211" s="2"/>
      <c r="J1211" s="2">
        <f t="shared" si="486"/>
        <v>0.25024925224327021</v>
      </c>
      <c r="K1211" s="2">
        <f t="shared" si="487"/>
        <v>0.74975074775672979</v>
      </c>
      <c r="L1211" s="2">
        <f t="shared" si="488"/>
        <v>0</v>
      </c>
      <c r="M1211" s="2">
        <f t="shared" si="489"/>
        <v>0</v>
      </c>
      <c r="N1211" s="1">
        <v>251</v>
      </c>
      <c r="O1211" s="1">
        <v>752</v>
      </c>
      <c r="Q1211" s="61"/>
      <c r="R1211" s="61"/>
      <c r="S1211" s="61"/>
      <c r="T1211" s="61"/>
      <c r="U1211" s="61"/>
      <c r="V1211" s="61"/>
      <c r="W1211" s="61"/>
      <c r="X1211" s="61"/>
      <c r="Y1211" s="61"/>
      <c r="Z1211" s="61"/>
      <c r="BB1211" s="7">
        <f>IF(Q1211&gt;0,RANK(Q1211,(N1211:P1211,Q1211:AE1211)),0)</f>
        <v>0</v>
      </c>
      <c r="BC1211" s="7">
        <f>IF(R1211&gt;0,RANK(R1211,(N1211:P1211,Q1211:AE1211)),0)</f>
        <v>0</v>
      </c>
      <c r="BD1211" s="7">
        <f>IF(T1211&gt;0,RANK(T1211,(N1211:P1211,Q1211:AE1211)),0)</f>
        <v>0</v>
      </c>
      <c r="BE1211" s="7">
        <f>IF(S1211&gt;0,RANK(S1211,(N1211:P1211,Q1211:AE1211)),0)</f>
        <v>0</v>
      </c>
      <c r="BF1211" s="2">
        <f t="shared" si="490"/>
        <v>0</v>
      </c>
      <c r="BG1211" s="2">
        <f t="shared" si="491"/>
        <v>0</v>
      </c>
      <c r="BH1211" s="2">
        <f t="shared" si="492"/>
        <v>0</v>
      </c>
      <c r="BI1211" s="2">
        <f t="shared" si="493"/>
        <v>0</v>
      </c>
      <c r="BK1211" t="s">
        <v>2012</v>
      </c>
      <c r="BL1211" t="s">
        <v>413</v>
      </c>
      <c r="BO1211" s="99">
        <v>31</v>
      </c>
      <c r="BP1211" s="97">
        <v>77</v>
      </c>
      <c r="BQ1211" s="103">
        <f t="shared" si="494"/>
        <v>31077</v>
      </c>
      <c r="BS1211" s="7" t="s">
        <v>2466</v>
      </c>
    </row>
    <row r="1212" spans="1:71" ht="14" hidden="1" customHeight="1" outlineLevel="1" x14ac:dyDescent="0.2">
      <c r="A1212" t="s">
        <v>2110</v>
      </c>
      <c r="B1212" t="s">
        <v>413</v>
      </c>
      <c r="C1212" s="1">
        <f t="shared" si="485"/>
        <v>16730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0</v>
      </c>
      <c r="G1212" s="1">
        <f t="shared" si="471"/>
        <v>5408</v>
      </c>
      <c r="H1212" s="2">
        <f t="shared" si="472"/>
        <v>0.32325164375373583</v>
      </c>
      <c r="I1212" s="2"/>
      <c r="J1212" s="2">
        <f t="shared" si="486"/>
        <v>0.33837417812313209</v>
      </c>
      <c r="K1212" s="2">
        <f t="shared" si="487"/>
        <v>0.66162582187686791</v>
      </c>
      <c r="L1212" s="2">
        <f t="shared" si="488"/>
        <v>0</v>
      </c>
      <c r="M1212" s="2">
        <f t="shared" si="489"/>
        <v>0</v>
      </c>
      <c r="N1212" s="1">
        <v>5661</v>
      </c>
      <c r="O1212" s="1">
        <v>11069</v>
      </c>
      <c r="Q1212" s="61"/>
      <c r="R1212" s="61"/>
      <c r="S1212" s="61"/>
      <c r="T1212" s="61"/>
      <c r="U1212" s="61"/>
      <c r="V1212" s="61"/>
      <c r="W1212" s="61"/>
      <c r="X1212" s="61"/>
      <c r="Y1212" s="61"/>
      <c r="Z1212" s="61"/>
      <c r="BB1212" s="7">
        <f>IF(Q1212&gt;0,RANK(Q1212,(N1212:P1212,Q1212:AE1212)),0)</f>
        <v>0</v>
      </c>
      <c r="BC1212" s="7">
        <f>IF(R1212&gt;0,RANK(R1212,(N1212:P1212,Q1212:AE1212)),0)</f>
        <v>0</v>
      </c>
      <c r="BD1212" s="7">
        <f>IF(T1212&gt;0,RANK(T1212,(N1212:P1212,Q1212:AE1212)),0)</f>
        <v>0</v>
      </c>
      <c r="BE1212" s="7">
        <f>IF(S1212&gt;0,RANK(S1212,(N1212:P1212,Q1212:AE1212)),0)</f>
        <v>0</v>
      </c>
      <c r="BF1212" s="2">
        <f t="shared" si="490"/>
        <v>0</v>
      </c>
      <c r="BG1212" s="2">
        <f t="shared" si="491"/>
        <v>0</v>
      </c>
      <c r="BH1212" s="2">
        <f t="shared" si="492"/>
        <v>0</v>
      </c>
      <c r="BI1212" s="2">
        <f t="shared" si="493"/>
        <v>0</v>
      </c>
      <c r="BK1212" t="s">
        <v>2110</v>
      </c>
      <c r="BL1212" t="s">
        <v>413</v>
      </c>
      <c r="BO1212" s="99">
        <v>31</v>
      </c>
      <c r="BP1212" s="97">
        <v>79</v>
      </c>
      <c r="BQ1212" s="103">
        <f t="shared" si="494"/>
        <v>31079</v>
      </c>
      <c r="BS1212" s="7" t="s">
        <v>2466</v>
      </c>
    </row>
    <row r="1213" spans="1:71" ht="14" hidden="1" customHeight="1" outlineLevel="1" x14ac:dyDescent="0.2">
      <c r="A1213" t="s">
        <v>2539</v>
      </c>
      <c r="B1213" t="s">
        <v>413</v>
      </c>
      <c r="C1213" s="1">
        <f t="shared" si="485"/>
        <v>4118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71"/>
        <v>2310</v>
      </c>
      <c r="H1213" s="2">
        <f t="shared" si="472"/>
        <v>0.56095191840699365</v>
      </c>
      <c r="I1213" s="2"/>
      <c r="J1213" s="2">
        <f t="shared" si="486"/>
        <v>0.21952404079650314</v>
      </c>
      <c r="K1213" s="2">
        <f t="shared" si="487"/>
        <v>0.78047595920349688</v>
      </c>
      <c r="L1213" s="2">
        <f t="shared" si="488"/>
        <v>0</v>
      </c>
      <c r="M1213" s="2">
        <f t="shared" si="489"/>
        <v>0</v>
      </c>
      <c r="N1213" s="1">
        <v>904</v>
      </c>
      <c r="O1213" s="1">
        <v>3214</v>
      </c>
      <c r="Q1213" s="61"/>
      <c r="R1213" s="61"/>
      <c r="S1213" s="61"/>
      <c r="T1213" s="61"/>
      <c r="U1213" s="61"/>
      <c r="V1213" s="61"/>
      <c r="W1213" s="61"/>
      <c r="X1213" s="61"/>
      <c r="Y1213" s="61"/>
      <c r="Z1213" s="61"/>
      <c r="BB1213" s="7">
        <f>IF(Q1213&gt;0,RANK(Q1213,(N1213:P1213,Q1213:AE1213)),0)</f>
        <v>0</v>
      </c>
      <c r="BC1213" s="7">
        <f>IF(R1213&gt;0,RANK(R1213,(N1213:P1213,Q1213:AE1213)),0)</f>
        <v>0</v>
      </c>
      <c r="BD1213" s="7">
        <f>IF(T1213&gt;0,RANK(T1213,(N1213:P1213,Q1213:AE1213)),0)</f>
        <v>0</v>
      </c>
      <c r="BE1213" s="7">
        <f>IF(S1213&gt;0,RANK(S1213,(N1213:P1213,Q1213:AE1213)),0)</f>
        <v>0</v>
      </c>
      <c r="BF1213" s="2">
        <f t="shared" si="490"/>
        <v>0</v>
      </c>
      <c r="BG1213" s="2">
        <f t="shared" si="491"/>
        <v>0</v>
      </c>
      <c r="BH1213" s="2">
        <f t="shared" si="492"/>
        <v>0</v>
      </c>
      <c r="BI1213" s="2">
        <f t="shared" si="493"/>
        <v>0</v>
      </c>
      <c r="BK1213" t="s">
        <v>2539</v>
      </c>
      <c r="BL1213" t="s">
        <v>413</v>
      </c>
      <c r="BO1213" s="99">
        <v>31</v>
      </c>
      <c r="BP1213" s="97">
        <v>81</v>
      </c>
      <c r="BQ1213" s="103">
        <f t="shared" si="494"/>
        <v>31081</v>
      </c>
      <c r="BS1213" s="7" t="s">
        <v>2466</v>
      </c>
    </row>
    <row r="1214" spans="1:71" ht="14" hidden="1" customHeight="1" outlineLevel="1" x14ac:dyDescent="0.2">
      <c r="A1214" t="s">
        <v>857</v>
      </c>
      <c r="B1214" t="s">
        <v>413</v>
      </c>
      <c r="C1214" s="1">
        <f t="shared" si="485"/>
        <v>1504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71"/>
        <v>958</v>
      </c>
      <c r="H1214" s="2">
        <f t="shared" si="472"/>
        <v>0.63696808510638303</v>
      </c>
      <c r="I1214" s="2"/>
      <c r="J1214" s="2">
        <f t="shared" si="486"/>
        <v>0.18151595744680851</v>
      </c>
      <c r="K1214" s="2">
        <f t="shared" si="487"/>
        <v>0.81848404255319152</v>
      </c>
      <c r="L1214" s="2">
        <f t="shared" si="488"/>
        <v>0</v>
      </c>
      <c r="M1214" s="2">
        <f t="shared" si="489"/>
        <v>0</v>
      </c>
      <c r="N1214" s="1">
        <v>273</v>
      </c>
      <c r="O1214" s="1">
        <v>1231</v>
      </c>
      <c r="Q1214" s="61"/>
      <c r="R1214" s="61"/>
      <c r="S1214" s="61"/>
      <c r="T1214" s="61"/>
      <c r="U1214" s="61"/>
      <c r="V1214" s="61"/>
      <c r="W1214" s="61"/>
      <c r="X1214" s="61"/>
      <c r="Y1214" s="61"/>
      <c r="Z1214" s="61"/>
      <c r="BB1214" s="7">
        <f>IF(Q1214&gt;0,RANK(Q1214,(N1214:P1214,Q1214:AE1214)),0)</f>
        <v>0</v>
      </c>
      <c r="BC1214" s="7">
        <f>IF(R1214&gt;0,RANK(R1214,(N1214:P1214,Q1214:AE1214)),0)</f>
        <v>0</v>
      </c>
      <c r="BD1214" s="7">
        <f>IF(T1214&gt;0,RANK(T1214,(N1214:P1214,Q1214:AE1214)),0)</f>
        <v>0</v>
      </c>
      <c r="BE1214" s="7">
        <f>IF(S1214&gt;0,RANK(S1214,(N1214:P1214,Q1214:AE1214)),0)</f>
        <v>0</v>
      </c>
      <c r="BF1214" s="2">
        <f t="shared" si="490"/>
        <v>0</v>
      </c>
      <c r="BG1214" s="2">
        <f t="shared" si="491"/>
        <v>0</v>
      </c>
      <c r="BH1214" s="2">
        <f t="shared" si="492"/>
        <v>0</v>
      </c>
      <c r="BI1214" s="2">
        <f t="shared" si="493"/>
        <v>0</v>
      </c>
      <c r="BK1214" t="s">
        <v>857</v>
      </c>
      <c r="BL1214" t="s">
        <v>413</v>
      </c>
      <c r="BO1214" s="99">
        <v>31</v>
      </c>
      <c r="BP1214" s="97">
        <v>83</v>
      </c>
      <c r="BQ1214" s="103">
        <f t="shared" si="494"/>
        <v>31083</v>
      </c>
      <c r="BS1214" s="7" t="s">
        <v>2466</v>
      </c>
    </row>
    <row r="1215" spans="1:71" ht="14" hidden="1" customHeight="1" outlineLevel="1" x14ac:dyDescent="0.2">
      <c r="A1215" t="s">
        <v>1760</v>
      </c>
      <c r="B1215" t="s">
        <v>413</v>
      </c>
      <c r="C1215" s="1">
        <f t="shared" si="485"/>
        <v>395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1">
        <f t="shared" si="471"/>
        <v>311</v>
      </c>
      <c r="H1215" s="2">
        <f t="shared" si="472"/>
        <v>0.78734177215189871</v>
      </c>
      <c r="I1215" s="2"/>
      <c r="J1215" s="2">
        <f t="shared" si="486"/>
        <v>0.10632911392405063</v>
      </c>
      <c r="K1215" s="2">
        <f t="shared" si="487"/>
        <v>0.89367088607594936</v>
      </c>
      <c r="L1215" s="2">
        <f t="shared" si="488"/>
        <v>0</v>
      </c>
      <c r="M1215" s="2">
        <f t="shared" si="489"/>
        <v>0</v>
      </c>
      <c r="N1215" s="1">
        <v>42</v>
      </c>
      <c r="O1215" s="1">
        <v>353</v>
      </c>
      <c r="Q1215" s="61"/>
      <c r="R1215" s="61"/>
      <c r="S1215" s="61"/>
      <c r="T1215" s="61"/>
      <c r="U1215" s="61"/>
      <c r="V1215" s="61"/>
      <c r="W1215" s="61"/>
      <c r="X1215" s="61"/>
      <c r="Y1215" s="61"/>
      <c r="Z1215" s="61"/>
      <c r="BB1215" s="7">
        <f>IF(Q1215&gt;0,RANK(Q1215,(N1215:P1215,Q1215:AE1215)),0)</f>
        <v>0</v>
      </c>
      <c r="BC1215" s="7">
        <f>IF(R1215&gt;0,RANK(R1215,(N1215:P1215,Q1215:AE1215)),0)</f>
        <v>0</v>
      </c>
      <c r="BD1215" s="7">
        <f>IF(T1215&gt;0,RANK(T1215,(N1215:P1215,Q1215:AE1215)),0)</f>
        <v>0</v>
      </c>
      <c r="BE1215" s="7">
        <f>IF(S1215&gt;0,RANK(S1215,(N1215:P1215,Q1215:AE1215)),0)</f>
        <v>0</v>
      </c>
      <c r="BF1215" s="2">
        <f t="shared" si="490"/>
        <v>0</v>
      </c>
      <c r="BG1215" s="2">
        <f t="shared" si="491"/>
        <v>0</v>
      </c>
      <c r="BH1215" s="2">
        <f t="shared" si="492"/>
        <v>0</v>
      </c>
      <c r="BI1215" s="2">
        <f t="shared" si="493"/>
        <v>0</v>
      </c>
      <c r="BK1215" t="s">
        <v>1760</v>
      </c>
      <c r="BL1215" t="s">
        <v>413</v>
      </c>
      <c r="BO1215" s="99">
        <v>31</v>
      </c>
      <c r="BP1215" s="97">
        <v>85</v>
      </c>
      <c r="BQ1215" s="103">
        <f t="shared" si="494"/>
        <v>31085</v>
      </c>
      <c r="BS1215" s="7" t="s">
        <v>2466</v>
      </c>
    </row>
    <row r="1216" spans="1:71" ht="14" hidden="1" customHeight="1" outlineLevel="1" x14ac:dyDescent="0.2">
      <c r="A1216" t="s">
        <v>1813</v>
      </c>
      <c r="B1216" t="s">
        <v>413</v>
      </c>
      <c r="C1216" s="1">
        <f t="shared" si="485"/>
        <v>1077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si="471"/>
        <v>695</v>
      </c>
      <c r="H1216" s="2">
        <f t="shared" si="472"/>
        <v>0.64531104921077065</v>
      </c>
      <c r="I1216" s="2"/>
      <c r="J1216" s="2">
        <f t="shared" si="486"/>
        <v>0.17734447539461468</v>
      </c>
      <c r="K1216" s="2">
        <f t="shared" si="487"/>
        <v>0.82265552460538538</v>
      </c>
      <c r="L1216" s="2">
        <f t="shared" si="488"/>
        <v>0</v>
      </c>
      <c r="M1216" s="2">
        <f t="shared" si="489"/>
        <v>-1.1102230246251565E-16</v>
      </c>
      <c r="N1216" s="1">
        <v>191</v>
      </c>
      <c r="O1216" s="1">
        <v>886</v>
      </c>
      <c r="Q1216" s="61"/>
      <c r="R1216" s="61"/>
      <c r="S1216" s="61"/>
      <c r="T1216" s="61"/>
      <c r="U1216" s="61"/>
      <c r="V1216" s="61"/>
      <c r="W1216" s="61"/>
      <c r="X1216" s="61"/>
      <c r="Y1216" s="61"/>
      <c r="Z1216" s="61"/>
      <c r="BB1216" s="7">
        <f>IF(Q1216&gt;0,RANK(Q1216,(N1216:P1216,Q1216:AE1216)),0)</f>
        <v>0</v>
      </c>
      <c r="BC1216" s="7">
        <f>IF(R1216&gt;0,RANK(R1216,(N1216:P1216,Q1216:AE1216)),0)</f>
        <v>0</v>
      </c>
      <c r="BD1216" s="7">
        <f>IF(T1216&gt;0,RANK(T1216,(N1216:P1216,Q1216:AE1216)),0)</f>
        <v>0</v>
      </c>
      <c r="BE1216" s="7">
        <f>IF(S1216&gt;0,RANK(S1216,(N1216:P1216,Q1216:AE1216)),0)</f>
        <v>0</v>
      </c>
      <c r="BF1216" s="2">
        <f t="shared" si="490"/>
        <v>0</v>
      </c>
      <c r="BG1216" s="2">
        <f t="shared" si="491"/>
        <v>0</v>
      </c>
      <c r="BH1216" s="2">
        <f t="shared" si="492"/>
        <v>0</v>
      </c>
      <c r="BI1216" s="2">
        <f t="shared" si="493"/>
        <v>0</v>
      </c>
      <c r="BK1216" t="s">
        <v>1813</v>
      </c>
      <c r="BL1216" t="s">
        <v>413</v>
      </c>
      <c r="BO1216" s="99">
        <v>31</v>
      </c>
      <c r="BP1216" s="97">
        <v>87</v>
      </c>
      <c r="BQ1216" s="103">
        <f t="shared" si="494"/>
        <v>31087</v>
      </c>
      <c r="BS1216" s="7" t="s">
        <v>2466</v>
      </c>
    </row>
    <row r="1217" spans="1:71" ht="14" hidden="1" customHeight="1" outlineLevel="1" x14ac:dyDescent="0.2">
      <c r="A1217" t="s">
        <v>135</v>
      </c>
      <c r="B1217" t="s">
        <v>413</v>
      </c>
      <c r="C1217" s="1">
        <f t="shared" si="485"/>
        <v>4162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71"/>
        <v>2516</v>
      </c>
      <c r="H1217" s="2">
        <f t="shared" si="472"/>
        <v>0.60451705910619891</v>
      </c>
      <c r="I1217" s="2"/>
      <c r="J1217" s="2">
        <f t="shared" si="486"/>
        <v>0.19774147044690052</v>
      </c>
      <c r="K1217" s="2">
        <f t="shared" si="487"/>
        <v>0.80225852955309951</v>
      </c>
      <c r="L1217" s="2">
        <f t="shared" si="488"/>
        <v>0</v>
      </c>
      <c r="M1217" s="2">
        <f t="shared" si="489"/>
        <v>0</v>
      </c>
      <c r="N1217" s="1">
        <v>823</v>
      </c>
      <c r="O1217" s="1">
        <v>3339</v>
      </c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BB1217" s="7">
        <f>IF(Q1217&gt;0,RANK(Q1217,(N1217:P1217,Q1217:AE1217)),0)</f>
        <v>0</v>
      </c>
      <c r="BC1217" s="7">
        <f>IF(R1217&gt;0,RANK(R1217,(N1217:P1217,Q1217:AE1217)),0)</f>
        <v>0</v>
      </c>
      <c r="BD1217" s="7">
        <f>IF(T1217&gt;0,RANK(T1217,(N1217:P1217,Q1217:AE1217)),0)</f>
        <v>0</v>
      </c>
      <c r="BE1217" s="7">
        <f>IF(S1217&gt;0,RANK(S1217,(N1217:P1217,Q1217:AE1217)),0)</f>
        <v>0</v>
      </c>
      <c r="BF1217" s="2">
        <f t="shared" si="490"/>
        <v>0</v>
      </c>
      <c r="BG1217" s="2">
        <f t="shared" si="491"/>
        <v>0</v>
      </c>
      <c r="BH1217" s="2">
        <f t="shared" si="492"/>
        <v>0</v>
      </c>
      <c r="BI1217" s="2">
        <f t="shared" si="493"/>
        <v>0</v>
      </c>
      <c r="BK1217" t="s">
        <v>135</v>
      </c>
      <c r="BL1217" t="s">
        <v>413</v>
      </c>
      <c r="BO1217" s="99">
        <v>31</v>
      </c>
      <c r="BP1217" s="97">
        <v>89</v>
      </c>
      <c r="BQ1217" s="103">
        <f t="shared" si="494"/>
        <v>31089</v>
      </c>
      <c r="BS1217" s="7" t="s">
        <v>2466</v>
      </c>
    </row>
    <row r="1218" spans="1:71" ht="14" hidden="1" customHeight="1" outlineLevel="1" x14ac:dyDescent="0.2">
      <c r="A1218" t="s">
        <v>1611</v>
      </c>
      <c r="B1218" t="s">
        <v>413</v>
      </c>
      <c r="C1218" s="1">
        <f t="shared" si="485"/>
        <v>317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71"/>
        <v>201</v>
      </c>
      <c r="H1218" s="2">
        <f t="shared" si="472"/>
        <v>0.63406940063091488</v>
      </c>
      <c r="I1218" s="2"/>
      <c r="J1218" s="2">
        <f t="shared" si="486"/>
        <v>0.18296529968454259</v>
      </c>
      <c r="K1218" s="2">
        <f t="shared" si="487"/>
        <v>0.81703470031545744</v>
      </c>
      <c r="L1218" s="2">
        <f t="shared" si="488"/>
        <v>0</v>
      </c>
      <c r="M1218" s="2">
        <f t="shared" si="489"/>
        <v>0</v>
      </c>
      <c r="N1218" s="1">
        <v>58</v>
      </c>
      <c r="O1218" s="1">
        <v>259</v>
      </c>
      <c r="Q1218" s="61"/>
      <c r="R1218" s="61"/>
      <c r="S1218" s="61"/>
      <c r="T1218" s="61"/>
      <c r="U1218" s="61"/>
      <c r="V1218" s="61"/>
      <c r="W1218" s="61"/>
      <c r="X1218" s="61"/>
      <c r="Y1218" s="61"/>
      <c r="Z1218" s="61"/>
      <c r="BB1218" s="7">
        <f>IF(Q1218&gt;0,RANK(Q1218,(N1218:P1218,Q1218:AE1218)),0)</f>
        <v>0</v>
      </c>
      <c r="BC1218" s="7">
        <f>IF(R1218&gt;0,RANK(R1218,(N1218:P1218,Q1218:AE1218)),0)</f>
        <v>0</v>
      </c>
      <c r="BD1218" s="7">
        <f>IF(T1218&gt;0,RANK(T1218,(N1218:P1218,Q1218:AE1218)),0)</f>
        <v>0</v>
      </c>
      <c r="BE1218" s="7">
        <f>IF(S1218&gt;0,RANK(S1218,(N1218:P1218,Q1218:AE1218)),0)</f>
        <v>0</v>
      </c>
      <c r="BF1218" s="2">
        <f t="shared" si="490"/>
        <v>0</v>
      </c>
      <c r="BG1218" s="2">
        <f t="shared" si="491"/>
        <v>0</v>
      </c>
      <c r="BH1218" s="2">
        <f t="shared" si="492"/>
        <v>0</v>
      </c>
      <c r="BI1218" s="2">
        <f t="shared" si="493"/>
        <v>0</v>
      </c>
      <c r="BK1218" t="s">
        <v>1611</v>
      </c>
      <c r="BL1218" t="s">
        <v>413</v>
      </c>
      <c r="BO1218" s="99">
        <v>31</v>
      </c>
      <c r="BP1218" s="97">
        <v>91</v>
      </c>
      <c r="BQ1218" s="103">
        <f t="shared" si="494"/>
        <v>31091</v>
      </c>
      <c r="BS1218" s="7" t="s">
        <v>2466</v>
      </c>
    </row>
    <row r="1219" spans="1:71" ht="14" hidden="1" customHeight="1" outlineLevel="1" x14ac:dyDescent="0.2">
      <c r="A1219" t="s">
        <v>986</v>
      </c>
      <c r="B1219" t="s">
        <v>413</v>
      </c>
      <c r="C1219" s="1">
        <f t="shared" si="485"/>
        <v>2426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0</v>
      </c>
      <c r="G1219" s="1">
        <f t="shared" si="471"/>
        <v>1160</v>
      </c>
      <c r="H1219" s="2">
        <f t="shared" si="472"/>
        <v>0.47815333882934874</v>
      </c>
      <c r="I1219" s="2"/>
      <c r="J1219" s="2">
        <f t="shared" si="486"/>
        <v>0.26092333058532563</v>
      </c>
      <c r="K1219" s="2">
        <f t="shared" si="487"/>
        <v>0.73907666941467431</v>
      </c>
      <c r="L1219" s="2">
        <f t="shared" si="488"/>
        <v>0</v>
      </c>
      <c r="M1219" s="2">
        <f t="shared" si="489"/>
        <v>1.1102230246251565E-16</v>
      </c>
      <c r="N1219" s="1">
        <v>633</v>
      </c>
      <c r="O1219" s="1">
        <v>1793</v>
      </c>
      <c r="Q1219" s="61"/>
      <c r="R1219" s="61"/>
      <c r="S1219" s="61"/>
      <c r="T1219" s="61"/>
      <c r="U1219" s="61"/>
      <c r="V1219" s="61"/>
      <c r="W1219" s="61"/>
      <c r="X1219" s="61"/>
      <c r="Y1219" s="61"/>
      <c r="Z1219" s="61"/>
      <c r="BB1219" s="7">
        <f>IF(Q1219&gt;0,RANK(Q1219,(N1219:P1219,Q1219:AE1219)),0)</f>
        <v>0</v>
      </c>
      <c r="BC1219" s="7">
        <f>IF(R1219&gt;0,RANK(R1219,(N1219:P1219,Q1219:AE1219)),0)</f>
        <v>0</v>
      </c>
      <c r="BD1219" s="7">
        <f>IF(T1219&gt;0,RANK(T1219,(N1219:P1219,Q1219:AE1219)),0)</f>
        <v>0</v>
      </c>
      <c r="BE1219" s="7">
        <f>IF(S1219&gt;0,RANK(S1219,(N1219:P1219,Q1219:AE1219)),0)</f>
        <v>0</v>
      </c>
      <c r="BF1219" s="2">
        <f t="shared" si="490"/>
        <v>0</v>
      </c>
      <c r="BG1219" s="2">
        <f t="shared" si="491"/>
        <v>0</v>
      </c>
      <c r="BH1219" s="2">
        <f t="shared" si="492"/>
        <v>0</v>
      </c>
      <c r="BI1219" s="2">
        <f t="shared" si="493"/>
        <v>0</v>
      </c>
      <c r="BK1219" t="s">
        <v>986</v>
      </c>
      <c r="BL1219" t="s">
        <v>413</v>
      </c>
      <c r="BO1219" s="99">
        <v>31</v>
      </c>
      <c r="BP1219" s="97">
        <v>93</v>
      </c>
      <c r="BQ1219" s="103">
        <f t="shared" si="494"/>
        <v>31093</v>
      </c>
      <c r="BS1219" s="7" t="s">
        <v>2466</v>
      </c>
    </row>
    <row r="1220" spans="1:71" ht="14" hidden="1" customHeight="1" outlineLevel="1" x14ac:dyDescent="0.2">
      <c r="A1220" t="s">
        <v>2598</v>
      </c>
      <c r="B1220" t="s">
        <v>413</v>
      </c>
      <c r="C1220" s="1">
        <f t="shared" si="485"/>
        <v>2986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71"/>
        <v>1098</v>
      </c>
      <c r="H1220" s="2">
        <f t="shared" si="472"/>
        <v>0.36771600803750837</v>
      </c>
      <c r="I1220" s="2"/>
      <c r="J1220" s="2">
        <f t="shared" si="486"/>
        <v>0.31614199598124582</v>
      </c>
      <c r="K1220" s="2">
        <f t="shared" si="487"/>
        <v>0.68385800401875418</v>
      </c>
      <c r="L1220" s="2">
        <f t="shared" si="488"/>
        <v>0</v>
      </c>
      <c r="M1220" s="2">
        <f t="shared" si="489"/>
        <v>0</v>
      </c>
      <c r="N1220" s="1">
        <v>944</v>
      </c>
      <c r="O1220" s="1">
        <v>2042</v>
      </c>
      <c r="Q1220" s="61"/>
      <c r="R1220" s="61"/>
      <c r="S1220" s="61"/>
      <c r="T1220" s="61"/>
      <c r="U1220" s="61"/>
      <c r="V1220" s="61"/>
      <c r="W1220" s="61"/>
      <c r="X1220" s="61"/>
      <c r="Y1220" s="61"/>
      <c r="Z1220" s="61"/>
      <c r="BB1220" s="7">
        <f>IF(Q1220&gt;0,RANK(Q1220,(N1220:P1220,Q1220:AE1220)),0)</f>
        <v>0</v>
      </c>
      <c r="BC1220" s="7">
        <f>IF(R1220&gt;0,RANK(R1220,(N1220:P1220,Q1220:AE1220)),0)</f>
        <v>0</v>
      </c>
      <c r="BD1220" s="7">
        <f>IF(T1220&gt;0,RANK(T1220,(N1220:P1220,Q1220:AE1220)),0)</f>
        <v>0</v>
      </c>
      <c r="BE1220" s="7">
        <f>IF(S1220&gt;0,RANK(S1220,(N1220:P1220,Q1220:AE1220)),0)</f>
        <v>0</v>
      </c>
      <c r="BF1220" s="2">
        <f t="shared" si="490"/>
        <v>0</v>
      </c>
      <c r="BG1220" s="2">
        <f t="shared" si="491"/>
        <v>0</v>
      </c>
      <c r="BH1220" s="2">
        <f t="shared" si="492"/>
        <v>0</v>
      </c>
      <c r="BI1220" s="2">
        <f t="shared" si="493"/>
        <v>0</v>
      </c>
      <c r="BK1220" t="s">
        <v>2598</v>
      </c>
      <c r="BL1220" t="s">
        <v>413</v>
      </c>
      <c r="BO1220" s="99">
        <v>31</v>
      </c>
      <c r="BP1220" s="97">
        <v>95</v>
      </c>
      <c r="BQ1220" s="103">
        <f t="shared" si="494"/>
        <v>31095</v>
      </c>
      <c r="BS1220" s="7" t="s">
        <v>2466</v>
      </c>
    </row>
    <row r="1221" spans="1:71" ht="14" hidden="1" customHeight="1" outlineLevel="1" x14ac:dyDescent="0.2">
      <c r="A1221" t="s">
        <v>487</v>
      </c>
      <c r="B1221" t="s">
        <v>413</v>
      </c>
      <c r="C1221" s="1">
        <f t="shared" si="485"/>
        <v>1796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ref="G1221:G1284" si="495">IF(C1221&gt;0,MAX(N1221:P1221)-LARGE(N1221:P1221,2),0)</f>
        <v>452</v>
      </c>
      <c r="H1221" s="2">
        <f t="shared" ref="H1221:H1284" si="496">IF(C1221&gt;0,G1221/C1221,0)</f>
        <v>0.2516703786191537</v>
      </c>
      <c r="I1221" s="2"/>
      <c r="J1221" s="2">
        <f t="shared" si="486"/>
        <v>0.37416481069042318</v>
      </c>
      <c r="K1221" s="2">
        <f t="shared" si="487"/>
        <v>0.62583518930957682</v>
      </c>
      <c r="L1221" s="2">
        <f t="shared" si="488"/>
        <v>0</v>
      </c>
      <c r="M1221" s="2">
        <f t="shared" si="489"/>
        <v>0</v>
      </c>
      <c r="N1221" s="1">
        <v>672</v>
      </c>
      <c r="O1221" s="1">
        <v>1124</v>
      </c>
      <c r="Q1221" s="61"/>
      <c r="R1221" s="61"/>
      <c r="S1221" s="61"/>
      <c r="T1221" s="61"/>
      <c r="U1221" s="61"/>
      <c r="V1221" s="61"/>
      <c r="W1221" s="61"/>
      <c r="X1221" s="61"/>
      <c r="Y1221" s="61"/>
      <c r="Z1221" s="61"/>
      <c r="BB1221" s="7">
        <f>IF(Q1221&gt;0,RANK(Q1221,(N1221:P1221,Q1221:AE1221)),0)</f>
        <v>0</v>
      </c>
      <c r="BC1221" s="7">
        <f>IF(R1221&gt;0,RANK(R1221,(N1221:P1221,Q1221:AE1221)),0)</f>
        <v>0</v>
      </c>
      <c r="BD1221" s="7">
        <f>IF(T1221&gt;0,RANK(T1221,(N1221:P1221,Q1221:AE1221)),0)</f>
        <v>0</v>
      </c>
      <c r="BE1221" s="7">
        <f>IF(S1221&gt;0,RANK(S1221,(N1221:P1221,Q1221:AE1221)),0)</f>
        <v>0</v>
      </c>
      <c r="BF1221" s="2">
        <f t="shared" si="490"/>
        <v>0</v>
      </c>
      <c r="BG1221" s="2">
        <f t="shared" si="491"/>
        <v>0</v>
      </c>
      <c r="BH1221" s="2">
        <f t="shared" si="492"/>
        <v>0</v>
      </c>
      <c r="BI1221" s="2">
        <f t="shared" si="493"/>
        <v>0</v>
      </c>
      <c r="BK1221" t="s">
        <v>487</v>
      </c>
      <c r="BL1221" t="s">
        <v>413</v>
      </c>
      <c r="BO1221" s="99">
        <v>31</v>
      </c>
      <c r="BP1221" s="97">
        <v>97</v>
      </c>
      <c r="BQ1221" s="103">
        <f t="shared" si="494"/>
        <v>31097</v>
      </c>
      <c r="BS1221" s="7" t="s">
        <v>2466</v>
      </c>
    </row>
    <row r="1222" spans="1:71" ht="14" hidden="1" customHeight="1" outlineLevel="1" x14ac:dyDescent="0.2">
      <c r="A1222" t="s">
        <v>1612</v>
      </c>
      <c r="B1222" t="s">
        <v>413</v>
      </c>
      <c r="C1222" s="1">
        <f t="shared" si="485"/>
        <v>2625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1">
        <f t="shared" si="495"/>
        <v>1415</v>
      </c>
      <c r="H1222" s="2">
        <f t="shared" si="496"/>
        <v>0.539047619047619</v>
      </c>
      <c r="I1222" s="2"/>
      <c r="J1222" s="2">
        <f t="shared" si="486"/>
        <v>0.23047619047619047</v>
      </c>
      <c r="K1222" s="2">
        <f t="shared" si="487"/>
        <v>0.7695238095238095</v>
      </c>
      <c r="L1222" s="2">
        <f t="shared" si="488"/>
        <v>0</v>
      </c>
      <c r="M1222" s="2">
        <f t="shared" si="489"/>
        <v>0</v>
      </c>
      <c r="N1222" s="1">
        <v>605</v>
      </c>
      <c r="O1222" s="1">
        <v>2020</v>
      </c>
      <c r="Q1222" s="61"/>
      <c r="R1222" s="61"/>
      <c r="S1222" s="61"/>
      <c r="T1222" s="61"/>
      <c r="U1222" s="61"/>
      <c r="V1222" s="61"/>
      <c r="W1222" s="61"/>
      <c r="X1222" s="61"/>
      <c r="Y1222" s="61"/>
      <c r="Z1222" s="61"/>
      <c r="BB1222" s="7">
        <f>IF(Q1222&gt;0,RANK(Q1222,(N1222:P1222,Q1222:AE1222)),0)</f>
        <v>0</v>
      </c>
      <c r="BC1222" s="7">
        <f>IF(R1222&gt;0,RANK(R1222,(N1222:P1222,Q1222:AE1222)),0)</f>
        <v>0</v>
      </c>
      <c r="BD1222" s="7">
        <f>IF(T1222&gt;0,RANK(T1222,(N1222:P1222,Q1222:AE1222)),0)</f>
        <v>0</v>
      </c>
      <c r="BE1222" s="7">
        <f>IF(S1222&gt;0,RANK(S1222,(N1222:P1222,Q1222:AE1222)),0)</f>
        <v>0</v>
      </c>
      <c r="BF1222" s="2">
        <f t="shared" si="490"/>
        <v>0</v>
      </c>
      <c r="BG1222" s="2">
        <f t="shared" si="491"/>
        <v>0</v>
      </c>
      <c r="BH1222" s="2">
        <f t="shared" si="492"/>
        <v>0</v>
      </c>
      <c r="BI1222" s="2">
        <f t="shared" si="493"/>
        <v>0</v>
      </c>
      <c r="BK1222" t="s">
        <v>1612</v>
      </c>
      <c r="BL1222" t="s">
        <v>413</v>
      </c>
      <c r="BO1222" s="99">
        <v>31</v>
      </c>
      <c r="BP1222" s="97">
        <v>99</v>
      </c>
      <c r="BQ1222" s="103">
        <f t="shared" si="494"/>
        <v>31099</v>
      </c>
      <c r="BS1222" s="7" t="s">
        <v>2466</v>
      </c>
    </row>
    <row r="1223" spans="1:71" ht="14" hidden="1" customHeight="1" outlineLevel="1" x14ac:dyDescent="0.2">
      <c r="A1223" t="s">
        <v>1828</v>
      </c>
      <c r="B1223" t="s">
        <v>413</v>
      </c>
      <c r="C1223" s="1">
        <f t="shared" si="485"/>
        <v>3200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95"/>
        <v>1832</v>
      </c>
      <c r="H1223" s="2">
        <f t="shared" si="496"/>
        <v>0.57250000000000001</v>
      </c>
      <c r="I1223" s="2"/>
      <c r="J1223" s="2">
        <f t="shared" si="486"/>
        <v>0.21375</v>
      </c>
      <c r="K1223" s="2">
        <f t="shared" si="487"/>
        <v>0.78625</v>
      </c>
      <c r="L1223" s="2">
        <f t="shared" si="488"/>
        <v>0</v>
      </c>
      <c r="M1223" s="2">
        <f t="shared" si="489"/>
        <v>0</v>
      </c>
      <c r="N1223" s="1">
        <v>684</v>
      </c>
      <c r="O1223" s="1">
        <v>2516</v>
      </c>
      <c r="Q1223" s="61"/>
      <c r="R1223" s="61"/>
      <c r="S1223" s="61"/>
      <c r="T1223" s="61"/>
      <c r="U1223" s="61"/>
      <c r="V1223" s="61"/>
      <c r="W1223" s="61"/>
      <c r="X1223" s="61"/>
      <c r="Y1223" s="61"/>
      <c r="Z1223" s="61"/>
      <c r="BB1223" s="7">
        <f>IF(Q1223&gt;0,RANK(Q1223,(N1223:P1223,Q1223:AE1223)),0)</f>
        <v>0</v>
      </c>
      <c r="BC1223" s="7">
        <f>IF(R1223&gt;0,RANK(R1223,(N1223:P1223,Q1223:AE1223)),0)</f>
        <v>0</v>
      </c>
      <c r="BD1223" s="7">
        <f>IF(T1223&gt;0,RANK(T1223,(N1223:P1223,Q1223:AE1223)),0)</f>
        <v>0</v>
      </c>
      <c r="BE1223" s="7">
        <f>IF(S1223&gt;0,RANK(S1223,(N1223:P1223,Q1223:AE1223)),0)</f>
        <v>0</v>
      </c>
      <c r="BF1223" s="2">
        <f t="shared" si="490"/>
        <v>0</v>
      </c>
      <c r="BG1223" s="2">
        <f t="shared" si="491"/>
        <v>0</v>
      </c>
      <c r="BH1223" s="2">
        <f t="shared" si="492"/>
        <v>0</v>
      </c>
      <c r="BI1223" s="2">
        <f t="shared" si="493"/>
        <v>0</v>
      </c>
      <c r="BK1223" t="s">
        <v>1828</v>
      </c>
      <c r="BL1223" t="s">
        <v>413</v>
      </c>
      <c r="BO1223" s="99">
        <v>31</v>
      </c>
      <c r="BP1223" s="97">
        <v>101</v>
      </c>
      <c r="BQ1223" s="103">
        <f t="shared" si="494"/>
        <v>31101</v>
      </c>
      <c r="BS1223" s="7" t="s">
        <v>2466</v>
      </c>
    </row>
    <row r="1224" spans="1:71" ht="14" hidden="1" customHeight="1" outlineLevel="1" x14ac:dyDescent="0.2">
      <c r="A1224" t="s">
        <v>937</v>
      </c>
      <c r="B1224" t="s">
        <v>413</v>
      </c>
      <c r="C1224" s="1">
        <f t="shared" si="485"/>
        <v>390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0</v>
      </c>
      <c r="G1224" s="1">
        <f t="shared" si="495"/>
        <v>304</v>
      </c>
      <c r="H1224" s="2">
        <f t="shared" si="496"/>
        <v>0.77948717948717949</v>
      </c>
      <c r="I1224" s="2"/>
      <c r="J1224" s="2">
        <f t="shared" si="486"/>
        <v>0.11025641025641025</v>
      </c>
      <c r="K1224" s="2">
        <f t="shared" si="487"/>
        <v>0.88974358974358969</v>
      </c>
      <c r="L1224" s="2">
        <f t="shared" si="488"/>
        <v>0</v>
      </c>
      <c r="M1224" s="2">
        <f t="shared" si="489"/>
        <v>0</v>
      </c>
      <c r="N1224" s="1">
        <v>43</v>
      </c>
      <c r="O1224" s="1">
        <v>347</v>
      </c>
      <c r="Q1224" s="61"/>
      <c r="R1224" s="61"/>
      <c r="S1224" s="61"/>
      <c r="T1224" s="61"/>
      <c r="U1224" s="61"/>
      <c r="V1224" s="61"/>
      <c r="W1224" s="61"/>
      <c r="X1224" s="61"/>
      <c r="Y1224" s="61"/>
      <c r="Z1224" s="61"/>
      <c r="BB1224" s="7">
        <f>IF(Q1224&gt;0,RANK(Q1224,(N1224:P1224,Q1224:AE1224)),0)</f>
        <v>0</v>
      </c>
      <c r="BC1224" s="7">
        <f>IF(R1224&gt;0,RANK(R1224,(N1224:P1224,Q1224:AE1224)),0)</f>
        <v>0</v>
      </c>
      <c r="BD1224" s="7">
        <f>IF(T1224&gt;0,RANK(T1224,(N1224:P1224,Q1224:AE1224)),0)</f>
        <v>0</v>
      </c>
      <c r="BE1224" s="7">
        <f>IF(S1224&gt;0,RANK(S1224,(N1224:P1224,Q1224:AE1224)),0)</f>
        <v>0</v>
      </c>
      <c r="BF1224" s="2">
        <f t="shared" si="490"/>
        <v>0</v>
      </c>
      <c r="BG1224" s="2">
        <f t="shared" si="491"/>
        <v>0</v>
      </c>
      <c r="BH1224" s="2">
        <f t="shared" si="492"/>
        <v>0</v>
      </c>
      <c r="BI1224" s="2">
        <f t="shared" si="493"/>
        <v>0</v>
      </c>
      <c r="BK1224" t="s">
        <v>937</v>
      </c>
      <c r="BL1224" t="s">
        <v>413</v>
      </c>
      <c r="BO1224" s="99">
        <v>31</v>
      </c>
      <c r="BP1224" s="97">
        <v>103</v>
      </c>
      <c r="BQ1224" s="103">
        <f t="shared" si="494"/>
        <v>31103</v>
      </c>
      <c r="BS1224" s="7" t="s">
        <v>2466</v>
      </c>
    </row>
    <row r="1225" spans="1:71" ht="14" hidden="1" customHeight="1" outlineLevel="1" x14ac:dyDescent="0.2">
      <c r="A1225" t="s">
        <v>1032</v>
      </c>
      <c r="B1225" t="s">
        <v>413</v>
      </c>
      <c r="C1225" s="1">
        <f t="shared" si="485"/>
        <v>1380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95"/>
        <v>854</v>
      </c>
      <c r="H1225" s="2">
        <f t="shared" si="496"/>
        <v>0.61884057971014494</v>
      </c>
      <c r="I1225" s="2"/>
      <c r="J1225" s="2">
        <f t="shared" si="486"/>
        <v>0.19057971014492753</v>
      </c>
      <c r="K1225" s="2">
        <f t="shared" si="487"/>
        <v>0.80942028985507242</v>
      </c>
      <c r="L1225" s="2">
        <f t="shared" si="488"/>
        <v>0</v>
      </c>
      <c r="M1225" s="2">
        <f t="shared" si="489"/>
        <v>0</v>
      </c>
      <c r="N1225" s="1">
        <v>263</v>
      </c>
      <c r="O1225" s="1">
        <v>1117</v>
      </c>
      <c r="Q1225" s="61"/>
      <c r="R1225" s="61"/>
      <c r="S1225" s="61"/>
      <c r="T1225" s="61"/>
      <c r="U1225" s="61"/>
      <c r="V1225" s="61"/>
      <c r="W1225" s="61"/>
      <c r="X1225" s="61"/>
      <c r="Y1225" s="61"/>
      <c r="Z1225" s="61"/>
      <c r="BB1225" s="7">
        <f>IF(Q1225&gt;0,RANK(Q1225,(N1225:P1225,Q1225:AE1225)),0)</f>
        <v>0</v>
      </c>
      <c r="BC1225" s="7">
        <f>IF(R1225&gt;0,RANK(R1225,(N1225:P1225,Q1225:AE1225)),0)</f>
        <v>0</v>
      </c>
      <c r="BD1225" s="7">
        <f>IF(T1225&gt;0,RANK(T1225,(N1225:P1225,Q1225:AE1225)),0)</f>
        <v>0</v>
      </c>
      <c r="BE1225" s="7">
        <f>IF(S1225&gt;0,RANK(S1225,(N1225:P1225,Q1225:AE1225)),0)</f>
        <v>0</v>
      </c>
      <c r="BF1225" s="2">
        <f t="shared" si="490"/>
        <v>0</v>
      </c>
      <c r="BG1225" s="2">
        <f t="shared" si="491"/>
        <v>0</v>
      </c>
      <c r="BH1225" s="2">
        <f t="shared" si="492"/>
        <v>0</v>
      </c>
      <c r="BI1225" s="2">
        <f t="shared" si="493"/>
        <v>0</v>
      </c>
      <c r="BK1225" t="s">
        <v>1032</v>
      </c>
      <c r="BL1225" t="s">
        <v>413</v>
      </c>
      <c r="BO1225" s="99">
        <v>31</v>
      </c>
      <c r="BP1225" s="97">
        <v>105</v>
      </c>
      <c r="BQ1225" s="103">
        <f t="shared" si="494"/>
        <v>31105</v>
      </c>
      <c r="BS1225" s="7" t="s">
        <v>2466</v>
      </c>
    </row>
    <row r="1226" spans="1:71" ht="14" hidden="1" customHeight="1" outlineLevel="1" x14ac:dyDescent="0.2">
      <c r="A1226" t="s">
        <v>1138</v>
      </c>
      <c r="B1226" t="s">
        <v>413</v>
      </c>
      <c r="C1226" s="1">
        <f t="shared" si="485"/>
        <v>3599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95"/>
        <v>1963</v>
      </c>
      <c r="H1226" s="2">
        <f t="shared" si="496"/>
        <v>0.54542928591275353</v>
      </c>
      <c r="I1226" s="2"/>
      <c r="J1226" s="2">
        <f t="shared" si="486"/>
        <v>0.22728535704362324</v>
      </c>
      <c r="K1226" s="2">
        <f t="shared" si="487"/>
        <v>0.77271464295637682</v>
      </c>
      <c r="L1226" s="2">
        <f t="shared" si="488"/>
        <v>0</v>
      </c>
      <c r="M1226" s="2">
        <f t="shared" si="489"/>
        <v>-1.1102230246251565E-16</v>
      </c>
      <c r="N1226" s="1">
        <v>818</v>
      </c>
      <c r="O1226" s="1">
        <v>2781</v>
      </c>
      <c r="Q1226" s="61"/>
      <c r="R1226" s="61"/>
      <c r="S1226" s="61"/>
      <c r="T1226" s="61"/>
      <c r="U1226" s="61"/>
      <c r="V1226" s="61"/>
      <c r="W1226" s="61"/>
      <c r="X1226" s="61"/>
      <c r="Y1226" s="61"/>
      <c r="Z1226" s="61"/>
      <c r="BB1226" s="7">
        <f>IF(Q1226&gt;0,RANK(Q1226,(N1226:P1226,Q1226:AE1226)),0)</f>
        <v>0</v>
      </c>
      <c r="BC1226" s="7">
        <f>IF(R1226&gt;0,RANK(R1226,(N1226:P1226,Q1226:AE1226)),0)</f>
        <v>0</v>
      </c>
      <c r="BD1226" s="7">
        <f>IF(T1226&gt;0,RANK(T1226,(N1226:P1226,Q1226:AE1226)),0)</f>
        <v>0</v>
      </c>
      <c r="BE1226" s="7">
        <f>IF(S1226&gt;0,RANK(S1226,(N1226:P1226,Q1226:AE1226)),0)</f>
        <v>0</v>
      </c>
      <c r="BF1226" s="2">
        <f t="shared" si="490"/>
        <v>0</v>
      </c>
      <c r="BG1226" s="2">
        <f t="shared" si="491"/>
        <v>0</v>
      </c>
      <c r="BH1226" s="2">
        <f t="shared" si="492"/>
        <v>0</v>
      </c>
      <c r="BI1226" s="2">
        <f t="shared" si="493"/>
        <v>0</v>
      </c>
      <c r="BK1226" t="s">
        <v>1138</v>
      </c>
      <c r="BL1226" t="s">
        <v>413</v>
      </c>
      <c r="BO1226" s="99">
        <v>31</v>
      </c>
      <c r="BP1226" s="97">
        <v>107</v>
      </c>
      <c r="BQ1226" s="103">
        <f t="shared" si="494"/>
        <v>31107</v>
      </c>
      <c r="BS1226" s="7" t="s">
        <v>2466</v>
      </c>
    </row>
    <row r="1227" spans="1:71" ht="14" hidden="1" customHeight="1" outlineLevel="1" x14ac:dyDescent="0.2">
      <c r="A1227" t="s">
        <v>689</v>
      </c>
      <c r="B1227" t="s">
        <v>413</v>
      </c>
      <c r="C1227" s="1">
        <f t="shared" si="485"/>
        <v>116506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>IF(P1227&gt;0,RANK(P1227,(N1227:P1227,Q1227:AE1227)),0)</f>
        <v>0</v>
      </c>
      <c r="G1227" s="1">
        <f t="shared" si="495"/>
        <v>13386</v>
      </c>
      <c r="H1227" s="2">
        <f t="shared" si="496"/>
        <v>0.11489537019552641</v>
      </c>
      <c r="I1227" s="2"/>
      <c r="J1227" s="2">
        <f t="shared" si="486"/>
        <v>0.55744768509776321</v>
      </c>
      <c r="K1227" s="2">
        <f t="shared" si="487"/>
        <v>0.44255231490223679</v>
      </c>
      <c r="L1227" s="2">
        <f t="shared" si="488"/>
        <v>0</v>
      </c>
      <c r="M1227" s="2">
        <f t="shared" si="489"/>
        <v>0</v>
      </c>
      <c r="N1227" s="1">
        <v>64946</v>
      </c>
      <c r="O1227" s="1">
        <v>51560</v>
      </c>
      <c r="Q1227" s="61"/>
      <c r="R1227" s="61"/>
      <c r="S1227" s="61"/>
      <c r="T1227" s="61"/>
      <c r="U1227" s="61"/>
      <c r="V1227" s="61"/>
      <c r="W1227" s="61"/>
      <c r="X1227" s="61"/>
      <c r="Y1227" s="61"/>
      <c r="Z1227" s="61"/>
      <c r="BB1227" s="7">
        <f>IF(Q1227&gt;0,RANK(Q1227,(N1227:P1227,Q1227:AE1227)),0)</f>
        <v>0</v>
      </c>
      <c r="BC1227" s="7">
        <f>IF(R1227&gt;0,RANK(R1227,(N1227:P1227,Q1227:AE1227)),0)</f>
        <v>0</v>
      </c>
      <c r="BD1227" s="7">
        <f>IF(T1227&gt;0,RANK(T1227,(N1227:P1227,Q1227:AE1227)),0)</f>
        <v>0</v>
      </c>
      <c r="BE1227" s="7">
        <f>IF(S1227&gt;0,RANK(S1227,(N1227:P1227,Q1227:AE1227)),0)</f>
        <v>0</v>
      </c>
      <c r="BF1227" s="2">
        <f t="shared" si="490"/>
        <v>0</v>
      </c>
      <c r="BG1227" s="2">
        <f t="shared" si="491"/>
        <v>0</v>
      </c>
      <c r="BH1227" s="2">
        <f t="shared" si="492"/>
        <v>0</v>
      </c>
      <c r="BI1227" s="2">
        <f t="shared" si="493"/>
        <v>0</v>
      </c>
      <c r="BK1227" t="s">
        <v>689</v>
      </c>
      <c r="BL1227" t="s">
        <v>413</v>
      </c>
      <c r="BO1227" s="99">
        <v>31</v>
      </c>
      <c r="BP1227" s="97">
        <v>109</v>
      </c>
      <c r="BQ1227" s="103">
        <f t="shared" si="494"/>
        <v>31109</v>
      </c>
      <c r="BS1227" s="7" t="s">
        <v>2466</v>
      </c>
    </row>
    <row r="1228" spans="1:71" ht="14" hidden="1" customHeight="1" outlineLevel="1" x14ac:dyDescent="0.2">
      <c r="A1228" t="s">
        <v>600</v>
      </c>
      <c r="B1228" t="s">
        <v>413</v>
      </c>
      <c r="C1228" s="1">
        <f t="shared" si="485"/>
        <v>12519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95"/>
        <v>6171</v>
      </c>
      <c r="H1228" s="2">
        <f t="shared" si="496"/>
        <v>0.49293074526719388</v>
      </c>
      <c r="I1228" s="2"/>
      <c r="J1228" s="2">
        <f t="shared" si="486"/>
        <v>0.25353462736640309</v>
      </c>
      <c r="K1228" s="2">
        <f t="shared" si="487"/>
        <v>0.74646537263359691</v>
      </c>
      <c r="L1228" s="2">
        <f t="shared" si="488"/>
        <v>0</v>
      </c>
      <c r="M1228" s="2">
        <f t="shared" si="489"/>
        <v>0</v>
      </c>
      <c r="N1228" s="1">
        <v>3174</v>
      </c>
      <c r="O1228" s="1">
        <v>9345</v>
      </c>
      <c r="Q1228" s="61"/>
      <c r="R1228" s="61"/>
      <c r="S1228" s="61"/>
      <c r="T1228" s="61"/>
      <c r="U1228" s="61"/>
      <c r="V1228" s="61"/>
      <c r="W1228" s="61"/>
      <c r="X1228" s="61"/>
      <c r="Y1228" s="61"/>
      <c r="Z1228" s="61"/>
      <c r="BB1228" s="7">
        <f>IF(Q1228&gt;0,RANK(Q1228,(N1228:P1228,Q1228:AE1228)),0)</f>
        <v>0</v>
      </c>
      <c r="BC1228" s="7">
        <f>IF(R1228&gt;0,RANK(R1228,(N1228:P1228,Q1228:AE1228)),0)</f>
        <v>0</v>
      </c>
      <c r="BD1228" s="7">
        <f>IF(T1228&gt;0,RANK(T1228,(N1228:P1228,Q1228:AE1228)),0)</f>
        <v>0</v>
      </c>
      <c r="BE1228" s="7">
        <f>IF(S1228&gt;0,RANK(S1228,(N1228:P1228,Q1228:AE1228)),0)</f>
        <v>0</v>
      </c>
      <c r="BF1228" s="2">
        <f t="shared" si="490"/>
        <v>0</v>
      </c>
      <c r="BG1228" s="2">
        <f t="shared" si="491"/>
        <v>0</v>
      </c>
      <c r="BH1228" s="2">
        <f t="shared" si="492"/>
        <v>0</v>
      </c>
      <c r="BI1228" s="2">
        <f t="shared" si="493"/>
        <v>0</v>
      </c>
      <c r="BK1228" t="s">
        <v>600</v>
      </c>
      <c r="BL1228" t="s">
        <v>413</v>
      </c>
      <c r="BO1228" s="99">
        <v>31</v>
      </c>
      <c r="BP1228" s="97">
        <v>111</v>
      </c>
      <c r="BQ1228" s="103">
        <f t="shared" si="494"/>
        <v>31111</v>
      </c>
      <c r="BS1228" s="7" t="s">
        <v>2466</v>
      </c>
    </row>
    <row r="1229" spans="1:71" ht="14" hidden="1" customHeight="1" outlineLevel="1" x14ac:dyDescent="0.2">
      <c r="A1229" t="s">
        <v>14</v>
      </c>
      <c r="B1229" t="s">
        <v>413</v>
      </c>
      <c r="C1229" s="1">
        <f t="shared" si="485"/>
        <v>335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0</v>
      </c>
      <c r="G1229" s="1">
        <f t="shared" si="495"/>
        <v>279</v>
      </c>
      <c r="H1229" s="2">
        <f t="shared" si="496"/>
        <v>0.83283582089552244</v>
      </c>
      <c r="I1229" s="2"/>
      <c r="J1229" s="2">
        <f t="shared" si="486"/>
        <v>8.3582089552238809E-2</v>
      </c>
      <c r="K1229" s="2">
        <f t="shared" si="487"/>
        <v>0.91641791044776122</v>
      </c>
      <c r="L1229" s="2">
        <f t="shared" si="488"/>
        <v>0</v>
      </c>
      <c r="M1229" s="2">
        <f t="shared" si="489"/>
        <v>0</v>
      </c>
      <c r="N1229" s="1">
        <v>28</v>
      </c>
      <c r="O1229" s="1">
        <v>307</v>
      </c>
      <c r="Q1229" s="61"/>
      <c r="R1229" s="61"/>
      <c r="S1229" s="61"/>
      <c r="T1229" s="61"/>
      <c r="U1229" s="61"/>
      <c r="V1229" s="61"/>
      <c r="W1229" s="61"/>
      <c r="X1229" s="61"/>
      <c r="Y1229" s="61"/>
      <c r="Z1229" s="61"/>
      <c r="BB1229" s="7">
        <f>IF(Q1229&gt;0,RANK(Q1229,(N1229:P1229,Q1229:AE1229)),0)</f>
        <v>0</v>
      </c>
      <c r="BC1229" s="7">
        <f>IF(R1229&gt;0,RANK(R1229,(N1229:P1229,Q1229:AE1229)),0)</f>
        <v>0</v>
      </c>
      <c r="BD1229" s="7">
        <f>IF(T1229&gt;0,RANK(T1229,(N1229:P1229,Q1229:AE1229)),0)</f>
        <v>0</v>
      </c>
      <c r="BE1229" s="7">
        <f>IF(S1229&gt;0,RANK(S1229,(N1229:P1229,Q1229:AE1229)),0)</f>
        <v>0</v>
      </c>
      <c r="BF1229" s="2">
        <f t="shared" si="490"/>
        <v>0</v>
      </c>
      <c r="BG1229" s="2">
        <f t="shared" si="491"/>
        <v>0</v>
      </c>
      <c r="BH1229" s="2">
        <f t="shared" si="492"/>
        <v>0</v>
      </c>
      <c r="BI1229" s="2">
        <f t="shared" si="493"/>
        <v>0</v>
      </c>
      <c r="BK1229" t="s">
        <v>14</v>
      </c>
      <c r="BL1229" t="s">
        <v>413</v>
      </c>
      <c r="BO1229" s="99">
        <v>31</v>
      </c>
      <c r="BP1229" s="97">
        <v>113</v>
      </c>
      <c r="BQ1229" s="103">
        <f t="shared" si="494"/>
        <v>31113</v>
      </c>
      <c r="BS1229" s="7" t="s">
        <v>2466</v>
      </c>
    </row>
    <row r="1230" spans="1:71" ht="14" hidden="1" customHeight="1" outlineLevel="1" x14ac:dyDescent="0.2">
      <c r="A1230" t="s">
        <v>1034</v>
      </c>
      <c r="B1230" t="s">
        <v>413</v>
      </c>
      <c r="C1230" s="1">
        <f t="shared" si="485"/>
        <v>307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95"/>
        <v>193</v>
      </c>
      <c r="H1230" s="2">
        <f t="shared" si="496"/>
        <v>0.62866449511400646</v>
      </c>
      <c r="I1230" s="2"/>
      <c r="J1230" s="2">
        <f t="shared" si="486"/>
        <v>0.18566775244299674</v>
      </c>
      <c r="K1230" s="2">
        <f t="shared" si="487"/>
        <v>0.81433224755700329</v>
      </c>
      <c r="L1230" s="2">
        <f t="shared" si="488"/>
        <v>0</v>
      </c>
      <c r="M1230" s="2">
        <f t="shared" si="489"/>
        <v>0</v>
      </c>
      <c r="N1230" s="1">
        <v>57</v>
      </c>
      <c r="O1230" s="1">
        <v>250</v>
      </c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BB1230" s="7">
        <f>IF(Q1230&gt;0,RANK(Q1230,(N1230:P1230,Q1230:AE1230)),0)</f>
        <v>0</v>
      </c>
      <c r="BC1230" s="7">
        <f>IF(R1230&gt;0,RANK(R1230,(N1230:P1230,Q1230:AE1230)),0)</f>
        <v>0</v>
      </c>
      <c r="BD1230" s="7">
        <f>IF(T1230&gt;0,RANK(T1230,(N1230:P1230,Q1230:AE1230)),0)</f>
        <v>0</v>
      </c>
      <c r="BE1230" s="7">
        <f>IF(S1230&gt;0,RANK(S1230,(N1230:P1230,Q1230:AE1230)),0)</f>
        <v>0</v>
      </c>
      <c r="BF1230" s="2">
        <f t="shared" si="490"/>
        <v>0</v>
      </c>
      <c r="BG1230" s="2">
        <f t="shared" si="491"/>
        <v>0</v>
      </c>
      <c r="BH1230" s="2">
        <f t="shared" si="492"/>
        <v>0</v>
      </c>
      <c r="BI1230" s="2">
        <f t="shared" si="493"/>
        <v>0</v>
      </c>
      <c r="BK1230" t="s">
        <v>1034</v>
      </c>
      <c r="BL1230" t="s">
        <v>413</v>
      </c>
      <c r="BO1230" s="99">
        <v>31</v>
      </c>
      <c r="BP1230" s="97">
        <v>115</v>
      </c>
      <c r="BQ1230" s="103">
        <f t="shared" si="494"/>
        <v>31115</v>
      </c>
      <c r="BS1230" s="7" t="s">
        <v>2466</v>
      </c>
    </row>
    <row r="1231" spans="1:71" ht="14" hidden="1" customHeight="1" outlineLevel="1" x14ac:dyDescent="0.2">
      <c r="A1231" t="s">
        <v>1007</v>
      </c>
      <c r="B1231" t="s">
        <v>413</v>
      </c>
      <c r="C1231" s="1">
        <f t="shared" si="485"/>
        <v>256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95"/>
        <v>166</v>
      </c>
      <c r="H1231" s="2">
        <f t="shared" si="496"/>
        <v>0.6484375</v>
      </c>
      <c r="I1231" s="2"/>
      <c r="J1231" s="2">
        <f t="shared" si="486"/>
        <v>0.17578125</v>
      </c>
      <c r="K1231" s="2">
        <f t="shared" si="487"/>
        <v>0.82421875</v>
      </c>
      <c r="L1231" s="2">
        <f t="shared" si="488"/>
        <v>0</v>
      </c>
      <c r="M1231" s="2">
        <f t="shared" si="489"/>
        <v>0</v>
      </c>
      <c r="N1231" s="1">
        <v>45</v>
      </c>
      <c r="O1231" s="1">
        <v>211</v>
      </c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BB1231" s="7">
        <f>IF(Q1231&gt;0,RANK(Q1231,(N1231:P1231,Q1231:AE1231)),0)</f>
        <v>0</v>
      </c>
      <c r="BC1231" s="7">
        <f>IF(R1231&gt;0,RANK(R1231,(N1231:P1231,Q1231:AE1231)),0)</f>
        <v>0</v>
      </c>
      <c r="BD1231" s="7">
        <f>IF(T1231&gt;0,RANK(T1231,(N1231:P1231,Q1231:AE1231)),0)</f>
        <v>0</v>
      </c>
      <c r="BE1231" s="7">
        <f>IF(S1231&gt;0,RANK(S1231,(N1231:P1231,Q1231:AE1231)),0)</f>
        <v>0</v>
      </c>
      <c r="BF1231" s="2">
        <f t="shared" si="490"/>
        <v>0</v>
      </c>
      <c r="BG1231" s="2">
        <f t="shared" si="491"/>
        <v>0</v>
      </c>
      <c r="BH1231" s="2">
        <f t="shared" si="492"/>
        <v>0</v>
      </c>
      <c r="BI1231" s="2">
        <f t="shared" si="493"/>
        <v>0</v>
      </c>
      <c r="BK1231" t="s">
        <v>1007</v>
      </c>
      <c r="BL1231" t="s">
        <v>413</v>
      </c>
      <c r="BO1231" s="99">
        <v>31</v>
      </c>
      <c r="BP1231" s="97">
        <v>117</v>
      </c>
      <c r="BQ1231" s="103">
        <f t="shared" si="494"/>
        <v>31117</v>
      </c>
      <c r="BS1231" s="7" t="s">
        <v>2466</v>
      </c>
    </row>
    <row r="1232" spans="1:71" ht="14" hidden="1" customHeight="1" outlineLevel="1" x14ac:dyDescent="0.2">
      <c r="A1232" t="s">
        <v>1693</v>
      </c>
      <c r="B1232" t="s">
        <v>413</v>
      </c>
      <c r="C1232" s="1">
        <f t="shared" si="485"/>
        <v>10465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95"/>
        <v>5347</v>
      </c>
      <c r="H1232" s="2">
        <f t="shared" si="496"/>
        <v>0.51094123268036307</v>
      </c>
      <c r="I1232" s="2"/>
      <c r="J1232" s="2">
        <f t="shared" si="486"/>
        <v>0.24452938365981844</v>
      </c>
      <c r="K1232" s="2">
        <f t="shared" si="487"/>
        <v>0.75547061634018153</v>
      </c>
      <c r="L1232" s="2">
        <f t="shared" si="488"/>
        <v>0</v>
      </c>
      <c r="M1232" s="2">
        <f t="shared" si="489"/>
        <v>0</v>
      </c>
      <c r="N1232" s="1">
        <v>2559</v>
      </c>
      <c r="O1232" s="1">
        <v>7906</v>
      </c>
      <c r="Q1232" s="61"/>
      <c r="R1232" s="61"/>
      <c r="S1232" s="61"/>
      <c r="T1232" s="61"/>
      <c r="U1232" s="61"/>
      <c r="V1232" s="61"/>
      <c r="W1232" s="61"/>
      <c r="X1232" s="61"/>
      <c r="Y1232" s="61"/>
      <c r="Z1232" s="61"/>
      <c r="BB1232" s="7">
        <f>IF(Q1232&gt;0,RANK(Q1232,(N1232:P1232,Q1232:AE1232)),0)</f>
        <v>0</v>
      </c>
      <c r="BC1232" s="7">
        <f>IF(R1232&gt;0,RANK(R1232,(N1232:P1232,Q1232:AE1232)),0)</f>
        <v>0</v>
      </c>
      <c r="BD1232" s="7">
        <f>IF(T1232&gt;0,RANK(T1232,(N1232:P1232,Q1232:AE1232)),0)</f>
        <v>0</v>
      </c>
      <c r="BE1232" s="7">
        <f>IF(S1232&gt;0,RANK(S1232,(N1232:P1232,Q1232:AE1232)),0)</f>
        <v>0</v>
      </c>
      <c r="BF1232" s="2">
        <f t="shared" si="490"/>
        <v>0</v>
      </c>
      <c r="BG1232" s="2">
        <f t="shared" si="491"/>
        <v>0</v>
      </c>
      <c r="BH1232" s="2">
        <f t="shared" si="492"/>
        <v>0</v>
      </c>
      <c r="BI1232" s="2">
        <f t="shared" si="493"/>
        <v>0</v>
      </c>
      <c r="BK1232" t="s">
        <v>1693</v>
      </c>
      <c r="BL1232" t="s">
        <v>413</v>
      </c>
      <c r="BO1232" s="99">
        <v>31</v>
      </c>
      <c r="BP1232" s="97">
        <v>119</v>
      </c>
      <c r="BQ1232" s="103">
        <f t="shared" si="494"/>
        <v>31119</v>
      </c>
      <c r="BS1232" s="7" t="s">
        <v>2466</v>
      </c>
    </row>
    <row r="1233" spans="1:71" ht="14" hidden="1" customHeight="1" outlineLevel="1" x14ac:dyDescent="0.2">
      <c r="A1233" t="s">
        <v>116</v>
      </c>
      <c r="B1233" t="s">
        <v>413</v>
      </c>
      <c r="C1233" s="1">
        <f t="shared" si="485"/>
        <v>3377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95"/>
        <v>2013</v>
      </c>
      <c r="H1233" s="2">
        <f t="shared" si="496"/>
        <v>0.59609120521172643</v>
      </c>
      <c r="I1233" s="2"/>
      <c r="J1233" s="2">
        <f t="shared" si="486"/>
        <v>0.20195439739413681</v>
      </c>
      <c r="K1233" s="2">
        <f t="shared" si="487"/>
        <v>0.79804560260586321</v>
      </c>
      <c r="L1233" s="2">
        <f t="shared" si="488"/>
        <v>0</v>
      </c>
      <c r="M1233" s="2">
        <f t="shared" si="489"/>
        <v>0</v>
      </c>
      <c r="N1233" s="1">
        <v>682</v>
      </c>
      <c r="O1233" s="1">
        <v>2695</v>
      </c>
      <c r="Q1233" s="61"/>
      <c r="R1233" s="61"/>
      <c r="S1233" s="61"/>
      <c r="T1233" s="61"/>
      <c r="U1233" s="61"/>
      <c r="V1233" s="61"/>
      <c r="W1233" s="61"/>
      <c r="X1233" s="61"/>
      <c r="Y1233" s="61"/>
      <c r="Z1233" s="61"/>
      <c r="BB1233" s="7">
        <f>IF(Q1233&gt;0,RANK(Q1233,(N1233:P1233,Q1233:AE1233)),0)</f>
        <v>0</v>
      </c>
      <c r="BC1233" s="7">
        <f>IF(R1233&gt;0,RANK(R1233,(N1233:P1233,Q1233:AE1233)),0)</f>
        <v>0</v>
      </c>
      <c r="BD1233" s="7">
        <f>IF(T1233&gt;0,RANK(T1233,(N1233:P1233,Q1233:AE1233)),0)</f>
        <v>0</v>
      </c>
      <c r="BE1233" s="7">
        <f>IF(S1233&gt;0,RANK(S1233,(N1233:P1233,Q1233:AE1233)),0)</f>
        <v>0</v>
      </c>
      <c r="BF1233" s="2">
        <f t="shared" si="490"/>
        <v>0</v>
      </c>
      <c r="BG1233" s="2">
        <f t="shared" si="491"/>
        <v>0</v>
      </c>
      <c r="BH1233" s="2">
        <f t="shared" si="492"/>
        <v>0</v>
      </c>
      <c r="BI1233" s="2">
        <f t="shared" si="493"/>
        <v>0</v>
      </c>
      <c r="BK1233" t="s">
        <v>116</v>
      </c>
      <c r="BL1233" t="s">
        <v>413</v>
      </c>
      <c r="BO1233" s="99">
        <v>31</v>
      </c>
      <c r="BP1233" s="97">
        <v>121</v>
      </c>
      <c r="BQ1233" s="103">
        <f t="shared" si="494"/>
        <v>31121</v>
      </c>
      <c r="BS1233" s="7" t="s">
        <v>2466</v>
      </c>
    </row>
    <row r="1234" spans="1:71" ht="14" hidden="1" customHeight="1" outlineLevel="1" x14ac:dyDescent="0.2">
      <c r="A1234" t="s">
        <v>2538</v>
      </c>
      <c r="B1234" t="s">
        <v>413</v>
      </c>
      <c r="C1234" s="1">
        <f t="shared" si="485"/>
        <v>2115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95"/>
        <v>1167</v>
      </c>
      <c r="H1234" s="2">
        <f t="shared" si="496"/>
        <v>0.55177304964539009</v>
      </c>
      <c r="I1234" s="2"/>
      <c r="J1234" s="2">
        <f t="shared" si="486"/>
        <v>0.22411347517730495</v>
      </c>
      <c r="K1234" s="2">
        <f t="shared" si="487"/>
        <v>0.77588652482269505</v>
      </c>
      <c r="L1234" s="2">
        <f t="shared" si="488"/>
        <v>0</v>
      </c>
      <c r="M1234" s="2">
        <f t="shared" si="489"/>
        <v>0</v>
      </c>
      <c r="N1234" s="1">
        <v>474</v>
      </c>
      <c r="O1234" s="1">
        <v>1641</v>
      </c>
      <c r="Q1234" s="61"/>
      <c r="R1234" s="61"/>
      <c r="S1234" s="61"/>
      <c r="T1234" s="61"/>
      <c r="U1234" s="61"/>
      <c r="V1234" s="61"/>
      <c r="W1234" s="61"/>
      <c r="X1234" s="61"/>
      <c r="Y1234" s="61"/>
      <c r="Z1234" s="61"/>
      <c r="BB1234" s="7">
        <f>IF(Q1234&gt;0,RANK(Q1234,(N1234:P1234,Q1234:AE1234)),0)</f>
        <v>0</v>
      </c>
      <c r="BC1234" s="7">
        <f>IF(R1234&gt;0,RANK(R1234,(N1234:P1234,Q1234:AE1234)),0)</f>
        <v>0</v>
      </c>
      <c r="BD1234" s="7">
        <f>IF(T1234&gt;0,RANK(T1234,(N1234:P1234,Q1234:AE1234)),0)</f>
        <v>0</v>
      </c>
      <c r="BE1234" s="7">
        <f>IF(S1234&gt;0,RANK(S1234,(N1234:P1234,Q1234:AE1234)),0)</f>
        <v>0</v>
      </c>
      <c r="BF1234" s="2">
        <f t="shared" si="490"/>
        <v>0</v>
      </c>
      <c r="BG1234" s="2">
        <f t="shared" si="491"/>
        <v>0</v>
      </c>
      <c r="BH1234" s="2">
        <f t="shared" si="492"/>
        <v>0</v>
      </c>
      <c r="BI1234" s="2">
        <f t="shared" si="493"/>
        <v>0</v>
      </c>
      <c r="BK1234" t="s">
        <v>2538</v>
      </c>
      <c r="BL1234" t="s">
        <v>413</v>
      </c>
      <c r="BO1234" s="99">
        <v>31</v>
      </c>
      <c r="BP1234" s="97">
        <v>123</v>
      </c>
      <c r="BQ1234" s="103">
        <f t="shared" si="494"/>
        <v>31123</v>
      </c>
      <c r="BS1234" s="7" t="s">
        <v>2466</v>
      </c>
    </row>
    <row r="1235" spans="1:71" ht="14" hidden="1" customHeight="1" outlineLevel="1" x14ac:dyDescent="0.2">
      <c r="A1235" t="s">
        <v>2099</v>
      </c>
      <c r="B1235" t="s">
        <v>413</v>
      </c>
      <c r="C1235" s="1">
        <f t="shared" si="485"/>
        <v>1246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95"/>
        <v>610</v>
      </c>
      <c r="H1235" s="2">
        <f t="shared" si="496"/>
        <v>0.4895666131621188</v>
      </c>
      <c r="I1235" s="2"/>
      <c r="J1235" s="2">
        <f t="shared" si="486"/>
        <v>0.2552166934189406</v>
      </c>
      <c r="K1235" s="2">
        <f t="shared" si="487"/>
        <v>0.7447833065810594</v>
      </c>
      <c r="L1235" s="2">
        <f t="shared" si="488"/>
        <v>0</v>
      </c>
      <c r="M1235" s="2">
        <f t="shared" si="489"/>
        <v>0</v>
      </c>
      <c r="N1235" s="1">
        <v>318</v>
      </c>
      <c r="O1235" s="1">
        <v>928</v>
      </c>
      <c r="Q1235" s="61"/>
      <c r="R1235" s="61"/>
      <c r="S1235" s="61"/>
      <c r="T1235" s="61"/>
      <c r="U1235" s="61"/>
      <c r="V1235" s="61"/>
      <c r="W1235" s="61"/>
      <c r="X1235" s="61"/>
      <c r="Y1235" s="61"/>
      <c r="Z1235" s="61"/>
      <c r="BB1235" s="7">
        <f>IF(Q1235&gt;0,RANK(Q1235,(N1235:P1235,Q1235:AE1235)),0)</f>
        <v>0</v>
      </c>
      <c r="BC1235" s="7">
        <f>IF(R1235&gt;0,RANK(R1235,(N1235:P1235,Q1235:AE1235)),0)</f>
        <v>0</v>
      </c>
      <c r="BD1235" s="7">
        <f>IF(T1235&gt;0,RANK(T1235,(N1235:P1235,Q1235:AE1235)),0)</f>
        <v>0</v>
      </c>
      <c r="BE1235" s="7">
        <f>IF(S1235&gt;0,RANK(S1235,(N1235:P1235,Q1235:AE1235)),0)</f>
        <v>0</v>
      </c>
      <c r="BF1235" s="2">
        <f t="shared" si="490"/>
        <v>0</v>
      </c>
      <c r="BG1235" s="2">
        <f t="shared" si="491"/>
        <v>0</v>
      </c>
      <c r="BH1235" s="2">
        <f t="shared" si="492"/>
        <v>0</v>
      </c>
      <c r="BI1235" s="2">
        <f t="shared" si="493"/>
        <v>0</v>
      </c>
      <c r="BK1235" t="s">
        <v>2099</v>
      </c>
      <c r="BL1235" t="s">
        <v>413</v>
      </c>
      <c r="BO1235" s="99">
        <v>31</v>
      </c>
      <c r="BP1235" s="97">
        <v>125</v>
      </c>
      <c r="BQ1235" s="103">
        <f t="shared" si="494"/>
        <v>31125</v>
      </c>
      <c r="BS1235" s="7" t="s">
        <v>2466</v>
      </c>
    </row>
    <row r="1236" spans="1:71" ht="14" hidden="1" customHeight="1" outlineLevel="1" x14ac:dyDescent="0.2">
      <c r="A1236" t="s">
        <v>223</v>
      </c>
      <c r="B1236" t="s">
        <v>413</v>
      </c>
      <c r="C1236" s="1">
        <f t="shared" si="485"/>
        <v>2616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95"/>
        <v>1034</v>
      </c>
      <c r="H1236" s="2">
        <f t="shared" si="496"/>
        <v>0.39525993883792049</v>
      </c>
      <c r="I1236" s="2"/>
      <c r="J1236" s="2">
        <f t="shared" si="486"/>
        <v>0.30237003058103973</v>
      </c>
      <c r="K1236" s="2">
        <f t="shared" si="487"/>
        <v>0.69762996941896027</v>
      </c>
      <c r="L1236" s="2">
        <f t="shared" si="488"/>
        <v>0</v>
      </c>
      <c r="M1236" s="2">
        <f t="shared" si="489"/>
        <v>0</v>
      </c>
      <c r="N1236" s="1">
        <v>791</v>
      </c>
      <c r="O1236" s="1">
        <v>1825</v>
      </c>
      <c r="Q1236" s="61"/>
      <c r="R1236" s="61"/>
      <c r="S1236" s="61"/>
      <c r="T1236" s="61"/>
      <c r="U1236" s="61"/>
      <c r="V1236" s="61"/>
      <c r="W1236" s="61"/>
      <c r="X1236" s="61"/>
      <c r="Y1236" s="61"/>
      <c r="Z1236" s="61"/>
      <c r="BB1236" s="7">
        <f>IF(Q1236&gt;0,RANK(Q1236,(N1236:P1236,Q1236:AE1236)),0)</f>
        <v>0</v>
      </c>
      <c r="BC1236" s="7">
        <f>IF(R1236&gt;0,RANK(R1236,(N1236:P1236,Q1236:AE1236)),0)</f>
        <v>0</v>
      </c>
      <c r="BD1236" s="7">
        <f>IF(T1236&gt;0,RANK(T1236,(N1236:P1236,Q1236:AE1236)),0)</f>
        <v>0</v>
      </c>
      <c r="BE1236" s="7">
        <f>IF(S1236&gt;0,RANK(S1236,(N1236:P1236,Q1236:AE1236)),0)</f>
        <v>0</v>
      </c>
      <c r="BF1236" s="2">
        <f t="shared" si="490"/>
        <v>0</v>
      </c>
      <c r="BG1236" s="2">
        <f t="shared" si="491"/>
        <v>0</v>
      </c>
      <c r="BH1236" s="2">
        <f t="shared" si="492"/>
        <v>0</v>
      </c>
      <c r="BI1236" s="2">
        <f t="shared" si="493"/>
        <v>0</v>
      </c>
      <c r="BK1236" t="s">
        <v>223</v>
      </c>
      <c r="BL1236" t="s">
        <v>413</v>
      </c>
      <c r="BO1236" s="99">
        <v>31</v>
      </c>
      <c r="BP1236" s="97">
        <v>127</v>
      </c>
      <c r="BQ1236" s="103">
        <f t="shared" si="494"/>
        <v>31127</v>
      </c>
      <c r="BS1236" s="7" t="s">
        <v>2466</v>
      </c>
    </row>
    <row r="1237" spans="1:71" ht="14" hidden="1" customHeight="1" outlineLevel="1" x14ac:dyDescent="0.2">
      <c r="A1237" t="s">
        <v>2285</v>
      </c>
      <c r="B1237" t="s">
        <v>413</v>
      </c>
      <c r="C1237" s="1">
        <f t="shared" ref="C1237:C1266" si="497">SUM(N1237:AY1237)</f>
        <v>1765</v>
      </c>
      <c r="D1237" s="7">
        <f>IF(N1237&gt;0, RANK(N1237,(N1237:P1237,Q1237:AE1237)),0)</f>
        <v>2</v>
      </c>
      <c r="E1237" s="7">
        <f>IF(O1237&gt;0,RANK(O1237,(N1237:P1237,Q1237:AE1237)),0)</f>
        <v>1</v>
      </c>
      <c r="F1237" s="7">
        <f>IF(P1237&gt;0,RANK(P1237,(N1237:P1237,Q1237:AE1237)),0)</f>
        <v>0</v>
      </c>
      <c r="G1237" s="1">
        <f t="shared" si="495"/>
        <v>1085</v>
      </c>
      <c r="H1237" s="2">
        <f t="shared" si="496"/>
        <v>0.61473087818696881</v>
      </c>
      <c r="I1237" s="2"/>
      <c r="J1237" s="2">
        <f t="shared" ref="J1237:J1266" si="498">IF($C1237=0,"-",N1237/$C1237)</f>
        <v>0.19263456090651557</v>
      </c>
      <c r="K1237" s="2">
        <f t="shared" ref="K1237:K1266" si="499">IF($C1237=0,"-",O1237/$C1237)</f>
        <v>0.80736543909348446</v>
      </c>
      <c r="L1237" s="2">
        <f t="shared" ref="L1237:L1266" si="500">IF($C1237=0,"-",P1237/$C1237)</f>
        <v>0</v>
      </c>
      <c r="M1237" s="2">
        <f t="shared" ref="M1237:M1266" si="501">IF(C1237=0,"-",(1-J1237-K1237-L1237))</f>
        <v>0</v>
      </c>
      <c r="N1237" s="1">
        <v>340</v>
      </c>
      <c r="O1237" s="1">
        <v>1425</v>
      </c>
      <c r="Q1237" s="61"/>
      <c r="R1237" s="61"/>
      <c r="S1237" s="61"/>
      <c r="T1237" s="61"/>
      <c r="U1237" s="61"/>
      <c r="V1237" s="61"/>
      <c r="W1237" s="61"/>
      <c r="X1237" s="61"/>
      <c r="Y1237" s="61"/>
      <c r="Z1237" s="61"/>
      <c r="BB1237" s="7">
        <f>IF(Q1237&gt;0,RANK(Q1237,(N1237:P1237,Q1237:AE1237)),0)</f>
        <v>0</v>
      </c>
      <c r="BC1237" s="7">
        <f>IF(R1237&gt;0,RANK(R1237,(N1237:P1237,Q1237:AE1237)),0)</f>
        <v>0</v>
      </c>
      <c r="BD1237" s="7">
        <f>IF(T1237&gt;0,RANK(T1237,(N1237:P1237,Q1237:AE1237)),0)</f>
        <v>0</v>
      </c>
      <c r="BE1237" s="7">
        <f>IF(S1237&gt;0,RANK(S1237,(N1237:P1237,Q1237:AE1237)),0)</f>
        <v>0</v>
      </c>
      <c r="BF1237" s="2">
        <f t="shared" ref="BF1237:BF1266" si="502">IF($C1237=0,"-",Q1237/$C1237)</f>
        <v>0</v>
      </c>
      <c r="BG1237" s="2">
        <f t="shared" ref="BG1237:BG1266" si="503">IF($C1237=0,"-",R1237/$C1237)</f>
        <v>0</v>
      </c>
      <c r="BH1237" s="2">
        <f t="shared" ref="BH1237:BH1266" si="504">IF($C1237=0,"-",T1237/$C1237)</f>
        <v>0</v>
      </c>
      <c r="BI1237" s="2">
        <f t="shared" ref="BI1237:BI1266" si="505">IF($C1237=0,"-",S1237/$C1237)</f>
        <v>0</v>
      </c>
      <c r="BK1237" t="s">
        <v>2285</v>
      </c>
      <c r="BL1237" t="s">
        <v>413</v>
      </c>
      <c r="BO1237" s="99">
        <v>31</v>
      </c>
      <c r="BP1237" s="97">
        <v>129</v>
      </c>
      <c r="BQ1237" s="103">
        <f t="shared" ref="BQ1237:BQ1265" si="506">BO1237*1000+BP1237</f>
        <v>31129</v>
      </c>
      <c r="BS1237" s="7" t="s">
        <v>2466</v>
      </c>
    </row>
    <row r="1238" spans="1:71" ht="14" hidden="1" customHeight="1" outlineLevel="1" x14ac:dyDescent="0.2">
      <c r="A1238" t="s">
        <v>2286</v>
      </c>
      <c r="B1238" t="s">
        <v>413</v>
      </c>
      <c r="C1238" s="1">
        <f t="shared" si="497"/>
        <v>6371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95"/>
        <v>2157</v>
      </c>
      <c r="H1238" s="2">
        <f t="shared" si="496"/>
        <v>0.33856537435253492</v>
      </c>
      <c r="I1238" s="2"/>
      <c r="J1238" s="2">
        <f t="shared" si="498"/>
        <v>0.33071731282373251</v>
      </c>
      <c r="K1238" s="2">
        <f t="shared" si="499"/>
        <v>0.66928268717626749</v>
      </c>
      <c r="L1238" s="2">
        <f t="shared" si="500"/>
        <v>0</v>
      </c>
      <c r="M1238" s="2">
        <f t="shared" si="501"/>
        <v>0</v>
      </c>
      <c r="N1238" s="1">
        <v>2107</v>
      </c>
      <c r="O1238" s="1">
        <v>4264</v>
      </c>
      <c r="Q1238" s="61"/>
      <c r="R1238" s="61"/>
      <c r="S1238" s="61"/>
      <c r="T1238" s="61"/>
      <c r="U1238" s="61"/>
      <c r="V1238" s="61"/>
      <c r="W1238" s="61"/>
      <c r="X1238" s="61"/>
      <c r="Y1238" s="61"/>
      <c r="Z1238" s="61"/>
      <c r="BB1238" s="7">
        <f>IF(Q1238&gt;0,RANK(Q1238,(N1238:P1238,Q1238:AE1238)),0)</f>
        <v>0</v>
      </c>
      <c r="BC1238" s="7">
        <f>IF(R1238&gt;0,RANK(R1238,(N1238:P1238,Q1238:AE1238)),0)</f>
        <v>0</v>
      </c>
      <c r="BD1238" s="7">
        <f>IF(T1238&gt;0,RANK(T1238,(N1238:P1238,Q1238:AE1238)),0)</f>
        <v>0</v>
      </c>
      <c r="BE1238" s="7">
        <f>IF(S1238&gt;0,RANK(S1238,(N1238:P1238,Q1238:AE1238)),0)</f>
        <v>0</v>
      </c>
      <c r="BF1238" s="2">
        <f t="shared" si="502"/>
        <v>0</v>
      </c>
      <c r="BG1238" s="2">
        <f t="shared" si="503"/>
        <v>0</v>
      </c>
      <c r="BH1238" s="2">
        <f t="shared" si="504"/>
        <v>0</v>
      </c>
      <c r="BI1238" s="2">
        <f t="shared" si="505"/>
        <v>0</v>
      </c>
      <c r="BK1238" t="s">
        <v>2286</v>
      </c>
      <c r="BL1238" t="s">
        <v>413</v>
      </c>
      <c r="BO1238" s="99">
        <v>31</v>
      </c>
      <c r="BP1238" s="97">
        <v>131</v>
      </c>
      <c r="BQ1238" s="103">
        <f t="shared" si="506"/>
        <v>31131</v>
      </c>
      <c r="BS1238" s="7" t="s">
        <v>2466</v>
      </c>
    </row>
    <row r="1239" spans="1:71" ht="14" hidden="1" customHeight="1" outlineLevel="1" x14ac:dyDescent="0.2">
      <c r="A1239" t="s">
        <v>1521</v>
      </c>
      <c r="B1239" t="s">
        <v>413</v>
      </c>
      <c r="C1239" s="1">
        <f t="shared" si="497"/>
        <v>1154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95"/>
        <v>454</v>
      </c>
      <c r="H1239" s="2">
        <f t="shared" si="496"/>
        <v>0.39341421143847488</v>
      </c>
      <c r="I1239" s="2"/>
      <c r="J1239" s="2">
        <f t="shared" si="498"/>
        <v>0.30329289428076256</v>
      </c>
      <c r="K1239" s="2">
        <f t="shared" si="499"/>
        <v>0.69670710571923744</v>
      </c>
      <c r="L1239" s="2">
        <f t="shared" si="500"/>
        <v>0</v>
      </c>
      <c r="M1239" s="2">
        <f t="shared" si="501"/>
        <v>0</v>
      </c>
      <c r="N1239" s="1">
        <v>350</v>
      </c>
      <c r="O1239" s="1">
        <v>804</v>
      </c>
      <c r="Q1239" s="61"/>
      <c r="R1239" s="61"/>
      <c r="S1239" s="61"/>
      <c r="T1239" s="61"/>
      <c r="U1239" s="61"/>
      <c r="V1239" s="61"/>
      <c r="W1239" s="61"/>
      <c r="X1239" s="61"/>
      <c r="Y1239" s="61"/>
      <c r="Z1239" s="61"/>
      <c r="BB1239" s="7">
        <f>IF(Q1239&gt;0,RANK(Q1239,(N1239:P1239,Q1239:AE1239)),0)</f>
        <v>0</v>
      </c>
      <c r="BC1239" s="7">
        <f>IF(R1239&gt;0,RANK(R1239,(N1239:P1239,Q1239:AE1239)),0)</f>
        <v>0</v>
      </c>
      <c r="BD1239" s="7">
        <f>IF(T1239&gt;0,RANK(T1239,(N1239:P1239,Q1239:AE1239)),0)</f>
        <v>0</v>
      </c>
      <c r="BE1239" s="7">
        <f>IF(S1239&gt;0,RANK(S1239,(N1239:P1239,Q1239:AE1239)),0)</f>
        <v>0</v>
      </c>
      <c r="BF1239" s="2">
        <f t="shared" si="502"/>
        <v>0</v>
      </c>
      <c r="BG1239" s="2">
        <f t="shared" si="503"/>
        <v>0</v>
      </c>
      <c r="BH1239" s="2">
        <f t="shared" si="504"/>
        <v>0</v>
      </c>
      <c r="BI1239" s="2">
        <f t="shared" si="505"/>
        <v>0</v>
      </c>
      <c r="BK1239" t="s">
        <v>1521</v>
      </c>
      <c r="BL1239" t="s">
        <v>413</v>
      </c>
      <c r="BO1239" s="99">
        <v>31</v>
      </c>
      <c r="BP1239" s="97">
        <v>133</v>
      </c>
      <c r="BQ1239" s="103">
        <f t="shared" si="506"/>
        <v>31133</v>
      </c>
      <c r="BS1239" s="7" t="s">
        <v>2466</v>
      </c>
    </row>
    <row r="1240" spans="1:71" ht="14" hidden="1" customHeight="1" outlineLevel="1" x14ac:dyDescent="0.2">
      <c r="A1240" t="s">
        <v>983</v>
      </c>
      <c r="B1240" t="s">
        <v>413</v>
      </c>
      <c r="C1240" s="1">
        <f t="shared" si="497"/>
        <v>1224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>IF(P1240&gt;0,RANK(P1240,(N1240:P1240,Q1240:AE1240)),0)</f>
        <v>0</v>
      </c>
      <c r="G1240" s="1">
        <f t="shared" si="495"/>
        <v>834</v>
      </c>
      <c r="H1240" s="2">
        <f t="shared" si="496"/>
        <v>0.68137254901960786</v>
      </c>
      <c r="I1240" s="2"/>
      <c r="J1240" s="2">
        <f t="shared" si="498"/>
        <v>0.15931372549019607</v>
      </c>
      <c r="K1240" s="2">
        <f t="shared" si="499"/>
        <v>0.84068627450980393</v>
      </c>
      <c r="L1240" s="2">
        <f t="shared" si="500"/>
        <v>0</v>
      </c>
      <c r="M1240" s="2">
        <f t="shared" si="501"/>
        <v>0</v>
      </c>
      <c r="N1240" s="1">
        <v>195</v>
      </c>
      <c r="O1240" s="1">
        <v>1029</v>
      </c>
      <c r="Q1240" s="61"/>
      <c r="R1240" s="61"/>
      <c r="S1240" s="61"/>
      <c r="T1240" s="61"/>
      <c r="U1240" s="61"/>
      <c r="V1240" s="61"/>
      <c r="W1240" s="61"/>
      <c r="X1240" s="61"/>
      <c r="Y1240" s="61"/>
      <c r="Z1240" s="61"/>
      <c r="BB1240" s="7">
        <f>IF(Q1240&gt;0,RANK(Q1240,(N1240:P1240,Q1240:AE1240)),0)</f>
        <v>0</v>
      </c>
      <c r="BC1240" s="7">
        <f>IF(R1240&gt;0,RANK(R1240,(N1240:P1240,Q1240:AE1240)),0)</f>
        <v>0</v>
      </c>
      <c r="BD1240" s="7">
        <f>IF(T1240&gt;0,RANK(T1240,(N1240:P1240,Q1240:AE1240)),0)</f>
        <v>0</v>
      </c>
      <c r="BE1240" s="7">
        <f>IF(S1240&gt;0,RANK(S1240,(N1240:P1240,Q1240:AE1240)),0)</f>
        <v>0</v>
      </c>
      <c r="BF1240" s="2">
        <f t="shared" si="502"/>
        <v>0</v>
      </c>
      <c r="BG1240" s="2">
        <f t="shared" si="503"/>
        <v>0</v>
      </c>
      <c r="BH1240" s="2">
        <f t="shared" si="504"/>
        <v>0</v>
      </c>
      <c r="BI1240" s="2">
        <f t="shared" si="505"/>
        <v>0</v>
      </c>
      <c r="BK1240" t="s">
        <v>983</v>
      </c>
      <c r="BL1240" t="s">
        <v>413</v>
      </c>
      <c r="BO1240" s="99">
        <v>31</v>
      </c>
      <c r="BP1240" s="97">
        <v>135</v>
      </c>
      <c r="BQ1240" s="103">
        <f t="shared" si="506"/>
        <v>31135</v>
      </c>
      <c r="BS1240" s="7" t="s">
        <v>2466</v>
      </c>
    </row>
    <row r="1241" spans="1:71" ht="14" hidden="1" customHeight="1" outlineLevel="1" x14ac:dyDescent="0.2">
      <c r="A1241" t="s">
        <v>1178</v>
      </c>
      <c r="B1241" t="s">
        <v>413</v>
      </c>
      <c r="C1241" s="1">
        <f t="shared" si="497"/>
        <v>3855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95"/>
        <v>2469</v>
      </c>
      <c r="H1241" s="2">
        <f t="shared" si="496"/>
        <v>0.64046692607003886</v>
      </c>
      <c r="I1241" s="2"/>
      <c r="J1241" s="2">
        <f t="shared" si="498"/>
        <v>0.17976653696498054</v>
      </c>
      <c r="K1241" s="2">
        <f t="shared" si="499"/>
        <v>0.82023346303501943</v>
      </c>
      <c r="L1241" s="2">
        <f t="shared" si="500"/>
        <v>0</v>
      </c>
      <c r="M1241" s="2">
        <f t="shared" si="501"/>
        <v>0</v>
      </c>
      <c r="N1241" s="1">
        <v>693</v>
      </c>
      <c r="O1241" s="1">
        <v>3162</v>
      </c>
      <c r="Q1241" s="61"/>
      <c r="R1241" s="61"/>
      <c r="S1241" s="61"/>
      <c r="T1241" s="61"/>
      <c r="U1241" s="61"/>
      <c r="V1241" s="61"/>
      <c r="W1241" s="61"/>
      <c r="X1241" s="61"/>
      <c r="Y1241" s="61"/>
      <c r="Z1241" s="61"/>
      <c r="BB1241" s="7">
        <f>IF(Q1241&gt;0,RANK(Q1241,(N1241:P1241,Q1241:AE1241)),0)</f>
        <v>0</v>
      </c>
      <c r="BC1241" s="7">
        <f>IF(R1241&gt;0,RANK(R1241,(N1241:P1241,Q1241:AE1241)),0)</f>
        <v>0</v>
      </c>
      <c r="BD1241" s="7">
        <f>IF(T1241&gt;0,RANK(T1241,(N1241:P1241,Q1241:AE1241)),0)</f>
        <v>0</v>
      </c>
      <c r="BE1241" s="7">
        <f>IF(S1241&gt;0,RANK(S1241,(N1241:P1241,Q1241:AE1241)),0)</f>
        <v>0</v>
      </c>
      <c r="BF1241" s="2">
        <f t="shared" si="502"/>
        <v>0</v>
      </c>
      <c r="BG1241" s="2">
        <f t="shared" si="503"/>
        <v>0</v>
      </c>
      <c r="BH1241" s="2">
        <f t="shared" si="504"/>
        <v>0</v>
      </c>
      <c r="BI1241" s="2">
        <f t="shared" si="505"/>
        <v>0</v>
      </c>
      <c r="BK1241" t="s">
        <v>1178</v>
      </c>
      <c r="BL1241" t="s">
        <v>413</v>
      </c>
      <c r="BO1241" s="99">
        <v>31</v>
      </c>
      <c r="BP1241" s="97">
        <v>137</v>
      </c>
      <c r="BQ1241" s="103">
        <f t="shared" si="506"/>
        <v>31137</v>
      </c>
      <c r="BS1241" s="7" t="s">
        <v>2466</v>
      </c>
    </row>
    <row r="1242" spans="1:71" ht="14" hidden="1" customHeight="1" outlineLevel="1" x14ac:dyDescent="0.2">
      <c r="A1242" t="s">
        <v>163</v>
      </c>
      <c r="B1242" t="s">
        <v>413</v>
      </c>
      <c r="C1242" s="1">
        <f t="shared" si="497"/>
        <v>2775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si="495"/>
        <v>1979</v>
      </c>
      <c r="H1242" s="2">
        <f t="shared" si="496"/>
        <v>0.7131531531531532</v>
      </c>
      <c r="I1242" s="2"/>
      <c r="J1242" s="2">
        <f t="shared" si="498"/>
        <v>0.14342342342342343</v>
      </c>
      <c r="K1242" s="2">
        <f t="shared" si="499"/>
        <v>0.8565765765765766</v>
      </c>
      <c r="L1242" s="2">
        <f t="shared" si="500"/>
        <v>0</v>
      </c>
      <c r="M1242" s="2">
        <f t="shared" si="501"/>
        <v>0</v>
      </c>
      <c r="N1242" s="1">
        <v>398</v>
      </c>
      <c r="O1242" s="1">
        <v>2377</v>
      </c>
      <c r="Q1242" s="61"/>
      <c r="R1242" s="61"/>
      <c r="S1242" s="61"/>
      <c r="T1242" s="61"/>
      <c r="U1242" s="61"/>
      <c r="V1242" s="61"/>
      <c r="W1242" s="61"/>
      <c r="X1242" s="61"/>
      <c r="Y1242" s="61"/>
      <c r="Z1242" s="61"/>
      <c r="BB1242" s="7">
        <f>IF(Q1242&gt;0,RANK(Q1242,(N1242:P1242,Q1242:AE1242)),0)</f>
        <v>0</v>
      </c>
      <c r="BC1242" s="7">
        <f>IF(R1242&gt;0,RANK(R1242,(N1242:P1242,Q1242:AE1242)),0)</f>
        <v>0</v>
      </c>
      <c r="BD1242" s="7">
        <f>IF(T1242&gt;0,RANK(T1242,(N1242:P1242,Q1242:AE1242)),0)</f>
        <v>0</v>
      </c>
      <c r="BE1242" s="7">
        <f>IF(S1242&gt;0,RANK(S1242,(N1242:P1242,Q1242:AE1242)),0)</f>
        <v>0</v>
      </c>
      <c r="BF1242" s="2">
        <f t="shared" si="502"/>
        <v>0</v>
      </c>
      <c r="BG1242" s="2">
        <f t="shared" si="503"/>
        <v>0</v>
      </c>
      <c r="BH1242" s="2">
        <f t="shared" si="504"/>
        <v>0</v>
      </c>
      <c r="BI1242" s="2">
        <f t="shared" si="505"/>
        <v>0</v>
      </c>
      <c r="BK1242" t="s">
        <v>163</v>
      </c>
      <c r="BL1242" t="s">
        <v>413</v>
      </c>
      <c r="BO1242" s="99">
        <v>31</v>
      </c>
      <c r="BP1242" s="97">
        <v>139</v>
      </c>
      <c r="BQ1242" s="103">
        <f t="shared" si="506"/>
        <v>31139</v>
      </c>
      <c r="BS1242" s="7" t="s">
        <v>2466</v>
      </c>
    </row>
    <row r="1243" spans="1:71" ht="14" hidden="1" customHeight="1" outlineLevel="1" x14ac:dyDescent="0.2">
      <c r="A1243" t="s">
        <v>864</v>
      </c>
      <c r="B1243" t="s">
        <v>413</v>
      </c>
      <c r="C1243" s="1">
        <f t="shared" si="497"/>
        <v>11043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95"/>
        <v>6097</v>
      </c>
      <c r="H1243" s="2">
        <f t="shared" si="496"/>
        <v>0.55211446164991396</v>
      </c>
      <c r="I1243" s="2"/>
      <c r="J1243" s="2">
        <f t="shared" si="498"/>
        <v>0.22394276917504302</v>
      </c>
      <c r="K1243" s="2">
        <f t="shared" si="499"/>
        <v>0.77605723082495703</v>
      </c>
      <c r="L1243" s="2">
        <f t="shared" si="500"/>
        <v>0</v>
      </c>
      <c r="M1243" s="2">
        <f t="shared" si="501"/>
        <v>-1.1102230246251565E-16</v>
      </c>
      <c r="N1243" s="1">
        <v>2473</v>
      </c>
      <c r="O1243" s="1">
        <v>8570</v>
      </c>
      <c r="Q1243" s="61"/>
      <c r="R1243" s="61"/>
      <c r="S1243" s="61"/>
      <c r="T1243" s="61"/>
      <c r="U1243" s="61"/>
      <c r="V1243" s="61"/>
      <c r="W1243" s="61"/>
      <c r="X1243" s="61"/>
      <c r="Y1243" s="61"/>
      <c r="Z1243" s="61"/>
      <c r="BB1243" s="7">
        <f>IF(Q1243&gt;0,RANK(Q1243,(N1243:P1243,Q1243:AE1243)),0)</f>
        <v>0</v>
      </c>
      <c r="BC1243" s="7">
        <f>IF(R1243&gt;0,RANK(R1243,(N1243:P1243,Q1243:AE1243)),0)</f>
        <v>0</v>
      </c>
      <c r="BD1243" s="7">
        <f>IF(T1243&gt;0,RANK(T1243,(N1243:P1243,Q1243:AE1243)),0)</f>
        <v>0</v>
      </c>
      <c r="BE1243" s="7">
        <f>IF(S1243&gt;0,RANK(S1243,(N1243:P1243,Q1243:AE1243)),0)</f>
        <v>0</v>
      </c>
      <c r="BF1243" s="2">
        <f t="shared" si="502"/>
        <v>0</v>
      </c>
      <c r="BG1243" s="2">
        <f t="shared" si="503"/>
        <v>0</v>
      </c>
      <c r="BH1243" s="2">
        <f t="shared" si="504"/>
        <v>0</v>
      </c>
      <c r="BI1243" s="2">
        <f t="shared" si="505"/>
        <v>0</v>
      </c>
      <c r="BK1243" t="s">
        <v>864</v>
      </c>
      <c r="BL1243" t="s">
        <v>413</v>
      </c>
      <c r="BO1243" s="99">
        <v>31</v>
      </c>
      <c r="BP1243" s="97">
        <v>141</v>
      </c>
      <c r="BQ1243" s="103">
        <f t="shared" si="506"/>
        <v>31141</v>
      </c>
      <c r="BS1243" s="7" t="s">
        <v>2466</v>
      </c>
    </row>
    <row r="1244" spans="1:71" ht="14" hidden="1" customHeight="1" outlineLevel="1" x14ac:dyDescent="0.2">
      <c r="A1244" t="s">
        <v>955</v>
      </c>
      <c r="B1244" t="s">
        <v>413</v>
      </c>
      <c r="C1244" s="1">
        <f t="shared" si="497"/>
        <v>2088</v>
      </c>
      <c r="D1244" s="7">
        <f>IF(N1244&gt;0, RANK(N1244,(N1244:P1244,Q1244:AE1244)),0)</f>
        <v>2</v>
      </c>
      <c r="E1244" s="7">
        <f>IF(O1244&gt;0,RANK(O1244,(N1244:P1244,Q1244:AE1244)),0)</f>
        <v>1</v>
      </c>
      <c r="F1244" s="7">
        <f>IF(P1244&gt;0,RANK(P1244,(N1244:P1244,Q1244:AE1244)),0)</f>
        <v>0</v>
      </c>
      <c r="G1244" s="1">
        <f t="shared" si="495"/>
        <v>1212</v>
      </c>
      <c r="H1244" s="2">
        <f t="shared" si="496"/>
        <v>0.58045977011494254</v>
      </c>
      <c r="I1244" s="2"/>
      <c r="J1244" s="2">
        <f t="shared" si="498"/>
        <v>0.20977011494252873</v>
      </c>
      <c r="K1244" s="2">
        <f t="shared" si="499"/>
        <v>0.79022988505747127</v>
      </c>
      <c r="L1244" s="2">
        <f t="shared" si="500"/>
        <v>0</v>
      </c>
      <c r="M1244" s="2">
        <f t="shared" si="501"/>
        <v>0</v>
      </c>
      <c r="N1244" s="1">
        <v>438</v>
      </c>
      <c r="O1244" s="1">
        <v>1650</v>
      </c>
      <c r="Q1244" s="61"/>
      <c r="R1244" s="61"/>
      <c r="S1244" s="61"/>
      <c r="T1244" s="61"/>
      <c r="U1244" s="61"/>
      <c r="V1244" s="61"/>
      <c r="W1244" s="61"/>
      <c r="X1244" s="61"/>
      <c r="Y1244" s="61"/>
      <c r="Z1244" s="61"/>
      <c r="BB1244" s="7">
        <f>IF(Q1244&gt;0,RANK(Q1244,(N1244:P1244,Q1244:AE1244)),0)</f>
        <v>0</v>
      </c>
      <c r="BC1244" s="7">
        <f>IF(R1244&gt;0,RANK(R1244,(N1244:P1244,Q1244:AE1244)),0)</f>
        <v>0</v>
      </c>
      <c r="BD1244" s="7">
        <f>IF(T1244&gt;0,RANK(T1244,(N1244:P1244,Q1244:AE1244)),0)</f>
        <v>0</v>
      </c>
      <c r="BE1244" s="7">
        <f>IF(S1244&gt;0,RANK(S1244,(N1244:P1244,Q1244:AE1244)),0)</f>
        <v>0</v>
      </c>
      <c r="BF1244" s="2">
        <f t="shared" si="502"/>
        <v>0</v>
      </c>
      <c r="BG1244" s="2">
        <f t="shared" si="503"/>
        <v>0</v>
      </c>
      <c r="BH1244" s="2">
        <f t="shared" si="504"/>
        <v>0</v>
      </c>
      <c r="BI1244" s="2">
        <f t="shared" si="505"/>
        <v>0</v>
      </c>
      <c r="BK1244" t="s">
        <v>955</v>
      </c>
      <c r="BL1244" t="s">
        <v>413</v>
      </c>
      <c r="BO1244" s="99">
        <v>31</v>
      </c>
      <c r="BP1244" s="97">
        <v>143</v>
      </c>
      <c r="BQ1244" s="103">
        <f t="shared" si="506"/>
        <v>31143</v>
      </c>
      <c r="BS1244" s="7" t="s">
        <v>2466</v>
      </c>
    </row>
    <row r="1245" spans="1:71" ht="14" hidden="1" customHeight="1" outlineLevel="1" x14ac:dyDescent="0.2">
      <c r="A1245" t="s">
        <v>91</v>
      </c>
      <c r="B1245" t="s">
        <v>413</v>
      </c>
      <c r="C1245" s="1">
        <f t="shared" si="497"/>
        <v>3889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>IF(P1245&gt;0,RANK(P1245,(N1245:P1245,Q1245:AE1245)),0)</f>
        <v>0</v>
      </c>
      <c r="G1245" s="1">
        <f t="shared" si="495"/>
        <v>2433</v>
      </c>
      <c r="H1245" s="2">
        <f t="shared" si="496"/>
        <v>0.62561069683723325</v>
      </c>
      <c r="I1245" s="2"/>
      <c r="J1245" s="2">
        <f t="shared" si="498"/>
        <v>0.18719465158138338</v>
      </c>
      <c r="K1245" s="2">
        <f t="shared" si="499"/>
        <v>0.81280534841861662</v>
      </c>
      <c r="L1245" s="2">
        <f t="shared" si="500"/>
        <v>0</v>
      </c>
      <c r="M1245" s="2">
        <f t="shared" si="501"/>
        <v>0</v>
      </c>
      <c r="N1245" s="1">
        <v>728</v>
      </c>
      <c r="O1245" s="1">
        <v>3161</v>
      </c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BB1245" s="7">
        <f>IF(Q1245&gt;0,RANK(Q1245,(N1245:P1245,Q1245:AE1245)),0)</f>
        <v>0</v>
      </c>
      <c r="BC1245" s="7">
        <f>IF(R1245&gt;0,RANK(R1245,(N1245:P1245,Q1245:AE1245)),0)</f>
        <v>0</v>
      </c>
      <c r="BD1245" s="7">
        <f>IF(T1245&gt;0,RANK(T1245,(N1245:P1245,Q1245:AE1245)),0)</f>
        <v>0</v>
      </c>
      <c r="BE1245" s="7">
        <f>IF(S1245&gt;0,RANK(S1245,(N1245:P1245,Q1245:AE1245)),0)</f>
        <v>0</v>
      </c>
      <c r="BF1245" s="2">
        <f t="shared" si="502"/>
        <v>0</v>
      </c>
      <c r="BG1245" s="2">
        <f t="shared" si="503"/>
        <v>0</v>
      </c>
      <c r="BH1245" s="2">
        <f t="shared" si="504"/>
        <v>0</v>
      </c>
      <c r="BI1245" s="2">
        <f t="shared" si="505"/>
        <v>0</v>
      </c>
      <c r="BK1245" t="s">
        <v>91</v>
      </c>
      <c r="BL1245" t="s">
        <v>413</v>
      </c>
      <c r="BO1245" s="99">
        <v>31</v>
      </c>
      <c r="BP1245" s="97">
        <v>145</v>
      </c>
      <c r="BQ1245" s="103">
        <f t="shared" si="506"/>
        <v>31145</v>
      </c>
      <c r="BS1245" s="7" t="s">
        <v>2466</v>
      </c>
    </row>
    <row r="1246" spans="1:71" ht="14" hidden="1" customHeight="1" outlineLevel="1" x14ac:dyDescent="0.2">
      <c r="A1246" t="s">
        <v>2257</v>
      </c>
      <c r="B1246" t="s">
        <v>413</v>
      </c>
      <c r="C1246" s="1">
        <f t="shared" si="497"/>
        <v>3091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95"/>
        <v>1433</v>
      </c>
      <c r="H1246" s="2">
        <f t="shared" si="496"/>
        <v>0.46360401164671627</v>
      </c>
      <c r="I1246" s="2"/>
      <c r="J1246" s="2">
        <f t="shared" si="498"/>
        <v>0.26819799417664186</v>
      </c>
      <c r="K1246" s="2">
        <f t="shared" si="499"/>
        <v>0.73180200582335808</v>
      </c>
      <c r="L1246" s="2">
        <f t="shared" si="500"/>
        <v>0</v>
      </c>
      <c r="M1246" s="2">
        <f t="shared" si="501"/>
        <v>0</v>
      </c>
      <c r="N1246" s="1">
        <v>829</v>
      </c>
      <c r="O1246" s="1">
        <v>2262</v>
      </c>
      <c r="Q1246" s="61"/>
      <c r="R1246" s="61"/>
      <c r="S1246" s="61"/>
      <c r="T1246" s="61"/>
      <c r="U1246" s="61"/>
      <c r="V1246" s="61"/>
      <c r="W1246" s="61"/>
      <c r="X1246" s="61"/>
      <c r="Y1246" s="61"/>
      <c r="Z1246" s="61"/>
      <c r="BB1246" s="7">
        <f>IF(Q1246&gt;0,RANK(Q1246,(N1246:P1246,Q1246:AE1246)),0)</f>
        <v>0</v>
      </c>
      <c r="BC1246" s="7">
        <f>IF(R1246&gt;0,RANK(R1246,(N1246:P1246,Q1246:AE1246)),0)</f>
        <v>0</v>
      </c>
      <c r="BD1246" s="7">
        <f>IF(T1246&gt;0,RANK(T1246,(N1246:P1246,Q1246:AE1246)),0)</f>
        <v>0</v>
      </c>
      <c r="BE1246" s="7">
        <f>IF(S1246&gt;0,RANK(S1246,(N1246:P1246,Q1246:AE1246)),0)</f>
        <v>0</v>
      </c>
      <c r="BF1246" s="2">
        <f t="shared" si="502"/>
        <v>0</v>
      </c>
      <c r="BG1246" s="2">
        <f t="shared" si="503"/>
        <v>0</v>
      </c>
      <c r="BH1246" s="2">
        <f t="shared" si="504"/>
        <v>0</v>
      </c>
      <c r="BI1246" s="2">
        <f t="shared" si="505"/>
        <v>0</v>
      </c>
      <c r="BK1246" t="s">
        <v>2257</v>
      </c>
      <c r="BL1246" t="s">
        <v>413</v>
      </c>
      <c r="BO1246" s="99">
        <v>31</v>
      </c>
      <c r="BP1246" s="97">
        <v>147</v>
      </c>
      <c r="BQ1246" s="103">
        <f t="shared" si="506"/>
        <v>31147</v>
      </c>
      <c r="BS1246" s="7" t="s">
        <v>2466</v>
      </c>
    </row>
    <row r="1247" spans="1:71" ht="14" hidden="1" customHeight="1" outlineLevel="1" x14ac:dyDescent="0.2">
      <c r="A1247" t="s">
        <v>1071</v>
      </c>
      <c r="B1247" t="s">
        <v>413</v>
      </c>
      <c r="C1247" s="1">
        <f t="shared" si="497"/>
        <v>667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95"/>
        <v>479</v>
      </c>
      <c r="H1247" s="2">
        <f t="shared" si="496"/>
        <v>0.71814092953523234</v>
      </c>
      <c r="I1247" s="2"/>
      <c r="J1247" s="2">
        <f t="shared" si="498"/>
        <v>0.1409295352323838</v>
      </c>
      <c r="K1247" s="2">
        <f t="shared" si="499"/>
        <v>0.85907046476761617</v>
      </c>
      <c r="L1247" s="2">
        <f t="shared" si="500"/>
        <v>0</v>
      </c>
      <c r="M1247" s="2">
        <f t="shared" si="501"/>
        <v>0</v>
      </c>
      <c r="N1247" s="1">
        <v>94</v>
      </c>
      <c r="O1247" s="1">
        <v>573</v>
      </c>
      <c r="Q1247" s="61"/>
      <c r="R1247" s="61"/>
      <c r="S1247" s="61"/>
      <c r="T1247" s="61"/>
      <c r="U1247" s="61"/>
      <c r="V1247" s="61"/>
      <c r="W1247" s="61"/>
      <c r="X1247" s="61"/>
      <c r="Y1247" s="61"/>
      <c r="Z1247" s="61"/>
      <c r="BB1247" s="7">
        <f>IF(Q1247&gt;0,RANK(Q1247,(N1247:P1247,Q1247:AE1247)),0)</f>
        <v>0</v>
      </c>
      <c r="BC1247" s="7">
        <f>IF(R1247&gt;0,RANK(R1247,(N1247:P1247,Q1247:AE1247)),0)</f>
        <v>0</v>
      </c>
      <c r="BD1247" s="7">
        <f>IF(T1247&gt;0,RANK(T1247,(N1247:P1247,Q1247:AE1247)),0)</f>
        <v>0</v>
      </c>
      <c r="BE1247" s="7">
        <f>IF(S1247&gt;0,RANK(S1247,(N1247:P1247,Q1247:AE1247)),0)</f>
        <v>0</v>
      </c>
      <c r="BF1247" s="2">
        <f t="shared" si="502"/>
        <v>0</v>
      </c>
      <c r="BG1247" s="2">
        <f t="shared" si="503"/>
        <v>0</v>
      </c>
      <c r="BH1247" s="2">
        <f t="shared" si="504"/>
        <v>0</v>
      </c>
      <c r="BI1247" s="2">
        <f t="shared" si="505"/>
        <v>0</v>
      </c>
      <c r="BK1247" t="s">
        <v>1071</v>
      </c>
      <c r="BL1247" t="s">
        <v>413</v>
      </c>
      <c r="BO1247" s="99">
        <v>31</v>
      </c>
      <c r="BP1247" s="97">
        <v>149</v>
      </c>
      <c r="BQ1247" s="103">
        <f t="shared" si="506"/>
        <v>31149</v>
      </c>
      <c r="BS1247" s="7" t="s">
        <v>2466</v>
      </c>
    </row>
    <row r="1248" spans="1:71" ht="14" hidden="1" customHeight="1" outlineLevel="1" x14ac:dyDescent="0.2">
      <c r="A1248" t="s">
        <v>1266</v>
      </c>
      <c r="B1248" t="s">
        <v>413</v>
      </c>
      <c r="C1248" s="1">
        <f t="shared" si="497"/>
        <v>4221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95"/>
        <v>591</v>
      </c>
      <c r="H1248" s="2">
        <f t="shared" si="496"/>
        <v>0.14001421464108033</v>
      </c>
      <c r="I1248" s="2"/>
      <c r="J1248" s="2">
        <f t="shared" si="498"/>
        <v>0.42999289267945984</v>
      </c>
      <c r="K1248" s="2">
        <f t="shared" si="499"/>
        <v>0.57000710732054016</v>
      </c>
      <c r="L1248" s="2">
        <f t="shared" si="500"/>
        <v>0</v>
      </c>
      <c r="M1248" s="2">
        <f t="shared" si="501"/>
        <v>0</v>
      </c>
      <c r="N1248" s="1">
        <v>1815</v>
      </c>
      <c r="O1248" s="1">
        <v>2406</v>
      </c>
      <c r="Q1248" s="61"/>
      <c r="R1248" s="61"/>
      <c r="S1248" s="61"/>
      <c r="T1248" s="61"/>
      <c r="U1248" s="61"/>
      <c r="V1248" s="61"/>
      <c r="W1248" s="61"/>
      <c r="X1248" s="61"/>
      <c r="Y1248" s="61"/>
      <c r="Z1248" s="61"/>
      <c r="BB1248" s="7">
        <f>IF(Q1248&gt;0,RANK(Q1248,(N1248:P1248,Q1248:AE1248)),0)</f>
        <v>0</v>
      </c>
      <c r="BC1248" s="7">
        <f>IF(R1248&gt;0,RANK(R1248,(N1248:P1248,Q1248:AE1248)),0)</f>
        <v>0</v>
      </c>
      <c r="BD1248" s="7">
        <f>IF(T1248&gt;0,RANK(T1248,(N1248:P1248,Q1248:AE1248)),0)</f>
        <v>0</v>
      </c>
      <c r="BE1248" s="7">
        <f>IF(S1248&gt;0,RANK(S1248,(N1248:P1248,Q1248:AE1248)),0)</f>
        <v>0</v>
      </c>
      <c r="BF1248" s="2">
        <f t="shared" si="502"/>
        <v>0</v>
      </c>
      <c r="BG1248" s="2">
        <f t="shared" si="503"/>
        <v>0</v>
      </c>
      <c r="BH1248" s="2">
        <f t="shared" si="504"/>
        <v>0</v>
      </c>
      <c r="BI1248" s="2">
        <f t="shared" si="505"/>
        <v>0</v>
      </c>
      <c r="BK1248" t="s">
        <v>1266</v>
      </c>
      <c r="BL1248" t="s">
        <v>413</v>
      </c>
      <c r="BO1248" s="99">
        <v>31</v>
      </c>
      <c r="BP1248" s="97">
        <v>151</v>
      </c>
      <c r="BQ1248" s="103">
        <f t="shared" si="506"/>
        <v>31151</v>
      </c>
      <c r="BS1248" s="7" t="s">
        <v>2466</v>
      </c>
    </row>
    <row r="1249" spans="1:71" ht="14" hidden="1" customHeight="1" outlineLevel="1" x14ac:dyDescent="0.2">
      <c r="A1249" t="s">
        <v>909</v>
      </c>
      <c r="B1249" t="s">
        <v>413</v>
      </c>
      <c r="C1249" s="1">
        <f t="shared" si="497"/>
        <v>67560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>IF(P1249&gt;0,RANK(P1249,(N1249:P1249,Q1249:AE1249)),0)</f>
        <v>0</v>
      </c>
      <c r="G1249" s="1">
        <f t="shared" si="495"/>
        <v>12296</v>
      </c>
      <c r="H1249" s="2">
        <f t="shared" si="496"/>
        <v>0.18200118413262287</v>
      </c>
      <c r="I1249" s="2"/>
      <c r="J1249" s="2">
        <f t="shared" si="498"/>
        <v>0.40899940793368855</v>
      </c>
      <c r="K1249" s="2">
        <f t="shared" si="499"/>
        <v>0.59100059206631139</v>
      </c>
      <c r="L1249" s="2">
        <f t="shared" si="500"/>
        <v>0</v>
      </c>
      <c r="M1249" s="2">
        <f t="shared" si="501"/>
        <v>1.1102230246251565E-16</v>
      </c>
      <c r="N1249" s="1">
        <v>27632</v>
      </c>
      <c r="O1249" s="1">
        <v>39928</v>
      </c>
      <c r="Q1249" s="61"/>
      <c r="R1249" s="61"/>
      <c r="S1249" s="61"/>
      <c r="T1249" s="61"/>
      <c r="U1249" s="61"/>
      <c r="V1249" s="61"/>
      <c r="W1249" s="61"/>
      <c r="X1249" s="61"/>
      <c r="Y1249" s="61"/>
      <c r="Z1249" s="61"/>
      <c r="BB1249" s="7">
        <f>IF(Q1249&gt;0,RANK(Q1249,(N1249:P1249,Q1249:AE1249)),0)</f>
        <v>0</v>
      </c>
      <c r="BC1249" s="7">
        <f>IF(R1249&gt;0,RANK(R1249,(N1249:P1249,Q1249:AE1249)),0)</f>
        <v>0</v>
      </c>
      <c r="BD1249" s="7">
        <f>IF(T1249&gt;0,RANK(T1249,(N1249:P1249,Q1249:AE1249)),0)</f>
        <v>0</v>
      </c>
      <c r="BE1249" s="7">
        <f>IF(S1249&gt;0,RANK(S1249,(N1249:P1249,Q1249:AE1249)),0)</f>
        <v>0</v>
      </c>
      <c r="BF1249" s="2">
        <f t="shared" si="502"/>
        <v>0</v>
      </c>
      <c r="BG1249" s="2">
        <f t="shared" si="503"/>
        <v>0</v>
      </c>
      <c r="BH1249" s="2">
        <f t="shared" si="504"/>
        <v>0</v>
      </c>
      <c r="BI1249" s="2">
        <f t="shared" si="505"/>
        <v>0</v>
      </c>
      <c r="BK1249" t="s">
        <v>909</v>
      </c>
      <c r="BL1249" t="s">
        <v>413</v>
      </c>
      <c r="BO1249" s="99">
        <v>31</v>
      </c>
      <c r="BP1249" s="97">
        <v>153</v>
      </c>
      <c r="BQ1249" s="103">
        <f t="shared" si="506"/>
        <v>31153</v>
      </c>
      <c r="BS1249" s="7" t="s">
        <v>2466</v>
      </c>
    </row>
    <row r="1250" spans="1:71" ht="14" hidden="1" customHeight="1" outlineLevel="1" x14ac:dyDescent="0.2">
      <c r="A1250" t="s">
        <v>243</v>
      </c>
      <c r="B1250" t="s">
        <v>413</v>
      </c>
      <c r="C1250" s="1">
        <f t="shared" si="497"/>
        <v>9524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95"/>
        <v>3492</v>
      </c>
      <c r="H1250" s="2">
        <f t="shared" si="496"/>
        <v>0.36665266694666104</v>
      </c>
      <c r="I1250" s="2"/>
      <c r="J1250" s="2">
        <f t="shared" si="498"/>
        <v>0.31667366652666945</v>
      </c>
      <c r="K1250" s="2">
        <f t="shared" si="499"/>
        <v>0.68332633347333049</v>
      </c>
      <c r="L1250" s="2">
        <f t="shared" si="500"/>
        <v>0</v>
      </c>
      <c r="M1250" s="2">
        <f t="shared" si="501"/>
        <v>1.1102230246251565E-16</v>
      </c>
      <c r="N1250" s="1">
        <v>3016</v>
      </c>
      <c r="O1250" s="1">
        <v>6508</v>
      </c>
      <c r="Q1250" s="61"/>
      <c r="R1250" s="61"/>
      <c r="S1250" s="61"/>
      <c r="T1250" s="61"/>
      <c r="U1250" s="61"/>
      <c r="V1250" s="61"/>
      <c r="W1250" s="61"/>
      <c r="X1250" s="61"/>
      <c r="Y1250" s="61"/>
      <c r="Z1250" s="61"/>
      <c r="BB1250" s="7">
        <f>IF(Q1250&gt;0,RANK(Q1250,(N1250:P1250,Q1250:AE1250)),0)</f>
        <v>0</v>
      </c>
      <c r="BC1250" s="7">
        <f>IF(R1250&gt;0,RANK(R1250,(N1250:P1250,Q1250:AE1250)),0)</f>
        <v>0</v>
      </c>
      <c r="BD1250" s="7">
        <f>IF(T1250&gt;0,RANK(T1250,(N1250:P1250,Q1250:AE1250)),0)</f>
        <v>0</v>
      </c>
      <c r="BE1250" s="7">
        <f>IF(S1250&gt;0,RANK(S1250,(N1250:P1250,Q1250:AE1250)),0)</f>
        <v>0</v>
      </c>
      <c r="BF1250" s="2">
        <f t="shared" si="502"/>
        <v>0</v>
      </c>
      <c r="BG1250" s="2">
        <f t="shared" si="503"/>
        <v>0</v>
      </c>
      <c r="BH1250" s="2">
        <f t="shared" si="504"/>
        <v>0</v>
      </c>
      <c r="BI1250" s="2">
        <f t="shared" si="505"/>
        <v>0</v>
      </c>
      <c r="BK1250" t="s">
        <v>243</v>
      </c>
      <c r="BL1250" t="s">
        <v>413</v>
      </c>
      <c r="BO1250" s="99">
        <v>31</v>
      </c>
      <c r="BP1250" s="97">
        <v>155</v>
      </c>
      <c r="BQ1250" s="103">
        <f t="shared" si="506"/>
        <v>31155</v>
      </c>
      <c r="BS1250" s="7" t="s">
        <v>2466</v>
      </c>
    </row>
    <row r="1251" spans="1:71" ht="14" hidden="1" customHeight="1" outlineLevel="1" x14ac:dyDescent="0.2">
      <c r="A1251" t="s">
        <v>845</v>
      </c>
      <c r="B1251" t="s">
        <v>413</v>
      </c>
      <c r="C1251" s="1">
        <f t="shared" si="497"/>
        <v>10680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95"/>
        <v>3802</v>
      </c>
      <c r="H1251" s="2">
        <f t="shared" si="496"/>
        <v>0.35599250936329591</v>
      </c>
      <c r="I1251" s="2"/>
      <c r="J1251" s="2">
        <f t="shared" si="498"/>
        <v>0.32200374531835207</v>
      </c>
      <c r="K1251" s="2">
        <f t="shared" si="499"/>
        <v>0.67799625468164793</v>
      </c>
      <c r="L1251" s="2">
        <f t="shared" si="500"/>
        <v>0</v>
      </c>
      <c r="M1251" s="2">
        <f t="shared" si="501"/>
        <v>0</v>
      </c>
      <c r="N1251" s="1">
        <v>3439</v>
      </c>
      <c r="O1251" s="1">
        <v>7241</v>
      </c>
      <c r="Q1251" s="61"/>
      <c r="R1251" s="61"/>
      <c r="S1251" s="61"/>
      <c r="T1251" s="61"/>
      <c r="U1251" s="61"/>
      <c r="V1251" s="61"/>
      <c r="W1251" s="61"/>
      <c r="X1251" s="61"/>
      <c r="Y1251" s="61"/>
      <c r="Z1251" s="61"/>
      <c r="BB1251" s="7">
        <f>IF(Q1251&gt;0,RANK(Q1251,(N1251:P1251,Q1251:AE1251)),0)</f>
        <v>0</v>
      </c>
      <c r="BC1251" s="7">
        <f>IF(R1251&gt;0,RANK(R1251,(N1251:P1251,Q1251:AE1251)),0)</f>
        <v>0</v>
      </c>
      <c r="BD1251" s="7">
        <f>IF(T1251&gt;0,RANK(T1251,(N1251:P1251,Q1251:AE1251)),0)</f>
        <v>0</v>
      </c>
      <c r="BE1251" s="7">
        <f>IF(S1251&gt;0,RANK(S1251,(N1251:P1251,Q1251:AE1251)),0)</f>
        <v>0</v>
      </c>
      <c r="BF1251" s="2">
        <f t="shared" si="502"/>
        <v>0</v>
      </c>
      <c r="BG1251" s="2">
        <f t="shared" si="503"/>
        <v>0</v>
      </c>
      <c r="BH1251" s="2">
        <f t="shared" si="504"/>
        <v>0</v>
      </c>
      <c r="BI1251" s="2">
        <f t="shared" si="505"/>
        <v>0</v>
      </c>
      <c r="BK1251" t="s">
        <v>845</v>
      </c>
      <c r="BL1251" t="s">
        <v>413</v>
      </c>
      <c r="BO1251" s="99">
        <v>31</v>
      </c>
      <c r="BP1251" s="97">
        <v>157</v>
      </c>
      <c r="BQ1251" s="103">
        <f t="shared" si="506"/>
        <v>31157</v>
      </c>
      <c r="BS1251" s="7" t="s">
        <v>2466</v>
      </c>
    </row>
    <row r="1252" spans="1:71" ht="14" hidden="1" customHeight="1" outlineLevel="1" x14ac:dyDescent="0.2">
      <c r="A1252" t="s">
        <v>1570</v>
      </c>
      <c r="B1252" t="s">
        <v>413</v>
      </c>
      <c r="C1252" s="1">
        <f t="shared" si="497"/>
        <v>7059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95"/>
        <v>2565</v>
      </c>
      <c r="H1252" s="2">
        <f t="shared" si="496"/>
        <v>0.3633659158521037</v>
      </c>
      <c r="I1252" s="2"/>
      <c r="J1252" s="2">
        <f t="shared" si="498"/>
        <v>0.31831704207394818</v>
      </c>
      <c r="K1252" s="2">
        <f t="shared" si="499"/>
        <v>0.68168295792605182</v>
      </c>
      <c r="L1252" s="2">
        <f t="shared" si="500"/>
        <v>0</v>
      </c>
      <c r="M1252" s="2">
        <f t="shared" si="501"/>
        <v>0</v>
      </c>
      <c r="N1252" s="1">
        <v>2247</v>
      </c>
      <c r="O1252" s="1">
        <v>4812</v>
      </c>
      <c r="Q1252" s="61"/>
      <c r="R1252" s="61"/>
      <c r="S1252" s="61"/>
      <c r="T1252" s="61"/>
      <c r="U1252" s="61"/>
      <c r="V1252" s="61"/>
      <c r="W1252" s="61"/>
      <c r="X1252" s="61"/>
      <c r="Y1252" s="61"/>
      <c r="Z1252" s="61"/>
      <c r="BB1252" s="7">
        <f>IF(Q1252&gt;0,RANK(Q1252,(N1252:P1252,Q1252:AE1252)),0)</f>
        <v>0</v>
      </c>
      <c r="BC1252" s="7">
        <f>IF(R1252&gt;0,RANK(R1252,(N1252:P1252,Q1252:AE1252)),0)</f>
        <v>0</v>
      </c>
      <c r="BD1252" s="7">
        <f>IF(T1252&gt;0,RANK(T1252,(N1252:P1252,Q1252:AE1252)),0)</f>
        <v>0</v>
      </c>
      <c r="BE1252" s="7">
        <f>IF(S1252&gt;0,RANK(S1252,(N1252:P1252,Q1252:AE1252)),0)</f>
        <v>0</v>
      </c>
      <c r="BF1252" s="2">
        <f t="shared" si="502"/>
        <v>0</v>
      </c>
      <c r="BG1252" s="2">
        <f t="shared" si="503"/>
        <v>0</v>
      </c>
      <c r="BH1252" s="2">
        <f t="shared" si="504"/>
        <v>0</v>
      </c>
      <c r="BI1252" s="2">
        <f t="shared" si="505"/>
        <v>0</v>
      </c>
      <c r="BK1252" t="s">
        <v>1570</v>
      </c>
      <c r="BL1252" t="s">
        <v>413</v>
      </c>
      <c r="BO1252" s="99">
        <v>31</v>
      </c>
      <c r="BP1252" s="97">
        <v>159</v>
      </c>
      <c r="BQ1252" s="103">
        <f t="shared" si="506"/>
        <v>31159</v>
      </c>
      <c r="BS1252" s="7" t="s">
        <v>2466</v>
      </c>
    </row>
    <row r="1253" spans="1:71" ht="14" hidden="1" customHeight="1" outlineLevel="1" x14ac:dyDescent="0.2">
      <c r="A1253" t="s">
        <v>1057</v>
      </c>
      <c r="B1253" t="s">
        <v>413</v>
      </c>
      <c r="C1253" s="1">
        <f t="shared" si="497"/>
        <v>2011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0</v>
      </c>
      <c r="G1253" s="1">
        <f t="shared" si="495"/>
        <v>1015</v>
      </c>
      <c r="H1253" s="2">
        <f t="shared" si="496"/>
        <v>0.50472401790154153</v>
      </c>
      <c r="I1253" s="2"/>
      <c r="J1253" s="2">
        <f t="shared" si="498"/>
        <v>0.24763799104922923</v>
      </c>
      <c r="K1253" s="2">
        <f t="shared" si="499"/>
        <v>0.75236200895077077</v>
      </c>
      <c r="L1253" s="2">
        <f t="shared" si="500"/>
        <v>0</v>
      </c>
      <c r="M1253" s="2">
        <f t="shared" si="501"/>
        <v>0</v>
      </c>
      <c r="N1253" s="1">
        <v>498</v>
      </c>
      <c r="O1253" s="1">
        <v>1513</v>
      </c>
      <c r="Q1253" s="61"/>
      <c r="R1253" s="61"/>
      <c r="S1253" s="61"/>
      <c r="T1253" s="61"/>
      <c r="U1253" s="61"/>
      <c r="V1253" s="61"/>
      <c r="W1253" s="61"/>
      <c r="X1253" s="61"/>
      <c r="Y1253" s="61"/>
      <c r="Z1253" s="61"/>
      <c r="BB1253" s="7">
        <f>IF(Q1253&gt;0,RANK(Q1253,(N1253:P1253,Q1253:AE1253)),0)</f>
        <v>0</v>
      </c>
      <c r="BC1253" s="7">
        <f>IF(R1253&gt;0,RANK(R1253,(N1253:P1253,Q1253:AE1253)),0)</f>
        <v>0</v>
      </c>
      <c r="BD1253" s="7">
        <f>IF(T1253&gt;0,RANK(T1253,(N1253:P1253,Q1253:AE1253)),0)</f>
        <v>0</v>
      </c>
      <c r="BE1253" s="7">
        <f>IF(S1253&gt;0,RANK(S1253,(N1253:P1253,Q1253:AE1253)),0)</f>
        <v>0</v>
      </c>
      <c r="BF1253" s="2">
        <f t="shared" si="502"/>
        <v>0</v>
      </c>
      <c r="BG1253" s="2">
        <f t="shared" si="503"/>
        <v>0</v>
      </c>
      <c r="BH1253" s="2">
        <f t="shared" si="504"/>
        <v>0</v>
      </c>
      <c r="BI1253" s="2">
        <f t="shared" si="505"/>
        <v>0</v>
      </c>
      <c r="BK1253" t="s">
        <v>1057</v>
      </c>
      <c r="BL1253" t="s">
        <v>413</v>
      </c>
      <c r="BO1253" s="99">
        <v>31</v>
      </c>
      <c r="BP1253" s="97">
        <v>161</v>
      </c>
      <c r="BQ1253" s="103">
        <f t="shared" si="506"/>
        <v>31161</v>
      </c>
      <c r="BS1253" s="7" t="s">
        <v>2466</v>
      </c>
    </row>
    <row r="1254" spans="1:71" ht="14" hidden="1" customHeight="1" outlineLevel="1" x14ac:dyDescent="0.2">
      <c r="A1254" t="s">
        <v>1897</v>
      </c>
      <c r="B1254" t="s">
        <v>413</v>
      </c>
      <c r="C1254" s="1">
        <f t="shared" si="497"/>
        <v>1294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95"/>
        <v>602</v>
      </c>
      <c r="H1254" s="2">
        <f t="shared" si="496"/>
        <v>0.46522411128284391</v>
      </c>
      <c r="I1254" s="2"/>
      <c r="J1254" s="2">
        <f t="shared" si="498"/>
        <v>0.26738794435857804</v>
      </c>
      <c r="K1254" s="2">
        <f t="shared" si="499"/>
        <v>0.73261205564142196</v>
      </c>
      <c r="L1254" s="2">
        <f t="shared" si="500"/>
        <v>0</v>
      </c>
      <c r="M1254" s="2">
        <f t="shared" si="501"/>
        <v>0</v>
      </c>
      <c r="N1254" s="1">
        <v>346</v>
      </c>
      <c r="O1254" s="1">
        <v>948</v>
      </c>
      <c r="Q1254" s="61"/>
      <c r="R1254" s="61"/>
      <c r="S1254" s="61"/>
      <c r="T1254" s="61"/>
      <c r="U1254" s="61"/>
      <c r="V1254" s="61"/>
      <c r="W1254" s="61"/>
      <c r="X1254" s="61"/>
      <c r="Y1254" s="61"/>
      <c r="Z1254" s="61"/>
      <c r="BB1254" s="7">
        <f>IF(Q1254&gt;0,RANK(Q1254,(N1254:P1254,Q1254:AE1254)),0)</f>
        <v>0</v>
      </c>
      <c r="BC1254" s="7">
        <f>IF(R1254&gt;0,RANK(R1254,(N1254:P1254,Q1254:AE1254)),0)</f>
        <v>0</v>
      </c>
      <c r="BD1254" s="7">
        <f>IF(T1254&gt;0,RANK(T1254,(N1254:P1254,Q1254:AE1254)),0)</f>
        <v>0</v>
      </c>
      <c r="BE1254" s="7">
        <f>IF(S1254&gt;0,RANK(S1254,(N1254:P1254,Q1254:AE1254)),0)</f>
        <v>0</v>
      </c>
      <c r="BF1254" s="2">
        <f t="shared" si="502"/>
        <v>0</v>
      </c>
      <c r="BG1254" s="2">
        <f t="shared" si="503"/>
        <v>0</v>
      </c>
      <c r="BH1254" s="2">
        <f t="shared" si="504"/>
        <v>0</v>
      </c>
      <c r="BI1254" s="2">
        <f t="shared" si="505"/>
        <v>0</v>
      </c>
      <c r="BK1254" t="s">
        <v>1897</v>
      </c>
      <c r="BL1254" t="s">
        <v>413</v>
      </c>
      <c r="BO1254" s="99">
        <v>31</v>
      </c>
      <c r="BP1254" s="97">
        <v>163</v>
      </c>
      <c r="BQ1254" s="103">
        <f t="shared" si="506"/>
        <v>31163</v>
      </c>
      <c r="BS1254" s="7" t="s">
        <v>2466</v>
      </c>
    </row>
    <row r="1255" spans="1:71" ht="14" hidden="1" customHeight="1" outlineLevel="1" x14ac:dyDescent="0.2">
      <c r="A1255" t="s">
        <v>651</v>
      </c>
      <c r="B1255" t="s">
        <v>413</v>
      </c>
      <c r="C1255" s="1">
        <f t="shared" si="497"/>
        <v>537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95"/>
        <v>345</v>
      </c>
      <c r="H1255" s="2">
        <f t="shared" si="496"/>
        <v>0.64245810055865926</v>
      </c>
      <c r="I1255" s="2"/>
      <c r="J1255" s="2">
        <f t="shared" si="498"/>
        <v>0.1787709497206704</v>
      </c>
      <c r="K1255" s="2">
        <f t="shared" si="499"/>
        <v>0.82122905027932958</v>
      </c>
      <c r="L1255" s="2">
        <f t="shared" si="500"/>
        <v>0</v>
      </c>
      <c r="M1255" s="2">
        <f t="shared" si="501"/>
        <v>0</v>
      </c>
      <c r="N1255" s="1">
        <v>96</v>
      </c>
      <c r="O1255" s="1">
        <v>441</v>
      </c>
      <c r="Q1255" s="61"/>
      <c r="R1255" s="61"/>
      <c r="S1255" s="61"/>
      <c r="T1255" s="61"/>
      <c r="U1255" s="61"/>
      <c r="V1255" s="61"/>
      <c r="W1255" s="61"/>
      <c r="X1255" s="61"/>
      <c r="Y1255" s="61"/>
      <c r="Z1255" s="61"/>
      <c r="BB1255" s="7">
        <f>IF(Q1255&gt;0,RANK(Q1255,(N1255:P1255,Q1255:AE1255)),0)</f>
        <v>0</v>
      </c>
      <c r="BC1255" s="7">
        <f>IF(R1255&gt;0,RANK(R1255,(N1255:P1255,Q1255:AE1255)),0)</f>
        <v>0</v>
      </c>
      <c r="BD1255" s="7">
        <f>IF(T1255&gt;0,RANK(T1255,(N1255:P1255,Q1255:AE1255)),0)</f>
        <v>0</v>
      </c>
      <c r="BE1255" s="7">
        <f>IF(S1255&gt;0,RANK(S1255,(N1255:P1255,Q1255:AE1255)),0)</f>
        <v>0</v>
      </c>
      <c r="BF1255" s="2">
        <f t="shared" si="502"/>
        <v>0</v>
      </c>
      <c r="BG1255" s="2">
        <f t="shared" si="503"/>
        <v>0</v>
      </c>
      <c r="BH1255" s="2">
        <f t="shared" si="504"/>
        <v>0</v>
      </c>
      <c r="BI1255" s="2">
        <f t="shared" si="505"/>
        <v>0</v>
      </c>
      <c r="BK1255" t="s">
        <v>651</v>
      </c>
      <c r="BL1255" t="s">
        <v>413</v>
      </c>
      <c r="BO1255" s="99">
        <v>31</v>
      </c>
      <c r="BP1255" s="97">
        <v>165</v>
      </c>
      <c r="BQ1255" s="103">
        <f t="shared" si="506"/>
        <v>31165</v>
      </c>
      <c r="BS1255" s="7" t="s">
        <v>2466</v>
      </c>
    </row>
    <row r="1256" spans="1:71" ht="14" hidden="1" customHeight="1" outlineLevel="1" x14ac:dyDescent="0.2">
      <c r="A1256" t="s">
        <v>2505</v>
      </c>
      <c r="B1256" t="s">
        <v>413</v>
      </c>
      <c r="C1256" s="1">
        <f t="shared" si="497"/>
        <v>2264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0</v>
      </c>
      <c r="G1256" s="1">
        <f t="shared" si="495"/>
        <v>1394</v>
      </c>
      <c r="H1256" s="2">
        <f t="shared" si="496"/>
        <v>0.61572438162544174</v>
      </c>
      <c r="I1256" s="2"/>
      <c r="J1256" s="2">
        <f t="shared" si="498"/>
        <v>0.19213780918727916</v>
      </c>
      <c r="K1256" s="2">
        <f t="shared" si="499"/>
        <v>0.80786219081272082</v>
      </c>
      <c r="L1256" s="2">
        <f t="shared" si="500"/>
        <v>0</v>
      </c>
      <c r="M1256" s="2">
        <f t="shared" si="501"/>
        <v>0</v>
      </c>
      <c r="N1256" s="1">
        <v>435</v>
      </c>
      <c r="O1256" s="1">
        <v>1829</v>
      </c>
      <c r="Q1256" s="61"/>
      <c r="R1256" s="61"/>
      <c r="S1256" s="61"/>
      <c r="T1256" s="61"/>
      <c r="U1256" s="61"/>
      <c r="V1256" s="61"/>
      <c r="W1256" s="61"/>
      <c r="X1256" s="61"/>
      <c r="Y1256" s="61"/>
      <c r="Z1256" s="61"/>
      <c r="BB1256" s="7">
        <f>IF(Q1256&gt;0,RANK(Q1256,(N1256:P1256,Q1256:AE1256)),0)</f>
        <v>0</v>
      </c>
      <c r="BC1256" s="7">
        <f>IF(R1256&gt;0,RANK(R1256,(N1256:P1256,Q1256:AE1256)),0)</f>
        <v>0</v>
      </c>
      <c r="BD1256" s="7">
        <f>IF(T1256&gt;0,RANK(T1256,(N1256:P1256,Q1256:AE1256)),0)</f>
        <v>0</v>
      </c>
      <c r="BE1256" s="7">
        <f>IF(S1256&gt;0,RANK(S1256,(N1256:P1256,Q1256:AE1256)),0)</f>
        <v>0</v>
      </c>
      <c r="BF1256" s="2">
        <f t="shared" si="502"/>
        <v>0</v>
      </c>
      <c r="BG1256" s="2">
        <f t="shared" si="503"/>
        <v>0</v>
      </c>
      <c r="BH1256" s="2">
        <f t="shared" si="504"/>
        <v>0</v>
      </c>
      <c r="BI1256" s="2">
        <f t="shared" si="505"/>
        <v>0</v>
      </c>
      <c r="BK1256" t="s">
        <v>2505</v>
      </c>
      <c r="BL1256" t="s">
        <v>413</v>
      </c>
      <c r="BO1256" s="99">
        <v>31</v>
      </c>
      <c r="BP1256" s="97">
        <v>167</v>
      </c>
      <c r="BQ1256" s="103">
        <f t="shared" si="506"/>
        <v>31167</v>
      </c>
      <c r="BS1256" s="7" t="s">
        <v>2466</v>
      </c>
    </row>
    <row r="1257" spans="1:71" ht="14" hidden="1" customHeight="1" outlineLevel="1" x14ac:dyDescent="0.2">
      <c r="A1257" t="s">
        <v>1101</v>
      </c>
      <c r="B1257" t="s">
        <v>413</v>
      </c>
      <c r="C1257" s="1">
        <f t="shared" si="497"/>
        <v>2256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95"/>
        <v>1174</v>
      </c>
      <c r="H1257" s="2">
        <f t="shared" si="496"/>
        <v>0.52039007092198586</v>
      </c>
      <c r="I1257" s="2"/>
      <c r="J1257" s="2">
        <f t="shared" si="498"/>
        <v>0.2398049645390071</v>
      </c>
      <c r="K1257" s="2">
        <f t="shared" si="499"/>
        <v>0.76019503546099287</v>
      </c>
      <c r="L1257" s="2">
        <f t="shared" si="500"/>
        <v>0</v>
      </c>
      <c r="M1257" s="2">
        <f t="shared" si="501"/>
        <v>0</v>
      </c>
      <c r="N1257" s="1">
        <v>541</v>
      </c>
      <c r="O1257" s="1">
        <v>1715</v>
      </c>
      <c r="Q1257" s="61"/>
      <c r="R1257" s="61"/>
      <c r="S1257" s="61"/>
      <c r="T1257" s="61"/>
      <c r="U1257" s="61"/>
      <c r="V1257" s="61"/>
      <c r="W1257" s="61"/>
      <c r="X1257" s="61"/>
      <c r="Y1257" s="61"/>
      <c r="Z1257" s="61"/>
      <c r="BB1257" s="7">
        <f>IF(Q1257&gt;0,RANK(Q1257,(N1257:P1257,Q1257:AE1257)),0)</f>
        <v>0</v>
      </c>
      <c r="BC1257" s="7">
        <f>IF(R1257&gt;0,RANK(R1257,(N1257:P1257,Q1257:AE1257)),0)</f>
        <v>0</v>
      </c>
      <c r="BD1257" s="7">
        <f>IF(T1257&gt;0,RANK(T1257,(N1257:P1257,Q1257:AE1257)),0)</f>
        <v>0</v>
      </c>
      <c r="BE1257" s="7">
        <f>IF(S1257&gt;0,RANK(S1257,(N1257:P1257,Q1257:AE1257)),0)</f>
        <v>0</v>
      </c>
      <c r="BF1257" s="2">
        <f t="shared" si="502"/>
        <v>0</v>
      </c>
      <c r="BG1257" s="2">
        <f t="shared" si="503"/>
        <v>0</v>
      </c>
      <c r="BH1257" s="2">
        <f t="shared" si="504"/>
        <v>0</v>
      </c>
      <c r="BI1257" s="2">
        <f t="shared" si="505"/>
        <v>0</v>
      </c>
      <c r="BK1257" t="s">
        <v>1101</v>
      </c>
      <c r="BL1257" t="s">
        <v>413</v>
      </c>
      <c r="BO1257" s="99">
        <v>31</v>
      </c>
      <c r="BP1257" s="97">
        <v>169</v>
      </c>
      <c r="BQ1257" s="103">
        <f t="shared" si="506"/>
        <v>31169</v>
      </c>
      <c r="BS1257" s="7" t="s">
        <v>2466</v>
      </c>
    </row>
    <row r="1258" spans="1:71" ht="14" hidden="1" customHeight="1" outlineLevel="1" x14ac:dyDescent="0.2">
      <c r="A1258" t="s">
        <v>1267</v>
      </c>
      <c r="B1258" t="s">
        <v>413</v>
      </c>
      <c r="C1258" s="1">
        <f t="shared" si="497"/>
        <v>344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95"/>
        <v>256</v>
      </c>
      <c r="H1258" s="2">
        <f t="shared" si="496"/>
        <v>0.7441860465116279</v>
      </c>
      <c r="I1258" s="2"/>
      <c r="J1258" s="2">
        <f t="shared" si="498"/>
        <v>0.12790697674418605</v>
      </c>
      <c r="K1258" s="2">
        <f t="shared" si="499"/>
        <v>0.87209302325581395</v>
      </c>
      <c r="L1258" s="2">
        <f t="shared" si="500"/>
        <v>0</v>
      </c>
      <c r="M1258" s="2">
        <f t="shared" si="501"/>
        <v>0</v>
      </c>
      <c r="N1258" s="1">
        <v>44</v>
      </c>
      <c r="O1258" s="1">
        <v>300</v>
      </c>
      <c r="Q1258" s="61"/>
      <c r="R1258" s="61"/>
      <c r="S1258" s="61"/>
      <c r="T1258" s="61"/>
      <c r="U1258" s="61"/>
      <c r="V1258" s="61"/>
      <c r="W1258" s="61"/>
      <c r="X1258" s="61"/>
      <c r="Y1258" s="61"/>
      <c r="Z1258" s="61"/>
      <c r="BB1258" s="7">
        <f>IF(Q1258&gt;0,RANK(Q1258,(N1258:P1258,Q1258:AE1258)),0)</f>
        <v>0</v>
      </c>
      <c r="BC1258" s="7">
        <f>IF(R1258&gt;0,RANK(R1258,(N1258:P1258,Q1258:AE1258)),0)</f>
        <v>0</v>
      </c>
      <c r="BD1258" s="7">
        <f>IF(T1258&gt;0,RANK(T1258,(N1258:P1258,Q1258:AE1258)),0)</f>
        <v>0</v>
      </c>
      <c r="BE1258" s="7">
        <f>IF(S1258&gt;0,RANK(S1258,(N1258:P1258,Q1258:AE1258)),0)</f>
        <v>0</v>
      </c>
      <c r="BF1258" s="2">
        <f t="shared" si="502"/>
        <v>0</v>
      </c>
      <c r="BG1258" s="2">
        <f t="shared" si="503"/>
        <v>0</v>
      </c>
      <c r="BH1258" s="2">
        <f t="shared" si="504"/>
        <v>0</v>
      </c>
      <c r="BI1258" s="2">
        <f t="shared" si="505"/>
        <v>0</v>
      </c>
      <c r="BK1258" t="s">
        <v>1267</v>
      </c>
      <c r="BL1258" t="s">
        <v>413</v>
      </c>
      <c r="BO1258" s="99">
        <v>31</v>
      </c>
      <c r="BP1258" s="97">
        <v>171</v>
      </c>
      <c r="BQ1258" s="103">
        <f t="shared" si="506"/>
        <v>31171</v>
      </c>
      <c r="BS1258" s="7" t="s">
        <v>2466</v>
      </c>
    </row>
    <row r="1259" spans="1:71" ht="14" hidden="1" customHeight="1" outlineLevel="1" x14ac:dyDescent="0.2">
      <c r="A1259" t="s">
        <v>808</v>
      </c>
      <c r="B1259" t="s">
        <v>413</v>
      </c>
      <c r="C1259" s="1">
        <f t="shared" si="497"/>
        <v>1839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95"/>
        <v>87</v>
      </c>
      <c r="H1259" s="2">
        <f t="shared" si="496"/>
        <v>4.730831973898858E-2</v>
      </c>
      <c r="I1259" s="2"/>
      <c r="J1259" s="2">
        <f t="shared" si="498"/>
        <v>0.47634584013050568</v>
      </c>
      <c r="K1259" s="2">
        <f t="shared" si="499"/>
        <v>0.52365415986949426</v>
      </c>
      <c r="L1259" s="2">
        <f t="shared" si="500"/>
        <v>0</v>
      </c>
      <c r="M1259" s="2">
        <f t="shared" si="501"/>
        <v>1.1102230246251565E-16</v>
      </c>
      <c r="N1259" s="1">
        <v>876</v>
      </c>
      <c r="O1259" s="1">
        <v>963</v>
      </c>
      <c r="Q1259" s="61"/>
      <c r="R1259" s="61"/>
      <c r="S1259" s="61"/>
      <c r="T1259" s="61"/>
      <c r="U1259" s="61"/>
      <c r="V1259" s="61"/>
      <c r="W1259" s="61"/>
      <c r="X1259" s="61"/>
      <c r="Y1259" s="61"/>
      <c r="Z1259" s="61"/>
      <c r="BB1259" s="7">
        <f>IF(Q1259&gt;0,RANK(Q1259,(N1259:P1259,Q1259:AE1259)),0)</f>
        <v>0</v>
      </c>
      <c r="BC1259" s="7">
        <f>IF(R1259&gt;0,RANK(R1259,(N1259:P1259,Q1259:AE1259)),0)</f>
        <v>0</v>
      </c>
      <c r="BD1259" s="7">
        <f>IF(T1259&gt;0,RANK(T1259,(N1259:P1259,Q1259:AE1259)),0)</f>
        <v>0</v>
      </c>
      <c r="BE1259" s="7">
        <f>IF(S1259&gt;0,RANK(S1259,(N1259:P1259,Q1259:AE1259)),0)</f>
        <v>0</v>
      </c>
      <c r="BF1259" s="2">
        <f t="shared" si="502"/>
        <v>0</v>
      </c>
      <c r="BG1259" s="2">
        <f t="shared" si="503"/>
        <v>0</v>
      </c>
      <c r="BH1259" s="2">
        <f t="shared" si="504"/>
        <v>0</v>
      </c>
      <c r="BI1259" s="2">
        <f t="shared" si="505"/>
        <v>0</v>
      </c>
      <c r="BK1259" t="s">
        <v>808</v>
      </c>
      <c r="BL1259" t="s">
        <v>413</v>
      </c>
      <c r="BO1259" s="99">
        <v>31</v>
      </c>
      <c r="BP1259" s="97">
        <v>173</v>
      </c>
      <c r="BQ1259" s="103">
        <f t="shared" si="506"/>
        <v>31173</v>
      </c>
      <c r="BS1259" s="7" t="s">
        <v>2466</v>
      </c>
    </row>
    <row r="1260" spans="1:71" ht="14" hidden="1" customHeight="1" outlineLevel="1" x14ac:dyDescent="0.2">
      <c r="A1260" t="s">
        <v>526</v>
      </c>
      <c r="B1260" t="s">
        <v>413</v>
      </c>
      <c r="C1260" s="1">
        <f t="shared" si="497"/>
        <v>1799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95"/>
        <v>1089</v>
      </c>
      <c r="H1260" s="2">
        <f t="shared" si="496"/>
        <v>0.60533629794330179</v>
      </c>
      <c r="I1260" s="2"/>
      <c r="J1260" s="2">
        <f t="shared" si="498"/>
        <v>0.19733185102834908</v>
      </c>
      <c r="K1260" s="2">
        <f t="shared" si="499"/>
        <v>0.80266814897165095</v>
      </c>
      <c r="L1260" s="2">
        <f t="shared" si="500"/>
        <v>0</v>
      </c>
      <c r="M1260" s="2">
        <f t="shared" si="501"/>
        <v>0</v>
      </c>
      <c r="N1260" s="1">
        <v>355</v>
      </c>
      <c r="O1260" s="1">
        <v>1444</v>
      </c>
      <c r="Q1260" s="61"/>
      <c r="R1260" s="61"/>
      <c r="S1260" s="61"/>
      <c r="T1260" s="61"/>
      <c r="U1260" s="61"/>
      <c r="V1260" s="61"/>
      <c r="W1260" s="61"/>
      <c r="X1260" s="61"/>
      <c r="Y1260" s="61"/>
      <c r="Z1260" s="61"/>
      <c r="BB1260" s="7">
        <f>IF(Q1260&gt;0,RANK(Q1260,(N1260:P1260,Q1260:AE1260)),0)</f>
        <v>0</v>
      </c>
      <c r="BC1260" s="7">
        <f>IF(R1260&gt;0,RANK(R1260,(N1260:P1260,Q1260:AE1260)),0)</f>
        <v>0</v>
      </c>
      <c r="BD1260" s="7">
        <f>IF(T1260&gt;0,RANK(T1260,(N1260:P1260,Q1260:AE1260)),0)</f>
        <v>0</v>
      </c>
      <c r="BE1260" s="7">
        <f>IF(S1260&gt;0,RANK(S1260,(N1260:P1260,Q1260:AE1260)),0)</f>
        <v>0</v>
      </c>
      <c r="BF1260" s="2">
        <f t="shared" si="502"/>
        <v>0</v>
      </c>
      <c r="BG1260" s="2">
        <f t="shared" si="503"/>
        <v>0</v>
      </c>
      <c r="BH1260" s="2">
        <f t="shared" si="504"/>
        <v>0</v>
      </c>
      <c r="BI1260" s="2">
        <f t="shared" si="505"/>
        <v>0</v>
      </c>
      <c r="BK1260" t="s">
        <v>526</v>
      </c>
      <c r="BL1260" t="s">
        <v>413</v>
      </c>
      <c r="BO1260" s="99">
        <v>31</v>
      </c>
      <c r="BP1260" s="97">
        <v>175</v>
      </c>
      <c r="BQ1260" s="103">
        <f t="shared" si="506"/>
        <v>31175</v>
      </c>
      <c r="BS1260" s="7" t="s">
        <v>2466</v>
      </c>
    </row>
    <row r="1261" spans="1:71" ht="14" hidden="1" customHeight="1" outlineLevel="1" x14ac:dyDescent="0.2">
      <c r="A1261" t="s">
        <v>257</v>
      </c>
      <c r="B1261" t="s">
        <v>413</v>
      </c>
      <c r="C1261" s="1">
        <f t="shared" si="497"/>
        <v>9209</v>
      </c>
      <c r="D1261" s="7">
        <f>IF(N1261&gt;0, RANK(N1261,(N1261:P1261,Q1261:AE1261)),0)</f>
        <v>2</v>
      </c>
      <c r="E1261" s="7">
        <f>IF(O1261&gt;0,RANK(O1261,(N1261:P1261,Q1261:AE1261)),0)</f>
        <v>1</v>
      </c>
      <c r="F1261" s="7">
        <f>IF(P1261&gt;0,RANK(P1261,(N1261:P1261,Q1261:AE1261)),0)</f>
        <v>0</v>
      </c>
      <c r="G1261" s="1">
        <f t="shared" si="495"/>
        <v>3705</v>
      </c>
      <c r="H1261" s="2">
        <f t="shared" si="496"/>
        <v>0.40232381366054948</v>
      </c>
      <c r="I1261" s="2"/>
      <c r="J1261" s="2">
        <f t="shared" si="498"/>
        <v>0.29883809316972526</v>
      </c>
      <c r="K1261" s="2">
        <f t="shared" si="499"/>
        <v>0.70116190683027468</v>
      </c>
      <c r="L1261" s="2">
        <f t="shared" si="500"/>
        <v>0</v>
      </c>
      <c r="M1261" s="2">
        <f t="shared" si="501"/>
        <v>1.1102230246251565E-16</v>
      </c>
      <c r="N1261" s="1">
        <v>2752</v>
      </c>
      <c r="O1261" s="1">
        <v>6457</v>
      </c>
      <c r="Q1261" s="61"/>
      <c r="R1261" s="61"/>
      <c r="S1261" s="61"/>
      <c r="T1261" s="61"/>
      <c r="U1261" s="61"/>
      <c r="V1261" s="61"/>
      <c r="W1261" s="61"/>
      <c r="X1261" s="61"/>
      <c r="Y1261" s="61"/>
      <c r="Z1261" s="61"/>
      <c r="BB1261" s="7">
        <f>IF(Q1261&gt;0,RANK(Q1261,(N1261:P1261,Q1261:AE1261)),0)</f>
        <v>0</v>
      </c>
      <c r="BC1261" s="7">
        <f>IF(R1261&gt;0,RANK(R1261,(N1261:P1261,Q1261:AE1261)),0)</f>
        <v>0</v>
      </c>
      <c r="BD1261" s="7">
        <f>IF(T1261&gt;0,RANK(T1261,(N1261:P1261,Q1261:AE1261)),0)</f>
        <v>0</v>
      </c>
      <c r="BE1261" s="7">
        <f>IF(S1261&gt;0,RANK(S1261,(N1261:P1261,Q1261:AE1261)),0)</f>
        <v>0</v>
      </c>
      <c r="BF1261" s="2">
        <f t="shared" si="502"/>
        <v>0</v>
      </c>
      <c r="BG1261" s="2">
        <f t="shared" si="503"/>
        <v>0</v>
      </c>
      <c r="BH1261" s="2">
        <f t="shared" si="504"/>
        <v>0</v>
      </c>
      <c r="BI1261" s="2">
        <f t="shared" si="505"/>
        <v>0</v>
      </c>
      <c r="BK1261" t="s">
        <v>257</v>
      </c>
      <c r="BL1261" t="s">
        <v>413</v>
      </c>
      <c r="BO1261" s="99">
        <v>31</v>
      </c>
      <c r="BP1261" s="97">
        <v>177</v>
      </c>
      <c r="BQ1261" s="103">
        <f t="shared" si="506"/>
        <v>31177</v>
      </c>
      <c r="BS1261" s="7" t="s">
        <v>2466</v>
      </c>
    </row>
    <row r="1262" spans="1:71" ht="14" hidden="1" customHeight="1" outlineLevel="1" x14ac:dyDescent="0.2">
      <c r="A1262" t="s">
        <v>423</v>
      </c>
      <c r="B1262" t="s">
        <v>413</v>
      </c>
      <c r="C1262" s="1">
        <f t="shared" si="497"/>
        <v>3218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0</v>
      </c>
      <c r="G1262" s="1">
        <f t="shared" si="495"/>
        <v>1374</v>
      </c>
      <c r="H1262" s="2">
        <f t="shared" si="496"/>
        <v>0.42697327532628965</v>
      </c>
      <c r="I1262" s="2"/>
      <c r="J1262" s="2">
        <f t="shared" si="498"/>
        <v>0.2865133623368552</v>
      </c>
      <c r="K1262" s="2">
        <f t="shared" si="499"/>
        <v>0.7134866376631448</v>
      </c>
      <c r="L1262" s="2">
        <f t="shared" si="500"/>
        <v>0</v>
      </c>
      <c r="M1262" s="2">
        <f t="shared" si="501"/>
        <v>0</v>
      </c>
      <c r="N1262" s="1">
        <v>922</v>
      </c>
      <c r="O1262" s="1">
        <v>2296</v>
      </c>
      <c r="Q1262" s="61"/>
      <c r="R1262" s="61"/>
      <c r="S1262" s="61"/>
      <c r="T1262" s="61"/>
      <c r="U1262" s="61"/>
      <c r="V1262" s="61"/>
      <c r="W1262" s="61"/>
      <c r="X1262" s="61"/>
      <c r="Y1262" s="61"/>
      <c r="Z1262" s="61"/>
      <c r="BB1262" s="7">
        <f>IF(Q1262&gt;0,RANK(Q1262,(N1262:P1262,Q1262:AE1262)),0)</f>
        <v>0</v>
      </c>
      <c r="BC1262" s="7">
        <f>IF(R1262&gt;0,RANK(R1262,(N1262:P1262,Q1262:AE1262)),0)</f>
        <v>0</v>
      </c>
      <c r="BD1262" s="7">
        <f>IF(T1262&gt;0,RANK(T1262,(N1262:P1262,Q1262:AE1262)),0)</f>
        <v>0</v>
      </c>
      <c r="BE1262" s="7">
        <f>IF(S1262&gt;0,RANK(S1262,(N1262:P1262,Q1262:AE1262)),0)</f>
        <v>0</v>
      </c>
      <c r="BF1262" s="2">
        <f t="shared" si="502"/>
        <v>0</v>
      </c>
      <c r="BG1262" s="2">
        <f t="shared" si="503"/>
        <v>0</v>
      </c>
      <c r="BH1262" s="2">
        <f t="shared" si="504"/>
        <v>0</v>
      </c>
      <c r="BI1262" s="2">
        <f t="shared" si="505"/>
        <v>0</v>
      </c>
      <c r="BK1262" t="s">
        <v>423</v>
      </c>
      <c r="BL1262" t="s">
        <v>413</v>
      </c>
      <c r="BO1262" s="99">
        <v>31</v>
      </c>
      <c r="BP1262" s="97">
        <v>179</v>
      </c>
      <c r="BQ1262" s="103">
        <f t="shared" si="506"/>
        <v>31179</v>
      </c>
      <c r="BS1262" s="7" t="s">
        <v>2466</v>
      </c>
    </row>
    <row r="1263" spans="1:71" ht="14" hidden="1" customHeight="1" outlineLevel="1" x14ac:dyDescent="0.2">
      <c r="A1263" t="s">
        <v>302</v>
      </c>
      <c r="B1263" t="s">
        <v>413</v>
      </c>
      <c r="C1263" s="1">
        <f t="shared" si="497"/>
        <v>1370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0</v>
      </c>
      <c r="G1263" s="1">
        <f t="shared" si="495"/>
        <v>788</v>
      </c>
      <c r="H1263" s="2">
        <f t="shared" si="496"/>
        <v>0.57518248175182485</v>
      </c>
      <c r="I1263" s="2"/>
      <c r="J1263" s="2">
        <f t="shared" si="498"/>
        <v>0.2124087591240876</v>
      </c>
      <c r="K1263" s="2">
        <f t="shared" si="499"/>
        <v>0.78759124087591237</v>
      </c>
      <c r="L1263" s="2">
        <f t="shared" si="500"/>
        <v>0</v>
      </c>
      <c r="M1263" s="2">
        <f t="shared" si="501"/>
        <v>0</v>
      </c>
      <c r="N1263" s="1">
        <v>291</v>
      </c>
      <c r="O1263" s="1">
        <v>1079</v>
      </c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BB1263" s="7">
        <f>IF(Q1263&gt;0,RANK(Q1263,(N1263:P1263,Q1263:AE1263)),0)</f>
        <v>0</v>
      </c>
      <c r="BC1263" s="7">
        <f>IF(R1263&gt;0,RANK(R1263,(N1263:P1263,Q1263:AE1263)),0)</f>
        <v>0</v>
      </c>
      <c r="BD1263" s="7">
        <f>IF(T1263&gt;0,RANK(T1263,(N1263:P1263,Q1263:AE1263)),0)</f>
        <v>0</v>
      </c>
      <c r="BE1263" s="7">
        <f>IF(S1263&gt;0,RANK(S1263,(N1263:P1263,Q1263:AE1263)),0)</f>
        <v>0</v>
      </c>
      <c r="BF1263" s="2">
        <f t="shared" si="502"/>
        <v>0</v>
      </c>
      <c r="BG1263" s="2">
        <f t="shared" si="503"/>
        <v>0</v>
      </c>
      <c r="BH1263" s="2">
        <f t="shared" si="504"/>
        <v>0</v>
      </c>
      <c r="BI1263" s="2">
        <f t="shared" si="505"/>
        <v>0</v>
      </c>
      <c r="BK1263" t="s">
        <v>302</v>
      </c>
      <c r="BL1263" t="s">
        <v>413</v>
      </c>
      <c r="BO1263" s="99">
        <v>31</v>
      </c>
      <c r="BP1263" s="97">
        <v>181</v>
      </c>
      <c r="BQ1263" s="103">
        <f t="shared" si="506"/>
        <v>31181</v>
      </c>
      <c r="BS1263" s="7" t="s">
        <v>2466</v>
      </c>
    </row>
    <row r="1264" spans="1:71" ht="14" hidden="1" customHeight="1" outlineLevel="1" x14ac:dyDescent="0.2">
      <c r="A1264" t="s">
        <v>692</v>
      </c>
      <c r="B1264" t="s">
        <v>413</v>
      </c>
      <c r="C1264" s="1">
        <f t="shared" si="497"/>
        <v>399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0</v>
      </c>
      <c r="G1264" s="1">
        <f t="shared" si="495"/>
        <v>239</v>
      </c>
      <c r="H1264" s="2">
        <f t="shared" si="496"/>
        <v>0.59899749373433586</v>
      </c>
      <c r="I1264" s="2"/>
      <c r="J1264" s="2">
        <f t="shared" si="498"/>
        <v>0.20050125313283207</v>
      </c>
      <c r="K1264" s="2">
        <f t="shared" si="499"/>
        <v>0.79949874686716793</v>
      </c>
      <c r="L1264" s="2">
        <f t="shared" si="500"/>
        <v>0</v>
      </c>
      <c r="M1264" s="2">
        <f t="shared" si="501"/>
        <v>0</v>
      </c>
      <c r="N1264" s="1">
        <v>80</v>
      </c>
      <c r="O1264" s="1">
        <v>319</v>
      </c>
      <c r="Q1264" s="61"/>
      <c r="R1264" s="61"/>
      <c r="S1264" s="61"/>
      <c r="T1264" s="61"/>
      <c r="U1264" s="61"/>
      <c r="V1264" s="61"/>
      <c r="W1264" s="61"/>
      <c r="X1264" s="61"/>
      <c r="Y1264" s="61"/>
      <c r="Z1264" s="61"/>
      <c r="BB1264" s="7">
        <f>IF(Q1264&gt;0,RANK(Q1264,(N1264:P1264,Q1264:AE1264)),0)</f>
        <v>0</v>
      </c>
      <c r="BC1264" s="7">
        <f>IF(R1264&gt;0,RANK(R1264,(N1264:P1264,Q1264:AE1264)),0)</f>
        <v>0</v>
      </c>
      <c r="BD1264" s="7">
        <f>IF(T1264&gt;0,RANK(T1264,(N1264:P1264,Q1264:AE1264)),0)</f>
        <v>0</v>
      </c>
      <c r="BE1264" s="7">
        <f>IF(S1264&gt;0,RANK(S1264,(N1264:P1264,Q1264:AE1264)),0)</f>
        <v>0</v>
      </c>
      <c r="BF1264" s="2">
        <f t="shared" si="502"/>
        <v>0</v>
      </c>
      <c r="BG1264" s="2">
        <f t="shared" si="503"/>
        <v>0</v>
      </c>
      <c r="BH1264" s="2">
        <f t="shared" si="504"/>
        <v>0</v>
      </c>
      <c r="BI1264" s="2">
        <f t="shared" si="505"/>
        <v>0</v>
      </c>
      <c r="BK1264" t="s">
        <v>692</v>
      </c>
      <c r="BL1264" t="s">
        <v>413</v>
      </c>
      <c r="BO1264" s="99">
        <v>31</v>
      </c>
      <c r="BP1264" s="97">
        <v>183</v>
      </c>
      <c r="BQ1264" s="103">
        <f t="shared" si="506"/>
        <v>31183</v>
      </c>
      <c r="BS1264" s="7" t="s">
        <v>2466</v>
      </c>
    </row>
    <row r="1265" spans="1:71" ht="14" hidden="1" customHeight="1" outlineLevel="1" x14ac:dyDescent="0.2">
      <c r="A1265" t="s">
        <v>492</v>
      </c>
      <c r="B1265" t="s">
        <v>413</v>
      </c>
      <c r="C1265" s="1">
        <f t="shared" si="497"/>
        <v>5121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0</v>
      </c>
      <c r="G1265" s="1">
        <f t="shared" si="495"/>
        <v>2365</v>
      </c>
      <c r="H1265" s="2">
        <f t="shared" si="496"/>
        <v>0.4618238625268502</v>
      </c>
      <c r="I1265" s="2"/>
      <c r="J1265" s="2">
        <f t="shared" si="498"/>
        <v>0.26908806873657487</v>
      </c>
      <c r="K1265" s="2">
        <f t="shared" si="499"/>
        <v>0.73091193126342513</v>
      </c>
      <c r="L1265" s="2">
        <f t="shared" si="500"/>
        <v>0</v>
      </c>
      <c r="M1265" s="2">
        <f t="shared" si="501"/>
        <v>0</v>
      </c>
      <c r="N1265" s="1">
        <v>1378</v>
      </c>
      <c r="O1265" s="1">
        <v>3743</v>
      </c>
      <c r="Q1265" s="61"/>
      <c r="R1265" s="61"/>
      <c r="S1265" s="61"/>
      <c r="T1265" s="61"/>
      <c r="U1265" s="61"/>
      <c r="V1265" s="61"/>
      <c r="W1265" s="61"/>
      <c r="X1265" s="61"/>
      <c r="Y1265" s="61"/>
      <c r="Z1265" s="61"/>
      <c r="BB1265" s="7">
        <f>IF(Q1265&gt;0,RANK(Q1265,(N1265:P1265,Q1265:AE1265)),0)</f>
        <v>0</v>
      </c>
      <c r="BC1265" s="7">
        <f>IF(R1265&gt;0,RANK(R1265,(N1265:P1265,Q1265:AE1265)),0)</f>
        <v>0</v>
      </c>
      <c r="BD1265" s="7">
        <f>IF(T1265&gt;0,RANK(T1265,(N1265:P1265,Q1265:AE1265)),0)</f>
        <v>0</v>
      </c>
      <c r="BE1265" s="7">
        <f>IF(S1265&gt;0,RANK(S1265,(N1265:P1265,Q1265:AE1265)),0)</f>
        <v>0</v>
      </c>
      <c r="BF1265" s="2">
        <f t="shared" si="502"/>
        <v>0</v>
      </c>
      <c r="BG1265" s="2">
        <f t="shared" si="503"/>
        <v>0</v>
      </c>
      <c r="BH1265" s="2">
        <f t="shared" si="504"/>
        <v>0</v>
      </c>
      <c r="BI1265" s="2">
        <f t="shared" si="505"/>
        <v>0</v>
      </c>
      <c r="BK1265" t="s">
        <v>492</v>
      </c>
      <c r="BL1265" t="s">
        <v>413</v>
      </c>
      <c r="BO1265" s="99">
        <v>31</v>
      </c>
      <c r="BP1265" s="97">
        <v>185</v>
      </c>
      <c r="BQ1265" s="103">
        <f t="shared" si="506"/>
        <v>31185</v>
      </c>
      <c r="BS1265" s="7" t="s">
        <v>2466</v>
      </c>
    </row>
    <row r="1266" spans="1:71" ht="14" customHeight="1" collapsed="1" x14ac:dyDescent="0.2">
      <c r="A1266" t="s">
        <v>412</v>
      </c>
      <c r="B1266" t="s">
        <v>260</v>
      </c>
      <c r="C1266" s="1">
        <f t="shared" si="497"/>
        <v>697981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0</v>
      </c>
      <c r="G1266" s="1">
        <f t="shared" si="495"/>
        <v>125643</v>
      </c>
      <c r="H1266" s="2">
        <f t="shared" si="496"/>
        <v>0.1800091979581106</v>
      </c>
      <c r="I1266" s="2"/>
      <c r="J1266" s="2">
        <f t="shared" si="498"/>
        <v>0.40999540102094467</v>
      </c>
      <c r="K1266" s="2">
        <f t="shared" si="499"/>
        <v>0.59000459897905533</v>
      </c>
      <c r="L1266" s="2">
        <f t="shared" si="500"/>
        <v>0</v>
      </c>
      <c r="M1266" s="2">
        <f t="shared" si="501"/>
        <v>0</v>
      </c>
      <c r="N1266" s="1">
        <f>SUM(N1173:N1265)</f>
        <v>286169</v>
      </c>
      <c r="O1266" s="1">
        <f t="shared" ref="O1266" si="507">SUM(O1173:O1265)</f>
        <v>411812</v>
      </c>
      <c r="BB1266" s="7">
        <f>IF(Q1266&gt;0,RANK(Q1266,(N1266:P1266,Q1266:AE1266)),0)</f>
        <v>0</v>
      </c>
      <c r="BC1266" s="7">
        <f>IF(R1266&gt;0,RANK(R1266,(N1266:P1266,Q1266:AE1266)),0)</f>
        <v>0</v>
      </c>
      <c r="BD1266" s="7">
        <f>IF(T1266&gt;0,RANK(T1266,(N1266:P1266,Q1266:AE1266)),0)</f>
        <v>0</v>
      </c>
      <c r="BE1266" s="7">
        <f>IF(S1266&gt;0,RANK(S1266,(N1266:P1266,Q1266:AE1266)),0)</f>
        <v>0</v>
      </c>
      <c r="BF1266" s="2">
        <f t="shared" si="502"/>
        <v>0</v>
      </c>
      <c r="BG1266" s="2">
        <f t="shared" si="503"/>
        <v>0</v>
      </c>
      <c r="BH1266" s="2">
        <f t="shared" si="504"/>
        <v>0</v>
      </c>
      <c r="BI1266" s="2">
        <f t="shared" si="505"/>
        <v>0</v>
      </c>
      <c r="BK1266" t="s">
        <v>412</v>
      </c>
      <c r="BL1266" t="s">
        <v>260</v>
      </c>
      <c r="BO1266" s="99">
        <v>31</v>
      </c>
      <c r="BP1266" s="97"/>
      <c r="BQ1266" s="99">
        <v>31</v>
      </c>
      <c r="BS1266" s="7" t="s">
        <v>887</v>
      </c>
    </row>
    <row r="1267" spans="1:71" ht="14" customHeight="1" x14ac:dyDescent="0.2">
      <c r="C1267" s="1"/>
      <c r="E1267" s="7"/>
      <c r="F1267" s="7"/>
      <c r="I1267" s="2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BB1267" s="7"/>
      <c r="BC1267" s="7"/>
      <c r="BD1267" s="7"/>
      <c r="BE1267" s="7"/>
      <c r="BO1267" s="99"/>
      <c r="BP1267" s="97"/>
    </row>
    <row r="1268" spans="1:71" ht="14" hidden="1" customHeight="1" outlineLevel="1" x14ac:dyDescent="0.2">
      <c r="A1268" t="s">
        <v>1862</v>
      </c>
      <c r="B1268" t="s">
        <v>300</v>
      </c>
      <c r="C1268" s="1">
        <f t="shared" ref="C1268:C1285" si="508">SUM(N1268:AY1268)</f>
        <v>22681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4</v>
      </c>
      <c r="G1268" s="1">
        <f t="shared" si="495"/>
        <v>2831</v>
      </c>
      <c r="H1268" s="2">
        <f t="shared" si="496"/>
        <v>0.12481812971209383</v>
      </c>
      <c r="I1268" s="2"/>
      <c r="J1268" s="2">
        <f t="shared" ref="J1268:J1285" si="509">IF($C1268=0,"-",N1268/$C1268)</f>
        <v>0.40778625281072262</v>
      </c>
      <c r="K1268" s="2">
        <f t="shared" ref="K1268:K1285" si="510">IF($C1268=0,"-",O1268/$C1268)</f>
        <v>0.5326043825228165</v>
      </c>
      <c r="L1268" s="2">
        <f t="shared" ref="L1268:L1285" si="511">IF($C1268=0,"-",P1268/$C1268)</f>
        <v>1.6180944402804109E-2</v>
      </c>
      <c r="M1268" s="2">
        <f t="shared" ref="M1268:M1285" si="512">IF(C1268=0,"-",(1-J1268-K1268-L1268))</f>
        <v>4.3428420263656828E-2</v>
      </c>
      <c r="N1268" s="1">
        <v>9249</v>
      </c>
      <c r="O1268" s="1">
        <v>12080</v>
      </c>
      <c r="P1268" s="1">
        <v>367</v>
      </c>
      <c r="Q1268" s="61">
        <v>192</v>
      </c>
      <c r="R1268" s="61"/>
      <c r="S1268" s="61"/>
      <c r="T1268" s="61">
        <v>324</v>
      </c>
      <c r="U1268" s="61"/>
      <c r="V1268" s="61"/>
      <c r="W1268" s="61"/>
      <c r="X1268" s="61">
        <v>469</v>
      </c>
      <c r="Y1268" s="61"/>
      <c r="Z1268" s="61"/>
      <c r="BB1268" s="7">
        <f>IF(Q1268&gt;0,RANK(Q1268,(N1268:P1268,Q1268:AE1268)),0)</f>
        <v>6</v>
      </c>
      <c r="BC1268" s="7">
        <f>IF(R1268&gt;0,RANK(R1268,(N1268:P1268,Q1268:AE1268)),0)</f>
        <v>0</v>
      </c>
      <c r="BD1268" s="7">
        <f>IF(T1268&gt;0,RANK(T1268,(N1268:P1268,Q1268:AE1268)),0)</f>
        <v>5</v>
      </c>
      <c r="BE1268" s="7">
        <f>IF(S1268&gt;0,RANK(S1268,(N1268:P1268,Q1268:AE1268)),0)</f>
        <v>0</v>
      </c>
      <c r="BF1268" s="2">
        <f t="shared" ref="BF1268:BF1285" si="513">IF($C1268=0,"-",Q1268/$C1268)</f>
        <v>8.465235218905692E-3</v>
      </c>
      <c r="BG1268" s="2">
        <f t="shared" ref="BG1268:BG1285" si="514">IF($C1268=0,"-",R1268/$C1268)</f>
        <v>0</v>
      </c>
      <c r="BH1268" s="2">
        <f t="shared" ref="BH1268:BH1285" si="515">IF($C1268=0,"-",T1268/$C1268)</f>
        <v>1.4285084431903355E-2</v>
      </c>
      <c r="BI1268" s="2">
        <f t="shared" ref="BI1268:BI1285" si="516">IF($C1268=0,"-",S1268/$C1268)</f>
        <v>0</v>
      </c>
      <c r="BK1268" t="s">
        <v>1862</v>
      </c>
      <c r="BL1268" t="s">
        <v>300</v>
      </c>
      <c r="BO1268" s="99">
        <v>32</v>
      </c>
      <c r="BP1268" s="97">
        <v>510</v>
      </c>
      <c r="BQ1268" s="103">
        <f t="shared" ref="BQ1268:BQ1284" si="517">BO1268*1000+BP1268</f>
        <v>32510</v>
      </c>
      <c r="BS1268" s="7" t="s">
        <v>931</v>
      </c>
    </row>
    <row r="1269" spans="1:71" ht="14" hidden="1" customHeight="1" outlineLevel="1" x14ac:dyDescent="0.2">
      <c r="A1269" t="s">
        <v>1319</v>
      </c>
      <c r="B1269" t="s">
        <v>300</v>
      </c>
      <c r="C1269" s="1">
        <f t="shared" si="508"/>
        <v>9607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3</v>
      </c>
      <c r="G1269" s="1">
        <f t="shared" si="495"/>
        <v>5164</v>
      </c>
      <c r="H1269" s="2">
        <f t="shared" si="496"/>
        <v>0.53752472155719788</v>
      </c>
      <c r="I1269" s="2"/>
      <c r="J1269" s="2">
        <f t="shared" si="509"/>
        <v>0.19454564380139483</v>
      </c>
      <c r="K1269" s="2">
        <f t="shared" si="510"/>
        <v>0.73207036535859271</v>
      </c>
      <c r="L1269" s="2">
        <f t="shared" si="511"/>
        <v>2.8937233267409181E-2</v>
      </c>
      <c r="M1269" s="2">
        <f t="shared" si="512"/>
        <v>4.4446757572603274E-2</v>
      </c>
      <c r="N1269" s="1">
        <v>1869</v>
      </c>
      <c r="O1269" s="1">
        <v>7033</v>
      </c>
      <c r="P1269" s="1">
        <v>278</v>
      </c>
      <c r="Q1269" s="61">
        <v>104</v>
      </c>
      <c r="R1269" s="61"/>
      <c r="S1269" s="61"/>
      <c r="T1269" s="61">
        <v>129</v>
      </c>
      <c r="U1269" s="61"/>
      <c r="V1269" s="61"/>
      <c r="W1269" s="61"/>
      <c r="X1269" s="61">
        <v>194</v>
      </c>
      <c r="Y1269" s="61"/>
      <c r="Z1269" s="61"/>
      <c r="BB1269" s="7">
        <f>IF(Q1269&gt;0,RANK(Q1269,(N1269:P1269,Q1269:AE1269)),0)</f>
        <v>6</v>
      </c>
      <c r="BC1269" s="7">
        <f>IF(R1269&gt;0,RANK(R1269,(N1269:P1269,Q1269:AE1269)),0)</f>
        <v>0</v>
      </c>
      <c r="BD1269" s="7">
        <f>IF(T1269&gt;0,RANK(T1269,(N1269:P1269,Q1269:AE1269)),0)</f>
        <v>5</v>
      </c>
      <c r="BE1269" s="7">
        <f>IF(S1269&gt;0,RANK(S1269,(N1269:P1269,Q1269:AE1269)),0)</f>
        <v>0</v>
      </c>
      <c r="BF1269" s="2">
        <f t="shared" si="513"/>
        <v>1.0825439783491205E-2</v>
      </c>
      <c r="BG1269" s="2">
        <f t="shared" si="514"/>
        <v>0</v>
      </c>
      <c r="BH1269" s="2">
        <f t="shared" si="515"/>
        <v>1.3427708962215051E-2</v>
      </c>
      <c r="BI1269" s="2">
        <f t="shared" si="516"/>
        <v>0</v>
      </c>
      <c r="BK1269" t="s">
        <v>1319</v>
      </c>
      <c r="BL1269" t="s">
        <v>300</v>
      </c>
      <c r="BO1269" s="99">
        <v>32</v>
      </c>
      <c r="BP1269" s="97">
        <v>1</v>
      </c>
      <c r="BQ1269" s="103">
        <f t="shared" si="517"/>
        <v>32001</v>
      </c>
      <c r="BS1269" s="7" t="s">
        <v>2466</v>
      </c>
    </row>
    <row r="1270" spans="1:71" ht="14" hidden="1" customHeight="1" outlineLevel="1" x14ac:dyDescent="0.2">
      <c r="A1270" t="s">
        <v>949</v>
      </c>
      <c r="B1270" t="s">
        <v>300</v>
      </c>
      <c r="C1270" s="1">
        <f t="shared" si="508"/>
        <v>651901</v>
      </c>
      <c r="D1270" s="7">
        <f>IF(N1270&gt;0, RANK(N1270,(N1270:P1270,Q1270:AE1270)),0)</f>
        <v>1</v>
      </c>
      <c r="E1270" s="7">
        <f>IF(O1270&gt;0,RANK(O1270,(N1270:P1270,Q1270:AE1270)),0)</f>
        <v>2</v>
      </c>
      <c r="F1270" s="7">
        <f>IF(P1270&gt;0,RANK(P1270,(N1270:P1270,Q1270:AE1270)),0)</f>
        <v>4</v>
      </c>
      <c r="G1270" s="1">
        <f t="shared" si="495"/>
        <v>86598</v>
      </c>
      <c r="H1270" s="2">
        <f t="shared" si="496"/>
        <v>0.13283918877252834</v>
      </c>
      <c r="I1270" s="2"/>
      <c r="J1270" s="2">
        <f t="shared" si="509"/>
        <v>0.54120794415102902</v>
      </c>
      <c r="K1270" s="2">
        <f t="shared" si="510"/>
        <v>0.4083687553785007</v>
      </c>
      <c r="L1270" s="2">
        <f t="shared" si="511"/>
        <v>1.2412927729824007E-2</v>
      </c>
      <c r="M1270" s="2">
        <f t="shared" si="512"/>
        <v>3.8010372740646267E-2</v>
      </c>
      <c r="N1270" s="1">
        <v>352814</v>
      </c>
      <c r="O1270" s="1">
        <v>266216</v>
      </c>
      <c r="P1270" s="1">
        <v>8092</v>
      </c>
      <c r="Q1270" s="61">
        <v>5605</v>
      </c>
      <c r="R1270" s="61"/>
      <c r="S1270" s="61"/>
      <c r="T1270" s="61">
        <v>6462</v>
      </c>
      <c r="U1270" s="61"/>
      <c r="V1270" s="61"/>
      <c r="W1270" s="61"/>
      <c r="X1270" s="61">
        <v>12712</v>
      </c>
      <c r="Y1270" s="61"/>
      <c r="Z1270" s="61"/>
      <c r="BB1270" s="7">
        <f>IF(Q1270&gt;0,RANK(Q1270,(N1270:P1270,Q1270:AE1270)),0)</f>
        <v>6</v>
      </c>
      <c r="BC1270" s="7">
        <f>IF(R1270&gt;0,RANK(R1270,(N1270:P1270,Q1270:AE1270)),0)</f>
        <v>0</v>
      </c>
      <c r="BD1270" s="7">
        <f>IF(T1270&gt;0,RANK(T1270,(N1270:P1270,Q1270:AE1270)),0)</f>
        <v>5</v>
      </c>
      <c r="BE1270" s="7">
        <f>IF(S1270&gt;0,RANK(S1270,(N1270:P1270,Q1270:AE1270)),0)</f>
        <v>0</v>
      </c>
      <c r="BF1270" s="2">
        <f t="shared" si="513"/>
        <v>8.597931280976712E-3</v>
      </c>
      <c r="BG1270" s="2">
        <f t="shared" si="514"/>
        <v>0</v>
      </c>
      <c r="BH1270" s="2">
        <f t="shared" si="515"/>
        <v>9.9125480709494236E-3</v>
      </c>
      <c r="BI1270" s="2">
        <f t="shared" si="516"/>
        <v>0</v>
      </c>
      <c r="BK1270" t="s">
        <v>949</v>
      </c>
      <c r="BL1270" t="s">
        <v>300</v>
      </c>
      <c r="BO1270" s="99">
        <v>32</v>
      </c>
      <c r="BP1270" s="97">
        <v>3</v>
      </c>
      <c r="BQ1270" s="103">
        <f t="shared" si="517"/>
        <v>32003</v>
      </c>
      <c r="BS1270" s="7" t="s">
        <v>2466</v>
      </c>
    </row>
    <row r="1271" spans="1:71" ht="14" hidden="1" customHeight="1" outlineLevel="1" x14ac:dyDescent="0.2">
      <c r="A1271" t="s">
        <v>435</v>
      </c>
      <c r="B1271" t="s">
        <v>300</v>
      </c>
      <c r="C1271" s="1">
        <f t="shared" si="508"/>
        <v>26045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4</v>
      </c>
      <c r="G1271" s="1">
        <f t="shared" si="495"/>
        <v>8935</v>
      </c>
      <c r="H1271" s="2">
        <f t="shared" si="496"/>
        <v>0.3430600883086965</v>
      </c>
      <c r="I1271" s="2"/>
      <c r="J1271" s="2">
        <f t="shared" si="509"/>
        <v>0.30570167018621619</v>
      </c>
      <c r="K1271" s="2">
        <f t="shared" si="510"/>
        <v>0.64876175849491269</v>
      </c>
      <c r="L1271" s="2">
        <f t="shared" si="511"/>
        <v>1.3246304473027453E-2</v>
      </c>
      <c r="M1271" s="2">
        <f t="shared" si="512"/>
        <v>3.2290266845843671E-2</v>
      </c>
      <c r="N1271" s="1">
        <v>7962</v>
      </c>
      <c r="O1271" s="1">
        <v>16897</v>
      </c>
      <c r="P1271" s="1">
        <v>345</v>
      </c>
      <c r="Q1271" s="61">
        <v>222</v>
      </c>
      <c r="R1271" s="61"/>
      <c r="S1271" s="61"/>
      <c r="T1271" s="61">
        <v>211</v>
      </c>
      <c r="U1271" s="61"/>
      <c r="V1271" s="61"/>
      <c r="W1271" s="61"/>
      <c r="X1271" s="61">
        <v>408</v>
      </c>
      <c r="Y1271" s="61"/>
      <c r="Z1271" s="61"/>
      <c r="BB1271" s="7">
        <f>IF(Q1271&gt;0,RANK(Q1271,(N1271:P1271,Q1271:AE1271)),0)</f>
        <v>5</v>
      </c>
      <c r="BC1271" s="7">
        <f>IF(R1271&gt;0,RANK(R1271,(N1271:P1271,Q1271:AE1271)),0)</f>
        <v>0</v>
      </c>
      <c r="BD1271" s="7">
        <f>IF(T1271&gt;0,RANK(T1271,(N1271:P1271,Q1271:AE1271)),0)</f>
        <v>6</v>
      </c>
      <c r="BE1271" s="7">
        <f>IF(S1271&gt;0,RANK(S1271,(N1271:P1271,Q1271:AE1271)),0)</f>
        <v>0</v>
      </c>
      <c r="BF1271" s="2">
        <f t="shared" si="513"/>
        <v>8.523708965252447E-3</v>
      </c>
      <c r="BG1271" s="2">
        <f t="shared" si="514"/>
        <v>0</v>
      </c>
      <c r="BH1271" s="2">
        <f t="shared" si="515"/>
        <v>8.1013630255327325E-3</v>
      </c>
      <c r="BI1271" s="2">
        <f t="shared" si="516"/>
        <v>0</v>
      </c>
      <c r="BK1271" t="s">
        <v>435</v>
      </c>
      <c r="BL1271" t="s">
        <v>300</v>
      </c>
      <c r="BO1271" s="99">
        <v>32</v>
      </c>
      <c r="BP1271" s="97">
        <v>5</v>
      </c>
      <c r="BQ1271" s="103">
        <f t="shared" si="517"/>
        <v>32005</v>
      </c>
      <c r="BS1271" s="7" t="s">
        <v>2466</v>
      </c>
    </row>
    <row r="1272" spans="1:71" ht="14" hidden="1" customHeight="1" outlineLevel="1" x14ac:dyDescent="0.2">
      <c r="A1272" t="s">
        <v>1008</v>
      </c>
      <c r="B1272" t="s">
        <v>300</v>
      </c>
      <c r="C1272" s="1">
        <f t="shared" si="508"/>
        <v>15170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3</v>
      </c>
      <c r="G1272" s="1">
        <f t="shared" si="495"/>
        <v>8840</v>
      </c>
      <c r="H1272" s="2">
        <f t="shared" si="496"/>
        <v>0.58272907053394862</v>
      </c>
      <c r="I1272" s="2"/>
      <c r="J1272" s="2">
        <f t="shared" si="509"/>
        <v>0.17165458141067896</v>
      </c>
      <c r="K1272" s="2">
        <f t="shared" si="510"/>
        <v>0.75438365194462753</v>
      </c>
      <c r="L1272" s="2">
        <f t="shared" si="511"/>
        <v>4.0210942649967038E-2</v>
      </c>
      <c r="M1272" s="2">
        <f t="shared" si="512"/>
        <v>3.3750823994726523E-2</v>
      </c>
      <c r="N1272" s="1">
        <v>2604</v>
      </c>
      <c r="O1272" s="1">
        <v>11444</v>
      </c>
      <c r="P1272" s="1">
        <v>610</v>
      </c>
      <c r="Q1272" s="61">
        <v>159</v>
      </c>
      <c r="R1272" s="61"/>
      <c r="S1272" s="61"/>
      <c r="T1272" s="61">
        <v>140</v>
      </c>
      <c r="U1272" s="61"/>
      <c r="V1272" s="61"/>
      <c r="W1272" s="61"/>
      <c r="X1272" s="61">
        <v>213</v>
      </c>
      <c r="Y1272" s="61"/>
      <c r="Z1272" s="61"/>
      <c r="BB1272" s="7">
        <f>IF(Q1272&gt;0,RANK(Q1272,(N1272:P1272,Q1272:AE1272)),0)</f>
        <v>5</v>
      </c>
      <c r="BC1272" s="7">
        <f>IF(R1272&gt;0,RANK(R1272,(N1272:P1272,Q1272:AE1272)),0)</f>
        <v>0</v>
      </c>
      <c r="BD1272" s="7">
        <f>IF(T1272&gt;0,RANK(T1272,(N1272:P1272,Q1272:AE1272)),0)</f>
        <v>6</v>
      </c>
      <c r="BE1272" s="7">
        <f>IF(S1272&gt;0,RANK(S1272,(N1272:P1272,Q1272:AE1272)),0)</f>
        <v>0</v>
      </c>
      <c r="BF1272" s="2">
        <f t="shared" si="513"/>
        <v>1.048121292023731E-2</v>
      </c>
      <c r="BG1272" s="2">
        <f t="shared" si="514"/>
        <v>0</v>
      </c>
      <c r="BH1272" s="2">
        <f t="shared" si="515"/>
        <v>9.2287409360580098E-3</v>
      </c>
      <c r="BI1272" s="2">
        <f t="shared" si="516"/>
        <v>0</v>
      </c>
      <c r="BK1272" t="s">
        <v>1008</v>
      </c>
      <c r="BL1272" t="s">
        <v>300</v>
      </c>
      <c r="BO1272" s="99">
        <v>32</v>
      </c>
      <c r="BP1272" s="97">
        <v>7</v>
      </c>
      <c r="BQ1272" s="103">
        <f t="shared" si="517"/>
        <v>32007</v>
      </c>
      <c r="BS1272" s="7" t="s">
        <v>2466</v>
      </c>
    </row>
    <row r="1273" spans="1:71" ht="14" hidden="1" customHeight="1" outlineLevel="1" x14ac:dyDescent="0.2">
      <c r="A1273" t="s">
        <v>911</v>
      </c>
      <c r="B1273" t="s">
        <v>300</v>
      </c>
      <c r="C1273" s="1">
        <f t="shared" si="508"/>
        <v>371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3</v>
      </c>
      <c r="G1273" s="1">
        <f t="shared" si="495"/>
        <v>222</v>
      </c>
      <c r="H1273" s="2">
        <f t="shared" si="496"/>
        <v>0.59838274932614555</v>
      </c>
      <c r="I1273" s="2"/>
      <c r="J1273" s="2">
        <f t="shared" si="509"/>
        <v>0.13746630727762804</v>
      </c>
      <c r="K1273" s="2">
        <f t="shared" si="510"/>
        <v>0.73584905660377353</v>
      </c>
      <c r="L1273" s="2">
        <f t="shared" si="511"/>
        <v>7.8167115902964962E-2</v>
      </c>
      <c r="M1273" s="2">
        <f t="shared" si="512"/>
        <v>4.8517520215633408E-2</v>
      </c>
      <c r="N1273" s="1">
        <v>51</v>
      </c>
      <c r="O1273" s="1">
        <v>273</v>
      </c>
      <c r="P1273" s="1">
        <v>29</v>
      </c>
      <c r="Q1273" s="61">
        <v>3</v>
      </c>
      <c r="R1273" s="61"/>
      <c r="S1273" s="61"/>
      <c r="T1273" s="61">
        <v>7</v>
      </c>
      <c r="U1273" s="61"/>
      <c r="V1273" s="61"/>
      <c r="W1273" s="61"/>
      <c r="X1273" s="61">
        <v>8</v>
      </c>
      <c r="Y1273" s="61"/>
      <c r="Z1273" s="61"/>
      <c r="BB1273" s="7">
        <f>IF(Q1273&gt;0,RANK(Q1273,(N1273:P1273,Q1273:AE1273)),0)</f>
        <v>6</v>
      </c>
      <c r="BC1273" s="7">
        <f>IF(R1273&gt;0,RANK(R1273,(N1273:P1273,Q1273:AE1273)),0)</f>
        <v>0</v>
      </c>
      <c r="BD1273" s="7">
        <f>IF(T1273&gt;0,RANK(T1273,(N1273:P1273,Q1273:AE1273)),0)</f>
        <v>5</v>
      </c>
      <c r="BE1273" s="7">
        <f>IF(S1273&gt;0,RANK(S1273,(N1273:P1273,Q1273:AE1273)),0)</f>
        <v>0</v>
      </c>
      <c r="BF1273" s="2">
        <f t="shared" si="513"/>
        <v>8.0862533692722376E-3</v>
      </c>
      <c r="BG1273" s="2">
        <f t="shared" si="514"/>
        <v>0</v>
      </c>
      <c r="BH1273" s="2">
        <f t="shared" si="515"/>
        <v>1.8867924528301886E-2</v>
      </c>
      <c r="BI1273" s="2">
        <f t="shared" si="516"/>
        <v>0</v>
      </c>
      <c r="BK1273" t="s">
        <v>911</v>
      </c>
      <c r="BL1273" t="s">
        <v>300</v>
      </c>
      <c r="BO1273" s="99">
        <v>32</v>
      </c>
      <c r="BP1273" s="97">
        <v>9</v>
      </c>
      <c r="BQ1273" s="103">
        <f t="shared" si="517"/>
        <v>32009</v>
      </c>
      <c r="BS1273" s="7" t="s">
        <v>2466</v>
      </c>
    </row>
    <row r="1274" spans="1:71" ht="14" hidden="1" customHeight="1" outlineLevel="1" x14ac:dyDescent="0.2">
      <c r="A1274" t="s">
        <v>695</v>
      </c>
      <c r="B1274" t="s">
        <v>300</v>
      </c>
      <c r="C1274" s="1">
        <f t="shared" si="508"/>
        <v>757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3</v>
      </c>
      <c r="G1274" s="1">
        <f t="shared" si="495"/>
        <v>548</v>
      </c>
      <c r="H1274" s="2">
        <f t="shared" si="496"/>
        <v>0.7239101717305152</v>
      </c>
      <c r="I1274" s="2"/>
      <c r="J1274" s="2">
        <f t="shared" si="509"/>
        <v>8.0581241743725232E-2</v>
      </c>
      <c r="K1274" s="2">
        <f t="shared" si="510"/>
        <v>0.80449141347424047</v>
      </c>
      <c r="L1274" s="2">
        <f t="shared" si="511"/>
        <v>6.2087186261558784E-2</v>
      </c>
      <c r="M1274" s="2">
        <f t="shared" si="512"/>
        <v>5.2840158520475473E-2</v>
      </c>
      <c r="N1274" s="1">
        <v>61</v>
      </c>
      <c r="O1274" s="1">
        <v>609</v>
      </c>
      <c r="P1274" s="1">
        <v>47</v>
      </c>
      <c r="Q1274" s="61">
        <v>4</v>
      </c>
      <c r="R1274" s="61"/>
      <c r="S1274" s="61"/>
      <c r="T1274" s="61">
        <v>16</v>
      </c>
      <c r="U1274" s="61"/>
      <c r="V1274" s="61"/>
      <c r="W1274" s="61"/>
      <c r="X1274" s="61">
        <v>20</v>
      </c>
      <c r="Y1274" s="61"/>
      <c r="Z1274" s="61"/>
      <c r="BB1274" s="7">
        <f>IF(Q1274&gt;0,RANK(Q1274,(N1274:P1274,Q1274:AE1274)),0)</f>
        <v>6</v>
      </c>
      <c r="BC1274" s="7">
        <f>IF(R1274&gt;0,RANK(R1274,(N1274:P1274,Q1274:AE1274)),0)</f>
        <v>0</v>
      </c>
      <c r="BD1274" s="7">
        <f>IF(T1274&gt;0,RANK(T1274,(N1274:P1274,Q1274:AE1274)),0)</f>
        <v>5</v>
      </c>
      <c r="BE1274" s="7">
        <f>IF(S1274&gt;0,RANK(S1274,(N1274:P1274,Q1274:AE1274)),0)</f>
        <v>0</v>
      </c>
      <c r="BF1274" s="2">
        <f t="shared" si="513"/>
        <v>5.2840158520475562E-3</v>
      </c>
      <c r="BG1274" s="2">
        <f t="shared" si="514"/>
        <v>0</v>
      </c>
      <c r="BH1274" s="2">
        <f t="shared" si="515"/>
        <v>2.1136063408190225E-2</v>
      </c>
      <c r="BI1274" s="2">
        <f t="shared" si="516"/>
        <v>0</v>
      </c>
      <c r="BK1274" t="s">
        <v>695</v>
      </c>
      <c r="BL1274" t="s">
        <v>300</v>
      </c>
      <c r="BO1274" s="99">
        <v>32</v>
      </c>
      <c r="BP1274" s="97">
        <v>11</v>
      </c>
      <c r="BQ1274" s="103">
        <f t="shared" si="517"/>
        <v>32011</v>
      </c>
      <c r="BS1274" s="7" t="s">
        <v>2466</v>
      </c>
    </row>
    <row r="1275" spans="1:71" ht="14" hidden="1" customHeight="1" outlineLevel="1" x14ac:dyDescent="0.2">
      <c r="A1275" t="s">
        <v>1111</v>
      </c>
      <c r="B1275" t="s">
        <v>300</v>
      </c>
      <c r="C1275" s="1">
        <f t="shared" si="508"/>
        <v>5543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3</v>
      </c>
      <c r="G1275" s="1">
        <f t="shared" si="495"/>
        <v>2994</v>
      </c>
      <c r="H1275" s="2">
        <f t="shared" si="496"/>
        <v>0.54014071802273134</v>
      </c>
      <c r="I1275" s="2"/>
      <c r="J1275" s="2">
        <f t="shared" si="509"/>
        <v>0.19249503878766011</v>
      </c>
      <c r="K1275" s="2">
        <f t="shared" si="510"/>
        <v>0.7326357568103915</v>
      </c>
      <c r="L1275" s="2">
        <f t="shared" si="511"/>
        <v>3.3014613025437491E-2</v>
      </c>
      <c r="M1275" s="2">
        <f t="shared" si="512"/>
        <v>4.1854591376510951E-2</v>
      </c>
      <c r="N1275" s="1">
        <v>1067</v>
      </c>
      <c r="O1275" s="1">
        <v>4061</v>
      </c>
      <c r="P1275" s="1">
        <v>183</v>
      </c>
      <c r="Q1275" s="61">
        <v>40</v>
      </c>
      <c r="R1275" s="61"/>
      <c r="S1275" s="61"/>
      <c r="T1275" s="61">
        <v>74</v>
      </c>
      <c r="U1275" s="61"/>
      <c r="V1275" s="61"/>
      <c r="W1275" s="61"/>
      <c r="X1275" s="61">
        <v>118</v>
      </c>
      <c r="Y1275" s="61"/>
      <c r="Z1275" s="61"/>
      <c r="BB1275" s="7">
        <f>IF(Q1275&gt;0,RANK(Q1275,(N1275:P1275,Q1275:AE1275)),0)</f>
        <v>6</v>
      </c>
      <c r="BC1275" s="7">
        <f>IF(R1275&gt;0,RANK(R1275,(N1275:P1275,Q1275:AE1275)),0)</f>
        <v>0</v>
      </c>
      <c r="BD1275" s="7">
        <f>IF(T1275&gt;0,RANK(T1275,(N1275:P1275,Q1275:AE1275)),0)</f>
        <v>5</v>
      </c>
      <c r="BE1275" s="7">
        <f>IF(S1275&gt;0,RANK(S1275,(N1275:P1275,Q1275:AE1275)),0)</f>
        <v>0</v>
      </c>
      <c r="BF1275" s="2">
        <f t="shared" si="513"/>
        <v>7.216308858019123E-3</v>
      </c>
      <c r="BG1275" s="2">
        <f t="shared" si="514"/>
        <v>0</v>
      </c>
      <c r="BH1275" s="2">
        <f t="shared" si="515"/>
        <v>1.3350171387335378E-2</v>
      </c>
      <c r="BI1275" s="2">
        <f t="shared" si="516"/>
        <v>0</v>
      </c>
      <c r="BK1275" t="s">
        <v>1111</v>
      </c>
      <c r="BL1275" t="s">
        <v>300</v>
      </c>
      <c r="BO1275" s="99">
        <v>32</v>
      </c>
      <c r="BP1275" s="97">
        <v>13</v>
      </c>
      <c r="BQ1275" s="103">
        <f t="shared" si="517"/>
        <v>32013</v>
      </c>
      <c r="BS1275" s="7" t="s">
        <v>2466</v>
      </c>
    </row>
    <row r="1276" spans="1:71" ht="14" hidden="1" customHeight="1" outlineLevel="1" x14ac:dyDescent="0.2">
      <c r="A1276" t="s">
        <v>696</v>
      </c>
      <c r="B1276" t="s">
        <v>300</v>
      </c>
      <c r="C1276" s="1">
        <f t="shared" si="508"/>
        <v>2091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3</v>
      </c>
      <c r="G1276" s="1">
        <f t="shared" si="495"/>
        <v>1255</v>
      </c>
      <c r="H1276" s="2">
        <f t="shared" si="496"/>
        <v>0.60019129603060739</v>
      </c>
      <c r="I1276" s="2"/>
      <c r="J1276" s="2">
        <f t="shared" si="509"/>
        <v>0.15112386417981827</v>
      </c>
      <c r="K1276" s="2">
        <f t="shared" si="510"/>
        <v>0.75131516021042566</v>
      </c>
      <c r="L1276" s="2">
        <f t="shared" si="511"/>
        <v>4.7824007651841222E-2</v>
      </c>
      <c r="M1276" s="2">
        <f t="shared" si="512"/>
        <v>4.9736967957914852E-2</v>
      </c>
      <c r="N1276" s="1">
        <v>316</v>
      </c>
      <c r="O1276" s="1">
        <v>1571</v>
      </c>
      <c r="P1276" s="1">
        <v>100</v>
      </c>
      <c r="Q1276" s="61">
        <v>21</v>
      </c>
      <c r="R1276" s="61"/>
      <c r="S1276" s="61"/>
      <c r="T1276" s="61">
        <v>26</v>
      </c>
      <c r="U1276" s="61"/>
      <c r="V1276" s="61"/>
      <c r="W1276" s="61"/>
      <c r="X1276" s="61">
        <v>57</v>
      </c>
      <c r="Y1276" s="61"/>
      <c r="Z1276" s="61"/>
      <c r="BB1276" s="7">
        <f>IF(Q1276&gt;0,RANK(Q1276,(N1276:P1276,Q1276:AE1276)),0)</f>
        <v>6</v>
      </c>
      <c r="BC1276" s="7">
        <f>IF(R1276&gt;0,RANK(R1276,(N1276:P1276,Q1276:AE1276)),0)</f>
        <v>0</v>
      </c>
      <c r="BD1276" s="7">
        <f>IF(T1276&gt;0,RANK(T1276,(N1276:P1276,Q1276:AE1276)),0)</f>
        <v>5</v>
      </c>
      <c r="BE1276" s="7">
        <f>IF(S1276&gt;0,RANK(S1276,(N1276:P1276,Q1276:AE1276)),0)</f>
        <v>0</v>
      </c>
      <c r="BF1276" s="2">
        <f t="shared" si="513"/>
        <v>1.0043041606886656E-2</v>
      </c>
      <c r="BG1276" s="2">
        <f t="shared" si="514"/>
        <v>0</v>
      </c>
      <c r="BH1276" s="2">
        <f t="shared" si="515"/>
        <v>1.2434241989478718E-2</v>
      </c>
      <c r="BI1276" s="2">
        <f t="shared" si="516"/>
        <v>0</v>
      </c>
      <c r="BK1276" t="s">
        <v>696</v>
      </c>
      <c r="BL1276" t="s">
        <v>300</v>
      </c>
      <c r="BO1276" s="99">
        <v>32</v>
      </c>
      <c r="BP1276" s="97">
        <v>15</v>
      </c>
      <c r="BQ1276" s="103">
        <f t="shared" si="517"/>
        <v>32015</v>
      </c>
      <c r="BS1276" s="7" t="s">
        <v>2466</v>
      </c>
    </row>
    <row r="1277" spans="1:71" ht="14" hidden="1" customHeight="1" outlineLevel="1" x14ac:dyDescent="0.2">
      <c r="A1277" t="s">
        <v>600</v>
      </c>
      <c r="B1277" t="s">
        <v>300</v>
      </c>
      <c r="C1277" s="1">
        <f t="shared" si="508"/>
        <v>1952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>IF(P1277&gt;0,RANK(P1277,(N1277:P1277,Q1277:AE1277)),0)</f>
        <v>3</v>
      </c>
      <c r="G1277" s="1">
        <f t="shared" si="495"/>
        <v>1174</v>
      </c>
      <c r="H1277" s="2">
        <f t="shared" si="496"/>
        <v>0.60143442622950816</v>
      </c>
      <c r="I1277" s="2"/>
      <c r="J1277" s="2">
        <f t="shared" si="509"/>
        <v>0.13627049180327869</v>
      </c>
      <c r="K1277" s="2">
        <f t="shared" si="510"/>
        <v>0.73770491803278693</v>
      </c>
      <c r="L1277" s="2">
        <f t="shared" si="511"/>
        <v>9.1700819672131145E-2</v>
      </c>
      <c r="M1277" s="2">
        <f t="shared" si="512"/>
        <v>3.4323770491803268E-2</v>
      </c>
      <c r="N1277" s="1">
        <v>266</v>
      </c>
      <c r="O1277" s="1">
        <v>1440</v>
      </c>
      <c r="P1277" s="1">
        <v>179</v>
      </c>
      <c r="Q1277" s="61">
        <v>14</v>
      </c>
      <c r="R1277" s="61"/>
      <c r="S1277" s="61"/>
      <c r="T1277" s="61">
        <v>16</v>
      </c>
      <c r="U1277" s="61"/>
      <c r="V1277" s="61"/>
      <c r="W1277" s="61"/>
      <c r="X1277" s="61">
        <v>37</v>
      </c>
      <c r="Y1277" s="61"/>
      <c r="Z1277" s="61"/>
      <c r="BB1277" s="7">
        <f>IF(Q1277&gt;0,RANK(Q1277,(N1277:P1277,Q1277:AE1277)),0)</f>
        <v>6</v>
      </c>
      <c r="BC1277" s="7">
        <f>IF(R1277&gt;0,RANK(R1277,(N1277:P1277,Q1277:AE1277)),0)</f>
        <v>0</v>
      </c>
      <c r="BD1277" s="7">
        <f>IF(T1277&gt;0,RANK(T1277,(N1277:P1277,Q1277:AE1277)),0)</f>
        <v>5</v>
      </c>
      <c r="BE1277" s="7">
        <f>IF(S1277&gt;0,RANK(S1277,(N1277:P1277,Q1277:AE1277)),0)</f>
        <v>0</v>
      </c>
      <c r="BF1277" s="2">
        <f t="shared" si="513"/>
        <v>7.1721311475409838E-3</v>
      </c>
      <c r="BG1277" s="2">
        <f t="shared" si="514"/>
        <v>0</v>
      </c>
      <c r="BH1277" s="2">
        <f t="shared" si="515"/>
        <v>8.1967213114754103E-3</v>
      </c>
      <c r="BI1277" s="2">
        <f t="shared" si="516"/>
        <v>0</v>
      </c>
      <c r="BK1277" t="s">
        <v>600</v>
      </c>
      <c r="BL1277" t="s">
        <v>300</v>
      </c>
      <c r="BO1277" s="99">
        <v>32</v>
      </c>
      <c r="BP1277" s="97">
        <v>17</v>
      </c>
      <c r="BQ1277" s="103">
        <f t="shared" si="517"/>
        <v>32017</v>
      </c>
      <c r="BS1277" s="7" t="s">
        <v>2466</v>
      </c>
    </row>
    <row r="1278" spans="1:71" ht="14" hidden="1" customHeight="1" outlineLevel="1" x14ac:dyDescent="0.2">
      <c r="A1278" t="s">
        <v>817</v>
      </c>
      <c r="B1278" t="s">
        <v>300</v>
      </c>
      <c r="C1278" s="1">
        <f t="shared" si="508"/>
        <v>20913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3</v>
      </c>
      <c r="G1278" s="1">
        <f t="shared" si="495"/>
        <v>8944</v>
      </c>
      <c r="H1278" s="2">
        <f t="shared" si="496"/>
        <v>0.42767656481614308</v>
      </c>
      <c r="I1278" s="2"/>
      <c r="J1278" s="2">
        <f t="shared" si="509"/>
        <v>0.25185291445512359</v>
      </c>
      <c r="K1278" s="2">
        <f t="shared" si="510"/>
        <v>0.67952947927126672</v>
      </c>
      <c r="L1278" s="2">
        <f t="shared" si="511"/>
        <v>2.6347248123176972E-2</v>
      </c>
      <c r="M1278" s="2">
        <f t="shared" si="512"/>
        <v>4.2270358150432716E-2</v>
      </c>
      <c r="N1278" s="1">
        <v>5267</v>
      </c>
      <c r="O1278" s="1">
        <v>14211</v>
      </c>
      <c r="P1278" s="1">
        <v>551</v>
      </c>
      <c r="Q1278" s="61">
        <v>207</v>
      </c>
      <c r="R1278" s="61"/>
      <c r="S1278" s="61"/>
      <c r="T1278" s="61">
        <v>276</v>
      </c>
      <c r="U1278" s="61"/>
      <c r="V1278" s="61"/>
      <c r="W1278" s="61"/>
      <c r="X1278" s="61">
        <v>401</v>
      </c>
      <c r="Y1278" s="61"/>
      <c r="Z1278" s="61"/>
      <c r="BB1278" s="7">
        <f>IF(Q1278&gt;0,RANK(Q1278,(N1278:P1278,Q1278:AE1278)),0)</f>
        <v>6</v>
      </c>
      <c r="BC1278" s="7">
        <f>IF(R1278&gt;0,RANK(R1278,(N1278:P1278,Q1278:AE1278)),0)</f>
        <v>0</v>
      </c>
      <c r="BD1278" s="7">
        <f>IF(T1278&gt;0,RANK(T1278,(N1278:P1278,Q1278:AE1278)),0)</f>
        <v>5</v>
      </c>
      <c r="BE1278" s="7">
        <f>IF(S1278&gt;0,RANK(S1278,(N1278:P1278,Q1278:AE1278)),0)</f>
        <v>0</v>
      </c>
      <c r="BF1278" s="2">
        <f t="shared" si="513"/>
        <v>9.8981494764022373E-3</v>
      </c>
      <c r="BG1278" s="2">
        <f t="shared" si="514"/>
        <v>0</v>
      </c>
      <c r="BH1278" s="2">
        <f t="shared" si="515"/>
        <v>1.3197532635202984E-2</v>
      </c>
      <c r="BI1278" s="2">
        <f t="shared" si="516"/>
        <v>0</v>
      </c>
      <c r="BK1278" t="s">
        <v>817</v>
      </c>
      <c r="BL1278" t="s">
        <v>300</v>
      </c>
      <c r="BO1278" s="99">
        <v>32</v>
      </c>
      <c r="BP1278" s="97">
        <v>19</v>
      </c>
      <c r="BQ1278" s="103">
        <f t="shared" si="517"/>
        <v>32019</v>
      </c>
      <c r="BS1278" s="7" t="s">
        <v>2466</v>
      </c>
    </row>
    <row r="1279" spans="1:71" ht="14" hidden="1" customHeight="1" outlineLevel="1" x14ac:dyDescent="0.2">
      <c r="A1279" t="s">
        <v>1179</v>
      </c>
      <c r="B1279" t="s">
        <v>300</v>
      </c>
      <c r="C1279" s="1">
        <f t="shared" si="508"/>
        <v>1809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>IF(P1279&gt;0,RANK(P1279,(N1279:P1279,Q1279:AE1279)),0)</f>
        <v>4</v>
      </c>
      <c r="G1279" s="1">
        <f t="shared" si="495"/>
        <v>527</v>
      </c>
      <c r="H1279" s="2">
        <f t="shared" si="496"/>
        <v>0.29132117191818685</v>
      </c>
      <c r="I1279" s="2"/>
      <c r="J1279" s="2">
        <f t="shared" si="509"/>
        <v>0.29850746268656714</v>
      </c>
      <c r="K1279" s="2">
        <f t="shared" si="510"/>
        <v>0.58982863460475399</v>
      </c>
      <c r="L1279" s="2">
        <f t="shared" si="511"/>
        <v>3.5378662244333885E-2</v>
      </c>
      <c r="M1279" s="2">
        <f t="shared" si="512"/>
        <v>7.6285240464344983E-2</v>
      </c>
      <c r="N1279" s="1">
        <v>540</v>
      </c>
      <c r="O1279" s="1">
        <v>1067</v>
      </c>
      <c r="P1279" s="1">
        <v>64</v>
      </c>
      <c r="Q1279" s="61">
        <v>26</v>
      </c>
      <c r="R1279" s="61"/>
      <c r="S1279" s="61"/>
      <c r="T1279" s="61">
        <v>34</v>
      </c>
      <c r="U1279" s="61"/>
      <c r="V1279" s="61"/>
      <c r="W1279" s="61"/>
      <c r="X1279" s="61">
        <v>78</v>
      </c>
      <c r="Y1279" s="61"/>
      <c r="Z1279" s="61"/>
      <c r="BB1279" s="7">
        <f>IF(Q1279&gt;0,RANK(Q1279,(N1279:P1279,Q1279:AE1279)),0)</f>
        <v>6</v>
      </c>
      <c r="BC1279" s="7">
        <f>IF(R1279&gt;0,RANK(R1279,(N1279:P1279,Q1279:AE1279)),0)</f>
        <v>0</v>
      </c>
      <c r="BD1279" s="7">
        <f>IF(T1279&gt;0,RANK(T1279,(N1279:P1279,Q1279:AE1279)),0)</f>
        <v>5</v>
      </c>
      <c r="BE1279" s="7">
        <f>IF(S1279&gt;0,RANK(S1279,(N1279:P1279,Q1279:AE1279)),0)</f>
        <v>0</v>
      </c>
      <c r="BF1279" s="2">
        <f t="shared" si="513"/>
        <v>1.4372581536760642E-2</v>
      </c>
      <c r="BG1279" s="2">
        <f t="shared" si="514"/>
        <v>0</v>
      </c>
      <c r="BH1279" s="2">
        <f t="shared" si="515"/>
        <v>1.8794914317302378E-2</v>
      </c>
      <c r="BI1279" s="2">
        <f t="shared" si="516"/>
        <v>0</v>
      </c>
      <c r="BK1279" t="s">
        <v>1179</v>
      </c>
      <c r="BL1279" t="s">
        <v>300</v>
      </c>
      <c r="BO1279" s="99">
        <v>32</v>
      </c>
      <c r="BP1279" s="97">
        <v>21</v>
      </c>
      <c r="BQ1279" s="103">
        <f t="shared" si="517"/>
        <v>32021</v>
      </c>
      <c r="BS1279" s="7" t="s">
        <v>2466</v>
      </c>
    </row>
    <row r="1280" spans="1:71" ht="14" hidden="1" customHeight="1" outlineLevel="1" x14ac:dyDescent="0.2">
      <c r="A1280" t="s">
        <v>1519</v>
      </c>
      <c r="B1280" t="s">
        <v>300</v>
      </c>
      <c r="C1280" s="1">
        <f t="shared" si="508"/>
        <v>17494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3</v>
      </c>
      <c r="G1280" s="1">
        <f t="shared" si="495"/>
        <v>6496</v>
      </c>
      <c r="H1280" s="2">
        <f t="shared" si="496"/>
        <v>0.37132731222133303</v>
      </c>
      <c r="I1280" s="2"/>
      <c r="J1280" s="2">
        <f t="shared" si="509"/>
        <v>0.26334743340573913</v>
      </c>
      <c r="K1280" s="2">
        <f t="shared" si="510"/>
        <v>0.63467474562707216</v>
      </c>
      <c r="L1280" s="2">
        <f t="shared" si="511"/>
        <v>5.6647993597804959E-2</v>
      </c>
      <c r="M1280" s="2">
        <f t="shared" si="512"/>
        <v>4.5329827369383811E-2</v>
      </c>
      <c r="N1280" s="1">
        <v>4607</v>
      </c>
      <c r="O1280" s="1">
        <v>11103</v>
      </c>
      <c r="P1280" s="1">
        <v>991</v>
      </c>
      <c r="Q1280" s="61">
        <v>165</v>
      </c>
      <c r="R1280" s="61"/>
      <c r="S1280" s="61"/>
      <c r="T1280" s="61">
        <v>299</v>
      </c>
      <c r="U1280" s="61"/>
      <c r="V1280" s="61"/>
      <c r="W1280" s="61"/>
      <c r="X1280" s="61">
        <v>329</v>
      </c>
      <c r="Y1280" s="61"/>
      <c r="Z1280" s="61"/>
      <c r="BB1280" s="7">
        <f>IF(Q1280&gt;0,RANK(Q1280,(N1280:P1280,Q1280:AE1280)),0)</f>
        <v>6</v>
      </c>
      <c r="BC1280" s="7">
        <f>IF(R1280&gt;0,RANK(R1280,(N1280:P1280,Q1280:AE1280)),0)</f>
        <v>0</v>
      </c>
      <c r="BD1280" s="7">
        <f>IF(T1280&gt;0,RANK(T1280,(N1280:P1280,Q1280:AE1280)),0)</f>
        <v>5</v>
      </c>
      <c r="BE1280" s="7">
        <f>IF(S1280&gt;0,RANK(S1280,(N1280:P1280,Q1280:AE1280)),0)</f>
        <v>0</v>
      </c>
      <c r="BF1280" s="2">
        <f t="shared" si="513"/>
        <v>9.4318051903509777E-3</v>
      </c>
      <c r="BG1280" s="2">
        <f t="shared" si="514"/>
        <v>0</v>
      </c>
      <c r="BH1280" s="2">
        <f t="shared" si="515"/>
        <v>1.7091574254029952E-2</v>
      </c>
      <c r="BI1280" s="2">
        <f t="shared" si="516"/>
        <v>0</v>
      </c>
      <c r="BK1280" t="s">
        <v>1519</v>
      </c>
      <c r="BL1280" t="s">
        <v>300</v>
      </c>
      <c r="BO1280" s="99">
        <v>32</v>
      </c>
      <c r="BP1280" s="97">
        <v>23</v>
      </c>
      <c r="BQ1280" s="103">
        <f t="shared" si="517"/>
        <v>32023</v>
      </c>
      <c r="BS1280" s="7" t="s">
        <v>2466</v>
      </c>
    </row>
    <row r="1281" spans="1:71" ht="14" hidden="1" customHeight="1" outlineLevel="1" x14ac:dyDescent="0.2">
      <c r="A1281" t="s">
        <v>2599</v>
      </c>
      <c r="B1281" t="s">
        <v>300</v>
      </c>
      <c r="C1281" s="1">
        <f t="shared" si="508"/>
        <v>1764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3</v>
      </c>
      <c r="G1281" s="1">
        <f t="shared" si="495"/>
        <v>895</v>
      </c>
      <c r="H1281" s="2">
        <f t="shared" si="496"/>
        <v>0.50736961451247165</v>
      </c>
      <c r="I1281" s="2"/>
      <c r="J1281" s="2">
        <f t="shared" si="509"/>
        <v>0.20408163265306123</v>
      </c>
      <c r="K1281" s="2">
        <f t="shared" si="510"/>
        <v>0.71145124716553287</v>
      </c>
      <c r="L1281" s="2">
        <f t="shared" si="511"/>
        <v>4.5351473922902494E-2</v>
      </c>
      <c r="M1281" s="2">
        <f t="shared" si="512"/>
        <v>3.9115646258503403E-2</v>
      </c>
      <c r="N1281" s="1">
        <v>360</v>
      </c>
      <c r="O1281" s="1">
        <v>1255</v>
      </c>
      <c r="P1281" s="1">
        <v>80</v>
      </c>
      <c r="Q1281" s="61">
        <v>12</v>
      </c>
      <c r="R1281" s="61"/>
      <c r="S1281" s="61"/>
      <c r="T1281" s="61">
        <v>19</v>
      </c>
      <c r="U1281" s="61"/>
      <c r="V1281" s="61"/>
      <c r="W1281" s="61"/>
      <c r="X1281" s="61">
        <v>38</v>
      </c>
      <c r="Y1281" s="61"/>
      <c r="Z1281" s="61"/>
      <c r="BB1281" s="7">
        <f>IF(Q1281&gt;0,RANK(Q1281,(N1281:P1281,Q1281:AE1281)),0)</f>
        <v>6</v>
      </c>
      <c r="BC1281" s="7">
        <f>IF(R1281&gt;0,RANK(R1281,(N1281:P1281,Q1281:AE1281)),0)</f>
        <v>0</v>
      </c>
      <c r="BD1281" s="7">
        <f>IF(T1281&gt;0,RANK(T1281,(N1281:P1281,Q1281:AE1281)),0)</f>
        <v>5</v>
      </c>
      <c r="BE1281" s="7">
        <f>IF(S1281&gt;0,RANK(S1281,(N1281:P1281,Q1281:AE1281)),0)</f>
        <v>0</v>
      </c>
      <c r="BF1281" s="2">
        <f t="shared" si="513"/>
        <v>6.8027210884353739E-3</v>
      </c>
      <c r="BG1281" s="2">
        <f t="shared" si="514"/>
        <v>0</v>
      </c>
      <c r="BH1281" s="2">
        <f t="shared" si="515"/>
        <v>1.0770975056689343E-2</v>
      </c>
      <c r="BI1281" s="2">
        <f t="shared" si="516"/>
        <v>0</v>
      </c>
      <c r="BK1281" t="s">
        <v>2599</v>
      </c>
      <c r="BL1281" t="s">
        <v>300</v>
      </c>
      <c r="BO1281" s="99">
        <v>32</v>
      </c>
      <c r="BP1281" s="97">
        <v>27</v>
      </c>
      <c r="BQ1281" s="103">
        <f t="shared" si="517"/>
        <v>32027</v>
      </c>
      <c r="BS1281" s="7" t="s">
        <v>2466</v>
      </c>
    </row>
    <row r="1282" spans="1:71" ht="14" hidden="1" customHeight="1" outlineLevel="1" x14ac:dyDescent="0.2">
      <c r="A1282" t="s">
        <v>732</v>
      </c>
      <c r="B1282" t="s">
        <v>300</v>
      </c>
      <c r="C1282" s="1">
        <f t="shared" si="508"/>
        <v>2359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3</v>
      </c>
      <c r="G1282" s="1">
        <f t="shared" si="495"/>
        <v>755</v>
      </c>
      <c r="H1282" s="2">
        <f t="shared" si="496"/>
        <v>0.32005086901229335</v>
      </c>
      <c r="I1282" s="2"/>
      <c r="J1282" s="2">
        <f t="shared" si="509"/>
        <v>0.3056379821958457</v>
      </c>
      <c r="K1282" s="2">
        <f t="shared" si="510"/>
        <v>0.625688851208139</v>
      </c>
      <c r="L1282" s="2">
        <f t="shared" si="511"/>
        <v>2.5858414582450192E-2</v>
      </c>
      <c r="M1282" s="2">
        <f t="shared" si="512"/>
        <v>4.2814752013565105E-2</v>
      </c>
      <c r="N1282" s="1">
        <v>721</v>
      </c>
      <c r="O1282" s="1">
        <v>1476</v>
      </c>
      <c r="P1282" s="1">
        <v>61</v>
      </c>
      <c r="Q1282" s="61">
        <v>27</v>
      </c>
      <c r="R1282" s="61"/>
      <c r="S1282" s="61"/>
      <c r="T1282" s="61">
        <v>34</v>
      </c>
      <c r="U1282" s="61"/>
      <c r="V1282" s="61"/>
      <c r="W1282" s="61"/>
      <c r="X1282" s="61">
        <v>40</v>
      </c>
      <c r="Y1282" s="61"/>
      <c r="Z1282" s="61"/>
      <c r="BB1282" s="7">
        <f>IF(Q1282&gt;0,RANK(Q1282,(N1282:P1282,Q1282:AE1282)),0)</f>
        <v>6</v>
      </c>
      <c r="BC1282" s="7">
        <f>IF(R1282&gt;0,RANK(R1282,(N1282:P1282,Q1282:AE1282)),0)</f>
        <v>0</v>
      </c>
      <c r="BD1282" s="7">
        <f>IF(T1282&gt;0,RANK(T1282,(N1282:P1282,Q1282:AE1282)),0)</f>
        <v>5</v>
      </c>
      <c r="BE1282" s="7">
        <f>IF(S1282&gt;0,RANK(S1282,(N1282:P1282,Q1282:AE1282)),0)</f>
        <v>0</v>
      </c>
      <c r="BF1282" s="2">
        <f t="shared" si="513"/>
        <v>1.1445527766002543E-2</v>
      </c>
      <c r="BG1282" s="2">
        <f t="shared" si="514"/>
        <v>0</v>
      </c>
      <c r="BH1282" s="2">
        <f t="shared" si="515"/>
        <v>1.4412886816447647E-2</v>
      </c>
      <c r="BI1282" s="2">
        <f t="shared" si="516"/>
        <v>0</v>
      </c>
      <c r="BK1282" t="s">
        <v>732</v>
      </c>
      <c r="BL1282" t="s">
        <v>300</v>
      </c>
      <c r="BO1282" s="99">
        <v>32</v>
      </c>
      <c r="BP1282" s="97">
        <v>29</v>
      </c>
      <c r="BQ1282" s="103">
        <f t="shared" si="517"/>
        <v>32029</v>
      </c>
      <c r="BS1282" s="7" t="s">
        <v>2466</v>
      </c>
    </row>
    <row r="1283" spans="1:71" ht="14" hidden="1" customHeight="1" outlineLevel="1" x14ac:dyDescent="0.2">
      <c r="A1283" t="s">
        <v>1390</v>
      </c>
      <c r="B1283" t="s">
        <v>300</v>
      </c>
      <c r="C1283" s="1">
        <f t="shared" si="508"/>
        <v>188098</v>
      </c>
      <c r="D1283" s="7">
        <f>IF(N1283&gt;0, RANK(N1283,(N1283:P1283,Q1283:AE1283)),0)</f>
        <v>1</v>
      </c>
      <c r="E1283" s="7">
        <f>IF(O1283&gt;0,RANK(O1283,(N1283:P1283,Q1283:AE1283)),0)</f>
        <v>2</v>
      </c>
      <c r="F1283" s="7">
        <f>IF(P1283&gt;0,RANK(P1283,(N1283:P1283,Q1283:AE1283)),0)</f>
        <v>6</v>
      </c>
      <c r="G1283" s="1">
        <f t="shared" si="495"/>
        <v>4458</v>
      </c>
      <c r="H1283" s="2">
        <f t="shared" si="496"/>
        <v>2.3700411487628789E-2</v>
      </c>
      <c r="I1283" s="2"/>
      <c r="J1283" s="2">
        <f t="shared" si="509"/>
        <v>0.48742676689810632</v>
      </c>
      <c r="K1283" s="2">
        <f t="shared" si="510"/>
        <v>0.46372635541047752</v>
      </c>
      <c r="L1283" s="2">
        <f t="shared" si="511"/>
        <v>9.2611298365745508E-3</v>
      </c>
      <c r="M1283" s="2">
        <f t="shared" si="512"/>
        <v>3.958574785484166E-2</v>
      </c>
      <c r="N1283" s="1">
        <v>91684</v>
      </c>
      <c r="O1283" s="1">
        <v>87226</v>
      </c>
      <c r="P1283" s="1">
        <v>1742</v>
      </c>
      <c r="Q1283" s="61">
        <v>1816</v>
      </c>
      <c r="R1283" s="61"/>
      <c r="S1283" s="61"/>
      <c r="T1283" s="61">
        <v>1961</v>
      </c>
      <c r="U1283" s="61"/>
      <c r="V1283" s="61"/>
      <c r="W1283" s="61"/>
      <c r="X1283" s="61">
        <v>3669</v>
      </c>
      <c r="Y1283" s="61"/>
      <c r="Z1283" s="61"/>
      <c r="BB1283" s="7">
        <f>IF(Q1283&gt;0,RANK(Q1283,(N1283:P1283,Q1283:AE1283)),0)</f>
        <v>5</v>
      </c>
      <c r="BC1283" s="7">
        <f>IF(R1283&gt;0,RANK(R1283,(N1283:P1283,Q1283:AE1283)),0)</f>
        <v>0</v>
      </c>
      <c r="BD1283" s="7">
        <f>IF(T1283&gt;0,RANK(T1283,(N1283:P1283,Q1283:AE1283)),0)</f>
        <v>4</v>
      </c>
      <c r="BE1283" s="7">
        <f>IF(S1283&gt;0,RANK(S1283,(N1283:P1283,Q1283:AE1283)),0)</f>
        <v>0</v>
      </c>
      <c r="BF1283" s="2">
        <f t="shared" si="513"/>
        <v>9.6545417814118181E-3</v>
      </c>
      <c r="BG1283" s="2">
        <f t="shared" si="514"/>
        <v>0</v>
      </c>
      <c r="BH1283" s="2">
        <f t="shared" si="515"/>
        <v>1.0425416538187541E-2</v>
      </c>
      <c r="BI1283" s="2">
        <f t="shared" si="516"/>
        <v>0</v>
      </c>
      <c r="BK1283" t="s">
        <v>1390</v>
      </c>
      <c r="BL1283" t="s">
        <v>300</v>
      </c>
      <c r="BO1283" s="99">
        <v>32</v>
      </c>
      <c r="BP1283" s="97">
        <v>31</v>
      </c>
      <c r="BQ1283" s="103">
        <f t="shared" si="517"/>
        <v>32031</v>
      </c>
      <c r="BS1283" s="7" t="s">
        <v>2466</v>
      </c>
    </row>
    <row r="1284" spans="1:71" ht="14" hidden="1" customHeight="1" outlineLevel="1" x14ac:dyDescent="0.2">
      <c r="A1284" t="s">
        <v>285</v>
      </c>
      <c r="B1284" t="s">
        <v>300</v>
      </c>
      <c r="C1284" s="1">
        <f t="shared" si="508"/>
        <v>3244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3</v>
      </c>
      <c r="G1284" s="1">
        <f t="shared" si="495"/>
        <v>1789</v>
      </c>
      <c r="H1284" s="2">
        <f t="shared" si="496"/>
        <v>0.5514796547472256</v>
      </c>
      <c r="I1284" s="2"/>
      <c r="J1284" s="2">
        <f t="shared" si="509"/>
        <v>0.17540073982737361</v>
      </c>
      <c r="K1284" s="2">
        <f t="shared" si="510"/>
        <v>0.7268803945745993</v>
      </c>
      <c r="L1284" s="2">
        <f t="shared" si="511"/>
        <v>5.3020961775585698E-2</v>
      </c>
      <c r="M1284" s="2">
        <f t="shared" si="512"/>
        <v>4.4697903822441418E-2</v>
      </c>
      <c r="N1284" s="1">
        <v>569</v>
      </c>
      <c r="O1284" s="1">
        <v>2358</v>
      </c>
      <c r="P1284" s="1">
        <v>172</v>
      </c>
      <c r="Q1284" s="61">
        <v>23</v>
      </c>
      <c r="R1284" s="61"/>
      <c r="S1284" s="61"/>
      <c r="T1284" s="61">
        <v>48</v>
      </c>
      <c r="U1284" s="61"/>
      <c r="V1284" s="61"/>
      <c r="W1284" s="61"/>
      <c r="X1284" s="61">
        <v>74</v>
      </c>
      <c r="Y1284" s="61"/>
      <c r="Z1284" s="61"/>
      <c r="BB1284" s="7">
        <f>IF(Q1284&gt;0,RANK(Q1284,(N1284:P1284,Q1284:AE1284)),0)</f>
        <v>6</v>
      </c>
      <c r="BC1284" s="7">
        <f>IF(R1284&gt;0,RANK(R1284,(N1284:P1284,Q1284:AE1284)),0)</f>
        <v>0</v>
      </c>
      <c r="BD1284" s="7">
        <f>IF(T1284&gt;0,RANK(T1284,(N1284:P1284,Q1284:AE1284)),0)</f>
        <v>5</v>
      </c>
      <c r="BE1284" s="7">
        <f>IF(S1284&gt;0,RANK(S1284,(N1284:P1284,Q1284:AE1284)),0)</f>
        <v>0</v>
      </c>
      <c r="BF1284" s="2">
        <f t="shared" si="513"/>
        <v>7.0900123304562272E-3</v>
      </c>
      <c r="BG1284" s="2">
        <f t="shared" si="514"/>
        <v>0</v>
      </c>
      <c r="BH1284" s="2">
        <f t="shared" si="515"/>
        <v>1.4796547472256474E-2</v>
      </c>
      <c r="BI1284" s="2">
        <f t="shared" si="516"/>
        <v>0</v>
      </c>
      <c r="BK1284" t="s">
        <v>285</v>
      </c>
      <c r="BL1284" t="s">
        <v>300</v>
      </c>
      <c r="BO1284" s="99">
        <v>32</v>
      </c>
      <c r="BP1284" s="97">
        <v>33</v>
      </c>
      <c r="BQ1284" s="103">
        <f t="shared" si="517"/>
        <v>32033</v>
      </c>
      <c r="BS1284" s="7" t="s">
        <v>2466</v>
      </c>
    </row>
    <row r="1285" spans="1:71" ht="14" customHeight="1" collapsed="1" x14ac:dyDescent="0.2">
      <c r="A1285" t="s">
        <v>1081</v>
      </c>
      <c r="B1285" t="s">
        <v>260</v>
      </c>
      <c r="C1285" s="1">
        <f t="shared" si="508"/>
        <v>971799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4</v>
      </c>
      <c r="G1285" s="1">
        <f t="shared" ref="G1285:G1348" si="518">IF(C1285&gt;0,MAX(N1285:P1285)-LARGE(N1285:P1285,2),0)</f>
        <v>39687</v>
      </c>
      <c r="H1285" s="2">
        <f t="shared" ref="H1285:H1348" si="519">IF(C1285&gt;0,G1285/C1285,0)</f>
        <v>4.083869195173076E-2</v>
      </c>
      <c r="I1285" s="2"/>
      <c r="J1285" s="2">
        <f t="shared" si="509"/>
        <v>0.49393650333042122</v>
      </c>
      <c r="K1285" s="2">
        <f t="shared" si="510"/>
        <v>0.45309781137869043</v>
      </c>
      <c r="L1285" s="2">
        <f t="shared" si="511"/>
        <v>1.4294108143762238E-2</v>
      </c>
      <c r="M1285" s="2">
        <f t="shared" si="512"/>
        <v>3.867157714712606E-2</v>
      </c>
      <c r="N1285" s="1">
        <f>SUM(N1268:N1284)</f>
        <v>480007</v>
      </c>
      <c r="O1285" s="1">
        <f t="shared" ref="O1285:X1285" si="520">SUM(O1268:O1284)</f>
        <v>440320</v>
      </c>
      <c r="P1285" s="1">
        <f t="shared" si="520"/>
        <v>13891</v>
      </c>
      <c r="Q1285" s="1">
        <f t="shared" si="520"/>
        <v>8640</v>
      </c>
      <c r="T1285" s="1">
        <f t="shared" si="520"/>
        <v>10076</v>
      </c>
      <c r="X1285" s="1">
        <f t="shared" si="520"/>
        <v>18865</v>
      </c>
      <c r="BB1285" s="7">
        <f>IF(Q1285&gt;0,RANK(Q1285,(N1285:P1285,Q1285:AE1285)),0)</f>
        <v>6</v>
      </c>
      <c r="BC1285" s="7">
        <f>IF(R1285&gt;0,RANK(R1285,(N1285:P1285,Q1285:AE1285)),0)</f>
        <v>0</v>
      </c>
      <c r="BD1285" s="7">
        <f>IF(T1285&gt;0,RANK(T1285,(N1285:P1285,Q1285:AE1285)),0)</f>
        <v>5</v>
      </c>
      <c r="BE1285" s="7">
        <f>IF(S1285&gt;0,RANK(S1285,(N1285:P1285,Q1285:AE1285)),0)</f>
        <v>0</v>
      </c>
      <c r="BF1285" s="2">
        <f t="shared" si="513"/>
        <v>8.8907274035062798E-3</v>
      </c>
      <c r="BG1285" s="2">
        <f t="shared" si="514"/>
        <v>0</v>
      </c>
      <c r="BH1285" s="2">
        <f t="shared" si="515"/>
        <v>1.0368399226589038E-2</v>
      </c>
      <c r="BI1285" s="2">
        <f t="shared" si="516"/>
        <v>0</v>
      </c>
      <c r="BK1285" t="s">
        <v>1081</v>
      </c>
      <c r="BL1285" t="s">
        <v>260</v>
      </c>
      <c r="BO1285" s="99">
        <v>32</v>
      </c>
      <c r="BP1285" s="97"/>
      <c r="BQ1285" s="99">
        <v>32</v>
      </c>
      <c r="BS1285" s="7" t="s">
        <v>887</v>
      </c>
    </row>
    <row r="1286" spans="1:71" ht="14" customHeight="1" x14ac:dyDescent="0.2">
      <c r="C1286" s="1"/>
      <c r="E1286" s="7"/>
      <c r="F1286" s="7"/>
      <c r="I1286" s="2"/>
      <c r="BB1286" s="7"/>
      <c r="BC1286" s="7"/>
      <c r="BD1286" s="7"/>
      <c r="BE1286" s="7"/>
      <c r="BO1286" s="99"/>
      <c r="BP1286" s="97"/>
    </row>
    <row r="1287" spans="1:71" ht="14" hidden="1" customHeight="1" outlineLevel="1" x14ac:dyDescent="0.2">
      <c r="A1287" t="s">
        <v>890</v>
      </c>
      <c r="B1287" t="s">
        <v>889</v>
      </c>
      <c r="C1287" s="1">
        <f t="shared" ref="C1287:C1297" si="521">SUM(N1287:AY1287)</f>
        <v>26920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0</v>
      </c>
      <c r="G1287" s="1">
        <f t="shared" si="518"/>
        <v>7166</v>
      </c>
      <c r="H1287" s="2">
        <f t="shared" si="519"/>
        <v>0.26619613670133729</v>
      </c>
      <c r="I1287" s="2"/>
      <c r="J1287" s="2">
        <f t="shared" ref="J1287:J1297" si="522">IF($C1287=0,"-",N1287/$C1287)</f>
        <v>0.35995542347696879</v>
      </c>
      <c r="K1287" s="2">
        <f t="shared" ref="K1287:K1297" si="523">IF($C1287=0,"-",O1287/$C1287)</f>
        <v>0.62615156017830609</v>
      </c>
      <c r="L1287" s="2">
        <f t="shared" ref="L1287:L1297" si="524">IF($C1287=0,"-",P1287/$C1287)</f>
        <v>0</v>
      </c>
      <c r="M1287" s="2">
        <f t="shared" ref="M1287:M1297" si="525">IF(C1287=0,"-",(1-J1287-K1287-L1287))</f>
        <v>1.3893016344725062E-2</v>
      </c>
      <c r="N1287" s="1">
        <f>SUMIF(Town!$AO$1059:$AO$1299,$BQ1287,Town!N$1059:N$1299)</f>
        <v>9690</v>
      </c>
      <c r="O1287" s="1">
        <f>SUMIF(Town!$AO$1059:$AO$1299,$BQ1287,Town!O$1059:O$1299)</f>
        <v>16856</v>
      </c>
      <c r="Q1287" s="1">
        <f>SUMIF(Town!$AO$1059:$AO$1299,$BQ1287,Town!Q$1059:Q$1299)</f>
        <v>360</v>
      </c>
      <c r="W1287" s="1">
        <f>SUMIF(Town!$AO$1059:$AO$1299,$BQ1287,Town!W$1059:W$1299)</f>
        <v>14</v>
      </c>
      <c r="BB1287" s="7">
        <f>IF(Q1287&gt;0,RANK(Q1287,(N1287:P1287,Q1287:AE1287)),0)</f>
        <v>3</v>
      </c>
      <c r="BC1287" s="7">
        <f>IF(R1287&gt;0,RANK(R1287,(N1287:P1287,Q1287:AE1287)),0)</f>
        <v>0</v>
      </c>
      <c r="BD1287" s="7">
        <f>IF(T1287&gt;0,RANK(T1287,(N1287:P1287,Q1287:AE1287)),0)</f>
        <v>0</v>
      </c>
      <c r="BE1287" s="7">
        <f>IF(S1287&gt;0,RANK(S1287,(N1287:P1287,Q1287:AE1287)),0)</f>
        <v>0</v>
      </c>
      <c r="BF1287" s="2">
        <f t="shared" ref="BF1287:BF1297" si="526">IF($C1287=0,"-",Q1287/$C1287)</f>
        <v>1.3372956909361069E-2</v>
      </c>
      <c r="BG1287" s="2">
        <f t="shared" ref="BG1287:BG1297" si="527">IF($C1287=0,"-",R1287/$C1287)</f>
        <v>0</v>
      </c>
      <c r="BH1287" s="2">
        <f t="shared" ref="BH1287:BH1297" si="528">IF($C1287=0,"-",T1287/$C1287)</f>
        <v>0</v>
      </c>
      <c r="BI1287" s="2">
        <f t="shared" ref="BI1287:BI1297" si="529">IF($C1287=0,"-",S1287/$C1287)</f>
        <v>0</v>
      </c>
      <c r="BK1287" t="s">
        <v>890</v>
      </c>
      <c r="BL1287" t="s">
        <v>889</v>
      </c>
      <c r="BO1287" s="99">
        <v>33</v>
      </c>
      <c r="BP1287" s="97">
        <v>1</v>
      </c>
      <c r="BQ1287" s="103">
        <f t="shared" ref="BQ1287:BQ1296" si="530">BO1287*1000+BP1287</f>
        <v>33001</v>
      </c>
      <c r="BS1287" s="7" t="s">
        <v>2466</v>
      </c>
    </row>
    <row r="1288" spans="1:71" ht="14" hidden="1" customHeight="1" outlineLevel="1" x14ac:dyDescent="0.2">
      <c r="A1288" t="s">
        <v>378</v>
      </c>
      <c r="B1288" t="s">
        <v>889</v>
      </c>
      <c r="C1288" s="1">
        <f t="shared" si="521"/>
        <v>24005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0</v>
      </c>
      <c r="G1288" s="1">
        <f t="shared" si="518"/>
        <v>2876</v>
      </c>
      <c r="H1288" s="2">
        <f t="shared" si="519"/>
        <v>0.11980837325557175</v>
      </c>
      <c r="I1288" s="2"/>
      <c r="J1288" s="2">
        <f t="shared" si="522"/>
        <v>0.43457612997292233</v>
      </c>
      <c r="K1288" s="2">
        <f t="shared" si="523"/>
        <v>0.55438450322849409</v>
      </c>
      <c r="L1288" s="2">
        <f t="shared" si="524"/>
        <v>0</v>
      </c>
      <c r="M1288" s="2">
        <f t="shared" si="525"/>
        <v>1.1039366798583639E-2</v>
      </c>
      <c r="N1288" s="1">
        <f>SUMIF(Town!$AO$1059:$AO$1299,$BQ1288,Town!N$1059:N$1299)</f>
        <v>10432</v>
      </c>
      <c r="O1288" s="1">
        <f>SUMIF(Town!$AO$1059:$AO$1299,$BQ1288,Town!O$1059:O$1299)</f>
        <v>13308</v>
      </c>
      <c r="Q1288" s="1">
        <f>SUMIF(Town!$AO$1059:$AO$1299,$BQ1288,Town!Q$1059:Q$1299)</f>
        <v>254</v>
      </c>
      <c r="W1288" s="1">
        <f>SUMIF(Town!$AO$1059:$AO$1299,$BQ1288,Town!W$1059:W$1299)</f>
        <v>11</v>
      </c>
      <c r="BB1288" s="7">
        <f>IF(Q1288&gt;0,RANK(Q1288,(N1288:P1288,Q1288:AE1288)),0)</f>
        <v>3</v>
      </c>
      <c r="BC1288" s="7">
        <f>IF(R1288&gt;0,RANK(R1288,(N1288:P1288,Q1288:AE1288)),0)</f>
        <v>0</v>
      </c>
      <c r="BD1288" s="7">
        <f>IF(T1288&gt;0,RANK(T1288,(N1288:P1288,Q1288:AE1288)),0)</f>
        <v>0</v>
      </c>
      <c r="BE1288" s="7">
        <f>IF(S1288&gt;0,RANK(S1288,(N1288:P1288,Q1288:AE1288)),0)</f>
        <v>0</v>
      </c>
      <c r="BF1288" s="2">
        <f t="shared" si="526"/>
        <v>1.058112893147261E-2</v>
      </c>
      <c r="BG1288" s="2">
        <f t="shared" si="527"/>
        <v>0</v>
      </c>
      <c r="BH1288" s="2">
        <f t="shared" si="528"/>
        <v>0</v>
      </c>
      <c r="BI1288" s="2">
        <f t="shared" si="529"/>
        <v>0</v>
      </c>
      <c r="BK1288" t="s">
        <v>378</v>
      </c>
      <c r="BL1288" t="s">
        <v>889</v>
      </c>
      <c r="BO1288" s="99">
        <v>33</v>
      </c>
      <c r="BP1288" s="97">
        <v>3</v>
      </c>
      <c r="BQ1288" s="103">
        <f t="shared" si="530"/>
        <v>33003</v>
      </c>
      <c r="BS1288" s="7" t="s">
        <v>2466</v>
      </c>
    </row>
    <row r="1289" spans="1:71" ht="14" hidden="1" customHeight="1" outlineLevel="1" x14ac:dyDescent="0.2">
      <c r="A1289" t="s">
        <v>2250</v>
      </c>
      <c r="B1289" t="s">
        <v>889</v>
      </c>
      <c r="C1289" s="1">
        <f t="shared" si="521"/>
        <v>32542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>IF(P1289&gt;0,RANK(P1289,(N1289:P1289,Q1289:AE1289)),0)</f>
        <v>0</v>
      </c>
      <c r="G1289" s="1">
        <f t="shared" si="518"/>
        <v>4283</v>
      </c>
      <c r="H1289" s="2">
        <f t="shared" si="519"/>
        <v>0.13161452891647718</v>
      </c>
      <c r="I1289" s="2"/>
      <c r="J1289" s="2">
        <f t="shared" si="522"/>
        <v>0.55798660192981375</v>
      </c>
      <c r="K1289" s="2">
        <f t="shared" si="523"/>
        <v>0.42637207301333663</v>
      </c>
      <c r="L1289" s="2">
        <f t="shared" si="524"/>
        <v>0</v>
      </c>
      <c r="M1289" s="2">
        <f t="shared" si="525"/>
        <v>1.564132505684962E-2</v>
      </c>
      <c r="N1289" s="1">
        <f>SUMIF(Town!$AO$1059:$AO$1299,$BQ1289,Town!N$1059:N$1299)</f>
        <v>18158</v>
      </c>
      <c r="O1289" s="1">
        <f>SUMIF(Town!$AO$1059:$AO$1299,$BQ1289,Town!O$1059:O$1299)</f>
        <v>13875</v>
      </c>
      <c r="Q1289" s="1">
        <f>SUMIF(Town!$AO$1059:$AO$1299,$BQ1289,Town!Q$1059:Q$1299)</f>
        <v>494</v>
      </c>
      <c r="W1289" s="1">
        <f>SUMIF(Town!$AO$1059:$AO$1299,$BQ1289,Town!W$1059:W$1299)</f>
        <v>15</v>
      </c>
      <c r="BB1289" s="7">
        <f>IF(Q1289&gt;0,RANK(Q1289,(N1289:P1289,Q1289:AE1289)),0)</f>
        <v>3</v>
      </c>
      <c r="BC1289" s="7">
        <f>IF(R1289&gt;0,RANK(R1289,(N1289:P1289,Q1289:AE1289)),0)</f>
        <v>0</v>
      </c>
      <c r="BD1289" s="7">
        <f>IF(T1289&gt;0,RANK(T1289,(N1289:P1289,Q1289:AE1289)),0)</f>
        <v>0</v>
      </c>
      <c r="BE1289" s="7">
        <f>IF(S1289&gt;0,RANK(S1289,(N1289:P1289,Q1289:AE1289)),0)</f>
        <v>0</v>
      </c>
      <c r="BF1289" s="2">
        <f t="shared" si="526"/>
        <v>1.518038227521357E-2</v>
      </c>
      <c r="BG1289" s="2">
        <f t="shared" si="527"/>
        <v>0</v>
      </c>
      <c r="BH1289" s="2">
        <f t="shared" si="528"/>
        <v>0</v>
      </c>
      <c r="BI1289" s="2">
        <f t="shared" si="529"/>
        <v>0</v>
      </c>
      <c r="BK1289" t="s">
        <v>2250</v>
      </c>
      <c r="BL1289" t="s">
        <v>889</v>
      </c>
      <c r="BO1289" s="99">
        <v>33</v>
      </c>
      <c r="BP1289" s="97">
        <v>5</v>
      </c>
      <c r="BQ1289" s="103">
        <f t="shared" si="530"/>
        <v>33005</v>
      </c>
      <c r="BS1289" s="7" t="s">
        <v>2466</v>
      </c>
    </row>
    <row r="1290" spans="1:71" ht="14" hidden="1" customHeight="1" outlineLevel="1" x14ac:dyDescent="0.2">
      <c r="A1290" t="s">
        <v>793</v>
      </c>
      <c r="B1290" t="s">
        <v>889</v>
      </c>
      <c r="C1290" s="1">
        <f t="shared" si="521"/>
        <v>11610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0</v>
      </c>
      <c r="G1290" s="1">
        <f t="shared" si="518"/>
        <v>1409</v>
      </c>
      <c r="H1290" s="2">
        <f t="shared" si="519"/>
        <v>0.12136089577950043</v>
      </c>
      <c r="I1290" s="2"/>
      <c r="J1290" s="2">
        <f t="shared" si="522"/>
        <v>0.42962962962962964</v>
      </c>
      <c r="K1290" s="2">
        <f t="shared" si="523"/>
        <v>0.55099052540913007</v>
      </c>
      <c r="L1290" s="2">
        <f t="shared" si="524"/>
        <v>0</v>
      </c>
      <c r="M1290" s="2">
        <f t="shared" si="525"/>
        <v>1.9379844961240345E-2</v>
      </c>
      <c r="N1290" s="1">
        <f>SUMIF(Town!$AO$1059:$AO$1299,$BQ1290,Town!N$1059:N$1299)</f>
        <v>4988</v>
      </c>
      <c r="O1290" s="1">
        <f>SUMIF(Town!$AO$1059:$AO$1299,$BQ1290,Town!O$1059:O$1299)</f>
        <v>6397</v>
      </c>
      <c r="Q1290" s="1">
        <f>SUMIF(Town!$AO$1059:$AO$1299,$BQ1290,Town!Q$1059:Q$1299)</f>
        <v>220</v>
      </c>
      <c r="W1290" s="1">
        <f>SUMIF(Town!$AO$1059:$AO$1299,$BQ1290,Town!W$1059:W$1299)</f>
        <v>5</v>
      </c>
      <c r="BB1290" s="7">
        <f>IF(Q1290&gt;0,RANK(Q1290,(N1290:P1290,Q1290:AE1290)),0)</f>
        <v>3</v>
      </c>
      <c r="BC1290" s="7">
        <f>IF(R1290&gt;0,RANK(R1290,(N1290:P1290,Q1290:AE1290)),0)</f>
        <v>0</v>
      </c>
      <c r="BD1290" s="7">
        <f>IF(T1290&gt;0,RANK(T1290,(N1290:P1290,Q1290:AE1290)),0)</f>
        <v>0</v>
      </c>
      <c r="BE1290" s="7">
        <f>IF(S1290&gt;0,RANK(S1290,(N1290:P1290,Q1290:AE1290)),0)</f>
        <v>0</v>
      </c>
      <c r="BF1290" s="2">
        <f t="shared" si="526"/>
        <v>1.8949181739879414E-2</v>
      </c>
      <c r="BG1290" s="2">
        <f t="shared" si="527"/>
        <v>0</v>
      </c>
      <c r="BH1290" s="2">
        <f t="shared" si="528"/>
        <v>0</v>
      </c>
      <c r="BI1290" s="2">
        <f t="shared" si="529"/>
        <v>0</v>
      </c>
      <c r="BK1290" t="s">
        <v>793</v>
      </c>
      <c r="BL1290" t="s">
        <v>889</v>
      </c>
      <c r="BO1290" s="99">
        <v>33</v>
      </c>
      <c r="BP1290" s="97">
        <v>7</v>
      </c>
      <c r="BQ1290" s="103">
        <f t="shared" si="530"/>
        <v>33007</v>
      </c>
      <c r="BS1290" s="7" t="s">
        <v>2466</v>
      </c>
    </row>
    <row r="1291" spans="1:71" ht="14" hidden="1" customHeight="1" outlineLevel="1" x14ac:dyDescent="0.2">
      <c r="A1291" t="s">
        <v>794</v>
      </c>
      <c r="B1291" t="s">
        <v>889</v>
      </c>
      <c r="C1291" s="1">
        <f t="shared" si="521"/>
        <v>40308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0</v>
      </c>
      <c r="G1291" s="1">
        <f t="shared" si="518"/>
        <v>6198</v>
      </c>
      <c r="H1291" s="2">
        <f t="shared" si="519"/>
        <v>0.15376600178624591</v>
      </c>
      <c r="I1291" s="2"/>
      <c r="J1291" s="2">
        <f t="shared" si="522"/>
        <v>0.56891932122655553</v>
      </c>
      <c r="K1291" s="2">
        <f t="shared" si="523"/>
        <v>0.41515331944030964</v>
      </c>
      <c r="L1291" s="2">
        <f t="shared" si="524"/>
        <v>0</v>
      </c>
      <c r="M1291" s="2">
        <f t="shared" si="525"/>
        <v>1.5927359333134827E-2</v>
      </c>
      <c r="N1291" s="1">
        <f>SUMIF(Town!$AO$1059:$AO$1299,$BQ1291,Town!N$1059:N$1299)</f>
        <v>22932</v>
      </c>
      <c r="O1291" s="1">
        <f>SUMIF(Town!$AO$1059:$AO$1299,$BQ1291,Town!O$1059:O$1299)</f>
        <v>16734</v>
      </c>
      <c r="Q1291" s="1">
        <f>SUMIF(Town!$AO$1059:$AO$1299,$BQ1291,Town!Q$1059:Q$1299)</f>
        <v>618</v>
      </c>
      <c r="W1291" s="1">
        <f>SUMIF(Town!$AO$1059:$AO$1299,$BQ1291,Town!W$1059:W$1299)</f>
        <v>24</v>
      </c>
      <c r="BB1291" s="7">
        <f>IF(Q1291&gt;0,RANK(Q1291,(N1291:P1291,Q1291:AE1291)),0)</f>
        <v>3</v>
      </c>
      <c r="BC1291" s="7">
        <f>IF(R1291&gt;0,RANK(R1291,(N1291:P1291,Q1291:AE1291)),0)</f>
        <v>0</v>
      </c>
      <c r="BD1291" s="7">
        <f>IF(T1291&gt;0,RANK(T1291,(N1291:P1291,Q1291:AE1291)),0)</f>
        <v>0</v>
      </c>
      <c r="BE1291" s="7">
        <f>IF(S1291&gt;0,RANK(S1291,(N1291:P1291,Q1291:AE1291)),0)</f>
        <v>0</v>
      </c>
      <c r="BF1291" s="2">
        <f t="shared" si="526"/>
        <v>1.5331944030961596E-2</v>
      </c>
      <c r="BG1291" s="2">
        <f t="shared" si="527"/>
        <v>0</v>
      </c>
      <c r="BH1291" s="2">
        <f t="shared" si="528"/>
        <v>0</v>
      </c>
      <c r="BI1291" s="2">
        <f t="shared" si="529"/>
        <v>0</v>
      </c>
      <c r="BK1291" t="s">
        <v>794</v>
      </c>
      <c r="BL1291" t="s">
        <v>889</v>
      </c>
      <c r="BO1291" s="99">
        <v>33</v>
      </c>
      <c r="BP1291" s="97">
        <v>9</v>
      </c>
      <c r="BQ1291" s="103">
        <f t="shared" si="530"/>
        <v>33009</v>
      </c>
      <c r="BS1291" s="7" t="s">
        <v>2466</v>
      </c>
    </row>
    <row r="1292" spans="1:71" ht="14" hidden="1" customHeight="1" outlineLevel="1" x14ac:dyDescent="0.2">
      <c r="A1292" t="s">
        <v>2341</v>
      </c>
      <c r="B1292" t="s">
        <v>889</v>
      </c>
      <c r="C1292" s="1">
        <f t="shared" si="521"/>
        <v>162468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0</v>
      </c>
      <c r="G1292" s="1">
        <f t="shared" si="518"/>
        <v>15813</v>
      </c>
      <c r="H1292" s="2">
        <f t="shared" si="519"/>
        <v>9.7329935741192114E-2</v>
      </c>
      <c r="I1292" s="2"/>
      <c r="J1292" s="2">
        <f t="shared" si="522"/>
        <v>0.44336730925474555</v>
      </c>
      <c r="K1292" s="2">
        <f t="shared" si="523"/>
        <v>0.54069724499593763</v>
      </c>
      <c r="L1292" s="2">
        <f t="shared" si="524"/>
        <v>0</v>
      </c>
      <c r="M1292" s="2">
        <f t="shared" si="525"/>
        <v>1.5935445749316823E-2</v>
      </c>
      <c r="N1292" s="1">
        <f>SUMIF(Town!$AO$1059:$AO$1299,$BQ1292,Town!N$1059:N$1299)</f>
        <v>72033</v>
      </c>
      <c r="O1292" s="1">
        <f>SUMIF(Town!$AO$1059:$AO$1299,$BQ1292,Town!O$1059:O$1299)</f>
        <v>87846</v>
      </c>
      <c r="Q1292" s="1">
        <f>SUMIF(Town!$AO$1059:$AO$1299,$BQ1292,Town!Q$1059:Q$1299)</f>
        <v>2490</v>
      </c>
      <c r="W1292" s="1">
        <f>SUMIF(Town!$AO$1059:$AO$1299,$BQ1292,Town!W$1059:W$1299)</f>
        <v>99</v>
      </c>
      <c r="BB1292" s="7">
        <f>IF(Q1292&gt;0,RANK(Q1292,(N1292:P1292,Q1292:AE1292)),0)</f>
        <v>3</v>
      </c>
      <c r="BC1292" s="7">
        <f>IF(R1292&gt;0,RANK(R1292,(N1292:P1292,Q1292:AE1292)),0)</f>
        <v>0</v>
      </c>
      <c r="BD1292" s="7">
        <f>IF(T1292&gt;0,RANK(T1292,(N1292:P1292,Q1292:AE1292)),0)</f>
        <v>0</v>
      </c>
      <c r="BE1292" s="7">
        <f>IF(S1292&gt;0,RANK(S1292,(N1292:P1292,Q1292:AE1292)),0)</f>
        <v>0</v>
      </c>
      <c r="BF1292" s="2">
        <f t="shared" si="526"/>
        <v>1.5326094984858556E-2</v>
      </c>
      <c r="BG1292" s="2">
        <f t="shared" si="527"/>
        <v>0</v>
      </c>
      <c r="BH1292" s="2">
        <f t="shared" si="528"/>
        <v>0</v>
      </c>
      <c r="BI1292" s="2">
        <f t="shared" si="529"/>
        <v>0</v>
      </c>
      <c r="BK1292" t="s">
        <v>2341</v>
      </c>
      <c r="BL1292" t="s">
        <v>889</v>
      </c>
      <c r="BO1292" s="99">
        <v>33</v>
      </c>
      <c r="BP1292" s="97">
        <v>11</v>
      </c>
      <c r="BQ1292" s="103">
        <f t="shared" si="530"/>
        <v>33011</v>
      </c>
      <c r="BS1292" s="7" t="s">
        <v>2466</v>
      </c>
    </row>
    <row r="1293" spans="1:71" ht="14" hidden="1" customHeight="1" outlineLevel="1" x14ac:dyDescent="0.2">
      <c r="A1293" t="s">
        <v>363</v>
      </c>
      <c r="B1293" t="s">
        <v>889</v>
      </c>
      <c r="C1293" s="1">
        <f t="shared" si="521"/>
        <v>65025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0</v>
      </c>
      <c r="G1293" s="1">
        <f t="shared" si="518"/>
        <v>2973</v>
      </c>
      <c r="H1293" s="2">
        <f t="shared" si="519"/>
        <v>4.5720876585928487E-2</v>
      </c>
      <c r="I1293" s="2"/>
      <c r="J1293" s="2">
        <f t="shared" si="522"/>
        <v>0.4696655132641292</v>
      </c>
      <c r="K1293" s="2">
        <f t="shared" si="523"/>
        <v>0.51538638985005769</v>
      </c>
      <c r="L1293" s="2">
        <f t="shared" si="524"/>
        <v>0</v>
      </c>
      <c r="M1293" s="2">
        <f t="shared" si="525"/>
        <v>1.4948096885813111E-2</v>
      </c>
      <c r="N1293" s="1">
        <f>SUMIF(Town!$AO$1059:$AO$1299,$BQ1293,Town!N$1059:N$1299)</f>
        <v>30540</v>
      </c>
      <c r="O1293" s="1">
        <f>SUMIF(Town!$AO$1059:$AO$1299,$BQ1293,Town!O$1059:O$1299)</f>
        <v>33513</v>
      </c>
      <c r="Q1293" s="1">
        <f>SUMIF(Town!$AO$1059:$AO$1299,$BQ1293,Town!Q$1059:Q$1299)</f>
        <v>923</v>
      </c>
      <c r="W1293" s="1">
        <f>SUMIF(Town!$AO$1059:$AO$1299,$BQ1293,Town!W$1059:W$1299)</f>
        <v>49</v>
      </c>
      <c r="BB1293" s="7">
        <f>IF(Q1293&gt;0,RANK(Q1293,(N1293:P1293,Q1293:AE1293)),0)</f>
        <v>3</v>
      </c>
      <c r="BC1293" s="7">
        <f>IF(R1293&gt;0,RANK(R1293,(N1293:P1293,Q1293:AE1293)),0)</f>
        <v>0</v>
      </c>
      <c r="BD1293" s="7">
        <f>IF(T1293&gt;0,RANK(T1293,(N1293:P1293,Q1293:AE1293)),0)</f>
        <v>0</v>
      </c>
      <c r="BE1293" s="7">
        <f>IF(S1293&gt;0,RANK(S1293,(N1293:P1293,Q1293:AE1293)),0)</f>
        <v>0</v>
      </c>
      <c r="BF1293" s="2">
        <f t="shared" si="526"/>
        <v>1.4194540561322569E-2</v>
      </c>
      <c r="BG1293" s="2">
        <f t="shared" si="527"/>
        <v>0</v>
      </c>
      <c r="BH1293" s="2">
        <f t="shared" si="528"/>
        <v>0</v>
      </c>
      <c r="BI1293" s="2">
        <f t="shared" si="529"/>
        <v>0</v>
      </c>
      <c r="BK1293" t="s">
        <v>363</v>
      </c>
      <c r="BL1293" t="s">
        <v>889</v>
      </c>
      <c r="BO1293" s="99">
        <v>33</v>
      </c>
      <c r="BP1293" s="97">
        <v>13</v>
      </c>
      <c r="BQ1293" s="103">
        <f t="shared" si="530"/>
        <v>33013</v>
      </c>
      <c r="BS1293" s="7" t="s">
        <v>2466</v>
      </c>
    </row>
    <row r="1294" spans="1:71" ht="14" hidden="1" customHeight="1" outlineLevel="1" x14ac:dyDescent="0.2">
      <c r="A1294" t="s">
        <v>1377</v>
      </c>
      <c r="B1294" t="s">
        <v>889</v>
      </c>
      <c r="C1294" s="1">
        <f t="shared" si="521"/>
        <v>140163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0</v>
      </c>
      <c r="G1294" s="1">
        <f t="shared" si="518"/>
        <v>19926</v>
      </c>
      <c r="H1294" s="2">
        <f t="shared" si="519"/>
        <v>0.14216305301684468</v>
      </c>
      <c r="I1294" s="2"/>
      <c r="J1294" s="2">
        <f t="shared" si="522"/>
        <v>0.42285767285232195</v>
      </c>
      <c r="K1294" s="2">
        <f t="shared" si="523"/>
        <v>0.56502072586916663</v>
      </c>
      <c r="L1294" s="2">
        <f t="shared" si="524"/>
        <v>0</v>
      </c>
      <c r="M1294" s="2">
        <f t="shared" si="525"/>
        <v>1.2121601278511474E-2</v>
      </c>
      <c r="N1294" s="1">
        <f>SUMIF(Town!$AO$1059:$AO$1299,$BQ1294,Town!N$1059:N$1299)</f>
        <v>59269</v>
      </c>
      <c r="O1294" s="1">
        <f>SUMIF(Town!$AO$1059:$AO$1299,$BQ1294,Town!O$1059:O$1299)</f>
        <v>79195</v>
      </c>
      <c r="Q1294" s="1">
        <f>SUMIF(Town!$AO$1059:$AO$1299,$BQ1294,Town!Q$1059:Q$1299)</f>
        <v>1664</v>
      </c>
      <c r="W1294" s="1">
        <f>SUMIF(Town!$AO$1059:$AO$1299,$BQ1294,Town!W$1059:W$1299)</f>
        <v>35</v>
      </c>
      <c r="BB1294" s="7">
        <f>IF(Q1294&gt;0,RANK(Q1294,(N1294:P1294,Q1294:AE1294)),0)</f>
        <v>3</v>
      </c>
      <c r="BC1294" s="7">
        <f>IF(R1294&gt;0,RANK(R1294,(N1294:P1294,Q1294:AE1294)),0)</f>
        <v>0</v>
      </c>
      <c r="BD1294" s="7">
        <f>IF(T1294&gt;0,RANK(T1294,(N1294:P1294,Q1294:AE1294)),0)</f>
        <v>0</v>
      </c>
      <c r="BE1294" s="7">
        <f>IF(S1294&gt;0,RANK(S1294,(N1294:P1294,Q1294:AE1294)),0)</f>
        <v>0</v>
      </c>
      <c r="BF1294" s="2">
        <f t="shared" si="526"/>
        <v>1.1871892011443818E-2</v>
      </c>
      <c r="BG1294" s="2">
        <f t="shared" si="527"/>
        <v>0</v>
      </c>
      <c r="BH1294" s="2">
        <f t="shared" si="528"/>
        <v>0</v>
      </c>
      <c r="BI1294" s="2">
        <f t="shared" si="529"/>
        <v>0</v>
      </c>
      <c r="BK1294" t="s">
        <v>1377</v>
      </c>
      <c r="BL1294" t="s">
        <v>889</v>
      </c>
      <c r="BO1294" s="99">
        <v>33</v>
      </c>
      <c r="BP1294" s="97">
        <v>15</v>
      </c>
      <c r="BQ1294" s="103">
        <f t="shared" si="530"/>
        <v>33015</v>
      </c>
      <c r="BS1294" s="7" t="s">
        <v>2466</v>
      </c>
    </row>
    <row r="1295" spans="1:71" ht="14" hidden="1" customHeight="1" outlineLevel="1" x14ac:dyDescent="0.2">
      <c r="A1295" t="s">
        <v>1421</v>
      </c>
      <c r="B1295" t="s">
        <v>889</v>
      </c>
      <c r="C1295" s="1">
        <f t="shared" si="521"/>
        <v>53306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0</v>
      </c>
      <c r="G1295" s="1">
        <f t="shared" si="518"/>
        <v>811</v>
      </c>
      <c r="H1295" s="2">
        <f t="shared" si="519"/>
        <v>1.5214047199189585E-2</v>
      </c>
      <c r="I1295" s="2"/>
      <c r="J1295" s="2">
        <f t="shared" si="522"/>
        <v>0.4988744231418602</v>
      </c>
      <c r="K1295" s="2">
        <f t="shared" si="523"/>
        <v>0.48366037594267064</v>
      </c>
      <c r="L1295" s="2">
        <f t="shared" si="524"/>
        <v>0</v>
      </c>
      <c r="M1295" s="2">
        <f t="shared" si="525"/>
        <v>1.7465200915469103E-2</v>
      </c>
      <c r="N1295" s="1">
        <f>SUMIF(Town!$AO$1059:$AO$1299,$BQ1295,Town!N$1059:N$1299)</f>
        <v>26593</v>
      </c>
      <c r="O1295" s="1">
        <f>SUMIF(Town!$AO$1059:$AO$1299,$BQ1295,Town!O$1059:O$1299)</f>
        <v>25782</v>
      </c>
      <c r="Q1295" s="1">
        <f>SUMIF(Town!$AO$1059:$AO$1299,$BQ1295,Town!Q$1059:Q$1299)</f>
        <v>910</v>
      </c>
      <c r="W1295" s="1">
        <f>SUMIF(Town!$AO$1059:$AO$1299,$BQ1295,Town!W$1059:W$1299)</f>
        <v>21</v>
      </c>
      <c r="BB1295" s="7">
        <f>IF(Q1295&gt;0,RANK(Q1295,(N1295:P1295,Q1295:AE1295)),0)</f>
        <v>3</v>
      </c>
      <c r="BC1295" s="7">
        <f>IF(R1295&gt;0,RANK(R1295,(N1295:P1295,Q1295:AE1295)),0)</f>
        <v>0</v>
      </c>
      <c r="BD1295" s="7">
        <f>IF(T1295&gt;0,RANK(T1295,(N1295:P1295,Q1295:AE1295)),0)</f>
        <v>0</v>
      </c>
      <c r="BE1295" s="7">
        <f>IF(S1295&gt;0,RANK(S1295,(N1295:P1295,Q1295:AE1295)),0)</f>
        <v>0</v>
      </c>
      <c r="BF1295" s="2">
        <f t="shared" si="526"/>
        <v>1.7071249015120249E-2</v>
      </c>
      <c r="BG1295" s="2">
        <f t="shared" si="527"/>
        <v>0</v>
      </c>
      <c r="BH1295" s="2">
        <f t="shared" si="528"/>
        <v>0</v>
      </c>
      <c r="BI1295" s="2">
        <f t="shared" si="529"/>
        <v>0</v>
      </c>
      <c r="BK1295" t="s">
        <v>1421</v>
      </c>
      <c r="BL1295" t="s">
        <v>889</v>
      </c>
      <c r="BO1295" s="99">
        <v>33</v>
      </c>
      <c r="BP1295" s="97">
        <v>17</v>
      </c>
      <c r="BQ1295" s="103">
        <f t="shared" si="530"/>
        <v>33017</v>
      </c>
      <c r="BS1295" s="7" t="s">
        <v>2466</v>
      </c>
    </row>
    <row r="1296" spans="1:71" ht="14" hidden="1" customHeight="1" outlineLevel="1" x14ac:dyDescent="0.2">
      <c r="A1296" t="s">
        <v>647</v>
      </c>
      <c r="B1296" t="s">
        <v>889</v>
      </c>
      <c r="C1296" s="1">
        <f t="shared" si="521"/>
        <v>17255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0</v>
      </c>
      <c r="G1296" s="1">
        <f t="shared" si="518"/>
        <v>1534</v>
      </c>
      <c r="H1296" s="2">
        <f t="shared" si="519"/>
        <v>8.8901767603593168E-2</v>
      </c>
      <c r="I1296" s="2"/>
      <c r="J1296" s="2">
        <f t="shared" si="522"/>
        <v>0.44763836569110405</v>
      </c>
      <c r="K1296" s="2">
        <f t="shared" si="523"/>
        <v>0.53654013329469719</v>
      </c>
      <c r="L1296" s="2">
        <f t="shared" si="524"/>
        <v>0</v>
      </c>
      <c r="M1296" s="2">
        <f t="shared" si="525"/>
        <v>1.5821501014198769E-2</v>
      </c>
      <c r="N1296" s="1">
        <f>SUMIF(Town!$AO$1059:$AO$1299,$BQ1296,Town!N$1059:N$1299)</f>
        <v>7724</v>
      </c>
      <c r="O1296" s="1">
        <f>SUMIF(Town!$AO$1059:$AO$1299,$BQ1296,Town!O$1059:O$1299)</f>
        <v>9258</v>
      </c>
      <c r="Q1296" s="1">
        <f>SUMIF(Town!$AO$1059:$AO$1299,$BQ1296,Town!Q$1059:Q$1299)</f>
        <v>264</v>
      </c>
      <c r="W1296" s="1">
        <f>SUMIF(Town!$AO$1059:$AO$1299,$BQ1296,Town!W$1059:W$1299)</f>
        <v>9</v>
      </c>
      <c r="BB1296" s="7">
        <f>IF(Q1296&gt;0,RANK(Q1296,(N1296:P1296,Q1296:AE1296)),0)</f>
        <v>3</v>
      </c>
      <c r="BC1296" s="7">
        <f>IF(R1296&gt;0,RANK(R1296,(N1296:P1296,Q1296:AE1296)),0)</f>
        <v>0</v>
      </c>
      <c r="BD1296" s="7">
        <f>IF(T1296&gt;0,RANK(T1296,(N1296:P1296,Q1296:AE1296)),0)</f>
        <v>0</v>
      </c>
      <c r="BE1296" s="7">
        <f>IF(S1296&gt;0,RANK(S1296,(N1296:P1296,Q1296:AE1296)),0)</f>
        <v>0</v>
      </c>
      <c r="BF1296" s="2">
        <f t="shared" si="526"/>
        <v>1.5299913068675746E-2</v>
      </c>
      <c r="BG1296" s="2">
        <f t="shared" si="527"/>
        <v>0</v>
      </c>
      <c r="BH1296" s="2">
        <f t="shared" si="528"/>
        <v>0</v>
      </c>
      <c r="BI1296" s="2">
        <f t="shared" si="529"/>
        <v>0</v>
      </c>
      <c r="BK1296" t="s">
        <v>647</v>
      </c>
      <c r="BL1296" t="s">
        <v>889</v>
      </c>
      <c r="BO1296" s="99">
        <v>33</v>
      </c>
      <c r="BP1296" s="97">
        <v>19</v>
      </c>
      <c r="BQ1296" s="103">
        <f t="shared" si="530"/>
        <v>33019</v>
      </c>
      <c r="BS1296" s="7" t="s">
        <v>2466</v>
      </c>
    </row>
    <row r="1297" spans="1:71" ht="14" customHeight="1" collapsed="1" x14ac:dyDescent="0.2">
      <c r="A1297" t="s">
        <v>907</v>
      </c>
      <c r="B1297" t="s">
        <v>260</v>
      </c>
      <c r="C1297" s="1">
        <f t="shared" si="521"/>
        <v>573602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0</v>
      </c>
      <c r="G1297" s="1">
        <f t="shared" si="518"/>
        <v>40405</v>
      </c>
      <c r="H1297" s="2">
        <f t="shared" si="519"/>
        <v>7.0440828309524722E-2</v>
      </c>
      <c r="I1297" s="2"/>
      <c r="J1297" s="2">
        <f t="shared" si="522"/>
        <v>0.45738857256425186</v>
      </c>
      <c r="K1297" s="2">
        <f t="shared" si="523"/>
        <v>0.52782940087377661</v>
      </c>
      <c r="L1297" s="2">
        <f t="shared" si="524"/>
        <v>0</v>
      </c>
      <c r="M1297" s="2">
        <f t="shared" si="525"/>
        <v>1.4782026561971473E-2</v>
      </c>
      <c r="N1297" s="1">
        <f>SUM(N1287:N1296)</f>
        <v>262359</v>
      </c>
      <c r="O1297" s="1">
        <f>SUM(O1287:O1296)</f>
        <v>302764</v>
      </c>
      <c r="Q1297" s="1">
        <f>SUM(Q1287:Q1296)</f>
        <v>8197</v>
      </c>
      <c r="W1297" s="1">
        <f>SUM(W1287:W1296)</f>
        <v>282</v>
      </c>
      <c r="BB1297" s="7">
        <f>IF(Q1297&gt;0,RANK(Q1297,(N1297:P1297,Q1297:AE1297)),0)</f>
        <v>3</v>
      </c>
      <c r="BC1297" s="7">
        <f>IF(R1297&gt;0,RANK(R1297,(N1297:P1297,Q1297:AE1297)),0)</f>
        <v>0</v>
      </c>
      <c r="BD1297" s="7">
        <f>IF(T1297&gt;0,RANK(T1297,(N1297:P1297,Q1297:AE1297)),0)</f>
        <v>0</v>
      </c>
      <c r="BE1297" s="7">
        <f>IF(S1297&gt;0,RANK(S1297,(N1297:P1297,Q1297:AE1297)),0)</f>
        <v>0</v>
      </c>
      <c r="BF1297" s="2">
        <f t="shared" si="526"/>
        <v>1.4290396476999732E-2</v>
      </c>
      <c r="BG1297" s="2">
        <f t="shared" si="527"/>
        <v>0</v>
      </c>
      <c r="BH1297" s="2">
        <f t="shared" si="528"/>
        <v>0</v>
      </c>
      <c r="BI1297" s="2">
        <f t="shared" si="529"/>
        <v>0</v>
      </c>
      <c r="BK1297" t="s">
        <v>907</v>
      </c>
      <c r="BL1297" t="s">
        <v>260</v>
      </c>
      <c r="BO1297" s="99">
        <v>33</v>
      </c>
      <c r="BP1297" s="97"/>
      <c r="BQ1297" s="99">
        <v>33</v>
      </c>
      <c r="BS1297" s="7" t="s">
        <v>887</v>
      </c>
    </row>
    <row r="1298" spans="1:71" ht="14" customHeight="1" x14ac:dyDescent="0.2">
      <c r="C1298" s="1"/>
      <c r="E1298" s="7"/>
      <c r="F1298" s="7"/>
      <c r="I1298" s="2"/>
      <c r="Q1298" s="61"/>
      <c r="R1298" s="61"/>
      <c r="S1298" s="61"/>
      <c r="T1298" s="61"/>
      <c r="U1298" s="61"/>
      <c r="V1298" s="61"/>
      <c r="W1298" s="61"/>
      <c r="X1298" s="61"/>
      <c r="Y1298" s="61"/>
      <c r="Z1298" s="61"/>
      <c r="BB1298" s="7"/>
      <c r="BC1298" s="7"/>
      <c r="BD1298" s="7"/>
      <c r="BE1298" s="7"/>
      <c r="BO1298" s="99"/>
      <c r="BP1298" s="97"/>
    </row>
    <row r="1299" spans="1:71" ht="14" hidden="1" customHeight="1" outlineLevel="1" x14ac:dyDescent="0.2">
      <c r="A1299" t="s">
        <v>344</v>
      </c>
      <c r="B1299" t="s">
        <v>2173</v>
      </c>
      <c r="C1299" s="1">
        <f t="shared" ref="C1299:C1332" si="531">SUM(N1299:AY1299)</f>
        <v>240701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>IF(P1299&gt;0,RANK(P1299,(N1299:P1299,Q1299:AE1299)),0)</f>
        <v>0</v>
      </c>
      <c r="G1299" s="1">
        <f t="shared" si="518"/>
        <v>58259</v>
      </c>
      <c r="H1299" s="2">
        <f t="shared" si="519"/>
        <v>0.24203887811018648</v>
      </c>
      <c r="I1299" s="2"/>
      <c r="J1299" s="2">
        <f t="shared" ref="J1299:J1332" si="532">IF($C1299=0,"-",N1299/$C1299)</f>
        <v>0.62101943905509327</v>
      </c>
      <c r="K1299" s="2">
        <f t="shared" ref="K1299:K1332" si="533">IF($C1299=0,"-",O1299/$C1299)</f>
        <v>0.37898056094490673</v>
      </c>
      <c r="L1299" s="2">
        <f t="shared" ref="L1299:L1332" si="534">IF($C1299=0,"-",P1299/$C1299)</f>
        <v>0</v>
      </c>
      <c r="M1299" s="2">
        <f t="shared" ref="M1299:M1332" si="535">IF(C1299=0,"-",(1-J1299-K1299-L1299))</f>
        <v>0</v>
      </c>
      <c r="N1299" s="1">
        <v>149480</v>
      </c>
      <c r="O1299" s="1">
        <v>91221</v>
      </c>
      <c r="Q1299" s="61"/>
      <c r="R1299" s="61"/>
      <c r="S1299" s="61"/>
      <c r="T1299" s="61"/>
      <c r="U1299" s="61"/>
      <c r="V1299" s="61"/>
      <c r="W1299" s="61"/>
      <c r="X1299" s="61"/>
      <c r="Y1299" s="61"/>
      <c r="Z1299" s="61"/>
      <c r="BB1299" s="7">
        <f>IF(Q1299&gt;0,RANK(Q1299,(N1299:P1299,Q1299:AE1299)),0)</f>
        <v>0</v>
      </c>
      <c r="BC1299" s="7">
        <f>IF(R1299&gt;0,RANK(R1299,(N1299:P1299,Q1299:AE1299)),0)</f>
        <v>0</v>
      </c>
      <c r="BD1299" s="7">
        <f>IF(T1299&gt;0,RANK(T1299,(N1299:P1299,Q1299:AE1299)),0)</f>
        <v>0</v>
      </c>
      <c r="BE1299" s="7">
        <f>IF(S1299&gt;0,RANK(S1299,(N1299:P1299,Q1299:AE1299)),0)</f>
        <v>0</v>
      </c>
      <c r="BF1299" s="2">
        <f t="shared" ref="BF1299:BF1332" si="536">IF($C1299=0,"-",Q1299/$C1299)</f>
        <v>0</v>
      </c>
      <c r="BG1299" s="2">
        <f t="shared" ref="BG1299:BG1332" si="537">IF($C1299=0,"-",R1299/$C1299)</f>
        <v>0</v>
      </c>
      <c r="BH1299" s="2">
        <f t="shared" ref="BH1299:BH1332" si="538">IF($C1299=0,"-",T1299/$C1299)</f>
        <v>0</v>
      </c>
      <c r="BI1299" s="2">
        <f t="shared" ref="BI1299:BI1332" si="539">IF($C1299=0,"-",S1299/$C1299)</f>
        <v>0</v>
      </c>
      <c r="BK1299" t="s">
        <v>344</v>
      </c>
      <c r="BL1299" t="s">
        <v>2173</v>
      </c>
      <c r="BO1299" s="99">
        <v>35</v>
      </c>
      <c r="BP1299" s="97">
        <v>1</v>
      </c>
      <c r="BQ1299" s="103">
        <f t="shared" ref="BQ1299:BQ1331" si="540">BO1299*1000+BP1299</f>
        <v>35001</v>
      </c>
      <c r="BS1299" s="7" t="s">
        <v>2466</v>
      </c>
    </row>
    <row r="1300" spans="1:71" ht="14" hidden="1" customHeight="1" outlineLevel="1" x14ac:dyDescent="0.2">
      <c r="A1300" t="s">
        <v>2376</v>
      </c>
      <c r="B1300" t="s">
        <v>2173</v>
      </c>
      <c r="C1300" s="1">
        <f t="shared" si="531"/>
        <v>1843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0</v>
      </c>
      <c r="G1300" s="1">
        <f t="shared" si="518"/>
        <v>821</v>
      </c>
      <c r="H1300" s="2">
        <f t="shared" si="519"/>
        <v>0.44546934346174716</v>
      </c>
      <c r="I1300" s="2"/>
      <c r="J1300" s="2">
        <f t="shared" si="532"/>
        <v>0.27726532826912642</v>
      </c>
      <c r="K1300" s="2">
        <f t="shared" si="533"/>
        <v>0.72273467173087358</v>
      </c>
      <c r="L1300" s="2">
        <f t="shared" si="534"/>
        <v>0</v>
      </c>
      <c r="M1300" s="2">
        <f t="shared" si="535"/>
        <v>0</v>
      </c>
      <c r="N1300" s="1">
        <v>511</v>
      </c>
      <c r="O1300" s="1">
        <v>1332</v>
      </c>
      <c r="Q1300" s="61"/>
      <c r="R1300" s="61"/>
      <c r="S1300" s="61"/>
      <c r="T1300" s="61"/>
      <c r="U1300" s="61"/>
      <c r="V1300" s="61"/>
      <c r="W1300" s="61"/>
      <c r="X1300" s="61"/>
      <c r="Y1300" s="61"/>
      <c r="Z1300" s="61"/>
      <c r="BB1300" s="7">
        <f>IF(Q1300&gt;0,RANK(Q1300,(N1300:P1300,Q1300:AE1300)),0)</f>
        <v>0</v>
      </c>
      <c r="BC1300" s="7">
        <f>IF(R1300&gt;0,RANK(R1300,(N1300:P1300,Q1300:AE1300)),0)</f>
        <v>0</v>
      </c>
      <c r="BD1300" s="7">
        <f>IF(T1300&gt;0,RANK(T1300,(N1300:P1300,Q1300:AE1300)),0)</f>
        <v>0</v>
      </c>
      <c r="BE1300" s="7">
        <f>IF(S1300&gt;0,RANK(S1300,(N1300:P1300,Q1300:AE1300)),0)</f>
        <v>0</v>
      </c>
      <c r="BF1300" s="2">
        <f t="shared" si="536"/>
        <v>0</v>
      </c>
      <c r="BG1300" s="2">
        <f t="shared" si="537"/>
        <v>0</v>
      </c>
      <c r="BH1300" s="2">
        <f t="shared" si="538"/>
        <v>0</v>
      </c>
      <c r="BI1300" s="2">
        <f t="shared" si="539"/>
        <v>0</v>
      </c>
      <c r="BK1300" t="s">
        <v>2376</v>
      </c>
      <c r="BL1300" t="s">
        <v>2173</v>
      </c>
      <c r="BO1300" s="99">
        <v>35</v>
      </c>
      <c r="BP1300" s="97">
        <v>3</v>
      </c>
      <c r="BQ1300" s="103">
        <f t="shared" si="540"/>
        <v>35003</v>
      </c>
      <c r="BS1300" s="7" t="s">
        <v>2466</v>
      </c>
    </row>
    <row r="1301" spans="1:71" ht="14" hidden="1" customHeight="1" outlineLevel="1" x14ac:dyDescent="0.2">
      <c r="A1301" t="s">
        <v>740</v>
      </c>
      <c r="B1301" t="s">
        <v>2173</v>
      </c>
      <c r="C1301" s="1">
        <f t="shared" si="531"/>
        <v>16700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0</v>
      </c>
      <c r="G1301" s="1">
        <f t="shared" si="518"/>
        <v>6004</v>
      </c>
      <c r="H1301" s="2">
        <f t="shared" si="519"/>
        <v>0.35952095808383233</v>
      </c>
      <c r="I1301" s="2"/>
      <c r="J1301" s="2">
        <f t="shared" si="532"/>
        <v>0.32023952095808383</v>
      </c>
      <c r="K1301" s="2">
        <f t="shared" si="533"/>
        <v>0.67976047904191617</v>
      </c>
      <c r="L1301" s="2">
        <f t="shared" si="534"/>
        <v>0</v>
      </c>
      <c r="M1301" s="2">
        <f t="shared" si="535"/>
        <v>0</v>
      </c>
      <c r="N1301" s="1">
        <v>5348</v>
      </c>
      <c r="O1301" s="1">
        <v>11352</v>
      </c>
      <c r="Q1301" s="61"/>
      <c r="R1301" s="61"/>
      <c r="S1301" s="61"/>
      <c r="T1301" s="61"/>
      <c r="U1301" s="61"/>
      <c r="V1301" s="61"/>
      <c r="W1301" s="61"/>
      <c r="X1301" s="61"/>
      <c r="Y1301" s="61"/>
      <c r="Z1301" s="61"/>
      <c r="BB1301" s="7">
        <f>IF(Q1301&gt;0,RANK(Q1301,(N1301:P1301,Q1301:AE1301)),0)</f>
        <v>0</v>
      </c>
      <c r="BC1301" s="7">
        <f>IF(R1301&gt;0,RANK(R1301,(N1301:P1301,Q1301:AE1301)),0)</f>
        <v>0</v>
      </c>
      <c r="BD1301" s="7">
        <f>IF(T1301&gt;0,RANK(T1301,(N1301:P1301,Q1301:AE1301)),0)</f>
        <v>0</v>
      </c>
      <c r="BE1301" s="7">
        <f>IF(S1301&gt;0,RANK(S1301,(N1301:P1301,Q1301:AE1301)),0)</f>
        <v>0</v>
      </c>
      <c r="BF1301" s="2">
        <f t="shared" si="536"/>
        <v>0</v>
      </c>
      <c r="BG1301" s="2">
        <f t="shared" si="537"/>
        <v>0</v>
      </c>
      <c r="BH1301" s="2">
        <f t="shared" si="538"/>
        <v>0</v>
      </c>
      <c r="BI1301" s="2">
        <f t="shared" si="539"/>
        <v>0</v>
      </c>
      <c r="BK1301" t="s">
        <v>740</v>
      </c>
      <c r="BL1301" t="s">
        <v>2173</v>
      </c>
      <c r="BO1301" s="99">
        <v>35</v>
      </c>
      <c r="BP1301" s="97">
        <v>5</v>
      </c>
      <c r="BQ1301" s="103">
        <f t="shared" si="540"/>
        <v>35005</v>
      </c>
      <c r="BS1301" s="7" t="s">
        <v>2466</v>
      </c>
    </row>
    <row r="1302" spans="1:71" ht="14" hidden="1" customHeight="1" outlineLevel="1" x14ac:dyDescent="0.2">
      <c r="A1302" t="s">
        <v>1863</v>
      </c>
      <c r="B1302" t="s">
        <v>2173</v>
      </c>
      <c r="C1302" s="1">
        <f t="shared" si="531"/>
        <v>7129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>IF(P1302&gt;0,RANK(P1302,(N1302:P1302,Q1302:AE1302)),0)</f>
        <v>0</v>
      </c>
      <c r="G1302" s="1">
        <f t="shared" si="518"/>
        <v>847</v>
      </c>
      <c r="H1302" s="2">
        <f t="shared" si="519"/>
        <v>0.11881049235516902</v>
      </c>
      <c r="I1302" s="2"/>
      <c r="J1302" s="2">
        <f t="shared" si="532"/>
        <v>0.55940524617758447</v>
      </c>
      <c r="K1302" s="2">
        <f t="shared" si="533"/>
        <v>0.44059475382241547</v>
      </c>
      <c r="L1302" s="2">
        <f t="shared" si="534"/>
        <v>0</v>
      </c>
      <c r="M1302" s="2">
        <f t="shared" si="535"/>
        <v>5.5511151231257827E-17</v>
      </c>
      <c r="N1302" s="1">
        <v>3988</v>
      </c>
      <c r="O1302" s="1">
        <v>3141</v>
      </c>
      <c r="Q1302" s="61"/>
      <c r="R1302" s="61"/>
      <c r="S1302" s="61"/>
      <c r="T1302" s="61"/>
      <c r="U1302" s="61"/>
      <c r="V1302" s="61"/>
      <c r="W1302" s="61"/>
      <c r="X1302" s="61"/>
      <c r="Y1302" s="61"/>
      <c r="Z1302" s="61"/>
      <c r="BB1302" s="7">
        <f>IF(Q1302&gt;0,RANK(Q1302,(N1302:P1302,Q1302:AE1302)),0)</f>
        <v>0</v>
      </c>
      <c r="BC1302" s="7">
        <f>IF(R1302&gt;0,RANK(R1302,(N1302:P1302,Q1302:AE1302)),0)</f>
        <v>0</v>
      </c>
      <c r="BD1302" s="7">
        <f>IF(T1302&gt;0,RANK(T1302,(N1302:P1302,Q1302:AE1302)),0)</f>
        <v>0</v>
      </c>
      <c r="BE1302" s="7">
        <f>IF(S1302&gt;0,RANK(S1302,(N1302:P1302,Q1302:AE1302)),0)</f>
        <v>0</v>
      </c>
      <c r="BF1302" s="2">
        <f t="shared" si="536"/>
        <v>0</v>
      </c>
      <c r="BG1302" s="2">
        <f t="shared" si="537"/>
        <v>0</v>
      </c>
      <c r="BH1302" s="2">
        <f t="shared" si="538"/>
        <v>0</v>
      </c>
      <c r="BI1302" s="2">
        <f t="shared" si="539"/>
        <v>0</v>
      </c>
      <c r="BK1302" t="s">
        <v>1863</v>
      </c>
      <c r="BL1302" t="s">
        <v>2173</v>
      </c>
      <c r="BO1302" s="99">
        <v>35</v>
      </c>
      <c r="BP1302" s="97">
        <v>6</v>
      </c>
      <c r="BQ1302" s="103">
        <f t="shared" si="540"/>
        <v>35006</v>
      </c>
      <c r="BS1302" s="7" t="s">
        <v>2466</v>
      </c>
    </row>
    <row r="1303" spans="1:71" ht="14" hidden="1" customHeight="1" outlineLevel="1" x14ac:dyDescent="0.2">
      <c r="A1303" t="s">
        <v>1320</v>
      </c>
      <c r="B1303" t="s">
        <v>2173</v>
      </c>
      <c r="C1303" s="1">
        <f t="shared" si="531"/>
        <v>4662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0</v>
      </c>
      <c r="G1303" s="1">
        <f t="shared" si="518"/>
        <v>8</v>
      </c>
      <c r="H1303" s="2">
        <f t="shared" si="519"/>
        <v>1.716001716001716E-3</v>
      </c>
      <c r="I1303" s="2"/>
      <c r="J1303" s="2">
        <f t="shared" si="532"/>
        <v>0.49914199914199914</v>
      </c>
      <c r="K1303" s="2">
        <f t="shared" si="533"/>
        <v>0.50085800085800081</v>
      </c>
      <c r="L1303" s="2">
        <f t="shared" si="534"/>
        <v>0</v>
      </c>
      <c r="M1303" s="2">
        <f t="shared" si="535"/>
        <v>0</v>
      </c>
      <c r="N1303" s="1">
        <v>2327</v>
      </c>
      <c r="O1303" s="1">
        <v>2335</v>
      </c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BB1303" s="7">
        <f>IF(Q1303&gt;0,RANK(Q1303,(N1303:P1303,Q1303:AE1303)),0)</f>
        <v>0</v>
      </c>
      <c r="BC1303" s="7">
        <f>IF(R1303&gt;0,RANK(R1303,(N1303:P1303,Q1303:AE1303)),0)</f>
        <v>0</v>
      </c>
      <c r="BD1303" s="7">
        <f>IF(T1303&gt;0,RANK(T1303,(N1303:P1303,Q1303:AE1303)),0)</f>
        <v>0</v>
      </c>
      <c r="BE1303" s="7">
        <f>IF(S1303&gt;0,RANK(S1303,(N1303:P1303,Q1303:AE1303)),0)</f>
        <v>0</v>
      </c>
      <c r="BF1303" s="2">
        <f t="shared" si="536"/>
        <v>0</v>
      </c>
      <c r="BG1303" s="2">
        <f t="shared" si="537"/>
        <v>0</v>
      </c>
      <c r="BH1303" s="2">
        <f t="shared" si="538"/>
        <v>0</v>
      </c>
      <c r="BI1303" s="2">
        <f t="shared" si="539"/>
        <v>0</v>
      </c>
      <c r="BK1303" t="s">
        <v>1320</v>
      </c>
      <c r="BL1303" t="s">
        <v>2173</v>
      </c>
      <c r="BO1303" s="99">
        <v>35</v>
      </c>
      <c r="BP1303" s="97">
        <v>7</v>
      </c>
      <c r="BQ1303" s="103">
        <f t="shared" si="540"/>
        <v>35007</v>
      </c>
      <c r="BS1303" s="7" t="s">
        <v>2466</v>
      </c>
    </row>
    <row r="1304" spans="1:71" ht="14" hidden="1" customHeight="1" outlineLevel="1" x14ac:dyDescent="0.2">
      <c r="A1304" t="s">
        <v>972</v>
      </c>
      <c r="B1304" t="s">
        <v>2173</v>
      </c>
      <c r="C1304" s="1">
        <f t="shared" si="531"/>
        <v>10213</v>
      </c>
      <c r="D1304" s="7">
        <f>IF(N1304&gt;0, RANK(N1304,(N1304:P1304,Q1304:AE1304)),0)</f>
        <v>2</v>
      </c>
      <c r="E1304" s="7">
        <f>IF(O1304&gt;0,RANK(O1304,(N1304:P1304,Q1304:AE1304)),0)</f>
        <v>1</v>
      </c>
      <c r="F1304" s="7">
        <f>IF(P1304&gt;0,RANK(P1304,(N1304:P1304,Q1304:AE1304)),0)</f>
        <v>0</v>
      </c>
      <c r="G1304" s="1">
        <f t="shared" si="518"/>
        <v>4001</v>
      </c>
      <c r="H1304" s="2">
        <f t="shared" si="519"/>
        <v>0.39175560560070499</v>
      </c>
      <c r="I1304" s="2"/>
      <c r="J1304" s="2">
        <f t="shared" si="532"/>
        <v>0.3041221971996475</v>
      </c>
      <c r="K1304" s="2">
        <f t="shared" si="533"/>
        <v>0.6958778028003525</v>
      </c>
      <c r="L1304" s="2">
        <f t="shared" si="534"/>
        <v>0</v>
      </c>
      <c r="M1304" s="2">
        <f t="shared" si="535"/>
        <v>0</v>
      </c>
      <c r="N1304" s="1">
        <v>3106</v>
      </c>
      <c r="O1304" s="1">
        <v>7107</v>
      </c>
      <c r="Q1304" s="61"/>
      <c r="R1304" s="61"/>
      <c r="S1304" s="61"/>
      <c r="T1304" s="61"/>
      <c r="U1304" s="61"/>
      <c r="V1304" s="61"/>
      <c r="W1304" s="61"/>
      <c r="X1304" s="61"/>
      <c r="Y1304" s="61"/>
      <c r="Z1304" s="61"/>
      <c r="BB1304" s="7">
        <f>IF(Q1304&gt;0,RANK(Q1304,(N1304:P1304,Q1304:AE1304)),0)</f>
        <v>0</v>
      </c>
      <c r="BC1304" s="7">
        <f>IF(R1304&gt;0,RANK(R1304,(N1304:P1304,Q1304:AE1304)),0)</f>
        <v>0</v>
      </c>
      <c r="BD1304" s="7">
        <f>IF(T1304&gt;0,RANK(T1304,(N1304:P1304,Q1304:AE1304)),0)</f>
        <v>0</v>
      </c>
      <c r="BE1304" s="7">
        <f>IF(S1304&gt;0,RANK(S1304,(N1304:P1304,Q1304:AE1304)),0)</f>
        <v>0</v>
      </c>
      <c r="BF1304" s="2">
        <f t="shared" si="536"/>
        <v>0</v>
      </c>
      <c r="BG1304" s="2">
        <f t="shared" si="537"/>
        <v>0</v>
      </c>
      <c r="BH1304" s="2">
        <f t="shared" si="538"/>
        <v>0</v>
      </c>
      <c r="BI1304" s="2">
        <f t="shared" si="539"/>
        <v>0</v>
      </c>
      <c r="BK1304" t="s">
        <v>972</v>
      </c>
      <c r="BL1304" t="s">
        <v>2173</v>
      </c>
      <c r="BO1304" s="99">
        <v>35</v>
      </c>
      <c r="BP1304" s="97">
        <v>9</v>
      </c>
      <c r="BQ1304" s="103">
        <f t="shared" si="540"/>
        <v>35009</v>
      </c>
      <c r="BS1304" s="7" t="s">
        <v>2466</v>
      </c>
    </row>
    <row r="1305" spans="1:71" ht="14" hidden="1" customHeight="1" outlineLevel="1" x14ac:dyDescent="0.2">
      <c r="A1305" t="s">
        <v>194</v>
      </c>
      <c r="B1305" t="s">
        <v>2173</v>
      </c>
      <c r="C1305" s="1">
        <f t="shared" si="531"/>
        <v>816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0</v>
      </c>
      <c r="G1305" s="1">
        <f t="shared" si="518"/>
        <v>358</v>
      </c>
      <c r="H1305" s="2">
        <f t="shared" si="519"/>
        <v>0.43872549019607843</v>
      </c>
      <c r="I1305" s="2"/>
      <c r="J1305" s="2">
        <f t="shared" si="532"/>
        <v>0.28063725490196079</v>
      </c>
      <c r="K1305" s="2">
        <f t="shared" si="533"/>
        <v>0.71936274509803921</v>
      </c>
      <c r="L1305" s="2">
        <f t="shared" si="534"/>
        <v>0</v>
      </c>
      <c r="M1305" s="2">
        <f t="shared" si="535"/>
        <v>0</v>
      </c>
      <c r="N1305" s="1">
        <v>229</v>
      </c>
      <c r="O1305" s="1">
        <v>587</v>
      </c>
      <c r="Q1305" s="61"/>
      <c r="R1305" s="61"/>
      <c r="S1305" s="61"/>
      <c r="T1305" s="61"/>
      <c r="U1305" s="61"/>
      <c r="V1305" s="61"/>
      <c r="W1305" s="61"/>
      <c r="X1305" s="61"/>
      <c r="Y1305" s="61"/>
      <c r="Z1305" s="61"/>
      <c r="BB1305" s="7">
        <f>IF(Q1305&gt;0,RANK(Q1305,(N1305:P1305,Q1305:AE1305)),0)</f>
        <v>0</v>
      </c>
      <c r="BC1305" s="7">
        <f>IF(R1305&gt;0,RANK(R1305,(N1305:P1305,Q1305:AE1305)),0)</f>
        <v>0</v>
      </c>
      <c r="BD1305" s="7">
        <f>IF(T1305&gt;0,RANK(T1305,(N1305:P1305,Q1305:AE1305)),0)</f>
        <v>0</v>
      </c>
      <c r="BE1305" s="7">
        <f>IF(S1305&gt;0,RANK(S1305,(N1305:P1305,Q1305:AE1305)),0)</f>
        <v>0</v>
      </c>
      <c r="BF1305" s="2">
        <f t="shared" si="536"/>
        <v>0</v>
      </c>
      <c r="BG1305" s="2">
        <f t="shared" si="537"/>
        <v>0</v>
      </c>
      <c r="BH1305" s="2">
        <f t="shared" si="538"/>
        <v>0</v>
      </c>
      <c r="BI1305" s="2">
        <f t="shared" si="539"/>
        <v>0</v>
      </c>
      <c r="BK1305" t="s">
        <v>194</v>
      </c>
      <c r="BL1305" t="s">
        <v>2173</v>
      </c>
      <c r="BO1305" s="99">
        <v>35</v>
      </c>
      <c r="BP1305" s="97">
        <v>11</v>
      </c>
      <c r="BQ1305" s="103">
        <f t="shared" si="540"/>
        <v>35011</v>
      </c>
      <c r="BS1305" s="7" t="s">
        <v>2466</v>
      </c>
    </row>
    <row r="1306" spans="1:71" ht="14" hidden="1" customHeight="1" outlineLevel="1" x14ac:dyDescent="0.2">
      <c r="A1306" t="s">
        <v>1934</v>
      </c>
      <c r="B1306" t="s">
        <v>2173</v>
      </c>
      <c r="C1306" s="1">
        <f t="shared" si="531"/>
        <v>60939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>IF(P1306&gt;0,RANK(P1306,(N1306:P1306,Q1306:AE1306)),0)</f>
        <v>0</v>
      </c>
      <c r="G1306" s="1">
        <f t="shared" si="518"/>
        <v>12969</v>
      </c>
      <c r="H1306" s="2">
        <f t="shared" si="519"/>
        <v>0.212819376753803</v>
      </c>
      <c r="I1306" s="2"/>
      <c r="J1306" s="2">
        <f t="shared" si="532"/>
        <v>0.60640968837690146</v>
      </c>
      <c r="K1306" s="2">
        <f t="shared" si="533"/>
        <v>0.39359031162309849</v>
      </c>
      <c r="L1306" s="2">
        <f t="shared" si="534"/>
        <v>0</v>
      </c>
      <c r="M1306" s="2">
        <f t="shared" si="535"/>
        <v>5.5511151231257827E-17</v>
      </c>
      <c r="N1306" s="1">
        <v>36954</v>
      </c>
      <c r="O1306" s="1">
        <v>23985</v>
      </c>
      <c r="Q1306" s="61"/>
      <c r="R1306" s="61"/>
      <c r="S1306" s="61"/>
      <c r="T1306" s="61"/>
      <c r="U1306" s="61"/>
      <c r="V1306" s="61"/>
      <c r="W1306" s="61"/>
      <c r="X1306" s="61"/>
      <c r="Y1306" s="61"/>
      <c r="Z1306" s="61"/>
      <c r="BB1306" s="7">
        <f>IF(Q1306&gt;0,RANK(Q1306,(N1306:P1306,Q1306:AE1306)),0)</f>
        <v>0</v>
      </c>
      <c r="BC1306" s="7">
        <f>IF(R1306&gt;0,RANK(R1306,(N1306:P1306,Q1306:AE1306)),0)</f>
        <v>0</v>
      </c>
      <c r="BD1306" s="7">
        <f>IF(T1306&gt;0,RANK(T1306,(N1306:P1306,Q1306:AE1306)),0)</f>
        <v>0</v>
      </c>
      <c r="BE1306" s="7">
        <f>IF(S1306&gt;0,RANK(S1306,(N1306:P1306,Q1306:AE1306)),0)</f>
        <v>0</v>
      </c>
      <c r="BF1306" s="2">
        <f t="shared" si="536"/>
        <v>0</v>
      </c>
      <c r="BG1306" s="2">
        <f t="shared" si="537"/>
        <v>0</v>
      </c>
      <c r="BH1306" s="2">
        <f t="shared" si="538"/>
        <v>0</v>
      </c>
      <c r="BI1306" s="2">
        <f t="shared" si="539"/>
        <v>0</v>
      </c>
      <c r="BK1306" t="s">
        <v>1934</v>
      </c>
      <c r="BL1306" t="s">
        <v>2173</v>
      </c>
      <c r="BO1306" s="99">
        <v>35</v>
      </c>
      <c r="BP1306" s="97">
        <v>13</v>
      </c>
      <c r="BQ1306" s="103">
        <f t="shared" si="540"/>
        <v>35013</v>
      </c>
      <c r="BS1306" s="7" t="s">
        <v>2466</v>
      </c>
    </row>
    <row r="1307" spans="1:71" ht="14" hidden="1" customHeight="1" outlineLevel="1" x14ac:dyDescent="0.2">
      <c r="A1307" t="s">
        <v>2317</v>
      </c>
      <c r="B1307" t="s">
        <v>2173</v>
      </c>
      <c r="C1307" s="1">
        <f t="shared" si="531"/>
        <v>15809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0</v>
      </c>
      <c r="G1307" s="1">
        <f t="shared" si="518"/>
        <v>6547</v>
      </c>
      <c r="H1307" s="2">
        <f t="shared" si="519"/>
        <v>0.41413119109368079</v>
      </c>
      <c r="I1307" s="2"/>
      <c r="J1307" s="2">
        <f t="shared" si="532"/>
        <v>0.2929344044531596</v>
      </c>
      <c r="K1307" s="2">
        <f t="shared" si="533"/>
        <v>0.70706559554684045</v>
      </c>
      <c r="L1307" s="2">
        <f t="shared" si="534"/>
        <v>0</v>
      </c>
      <c r="M1307" s="2">
        <f t="shared" si="535"/>
        <v>-1.1102230246251565E-16</v>
      </c>
      <c r="N1307" s="1">
        <v>4631</v>
      </c>
      <c r="O1307" s="1">
        <v>11178</v>
      </c>
      <c r="Q1307" s="61"/>
      <c r="R1307" s="61"/>
      <c r="S1307" s="61"/>
      <c r="T1307" s="61"/>
      <c r="U1307" s="61"/>
      <c r="V1307" s="61"/>
      <c r="W1307" s="61"/>
      <c r="X1307" s="61"/>
      <c r="Y1307" s="61"/>
      <c r="Z1307" s="61"/>
      <c r="BB1307" s="7">
        <f>IF(Q1307&gt;0,RANK(Q1307,(N1307:P1307,Q1307:AE1307)),0)</f>
        <v>0</v>
      </c>
      <c r="BC1307" s="7">
        <f>IF(R1307&gt;0,RANK(R1307,(N1307:P1307,Q1307:AE1307)),0)</f>
        <v>0</v>
      </c>
      <c r="BD1307" s="7">
        <f>IF(T1307&gt;0,RANK(T1307,(N1307:P1307,Q1307:AE1307)),0)</f>
        <v>0</v>
      </c>
      <c r="BE1307" s="7">
        <f>IF(S1307&gt;0,RANK(S1307,(N1307:P1307,Q1307:AE1307)),0)</f>
        <v>0</v>
      </c>
      <c r="BF1307" s="2">
        <f t="shared" si="536"/>
        <v>0</v>
      </c>
      <c r="BG1307" s="2">
        <f t="shared" si="537"/>
        <v>0</v>
      </c>
      <c r="BH1307" s="2">
        <f t="shared" si="538"/>
        <v>0</v>
      </c>
      <c r="BI1307" s="2">
        <f t="shared" si="539"/>
        <v>0</v>
      </c>
      <c r="BK1307" t="s">
        <v>2317</v>
      </c>
      <c r="BL1307" t="s">
        <v>2173</v>
      </c>
      <c r="BO1307" s="99">
        <v>35</v>
      </c>
      <c r="BP1307" s="97">
        <v>15</v>
      </c>
      <c r="BQ1307" s="103">
        <f t="shared" si="540"/>
        <v>35015</v>
      </c>
      <c r="BS1307" s="7" t="s">
        <v>2466</v>
      </c>
    </row>
    <row r="1308" spans="1:71" ht="14" hidden="1" customHeight="1" outlineLevel="1" x14ac:dyDescent="0.2">
      <c r="A1308" t="s">
        <v>1479</v>
      </c>
      <c r="B1308" t="s">
        <v>2173</v>
      </c>
      <c r="C1308" s="1">
        <f t="shared" si="531"/>
        <v>11793</v>
      </c>
      <c r="D1308" s="7">
        <f>IF(N1308&gt;0, RANK(N1308,(N1308:P1308,Q1308:AE1308)),0)</f>
        <v>1</v>
      </c>
      <c r="E1308" s="7">
        <f>IF(O1308&gt;0,RANK(O1308,(N1308:P1308,Q1308:AE1308)),0)</f>
        <v>2</v>
      </c>
      <c r="F1308" s="7">
        <f>IF(P1308&gt;0,RANK(P1308,(N1308:P1308,Q1308:AE1308)),0)</f>
        <v>0</v>
      </c>
      <c r="G1308" s="1">
        <f t="shared" si="518"/>
        <v>2293</v>
      </c>
      <c r="H1308" s="2">
        <f t="shared" si="519"/>
        <v>0.19443737810565589</v>
      </c>
      <c r="I1308" s="2"/>
      <c r="J1308" s="2">
        <f t="shared" si="532"/>
        <v>0.59721868905282793</v>
      </c>
      <c r="K1308" s="2">
        <f t="shared" si="533"/>
        <v>0.40278131094717207</v>
      </c>
      <c r="L1308" s="2">
        <f t="shared" si="534"/>
        <v>0</v>
      </c>
      <c r="M1308" s="2">
        <f t="shared" si="535"/>
        <v>0</v>
      </c>
      <c r="N1308" s="1">
        <v>7043</v>
      </c>
      <c r="O1308" s="1">
        <v>4750</v>
      </c>
      <c r="Q1308" s="61"/>
      <c r="R1308" s="61"/>
      <c r="S1308" s="61"/>
      <c r="T1308" s="61"/>
      <c r="U1308" s="61"/>
      <c r="V1308" s="61"/>
      <c r="W1308" s="61"/>
      <c r="X1308" s="61"/>
      <c r="Y1308" s="61"/>
      <c r="Z1308" s="61"/>
      <c r="BB1308" s="7">
        <f>IF(Q1308&gt;0,RANK(Q1308,(N1308:P1308,Q1308:AE1308)),0)</f>
        <v>0</v>
      </c>
      <c r="BC1308" s="7">
        <f>IF(R1308&gt;0,RANK(R1308,(N1308:P1308,Q1308:AE1308)),0)</f>
        <v>0</v>
      </c>
      <c r="BD1308" s="7">
        <f>IF(T1308&gt;0,RANK(T1308,(N1308:P1308,Q1308:AE1308)),0)</f>
        <v>0</v>
      </c>
      <c r="BE1308" s="7">
        <f>IF(S1308&gt;0,RANK(S1308,(N1308:P1308,Q1308:AE1308)),0)</f>
        <v>0</v>
      </c>
      <c r="BF1308" s="2">
        <f t="shared" si="536"/>
        <v>0</v>
      </c>
      <c r="BG1308" s="2">
        <f t="shared" si="537"/>
        <v>0</v>
      </c>
      <c r="BH1308" s="2">
        <f t="shared" si="538"/>
        <v>0</v>
      </c>
      <c r="BI1308" s="2">
        <f t="shared" si="539"/>
        <v>0</v>
      </c>
      <c r="BK1308" t="s">
        <v>1479</v>
      </c>
      <c r="BL1308" t="s">
        <v>2173</v>
      </c>
      <c r="BO1308" s="99">
        <v>35</v>
      </c>
      <c r="BP1308" s="97">
        <v>17</v>
      </c>
      <c r="BQ1308" s="103">
        <f t="shared" si="540"/>
        <v>35017</v>
      </c>
      <c r="BS1308" s="7" t="s">
        <v>2466</v>
      </c>
    </row>
    <row r="1309" spans="1:71" ht="14" hidden="1" customHeight="1" outlineLevel="1" x14ac:dyDescent="0.2">
      <c r="A1309" t="s">
        <v>478</v>
      </c>
      <c r="B1309" t="s">
        <v>2173</v>
      </c>
      <c r="C1309" s="1">
        <f t="shared" si="531"/>
        <v>1694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>IF(P1309&gt;0,RANK(P1309,(N1309:P1309,Q1309:AE1309)),0)</f>
        <v>0</v>
      </c>
      <c r="G1309" s="1">
        <f t="shared" si="518"/>
        <v>348</v>
      </c>
      <c r="H1309" s="2">
        <f t="shared" si="519"/>
        <v>0.20543093270365997</v>
      </c>
      <c r="I1309" s="2"/>
      <c r="J1309" s="2">
        <f t="shared" si="532"/>
        <v>0.60271546635183004</v>
      </c>
      <c r="K1309" s="2">
        <f t="shared" si="533"/>
        <v>0.39728453364817001</v>
      </c>
      <c r="L1309" s="2">
        <f t="shared" si="534"/>
        <v>0</v>
      </c>
      <c r="M1309" s="2">
        <f t="shared" si="535"/>
        <v>-5.5511151231257827E-17</v>
      </c>
      <c r="N1309" s="1">
        <v>1021</v>
      </c>
      <c r="O1309" s="1">
        <v>673</v>
      </c>
      <c r="Q1309" s="61"/>
      <c r="R1309" s="61"/>
      <c r="S1309" s="61"/>
      <c r="T1309" s="61"/>
      <c r="U1309" s="61"/>
      <c r="V1309" s="61"/>
      <c r="W1309" s="61"/>
      <c r="X1309" s="61"/>
      <c r="Y1309" s="61"/>
      <c r="Z1309" s="61"/>
      <c r="BB1309" s="7">
        <f>IF(Q1309&gt;0,RANK(Q1309,(N1309:P1309,Q1309:AE1309)),0)</f>
        <v>0</v>
      </c>
      <c r="BC1309" s="7">
        <f>IF(R1309&gt;0,RANK(R1309,(N1309:P1309,Q1309:AE1309)),0)</f>
        <v>0</v>
      </c>
      <c r="BD1309" s="7">
        <f>IF(T1309&gt;0,RANK(T1309,(N1309:P1309,Q1309:AE1309)),0)</f>
        <v>0</v>
      </c>
      <c r="BE1309" s="7">
        <f>IF(S1309&gt;0,RANK(S1309,(N1309:P1309,Q1309:AE1309)),0)</f>
        <v>0</v>
      </c>
      <c r="BF1309" s="2">
        <f t="shared" si="536"/>
        <v>0</v>
      </c>
      <c r="BG1309" s="2">
        <f t="shared" si="537"/>
        <v>0</v>
      </c>
      <c r="BH1309" s="2">
        <f t="shared" si="538"/>
        <v>0</v>
      </c>
      <c r="BI1309" s="2">
        <f t="shared" si="539"/>
        <v>0</v>
      </c>
      <c r="BK1309" t="s">
        <v>478</v>
      </c>
      <c r="BL1309" t="s">
        <v>2173</v>
      </c>
      <c r="BO1309" s="99">
        <v>35</v>
      </c>
      <c r="BP1309" s="97">
        <v>19</v>
      </c>
      <c r="BQ1309" s="103">
        <f t="shared" si="540"/>
        <v>35019</v>
      </c>
      <c r="BS1309" s="7" t="s">
        <v>2466</v>
      </c>
    </row>
    <row r="1310" spans="1:71" ht="14" hidden="1" customHeight="1" outlineLevel="1" x14ac:dyDescent="0.2">
      <c r="A1310" t="s">
        <v>479</v>
      </c>
      <c r="B1310" t="s">
        <v>2173</v>
      </c>
      <c r="C1310" s="1">
        <f t="shared" si="531"/>
        <v>478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0</v>
      </c>
      <c r="G1310" s="1">
        <f t="shared" si="518"/>
        <v>122</v>
      </c>
      <c r="H1310" s="2">
        <f t="shared" si="519"/>
        <v>0.25523012552301255</v>
      </c>
      <c r="I1310" s="2"/>
      <c r="J1310" s="2">
        <f t="shared" si="532"/>
        <v>0.3723849372384937</v>
      </c>
      <c r="K1310" s="2">
        <f t="shared" si="533"/>
        <v>0.62761506276150625</v>
      </c>
      <c r="L1310" s="2">
        <f t="shared" si="534"/>
        <v>0</v>
      </c>
      <c r="M1310" s="2">
        <f t="shared" si="535"/>
        <v>0</v>
      </c>
      <c r="N1310" s="1">
        <v>178</v>
      </c>
      <c r="O1310" s="1">
        <v>300</v>
      </c>
      <c r="Q1310" s="61"/>
      <c r="R1310" s="61"/>
      <c r="S1310" s="61"/>
      <c r="T1310" s="61"/>
      <c r="U1310" s="61"/>
      <c r="V1310" s="61"/>
      <c r="W1310" s="61"/>
      <c r="X1310" s="61"/>
      <c r="Y1310" s="61"/>
      <c r="Z1310" s="61"/>
      <c r="BB1310" s="7">
        <f>IF(Q1310&gt;0,RANK(Q1310,(N1310:P1310,Q1310:AE1310)),0)</f>
        <v>0</v>
      </c>
      <c r="BC1310" s="7">
        <f>IF(R1310&gt;0,RANK(R1310,(N1310:P1310,Q1310:AE1310)),0)</f>
        <v>0</v>
      </c>
      <c r="BD1310" s="7">
        <f>IF(T1310&gt;0,RANK(T1310,(N1310:P1310,Q1310:AE1310)),0)</f>
        <v>0</v>
      </c>
      <c r="BE1310" s="7">
        <f>IF(S1310&gt;0,RANK(S1310,(N1310:P1310,Q1310:AE1310)),0)</f>
        <v>0</v>
      </c>
      <c r="BF1310" s="2">
        <f t="shared" si="536"/>
        <v>0</v>
      </c>
      <c r="BG1310" s="2">
        <f t="shared" si="537"/>
        <v>0</v>
      </c>
      <c r="BH1310" s="2">
        <f t="shared" si="538"/>
        <v>0</v>
      </c>
      <c r="BI1310" s="2">
        <f t="shared" si="539"/>
        <v>0</v>
      </c>
      <c r="BK1310" t="s">
        <v>479</v>
      </c>
      <c r="BL1310" t="s">
        <v>2173</v>
      </c>
      <c r="BO1310" s="99">
        <v>35</v>
      </c>
      <c r="BP1310" s="97">
        <v>21</v>
      </c>
      <c r="BQ1310" s="103">
        <f t="shared" si="540"/>
        <v>35021</v>
      </c>
      <c r="BS1310" s="7" t="s">
        <v>2466</v>
      </c>
    </row>
    <row r="1311" spans="1:71" ht="14" hidden="1" customHeight="1" outlineLevel="1" x14ac:dyDescent="0.2">
      <c r="A1311" t="s">
        <v>480</v>
      </c>
      <c r="B1311" t="s">
        <v>2173</v>
      </c>
      <c r="C1311" s="1">
        <f t="shared" si="531"/>
        <v>1627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0</v>
      </c>
      <c r="G1311" s="1">
        <f t="shared" si="518"/>
        <v>57</v>
      </c>
      <c r="H1311" s="2">
        <f t="shared" si="519"/>
        <v>3.503380454824831E-2</v>
      </c>
      <c r="I1311" s="2"/>
      <c r="J1311" s="2">
        <f t="shared" si="532"/>
        <v>0.48248309772587583</v>
      </c>
      <c r="K1311" s="2">
        <f t="shared" si="533"/>
        <v>0.51751690227412417</v>
      </c>
      <c r="L1311" s="2">
        <f t="shared" si="534"/>
        <v>0</v>
      </c>
      <c r="M1311" s="2">
        <f t="shared" si="535"/>
        <v>0</v>
      </c>
      <c r="N1311" s="1">
        <v>785</v>
      </c>
      <c r="O1311" s="1">
        <v>842</v>
      </c>
      <c r="Q1311" s="61"/>
      <c r="R1311" s="61"/>
      <c r="S1311" s="61"/>
      <c r="T1311" s="61"/>
      <c r="U1311" s="61"/>
      <c r="V1311" s="61"/>
      <c r="W1311" s="61"/>
      <c r="X1311" s="61"/>
      <c r="Y1311" s="61"/>
      <c r="Z1311" s="61"/>
      <c r="BB1311" s="7">
        <f>IF(Q1311&gt;0,RANK(Q1311,(N1311:P1311,Q1311:AE1311)),0)</f>
        <v>0</v>
      </c>
      <c r="BC1311" s="7">
        <f>IF(R1311&gt;0,RANK(R1311,(N1311:P1311,Q1311:AE1311)),0)</f>
        <v>0</v>
      </c>
      <c r="BD1311" s="7">
        <f>IF(T1311&gt;0,RANK(T1311,(N1311:P1311,Q1311:AE1311)),0)</f>
        <v>0</v>
      </c>
      <c r="BE1311" s="7">
        <f>IF(S1311&gt;0,RANK(S1311,(N1311:P1311,Q1311:AE1311)),0)</f>
        <v>0</v>
      </c>
      <c r="BF1311" s="2">
        <f t="shared" si="536"/>
        <v>0</v>
      </c>
      <c r="BG1311" s="2">
        <f t="shared" si="537"/>
        <v>0</v>
      </c>
      <c r="BH1311" s="2">
        <f t="shared" si="538"/>
        <v>0</v>
      </c>
      <c r="BI1311" s="2">
        <f t="shared" si="539"/>
        <v>0</v>
      </c>
      <c r="BK1311" t="s">
        <v>480</v>
      </c>
      <c r="BL1311" t="s">
        <v>2173</v>
      </c>
      <c r="BO1311" s="99">
        <v>35</v>
      </c>
      <c r="BP1311" s="97">
        <v>23</v>
      </c>
      <c r="BQ1311" s="103">
        <f t="shared" si="540"/>
        <v>35023</v>
      </c>
      <c r="BS1311" s="7" t="s">
        <v>2466</v>
      </c>
    </row>
    <row r="1312" spans="1:71" ht="14" hidden="1" customHeight="1" outlineLevel="1" x14ac:dyDescent="0.2">
      <c r="A1312" t="s">
        <v>586</v>
      </c>
      <c r="B1312" t="s">
        <v>2173</v>
      </c>
      <c r="C1312" s="1">
        <f t="shared" si="531"/>
        <v>13931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0</v>
      </c>
      <c r="G1312" s="1">
        <f t="shared" si="518"/>
        <v>7759</v>
      </c>
      <c r="H1312" s="2">
        <f t="shared" si="519"/>
        <v>0.55695929940420641</v>
      </c>
      <c r="I1312" s="2"/>
      <c r="J1312" s="2">
        <f t="shared" si="532"/>
        <v>0.22152035029789677</v>
      </c>
      <c r="K1312" s="2">
        <f t="shared" si="533"/>
        <v>0.77847964970210326</v>
      </c>
      <c r="L1312" s="2">
        <f t="shared" si="534"/>
        <v>0</v>
      </c>
      <c r="M1312" s="2">
        <f t="shared" si="535"/>
        <v>0</v>
      </c>
      <c r="N1312" s="1">
        <v>3086</v>
      </c>
      <c r="O1312" s="1">
        <v>10845</v>
      </c>
      <c r="Q1312" s="61"/>
      <c r="R1312" s="61"/>
      <c r="S1312" s="61"/>
      <c r="T1312" s="61"/>
      <c r="U1312" s="61"/>
      <c r="V1312" s="61"/>
      <c r="W1312" s="61"/>
      <c r="X1312" s="61"/>
      <c r="Y1312" s="61"/>
      <c r="Z1312" s="61"/>
      <c r="BB1312" s="7">
        <f>IF(Q1312&gt;0,RANK(Q1312,(N1312:P1312,Q1312:AE1312)),0)</f>
        <v>0</v>
      </c>
      <c r="BC1312" s="7">
        <f>IF(R1312&gt;0,RANK(R1312,(N1312:P1312,Q1312:AE1312)),0)</f>
        <v>0</v>
      </c>
      <c r="BD1312" s="7">
        <f>IF(T1312&gt;0,RANK(T1312,(N1312:P1312,Q1312:AE1312)),0)</f>
        <v>0</v>
      </c>
      <c r="BE1312" s="7">
        <f>IF(S1312&gt;0,RANK(S1312,(N1312:P1312,Q1312:AE1312)),0)</f>
        <v>0</v>
      </c>
      <c r="BF1312" s="2">
        <f t="shared" si="536"/>
        <v>0</v>
      </c>
      <c r="BG1312" s="2">
        <f t="shared" si="537"/>
        <v>0</v>
      </c>
      <c r="BH1312" s="2">
        <f t="shared" si="538"/>
        <v>0</v>
      </c>
      <c r="BI1312" s="2">
        <f t="shared" si="539"/>
        <v>0</v>
      </c>
      <c r="BK1312" t="s">
        <v>586</v>
      </c>
      <c r="BL1312" t="s">
        <v>2173</v>
      </c>
      <c r="BO1312" s="99">
        <v>35</v>
      </c>
      <c r="BP1312" s="97">
        <v>25</v>
      </c>
      <c r="BQ1312" s="103">
        <f t="shared" si="540"/>
        <v>35025</v>
      </c>
      <c r="BS1312" s="7" t="s">
        <v>2466</v>
      </c>
    </row>
    <row r="1313" spans="1:71" ht="14" hidden="1" customHeight="1" outlineLevel="1" x14ac:dyDescent="0.2">
      <c r="A1313" t="s">
        <v>600</v>
      </c>
      <c r="B1313" t="s">
        <v>2173</v>
      </c>
      <c r="C1313" s="1">
        <f t="shared" si="531"/>
        <v>7841</v>
      </c>
      <c r="D1313" s="7">
        <f>IF(N1313&gt;0, RANK(N1313,(N1313:P1313,Q1313:AE1313)),0)</f>
        <v>2</v>
      </c>
      <c r="E1313" s="7">
        <f>IF(O1313&gt;0,RANK(O1313,(N1313:P1313,Q1313:AE1313)),0)</f>
        <v>1</v>
      </c>
      <c r="F1313" s="7">
        <f>IF(P1313&gt;0,RANK(P1313,(N1313:P1313,Q1313:AE1313)),0)</f>
        <v>0</v>
      </c>
      <c r="G1313" s="1">
        <f t="shared" si="518"/>
        <v>2591</v>
      </c>
      <c r="H1313" s="2">
        <f t="shared" si="519"/>
        <v>0.33044254559367425</v>
      </c>
      <c r="I1313" s="2"/>
      <c r="J1313" s="2">
        <f t="shared" si="532"/>
        <v>0.33477872720316287</v>
      </c>
      <c r="K1313" s="2">
        <f t="shared" si="533"/>
        <v>0.66522127279683718</v>
      </c>
      <c r="L1313" s="2">
        <f t="shared" si="534"/>
        <v>0</v>
      </c>
      <c r="M1313" s="2">
        <f t="shared" si="535"/>
        <v>0</v>
      </c>
      <c r="N1313" s="1">
        <v>2625</v>
      </c>
      <c r="O1313" s="1">
        <v>5216</v>
      </c>
      <c r="Q1313" s="61"/>
      <c r="R1313" s="61"/>
      <c r="S1313" s="61"/>
      <c r="T1313" s="61"/>
      <c r="U1313" s="61"/>
      <c r="V1313" s="61"/>
      <c r="W1313" s="61"/>
      <c r="X1313" s="61"/>
      <c r="Y1313" s="61"/>
      <c r="Z1313" s="61"/>
      <c r="BB1313" s="7">
        <f>IF(Q1313&gt;0,RANK(Q1313,(N1313:P1313,Q1313:AE1313)),0)</f>
        <v>0</v>
      </c>
      <c r="BC1313" s="7">
        <f>IF(R1313&gt;0,RANK(R1313,(N1313:P1313,Q1313:AE1313)),0)</f>
        <v>0</v>
      </c>
      <c r="BD1313" s="7">
        <f>IF(T1313&gt;0,RANK(T1313,(N1313:P1313,Q1313:AE1313)),0)</f>
        <v>0</v>
      </c>
      <c r="BE1313" s="7">
        <f>IF(S1313&gt;0,RANK(S1313,(N1313:P1313,Q1313:AE1313)),0)</f>
        <v>0</v>
      </c>
      <c r="BF1313" s="2">
        <f t="shared" si="536"/>
        <v>0</v>
      </c>
      <c r="BG1313" s="2">
        <f t="shared" si="537"/>
        <v>0</v>
      </c>
      <c r="BH1313" s="2">
        <f t="shared" si="538"/>
        <v>0</v>
      </c>
      <c r="BI1313" s="2">
        <f t="shared" si="539"/>
        <v>0</v>
      </c>
      <c r="BK1313" t="s">
        <v>600</v>
      </c>
      <c r="BL1313" t="s">
        <v>2173</v>
      </c>
      <c r="BO1313" s="99">
        <v>35</v>
      </c>
      <c r="BP1313" s="97">
        <v>27</v>
      </c>
      <c r="BQ1313" s="103">
        <f t="shared" si="540"/>
        <v>35027</v>
      </c>
      <c r="BS1313" s="7" t="s">
        <v>2466</v>
      </c>
    </row>
    <row r="1314" spans="1:71" ht="14" hidden="1" customHeight="1" outlineLevel="1" x14ac:dyDescent="0.2">
      <c r="A1314" t="s">
        <v>1848</v>
      </c>
      <c r="B1314" t="s">
        <v>2173</v>
      </c>
      <c r="C1314" s="1">
        <f t="shared" si="531"/>
        <v>10245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>IF(P1314&gt;0,RANK(P1314,(N1314:P1314,Q1314:AE1314)),0)</f>
        <v>0</v>
      </c>
      <c r="G1314" s="1">
        <f t="shared" si="518"/>
        <v>1765</v>
      </c>
      <c r="H1314" s="2">
        <f t="shared" si="519"/>
        <v>0.17227916056612982</v>
      </c>
      <c r="I1314" s="2"/>
      <c r="J1314" s="2">
        <f t="shared" si="532"/>
        <v>0.5861395802830649</v>
      </c>
      <c r="K1314" s="2">
        <f t="shared" si="533"/>
        <v>0.4138604197169351</v>
      </c>
      <c r="L1314" s="2">
        <f t="shared" si="534"/>
        <v>0</v>
      </c>
      <c r="M1314" s="2">
        <f t="shared" si="535"/>
        <v>0</v>
      </c>
      <c r="N1314" s="1">
        <v>6005</v>
      </c>
      <c r="O1314" s="1">
        <v>4240</v>
      </c>
      <c r="Q1314" s="61"/>
      <c r="R1314" s="61"/>
      <c r="S1314" s="61"/>
      <c r="T1314" s="61"/>
      <c r="U1314" s="61"/>
      <c r="V1314" s="61"/>
      <c r="W1314" s="61"/>
      <c r="X1314" s="61"/>
      <c r="Y1314" s="61"/>
      <c r="Z1314" s="61"/>
      <c r="BB1314" s="7">
        <f>IF(Q1314&gt;0,RANK(Q1314,(N1314:P1314,Q1314:AE1314)),0)</f>
        <v>0</v>
      </c>
      <c r="BC1314" s="7">
        <f>IF(R1314&gt;0,RANK(R1314,(N1314:P1314,Q1314:AE1314)),0)</f>
        <v>0</v>
      </c>
      <c r="BD1314" s="7">
        <f>IF(T1314&gt;0,RANK(T1314,(N1314:P1314,Q1314:AE1314)),0)</f>
        <v>0</v>
      </c>
      <c r="BE1314" s="7">
        <f>IF(S1314&gt;0,RANK(S1314,(N1314:P1314,Q1314:AE1314)),0)</f>
        <v>0</v>
      </c>
      <c r="BF1314" s="2">
        <f t="shared" si="536"/>
        <v>0</v>
      </c>
      <c r="BG1314" s="2">
        <f t="shared" si="537"/>
        <v>0</v>
      </c>
      <c r="BH1314" s="2">
        <f t="shared" si="538"/>
        <v>0</v>
      </c>
      <c r="BI1314" s="2">
        <f t="shared" si="539"/>
        <v>0</v>
      </c>
      <c r="BK1314" t="s">
        <v>1848</v>
      </c>
      <c r="BL1314" t="s">
        <v>2173</v>
      </c>
      <c r="BO1314" s="99">
        <v>35</v>
      </c>
      <c r="BP1314" s="97">
        <v>28</v>
      </c>
      <c r="BQ1314" s="103">
        <f t="shared" si="540"/>
        <v>35028</v>
      </c>
      <c r="BS1314" s="7" t="s">
        <v>2466</v>
      </c>
    </row>
    <row r="1315" spans="1:71" ht="14" hidden="1" customHeight="1" outlineLevel="1" x14ac:dyDescent="0.2">
      <c r="A1315" t="s">
        <v>1433</v>
      </c>
      <c r="B1315" t="s">
        <v>2173</v>
      </c>
      <c r="C1315" s="1">
        <f t="shared" si="531"/>
        <v>6143</v>
      </c>
      <c r="D1315" s="7">
        <f>IF(N1315&gt;0, RANK(N1315,(N1315:P1315,Q1315:AE1315)),0)</f>
        <v>2</v>
      </c>
      <c r="E1315" s="7">
        <f>IF(O1315&gt;0,RANK(O1315,(N1315:P1315,Q1315:AE1315)),0)</f>
        <v>1</v>
      </c>
      <c r="F1315" s="7">
        <f>IF(P1315&gt;0,RANK(P1315,(N1315:P1315,Q1315:AE1315)),0)</f>
        <v>0</v>
      </c>
      <c r="G1315" s="1">
        <f t="shared" si="518"/>
        <v>209</v>
      </c>
      <c r="H1315" s="2">
        <f t="shared" si="519"/>
        <v>3.4022464593846655E-2</v>
      </c>
      <c r="I1315" s="2"/>
      <c r="J1315" s="2">
        <f t="shared" si="532"/>
        <v>0.48298876770307669</v>
      </c>
      <c r="K1315" s="2">
        <f t="shared" si="533"/>
        <v>0.51701123229692336</v>
      </c>
      <c r="L1315" s="2">
        <f t="shared" si="534"/>
        <v>0</v>
      </c>
      <c r="M1315" s="2">
        <f t="shared" si="535"/>
        <v>0</v>
      </c>
      <c r="N1315" s="1">
        <v>2967</v>
      </c>
      <c r="O1315" s="1">
        <v>3176</v>
      </c>
      <c r="Q1315" s="61"/>
      <c r="R1315" s="61"/>
      <c r="S1315" s="61"/>
      <c r="T1315" s="61"/>
      <c r="U1315" s="61"/>
      <c r="V1315" s="61"/>
      <c r="W1315" s="61"/>
      <c r="X1315" s="61"/>
      <c r="Y1315" s="61"/>
      <c r="Z1315" s="61"/>
      <c r="BB1315" s="7">
        <f>IF(Q1315&gt;0,RANK(Q1315,(N1315:P1315,Q1315:AE1315)),0)</f>
        <v>0</v>
      </c>
      <c r="BC1315" s="7">
        <f>IF(R1315&gt;0,RANK(R1315,(N1315:P1315,Q1315:AE1315)),0)</f>
        <v>0</v>
      </c>
      <c r="BD1315" s="7">
        <f>IF(T1315&gt;0,RANK(T1315,(N1315:P1315,Q1315:AE1315)),0)</f>
        <v>0</v>
      </c>
      <c r="BE1315" s="7">
        <f>IF(S1315&gt;0,RANK(S1315,(N1315:P1315,Q1315:AE1315)),0)</f>
        <v>0</v>
      </c>
      <c r="BF1315" s="2">
        <f t="shared" si="536"/>
        <v>0</v>
      </c>
      <c r="BG1315" s="2">
        <f t="shared" si="537"/>
        <v>0</v>
      </c>
      <c r="BH1315" s="2">
        <f t="shared" si="538"/>
        <v>0</v>
      </c>
      <c r="BI1315" s="2">
        <f t="shared" si="539"/>
        <v>0</v>
      </c>
      <c r="BK1315" t="s">
        <v>1433</v>
      </c>
      <c r="BL1315" t="s">
        <v>2173</v>
      </c>
      <c r="BO1315" s="99">
        <v>35</v>
      </c>
      <c r="BP1315" s="97">
        <v>29</v>
      </c>
      <c r="BQ1315" s="103">
        <f t="shared" si="540"/>
        <v>35029</v>
      </c>
      <c r="BS1315" s="7" t="s">
        <v>2466</v>
      </c>
    </row>
    <row r="1316" spans="1:71" ht="14" hidden="1" customHeight="1" outlineLevel="1" x14ac:dyDescent="0.2">
      <c r="A1316" t="s">
        <v>1512</v>
      </c>
      <c r="B1316" t="s">
        <v>2173</v>
      </c>
      <c r="C1316" s="1">
        <f t="shared" si="531"/>
        <v>18355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>IF(P1316&gt;0,RANK(P1316,(N1316:P1316,Q1316:AE1316)),0)</f>
        <v>0</v>
      </c>
      <c r="G1316" s="1">
        <f t="shared" si="518"/>
        <v>7879</v>
      </c>
      <c r="H1316" s="2">
        <f t="shared" si="519"/>
        <v>0.42925633342413511</v>
      </c>
      <c r="I1316" s="2"/>
      <c r="J1316" s="2">
        <f t="shared" si="532"/>
        <v>0.71462816671206753</v>
      </c>
      <c r="K1316" s="2">
        <f t="shared" si="533"/>
        <v>0.28537183328793242</v>
      </c>
      <c r="L1316" s="2">
        <f t="shared" si="534"/>
        <v>0</v>
      </c>
      <c r="M1316" s="2">
        <f t="shared" si="535"/>
        <v>5.5511151231257827E-17</v>
      </c>
      <c r="N1316" s="1">
        <v>13117</v>
      </c>
      <c r="O1316" s="1">
        <v>5238</v>
      </c>
      <c r="Q1316" s="61"/>
      <c r="R1316" s="61"/>
      <c r="S1316" s="61"/>
      <c r="T1316" s="61"/>
      <c r="U1316" s="61"/>
      <c r="V1316" s="61"/>
      <c r="W1316" s="61"/>
      <c r="X1316" s="61"/>
      <c r="Y1316" s="61"/>
      <c r="Z1316" s="61"/>
      <c r="BB1316" s="7">
        <f>IF(Q1316&gt;0,RANK(Q1316,(N1316:P1316,Q1316:AE1316)),0)</f>
        <v>0</v>
      </c>
      <c r="BC1316" s="7">
        <f>IF(R1316&gt;0,RANK(R1316,(N1316:P1316,Q1316:AE1316)),0)</f>
        <v>0</v>
      </c>
      <c r="BD1316" s="7">
        <f>IF(T1316&gt;0,RANK(T1316,(N1316:P1316,Q1316:AE1316)),0)</f>
        <v>0</v>
      </c>
      <c r="BE1316" s="7">
        <f>IF(S1316&gt;0,RANK(S1316,(N1316:P1316,Q1316:AE1316)),0)</f>
        <v>0</v>
      </c>
      <c r="BF1316" s="2">
        <f t="shared" si="536"/>
        <v>0</v>
      </c>
      <c r="BG1316" s="2">
        <f t="shared" si="537"/>
        <v>0</v>
      </c>
      <c r="BH1316" s="2">
        <f t="shared" si="538"/>
        <v>0</v>
      </c>
      <c r="BI1316" s="2">
        <f t="shared" si="539"/>
        <v>0</v>
      </c>
      <c r="BK1316" t="s">
        <v>1512</v>
      </c>
      <c r="BL1316" t="s">
        <v>2173</v>
      </c>
      <c r="BO1316" s="99">
        <v>35</v>
      </c>
      <c r="BP1316" s="97">
        <v>31</v>
      </c>
      <c r="BQ1316" s="103">
        <f t="shared" si="540"/>
        <v>35031</v>
      </c>
      <c r="BS1316" s="7" t="s">
        <v>2466</v>
      </c>
    </row>
    <row r="1317" spans="1:71" ht="14" hidden="1" customHeight="1" outlineLevel="1" x14ac:dyDescent="0.2">
      <c r="A1317" t="s">
        <v>1513</v>
      </c>
      <c r="B1317" t="s">
        <v>2173</v>
      </c>
      <c r="C1317" s="1">
        <f t="shared" si="531"/>
        <v>2342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518"/>
        <v>986</v>
      </c>
      <c r="H1317" s="2">
        <f t="shared" si="519"/>
        <v>0.42100768573868491</v>
      </c>
      <c r="I1317" s="2"/>
      <c r="J1317" s="2">
        <f t="shared" si="532"/>
        <v>0.71050384286934243</v>
      </c>
      <c r="K1317" s="2">
        <f t="shared" si="533"/>
        <v>0.28949615713065757</v>
      </c>
      <c r="L1317" s="2">
        <f t="shared" si="534"/>
        <v>0</v>
      </c>
      <c r="M1317" s="2">
        <f t="shared" si="535"/>
        <v>0</v>
      </c>
      <c r="N1317" s="1">
        <v>1664</v>
      </c>
      <c r="O1317" s="1">
        <v>678</v>
      </c>
      <c r="Q1317" s="61"/>
      <c r="R1317" s="61"/>
      <c r="S1317" s="61"/>
      <c r="T1317" s="61"/>
      <c r="U1317" s="61"/>
      <c r="V1317" s="61"/>
      <c r="W1317" s="61"/>
      <c r="X1317" s="61"/>
      <c r="Y1317" s="61"/>
      <c r="Z1317" s="61"/>
      <c r="BB1317" s="7">
        <f>IF(Q1317&gt;0,RANK(Q1317,(N1317:P1317,Q1317:AE1317)),0)</f>
        <v>0</v>
      </c>
      <c r="BC1317" s="7">
        <f>IF(R1317&gt;0,RANK(R1317,(N1317:P1317,Q1317:AE1317)),0)</f>
        <v>0</v>
      </c>
      <c r="BD1317" s="7">
        <f>IF(T1317&gt;0,RANK(T1317,(N1317:P1317,Q1317:AE1317)),0)</f>
        <v>0</v>
      </c>
      <c r="BE1317" s="7">
        <f>IF(S1317&gt;0,RANK(S1317,(N1317:P1317,Q1317:AE1317)),0)</f>
        <v>0</v>
      </c>
      <c r="BF1317" s="2">
        <f t="shared" si="536"/>
        <v>0</v>
      </c>
      <c r="BG1317" s="2">
        <f t="shared" si="537"/>
        <v>0</v>
      </c>
      <c r="BH1317" s="2">
        <f t="shared" si="538"/>
        <v>0</v>
      </c>
      <c r="BI1317" s="2">
        <f t="shared" si="539"/>
        <v>0</v>
      </c>
      <c r="BK1317" t="s">
        <v>1513</v>
      </c>
      <c r="BL1317" t="s">
        <v>2173</v>
      </c>
      <c r="BO1317" s="99">
        <v>35</v>
      </c>
      <c r="BP1317" s="97">
        <v>33</v>
      </c>
      <c r="BQ1317" s="103">
        <f t="shared" si="540"/>
        <v>35033</v>
      </c>
      <c r="BS1317" s="7" t="s">
        <v>2466</v>
      </c>
    </row>
    <row r="1318" spans="1:71" ht="14" hidden="1" customHeight="1" outlineLevel="1" x14ac:dyDescent="0.2">
      <c r="A1318" t="s">
        <v>1917</v>
      </c>
      <c r="B1318" t="s">
        <v>2173</v>
      </c>
      <c r="C1318" s="1">
        <f t="shared" si="531"/>
        <v>17094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0</v>
      </c>
      <c r="G1318" s="1">
        <f t="shared" si="518"/>
        <v>4194</v>
      </c>
      <c r="H1318" s="2">
        <f t="shared" si="519"/>
        <v>0.24534924534924535</v>
      </c>
      <c r="I1318" s="2"/>
      <c r="J1318" s="2">
        <f t="shared" si="532"/>
        <v>0.3773253773253773</v>
      </c>
      <c r="K1318" s="2">
        <f t="shared" si="533"/>
        <v>0.6226746226746227</v>
      </c>
      <c r="L1318" s="2">
        <f t="shared" si="534"/>
        <v>0</v>
      </c>
      <c r="M1318" s="2">
        <f t="shared" si="535"/>
        <v>0</v>
      </c>
      <c r="N1318" s="1">
        <v>6450</v>
      </c>
      <c r="O1318" s="1">
        <v>10644</v>
      </c>
      <c r="Q1318" s="61"/>
      <c r="R1318" s="61"/>
      <c r="S1318" s="61"/>
      <c r="T1318" s="61"/>
      <c r="U1318" s="61"/>
      <c r="V1318" s="61"/>
      <c r="W1318" s="61"/>
      <c r="X1318" s="61"/>
      <c r="Y1318" s="61"/>
      <c r="Z1318" s="61"/>
      <c r="BB1318" s="7">
        <f>IF(Q1318&gt;0,RANK(Q1318,(N1318:P1318,Q1318:AE1318)),0)</f>
        <v>0</v>
      </c>
      <c r="BC1318" s="7">
        <f>IF(R1318&gt;0,RANK(R1318,(N1318:P1318,Q1318:AE1318)),0)</f>
        <v>0</v>
      </c>
      <c r="BD1318" s="7">
        <f>IF(T1318&gt;0,RANK(T1318,(N1318:P1318,Q1318:AE1318)),0)</f>
        <v>0</v>
      </c>
      <c r="BE1318" s="7">
        <f>IF(S1318&gt;0,RANK(S1318,(N1318:P1318,Q1318:AE1318)),0)</f>
        <v>0</v>
      </c>
      <c r="BF1318" s="2">
        <f t="shared" si="536"/>
        <v>0</v>
      </c>
      <c r="BG1318" s="2">
        <f t="shared" si="537"/>
        <v>0</v>
      </c>
      <c r="BH1318" s="2">
        <f t="shared" si="538"/>
        <v>0</v>
      </c>
      <c r="BI1318" s="2">
        <f t="shared" si="539"/>
        <v>0</v>
      </c>
      <c r="BK1318" t="s">
        <v>1917</v>
      </c>
      <c r="BL1318" t="s">
        <v>2173</v>
      </c>
      <c r="BO1318" s="99">
        <v>35</v>
      </c>
      <c r="BP1318" s="97">
        <v>35</v>
      </c>
      <c r="BQ1318" s="103">
        <f t="shared" si="540"/>
        <v>35035</v>
      </c>
      <c r="BS1318" s="7" t="s">
        <v>2466</v>
      </c>
    </row>
    <row r="1319" spans="1:71" ht="14" hidden="1" customHeight="1" outlineLevel="1" x14ac:dyDescent="0.2">
      <c r="A1319" t="s">
        <v>1514</v>
      </c>
      <c r="B1319" t="s">
        <v>2173</v>
      </c>
      <c r="C1319" s="1">
        <f t="shared" si="531"/>
        <v>3089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0</v>
      </c>
      <c r="G1319" s="1">
        <f t="shared" si="518"/>
        <v>801</v>
      </c>
      <c r="H1319" s="2">
        <f t="shared" si="519"/>
        <v>0.25930721916477822</v>
      </c>
      <c r="I1319" s="2"/>
      <c r="J1319" s="2">
        <f t="shared" si="532"/>
        <v>0.37034639041761086</v>
      </c>
      <c r="K1319" s="2">
        <f t="shared" si="533"/>
        <v>0.62965360958238914</v>
      </c>
      <c r="L1319" s="2">
        <f t="shared" si="534"/>
        <v>0</v>
      </c>
      <c r="M1319" s="2">
        <f t="shared" si="535"/>
        <v>0</v>
      </c>
      <c r="N1319" s="1">
        <v>1144</v>
      </c>
      <c r="O1319" s="1">
        <v>1945</v>
      </c>
      <c r="Q1319" s="61"/>
      <c r="R1319" s="61"/>
      <c r="S1319" s="61"/>
      <c r="T1319" s="61"/>
      <c r="U1319" s="61"/>
      <c r="V1319" s="61"/>
      <c r="W1319" s="61"/>
      <c r="X1319" s="61"/>
      <c r="Y1319" s="61"/>
      <c r="Z1319" s="61"/>
      <c r="BB1319" s="7">
        <f>IF(Q1319&gt;0,RANK(Q1319,(N1319:P1319,Q1319:AE1319)),0)</f>
        <v>0</v>
      </c>
      <c r="BC1319" s="7">
        <f>IF(R1319&gt;0,RANK(R1319,(N1319:P1319,Q1319:AE1319)),0)</f>
        <v>0</v>
      </c>
      <c r="BD1319" s="7">
        <f>IF(T1319&gt;0,RANK(T1319,(N1319:P1319,Q1319:AE1319)),0)</f>
        <v>0</v>
      </c>
      <c r="BE1319" s="7">
        <f>IF(S1319&gt;0,RANK(S1319,(N1319:P1319,Q1319:AE1319)),0)</f>
        <v>0</v>
      </c>
      <c r="BF1319" s="2">
        <f t="shared" si="536"/>
        <v>0</v>
      </c>
      <c r="BG1319" s="2">
        <f t="shared" si="537"/>
        <v>0</v>
      </c>
      <c r="BH1319" s="2">
        <f t="shared" si="538"/>
        <v>0</v>
      </c>
      <c r="BI1319" s="2">
        <f t="shared" si="539"/>
        <v>0</v>
      </c>
      <c r="BK1319" t="s">
        <v>1514</v>
      </c>
      <c r="BL1319" t="s">
        <v>2173</v>
      </c>
      <c r="BO1319" s="99">
        <v>35</v>
      </c>
      <c r="BP1319" s="97">
        <v>37</v>
      </c>
      <c r="BQ1319" s="103">
        <f t="shared" si="540"/>
        <v>35037</v>
      </c>
      <c r="BS1319" s="7" t="s">
        <v>2466</v>
      </c>
    </row>
    <row r="1320" spans="1:71" ht="14" hidden="1" customHeight="1" outlineLevel="1" x14ac:dyDescent="0.2">
      <c r="A1320" t="s">
        <v>2408</v>
      </c>
      <c r="B1320" t="s">
        <v>2173</v>
      </c>
      <c r="C1320" s="1">
        <f t="shared" si="531"/>
        <v>12811</v>
      </c>
      <c r="D1320" s="7">
        <f>IF(N1320&gt;0, RANK(N1320,(N1320:P1320,Q1320:AE1320)),0)</f>
        <v>1</v>
      </c>
      <c r="E1320" s="7">
        <f>IF(O1320&gt;0,RANK(O1320,(N1320:P1320,Q1320:AE1320)),0)</f>
        <v>2</v>
      </c>
      <c r="F1320" s="7">
        <f>IF(P1320&gt;0,RANK(P1320,(N1320:P1320,Q1320:AE1320)),0)</f>
        <v>0</v>
      </c>
      <c r="G1320" s="1">
        <f t="shared" si="518"/>
        <v>5893</v>
      </c>
      <c r="H1320" s="2">
        <f t="shared" si="519"/>
        <v>0.45999531652486142</v>
      </c>
      <c r="I1320" s="2"/>
      <c r="J1320" s="2">
        <f t="shared" si="532"/>
        <v>0.72999765826243068</v>
      </c>
      <c r="K1320" s="2">
        <f t="shared" si="533"/>
        <v>0.27000234173756926</v>
      </c>
      <c r="L1320" s="2">
        <f t="shared" si="534"/>
        <v>0</v>
      </c>
      <c r="M1320" s="2">
        <f t="shared" si="535"/>
        <v>5.5511151231257827E-17</v>
      </c>
      <c r="N1320" s="1">
        <v>9352</v>
      </c>
      <c r="O1320" s="1">
        <v>3459</v>
      </c>
      <c r="Q1320" s="61"/>
      <c r="R1320" s="61"/>
      <c r="S1320" s="61"/>
      <c r="T1320" s="61"/>
      <c r="U1320" s="61"/>
      <c r="V1320" s="61"/>
      <c r="W1320" s="61"/>
      <c r="X1320" s="61"/>
      <c r="Y1320" s="61"/>
      <c r="Z1320" s="61"/>
      <c r="BB1320" s="7">
        <f>IF(Q1320&gt;0,RANK(Q1320,(N1320:P1320,Q1320:AE1320)),0)</f>
        <v>0</v>
      </c>
      <c r="BC1320" s="7">
        <f>IF(R1320&gt;0,RANK(R1320,(N1320:P1320,Q1320:AE1320)),0)</f>
        <v>0</v>
      </c>
      <c r="BD1320" s="7">
        <f>IF(T1320&gt;0,RANK(T1320,(N1320:P1320,Q1320:AE1320)),0)</f>
        <v>0</v>
      </c>
      <c r="BE1320" s="7">
        <f>IF(S1320&gt;0,RANK(S1320,(N1320:P1320,Q1320:AE1320)),0)</f>
        <v>0</v>
      </c>
      <c r="BF1320" s="2">
        <f t="shared" si="536"/>
        <v>0</v>
      </c>
      <c r="BG1320" s="2">
        <f t="shared" si="537"/>
        <v>0</v>
      </c>
      <c r="BH1320" s="2">
        <f t="shared" si="538"/>
        <v>0</v>
      </c>
      <c r="BI1320" s="2">
        <f t="shared" si="539"/>
        <v>0</v>
      </c>
      <c r="BK1320" t="s">
        <v>2408</v>
      </c>
      <c r="BL1320" t="s">
        <v>2173</v>
      </c>
      <c r="BO1320" s="99">
        <v>35</v>
      </c>
      <c r="BP1320" s="97">
        <v>39</v>
      </c>
      <c r="BQ1320" s="103">
        <f t="shared" si="540"/>
        <v>35039</v>
      </c>
      <c r="BS1320" s="7" t="s">
        <v>2466</v>
      </c>
    </row>
    <row r="1321" spans="1:71" ht="14" hidden="1" customHeight="1" outlineLevel="1" x14ac:dyDescent="0.2">
      <c r="A1321" t="s">
        <v>248</v>
      </c>
      <c r="B1321" t="s">
        <v>2173</v>
      </c>
      <c r="C1321" s="1">
        <f t="shared" si="531"/>
        <v>4652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518"/>
        <v>1792</v>
      </c>
      <c r="H1321" s="2">
        <f t="shared" si="519"/>
        <v>0.38521066208082544</v>
      </c>
      <c r="I1321" s="2"/>
      <c r="J1321" s="2">
        <f t="shared" si="532"/>
        <v>0.30739466895958728</v>
      </c>
      <c r="K1321" s="2">
        <f t="shared" si="533"/>
        <v>0.69260533104041277</v>
      </c>
      <c r="L1321" s="2">
        <f t="shared" si="534"/>
        <v>0</v>
      </c>
      <c r="M1321" s="2">
        <f t="shared" si="535"/>
        <v>0</v>
      </c>
      <c r="N1321" s="1">
        <v>1430</v>
      </c>
      <c r="O1321" s="1">
        <v>3222</v>
      </c>
      <c r="Q1321" s="61"/>
      <c r="R1321" s="61"/>
      <c r="S1321" s="61"/>
      <c r="T1321" s="61"/>
      <c r="U1321" s="61"/>
      <c r="V1321" s="61"/>
      <c r="W1321" s="61"/>
      <c r="X1321" s="61"/>
      <c r="Y1321" s="61"/>
      <c r="Z1321" s="61"/>
      <c r="BB1321" s="7">
        <f>IF(Q1321&gt;0,RANK(Q1321,(N1321:P1321,Q1321:AE1321)),0)</f>
        <v>0</v>
      </c>
      <c r="BC1321" s="7">
        <f>IF(R1321&gt;0,RANK(R1321,(N1321:P1321,Q1321:AE1321)),0)</f>
        <v>0</v>
      </c>
      <c r="BD1321" s="7">
        <f>IF(T1321&gt;0,RANK(T1321,(N1321:P1321,Q1321:AE1321)),0)</f>
        <v>0</v>
      </c>
      <c r="BE1321" s="7">
        <f>IF(S1321&gt;0,RANK(S1321,(N1321:P1321,Q1321:AE1321)),0)</f>
        <v>0</v>
      </c>
      <c r="BF1321" s="2">
        <f t="shared" si="536"/>
        <v>0</v>
      </c>
      <c r="BG1321" s="2">
        <f t="shared" si="537"/>
        <v>0</v>
      </c>
      <c r="BH1321" s="2">
        <f t="shared" si="538"/>
        <v>0</v>
      </c>
      <c r="BI1321" s="2">
        <f t="shared" si="539"/>
        <v>0</v>
      </c>
      <c r="BK1321" t="s">
        <v>248</v>
      </c>
      <c r="BL1321" t="s">
        <v>2173</v>
      </c>
      <c r="BO1321" s="99">
        <v>35</v>
      </c>
      <c r="BP1321" s="97">
        <v>41</v>
      </c>
      <c r="BQ1321" s="103">
        <f t="shared" si="540"/>
        <v>35041</v>
      </c>
      <c r="BS1321" s="7" t="s">
        <v>2466</v>
      </c>
    </row>
    <row r="1322" spans="1:71" ht="14" hidden="1" customHeight="1" outlineLevel="1" x14ac:dyDescent="0.2">
      <c r="A1322" t="s">
        <v>2409</v>
      </c>
      <c r="B1322" t="s">
        <v>2173</v>
      </c>
      <c r="C1322" s="1">
        <f t="shared" si="531"/>
        <v>55228</v>
      </c>
      <c r="D1322" s="7">
        <f>IF(N1322&gt;0, RANK(N1322,(N1322:P1322,Q1322:AE1322)),0)</f>
        <v>1</v>
      </c>
      <c r="E1322" s="7">
        <f>IF(O1322&gt;0,RANK(O1322,(N1322:P1322,Q1322:AE1322)),0)</f>
        <v>2</v>
      </c>
      <c r="F1322" s="7">
        <f>IF(P1322&gt;0,RANK(P1322,(N1322:P1322,Q1322:AE1322)),0)</f>
        <v>0</v>
      </c>
      <c r="G1322" s="1">
        <f t="shared" si="518"/>
        <v>5622</v>
      </c>
      <c r="H1322" s="2">
        <f t="shared" si="519"/>
        <v>0.10179619033823423</v>
      </c>
      <c r="I1322" s="2"/>
      <c r="J1322" s="2">
        <f t="shared" si="532"/>
        <v>0.55089809516911714</v>
      </c>
      <c r="K1322" s="2">
        <f t="shared" si="533"/>
        <v>0.44910190483088286</v>
      </c>
      <c r="L1322" s="2">
        <f t="shared" si="534"/>
        <v>0</v>
      </c>
      <c r="M1322" s="2">
        <f t="shared" si="535"/>
        <v>0</v>
      </c>
      <c r="N1322" s="1">
        <v>30425</v>
      </c>
      <c r="O1322" s="1">
        <v>24803</v>
      </c>
      <c r="Q1322" s="61"/>
      <c r="R1322" s="61"/>
      <c r="S1322" s="61"/>
      <c r="T1322" s="61"/>
      <c r="U1322" s="61"/>
      <c r="V1322" s="61"/>
      <c r="W1322" s="61"/>
      <c r="X1322" s="61"/>
      <c r="Y1322" s="61"/>
      <c r="Z1322" s="61"/>
      <c r="BB1322" s="7">
        <f>IF(Q1322&gt;0,RANK(Q1322,(N1322:P1322,Q1322:AE1322)),0)</f>
        <v>0</v>
      </c>
      <c r="BC1322" s="7">
        <f>IF(R1322&gt;0,RANK(R1322,(N1322:P1322,Q1322:AE1322)),0)</f>
        <v>0</v>
      </c>
      <c r="BD1322" s="7">
        <f>IF(T1322&gt;0,RANK(T1322,(N1322:P1322,Q1322:AE1322)),0)</f>
        <v>0</v>
      </c>
      <c r="BE1322" s="7">
        <f>IF(S1322&gt;0,RANK(S1322,(N1322:P1322,Q1322:AE1322)),0)</f>
        <v>0</v>
      </c>
      <c r="BF1322" s="2">
        <f t="shared" si="536"/>
        <v>0</v>
      </c>
      <c r="BG1322" s="2">
        <f t="shared" si="537"/>
        <v>0</v>
      </c>
      <c r="BH1322" s="2">
        <f t="shared" si="538"/>
        <v>0</v>
      </c>
      <c r="BI1322" s="2">
        <f t="shared" si="539"/>
        <v>0</v>
      </c>
      <c r="BK1322" t="s">
        <v>2409</v>
      </c>
      <c r="BL1322" t="s">
        <v>2173</v>
      </c>
      <c r="BO1322" s="99">
        <v>35</v>
      </c>
      <c r="BP1322" s="97">
        <v>43</v>
      </c>
      <c r="BQ1322" s="103">
        <f t="shared" si="540"/>
        <v>35043</v>
      </c>
      <c r="BS1322" s="7" t="s">
        <v>2466</v>
      </c>
    </row>
    <row r="1323" spans="1:71" ht="14" hidden="1" customHeight="1" outlineLevel="1" x14ac:dyDescent="0.2">
      <c r="A1323" t="s">
        <v>2381</v>
      </c>
      <c r="B1323" t="s">
        <v>2173</v>
      </c>
      <c r="C1323" s="1">
        <f t="shared" si="531"/>
        <v>37308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518"/>
        <v>10614</v>
      </c>
      <c r="H1323" s="2">
        <f t="shared" si="519"/>
        <v>0.28449662270826631</v>
      </c>
      <c r="I1323" s="2"/>
      <c r="J1323" s="2">
        <f t="shared" si="532"/>
        <v>0.35775168864586682</v>
      </c>
      <c r="K1323" s="2">
        <f t="shared" si="533"/>
        <v>0.64224831135413318</v>
      </c>
      <c r="L1323" s="2">
        <f t="shared" si="534"/>
        <v>0</v>
      </c>
      <c r="M1323" s="2">
        <f t="shared" si="535"/>
        <v>0</v>
      </c>
      <c r="N1323" s="1">
        <v>13347</v>
      </c>
      <c r="O1323" s="1">
        <v>23961</v>
      </c>
      <c r="Q1323" s="61"/>
      <c r="R1323" s="61"/>
      <c r="S1323" s="61"/>
      <c r="T1323" s="61"/>
      <c r="U1323" s="61"/>
      <c r="V1323" s="61"/>
      <c r="W1323" s="61"/>
      <c r="X1323" s="61"/>
      <c r="Y1323" s="61"/>
      <c r="Z1323" s="61"/>
      <c r="BB1323" s="7">
        <f>IF(Q1323&gt;0,RANK(Q1323,(N1323:P1323,Q1323:AE1323)),0)</f>
        <v>0</v>
      </c>
      <c r="BC1323" s="7">
        <f>IF(R1323&gt;0,RANK(R1323,(N1323:P1323,Q1323:AE1323)),0)</f>
        <v>0</v>
      </c>
      <c r="BD1323" s="7">
        <f>IF(T1323&gt;0,RANK(T1323,(N1323:P1323,Q1323:AE1323)),0)</f>
        <v>0</v>
      </c>
      <c r="BE1323" s="7">
        <f>IF(S1323&gt;0,RANK(S1323,(N1323:P1323,Q1323:AE1323)),0)</f>
        <v>0</v>
      </c>
      <c r="BF1323" s="2">
        <f t="shared" si="536"/>
        <v>0</v>
      </c>
      <c r="BG1323" s="2">
        <f t="shared" si="537"/>
        <v>0</v>
      </c>
      <c r="BH1323" s="2">
        <f t="shared" si="538"/>
        <v>0</v>
      </c>
      <c r="BI1323" s="2">
        <f t="shared" si="539"/>
        <v>0</v>
      </c>
      <c r="BK1323" t="s">
        <v>2381</v>
      </c>
      <c r="BL1323" t="s">
        <v>2173</v>
      </c>
      <c r="BO1323" s="99">
        <v>35</v>
      </c>
      <c r="BP1323" s="97">
        <v>45</v>
      </c>
      <c r="BQ1323" s="103">
        <f t="shared" si="540"/>
        <v>35045</v>
      </c>
      <c r="BS1323" s="7" t="s">
        <v>2466</v>
      </c>
    </row>
    <row r="1324" spans="1:71" ht="14" hidden="1" customHeight="1" outlineLevel="1" x14ac:dyDescent="0.2">
      <c r="A1324" t="s">
        <v>2051</v>
      </c>
      <c r="B1324" t="s">
        <v>2173</v>
      </c>
      <c r="C1324" s="1">
        <f t="shared" si="531"/>
        <v>9239</v>
      </c>
      <c r="D1324" s="7">
        <f>IF(N1324&gt;0, RANK(N1324,(N1324:P1324,Q1324:AE1324)),0)</f>
        <v>1</v>
      </c>
      <c r="E1324" s="7">
        <f>IF(O1324&gt;0,RANK(O1324,(N1324:P1324,Q1324:AE1324)),0)</f>
        <v>2</v>
      </c>
      <c r="F1324" s="7">
        <f>IF(P1324&gt;0,RANK(P1324,(N1324:P1324,Q1324:AE1324)),0)</f>
        <v>0</v>
      </c>
      <c r="G1324" s="1">
        <f t="shared" si="518"/>
        <v>4763</v>
      </c>
      <c r="H1324" s="2">
        <f t="shared" si="519"/>
        <v>0.51553198398095035</v>
      </c>
      <c r="I1324" s="2"/>
      <c r="J1324" s="2">
        <f t="shared" si="532"/>
        <v>0.75776599199047512</v>
      </c>
      <c r="K1324" s="2">
        <f t="shared" si="533"/>
        <v>0.24223400800952485</v>
      </c>
      <c r="L1324" s="2">
        <f t="shared" si="534"/>
        <v>0</v>
      </c>
      <c r="M1324" s="2">
        <f t="shared" si="535"/>
        <v>2.7755575615628914E-17</v>
      </c>
      <c r="N1324" s="1">
        <v>7001</v>
      </c>
      <c r="O1324" s="1">
        <v>2238</v>
      </c>
      <c r="Q1324" s="61"/>
      <c r="R1324" s="61"/>
      <c r="S1324" s="61"/>
      <c r="T1324" s="61"/>
      <c r="U1324" s="61"/>
      <c r="V1324" s="61"/>
      <c r="W1324" s="61"/>
      <c r="X1324" s="61"/>
      <c r="Y1324" s="61"/>
      <c r="Z1324" s="61"/>
      <c r="BB1324" s="7">
        <f>IF(Q1324&gt;0,RANK(Q1324,(N1324:P1324,Q1324:AE1324)),0)</f>
        <v>0</v>
      </c>
      <c r="BC1324" s="7">
        <f>IF(R1324&gt;0,RANK(R1324,(N1324:P1324,Q1324:AE1324)),0)</f>
        <v>0</v>
      </c>
      <c r="BD1324" s="7">
        <f>IF(T1324&gt;0,RANK(T1324,(N1324:P1324,Q1324:AE1324)),0)</f>
        <v>0</v>
      </c>
      <c r="BE1324" s="7">
        <f>IF(S1324&gt;0,RANK(S1324,(N1324:P1324,Q1324:AE1324)),0)</f>
        <v>0</v>
      </c>
      <c r="BF1324" s="2">
        <f t="shared" si="536"/>
        <v>0</v>
      </c>
      <c r="BG1324" s="2">
        <f t="shared" si="537"/>
        <v>0</v>
      </c>
      <c r="BH1324" s="2">
        <f t="shared" si="538"/>
        <v>0</v>
      </c>
      <c r="BI1324" s="2">
        <f t="shared" si="539"/>
        <v>0</v>
      </c>
      <c r="BK1324" t="s">
        <v>2051</v>
      </c>
      <c r="BL1324" t="s">
        <v>2173</v>
      </c>
      <c r="BO1324" s="99">
        <v>35</v>
      </c>
      <c r="BP1324" s="97">
        <v>47</v>
      </c>
      <c r="BQ1324" s="103">
        <f t="shared" si="540"/>
        <v>35047</v>
      </c>
      <c r="BS1324" s="7" t="s">
        <v>2466</v>
      </c>
    </row>
    <row r="1325" spans="1:71" ht="14" hidden="1" customHeight="1" outlineLevel="1" x14ac:dyDescent="0.2">
      <c r="A1325" t="s">
        <v>2048</v>
      </c>
      <c r="B1325" t="s">
        <v>2173</v>
      </c>
      <c r="C1325" s="1">
        <f t="shared" si="531"/>
        <v>67086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>IF(P1325&gt;0,RANK(P1325,(N1325:P1325,Q1325:AE1325)),0)</f>
        <v>0</v>
      </c>
      <c r="G1325" s="1">
        <f t="shared" si="518"/>
        <v>38298</v>
      </c>
      <c r="H1325" s="2">
        <f t="shared" si="519"/>
        <v>0.57087917002057065</v>
      </c>
      <c r="I1325" s="2"/>
      <c r="J1325" s="2">
        <f t="shared" si="532"/>
        <v>0.78543958501028532</v>
      </c>
      <c r="K1325" s="2">
        <f t="shared" si="533"/>
        <v>0.2145604149897147</v>
      </c>
      <c r="L1325" s="2">
        <f t="shared" si="534"/>
        <v>0</v>
      </c>
      <c r="M1325" s="2">
        <f t="shared" si="535"/>
        <v>-2.7755575615628914E-17</v>
      </c>
      <c r="N1325" s="1">
        <v>52692</v>
      </c>
      <c r="O1325" s="1">
        <v>14394</v>
      </c>
      <c r="Q1325" s="61"/>
      <c r="R1325" s="61"/>
      <c r="S1325" s="61"/>
      <c r="T1325" s="61"/>
      <c r="U1325" s="61"/>
      <c r="V1325" s="61"/>
      <c r="W1325" s="61"/>
      <c r="X1325" s="61"/>
      <c r="Y1325" s="61"/>
      <c r="Z1325" s="61"/>
      <c r="BB1325" s="7">
        <f>IF(Q1325&gt;0,RANK(Q1325,(N1325:P1325,Q1325:AE1325)),0)</f>
        <v>0</v>
      </c>
      <c r="BC1325" s="7">
        <f>IF(R1325&gt;0,RANK(R1325,(N1325:P1325,Q1325:AE1325)),0)</f>
        <v>0</v>
      </c>
      <c r="BD1325" s="7">
        <f>IF(T1325&gt;0,RANK(T1325,(N1325:P1325,Q1325:AE1325)),0)</f>
        <v>0</v>
      </c>
      <c r="BE1325" s="7">
        <f>IF(S1325&gt;0,RANK(S1325,(N1325:P1325,Q1325:AE1325)),0)</f>
        <v>0</v>
      </c>
      <c r="BF1325" s="2">
        <f t="shared" si="536"/>
        <v>0</v>
      </c>
      <c r="BG1325" s="2">
        <f t="shared" si="537"/>
        <v>0</v>
      </c>
      <c r="BH1325" s="2">
        <f t="shared" si="538"/>
        <v>0</v>
      </c>
      <c r="BI1325" s="2">
        <f t="shared" si="539"/>
        <v>0</v>
      </c>
      <c r="BK1325" t="s">
        <v>2048</v>
      </c>
      <c r="BL1325" t="s">
        <v>2173</v>
      </c>
      <c r="BO1325" s="99">
        <v>35</v>
      </c>
      <c r="BP1325" s="97">
        <v>49</v>
      </c>
      <c r="BQ1325" s="103">
        <f t="shared" si="540"/>
        <v>35049</v>
      </c>
      <c r="BS1325" s="7" t="s">
        <v>2466</v>
      </c>
    </row>
    <row r="1326" spans="1:71" ht="14" hidden="1" customHeight="1" outlineLevel="1" x14ac:dyDescent="0.2">
      <c r="A1326" t="s">
        <v>1321</v>
      </c>
      <c r="B1326" t="s">
        <v>2173</v>
      </c>
      <c r="C1326" s="1">
        <f t="shared" si="531"/>
        <v>4723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518"/>
        <v>963</v>
      </c>
      <c r="H1326" s="2">
        <f t="shared" si="519"/>
        <v>0.20389582892229516</v>
      </c>
      <c r="I1326" s="2"/>
      <c r="J1326" s="2">
        <f t="shared" si="532"/>
        <v>0.39805208553885241</v>
      </c>
      <c r="K1326" s="2">
        <f t="shared" si="533"/>
        <v>0.60194791446114759</v>
      </c>
      <c r="L1326" s="2">
        <f t="shared" si="534"/>
        <v>0</v>
      </c>
      <c r="M1326" s="2">
        <f t="shared" si="535"/>
        <v>0</v>
      </c>
      <c r="N1326" s="1">
        <v>1880</v>
      </c>
      <c r="O1326" s="1">
        <v>2843</v>
      </c>
      <c r="Q1326" s="61"/>
      <c r="R1326" s="61"/>
      <c r="S1326" s="61"/>
      <c r="T1326" s="61"/>
      <c r="U1326" s="61"/>
      <c r="V1326" s="61"/>
      <c r="W1326" s="61"/>
      <c r="X1326" s="61"/>
      <c r="Y1326" s="61"/>
      <c r="Z1326" s="61"/>
      <c r="BB1326" s="7">
        <f>IF(Q1326&gt;0,RANK(Q1326,(N1326:P1326,Q1326:AE1326)),0)</f>
        <v>0</v>
      </c>
      <c r="BC1326" s="7">
        <f>IF(R1326&gt;0,RANK(R1326,(N1326:P1326,Q1326:AE1326)),0)</f>
        <v>0</v>
      </c>
      <c r="BD1326" s="7">
        <f>IF(T1326&gt;0,RANK(T1326,(N1326:P1326,Q1326:AE1326)),0)</f>
        <v>0</v>
      </c>
      <c r="BE1326" s="7">
        <f>IF(S1326&gt;0,RANK(S1326,(N1326:P1326,Q1326:AE1326)),0)</f>
        <v>0</v>
      </c>
      <c r="BF1326" s="2">
        <f t="shared" si="536"/>
        <v>0</v>
      </c>
      <c r="BG1326" s="2">
        <f t="shared" si="537"/>
        <v>0</v>
      </c>
      <c r="BH1326" s="2">
        <f t="shared" si="538"/>
        <v>0</v>
      </c>
      <c r="BI1326" s="2">
        <f t="shared" si="539"/>
        <v>0</v>
      </c>
      <c r="BK1326" t="s">
        <v>1321</v>
      </c>
      <c r="BL1326" t="s">
        <v>2173</v>
      </c>
      <c r="BO1326" s="99">
        <v>35</v>
      </c>
      <c r="BP1326" s="97">
        <v>51</v>
      </c>
      <c r="BQ1326" s="103">
        <f t="shared" si="540"/>
        <v>35051</v>
      </c>
      <c r="BS1326" s="7" t="s">
        <v>2466</v>
      </c>
    </row>
    <row r="1327" spans="1:71" ht="14" hidden="1" customHeight="1" outlineLevel="1" x14ac:dyDescent="0.2">
      <c r="A1327" t="s">
        <v>2049</v>
      </c>
      <c r="B1327" t="s">
        <v>2173</v>
      </c>
      <c r="C1327" s="1">
        <f t="shared" si="531"/>
        <v>6260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>IF(P1327&gt;0,RANK(P1327,(N1327:P1327,Q1327:AE1327)),0)</f>
        <v>0</v>
      </c>
      <c r="G1327" s="1">
        <f t="shared" si="518"/>
        <v>932</v>
      </c>
      <c r="H1327" s="2">
        <f t="shared" si="519"/>
        <v>0.1488817891373802</v>
      </c>
      <c r="I1327" s="2"/>
      <c r="J1327" s="2">
        <f t="shared" si="532"/>
        <v>0.57444089456869007</v>
      </c>
      <c r="K1327" s="2">
        <f t="shared" si="533"/>
        <v>0.42555910543130993</v>
      </c>
      <c r="L1327" s="2">
        <f t="shared" si="534"/>
        <v>0</v>
      </c>
      <c r="M1327" s="2">
        <f t="shared" si="535"/>
        <v>0</v>
      </c>
      <c r="N1327" s="1">
        <v>3596</v>
      </c>
      <c r="O1327" s="1">
        <v>2664</v>
      </c>
      <c r="Q1327" s="61"/>
      <c r="R1327" s="61"/>
      <c r="S1327" s="61"/>
      <c r="T1327" s="61"/>
      <c r="U1327" s="61"/>
      <c r="V1327" s="61"/>
      <c r="W1327" s="61"/>
      <c r="X1327" s="61"/>
      <c r="Y1327" s="61"/>
      <c r="Z1327" s="61"/>
      <c r="BB1327" s="7">
        <f>IF(Q1327&gt;0,RANK(Q1327,(N1327:P1327,Q1327:AE1327)),0)</f>
        <v>0</v>
      </c>
      <c r="BC1327" s="7">
        <f>IF(R1327&gt;0,RANK(R1327,(N1327:P1327,Q1327:AE1327)),0)</f>
        <v>0</v>
      </c>
      <c r="BD1327" s="7">
        <f>IF(T1327&gt;0,RANK(T1327,(N1327:P1327,Q1327:AE1327)),0)</f>
        <v>0</v>
      </c>
      <c r="BE1327" s="7">
        <f>IF(S1327&gt;0,RANK(S1327,(N1327:P1327,Q1327:AE1327)),0)</f>
        <v>0</v>
      </c>
      <c r="BF1327" s="2">
        <f t="shared" si="536"/>
        <v>0</v>
      </c>
      <c r="BG1327" s="2">
        <f t="shared" si="537"/>
        <v>0</v>
      </c>
      <c r="BH1327" s="2">
        <f t="shared" si="538"/>
        <v>0</v>
      </c>
      <c r="BI1327" s="2">
        <f t="shared" si="539"/>
        <v>0</v>
      </c>
      <c r="BK1327" t="s">
        <v>2049</v>
      </c>
      <c r="BL1327" t="s">
        <v>2173</v>
      </c>
      <c r="BO1327" s="99">
        <v>35</v>
      </c>
      <c r="BP1327" s="97">
        <v>53</v>
      </c>
      <c r="BQ1327" s="103">
        <f t="shared" si="540"/>
        <v>35053</v>
      </c>
      <c r="BS1327" s="7" t="s">
        <v>2466</v>
      </c>
    </row>
    <row r="1328" spans="1:71" ht="14" hidden="1" customHeight="1" outlineLevel="1" x14ac:dyDescent="0.2">
      <c r="A1328" t="s">
        <v>2050</v>
      </c>
      <c r="B1328" t="s">
        <v>2173</v>
      </c>
      <c r="C1328" s="1">
        <f t="shared" si="531"/>
        <v>14493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>IF(P1328&gt;0,RANK(P1328,(N1328:P1328,Q1328:AE1328)),0)</f>
        <v>0</v>
      </c>
      <c r="G1328" s="1">
        <f t="shared" si="518"/>
        <v>9119</v>
      </c>
      <c r="H1328" s="2">
        <f t="shared" si="519"/>
        <v>0.62920030359483892</v>
      </c>
      <c r="I1328" s="2"/>
      <c r="J1328" s="2">
        <f t="shared" si="532"/>
        <v>0.8146001517974194</v>
      </c>
      <c r="K1328" s="2">
        <f t="shared" si="533"/>
        <v>0.18539984820258057</v>
      </c>
      <c r="L1328" s="2">
        <f t="shared" si="534"/>
        <v>0</v>
      </c>
      <c r="M1328" s="2">
        <f t="shared" si="535"/>
        <v>2.7755575615628914E-17</v>
      </c>
      <c r="N1328" s="1">
        <v>11806</v>
      </c>
      <c r="O1328" s="1">
        <v>2687</v>
      </c>
      <c r="Q1328" s="61"/>
      <c r="R1328" s="61"/>
      <c r="S1328" s="61"/>
      <c r="T1328" s="61"/>
      <c r="U1328" s="61"/>
      <c r="V1328" s="61"/>
      <c r="W1328" s="61"/>
      <c r="X1328" s="61"/>
      <c r="Y1328" s="61"/>
      <c r="Z1328" s="61"/>
      <c r="BB1328" s="7">
        <f>IF(Q1328&gt;0,RANK(Q1328,(N1328:P1328,Q1328:AE1328)),0)</f>
        <v>0</v>
      </c>
      <c r="BC1328" s="7">
        <f>IF(R1328&gt;0,RANK(R1328,(N1328:P1328,Q1328:AE1328)),0)</f>
        <v>0</v>
      </c>
      <c r="BD1328" s="7">
        <f>IF(T1328&gt;0,RANK(T1328,(N1328:P1328,Q1328:AE1328)),0)</f>
        <v>0</v>
      </c>
      <c r="BE1328" s="7">
        <f>IF(S1328&gt;0,RANK(S1328,(N1328:P1328,Q1328:AE1328)),0)</f>
        <v>0</v>
      </c>
      <c r="BF1328" s="2">
        <f t="shared" si="536"/>
        <v>0</v>
      </c>
      <c r="BG1328" s="2">
        <f t="shared" si="537"/>
        <v>0</v>
      </c>
      <c r="BH1328" s="2">
        <f t="shared" si="538"/>
        <v>0</v>
      </c>
      <c r="BI1328" s="2">
        <f t="shared" si="539"/>
        <v>0</v>
      </c>
      <c r="BK1328" t="s">
        <v>2050</v>
      </c>
      <c r="BL1328" t="s">
        <v>2173</v>
      </c>
      <c r="BO1328" s="99">
        <v>35</v>
      </c>
      <c r="BP1328" s="97">
        <v>55</v>
      </c>
      <c r="BQ1328" s="103">
        <f t="shared" si="540"/>
        <v>35055</v>
      </c>
      <c r="BS1328" s="7" t="s">
        <v>2466</v>
      </c>
    </row>
    <row r="1329" spans="1:79" ht="14" hidden="1" customHeight="1" outlineLevel="1" x14ac:dyDescent="0.2">
      <c r="A1329" t="s">
        <v>848</v>
      </c>
      <c r="B1329" t="s">
        <v>2173</v>
      </c>
      <c r="C1329" s="1">
        <f t="shared" si="531"/>
        <v>5365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518"/>
        <v>1269</v>
      </c>
      <c r="H1329" s="2">
        <f t="shared" si="519"/>
        <v>0.23653308480894689</v>
      </c>
      <c r="I1329" s="2"/>
      <c r="J1329" s="2">
        <f t="shared" si="532"/>
        <v>0.38173345759552657</v>
      </c>
      <c r="K1329" s="2">
        <f t="shared" si="533"/>
        <v>0.61826654240447343</v>
      </c>
      <c r="L1329" s="2">
        <f t="shared" si="534"/>
        <v>0</v>
      </c>
      <c r="M1329" s="2">
        <f t="shared" si="535"/>
        <v>0</v>
      </c>
      <c r="N1329" s="1">
        <v>2048</v>
      </c>
      <c r="O1329" s="1">
        <v>3317</v>
      </c>
      <c r="Q1329" s="61"/>
      <c r="R1329" s="61"/>
      <c r="S1329" s="61"/>
      <c r="T1329" s="61"/>
      <c r="U1329" s="61"/>
      <c r="V1329" s="61"/>
      <c r="W1329" s="61"/>
      <c r="X1329" s="61"/>
      <c r="Y1329" s="61"/>
      <c r="Z1329" s="61"/>
      <c r="BB1329" s="7">
        <f>IF(Q1329&gt;0,RANK(Q1329,(N1329:P1329,Q1329:AE1329)),0)</f>
        <v>0</v>
      </c>
      <c r="BC1329" s="7">
        <f>IF(R1329&gt;0,RANK(R1329,(N1329:P1329,Q1329:AE1329)),0)</f>
        <v>0</v>
      </c>
      <c r="BD1329" s="7">
        <f>IF(T1329&gt;0,RANK(T1329,(N1329:P1329,Q1329:AE1329)),0)</f>
        <v>0</v>
      </c>
      <c r="BE1329" s="7">
        <f>IF(S1329&gt;0,RANK(S1329,(N1329:P1329,Q1329:AE1329)),0)</f>
        <v>0</v>
      </c>
      <c r="BF1329" s="2">
        <f t="shared" si="536"/>
        <v>0</v>
      </c>
      <c r="BG1329" s="2">
        <f t="shared" si="537"/>
        <v>0</v>
      </c>
      <c r="BH1329" s="2">
        <f t="shared" si="538"/>
        <v>0</v>
      </c>
      <c r="BI1329" s="2">
        <f t="shared" si="539"/>
        <v>0</v>
      </c>
      <c r="BK1329" t="s">
        <v>848</v>
      </c>
      <c r="BL1329" t="s">
        <v>2173</v>
      </c>
      <c r="BO1329" s="99">
        <v>35</v>
      </c>
      <c r="BP1329" s="97">
        <v>57</v>
      </c>
      <c r="BQ1329" s="103">
        <f t="shared" si="540"/>
        <v>35057</v>
      </c>
      <c r="BS1329" s="7" t="s">
        <v>2466</v>
      </c>
    </row>
    <row r="1330" spans="1:79" ht="14" hidden="1" customHeight="1" outlineLevel="1" x14ac:dyDescent="0.2">
      <c r="A1330" t="s">
        <v>680</v>
      </c>
      <c r="B1330" t="s">
        <v>2173</v>
      </c>
      <c r="C1330" s="1">
        <f t="shared" si="531"/>
        <v>1474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518"/>
        <v>644</v>
      </c>
      <c r="H1330" s="2">
        <f t="shared" si="519"/>
        <v>0.43690637720488468</v>
      </c>
      <c r="I1330" s="2"/>
      <c r="J1330" s="2">
        <f t="shared" si="532"/>
        <v>0.28154681139755766</v>
      </c>
      <c r="K1330" s="2">
        <f t="shared" si="533"/>
        <v>0.71845318860244234</v>
      </c>
      <c r="L1330" s="2">
        <f t="shared" si="534"/>
        <v>0</v>
      </c>
      <c r="M1330" s="2">
        <f t="shared" si="535"/>
        <v>0</v>
      </c>
      <c r="N1330" s="1">
        <v>415</v>
      </c>
      <c r="O1330" s="1">
        <v>1059</v>
      </c>
      <c r="Q1330" s="61"/>
      <c r="R1330" s="61"/>
      <c r="S1330" s="61"/>
      <c r="T1330" s="61"/>
      <c r="U1330" s="61"/>
      <c r="V1330" s="61"/>
      <c r="W1330" s="61"/>
      <c r="X1330" s="61"/>
      <c r="Y1330" s="61"/>
      <c r="Z1330" s="61"/>
      <c r="BB1330" s="7">
        <f>IF(Q1330&gt;0,RANK(Q1330,(N1330:P1330,Q1330:AE1330)),0)</f>
        <v>0</v>
      </c>
      <c r="BC1330" s="7">
        <f>IF(R1330&gt;0,RANK(R1330,(N1330:P1330,Q1330:AE1330)),0)</f>
        <v>0</v>
      </c>
      <c r="BD1330" s="7">
        <f>IF(T1330&gt;0,RANK(T1330,(N1330:P1330,Q1330:AE1330)),0)</f>
        <v>0</v>
      </c>
      <c r="BE1330" s="7">
        <f>IF(S1330&gt;0,RANK(S1330,(N1330:P1330,Q1330:AE1330)),0)</f>
        <v>0</v>
      </c>
      <c r="BF1330" s="2">
        <f t="shared" si="536"/>
        <v>0</v>
      </c>
      <c r="BG1330" s="2">
        <f t="shared" si="537"/>
        <v>0</v>
      </c>
      <c r="BH1330" s="2">
        <f t="shared" si="538"/>
        <v>0</v>
      </c>
      <c r="BI1330" s="2">
        <f t="shared" si="539"/>
        <v>0</v>
      </c>
      <c r="BK1330" t="s">
        <v>680</v>
      </c>
      <c r="BL1330" t="s">
        <v>2173</v>
      </c>
      <c r="BO1330" s="99">
        <v>35</v>
      </c>
      <c r="BP1330" s="97">
        <v>59</v>
      </c>
      <c r="BQ1330" s="103">
        <f t="shared" si="540"/>
        <v>35059</v>
      </c>
      <c r="BS1330" s="7" t="s">
        <v>2466</v>
      </c>
    </row>
    <row r="1331" spans="1:79" ht="14" hidden="1" customHeight="1" outlineLevel="1" x14ac:dyDescent="0.2">
      <c r="A1331" t="s">
        <v>84</v>
      </c>
      <c r="B1331" t="s">
        <v>2173</v>
      </c>
      <c r="C1331" s="1">
        <f t="shared" si="531"/>
        <v>24376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518"/>
        <v>942</v>
      </c>
      <c r="H1331" s="2">
        <f t="shared" si="519"/>
        <v>3.8644568427961927E-2</v>
      </c>
      <c r="I1331" s="2"/>
      <c r="J1331" s="2">
        <f t="shared" si="532"/>
        <v>0.48067771578601903</v>
      </c>
      <c r="K1331" s="2">
        <f t="shared" si="533"/>
        <v>0.51932228421398097</v>
      </c>
      <c r="L1331" s="2">
        <f t="shared" si="534"/>
        <v>0</v>
      </c>
      <c r="M1331" s="2">
        <f t="shared" si="535"/>
        <v>0</v>
      </c>
      <c r="N1331" s="1">
        <v>11717</v>
      </c>
      <c r="O1331" s="1">
        <v>12659</v>
      </c>
      <c r="Q1331" s="61"/>
      <c r="R1331" s="61"/>
      <c r="S1331" s="61"/>
      <c r="T1331" s="61"/>
      <c r="U1331" s="61"/>
      <c r="V1331" s="61"/>
      <c r="W1331" s="61"/>
      <c r="X1331" s="61"/>
      <c r="Y1331" s="61"/>
      <c r="Z1331" s="61"/>
      <c r="BB1331" s="7">
        <f>IF(Q1331&gt;0,RANK(Q1331,(N1331:P1331,Q1331:AE1331)),0)</f>
        <v>0</v>
      </c>
      <c r="BC1331" s="7">
        <f>IF(R1331&gt;0,RANK(R1331,(N1331:P1331,Q1331:AE1331)),0)</f>
        <v>0</v>
      </c>
      <c r="BD1331" s="7">
        <f>IF(T1331&gt;0,RANK(T1331,(N1331:P1331,Q1331:AE1331)),0)</f>
        <v>0</v>
      </c>
      <c r="BE1331" s="7">
        <f>IF(S1331&gt;0,RANK(S1331,(N1331:P1331,Q1331:AE1331)),0)</f>
        <v>0</v>
      </c>
      <c r="BF1331" s="2">
        <f t="shared" si="536"/>
        <v>0</v>
      </c>
      <c r="BG1331" s="2">
        <f t="shared" si="537"/>
        <v>0</v>
      </c>
      <c r="BH1331" s="2">
        <f t="shared" si="538"/>
        <v>0</v>
      </c>
      <c r="BI1331" s="2">
        <f t="shared" si="539"/>
        <v>0</v>
      </c>
      <c r="BK1331" t="s">
        <v>84</v>
      </c>
      <c r="BL1331" t="s">
        <v>2173</v>
      </c>
      <c r="BO1331" s="99">
        <v>35</v>
      </c>
      <c r="BP1331" s="97">
        <v>61</v>
      </c>
      <c r="BQ1331" s="103">
        <f t="shared" si="540"/>
        <v>35061</v>
      </c>
      <c r="BS1331" s="7" t="s">
        <v>2466</v>
      </c>
    </row>
    <row r="1332" spans="1:79" ht="14" customHeight="1" collapsed="1" x14ac:dyDescent="0.2">
      <c r="A1332" t="s">
        <v>1686</v>
      </c>
      <c r="B1332" t="s">
        <v>260</v>
      </c>
      <c r="C1332" s="1">
        <f t="shared" si="531"/>
        <v>696459</v>
      </c>
      <c r="D1332" s="7">
        <f>IF(N1332&gt;0, RANK(N1332,(N1332:P1332,Q1332:AE1332)),0)</f>
        <v>1</v>
      </c>
      <c r="E1332" s="7">
        <f>IF(O1332&gt;0,RANK(O1332,(N1332:P1332,Q1332:AE1332)),0)</f>
        <v>2</v>
      </c>
      <c r="F1332" s="7">
        <f>IF(P1332&gt;0,RANK(P1332,(N1332:P1332,Q1332:AE1332)),0)</f>
        <v>0</v>
      </c>
      <c r="G1332" s="1">
        <f t="shared" si="518"/>
        <v>100277</v>
      </c>
      <c r="H1332" s="2">
        <f t="shared" si="519"/>
        <v>0.14398119630875614</v>
      </c>
      <c r="I1332" s="2"/>
      <c r="J1332" s="2">
        <f t="shared" si="532"/>
        <v>0.57199059815437803</v>
      </c>
      <c r="K1332" s="2">
        <f t="shared" si="533"/>
        <v>0.42800940184562192</v>
      </c>
      <c r="L1332" s="2">
        <f t="shared" si="534"/>
        <v>0</v>
      </c>
      <c r="M1332" s="2">
        <f t="shared" si="535"/>
        <v>5.5511151231257827E-17</v>
      </c>
      <c r="N1332" s="1">
        <f>SUM(N1299:N1331)</f>
        <v>398368</v>
      </c>
      <c r="O1332" s="1">
        <f t="shared" ref="O1332" si="541">SUM(O1299:O1331)</f>
        <v>298091</v>
      </c>
      <c r="BB1332" s="7">
        <f>IF(Q1332&gt;0,RANK(Q1332,(N1332:P1332,Q1332:AE1332)),0)</f>
        <v>0</v>
      </c>
      <c r="BC1332" s="7">
        <f>IF(R1332&gt;0,RANK(R1332,(N1332:P1332,Q1332:AE1332)),0)</f>
        <v>0</v>
      </c>
      <c r="BD1332" s="7">
        <f>IF(T1332&gt;0,RANK(T1332,(N1332:P1332,Q1332:AE1332)),0)</f>
        <v>0</v>
      </c>
      <c r="BE1332" s="7">
        <f>IF(S1332&gt;0,RANK(S1332,(N1332:P1332,Q1332:AE1332)),0)</f>
        <v>0</v>
      </c>
      <c r="BF1332" s="2">
        <f t="shared" si="536"/>
        <v>0</v>
      </c>
      <c r="BG1332" s="2">
        <f t="shared" si="537"/>
        <v>0</v>
      </c>
      <c r="BH1332" s="2">
        <f t="shared" si="538"/>
        <v>0</v>
      </c>
      <c r="BI1332" s="2">
        <f t="shared" si="539"/>
        <v>0</v>
      </c>
      <c r="BK1332" t="s">
        <v>1686</v>
      </c>
      <c r="BL1332" t="s">
        <v>260</v>
      </c>
      <c r="BO1332" s="99">
        <v>35</v>
      </c>
      <c r="BP1332" s="97"/>
      <c r="BQ1332" s="99">
        <v>35</v>
      </c>
      <c r="BS1332" s="7" t="s">
        <v>887</v>
      </c>
    </row>
    <row r="1333" spans="1:79" ht="14" customHeight="1" x14ac:dyDescent="0.2">
      <c r="C1333" s="1"/>
      <c r="E1333" s="7"/>
      <c r="F1333" s="7"/>
      <c r="I1333" s="2"/>
      <c r="Q1333" s="61"/>
      <c r="R1333" s="61"/>
      <c r="S1333" s="61"/>
      <c r="T1333" s="61"/>
      <c r="U1333" s="61"/>
      <c r="V1333" s="61"/>
      <c r="W1333" s="61"/>
      <c r="X1333" s="61"/>
      <c r="Y1333" s="61"/>
      <c r="Z1333" s="61"/>
      <c r="BB1333" s="7"/>
      <c r="BC1333" s="7"/>
      <c r="BD1333" s="7"/>
      <c r="BE1333" s="7"/>
      <c r="BO1333" s="99"/>
      <c r="BP1333" s="97"/>
      <c r="BT1333" t="s">
        <v>2706</v>
      </c>
      <c r="BU1333" t="s">
        <v>2707</v>
      </c>
      <c r="BV1333" t="s">
        <v>2708</v>
      </c>
      <c r="BW1333" t="s">
        <v>2709</v>
      </c>
      <c r="BX1333" s="9" t="s">
        <v>3346</v>
      </c>
      <c r="BY1333" s="9" t="s">
        <v>3347</v>
      </c>
      <c r="BZ1333" s="9" t="s">
        <v>3348</v>
      </c>
    </row>
    <row r="1334" spans="1:79" ht="14" hidden="1" customHeight="1" outlineLevel="1" x14ac:dyDescent="0.2">
      <c r="A1334" t="s">
        <v>540</v>
      </c>
      <c r="B1334" t="s">
        <v>317</v>
      </c>
      <c r="C1334" s="1">
        <f t="shared" ref="C1334:C1365" si="542">SUM(N1334:AY1334)</f>
        <v>114221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>IF(P1334&gt;0,RANK(P1334,(N1334:P1334,Q1334:AE1334)),0)</f>
        <v>0</v>
      </c>
      <c r="G1334" s="1">
        <f t="shared" si="518"/>
        <v>13775</v>
      </c>
      <c r="H1334" s="2">
        <f t="shared" si="519"/>
        <v>0.12059953948923578</v>
      </c>
      <c r="I1334" s="2"/>
      <c r="J1334" s="2">
        <f t="shared" ref="J1334:J1365" si="543">IF($C1334=0,"-",N1334/$C1334)</f>
        <v>0.5226009227725199</v>
      </c>
      <c r="K1334" s="2">
        <f t="shared" ref="K1334:K1365" si="544">IF($C1334=0,"-",O1334/$C1334)</f>
        <v>0.40200138328328416</v>
      </c>
      <c r="L1334" s="2">
        <f t="shared" ref="L1334:L1365" si="545">IF($C1334=0,"-",P1334/$C1334)</f>
        <v>0</v>
      </c>
      <c r="M1334" s="2">
        <f t="shared" ref="M1334:M1365" si="546">IF(C1334=0,"-",(1-J1334-K1334-L1334))</f>
        <v>7.5397693944195932E-2</v>
      </c>
      <c r="N1334" s="1">
        <f>SUM(BT1334:BW1334)</f>
        <v>59692</v>
      </c>
      <c r="O1334" s="1">
        <f>SUM(BX1334:BZ1334)</f>
        <v>45917</v>
      </c>
      <c r="Q1334" s="61">
        <v>1867</v>
      </c>
      <c r="R1334" s="61">
        <v>3543</v>
      </c>
      <c r="S1334" s="61"/>
      <c r="T1334" s="61"/>
      <c r="U1334" s="61"/>
      <c r="V1334" s="61"/>
      <c r="W1334" s="61">
        <v>195</v>
      </c>
      <c r="X1334" s="61">
        <v>3007</v>
      </c>
      <c r="Y1334" s="61"/>
      <c r="Z1334" s="61"/>
      <c r="BB1334" s="7">
        <f>IF(Q1334&gt;0,RANK(Q1334,(N1334:P1334,Q1334:AE1334)),0)</f>
        <v>5</v>
      </c>
      <c r="BC1334" s="7">
        <f>IF(R1334&gt;0,RANK(R1334,(N1334:P1334,Q1334:AE1334)),0)</f>
        <v>3</v>
      </c>
      <c r="BD1334" s="7">
        <f>IF(T1334&gt;0,RANK(T1334,(N1334:P1334,Q1334:AE1334)),0)</f>
        <v>0</v>
      </c>
      <c r="BE1334" s="7">
        <f>IF(S1334&gt;0,RANK(S1334,(N1334:P1334,Q1334:AE1334)),0)</f>
        <v>0</v>
      </c>
      <c r="BF1334" s="2">
        <f t="shared" ref="BF1334:BF1365" si="547">IF($C1334=0,"-",Q1334/$C1334)</f>
        <v>1.6345505642570105E-2</v>
      </c>
      <c r="BG1334" s="2">
        <f t="shared" ref="BG1334:BG1365" si="548">IF($C1334=0,"-",R1334/$C1334)</f>
        <v>3.1018814403656069E-2</v>
      </c>
      <c r="BH1334" s="2">
        <f t="shared" ref="BH1334:BH1365" si="549">IF($C1334=0,"-",T1334/$C1334)</f>
        <v>0</v>
      </c>
      <c r="BI1334" s="2">
        <f t="shared" ref="BI1334:BI1365" si="550">IF($C1334=0,"-",S1334/$C1334)</f>
        <v>0</v>
      </c>
      <c r="BK1334" t="s">
        <v>540</v>
      </c>
      <c r="BL1334" t="s">
        <v>317</v>
      </c>
      <c r="BO1334" s="99">
        <v>36</v>
      </c>
      <c r="BP1334" s="97">
        <v>1</v>
      </c>
      <c r="BQ1334" s="103">
        <f t="shared" ref="BQ1334:BQ1365" si="551">BO1334*1000+BP1334</f>
        <v>36001</v>
      </c>
      <c r="BS1334" s="7" t="s">
        <v>2466</v>
      </c>
      <c r="BT1334" s="1">
        <v>54909</v>
      </c>
      <c r="BU1334" s="1">
        <v>1408</v>
      </c>
      <c r="BV1334" s="1">
        <v>2489</v>
      </c>
      <c r="BW1334" s="1">
        <v>886</v>
      </c>
      <c r="BX1334" s="1">
        <v>38357</v>
      </c>
      <c r="BY1334" s="1">
        <v>6725</v>
      </c>
      <c r="BZ1334">
        <v>835</v>
      </c>
      <c r="CA1334" s="1"/>
    </row>
    <row r="1335" spans="1:79" ht="14" hidden="1" customHeight="1" outlineLevel="1" x14ac:dyDescent="0.2">
      <c r="A1335" t="s">
        <v>2143</v>
      </c>
      <c r="B1335" t="s">
        <v>317</v>
      </c>
      <c r="C1335" s="1">
        <f t="shared" si="542"/>
        <v>14888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518"/>
        <v>6646</v>
      </c>
      <c r="H1335" s="2">
        <f t="shared" si="519"/>
        <v>0.44639978506179473</v>
      </c>
      <c r="I1335" s="2"/>
      <c r="J1335" s="2">
        <f t="shared" si="543"/>
        <v>0.23414830736163353</v>
      </c>
      <c r="K1335" s="2">
        <f t="shared" si="544"/>
        <v>0.68054809242342829</v>
      </c>
      <c r="L1335" s="2">
        <f t="shared" si="545"/>
        <v>0</v>
      </c>
      <c r="M1335" s="2">
        <f t="shared" si="546"/>
        <v>8.5303600214938213E-2</v>
      </c>
      <c r="N1335" s="1">
        <f t="shared" ref="N1335:N1395" si="552">SUM(BT1335:BW1335)</f>
        <v>3486</v>
      </c>
      <c r="O1335" s="1">
        <f t="shared" ref="O1335:O1395" si="553">SUM(BX1335:BZ1335)</f>
        <v>10132</v>
      </c>
      <c r="Q1335" s="61">
        <v>963</v>
      </c>
      <c r="R1335" s="61">
        <v>183</v>
      </c>
      <c r="S1335" s="61"/>
      <c r="T1335" s="61"/>
      <c r="U1335" s="61"/>
      <c r="V1335" s="61"/>
      <c r="W1335" s="61">
        <v>7</v>
      </c>
      <c r="X1335" s="61">
        <v>117</v>
      </c>
      <c r="Y1335" s="61"/>
      <c r="Z1335" s="61"/>
      <c r="BB1335" s="7">
        <f>IF(Q1335&gt;0,RANK(Q1335,(N1335:P1335,Q1335:AE1335)),0)</f>
        <v>3</v>
      </c>
      <c r="BC1335" s="7">
        <f>IF(R1335&gt;0,RANK(R1335,(N1335:P1335,Q1335:AE1335)),0)</f>
        <v>4</v>
      </c>
      <c r="BD1335" s="7">
        <f>IF(T1335&gt;0,RANK(T1335,(N1335:P1335,Q1335:AE1335)),0)</f>
        <v>0</v>
      </c>
      <c r="BE1335" s="7">
        <f>IF(S1335&gt;0,RANK(S1335,(N1335:P1335,Q1335:AE1335)),0)</f>
        <v>0</v>
      </c>
      <c r="BF1335" s="2">
        <f t="shared" si="547"/>
        <v>6.4682966147232665E-2</v>
      </c>
      <c r="BG1335" s="2">
        <f t="shared" si="548"/>
        <v>1.2291778613648576E-2</v>
      </c>
      <c r="BH1335" s="2">
        <f t="shared" si="549"/>
        <v>0</v>
      </c>
      <c r="BI1335" s="2">
        <f t="shared" si="550"/>
        <v>0</v>
      </c>
      <c r="BK1335" t="s">
        <v>2143</v>
      </c>
      <c r="BL1335" t="s">
        <v>317</v>
      </c>
      <c r="BO1335" s="99">
        <v>36</v>
      </c>
      <c r="BP1335" s="97">
        <v>3</v>
      </c>
      <c r="BQ1335" s="103">
        <f t="shared" si="551"/>
        <v>36003</v>
      </c>
      <c r="BS1335" s="7" t="s">
        <v>2466</v>
      </c>
      <c r="BT1335" s="1">
        <v>3254</v>
      </c>
      <c r="BU1335" s="1">
        <v>106</v>
      </c>
      <c r="BV1335" s="1">
        <v>80</v>
      </c>
      <c r="BW1335" s="1">
        <v>46</v>
      </c>
      <c r="BX1335" s="1">
        <v>9234</v>
      </c>
      <c r="BY1335" s="1">
        <v>833</v>
      </c>
      <c r="BZ1335">
        <v>65</v>
      </c>
    </row>
    <row r="1336" spans="1:79" ht="14" hidden="1" customHeight="1" outlineLevel="1" x14ac:dyDescent="0.2">
      <c r="A1336" t="s">
        <v>993</v>
      </c>
      <c r="B1336" t="s">
        <v>317</v>
      </c>
      <c r="C1336" s="1">
        <f t="shared" si="542"/>
        <v>72274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518"/>
        <v>5064</v>
      </c>
      <c r="H1336" s="2">
        <f t="shared" si="519"/>
        <v>7.0066690649472838E-2</v>
      </c>
      <c r="I1336" s="2"/>
      <c r="J1336" s="2">
        <f t="shared" si="543"/>
        <v>0.43610426986191436</v>
      </c>
      <c r="K1336" s="2">
        <f t="shared" si="544"/>
        <v>0.50617096051138721</v>
      </c>
      <c r="L1336" s="2">
        <f t="shared" si="545"/>
        <v>0</v>
      </c>
      <c r="M1336" s="2">
        <f t="shared" si="546"/>
        <v>5.7724769626698369E-2</v>
      </c>
      <c r="N1336" s="1">
        <f t="shared" si="552"/>
        <v>31519</v>
      </c>
      <c r="O1336" s="1">
        <f t="shared" si="553"/>
        <v>36583</v>
      </c>
      <c r="Q1336" s="61">
        <v>2000</v>
      </c>
      <c r="R1336" s="61">
        <v>1320</v>
      </c>
      <c r="S1336" s="61"/>
      <c r="T1336" s="61"/>
      <c r="U1336" s="61"/>
      <c r="V1336" s="61"/>
      <c r="W1336" s="61">
        <v>50</v>
      </c>
      <c r="X1336" s="61">
        <v>802</v>
      </c>
      <c r="Y1336" s="61"/>
      <c r="Z1336" s="61"/>
      <c r="BB1336" s="7">
        <f>IF(Q1336&gt;0,RANK(Q1336,(N1336:P1336,Q1336:AE1336)),0)</f>
        <v>3</v>
      </c>
      <c r="BC1336" s="7">
        <f>IF(R1336&gt;0,RANK(R1336,(N1336:P1336,Q1336:AE1336)),0)</f>
        <v>4</v>
      </c>
      <c r="BD1336" s="7">
        <f>IF(T1336&gt;0,RANK(T1336,(N1336:P1336,Q1336:AE1336)),0)</f>
        <v>0</v>
      </c>
      <c r="BE1336" s="7">
        <f>IF(S1336&gt;0,RANK(S1336,(N1336:P1336,Q1336:AE1336)),0)</f>
        <v>0</v>
      </c>
      <c r="BF1336" s="2">
        <f t="shared" si="547"/>
        <v>2.7672468660929241E-2</v>
      </c>
      <c r="BG1336" s="2">
        <f t="shared" si="548"/>
        <v>1.8263829316213301E-2</v>
      </c>
      <c r="BH1336" s="2">
        <f t="shared" si="549"/>
        <v>0</v>
      </c>
      <c r="BI1336" s="2">
        <f t="shared" si="550"/>
        <v>0</v>
      </c>
      <c r="BK1336" t="s">
        <v>993</v>
      </c>
      <c r="BL1336" t="s">
        <v>317</v>
      </c>
      <c r="BO1336" s="99">
        <v>36</v>
      </c>
      <c r="BP1336" s="97">
        <v>7</v>
      </c>
      <c r="BQ1336" s="103">
        <f t="shared" si="551"/>
        <v>36007</v>
      </c>
      <c r="BS1336" s="7" t="s">
        <v>2466</v>
      </c>
      <c r="BT1336" s="1">
        <v>29065</v>
      </c>
      <c r="BU1336" s="1">
        <v>931</v>
      </c>
      <c r="BV1336" s="1">
        <v>1144</v>
      </c>
      <c r="BW1336" s="1">
        <v>379</v>
      </c>
      <c r="BX1336" s="1">
        <v>32865</v>
      </c>
      <c r="BY1336" s="1">
        <v>3244</v>
      </c>
      <c r="BZ1336">
        <v>474</v>
      </c>
    </row>
    <row r="1337" spans="1:79" ht="14" hidden="1" customHeight="1" outlineLevel="1" x14ac:dyDescent="0.2">
      <c r="A1337" t="s">
        <v>1517</v>
      </c>
      <c r="B1337" t="s">
        <v>317</v>
      </c>
      <c r="C1337" s="1">
        <f t="shared" si="542"/>
        <v>23625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18"/>
        <v>7994</v>
      </c>
      <c r="H1337" s="2">
        <f t="shared" si="519"/>
        <v>0.33837037037037038</v>
      </c>
      <c r="I1337" s="2"/>
      <c r="J1337" s="2">
        <f t="shared" si="543"/>
        <v>0.29773544973544974</v>
      </c>
      <c r="K1337" s="2">
        <f t="shared" si="544"/>
        <v>0.63610582010582006</v>
      </c>
      <c r="L1337" s="2">
        <f t="shared" si="545"/>
        <v>0</v>
      </c>
      <c r="M1337" s="2">
        <f t="shared" si="546"/>
        <v>6.6158730158730195E-2</v>
      </c>
      <c r="N1337" s="1">
        <f t="shared" si="552"/>
        <v>7034</v>
      </c>
      <c r="O1337" s="1">
        <f t="shared" si="553"/>
        <v>15028</v>
      </c>
      <c r="Q1337" s="61">
        <v>1060</v>
      </c>
      <c r="R1337" s="61">
        <v>307</v>
      </c>
      <c r="S1337" s="61"/>
      <c r="T1337" s="61"/>
      <c r="U1337" s="61"/>
      <c r="V1337" s="61"/>
      <c r="W1337" s="61">
        <v>4</v>
      </c>
      <c r="X1337" s="61">
        <v>192</v>
      </c>
      <c r="Y1337" s="61"/>
      <c r="Z1337" s="61"/>
      <c r="BB1337" s="7">
        <f>IF(Q1337&gt;0,RANK(Q1337,(N1337:P1337,Q1337:AE1337)),0)</f>
        <v>3</v>
      </c>
      <c r="BC1337" s="7">
        <f>IF(R1337&gt;0,RANK(R1337,(N1337:P1337,Q1337:AE1337)),0)</f>
        <v>4</v>
      </c>
      <c r="BD1337" s="7">
        <f>IF(T1337&gt;0,RANK(T1337,(N1337:P1337,Q1337:AE1337)),0)</f>
        <v>0</v>
      </c>
      <c r="BE1337" s="7">
        <f>IF(S1337&gt;0,RANK(S1337,(N1337:P1337,Q1337:AE1337)),0)</f>
        <v>0</v>
      </c>
      <c r="BF1337" s="2">
        <f t="shared" si="547"/>
        <v>4.4867724867724869E-2</v>
      </c>
      <c r="BG1337" s="2">
        <f t="shared" si="548"/>
        <v>1.2994708994708995E-2</v>
      </c>
      <c r="BH1337" s="2">
        <f t="shared" si="549"/>
        <v>0</v>
      </c>
      <c r="BI1337" s="2">
        <f t="shared" si="550"/>
        <v>0</v>
      </c>
      <c r="BK1337" t="s">
        <v>1517</v>
      </c>
      <c r="BL1337" t="s">
        <v>317</v>
      </c>
      <c r="BO1337" s="99">
        <v>36</v>
      </c>
      <c r="BP1337" s="97">
        <v>9</v>
      </c>
      <c r="BQ1337" s="103">
        <f t="shared" si="551"/>
        <v>36009</v>
      </c>
      <c r="BS1337" s="7" t="s">
        <v>2466</v>
      </c>
      <c r="BT1337" s="1">
        <v>6545</v>
      </c>
      <c r="BU1337" s="1">
        <v>265</v>
      </c>
      <c r="BV1337" s="1">
        <v>146</v>
      </c>
      <c r="BW1337" s="1">
        <v>78</v>
      </c>
      <c r="BX1337" s="1">
        <v>13240</v>
      </c>
      <c r="BY1337" s="1">
        <v>1629</v>
      </c>
      <c r="BZ1337">
        <v>159</v>
      </c>
    </row>
    <row r="1338" spans="1:79" ht="14" hidden="1" customHeight="1" outlineLevel="1" x14ac:dyDescent="0.2">
      <c r="A1338" t="s">
        <v>721</v>
      </c>
      <c r="B1338" t="s">
        <v>317</v>
      </c>
      <c r="C1338" s="1">
        <f t="shared" si="542"/>
        <v>26840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18"/>
        <v>4923</v>
      </c>
      <c r="H1338" s="2">
        <f t="shared" si="519"/>
        <v>0.18342026825633384</v>
      </c>
      <c r="I1338" s="2"/>
      <c r="J1338" s="2">
        <f t="shared" si="543"/>
        <v>0.36449329359165422</v>
      </c>
      <c r="K1338" s="2">
        <f t="shared" si="544"/>
        <v>0.54791356184798812</v>
      </c>
      <c r="L1338" s="2">
        <f t="shared" si="545"/>
        <v>0</v>
      </c>
      <c r="M1338" s="2">
        <f t="shared" si="546"/>
        <v>8.7593144560357605E-2</v>
      </c>
      <c r="N1338" s="1">
        <f t="shared" si="552"/>
        <v>9783</v>
      </c>
      <c r="O1338" s="1">
        <f t="shared" si="553"/>
        <v>14706</v>
      </c>
      <c r="Q1338" s="61">
        <v>1023</v>
      </c>
      <c r="R1338" s="61">
        <v>520</v>
      </c>
      <c r="S1338" s="61"/>
      <c r="T1338" s="61"/>
      <c r="U1338" s="61"/>
      <c r="V1338" s="61"/>
      <c r="W1338" s="61">
        <v>21</v>
      </c>
      <c r="X1338" s="61">
        <v>787</v>
      </c>
      <c r="Y1338" s="61"/>
      <c r="Z1338" s="61"/>
      <c r="BB1338" s="7">
        <f>IF(Q1338&gt;0,RANK(Q1338,(N1338:P1338,Q1338:AE1338)),0)</f>
        <v>3</v>
      </c>
      <c r="BC1338" s="7">
        <f>IF(R1338&gt;0,RANK(R1338,(N1338:P1338,Q1338:AE1338)),0)</f>
        <v>5</v>
      </c>
      <c r="BD1338" s="7">
        <f>IF(T1338&gt;0,RANK(T1338,(N1338:P1338,Q1338:AE1338)),0)</f>
        <v>0</v>
      </c>
      <c r="BE1338" s="7">
        <f>IF(S1338&gt;0,RANK(S1338,(N1338:P1338,Q1338:AE1338)),0)</f>
        <v>0</v>
      </c>
      <c r="BF1338" s="2">
        <f t="shared" si="547"/>
        <v>3.8114754098360654E-2</v>
      </c>
      <c r="BG1338" s="2">
        <f t="shared" si="548"/>
        <v>1.9374068554396422E-2</v>
      </c>
      <c r="BH1338" s="2">
        <f t="shared" si="549"/>
        <v>0</v>
      </c>
      <c r="BI1338" s="2">
        <f t="shared" si="550"/>
        <v>0</v>
      </c>
      <c r="BK1338" t="s">
        <v>721</v>
      </c>
      <c r="BL1338" t="s">
        <v>317</v>
      </c>
      <c r="BO1338" s="99">
        <v>36</v>
      </c>
      <c r="BP1338" s="97">
        <v>11</v>
      </c>
      <c r="BQ1338" s="103">
        <f t="shared" si="551"/>
        <v>36011</v>
      </c>
      <c r="BS1338" s="7" t="s">
        <v>2466</v>
      </c>
      <c r="BT1338" s="1">
        <v>9112</v>
      </c>
      <c r="BU1338" s="1">
        <v>333</v>
      </c>
      <c r="BV1338" s="1">
        <v>232</v>
      </c>
      <c r="BW1338" s="1">
        <v>106</v>
      </c>
      <c r="BX1338" s="1">
        <v>12728</v>
      </c>
      <c r="BY1338" s="1">
        <v>1799</v>
      </c>
      <c r="BZ1338">
        <v>179</v>
      </c>
    </row>
    <row r="1339" spans="1:79" ht="14" hidden="1" customHeight="1" outlineLevel="1" x14ac:dyDescent="0.2">
      <c r="A1339" t="s">
        <v>769</v>
      </c>
      <c r="B1339" t="s">
        <v>317</v>
      </c>
      <c r="C1339" s="1">
        <f t="shared" si="542"/>
        <v>43488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518"/>
        <v>10376</v>
      </c>
      <c r="H1339" s="2">
        <f t="shared" si="519"/>
        <v>0.23859455481972039</v>
      </c>
      <c r="I1339" s="2"/>
      <c r="J1339" s="2">
        <f t="shared" si="543"/>
        <v>0.35520143487858719</v>
      </c>
      <c r="K1339" s="2">
        <f t="shared" si="544"/>
        <v>0.5937959896983076</v>
      </c>
      <c r="L1339" s="2">
        <f t="shared" si="545"/>
        <v>0</v>
      </c>
      <c r="M1339" s="2">
        <f t="shared" si="546"/>
        <v>5.1002575423105156E-2</v>
      </c>
      <c r="N1339" s="1">
        <f t="shared" si="552"/>
        <v>15447</v>
      </c>
      <c r="O1339" s="1">
        <f t="shared" si="553"/>
        <v>25823</v>
      </c>
      <c r="Q1339" s="61">
        <v>1413</v>
      </c>
      <c r="R1339" s="61">
        <v>461</v>
      </c>
      <c r="S1339" s="61"/>
      <c r="T1339" s="61"/>
      <c r="U1339" s="61"/>
      <c r="V1339" s="61"/>
      <c r="W1339" s="61">
        <v>29</v>
      </c>
      <c r="X1339" s="61">
        <v>315</v>
      </c>
      <c r="Y1339" s="61"/>
      <c r="Z1339" s="61"/>
      <c r="BB1339" s="7">
        <f>IF(Q1339&gt;0,RANK(Q1339,(N1339:P1339,Q1339:AE1339)),0)</f>
        <v>3</v>
      </c>
      <c r="BC1339" s="7">
        <f>IF(R1339&gt;0,RANK(R1339,(N1339:P1339,Q1339:AE1339)),0)</f>
        <v>4</v>
      </c>
      <c r="BD1339" s="7">
        <f>IF(T1339&gt;0,RANK(T1339,(N1339:P1339,Q1339:AE1339)),0)</f>
        <v>0</v>
      </c>
      <c r="BE1339" s="7">
        <f>IF(S1339&gt;0,RANK(S1339,(N1339:P1339,Q1339:AE1339)),0)</f>
        <v>0</v>
      </c>
      <c r="BF1339" s="2">
        <f t="shared" si="547"/>
        <v>3.2491721854304635E-2</v>
      </c>
      <c r="BG1339" s="2">
        <f t="shared" si="548"/>
        <v>1.0600625459896982E-2</v>
      </c>
      <c r="BH1339" s="2">
        <f t="shared" si="549"/>
        <v>0</v>
      </c>
      <c r="BI1339" s="2">
        <f t="shared" si="550"/>
        <v>0</v>
      </c>
      <c r="BK1339" t="s">
        <v>769</v>
      </c>
      <c r="BL1339" t="s">
        <v>317</v>
      </c>
      <c r="BO1339" s="99">
        <v>36</v>
      </c>
      <c r="BP1339" s="97">
        <v>13</v>
      </c>
      <c r="BQ1339" s="103">
        <f t="shared" si="551"/>
        <v>36013</v>
      </c>
      <c r="BS1339" s="7" t="s">
        <v>2466</v>
      </c>
      <c r="BT1339" s="1">
        <v>14260</v>
      </c>
      <c r="BU1339" s="1">
        <v>594</v>
      </c>
      <c r="BV1339" s="1">
        <v>395</v>
      </c>
      <c r="BW1339" s="1">
        <v>198</v>
      </c>
      <c r="BX1339" s="1">
        <v>22435</v>
      </c>
      <c r="BY1339" s="1">
        <v>3108</v>
      </c>
      <c r="BZ1339">
        <v>280</v>
      </c>
    </row>
    <row r="1340" spans="1:79" ht="14" hidden="1" customHeight="1" outlineLevel="1" x14ac:dyDescent="0.2">
      <c r="A1340" t="s">
        <v>1422</v>
      </c>
      <c r="B1340" t="s">
        <v>317</v>
      </c>
      <c r="C1340" s="1">
        <f t="shared" si="542"/>
        <v>29723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1">
        <f t="shared" si="518"/>
        <v>7103</v>
      </c>
      <c r="H1340" s="2">
        <f t="shared" si="519"/>
        <v>0.23897318574841031</v>
      </c>
      <c r="I1340" s="2"/>
      <c r="J1340" s="2">
        <f t="shared" si="543"/>
        <v>0.342865794166134</v>
      </c>
      <c r="K1340" s="2">
        <f t="shared" si="544"/>
        <v>0.58183897991454425</v>
      </c>
      <c r="L1340" s="2">
        <f t="shared" si="545"/>
        <v>0</v>
      </c>
      <c r="M1340" s="2">
        <f t="shared" si="546"/>
        <v>7.5295225919321807E-2</v>
      </c>
      <c r="N1340" s="1">
        <f t="shared" si="552"/>
        <v>10191</v>
      </c>
      <c r="O1340" s="1">
        <f t="shared" si="553"/>
        <v>17294</v>
      </c>
      <c r="Q1340" s="61">
        <v>1604</v>
      </c>
      <c r="R1340" s="61">
        <v>354</v>
      </c>
      <c r="S1340" s="61"/>
      <c r="T1340" s="61"/>
      <c r="U1340" s="61"/>
      <c r="V1340" s="61"/>
      <c r="W1340" s="61">
        <v>20</v>
      </c>
      <c r="X1340" s="61">
        <v>260</v>
      </c>
      <c r="Y1340" s="61"/>
      <c r="Z1340" s="61"/>
      <c r="BB1340" s="7">
        <f>IF(Q1340&gt;0,RANK(Q1340,(N1340:P1340,Q1340:AE1340)),0)</f>
        <v>3</v>
      </c>
      <c r="BC1340" s="7">
        <f>IF(R1340&gt;0,RANK(R1340,(N1340:P1340,Q1340:AE1340)),0)</f>
        <v>4</v>
      </c>
      <c r="BD1340" s="7">
        <f>IF(T1340&gt;0,RANK(T1340,(N1340:P1340,Q1340:AE1340)),0)</f>
        <v>0</v>
      </c>
      <c r="BE1340" s="7">
        <f>IF(S1340&gt;0,RANK(S1340,(N1340:P1340,Q1340:AE1340)),0)</f>
        <v>0</v>
      </c>
      <c r="BF1340" s="2">
        <f t="shared" si="547"/>
        <v>5.3964942973454902E-2</v>
      </c>
      <c r="BG1340" s="2">
        <f t="shared" si="548"/>
        <v>1.1909968711099148E-2</v>
      </c>
      <c r="BH1340" s="2">
        <f t="shared" si="549"/>
        <v>0</v>
      </c>
      <c r="BI1340" s="2">
        <f t="shared" si="550"/>
        <v>0</v>
      </c>
      <c r="BK1340" t="s">
        <v>1422</v>
      </c>
      <c r="BL1340" t="s">
        <v>317</v>
      </c>
      <c r="BO1340" s="99">
        <v>36</v>
      </c>
      <c r="BP1340" s="97">
        <v>15</v>
      </c>
      <c r="BQ1340" s="103">
        <f t="shared" si="551"/>
        <v>36015</v>
      </c>
      <c r="BS1340" s="7" t="s">
        <v>2466</v>
      </c>
      <c r="BT1340" s="1">
        <v>9588</v>
      </c>
      <c r="BU1340" s="1">
        <v>298</v>
      </c>
      <c r="BV1340" s="1">
        <v>199</v>
      </c>
      <c r="BW1340" s="1">
        <v>106</v>
      </c>
      <c r="BX1340" s="1">
        <v>15635</v>
      </c>
      <c r="BY1340" s="1">
        <v>1468</v>
      </c>
      <c r="BZ1340">
        <v>191</v>
      </c>
    </row>
    <row r="1341" spans="1:79" ht="14" hidden="1" customHeight="1" outlineLevel="1" x14ac:dyDescent="0.2">
      <c r="A1341" t="s">
        <v>53</v>
      </c>
      <c r="B1341" t="s">
        <v>317</v>
      </c>
      <c r="C1341" s="1">
        <f t="shared" si="542"/>
        <v>16596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518"/>
        <v>5190</v>
      </c>
      <c r="H1341" s="2">
        <f t="shared" si="519"/>
        <v>0.31272595806218367</v>
      </c>
      <c r="I1341" s="2"/>
      <c r="J1341" s="2">
        <f t="shared" si="543"/>
        <v>0.30543504458905762</v>
      </c>
      <c r="K1341" s="2">
        <f t="shared" si="544"/>
        <v>0.6181610026512413</v>
      </c>
      <c r="L1341" s="2">
        <f t="shared" si="545"/>
        <v>0</v>
      </c>
      <c r="M1341" s="2">
        <f t="shared" si="546"/>
        <v>7.6403952759701022E-2</v>
      </c>
      <c r="N1341" s="1">
        <f t="shared" si="552"/>
        <v>5069</v>
      </c>
      <c r="O1341" s="1">
        <f t="shared" si="553"/>
        <v>10259</v>
      </c>
      <c r="Q1341" s="61">
        <v>766</v>
      </c>
      <c r="R1341" s="61">
        <v>269</v>
      </c>
      <c r="S1341" s="61"/>
      <c r="T1341" s="61"/>
      <c r="U1341" s="61"/>
      <c r="V1341" s="61"/>
      <c r="W1341" s="61">
        <v>10</v>
      </c>
      <c r="X1341" s="61">
        <v>223</v>
      </c>
      <c r="Y1341" s="61"/>
      <c r="Z1341" s="61"/>
      <c r="BB1341" s="7">
        <f>IF(Q1341&gt;0,RANK(Q1341,(N1341:P1341,Q1341:AE1341)),0)</f>
        <v>3</v>
      </c>
      <c r="BC1341" s="7">
        <f>IF(R1341&gt;0,RANK(R1341,(N1341:P1341,Q1341:AE1341)),0)</f>
        <v>4</v>
      </c>
      <c r="BD1341" s="7">
        <f>IF(T1341&gt;0,RANK(T1341,(N1341:P1341,Q1341:AE1341)),0)</f>
        <v>0</v>
      </c>
      <c r="BE1341" s="7">
        <f>IF(S1341&gt;0,RANK(S1341,(N1341:P1341,Q1341:AE1341)),0)</f>
        <v>0</v>
      </c>
      <c r="BF1341" s="2">
        <f t="shared" si="547"/>
        <v>4.6155700168715355E-2</v>
      </c>
      <c r="BG1341" s="2">
        <f t="shared" si="548"/>
        <v>1.6208724993974452E-2</v>
      </c>
      <c r="BH1341" s="2">
        <f t="shared" si="549"/>
        <v>0</v>
      </c>
      <c r="BI1341" s="2">
        <f t="shared" si="550"/>
        <v>0</v>
      </c>
      <c r="BK1341" t="s">
        <v>53</v>
      </c>
      <c r="BL1341" t="s">
        <v>317</v>
      </c>
      <c r="BO1341" s="99">
        <v>36</v>
      </c>
      <c r="BP1341" s="97">
        <v>17</v>
      </c>
      <c r="BQ1341" s="103">
        <f t="shared" si="551"/>
        <v>36017</v>
      </c>
      <c r="BS1341" s="7" t="s">
        <v>2466</v>
      </c>
      <c r="BT1341" s="1">
        <v>4714</v>
      </c>
      <c r="BU1341" s="1">
        <v>155</v>
      </c>
      <c r="BV1341" s="1">
        <v>139</v>
      </c>
      <c r="BW1341" s="1">
        <v>61</v>
      </c>
      <c r="BX1341" s="1">
        <v>9442</v>
      </c>
      <c r="BY1341" s="1">
        <v>715</v>
      </c>
      <c r="BZ1341">
        <v>102</v>
      </c>
    </row>
    <row r="1342" spans="1:79" ht="14" hidden="1" customHeight="1" outlineLevel="1" x14ac:dyDescent="0.2">
      <c r="A1342" t="s">
        <v>642</v>
      </c>
      <c r="B1342" t="s">
        <v>317</v>
      </c>
      <c r="C1342" s="1">
        <f t="shared" si="542"/>
        <v>26134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518"/>
        <v>1742</v>
      </c>
      <c r="H1342" s="2">
        <f t="shared" si="519"/>
        <v>6.6656462845335579E-2</v>
      </c>
      <c r="I1342" s="2"/>
      <c r="J1342" s="2">
        <f t="shared" si="543"/>
        <v>0.43946582995331751</v>
      </c>
      <c r="K1342" s="2">
        <f t="shared" si="544"/>
        <v>0.50612229279865306</v>
      </c>
      <c r="L1342" s="2">
        <f t="shared" si="545"/>
        <v>0</v>
      </c>
      <c r="M1342" s="2">
        <f t="shared" si="546"/>
        <v>5.4411877248029428E-2</v>
      </c>
      <c r="N1342" s="1">
        <f t="shared" si="552"/>
        <v>11485</v>
      </c>
      <c r="O1342" s="1">
        <f t="shared" si="553"/>
        <v>13227</v>
      </c>
      <c r="Q1342" s="61">
        <v>733</v>
      </c>
      <c r="R1342" s="61">
        <v>391</v>
      </c>
      <c r="S1342" s="61"/>
      <c r="T1342" s="61"/>
      <c r="U1342" s="61"/>
      <c r="V1342" s="61"/>
      <c r="W1342" s="61">
        <v>15</v>
      </c>
      <c r="X1342" s="61">
        <v>283</v>
      </c>
      <c r="Y1342" s="61"/>
      <c r="Z1342" s="61"/>
      <c r="BB1342" s="7">
        <f>IF(Q1342&gt;0,RANK(Q1342,(N1342:P1342,Q1342:AE1342)),0)</f>
        <v>3</v>
      </c>
      <c r="BC1342" s="7">
        <f>IF(R1342&gt;0,RANK(R1342,(N1342:P1342,Q1342:AE1342)),0)</f>
        <v>4</v>
      </c>
      <c r="BD1342" s="7">
        <f>IF(T1342&gt;0,RANK(T1342,(N1342:P1342,Q1342:AE1342)),0)</f>
        <v>0</v>
      </c>
      <c r="BE1342" s="7">
        <f>IF(S1342&gt;0,RANK(S1342,(N1342:P1342,Q1342:AE1342)),0)</f>
        <v>0</v>
      </c>
      <c r="BF1342" s="2">
        <f t="shared" si="547"/>
        <v>2.8047753883829494E-2</v>
      </c>
      <c r="BG1342" s="2">
        <f t="shared" si="548"/>
        <v>1.4961353026708502E-2</v>
      </c>
      <c r="BH1342" s="2">
        <f t="shared" si="549"/>
        <v>0</v>
      </c>
      <c r="BI1342" s="2">
        <f t="shared" si="550"/>
        <v>0</v>
      </c>
      <c r="BK1342" t="s">
        <v>642</v>
      </c>
      <c r="BL1342" t="s">
        <v>317</v>
      </c>
      <c r="BO1342" s="99">
        <v>36</v>
      </c>
      <c r="BP1342" s="97">
        <v>19</v>
      </c>
      <c r="BQ1342" s="103">
        <f t="shared" si="551"/>
        <v>36019</v>
      </c>
      <c r="BS1342" s="7" t="s">
        <v>2466</v>
      </c>
      <c r="BT1342" s="1">
        <v>10591</v>
      </c>
      <c r="BU1342" s="1">
        <v>434</v>
      </c>
      <c r="BV1342" s="1">
        <v>361</v>
      </c>
      <c r="BW1342" s="1">
        <v>99</v>
      </c>
      <c r="BX1342" s="1">
        <v>12037</v>
      </c>
      <c r="BY1342" s="1">
        <v>1000</v>
      </c>
      <c r="BZ1342">
        <v>190</v>
      </c>
    </row>
    <row r="1343" spans="1:79" ht="14" hidden="1" customHeight="1" outlineLevel="1" x14ac:dyDescent="0.2">
      <c r="A1343" t="s">
        <v>1912</v>
      </c>
      <c r="B1343" t="s">
        <v>317</v>
      </c>
      <c r="C1343" s="1">
        <f t="shared" si="542"/>
        <v>29269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518"/>
        <v>588</v>
      </c>
      <c r="H1343" s="2">
        <f t="shared" si="519"/>
        <v>2.0089514503399502E-2</v>
      </c>
      <c r="I1343" s="2"/>
      <c r="J1343" s="2">
        <f t="shared" si="543"/>
        <v>0.46687621715808536</v>
      </c>
      <c r="K1343" s="2">
        <f t="shared" si="544"/>
        <v>0.48696573166148482</v>
      </c>
      <c r="L1343" s="2">
        <f t="shared" si="545"/>
        <v>0</v>
      </c>
      <c r="M1343" s="2">
        <f t="shared" si="546"/>
        <v>4.6158051180429815E-2</v>
      </c>
      <c r="N1343" s="1">
        <f t="shared" si="552"/>
        <v>13665</v>
      </c>
      <c r="O1343" s="1">
        <f t="shared" si="553"/>
        <v>14253</v>
      </c>
      <c r="Q1343" s="61">
        <v>340</v>
      </c>
      <c r="R1343" s="61">
        <v>669</v>
      </c>
      <c r="S1343" s="61"/>
      <c r="T1343" s="61"/>
      <c r="U1343" s="61"/>
      <c r="V1343" s="61"/>
      <c r="W1343" s="61">
        <v>46</v>
      </c>
      <c r="X1343" s="61">
        <v>296</v>
      </c>
      <c r="Y1343" s="61"/>
      <c r="Z1343" s="61"/>
      <c r="BB1343" s="7">
        <f>IF(Q1343&gt;0,RANK(Q1343,(N1343:P1343,Q1343:AE1343)),0)</f>
        <v>4</v>
      </c>
      <c r="BC1343" s="7">
        <f>IF(R1343&gt;0,RANK(R1343,(N1343:P1343,Q1343:AE1343)),0)</f>
        <v>3</v>
      </c>
      <c r="BD1343" s="7">
        <f>IF(T1343&gt;0,RANK(T1343,(N1343:P1343,Q1343:AE1343)),0)</f>
        <v>0</v>
      </c>
      <c r="BE1343" s="7">
        <f>IF(S1343&gt;0,RANK(S1343,(N1343:P1343,Q1343:AE1343)),0)</f>
        <v>0</v>
      </c>
      <c r="BF1343" s="2">
        <f t="shared" si="547"/>
        <v>1.1616385937339848E-2</v>
      </c>
      <c r="BG1343" s="2">
        <f t="shared" si="548"/>
        <v>2.285694762376576E-2</v>
      </c>
      <c r="BH1343" s="2">
        <f t="shared" si="549"/>
        <v>0</v>
      </c>
      <c r="BI1343" s="2">
        <f t="shared" si="550"/>
        <v>0</v>
      </c>
      <c r="BK1343" t="s">
        <v>1912</v>
      </c>
      <c r="BL1343" t="s">
        <v>317</v>
      </c>
      <c r="BO1343" s="99">
        <v>36</v>
      </c>
      <c r="BP1343" s="97">
        <v>21</v>
      </c>
      <c r="BQ1343" s="103">
        <f t="shared" si="551"/>
        <v>36021</v>
      </c>
      <c r="BS1343" s="7" t="s">
        <v>2466</v>
      </c>
      <c r="BT1343" s="1">
        <v>12451</v>
      </c>
      <c r="BU1343" s="1">
        <v>315</v>
      </c>
      <c r="BV1343" s="1">
        <v>709</v>
      </c>
      <c r="BW1343" s="1">
        <v>190</v>
      </c>
      <c r="BX1343" s="1">
        <v>11985</v>
      </c>
      <c r="BY1343" s="1">
        <v>2009</v>
      </c>
      <c r="BZ1343">
        <v>259</v>
      </c>
    </row>
    <row r="1344" spans="1:79" ht="14" hidden="1" customHeight="1" outlineLevel="1" x14ac:dyDescent="0.2">
      <c r="A1344" t="s">
        <v>54</v>
      </c>
      <c r="B1344" t="s">
        <v>317</v>
      </c>
      <c r="C1344" s="1">
        <f t="shared" si="542"/>
        <v>16244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518"/>
        <v>1570</v>
      </c>
      <c r="H1344" s="2">
        <f t="shared" si="519"/>
        <v>9.6651071164737742E-2</v>
      </c>
      <c r="I1344" s="2"/>
      <c r="J1344" s="2">
        <f t="shared" si="543"/>
        <v>0.39294508741689238</v>
      </c>
      <c r="K1344" s="2">
        <f t="shared" si="544"/>
        <v>0.48959615858163014</v>
      </c>
      <c r="L1344" s="2">
        <f t="shared" si="545"/>
        <v>0</v>
      </c>
      <c r="M1344" s="2">
        <f t="shared" si="546"/>
        <v>0.11745875400147748</v>
      </c>
      <c r="N1344" s="1">
        <f t="shared" si="552"/>
        <v>6383</v>
      </c>
      <c r="O1344" s="1">
        <f t="shared" si="553"/>
        <v>7953</v>
      </c>
      <c r="Q1344" s="61">
        <v>932</v>
      </c>
      <c r="R1344" s="61">
        <v>291</v>
      </c>
      <c r="S1344" s="61"/>
      <c r="T1344" s="61"/>
      <c r="U1344" s="61"/>
      <c r="V1344" s="61"/>
      <c r="W1344" s="61">
        <v>8</v>
      </c>
      <c r="X1344" s="61">
        <v>677</v>
      </c>
      <c r="Y1344" s="61"/>
      <c r="Z1344" s="61"/>
      <c r="BB1344" s="7">
        <f>IF(Q1344&gt;0,RANK(Q1344,(N1344:P1344,Q1344:AE1344)),0)</f>
        <v>3</v>
      </c>
      <c r="BC1344" s="7">
        <f>IF(R1344&gt;0,RANK(R1344,(N1344:P1344,Q1344:AE1344)),0)</f>
        <v>5</v>
      </c>
      <c r="BD1344" s="7">
        <f>IF(T1344&gt;0,RANK(T1344,(N1344:P1344,Q1344:AE1344)),0)</f>
        <v>0</v>
      </c>
      <c r="BE1344" s="7">
        <f>IF(S1344&gt;0,RANK(S1344,(N1344:P1344,Q1344:AE1344)),0)</f>
        <v>0</v>
      </c>
      <c r="BF1344" s="2">
        <f t="shared" si="547"/>
        <v>5.7375030780595915E-2</v>
      </c>
      <c r="BG1344" s="2">
        <f t="shared" si="548"/>
        <v>1.7914306820980053E-2</v>
      </c>
      <c r="BH1344" s="2">
        <f t="shared" si="549"/>
        <v>0</v>
      </c>
      <c r="BI1344" s="2">
        <f t="shared" si="550"/>
        <v>0</v>
      </c>
      <c r="BK1344" t="s">
        <v>54</v>
      </c>
      <c r="BL1344" t="s">
        <v>317</v>
      </c>
      <c r="BO1344" s="99">
        <v>36</v>
      </c>
      <c r="BP1344" s="97">
        <v>23</v>
      </c>
      <c r="BQ1344" s="103">
        <f t="shared" si="551"/>
        <v>36023</v>
      </c>
      <c r="BS1344" s="7" t="s">
        <v>2466</v>
      </c>
      <c r="BT1344" s="1">
        <v>5963</v>
      </c>
      <c r="BU1344" s="1">
        <v>187</v>
      </c>
      <c r="BV1344" s="1">
        <v>154</v>
      </c>
      <c r="BW1344" s="1">
        <v>79</v>
      </c>
      <c r="BX1344" s="1">
        <v>7029</v>
      </c>
      <c r="BY1344" s="1">
        <v>795</v>
      </c>
      <c r="BZ1344">
        <v>129</v>
      </c>
    </row>
    <row r="1345" spans="1:78" ht="14" hidden="1" customHeight="1" outlineLevel="1" x14ac:dyDescent="0.2">
      <c r="A1345" t="s">
        <v>1279</v>
      </c>
      <c r="B1345" t="s">
        <v>317</v>
      </c>
      <c r="C1345" s="1">
        <f t="shared" si="542"/>
        <v>17126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518"/>
        <v>4138</v>
      </c>
      <c r="H1345" s="2">
        <f t="shared" si="519"/>
        <v>0.24162092724512438</v>
      </c>
      <c r="I1345" s="2"/>
      <c r="J1345" s="2">
        <f t="shared" si="543"/>
        <v>0.33843279224570827</v>
      </c>
      <c r="K1345" s="2">
        <f t="shared" si="544"/>
        <v>0.58005371949083262</v>
      </c>
      <c r="L1345" s="2">
        <f t="shared" si="545"/>
        <v>0</v>
      </c>
      <c r="M1345" s="2">
        <f t="shared" si="546"/>
        <v>8.1513488263459166E-2</v>
      </c>
      <c r="N1345" s="1">
        <f t="shared" si="552"/>
        <v>5796</v>
      </c>
      <c r="O1345" s="1">
        <f t="shared" si="553"/>
        <v>9934</v>
      </c>
      <c r="Q1345" s="61">
        <v>930</v>
      </c>
      <c r="R1345" s="61">
        <v>311</v>
      </c>
      <c r="S1345" s="61"/>
      <c r="T1345" s="61"/>
      <c r="U1345" s="61"/>
      <c r="V1345" s="61"/>
      <c r="W1345" s="61">
        <v>15</v>
      </c>
      <c r="X1345" s="61">
        <v>140</v>
      </c>
      <c r="Y1345" s="61"/>
      <c r="Z1345" s="61"/>
      <c r="BB1345" s="7">
        <f>IF(Q1345&gt;0,RANK(Q1345,(N1345:P1345,Q1345:AE1345)),0)</f>
        <v>3</v>
      </c>
      <c r="BC1345" s="7">
        <f>IF(R1345&gt;0,RANK(R1345,(N1345:P1345,Q1345:AE1345)),0)</f>
        <v>4</v>
      </c>
      <c r="BD1345" s="7">
        <f>IF(T1345&gt;0,RANK(T1345,(N1345:P1345,Q1345:AE1345)),0)</f>
        <v>0</v>
      </c>
      <c r="BE1345" s="7">
        <f>IF(S1345&gt;0,RANK(S1345,(N1345:P1345,Q1345:AE1345)),0)</f>
        <v>0</v>
      </c>
      <c r="BF1345" s="2">
        <f t="shared" si="547"/>
        <v>5.4303398341702676E-2</v>
      </c>
      <c r="BG1345" s="2">
        <f t="shared" si="548"/>
        <v>1.8159523531472616E-2</v>
      </c>
      <c r="BH1345" s="2">
        <f t="shared" si="549"/>
        <v>0</v>
      </c>
      <c r="BI1345" s="2">
        <f t="shared" si="550"/>
        <v>0</v>
      </c>
      <c r="BK1345" t="s">
        <v>1279</v>
      </c>
      <c r="BL1345" t="s">
        <v>317</v>
      </c>
      <c r="BO1345" s="99">
        <v>36</v>
      </c>
      <c r="BP1345" s="97">
        <v>25</v>
      </c>
      <c r="BQ1345" s="103">
        <f t="shared" si="551"/>
        <v>36025</v>
      </c>
      <c r="BS1345" s="7" t="s">
        <v>2466</v>
      </c>
      <c r="BT1345" s="1">
        <v>5373</v>
      </c>
      <c r="BU1345" s="1">
        <v>129</v>
      </c>
      <c r="BV1345" s="1">
        <v>192</v>
      </c>
      <c r="BW1345" s="1">
        <v>102</v>
      </c>
      <c r="BX1345" s="1">
        <v>9075</v>
      </c>
      <c r="BY1345" s="1">
        <v>766</v>
      </c>
      <c r="BZ1345">
        <v>93</v>
      </c>
    </row>
    <row r="1346" spans="1:78" ht="14" hidden="1" customHeight="1" outlineLevel="1" x14ac:dyDescent="0.2">
      <c r="A1346" t="s">
        <v>367</v>
      </c>
      <c r="B1346" t="s">
        <v>317</v>
      </c>
      <c r="C1346" s="1">
        <f t="shared" si="542"/>
        <v>113335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 t="shared" si="518"/>
        <v>7952</v>
      </c>
      <c r="H1346" s="2">
        <f t="shared" si="519"/>
        <v>7.0163674063616718E-2</v>
      </c>
      <c r="I1346" s="2"/>
      <c r="J1346" s="2">
        <f t="shared" si="543"/>
        <v>0.45157277098866194</v>
      </c>
      <c r="K1346" s="2">
        <f t="shared" si="544"/>
        <v>0.52173644505227867</v>
      </c>
      <c r="L1346" s="2">
        <f t="shared" si="545"/>
        <v>0</v>
      </c>
      <c r="M1346" s="2">
        <f t="shared" si="546"/>
        <v>2.6690783959059439E-2</v>
      </c>
      <c r="N1346" s="1">
        <f t="shared" si="552"/>
        <v>51179</v>
      </c>
      <c r="O1346" s="1">
        <f t="shared" si="553"/>
        <v>59131</v>
      </c>
      <c r="Q1346" s="61">
        <v>1179</v>
      </c>
      <c r="R1346" s="61">
        <v>1311</v>
      </c>
      <c r="S1346" s="61"/>
      <c r="T1346" s="61"/>
      <c r="U1346" s="61"/>
      <c r="V1346" s="61"/>
      <c r="W1346" s="61">
        <v>82</v>
      </c>
      <c r="X1346" s="61">
        <v>453</v>
      </c>
      <c r="Y1346" s="61"/>
      <c r="Z1346" s="61"/>
      <c r="BB1346" s="7">
        <f>IF(Q1346&gt;0,RANK(Q1346,(N1346:P1346,Q1346:AE1346)),0)</f>
        <v>4</v>
      </c>
      <c r="BC1346" s="7">
        <f>IF(R1346&gt;0,RANK(R1346,(N1346:P1346,Q1346:AE1346)),0)</f>
        <v>3</v>
      </c>
      <c r="BD1346" s="7">
        <f>IF(T1346&gt;0,RANK(T1346,(N1346:P1346,Q1346:AE1346)),0)</f>
        <v>0</v>
      </c>
      <c r="BE1346" s="7">
        <f>IF(S1346&gt;0,RANK(S1346,(N1346:P1346,Q1346:AE1346)),0)</f>
        <v>0</v>
      </c>
      <c r="BF1346" s="2">
        <f t="shared" si="547"/>
        <v>1.040278819429126E-2</v>
      </c>
      <c r="BG1346" s="2">
        <f t="shared" si="548"/>
        <v>1.1567476948868399E-2</v>
      </c>
      <c r="BH1346" s="2">
        <f t="shared" si="549"/>
        <v>0</v>
      </c>
      <c r="BI1346" s="2">
        <f t="shared" si="550"/>
        <v>0</v>
      </c>
      <c r="BK1346" t="s">
        <v>367</v>
      </c>
      <c r="BL1346" t="s">
        <v>317</v>
      </c>
      <c r="BO1346" s="99">
        <v>36</v>
      </c>
      <c r="BP1346" s="97">
        <v>27</v>
      </c>
      <c r="BQ1346" s="103">
        <f t="shared" si="551"/>
        <v>36027</v>
      </c>
      <c r="BS1346" s="7" t="s">
        <v>2466</v>
      </c>
      <c r="BT1346" s="1">
        <v>48125</v>
      </c>
      <c r="BU1346" s="1">
        <v>995</v>
      </c>
      <c r="BV1346" s="1">
        <v>1533</v>
      </c>
      <c r="BW1346" s="1">
        <v>526</v>
      </c>
      <c r="BX1346" s="1">
        <v>50983</v>
      </c>
      <c r="BY1346" s="1">
        <v>7246</v>
      </c>
      <c r="BZ1346">
        <v>902</v>
      </c>
    </row>
    <row r="1347" spans="1:78" ht="14" hidden="1" customHeight="1" outlineLevel="1" x14ac:dyDescent="0.2">
      <c r="A1347" t="s">
        <v>1033</v>
      </c>
      <c r="B1347" t="s">
        <v>317</v>
      </c>
      <c r="C1347" s="1">
        <f t="shared" si="542"/>
        <v>339767</v>
      </c>
      <c r="D1347" s="7">
        <f>IF(N1347&gt;0, RANK(N1347,(N1347:P1347,Q1347:AE1347)),0)</f>
        <v>1</v>
      </c>
      <c r="E1347" s="7">
        <f>IF(O1347&gt;0,RANK(O1347,(N1347:P1347,Q1347:AE1347)),0)</f>
        <v>2</v>
      </c>
      <c r="F1347" s="7">
        <f>IF(P1347&gt;0,RANK(P1347,(N1347:P1347,Q1347:AE1347)),0)</f>
        <v>0</v>
      </c>
      <c r="G1347" s="1">
        <f t="shared" si="518"/>
        <v>24087</v>
      </c>
      <c r="H1347" s="2">
        <f t="shared" si="519"/>
        <v>7.0892699997351122E-2</v>
      </c>
      <c r="I1347" s="2"/>
      <c r="J1347" s="2">
        <f t="shared" si="543"/>
        <v>0.51437014189135499</v>
      </c>
      <c r="K1347" s="2">
        <f t="shared" si="544"/>
        <v>0.44347744189400384</v>
      </c>
      <c r="L1347" s="2">
        <f t="shared" si="545"/>
        <v>0</v>
      </c>
      <c r="M1347" s="2">
        <f t="shared" si="546"/>
        <v>4.2152416214641164E-2</v>
      </c>
      <c r="N1347" s="1">
        <f t="shared" si="552"/>
        <v>174766</v>
      </c>
      <c r="O1347" s="1">
        <f t="shared" si="553"/>
        <v>150679</v>
      </c>
      <c r="Q1347" s="61">
        <v>5346</v>
      </c>
      <c r="R1347" s="61">
        <v>6108</v>
      </c>
      <c r="S1347" s="61"/>
      <c r="T1347" s="61"/>
      <c r="U1347" s="61"/>
      <c r="V1347" s="61"/>
      <c r="W1347" s="61">
        <v>0</v>
      </c>
      <c r="X1347" s="61">
        <v>2868</v>
      </c>
      <c r="Y1347" s="61"/>
      <c r="Z1347" s="61"/>
      <c r="BB1347" s="7">
        <f>IF(Q1347&gt;0,RANK(Q1347,(N1347:P1347,Q1347:AE1347)),0)</f>
        <v>4</v>
      </c>
      <c r="BC1347" s="7">
        <f>IF(R1347&gt;0,RANK(R1347,(N1347:P1347,Q1347:AE1347)),0)</f>
        <v>3</v>
      </c>
      <c r="BD1347" s="7">
        <f>IF(T1347&gt;0,RANK(T1347,(N1347:P1347,Q1347:AE1347)),0)</f>
        <v>0</v>
      </c>
      <c r="BE1347" s="7">
        <f>IF(S1347&gt;0,RANK(S1347,(N1347:P1347,Q1347:AE1347)),0)</f>
        <v>0</v>
      </c>
      <c r="BF1347" s="2">
        <f t="shared" si="547"/>
        <v>1.5734312043253172E-2</v>
      </c>
      <c r="BG1347" s="2">
        <f t="shared" si="548"/>
        <v>1.7977025432134374E-2</v>
      </c>
      <c r="BH1347" s="2">
        <f t="shared" si="549"/>
        <v>0</v>
      </c>
      <c r="BI1347" s="2">
        <f t="shared" si="550"/>
        <v>0</v>
      </c>
      <c r="BK1347" t="s">
        <v>1033</v>
      </c>
      <c r="BL1347" t="s">
        <v>317</v>
      </c>
      <c r="BO1347" s="99">
        <v>36</v>
      </c>
      <c r="BP1347" s="97">
        <v>29</v>
      </c>
      <c r="BQ1347" s="103">
        <f t="shared" si="551"/>
        <v>36029</v>
      </c>
      <c r="BS1347" s="7" t="s">
        <v>2466</v>
      </c>
      <c r="BT1347" s="1">
        <v>162772</v>
      </c>
      <c r="BU1347" s="1">
        <v>4418</v>
      </c>
      <c r="BV1347" s="1">
        <v>5514</v>
      </c>
      <c r="BW1347" s="1">
        <v>2062</v>
      </c>
      <c r="BX1347" s="1">
        <v>120645</v>
      </c>
      <c r="BY1347" s="1">
        <v>28049</v>
      </c>
      <c r="BZ1347">
        <v>1985</v>
      </c>
    </row>
    <row r="1348" spans="1:78" ht="14" hidden="1" customHeight="1" outlineLevel="1" x14ac:dyDescent="0.2">
      <c r="A1348" t="s">
        <v>728</v>
      </c>
      <c r="B1348" t="s">
        <v>317</v>
      </c>
      <c r="C1348" s="1">
        <f t="shared" si="542"/>
        <v>13881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518"/>
        <v>216</v>
      </c>
      <c r="H1348" s="2">
        <f t="shared" si="519"/>
        <v>1.5560838556299979E-2</v>
      </c>
      <c r="I1348" s="2"/>
      <c r="J1348" s="2">
        <f t="shared" si="543"/>
        <v>0.46747352496217853</v>
      </c>
      <c r="K1348" s="2">
        <f t="shared" si="544"/>
        <v>0.4830343635184785</v>
      </c>
      <c r="L1348" s="2">
        <f t="shared" si="545"/>
        <v>0</v>
      </c>
      <c r="M1348" s="2">
        <f t="shared" si="546"/>
        <v>4.9492111519342963E-2</v>
      </c>
      <c r="N1348" s="1">
        <f t="shared" si="552"/>
        <v>6489</v>
      </c>
      <c r="O1348" s="1">
        <f t="shared" si="553"/>
        <v>6705</v>
      </c>
      <c r="Q1348" s="61">
        <v>262</v>
      </c>
      <c r="R1348" s="61">
        <v>240</v>
      </c>
      <c r="S1348" s="61"/>
      <c r="T1348" s="61"/>
      <c r="U1348" s="61"/>
      <c r="V1348" s="61"/>
      <c r="W1348" s="61">
        <v>18</v>
      </c>
      <c r="X1348" s="61">
        <v>167</v>
      </c>
      <c r="Y1348" s="61"/>
      <c r="Z1348" s="61"/>
      <c r="BB1348" s="7">
        <f>IF(Q1348&gt;0,RANK(Q1348,(N1348:P1348,Q1348:AE1348)),0)</f>
        <v>3</v>
      </c>
      <c r="BC1348" s="7">
        <f>IF(R1348&gt;0,RANK(R1348,(N1348:P1348,Q1348:AE1348)),0)</f>
        <v>4</v>
      </c>
      <c r="BD1348" s="7">
        <f>IF(T1348&gt;0,RANK(T1348,(N1348:P1348,Q1348:AE1348)),0)</f>
        <v>0</v>
      </c>
      <c r="BE1348" s="7">
        <f>IF(S1348&gt;0,RANK(S1348,(N1348:P1348,Q1348:AE1348)),0)</f>
        <v>0</v>
      </c>
      <c r="BF1348" s="2">
        <f t="shared" si="547"/>
        <v>1.8874720841437938E-2</v>
      </c>
      <c r="BG1348" s="2">
        <f t="shared" si="548"/>
        <v>1.7289820618111088E-2</v>
      </c>
      <c r="BH1348" s="2">
        <f t="shared" si="549"/>
        <v>0</v>
      </c>
      <c r="BI1348" s="2">
        <f t="shared" si="550"/>
        <v>0</v>
      </c>
      <c r="BK1348" t="s">
        <v>728</v>
      </c>
      <c r="BL1348" t="s">
        <v>317</v>
      </c>
      <c r="BO1348" s="99">
        <v>36</v>
      </c>
      <c r="BP1348" s="97">
        <v>31</v>
      </c>
      <c r="BQ1348" s="103">
        <f t="shared" si="551"/>
        <v>36031</v>
      </c>
      <c r="BS1348" s="7" t="s">
        <v>2466</v>
      </c>
      <c r="BT1348" s="1">
        <v>6050</v>
      </c>
      <c r="BU1348" s="1">
        <v>196</v>
      </c>
      <c r="BV1348" s="1">
        <v>168</v>
      </c>
      <c r="BW1348" s="1">
        <v>75</v>
      </c>
      <c r="BX1348" s="1">
        <v>6166</v>
      </c>
      <c r="BY1348" s="1">
        <v>461</v>
      </c>
      <c r="BZ1348">
        <v>78</v>
      </c>
    </row>
    <row r="1349" spans="1:78" ht="14" hidden="1" customHeight="1" outlineLevel="1" x14ac:dyDescent="0.2">
      <c r="A1349" t="s">
        <v>1440</v>
      </c>
      <c r="B1349" t="s">
        <v>317</v>
      </c>
      <c r="C1349" s="1">
        <f t="shared" si="542"/>
        <v>14030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ref="G1349:G1412" si="554">IF(C1349&gt;0,MAX(N1349:P1349)-LARGE(N1349:P1349,2),0)</f>
        <v>1535</v>
      </c>
      <c r="H1349" s="2">
        <f t="shared" ref="H1349:H1412" si="555">IF(C1349&gt;0,G1349/C1349,0)</f>
        <v>0.10940841054882394</v>
      </c>
      <c r="I1349" s="2"/>
      <c r="J1349" s="2">
        <f t="shared" si="543"/>
        <v>0.39002138275124731</v>
      </c>
      <c r="K1349" s="2">
        <f t="shared" si="544"/>
        <v>0.49942979330007126</v>
      </c>
      <c r="L1349" s="2">
        <f t="shared" si="545"/>
        <v>0</v>
      </c>
      <c r="M1349" s="2">
        <f t="shared" si="546"/>
        <v>0.11054882394868143</v>
      </c>
      <c r="N1349" s="1">
        <f t="shared" si="552"/>
        <v>5472</v>
      </c>
      <c r="O1349" s="1">
        <f t="shared" si="553"/>
        <v>7007</v>
      </c>
      <c r="Q1349" s="61">
        <v>1053</v>
      </c>
      <c r="R1349" s="61">
        <v>236</v>
      </c>
      <c r="S1349" s="61"/>
      <c r="T1349" s="61"/>
      <c r="U1349" s="61"/>
      <c r="V1349" s="61"/>
      <c r="W1349" s="61">
        <v>5</v>
      </c>
      <c r="X1349" s="61">
        <v>257</v>
      </c>
      <c r="Y1349" s="61"/>
      <c r="Z1349" s="61"/>
      <c r="BB1349" s="7">
        <f>IF(Q1349&gt;0,RANK(Q1349,(N1349:P1349,Q1349:AE1349)),0)</f>
        <v>3</v>
      </c>
      <c r="BC1349" s="7">
        <f>IF(R1349&gt;0,RANK(R1349,(N1349:P1349,Q1349:AE1349)),0)</f>
        <v>5</v>
      </c>
      <c r="BD1349" s="7">
        <f>IF(T1349&gt;0,RANK(T1349,(N1349:P1349,Q1349:AE1349)),0)</f>
        <v>0</v>
      </c>
      <c r="BE1349" s="7">
        <f>IF(S1349&gt;0,RANK(S1349,(N1349:P1349,Q1349:AE1349)),0)</f>
        <v>0</v>
      </c>
      <c r="BF1349" s="2">
        <f t="shared" si="547"/>
        <v>7.5053456878118319E-2</v>
      </c>
      <c r="BG1349" s="2">
        <f t="shared" si="548"/>
        <v>1.6821097647897364E-2</v>
      </c>
      <c r="BH1349" s="2">
        <f t="shared" si="549"/>
        <v>0</v>
      </c>
      <c r="BI1349" s="2">
        <f t="shared" si="550"/>
        <v>0</v>
      </c>
      <c r="BK1349" t="s">
        <v>1440</v>
      </c>
      <c r="BL1349" t="s">
        <v>317</v>
      </c>
      <c r="BO1349" s="99">
        <v>36</v>
      </c>
      <c r="BP1349" s="97">
        <v>33</v>
      </c>
      <c r="BQ1349" s="103">
        <f t="shared" si="551"/>
        <v>36033</v>
      </c>
      <c r="BS1349" s="7" t="s">
        <v>2466</v>
      </c>
      <c r="BT1349" s="1">
        <v>5132</v>
      </c>
      <c r="BU1349" s="1">
        <v>177</v>
      </c>
      <c r="BV1349" s="1">
        <v>119</v>
      </c>
      <c r="BW1349" s="1">
        <v>44</v>
      </c>
      <c r="BX1349" s="1">
        <v>6463</v>
      </c>
      <c r="BY1349" s="1">
        <v>463</v>
      </c>
      <c r="BZ1349">
        <v>81</v>
      </c>
    </row>
    <row r="1350" spans="1:78" ht="14" hidden="1" customHeight="1" outlineLevel="1" x14ac:dyDescent="0.2">
      <c r="A1350" t="s">
        <v>1665</v>
      </c>
      <c r="B1350" t="s">
        <v>317</v>
      </c>
      <c r="C1350" s="1">
        <f t="shared" si="542"/>
        <v>16826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0</v>
      </c>
      <c r="G1350" s="1">
        <f t="shared" si="554"/>
        <v>7821</v>
      </c>
      <c r="H1350" s="2">
        <f t="shared" si="555"/>
        <v>0.46481635564008084</v>
      </c>
      <c r="I1350" s="2"/>
      <c r="J1350" s="2">
        <f t="shared" si="543"/>
        <v>0.24248187329133483</v>
      </c>
      <c r="K1350" s="2">
        <f t="shared" si="544"/>
        <v>0.7072982289314157</v>
      </c>
      <c r="L1350" s="2">
        <f t="shared" si="545"/>
        <v>0</v>
      </c>
      <c r="M1350" s="2">
        <f t="shared" si="546"/>
        <v>5.0219897777249445E-2</v>
      </c>
      <c r="N1350" s="1">
        <f t="shared" si="552"/>
        <v>4080</v>
      </c>
      <c r="O1350" s="1">
        <f t="shared" si="553"/>
        <v>11901</v>
      </c>
      <c r="Q1350" s="61">
        <v>476</v>
      </c>
      <c r="R1350" s="61">
        <v>203</v>
      </c>
      <c r="S1350" s="61"/>
      <c r="T1350" s="61"/>
      <c r="U1350" s="61"/>
      <c r="V1350" s="61"/>
      <c r="W1350" s="61">
        <v>7</v>
      </c>
      <c r="X1350" s="61">
        <v>159</v>
      </c>
      <c r="Y1350" s="61"/>
      <c r="Z1350" s="61"/>
      <c r="BB1350" s="7">
        <f>IF(Q1350&gt;0,RANK(Q1350,(N1350:P1350,Q1350:AE1350)),0)</f>
        <v>3</v>
      </c>
      <c r="BC1350" s="7">
        <f>IF(R1350&gt;0,RANK(R1350,(N1350:P1350,Q1350:AE1350)),0)</f>
        <v>4</v>
      </c>
      <c r="BD1350" s="7">
        <f>IF(T1350&gt;0,RANK(T1350,(N1350:P1350,Q1350:AE1350)),0)</f>
        <v>0</v>
      </c>
      <c r="BE1350" s="7">
        <f>IF(S1350&gt;0,RANK(S1350,(N1350:P1350,Q1350:AE1350)),0)</f>
        <v>0</v>
      </c>
      <c r="BF1350" s="2">
        <f t="shared" si="547"/>
        <v>2.8289551883989066E-2</v>
      </c>
      <c r="BG1350" s="2">
        <f t="shared" si="548"/>
        <v>1.206466183287769E-2</v>
      </c>
      <c r="BH1350" s="2">
        <f t="shared" si="549"/>
        <v>0</v>
      </c>
      <c r="BI1350" s="2">
        <f t="shared" si="550"/>
        <v>0</v>
      </c>
      <c r="BK1350" t="s">
        <v>1665</v>
      </c>
      <c r="BL1350" t="s">
        <v>317</v>
      </c>
      <c r="BO1350" s="99">
        <v>36</v>
      </c>
      <c r="BP1350" s="97">
        <v>35</v>
      </c>
      <c r="BQ1350" s="103">
        <f t="shared" si="551"/>
        <v>36035</v>
      </c>
      <c r="BS1350" s="7" t="s">
        <v>2466</v>
      </c>
      <c r="BT1350" s="1">
        <v>3846</v>
      </c>
      <c r="BU1350" s="1">
        <v>101</v>
      </c>
      <c r="BV1350" s="1">
        <v>85</v>
      </c>
      <c r="BW1350" s="1">
        <v>48</v>
      </c>
      <c r="BX1350" s="1">
        <v>10717</v>
      </c>
      <c r="BY1350" s="1">
        <v>1079</v>
      </c>
      <c r="BZ1350">
        <v>105</v>
      </c>
    </row>
    <row r="1351" spans="1:78" ht="14" hidden="1" customHeight="1" outlineLevel="1" x14ac:dyDescent="0.2">
      <c r="A1351" t="s">
        <v>140</v>
      </c>
      <c r="B1351" t="s">
        <v>317</v>
      </c>
      <c r="C1351" s="1">
        <f t="shared" si="542"/>
        <v>21081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54"/>
        <v>8567</v>
      </c>
      <c r="H1351" s="2">
        <f t="shared" si="555"/>
        <v>0.40638489635216546</v>
      </c>
      <c r="I1351" s="2"/>
      <c r="J1351" s="2">
        <f t="shared" si="543"/>
        <v>0.25615483136473599</v>
      </c>
      <c r="K1351" s="2">
        <f t="shared" si="544"/>
        <v>0.66253972771690151</v>
      </c>
      <c r="L1351" s="2">
        <f t="shared" si="545"/>
        <v>0</v>
      </c>
      <c r="M1351" s="2">
        <f t="shared" si="546"/>
        <v>8.1305440918362559E-2</v>
      </c>
      <c r="N1351" s="1">
        <f t="shared" si="552"/>
        <v>5400</v>
      </c>
      <c r="O1351" s="1">
        <f t="shared" si="553"/>
        <v>13967</v>
      </c>
      <c r="Q1351" s="61">
        <v>1242</v>
      </c>
      <c r="R1351" s="61">
        <v>270</v>
      </c>
      <c r="S1351" s="61"/>
      <c r="T1351" s="61"/>
      <c r="U1351" s="61"/>
      <c r="V1351" s="61"/>
      <c r="W1351" s="61">
        <v>7</v>
      </c>
      <c r="X1351" s="61">
        <v>195</v>
      </c>
      <c r="Y1351" s="61"/>
      <c r="Z1351" s="61"/>
      <c r="BB1351" s="7">
        <f>IF(Q1351&gt;0,RANK(Q1351,(N1351:P1351,Q1351:AE1351)),0)</f>
        <v>3</v>
      </c>
      <c r="BC1351" s="7">
        <f>IF(R1351&gt;0,RANK(R1351,(N1351:P1351,Q1351:AE1351)),0)</f>
        <v>4</v>
      </c>
      <c r="BD1351" s="7">
        <f>IF(T1351&gt;0,RANK(T1351,(N1351:P1351,Q1351:AE1351)),0)</f>
        <v>0</v>
      </c>
      <c r="BE1351" s="7">
        <f>IF(S1351&gt;0,RANK(S1351,(N1351:P1351,Q1351:AE1351)),0)</f>
        <v>0</v>
      </c>
      <c r="BF1351" s="2">
        <f t="shared" si="547"/>
        <v>5.8915611213889281E-2</v>
      </c>
      <c r="BG1351" s="2">
        <f t="shared" si="548"/>
        <v>1.2807741568236801E-2</v>
      </c>
      <c r="BH1351" s="2">
        <f t="shared" si="549"/>
        <v>0</v>
      </c>
      <c r="BI1351" s="2">
        <f t="shared" si="550"/>
        <v>0</v>
      </c>
      <c r="BK1351" t="s">
        <v>140</v>
      </c>
      <c r="BL1351" t="s">
        <v>317</v>
      </c>
      <c r="BO1351" s="99">
        <v>36</v>
      </c>
      <c r="BP1351" s="97">
        <v>37</v>
      </c>
      <c r="BQ1351" s="103">
        <f t="shared" si="551"/>
        <v>36037</v>
      </c>
      <c r="BS1351" s="7" t="s">
        <v>2466</v>
      </c>
      <c r="BT1351" s="1">
        <v>5019</v>
      </c>
      <c r="BU1351" s="1">
        <v>176</v>
      </c>
      <c r="BV1351" s="1">
        <v>129</v>
      </c>
      <c r="BW1351" s="1">
        <v>76</v>
      </c>
      <c r="BX1351" s="1">
        <v>11888</v>
      </c>
      <c r="BY1351" s="1">
        <v>1937</v>
      </c>
      <c r="BZ1351">
        <v>142</v>
      </c>
    </row>
    <row r="1352" spans="1:78" ht="14" hidden="1" customHeight="1" outlineLevel="1" x14ac:dyDescent="0.2">
      <c r="A1352" t="s">
        <v>625</v>
      </c>
      <c r="B1352" t="s">
        <v>317</v>
      </c>
      <c r="C1352" s="1">
        <f t="shared" si="542"/>
        <v>19170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554"/>
        <v>5975</v>
      </c>
      <c r="H1352" s="2">
        <f t="shared" si="555"/>
        <v>0.31168492436098072</v>
      </c>
      <c r="I1352" s="2"/>
      <c r="J1352" s="2">
        <f t="shared" si="543"/>
        <v>0.31888367240479915</v>
      </c>
      <c r="K1352" s="2">
        <f t="shared" si="544"/>
        <v>0.63056859676577981</v>
      </c>
      <c r="L1352" s="2">
        <f t="shared" si="545"/>
        <v>0</v>
      </c>
      <c r="M1352" s="2">
        <f t="shared" si="546"/>
        <v>5.0547730829420989E-2</v>
      </c>
      <c r="N1352" s="1">
        <f t="shared" si="552"/>
        <v>6113</v>
      </c>
      <c r="O1352" s="1">
        <f t="shared" si="553"/>
        <v>12088</v>
      </c>
      <c r="Q1352" s="61">
        <v>370</v>
      </c>
      <c r="R1352" s="61">
        <v>386</v>
      </c>
      <c r="S1352" s="61"/>
      <c r="T1352" s="61"/>
      <c r="U1352" s="61"/>
      <c r="V1352" s="61"/>
      <c r="W1352" s="61">
        <v>19</v>
      </c>
      <c r="X1352" s="61">
        <v>194</v>
      </c>
      <c r="Y1352" s="61"/>
      <c r="Z1352" s="61"/>
      <c r="BB1352" s="7">
        <f>IF(Q1352&gt;0,RANK(Q1352,(N1352:P1352,Q1352:AE1352)),0)</f>
        <v>4</v>
      </c>
      <c r="BC1352" s="7">
        <f>IF(R1352&gt;0,RANK(R1352,(N1352:P1352,Q1352:AE1352)),0)</f>
        <v>3</v>
      </c>
      <c r="BD1352" s="7">
        <f>IF(T1352&gt;0,RANK(T1352,(N1352:P1352,Q1352:AE1352)),0)</f>
        <v>0</v>
      </c>
      <c r="BE1352" s="7">
        <f>IF(S1352&gt;0,RANK(S1352,(N1352:P1352,Q1352:AE1352)),0)</f>
        <v>0</v>
      </c>
      <c r="BF1352" s="2">
        <f t="shared" si="547"/>
        <v>1.9300991131977047E-2</v>
      </c>
      <c r="BG1352" s="2">
        <f t="shared" si="548"/>
        <v>2.0135628586332811E-2</v>
      </c>
      <c r="BH1352" s="2">
        <f t="shared" si="549"/>
        <v>0</v>
      </c>
      <c r="BI1352" s="2">
        <f t="shared" si="550"/>
        <v>0</v>
      </c>
      <c r="BK1352" t="s">
        <v>625</v>
      </c>
      <c r="BL1352" t="s">
        <v>317</v>
      </c>
      <c r="BO1352" s="99">
        <v>36</v>
      </c>
      <c r="BP1352" s="97">
        <v>39</v>
      </c>
      <c r="BQ1352" s="103">
        <f t="shared" si="551"/>
        <v>36039</v>
      </c>
      <c r="BS1352" s="7" t="s">
        <v>2466</v>
      </c>
      <c r="BT1352" s="1">
        <v>5557</v>
      </c>
      <c r="BU1352" s="1">
        <v>170</v>
      </c>
      <c r="BV1352" s="1">
        <v>270</v>
      </c>
      <c r="BW1352" s="1">
        <v>116</v>
      </c>
      <c r="BX1352" s="1">
        <v>10337</v>
      </c>
      <c r="BY1352" s="1">
        <v>1602</v>
      </c>
      <c r="BZ1352">
        <v>149</v>
      </c>
    </row>
    <row r="1353" spans="1:78" ht="14" hidden="1" customHeight="1" outlineLevel="1" x14ac:dyDescent="0.2">
      <c r="A1353" t="s">
        <v>2539</v>
      </c>
      <c r="B1353" t="s">
        <v>317</v>
      </c>
      <c r="C1353" s="1">
        <f t="shared" si="542"/>
        <v>2778</v>
      </c>
      <c r="D1353" s="7">
        <f>IF(N1353&gt;0, RANK(N1353,(N1353:P1353,Q1353:AE1353)),0)</f>
        <v>2</v>
      </c>
      <c r="E1353" s="7">
        <f>IF(O1353&gt;0,RANK(O1353,(N1353:P1353,Q1353:AE1353)),0)</f>
        <v>1</v>
      </c>
      <c r="F1353" s="7">
        <f>IF(P1353&gt;0,RANK(P1353,(N1353:P1353,Q1353:AE1353)),0)</f>
        <v>0</v>
      </c>
      <c r="G1353" s="1">
        <f t="shared" si="554"/>
        <v>1070</v>
      </c>
      <c r="H1353" s="2">
        <f t="shared" si="555"/>
        <v>0.3851691864650828</v>
      </c>
      <c r="I1353" s="2"/>
      <c r="J1353" s="2">
        <f t="shared" si="543"/>
        <v>0.25989920806335493</v>
      </c>
      <c r="K1353" s="2">
        <f t="shared" si="544"/>
        <v>0.64506839452843767</v>
      </c>
      <c r="L1353" s="2">
        <f t="shared" si="545"/>
        <v>0</v>
      </c>
      <c r="M1353" s="2">
        <f t="shared" si="546"/>
        <v>9.5032397408207459E-2</v>
      </c>
      <c r="N1353" s="1">
        <f t="shared" si="552"/>
        <v>722</v>
      </c>
      <c r="O1353" s="1">
        <f t="shared" si="553"/>
        <v>1792</v>
      </c>
      <c r="Q1353" s="61">
        <v>210</v>
      </c>
      <c r="R1353" s="61">
        <v>23</v>
      </c>
      <c r="S1353" s="61"/>
      <c r="T1353" s="61"/>
      <c r="U1353" s="61"/>
      <c r="V1353" s="61"/>
      <c r="W1353" s="61">
        <v>0</v>
      </c>
      <c r="X1353" s="61">
        <v>31</v>
      </c>
      <c r="Y1353" s="61"/>
      <c r="Z1353" s="61"/>
      <c r="BB1353" s="7">
        <f>IF(Q1353&gt;0,RANK(Q1353,(N1353:P1353,Q1353:AE1353)),0)</f>
        <v>3</v>
      </c>
      <c r="BC1353" s="7">
        <f>IF(R1353&gt;0,RANK(R1353,(N1353:P1353,Q1353:AE1353)),0)</f>
        <v>5</v>
      </c>
      <c r="BD1353" s="7">
        <f>IF(T1353&gt;0,RANK(T1353,(N1353:P1353,Q1353:AE1353)),0)</f>
        <v>0</v>
      </c>
      <c r="BE1353" s="7">
        <f>IF(S1353&gt;0,RANK(S1353,(N1353:P1353,Q1353:AE1353)),0)</f>
        <v>0</v>
      </c>
      <c r="BF1353" s="2">
        <f t="shared" si="547"/>
        <v>7.5593952483801297E-2</v>
      </c>
      <c r="BG1353" s="2">
        <f t="shared" si="548"/>
        <v>8.2793376529877605E-3</v>
      </c>
      <c r="BH1353" s="2">
        <f t="shared" si="549"/>
        <v>0</v>
      </c>
      <c r="BI1353" s="2">
        <f t="shared" si="550"/>
        <v>0</v>
      </c>
      <c r="BK1353" t="s">
        <v>2539</v>
      </c>
      <c r="BL1353" t="s">
        <v>317</v>
      </c>
      <c r="BO1353" s="99">
        <v>36</v>
      </c>
      <c r="BP1353" s="97">
        <v>41</v>
      </c>
      <c r="BQ1353" s="103">
        <f t="shared" si="551"/>
        <v>36041</v>
      </c>
      <c r="BS1353" s="7" t="s">
        <v>2466</v>
      </c>
      <c r="BT1353" s="1">
        <v>676</v>
      </c>
      <c r="BU1353" s="1">
        <v>17</v>
      </c>
      <c r="BV1353" s="1">
        <v>19</v>
      </c>
      <c r="BW1353" s="1">
        <v>10</v>
      </c>
      <c r="BX1353" s="1">
        <v>1606</v>
      </c>
      <c r="BY1353" s="1">
        <v>172</v>
      </c>
      <c r="BZ1353">
        <v>14</v>
      </c>
    </row>
    <row r="1354" spans="1:78" ht="14" hidden="1" customHeight="1" outlineLevel="1" x14ac:dyDescent="0.2">
      <c r="A1354" t="s">
        <v>653</v>
      </c>
      <c r="B1354" t="s">
        <v>317</v>
      </c>
      <c r="C1354" s="1">
        <f t="shared" si="542"/>
        <v>21753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54"/>
        <v>8450</v>
      </c>
      <c r="H1354" s="2">
        <f t="shared" si="555"/>
        <v>0.38845216751712408</v>
      </c>
      <c r="I1354" s="2"/>
      <c r="J1354" s="2">
        <f t="shared" si="543"/>
        <v>0.27233025329839561</v>
      </c>
      <c r="K1354" s="2">
        <f t="shared" si="544"/>
        <v>0.66078242081551974</v>
      </c>
      <c r="L1354" s="2">
        <f t="shared" si="545"/>
        <v>0</v>
      </c>
      <c r="M1354" s="2">
        <f t="shared" si="546"/>
        <v>6.6887325886084703E-2</v>
      </c>
      <c r="N1354" s="1">
        <f t="shared" si="552"/>
        <v>5924</v>
      </c>
      <c r="O1354" s="1">
        <f t="shared" si="553"/>
        <v>14374</v>
      </c>
      <c r="Q1354" s="61">
        <v>831</v>
      </c>
      <c r="R1354" s="61">
        <v>325</v>
      </c>
      <c r="S1354" s="61"/>
      <c r="T1354" s="61"/>
      <c r="U1354" s="61"/>
      <c r="V1354" s="61"/>
      <c r="W1354" s="61">
        <v>12</v>
      </c>
      <c r="X1354" s="61">
        <v>287</v>
      </c>
      <c r="Y1354" s="61"/>
      <c r="Z1354" s="61"/>
      <c r="BB1354" s="7">
        <f>IF(Q1354&gt;0,RANK(Q1354,(N1354:P1354,Q1354:AE1354)),0)</f>
        <v>3</v>
      </c>
      <c r="BC1354" s="7">
        <f>IF(R1354&gt;0,RANK(R1354,(N1354:P1354,Q1354:AE1354)),0)</f>
        <v>4</v>
      </c>
      <c r="BD1354" s="7">
        <f>IF(T1354&gt;0,RANK(T1354,(N1354:P1354,Q1354:AE1354)),0)</f>
        <v>0</v>
      </c>
      <c r="BE1354" s="7">
        <f>IF(S1354&gt;0,RANK(S1354,(N1354:P1354,Q1354:AE1354)),0)</f>
        <v>0</v>
      </c>
      <c r="BF1354" s="2">
        <f t="shared" si="547"/>
        <v>3.8201627361743207E-2</v>
      </c>
      <c r="BG1354" s="2">
        <f t="shared" si="548"/>
        <v>1.4940467981427849E-2</v>
      </c>
      <c r="BH1354" s="2">
        <f t="shared" si="549"/>
        <v>0</v>
      </c>
      <c r="BI1354" s="2">
        <f t="shared" si="550"/>
        <v>0</v>
      </c>
      <c r="BK1354" t="s">
        <v>653</v>
      </c>
      <c r="BL1354" t="s">
        <v>317</v>
      </c>
      <c r="BO1354" s="99">
        <v>36</v>
      </c>
      <c r="BP1354" s="97">
        <v>43</v>
      </c>
      <c r="BQ1354" s="103">
        <f t="shared" si="551"/>
        <v>36043</v>
      </c>
      <c r="BS1354" s="7" t="s">
        <v>2466</v>
      </c>
      <c r="BT1354" s="1">
        <v>5584</v>
      </c>
      <c r="BU1354" s="1">
        <v>172</v>
      </c>
      <c r="BV1354" s="1">
        <v>106</v>
      </c>
      <c r="BW1354" s="1">
        <v>62</v>
      </c>
      <c r="BX1354" s="1">
        <v>12855</v>
      </c>
      <c r="BY1354" s="1">
        <v>1340</v>
      </c>
      <c r="BZ1354">
        <v>179</v>
      </c>
    </row>
    <row r="1355" spans="1:78" ht="14" hidden="1" customHeight="1" outlineLevel="1" x14ac:dyDescent="0.2">
      <c r="A1355" t="s">
        <v>2598</v>
      </c>
      <c r="B1355" t="s">
        <v>317</v>
      </c>
      <c r="C1355" s="1">
        <f t="shared" si="542"/>
        <v>29817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54"/>
        <v>10202</v>
      </c>
      <c r="H1355" s="2">
        <f t="shared" si="555"/>
        <v>0.34215380487641278</v>
      </c>
      <c r="I1355" s="2"/>
      <c r="J1355" s="2">
        <f t="shared" si="543"/>
        <v>0.29721299929570377</v>
      </c>
      <c r="K1355" s="2">
        <f t="shared" si="544"/>
        <v>0.63936680417211655</v>
      </c>
      <c r="L1355" s="2">
        <f t="shared" si="545"/>
        <v>0</v>
      </c>
      <c r="M1355" s="2">
        <f t="shared" si="546"/>
        <v>6.3420196532179673E-2</v>
      </c>
      <c r="N1355" s="1">
        <f t="shared" si="552"/>
        <v>8862</v>
      </c>
      <c r="O1355" s="1">
        <f t="shared" si="553"/>
        <v>19064</v>
      </c>
      <c r="Q1355" s="61">
        <v>867</v>
      </c>
      <c r="R1355" s="61">
        <v>401</v>
      </c>
      <c r="S1355" s="61"/>
      <c r="T1355" s="61"/>
      <c r="U1355" s="61"/>
      <c r="V1355" s="61"/>
      <c r="W1355" s="61">
        <v>18</v>
      </c>
      <c r="X1355" s="61">
        <v>605</v>
      </c>
      <c r="Y1355" s="61"/>
      <c r="Z1355" s="61"/>
      <c r="BB1355" s="7">
        <f>IF(Q1355&gt;0,RANK(Q1355,(N1355:P1355,Q1355:AE1355)),0)</f>
        <v>3</v>
      </c>
      <c r="BC1355" s="7">
        <f>IF(R1355&gt;0,RANK(R1355,(N1355:P1355,Q1355:AE1355)),0)</f>
        <v>5</v>
      </c>
      <c r="BD1355" s="7">
        <f>IF(T1355&gt;0,RANK(T1355,(N1355:P1355,Q1355:AE1355)),0)</f>
        <v>0</v>
      </c>
      <c r="BE1355" s="7">
        <f>IF(S1355&gt;0,RANK(S1355,(N1355:P1355,Q1355:AE1355)),0)</f>
        <v>0</v>
      </c>
      <c r="BF1355" s="2">
        <f t="shared" si="547"/>
        <v>2.9077371969010966E-2</v>
      </c>
      <c r="BG1355" s="2">
        <f t="shared" si="548"/>
        <v>1.3448703759600228E-2</v>
      </c>
      <c r="BH1355" s="2">
        <f t="shared" si="549"/>
        <v>0</v>
      </c>
      <c r="BI1355" s="2">
        <f t="shared" si="550"/>
        <v>0</v>
      </c>
      <c r="BK1355" t="s">
        <v>2598</v>
      </c>
      <c r="BL1355" t="s">
        <v>317</v>
      </c>
      <c r="BO1355" s="99">
        <v>36</v>
      </c>
      <c r="BP1355" s="97">
        <v>45</v>
      </c>
      <c r="BQ1355" s="103">
        <f t="shared" si="551"/>
        <v>36045</v>
      </c>
      <c r="BS1355" s="7" t="s">
        <v>2466</v>
      </c>
      <c r="BT1355" s="1">
        <v>8284</v>
      </c>
      <c r="BU1355" s="1">
        <v>293</v>
      </c>
      <c r="BV1355" s="1">
        <v>178</v>
      </c>
      <c r="BW1355" s="1">
        <v>107</v>
      </c>
      <c r="BX1355" s="1">
        <v>17092</v>
      </c>
      <c r="BY1355" s="1">
        <v>1737</v>
      </c>
      <c r="BZ1355">
        <v>235</v>
      </c>
    </row>
    <row r="1356" spans="1:78" ht="14" hidden="1" customHeight="1" outlineLevel="1" x14ac:dyDescent="0.2">
      <c r="A1356" t="s">
        <v>1351</v>
      </c>
      <c r="B1356" t="s">
        <v>317</v>
      </c>
      <c r="C1356" s="1">
        <f t="shared" si="542"/>
        <v>9056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54"/>
        <v>4699</v>
      </c>
      <c r="H1356" s="2">
        <f t="shared" si="555"/>
        <v>0.51888250883392228</v>
      </c>
      <c r="I1356" s="2"/>
      <c r="J1356" s="2">
        <f t="shared" si="543"/>
        <v>0.204726148409894</v>
      </c>
      <c r="K1356" s="2">
        <f t="shared" si="544"/>
        <v>0.72360865724381629</v>
      </c>
      <c r="L1356" s="2">
        <f t="shared" si="545"/>
        <v>0</v>
      </c>
      <c r="M1356" s="2">
        <f t="shared" si="546"/>
        <v>7.1665194346289707E-2</v>
      </c>
      <c r="N1356" s="1">
        <f t="shared" si="552"/>
        <v>1854</v>
      </c>
      <c r="O1356" s="1">
        <f t="shared" si="553"/>
        <v>6553</v>
      </c>
      <c r="Q1356" s="61">
        <v>412</v>
      </c>
      <c r="R1356" s="61">
        <v>102</v>
      </c>
      <c r="S1356" s="61"/>
      <c r="T1356" s="61"/>
      <c r="U1356" s="61"/>
      <c r="V1356" s="61"/>
      <c r="W1356" s="61">
        <v>5</v>
      </c>
      <c r="X1356" s="61">
        <v>130</v>
      </c>
      <c r="Y1356" s="61"/>
      <c r="Z1356" s="61"/>
      <c r="BB1356" s="7">
        <f>IF(Q1356&gt;0,RANK(Q1356,(N1356:P1356,Q1356:AE1356)),0)</f>
        <v>3</v>
      </c>
      <c r="BC1356" s="7">
        <f>IF(R1356&gt;0,RANK(R1356,(N1356:P1356,Q1356:AE1356)),0)</f>
        <v>5</v>
      </c>
      <c r="BD1356" s="7">
        <f>IF(T1356&gt;0,RANK(T1356,(N1356:P1356,Q1356:AE1356)),0)</f>
        <v>0</v>
      </c>
      <c r="BE1356" s="7">
        <f>IF(S1356&gt;0,RANK(S1356,(N1356:P1356,Q1356:AE1356)),0)</f>
        <v>0</v>
      </c>
      <c r="BF1356" s="2">
        <f t="shared" si="547"/>
        <v>4.5494699646643107E-2</v>
      </c>
      <c r="BG1356" s="2">
        <f t="shared" si="548"/>
        <v>1.1263250883392226E-2</v>
      </c>
      <c r="BH1356" s="2">
        <f t="shared" si="549"/>
        <v>0</v>
      </c>
      <c r="BI1356" s="2">
        <f t="shared" si="550"/>
        <v>0</v>
      </c>
      <c r="BK1356" t="s">
        <v>1351</v>
      </c>
      <c r="BL1356" t="s">
        <v>317</v>
      </c>
      <c r="BO1356" s="99">
        <v>36</v>
      </c>
      <c r="BP1356" s="97">
        <v>49</v>
      </c>
      <c r="BQ1356" s="103">
        <f t="shared" si="551"/>
        <v>36049</v>
      </c>
      <c r="BS1356" s="7" t="s">
        <v>2466</v>
      </c>
      <c r="BT1356" s="1">
        <v>1718</v>
      </c>
      <c r="BU1356" s="1">
        <v>71</v>
      </c>
      <c r="BV1356" s="1">
        <v>34</v>
      </c>
      <c r="BW1356" s="1">
        <v>31</v>
      </c>
      <c r="BX1356" s="1">
        <v>5945</v>
      </c>
      <c r="BY1356" s="1">
        <v>534</v>
      </c>
      <c r="BZ1356">
        <v>74</v>
      </c>
    </row>
    <row r="1357" spans="1:78" ht="14" hidden="1" customHeight="1" outlineLevel="1" x14ac:dyDescent="0.2">
      <c r="A1357" t="s">
        <v>737</v>
      </c>
      <c r="B1357" t="s">
        <v>317</v>
      </c>
      <c r="C1357" s="1">
        <f t="shared" si="542"/>
        <v>24346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554"/>
        <v>6990</v>
      </c>
      <c r="H1357" s="2">
        <f t="shared" si="555"/>
        <v>0.28711081902571262</v>
      </c>
      <c r="I1357" s="2"/>
      <c r="J1357" s="2">
        <f t="shared" si="543"/>
        <v>0.3136860264519839</v>
      </c>
      <c r="K1357" s="2">
        <f t="shared" si="544"/>
        <v>0.60079684547769652</v>
      </c>
      <c r="L1357" s="2">
        <f t="shared" si="545"/>
        <v>0</v>
      </c>
      <c r="M1357" s="2">
        <f t="shared" si="546"/>
        <v>8.5517128070319637E-2</v>
      </c>
      <c r="N1357" s="1">
        <f t="shared" si="552"/>
        <v>7637</v>
      </c>
      <c r="O1357" s="1">
        <f t="shared" si="553"/>
        <v>14627</v>
      </c>
      <c r="Q1357" s="61">
        <v>1339</v>
      </c>
      <c r="R1357" s="61">
        <v>415</v>
      </c>
      <c r="S1357" s="61"/>
      <c r="T1357" s="61"/>
      <c r="U1357" s="61"/>
      <c r="V1357" s="61"/>
      <c r="W1357" s="61">
        <v>17</v>
      </c>
      <c r="X1357" s="61">
        <v>311</v>
      </c>
      <c r="Y1357" s="61"/>
      <c r="Z1357" s="61"/>
      <c r="BB1357" s="7">
        <f>IF(Q1357&gt;0,RANK(Q1357,(N1357:P1357,Q1357:AE1357)),0)</f>
        <v>3</v>
      </c>
      <c r="BC1357" s="7">
        <f>IF(R1357&gt;0,RANK(R1357,(N1357:P1357,Q1357:AE1357)),0)</f>
        <v>4</v>
      </c>
      <c r="BD1357" s="7">
        <f>IF(T1357&gt;0,RANK(T1357,(N1357:P1357,Q1357:AE1357)),0)</f>
        <v>0</v>
      </c>
      <c r="BE1357" s="7">
        <f>IF(S1357&gt;0,RANK(S1357,(N1357:P1357,Q1357:AE1357)),0)</f>
        <v>0</v>
      </c>
      <c r="BF1357" s="2">
        <f t="shared" si="547"/>
        <v>5.4998767764725211E-2</v>
      </c>
      <c r="BG1357" s="2">
        <f t="shared" si="548"/>
        <v>1.7045921301240451E-2</v>
      </c>
      <c r="BH1357" s="2">
        <f t="shared" si="549"/>
        <v>0</v>
      </c>
      <c r="BI1357" s="2">
        <f t="shared" si="550"/>
        <v>0</v>
      </c>
      <c r="BK1357" t="s">
        <v>737</v>
      </c>
      <c r="BL1357" t="s">
        <v>317</v>
      </c>
      <c r="BO1357" s="99">
        <v>36</v>
      </c>
      <c r="BP1357" s="97">
        <v>51</v>
      </c>
      <c r="BQ1357" s="103">
        <f t="shared" si="551"/>
        <v>36051</v>
      </c>
      <c r="BS1357" s="7" t="s">
        <v>2466</v>
      </c>
      <c r="BT1357" s="1">
        <v>7062</v>
      </c>
      <c r="BU1357" s="1">
        <v>215</v>
      </c>
      <c r="BV1357" s="1">
        <v>228</v>
      </c>
      <c r="BW1357" s="1">
        <v>132</v>
      </c>
      <c r="BX1357" s="1">
        <v>12639</v>
      </c>
      <c r="BY1357" s="1">
        <v>1827</v>
      </c>
      <c r="BZ1357">
        <v>161</v>
      </c>
    </row>
    <row r="1358" spans="1:78" ht="14" hidden="1" customHeight="1" outlineLevel="1" x14ac:dyDescent="0.2">
      <c r="A1358" t="s">
        <v>1693</v>
      </c>
      <c r="B1358" t="s">
        <v>317</v>
      </c>
      <c r="C1358" s="1">
        <f t="shared" si="542"/>
        <v>25908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0</v>
      </c>
      <c r="G1358" s="1">
        <f t="shared" si="554"/>
        <v>5610</v>
      </c>
      <c r="H1358" s="2">
        <f t="shared" si="555"/>
        <v>0.21653543307086615</v>
      </c>
      <c r="I1358" s="2"/>
      <c r="J1358" s="2">
        <f t="shared" si="543"/>
        <v>0.34761463640574342</v>
      </c>
      <c r="K1358" s="2">
        <f t="shared" si="544"/>
        <v>0.56415006947660951</v>
      </c>
      <c r="L1358" s="2">
        <f t="shared" si="545"/>
        <v>0</v>
      </c>
      <c r="M1358" s="2">
        <f t="shared" si="546"/>
        <v>8.8235294117647078E-2</v>
      </c>
      <c r="N1358" s="1">
        <f t="shared" si="552"/>
        <v>9006</v>
      </c>
      <c r="O1358" s="1">
        <f t="shared" si="553"/>
        <v>14616</v>
      </c>
      <c r="Q1358" s="61">
        <v>961</v>
      </c>
      <c r="R1358" s="61">
        <v>510</v>
      </c>
      <c r="S1358" s="61"/>
      <c r="T1358" s="61"/>
      <c r="U1358" s="61"/>
      <c r="V1358" s="61"/>
      <c r="W1358" s="61">
        <v>13</v>
      </c>
      <c r="X1358" s="61">
        <v>802</v>
      </c>
      <c r="Y1358" s="61"/>
      <c r="Z1358" s="61"/>
      <c r="BB1358" s="7">
        <f>IF(Q1358&gt;0,RANK(Q1358,(N1358:P1358,Q1358:AE1358)),0)</f>
        <v>3</v>
      </c>
      <c r="BC1358" s="7">
        <f>IF(R1358&gt;0,RANK(R1358,(N1358:P1358,Q1358:AE1358)),0)</f>
        <v>5</v>
      </c>
      <c r="BD1358" s="7">
        <f>IF(T1358&gt;0,RANK(T1358,(N1358:P1358,Q1358:AE1358)),0)</f>
        <v>0</v>
      </c>
      <c r="BE1358" s="7">
        <f>IF(S1358&gt;0,RANK(S1358,(N1358:P1358,Q1358:AE1358)),0)</f>
        <v>0</v>
      </c>
      <c r="BF1358" s="2">
        <f t="shared" si="547"/>
        <v>3.7092789871854256E-2</v>
      </c>
      <c r="BG1358" s="2">
        <f t="shared" si="548"/>
        <v>1.968503937007874E-2</v>
      </c>
      <c r="BH1358" s="2">
        <f t="shared" si="549"/>
        <v>0</v>
      </c>
      <c r="BI1358" s="2">
        <f t="shared" si="550"/>
        <v>0</v>
      </c>
      <c r="BK1358" t="s">
        <v>1693</v>
      </c>
      <c r="BL1358" t="s">
        <v>317</v>
      </c>
      <c r="BO1358" s="99">
        <v>36</v>
      </c>
      <c r="BP1358" s="97">
        <v>53</v>
      </c>
      <c r="BQ1358" s="103">
        <f t="shared" si="551"/>
        <v>36053</v>
      </c>
      <c r="BS1358" s="7" t="s">
        <v>2466</v>
      </c>
      <c r="BT1358" s="1">
        <v>8323</v>
      </c>
      <c r="BU1358" s="1">
        <v>324</v>
      </c>
      <c r="BV1358" s="1">
        <v>232</v>
      </c>
      <c r="BW1358" s="1">
        <v>127</v>
      </c>
      <c r="BX1358" s="1">
        <v>12538</v>
      </c>
      <c r="BY1358" s="1">
        <v>1875</v>
      </c>
      <c r="BZ1358">
        <v>203</v>
      </c>
    </row>
    <row r="1359" spans="1:78" ht="14" hidden="1" customHeight="1" outlineLevel="1" x14ac:dyDescent="0.2">
      <c r="A1359" t="s">
        <v>1563</v>
      </c>
      <c r="B1359" t="s">
        <v>317</v>
      </c>
      <c r="C1359" s="1">
        <f t="shared" si="542"/>
        <v>280266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>IF(P1359&gt;0,RANK(P1359,(N1359:P1359,Q1359:AE1359)),0)</f>
        <v>0</v>
      </c>
      <c r="G1359" s="1">
        <f t="shared" si="554"/>
        <v>24201</v>
      </c>
      <c r="H1359" s="2">
        <f t="shared" si="555"/>
        <v>8.6350110252403078E-2</v>
      </c>
      <c r="I1359" s="2"/>
      <c r="J1359" s="2">
        <f t="shared" si="543"/>
        <v>0.51062205190783039</v>
      </c>
      <c r="K1359" s="2">
        <f t="shared" si="544"/>
        <v>0.42427194165542736</v>
      </c>
      <c r="L1359" s="2">
        <f t="shared" si="545"/>
        <v>0</v>
      </c>
      <c r="M1359" s="2">
        <f t="shared" si="546"/>
        <v>6.5106006436742248E-2</v>
      </c>
      <c r="N1359" s="1">
        <f t="shared" si="552"/>
        <v>143110</v>
      </c>
      <c r="O1359" s="1">
        <f t="shared" si="553"/>
        <v>118909</v>
      </c>
      <c r="Q1359" s="61">
        <v>9540</v>
      </c>
      <c r="R1359" s="61">
        <v>4392</v>
      </c>
      <c r="S1359" s="61"/>
      <c r="T1359" s="61"/>
      <c r="U1359" s="61"/>
      <c r="V1359" s="61"/>
      <c r="W1359" s="61">
        <v>154</v>
      </c>
      <c r="X1359" s="61">
        <v>4161</v>
      </c>
      <c r="Y1359" s="61"/>
      <c r="Z1359" s="61"/>
      <c r="BB1359" s="7">
        <f>IF(Q1359&gt;0,RANK(Q1359,(N1359:P1359,Q1359:AE1359)),0)</f>
        <v>3</v>
      </c>
      <c r="BC1359" s="7">
        <f>IF(R1359&gt;0,RANK(R1359,(N1359:P1359,Q1359:AE1359)),0)</f>
        <v>4</v>
      </c>
      <c r="BD1359" s="7">
        <f>IF(T1359&gt;0,RANK(T1359,(N1359:P1359,Q1359:AE1359)),0)</f>
        <v>0</v>
      </c>
      <c r="BE1359" s="7">
        <f>IF(S1359&gt;0,RANK(S1359,(N1359:P1359,Q1359:AE1359)),0)</f>
        <v>0</v>
      </c>
      <c r="BF1359" s="2">
        <f t="shared" si="547"/>
        <v>3.4039091434565731E-2</v>
      </c>
      <c r="BG1359" s="2">
        <f t="shared" si="548"/>
        <v>1.5670827000064225E-2</v>
      </c>
      <c r="BH1359" s="2">
        <f t="shared" si="549"/>
        <v>0</v>
      </c>
      <c r="BI1359" s="2">
        <f t="shared" si="550"/>
        <v>0</v>
      </c>
      <c r="BK1359" t="s">
        <v>1563</v>
      </c>
      <c r="BL1359" t="s">
        <v>317</v>
      </c>
      <c r="BO1359" s="99">
        <v>36</v>
      </c>
      <c r="BP1359" s="97">
        <v>55</v>
      </c>
      <c r="BQ1359" s="103">
        <f t="shared" si="551"/>
        <v>36055</v>
      </c>
      <c r="BS1359" s="7" t="s">
        <v>2466</v>
      </c>
      <c r="BT1359" s="1">
        <v>134046</v>
      </c>
      <c r="BU1359" s="1">
        <v>3594</v>
      </c>
      <c r="BV1359" s="1">
        <v>3584</v>
      </c>
      <c r="BW1359" s="1">
        <v>1886</v>
      </c>
      <c r="BX1359" s="1">
        <v>98869</v>
      </c>
      <c r="BY1359" s="1">
        <v>18458</v>
      </c>
      <c r="BZ1359">
        <v>1582</v>
      </c>
    </row>
    <row r="1360" spans="1:78" ht="14" hidden="1" customHeight="1" outlineLevel="1" x14ac:dyDescent="0.2">
      <c r="A1360" t="s">
        <v>24</v>
      </c>
      <c r="B1360" t="s">
        <v>317</v>
      </c>
      <c r="C1360" s="1">
        <f t="shared" si="542"/>
        <v>15341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1">
        <f t="shared" si="554"/>
        <v>5769</v>
      </c>
      <c r="H1360" s="2">
        <f t="shared" si="555"/>
        <v>0.37605110488234145</v>
      </c>
      <c r="I1360" s="2"/>
      <c r="J1360" s="2">
        <f t="shared" si="543"/>
        <v>0.28577015839906134</v>
      </c>
      <c r="K1360" s="2">
        <f t="shared" si="544"/>
        <v>0.66182126328140278</v>
      </c>
      <c r="L1360" s="2">
        <f t="shared" si="545"/>
        <v>0</v>
      </c>
      <c r="M1360" s="2">
        <f t="shared" si="546"/>
        <v>5.2408578319535937E-2</v>
      </c>
      <c r="N1360" s="1">
        <f t="shared" si="552"/>
        <v>4384</v>
      </c>
      <c r="O1360" s="1">
        <f t="shared" si="553"/>
        <v>10153</v>
      </c>
      <c r="Q1360" s="61">
        <v>398</v>
      </c>
      <c r="R1360" s="61">
        <v>210</v>
      </c>
      <c r="S1360" s="61"/>
      <c r="T1360" s="61"/>
      <c r="U1360" s="61"/>
      <c r="V1360" s="61"/>
      <c r="W1360" s="61">
        <v>8</v>
      </c>
      <c r="X1360" s="61">
        <v>188</v>
      </c>
      <c r="Y1360" s="61"/>
      <c r="Z1360" s="61"/>
      <c r="BB1360" s="7">
        <f>IF(Q1360&gt;0,RANK(Q1360,(N1360:P1360,Q1360:AE1360)),0)</f>
        <v>3</v>
      </c>
      <c r="BC1360" s="7">
        <f>IF(R1360&gt;0,RANK(R1360,(N1360:P1360,Q1360:AE1360)),0)</f>
        <v>4</v>
      </c>
      <c r="BD1360" s="7">
        <f>IF(T1360&gt;0,RANK(T1360,(N1360:P1360,Q1360:AE1360)),0)</f>
        <v>0</v>
      </c>
      <c r="BE1360" s="7">
        <f>IF(S1360&gt;0,RANK(S1360,(N1360:P1360,Q1360:AE1360)),0)</f>
        <v>0</v>
      </c>
      <c r="BF1360" s="2">
        <f t="shared" si="547"/>
        <v>2.5943549964148362E-2</v>
      </c>
      <c r="BG1360" s="2">
        <f t="shared" si="548"/>
        <v>1.368880777002803E-2</v>
      </c>
      <c r="BH1360" s="2">
        <f t="shared" si="549"/>
        <v>0</v>
      </c>
      <c r="BI1360" s="2">
        <f t="shared" si="550"/>
        <v>0</v>
      </c>
      <c r="BK1360" t="s">
        <v>24</v>
      </c>
      <c r="BL1360" t="s">
        <v>317</v>
      </c>
      <c r="BO1360" s="99">
        <v>36</v>
      </c>
      <c r="BP1360" s="97">
        <v>57</v>
      </c>
      <c r="BQ1360" s="103">
        <f t="shared" si="551"/>
        <v>36057</v>
      </c>
      <c r="BS1360" s="7" t="s">
        <v>2466</v>
      </c>
      <c r="BT1360" s="1">
        <v>4081</v>
      </c>
      <c r="BU1360" s="1">
        <v>138</v>
      </c>
      <c r="BV1360" s="1">
        <v>109</v>
      </c>
      <c r="BW1360" s="1">
        <v>56</v>
      </c>
      <c r="BX1360" s="1">
        <v>8704</v>
      </c>
      <c r="BY1360" s="1">
        <v>1315</v>
      </c>
      <c r="BZ1360">
        <v>134</v>
      </c>
    </row>
    <row r="1361" spans="1:78" ht="14" hidden="1" customHeight="1" outlineLevel="1" x14ac:dyDescent="0.2">
      <c r="A1361" t="s">
        <v>754</v>
      </c>
      <c r="B1361" t="s">
        <v>317</v>
      </c>
      <c r="C1361" s="1">
        <f t="shared" si="542"/>
        <v>495317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0</v>
      </c>
      <c r="G1361" s="1">
        <f t="shared" si="554"/>
        <v>77331</v>
      </c>
      <c r="H1361" s="2">
        <f t="shared" si="555"/>
        <v>0.15612425981745023</v>
      </c>
      <c r="I1361" s="2"/>
      <c r="J1361" s="2">
        <f t="shared" si="543"/>
        <v>0.56878726149112591</v>
      </c>
      <c r="K1361" s="2">
        <f t="shared" si="544"/>
        <v>0.41266300167367564</v>
      </c>
      <c r="L1361" s="2">
        <f t="shared" si="545"/>
        <v>0</v>
      </c>
      <c r="M1361" s="2">
        <f t="shared" si="546"/>
        <v>1.8549736835198449E-2</v>
      </c>
      <c r="N1361" s="1">
        <f t="shared" si="552"/>
        <v>281730</v>
      </c>
      <c r="O1361" s="1">
        <f t="shared" si="553"/>
        <v>204399</v>
      </c>
      <c r="Q1361" s="61">
        <v>2879</v>
      </c>
      <c r="R1361" s="61">
        <v>4067</v>
      </c>
      <c r="S1361" s="61"/>
      <c r="T1361" s="61"/>
      <c r="U1361" s="61"/>
      <c r="V1361" s="61"/>
      <c r="W1361" s="61">
        <v>296</v>
      </c>
      <c r="X1361" s="61">
        <v>1946</v>
      </c>
      <c r="Y1361" s="61"/>
      <c r="Z1361" s="61"/>
      <c r="BB1361" s="7">
        <f>IF(Q1361&gt;0,RANK(Q1361,(N1361:P1361,Q1361:AE1361)),0)</f>
        <v>4</v>
      </c>
      <c r="BC1361" s="7">
        <f>IF(R1361&gt;0,RANK(R1361,(N1361:P1361,Q1361:AE1361)),0)</f>
        <v>3</v>
      </c>
      <c r="BD1361" s="7">
        <f>IF(T1361&gt;0,RANK(T1361,(N1361:P1361,Q1361:AE1361)),0)</f>
        <v>0</v>
      </c>
      <c r="BE1361" s="7">
        <f>IF(S1361&gt;0,RANK(S1361,(N1361:P1361,Q1361:AE1361)),0)</f>
        <v>0</v>
      </c>
      <c r="BF1361" s="2">
        <f t="shared" si="547"/>
        <v>5.8124393065451018E-3</v>
      </c>
      <c r="BG1361" s="2">
        <f t="shared" si="548"/>
        <v>8.2109033204998006E-3</v>
      </c>
      <c r="BH1361" s="2">
        <f t="shared" si="549"/>
        <v>0</v>
      </c>
      <c r="BI1361" s="2">
        <f t="shared" si="550"/>
        <v>0</v>
      </c>
      <c r="BK1361" t="s">
        <v>754</v>
      </c>
      <c r="BL1361" t="s">
        <v>317</v>
      </c>
      <c r="BO1361" s="99">
        <v>36</v>
      </c>
      <c r="BP1361" s="97">
        <v>59</v>
      </c>
      <c r="BQ1361" s="103">
        <f t="shared" si="551"/>
        <v>36059</v>
      </c>
      <c r="BS1361" s="7" t="s">
        <v>2466</v>
      </c>
      <c r="BT1361" s="1">
        <v>271363</v>
      </c>
      <c r="BU1361" s="1">
        <v>3695</v>
      </c>
      <c r="BV1361" s="1">
        <v>4596</v>
      </c>
      <c r="BW1361" s="1">
        <v>2076</v>
      </c>
      <c r="BX1361" s="1">
        <v>185912</v>
      </c>
      <c r="BY1361" s="1">
        <v>17008</v>
      </c>
      <c r="BZ1361">
        <v>1479</v>
      </c>
    </row>
    <row r="1362" spans="1:78" ht="14" hidden="1" customHeight="1" outlineLevel="1" x14ac:dyDescent="0.2">
      <c r="A1362" t="s">
        <v>995</v>
      </c>
      <c r="B1362" t="s">
        <v>317</v>
      </c>
      <c r="C1362" s="1">
        <f t="shared" si="542"/>
        <v>72333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1">
        <f t="shared" si="554"/>
        <v>13291</v>
      </c>
      <c r="H1362" s="2">
        <f t="shared" si="555"/>
        <v>0.18374739054097022</v>
      </c>
      <c r="I1362" s="2"/>
      <c r="J1362" s="2">
        <f t="shared" si="543"/>
        <v>0.38642113558126995</v>
      </c>
      <c r="K1362" s="2">
        <f t="shared" si="544"/>
        <v>0.57016852612224023</v>
      </c>
      <c r="L1362" s="2">
        <f t="shared" si="545"/>
        <v>0</v>
      </c>
      <c r="M1362" s="2">
        <f t="shared" si="546"/>
        <v>4.3410338296489881E-2</v>
      </c>
      <c r="N1362" s="1">
        <f t="shared" si="552"/>
        <v>27951</v>
      </c>
      <c r="O1362" s="1">
        <f t="shared" si="553"/>
        <v>41242</v>
      </c>
      <c r="Q1362" s="61">
        <v>1467</v>
      </c>
      <c r="R1362" s="61">
        <v>956</v>
      </c>
      <c r="S1362" s="61"/>
      <c r="T1362" s="61"/>
      <c r="U1362" s="61"/>
      <c r="V1362" s="61"/>
      <c r="W1362" s="61">
        <v>38</v>
      </c>
      <c r="X1362" s="61">
        <v>679</v>
      </c>
      <c r="Y1362" s="61"/>
      <c r="Z1362" s="61"/>
      <c r="BB1362" s="7">
        <f>IF(Q1362&gt;0,RANK(Q1362,(N1362:P1362,Q1362:AE1362)),0)</f>
        <v>3</v>
      </c>
      <c r="BC1362" s="7">
        <f>IF(R1362&gt;0,RANK(R1362,(N1362:P1362,Q1362:AE1362)),0)</f>
        <v>4</v>
      </c>
      <c r="BD1362" s="7">
        <f>IF(T1362&gt;0,RANK(T1362,(N1362:P1362,Q1362:AE1362)),0)</f>
        <v>0</v>
      </c>
      <c r="BE1362" s="7">
        <f>IF(S1362&gt;0,RANK(S1362,(N1362:P1362,Q1362:AE1362)),0)</f>
        <v>0</v>
      </c>
      <c r="BF1362" s="2">
        <f t="shared" si="547"/>
        <v>2.0281199452532039E-2</v>
      </c>
      <c r="BG1362" s="2">
        <f t="shared" si="548"/>
        <v>1.3216650767975889E-2</v>
      </c>
      <c r="BH1362" s="2">
        <f t="shared" si="549"/>
        <v>0</v>
      </c>
      <c r="BI1362" s="2">
        <f t="shared" si="550"/>
        <v>0</v>
      </c>
      <c r="BK1362" t="s">
        <v>995</v>
      </c>
      <c r="BL1362" t="s">
        <v>317</v>
      </c>
      <c r="BO1362" s="99">
        <v>36</v>
      </c>
      <c r="BP1362" s="97">
        <v>63</v>
      </c>
      <c r="BQ1362" s="103">
        <f t="shared" si="551"/>
        <v>36063</v>
      </c>
      <c r="BS1362" s="7" t="s">
        <v>2466</v>
      </c>
      <c r="BT1362" s="1">
        <v>26057</v>
      </c>
      <c r="BU1362" s="1">
        <v>903</v>
      </c>
      <c r="BV1362" s="1">
        <v>716</v>
      </c>
      <c r="BW1362" s="1">
        <v>275</v>
      </c>
      <c r="BX1362" s="1">
        <v>34059</v>
      </c>
      <c r="BY1362" s="1">
        <v>6692</v>
      </c>
      <c r="BZ1362">
        <v>491</v>
      </c>
    </row>
    <row r="1363" spans="1:78" ht="14" hidden="1" customHeight="1" outlineLevel="1" x14ac:dyDescent="0.2">
      <c r="A1363" t="s">
        <v>1354</v>
      </c>
      <c r="B1363" t="s">
        <v>317</v>
      </c>
      <c r="C1363" s="1">
        <f t="shared" si="542"/>
        <v>78665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si="554"/>
        <v>17007</v>
      </c>
      <c r="H1363" s="2">
        <f t="shared" si="555"/>
        <v>0.2161952583741181</v>
      </c>
      <c r="I1363" s="2"/>
      <c r="J1363" s="2">
        <f t="shared" si="543"/>
        <v>0.35506260725862837</v>
      </c>
      <c r="K1363" s="2">
        <f t="shared" si="544"/>
        <v>0.5712578656327465</v>
      </c>
      <c r="L1363" s="2">
        <f t="shared" si="545"/>
        <v>0</v>
      </c>
      <c r="M1363" s="2">
        <f t="shared" si="546"/>
        <v>7.3679527108625131E-2</v>
      </c>
      <c r="N1363" s="1">
        <f t="shared" si="552"/>
        <v>27931</v>
      </c>
      <c r="O1363" s="1">
        <f t="shared" si="553"/>
        <v>44938</v>
      </c>
      <c r="Q1363" s="61">
        <v>3180</v>
      </c>
      <c r="R1363" s="61">
        <v>1084</v>
      </c>
      <c r="S1363" s="61"/>
      <c r="T1363" s="61"/>
      <c r="U1363" s="61"/>
      <c r="V1363" s="61"/>
      <c r="W1363" s="61">
        <v>28</v>
      </c>
      <c r="X1363" s="61">
        <v>1504</v>
      </c>
      <c r="Y1363" s="61"/>
      <c r="Z1363" s="61"/>
      <c r="BB1363" s="7">
        <f>IF(Q1363&gt;0,RANK(Q1363,(N1363:P1363,Q1363:AE1363)),0)</f>
        <v>3</v>
      </c>
      <c r="BC1363" s="7">
        <f>IF(R1363&gt;0,RANK(R1363,(N1363:P1363,Q1363:AE1363)),0)</f>
        <v>5</v>
      </c>
      <c r="BD1363" s="7">
        <f>IF(T1363&gt;0,RANK(T1363,(N1363:P1363,Q1363:AE1363)),0)</f>
        <v>0</v>
      </c>
      <c r="BE1363" s="7">
        <f>IF(S1363&gt;0,RANK(S1363,(N1363:P1363,Q1363:AE1363)),0)</f>
        <v>0</v>
      </c>
      <c r="BF1363" s="2">
        <f t="shared" si="547"/>
        <v>4.0424585266637003E-2</v>
      </c>
      <c r="BG1363" s="2">
        <f t="shared" si="548"/>
        <v>1.3779952965105194E-2</v>
      </c>
      <c r="BH1363" s="2">
        <f t="shared" si="549"/>
        <v>0</v>
      </c>
      <c r="BI1363" s="2">
        <f t="shared" si="550"/>
        <v>0</v>
      </c>
      <c r="BK1363" t="s">
        <v>1354</v>
      </c>
      <c r="BL1363" t="s">
        <v>317</v>
      </c>
      <c r="BO1363" s="99">
        <v>36</v>
      </c>
      <c r="BP1363" s="97">
        <v>65</v>
      </c>
      <c r="BQ1363" s="103">
        <f t="shared" si="551"/>
        <v>36065</v>
      </c>
      <c r="BS1363" s="7" t="s">
        <v>2466</v>
      </c>
      <c r="BT1363" s="1">
        <v>25878</v>
      </c>
      <c r="BU1363" s="1">
        <v>1085</v>
      </c>
      <c r="BV1363" s="1">
        <v>672</v>
      </c>
      <c r="BW1363" s="1">
        <v>296</v>
      </c>
      <c r="BX1363" s="1">
        <v>40038</v>
      </c>
      <c r="BY1363" s="1">
        <v>4426</v>
      </c>
      <c r="BZ1363">
        <v>474</v>
      </c>
    </row>
    <row r="1364" spans="1:78" ht="14" hidden="1" customHeight="1" outlineLevel="1" x14ac:dyDescent="0.2">
      <c r="A1364" t="s">
        <v>1381</v>
      </c>
      <c r="B1364" t="s">
        <v>317</v>
      </c>
      <c r="C1364" s="1">
        <f t="shared" si="542"/>
        <v>175619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0</v>
      </c>
      <c r="G1364" s="1">
        <f t="shared" si="554"/>
        <v>10659</v>
      </c>
      <c r="H1364" s="2">
        <f t="shared" si="555"/>
        <v>6.0693888474481691E-2</v>
      </c>
      <c r="I1364" s="2"/>
      <c r="J1364" s="2">
        <f t="shared" si="543"/>
        <v>0.4850386347718641</v>
      </c>
      <c r="K1364" s="2">
        <f t="shared" si="544"/>
        <v>0.42434474629738239</v>
      </c>
      <c r="L1364" s="2">
        <f t="shared" si="545"/>
        <v>0</v>
      </c>
      <c r="M1364" s="2">
        <f t="shared" si="546"/>
        <v>9.0616618930753567E-2</v>
      </c>
      <c r="N1364" s="1">
        <f t="shared" si="552"/>
        <v>85182</v>
      </c>
      <c r="O1364" s="1">
        <f t="shared" si="553"/>
        <v>74523</v>
      </c>
      <c r="Q1364" s="61">
        <v>4687</v>
      </c>
      <c r="R1364" s="61">
        <v>5312</v>
      </c>
      <c r="S1364" s="61"/>
      <c r="T1364" s="61"/>
      <c r="U1364" s="61"/>
      <c r="V1364" s="61"/>
      <c r="W1364" s="61">
        <v>147</v>
      </c>
      <c r="X1364" s="61">
        <v>5768</v>
      </c>
      <c r="Y1364" s="61"/>
      <c r="Z1364" s="61"/>
      <c r="BB1364" s="7">
        <f>IF(Q1364&gt;0,RANK(Q1364,(N1364:P1364,Q1364:AE1364)),0)</f>
        <v>5</v>
      </c>
      <c r="BC1364" s="7">
        <f>IF(R1364&gt;0,RANK(R1364,(N1364:P1364,Q1364:AE1364)),0)</f>
        <v>4</v>
      </c>
      <c r="BD1364" s="7">
        <f>IF(T1364&gt;0,RANK(T1364,(N1364:P1364,Q1364:AE1364)),0)</f>
        <v>0</v>
      </c>
      <c r="BE1364" s="7">
        <f>IF(S1364&gt;0,RANK(S1364,(N1364:P1364,Q1364:AE1364)),0)</f>
        <v>0</v>
      </c>
      <c r="BF1364" s="2">
        <f t="shared" si="547"/>
        <v>2.6688456260427401E-2</v>
      </c>
      <c r="BG1364" s="2">
        <f t="shared" si="548"/>
        <v>3.0247296704798456E-2</v>
      </c>
      <c r="BH1364" s="2">
        <f t="shared" si="549"/>
        <v>0</v>
      </c>
      <c r="BI1364" s="2">
        <f t="shared" si="550"/>
        <v>0</v>
      </c>
      <c r="BK1364" t="s">
        <v>1381</v>
      </c>
      <c r="BL1364" t="s">
        <v>317</v>
      </c>
      <c r="BO1364" s="99">
        <v>36</v>
      </c>
      <c r="BP1364" s="97">
        <v>67</v>
      </c>
      <c r="BQ1364" s="103">
        <f t="shared" si="551"/>
        <v>36067</v>
      </c>
      <c r="BS1364" s="7" t="s">
        <v>2466</v>
      </c>
      <c r="BT1364" s="1">
        <v>78849</v>
      </c>
      <c r="BU1364" s="1">
        <v>2891</v>
      </c>
      <c r="BV1364" s="1">
        <v>2392</v>
      </c>
      <c r="BW1364" s="1">
        <v>1050</v>
      </c>
      <c r="BX1364" s="1">
        <v>62497</v>
      </c>
      <c r="BY1364" s="1">
        <v>10839</v>
      </c>
      <c r="BZ1364">
        <v>1187</v>
      </c>
    </row>
    <row r="1365" spans="1:78" ht="14" hidden="1" customHeight="1" outlineLevel="1" x14ac:dyDescent="0.2">
      <c r="A1365" t="s">
        <v>1153</v>
      </c>
      <c r="B1365" t="s">
        <v>317</v>
      </c>
      <c r="C1365" s="1">
        <f t="shared" si="542"/>
        <v>43663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54"/>
        <v>7357</v>
      </c>
      <c r="H1365" s="2">
        <f t="shared" si="555"/>
        <v>0.16849506447106247</v>
      </c>
      <c r="I1365" s="2"/>
      <c r="J1365" s="2">
        <f t="shared" si="543"/>
        <v>0.38059684400980237</v>
      </c>
      <c r="K1365" s="2">
        <f t="shared" si="544"/>
        <v>0.54909190848086475</v>
      </c>
      <c r="L1365" s="2">
        <f t="shared" si="545"/>
        <v>0</v>
      </c>
      <c r="M1365" s="2">
        <f t="shared" si="546"/>
        <v>7.0311247509332819E-2</v>
      </c>
      <c r="N1365" s="1">
        <f t="shared" si="552"/>
        <v>16618</v>
      </c>
      <c r="O1365" s="1">
        <f t="shared" si="553"/>
        <v>23975</v>
      </c>
      <c r="Q1365" s="61">
        <v>1773</v>
      </c>
      <c r="R1365" s="61">
        <v>690</v>
      </c>
      <c r="S1365" s="61"/>
      <c r="T1365" s="61"/>
      <c r="U1365" s="61"/>
      <c r="V1365" s="61"/>
      <c r="W1365" s="61">
        <v>26</v>
      </c>
      <c r="X1365" s="61">
        <v>581</v>
      </c>
      <c r="Y1365" s="61"/>
      <c r="Z1365" s="61"/>
      <c r="BB1365" s="7">
        <f>IF(Q1365&gt;0,RANK(Q1365,(N1365:P1365,Q1365:AE1365)),0)</f>
        <v>3</v>
      </c>
      <c r="BC1365" s="7">
        <f>IF(R1365&gt;0,RANK(R1365,(N1365:P1365,Q1365:AE1365)),0)</f>
        <v>4</v>
      </c>
      <c r="BD1365" s="7">
        <f>IF(T1365&gt;0,RANK(T1365,(N1365:P1365,Q1365:AE1365)),0)</f>
        <v>0</v>
      </c>
      <c r="BE1365" s="7">
        <f>IF(S1365&gt;0,RANK(S1365,(N1365:P1365,Q1365:AE1365)),0)</f>
        <v>0</v>
      </c>
      <c r="BF1365" s="2">
        <f t="shared" si="547"/>
        <v>4.0606463138126103E-2</v>
      </c>
      <c r="BG1365" s="2">
        <f t="shared" si="548"/>
        <v>1.5802853674736047E-2</v>
      </c>
      <c r="BH1365" s="2">
        <f t="shared" si="549"/>
        <v>0</v>
      </c>
      <c r="BI1365" s="2">
        <f t="shared" si="550"/>
        <v>0</v>
      </c>
      <c r="BK1365" t="s">
        <v>1153</v>
      </c>
      <c r="BL1365" t="s">
        <v>317</v>
      </c>
      <c r="BO1365" s="99">
        <v>36</v>
      </c>
      <c r="BP1365" s="97">
        <v>69</v>
      </c>
      <c r="BQ1365" s="103">
        <f t="shared" si="551"/>
        <v>36069</v>
      </c>
      <c r="BS1365" s="7" t="s">
        <v>2466</v>
      </c>
      <c r="BT1365" s="1">
        <v>15529</v>
      </c>
      <c r="BU1365" s="1">
        <v>482</v>
      </c>
      <c r="BV1365" s="1">
        <v>364</v>
      </c>
      <c r="BW1365" s="1">
        <v>243</v>
      </c>
      <c r="BX1365" s="1">
        <v>20673</v>
      </c>
      <c r="BY1365" s="1">
        <v>3008</v>
      </c>
      <c r="BZ1365">
        <v>294</v>
      </c>
    </row>
    <row r="1366" spans="1:78" ht="14" hidden="1" customHeight="1" outlineLevel="1" x14ac:dyDescent="0.2">
      <c r="A1366" t="s">
        <v>1082</v>
      </c>
      <c r="B1366" t="s">
        <v>317</v>
      </c>
      <c r="C1366" s="1">
        <f t="shared" ref="C1366:C1396" si="556">SUM(N1366:AY1366)</f>
        <v>122581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0</v>
      </c>
      <c r="G1366" s="1">
        <f t="shared" si="554"/>
        <v>4019</v>
      </c>
      <c r="H1366" s="2">
        <f t="shared" si="555"/>
        <v>3.2786484039125152E-2</v>
      </c>
      <c r="I1366" s="2"/>
      <c r="J1366" s="2">
        <f t="shared" ref="J1366:J1396" si="557">IF($C1366=0,"-",N1366/$C1366)</f>
        <v>0.46403602515887454</v>
      </c>
      <c r="K1366" s="2">
        <f t="shared" ref="K1366:K1396" si="558">IF($C1366=0,"-",O1366/$C1366)</f>
        <v>0.4968225091979997</v>
      </c>
      <c r="L1366" s="2">
        <f t="shared" ref="L1366:L1396" si="559">IF($C1366=0,"-",P1366/$C1366)</f>
        <v>0</v>
      </c>
      <c r="M1366" s="2">
        <f t="shared" ref="M1366:M1396" si="560">IF(C1366=0,"-",(1-J1366-K1366-L1366))</f>
        <v>3.9141465643125761E-2</v>
      </c>
      <c r="N1366" s="1">
        <f t="shared" si="552"/>
        <v>56882</v>
      </c>
      <c r="O1366" s="1">
        <f t="shared" si="553"/>
        <v>60901</v>
      </c>
      <c r="Q1366" s="61">
        <v>1857</v>
      </c>
      <c r="R1366" s="61">
        <v>1882</v>
      </c>
      <c r="S1366" s="61"/>
      <c r="T1366" s="61"/>
      <c r="U1366" s="61"/>
      <c r="V1366" s="61"/>
      <c r="W1366" s="61">
        <v>97</v>
      </c>
      <c r="X1366" s="61">
        <v>962</v>
      </c>
      <c r="Y1366" s="61"/>
      <c r="Z1366" s="61"/>
      <c r="BB1366" s="7">
        <f>IF(Q1366&gt;0,RANK(Q1366,(N1366:P1366,Q1366:AE1366)),0)</f>
        <v>4</v>
      </c>
      <c r="BC1366" s="7">
        <f>IF(R1366&gt;0,RANK(R1366,(N1366:P1366,Q1366:AE1366)),0)</f>
        <v>3</v>
      </c>
      <c r="BD1366" s="7">
        <f>IF(T1366&gt;0,RANK(T1366,(N1366:P1366,Q1366:AE1366)),0)</f>
        <v>0</v>
      </c>
      <c r="BE1366" s="7">
        <f>IF(S1366&gt;0,RANK(S1366,(N1366:P1366,Q1366:AE1366)),0)</f>
        <v>0</v>
      </c>
      <c r="BF1366" s="2">
        <f t="shared" ref="BF1366:BF1396" si="561">IF($C1366=0,"-",Q1366/$C1366)</f>
        <v>1.5149166673464892E-2</v>
      </c>
      <c r="BG1366" s="2">
        <f t="shared" ref="BG1366:BG1396" si="562">IF($C1366=0,"-",R1366/$C1366)</f>
        <v>1.5353113451513693E-2</v>
      </c>
      <c r="BH1366" s="2">
        <f t="shared" ref="BH1366:BH1396" si="563">IF($C1366=0,"-",T1366/$C1366)</f>
        <v>0</v>
      </c>
      <c r="BI1366" s="2">
        <f t="shared" ref="BI1366:BI1396" si="564">IF($C1366=0,"-",S1366/$C1366)</f>
        <v>0</v>
      </c>
      <c r="BK1366" t="s">
        <v>1082</v>
      </c>
      <c r="BL1366" t="s">
        <v>317</v>
      </c>
      <c r="BO1366" s="99">
        <v>36</v>
      </c>
      <c r="BP1366" s="97">
        <v>71</v>
      </c>
      <c r="BQ1366" s="103">
        <f t="shared" ref="BQ1366:BQ1395" si="565">BO1366*1000+BP1366</f>
        <v>36071</v>
      </c>
      <c r="BS1366" s="7" t="s">
        <v>2466</v>
      </c>
      <c r="BT1366" s="1">
        <v>50261</v>
      </c>
      <c r="BU1366" s="1">
        <v>4809</v>
      </c>
      <c r="BV1366" s="1">
        <v>1188</v>
      </c>
      <c r="BW1366" s="1">
        <v>624</v>
      </c>
      <c r="BX1366" s="1">
        <v>52957</v>
      </c>
      <c r="BY1366" s="1">
        <v>6774</v>
      </c>
      <c r="BZ1366">
        <v>1170</v>
      </c>
    </row>
    <row r="1367" spans="1:78" ht="14" hidden="1" customHeight="1" outlineLevel="1" x14ac:dyDescent="0.2">
      <c r="A1367" t="s">
        <v>430</v>
      </c>
      <c r="B1367" t="s">
        <v>317</v>
      </c>
      <c r="C1367" s="1">
        <f t="shared" si="556"/>
        <v>12899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54"/>
        <v>5811</v>
      </c>
      <c r="H1367" s="2">
        <f t="shared" si="555"/>
        <v>0.45050003876269479</v>
      </c>
      <c r="I1367" s="2"/>
      <c r="J1367" s="2">
        <f t="shared" si="557"/>
        <v>0.23893325063958445</v>
      </c>
      <c r="K1367" s="2">
        <f t="shared" si="558"/>
        <v>0.68943328940227921</v>
      </c>
      <c r="L1367" s="2">
        <f t="shared" si="559"/>
        <v>0</v>
      </c>
      <c r="M1367" s="2">
        <f t="shared" si="560"/>
        <v>7.1633459958136303E-2</v>
      </c>
      <c r="N1367" s="1">
        <f t="shared" si="552"/>
        <v>3082</v>
      </c>
      <c r="O1367" s="1">
        <f t="shared" si="553"/>
        <v>8893</v>
      </c>
      <c r="Q1367" s="61">
        <v>697</v>
      </c>
      <c r="R1367" s="61">
        <v>123</v>
      </c>
      <c r="S1367" s="61"/>
      <c r="T1367" s="61"/>
      <c r="U1367" s="61"/>
      <c r="V1367" s="61"/>
      <c r="W1367" s="61">
        <v>3</v>
      </c>
      <c r="X1367" s="61">
        <v>101</v>
      </c>
      <c r="Y1367" s="61"/>
      <c r="Z1367" s="61"/>
      <c r="BB1367" s="7">
        <f>IF(Q1367&gt;0,RANK(Q1367,(N1367:P1367,Q1367:AE1367)),0)</f>
        <v>3</v>
      </c>
      <c r="BC1367" s="7">
        <f>IF(R1367&gt;0,RANK(R1367,(N1367:P1367,Q1367:AE1367)),0)</f>
        <v>4</v>
      </c>
      <c r="BD1367" s="7">
        <f>IF(T1367&gt;0,RANK(T1367,(N1367:P1367,Q1367:AE1367)),0)</f>
        <v>0</v>
      </c>
      <c r="BE1367" s="7">
        <f>IF(S1367&gt;0,RANK(S1367,(N1367:P1367,Q1367:AE1367)),0)</f>
        <v>0</v>
      </c>
      <c r="BF1367" s="2">
        <f t="shared" si="561"/>
        <v>5.4035196526862547E-2</v>
      </c>
      <c r="BG1367" s="2">
        <f t="shared" si="562"/>
        <v>9.5356229165051553E-3</v>
      </c>
      <c r="BH1367" s="2">
        <f t="shared" si="563"/>
        <v>0</v>
      </c>
      <c r="BI1367" s="2">
        <f t="shared" si="564"/>
        <v>0</v>
      </c>
      <c r="BK1367" t="s">
        <v>430</v>
      </c>
      <c r="BL1367" t="s">
        <v>317</v>
      </c>
      <c r="BO1367" s="99">
        <v>36</v>
      </c>
      <c r="BP1367" s="97">
        <v>73</v>
      </c>
      <c r="BQ1367" s="103">
        <f t="shared" si="565"/>
        <v>36073</v>
      </c>
      <c r="BS1367" s="7" t="s">
        <v>2466</v>
      </c>
      <c r="BT1367" s="1">
        <v>2894</v>
      </c>
      <c r="BU1367" s="1">
        <v>84</v>
      </c>
      <c r="BV1367" s="1">
        <v>69</v>
      </c>
      <c r="BW1367" s="1">
        <v>35</v>
      </c>
      <c r="BX1367" s="1">
        <v>7667</v>
      </c>
      <c r="BY1367" s="1">
        <v>1133</v>
      </c>
      <c r="BZ1367">
        <v>93</v>
      </c>
    </row>
    <row r="1368" spans="1:78" ht="14" hidden="1" customHeight="1" outlineLevel="1" x14ac:dyDescent="0.2">
      <c r="A1368" t="s">
        <v>787</v>
      </c>
      <c r="B1368" t="s">
        <v>317</v>
      </c>
      <c r="C1368" s="1">
        <f t="shared" si="556"/>
        <v>38664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0</v>
      </c>
      <c r="G1368" s="1">
        <f t="shared" si="554"/>
        <v>11285</v>
      </c>
      <c r="H1368" s="2">
        <f t="shared" si="555"/>
        <v>0.29187357748810261</v>
      </c>
      <c r="I1368" s="2"/>
      <c r="J1368" s="2">
        <f t="shared" si="557"/>
        <v>0.30633147113594039</v>
      </c>
      <c r="K1368" s="2">
        <f t="shared" si="558"/>
        <v>0.598205048624043</v>
      </c>
      <c r="L1368" s="2">
        <f t="shared" si="559"/>
        <v>0</v>
      </c>
      <c r="M1368" s="2">
        <f t="shared" si="560"/>
        <v>9.5463480240016607E-2</v>
      </c>
      <c r="N1368" s="1">
        <f t="shared" si="552"/>
        <v>11844</v>
      </c>
      <c r="O1368" s="1">
        <f t="shared" si="553"/>
        <v>23129</v>
      </c>
      <c r="Q1368" s="61">
        <v>1755</v>
      </c>
      <c r="R1368" s="61">
        <v>650</v>
      </c>
      <c r="S1368" s="61"/>
      <c r="T1368" s="61"/>
      <c r="U1368" s="61"/>
      <c r="V1368" s="61"/>
      <c r="W1368" s="61">
        <v>11</v>
      </c>
      <c r="X1368" s="61">
        <v>1275</v>
      </c>
      <c r="Y1368" s="61"/>
      <c r="Z1368" s="61"/>
      <c r="BB1368" s="7">
        <f>IF(Q1368&gt;0,RANK(Q1368,(N1368:P1368,Q1368:AE1368)),0)</f>
        <v>3</v>
      </c>
      <c r="BC1368" s="7">
        <f>IF(R1368&gt;0,RANK(R1368,(N1368:P1368,Q1368:AE1368)),0)</f>
        <v>5</v>
      </c>
      <c r="BD1368" s="7">
        <f>IF(T1368&gt;0,RANK(T1368,(N1368:P1368,Q1368:AE1368)),0)</f>
        <v>0</v>
      </c>
      <c r="BE1368" s="7">
        <f>IF(S1368&gt;0,RANK(S1368,(N1368:P1368,Q1368:AE1368)),0)</f>
        <v>0</v>
      </c>
      <c r="BF1368" s="2">
        <f t="shared" si="561"/>
        <v>4.5391061452513967E-2</v>
      </c>
      <c r="BG1368" s="2">
        <f t="shared" si="562"/>
        <v>1.681150424167184E-2</v>
      </c>
      <c r="BH1368" s="2">
        <f t="shared" si="563"/>
        <v>0</v>
      </c>
      <c r="BI1368" s="2">
        <f t="shared" si="564"/>
        <v>0</v>
      </c>
      <c r="BK1368" t="s">
        <v>787</v>
      </c>
      <c r="BL1368" t="s">
        <v>317</v>
      </c>
      <c r="BO1368" s="99">
        <v>36</v>
      </c>
      <c r="BP1368" s="97">
        <v>75</v>
      </c>
      <c r="BQ1368" s="103">
        <f t="shared" si="565"/>
        <v>36075</v>
      </c>
      <c r="BS1368" s="7" t="s">
        <v>2466</v>
      </c>
      <c r="BT1368" s="1">
        <v>10969</v>
      </c>
      <c r="BU1368" s="1">
        <v>448</v>
      </c>
      <c r="BV1368" s="1">
        <v>268</v>
      </c>
      <c r="BW1368" s="1">
        <v>159</v>
      </c>
      <c r="BX1368" s="1">
        <v>20296</v>
      </c>
      <c r="BY1368" s="1">
        <v>2583</v>
      </c>
      <c r="BZ1368">
        <v>250</v>
      </c>
    </row>
    <row r="1369" spans="1:78" ht="14" hidden="1" customHeight="1" outlineLevel="1" x14ac:dyDescent="0.2">
      <c r="A1369" t="s">
        <v>806</v>
      </c>
      <c r="B1369" t="s">
        <v>317</v>
      </c>
      <c r="C1369" s="1">
        <f t="shared" si="556"/>
        <v>21203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0</v>
      </c>
      <c r="G1369" s="1">
        <f t="shared" si="554"/>
        <v>3441</v>
      </c>
      <c r="H1369" s="2">
        <f t="shared" si="555"/>
        <v>0.16228835542140263</v>
      </c>
      <c r="I1369" s="2"/>
      <c r="J1369" s="2">
        <f t="shared" si="557"/>
        <v>0.38442673206621703</v>
      </c>
      <c r="K1369" s="2">
        <f t="shared" si="558"/>
        <v>0.54671508748761966</v>
      </c>
      <c r="L1369" s="2">
        <f t="shared" si="559"/>
        <v>0</v>
      </c>
      <c r="M1369" s="2">
        <f t="shared" si="560"/>
        <v>6.885818044616332E-2</v>
      </c>
      <c r="N1369" s="1">
        <f t="shared" si="552"/>
        <v>8151</v>
      </c>
      <c r="O1369" s="1">
        <f t="shared" si="553"/>
        <v>11592</v>
      </c>
      <c r="Q1369" s="61">
        <v>726</v>
      </c>
      <c r="R1369" s="61">
        <v>422</v>
      </c>
      <c r="S1369" s="61"/>
      <c r="T1369" s="61"/>
      <c r="U1369" s="61"/>
      <c r="V1369" s="61"/>
      <c r="W1369" s="61">
        <v>19</v>
      </c>
      <c r="X1369" s="61">
        <v>293</v>
      </c>
      <c r="Y1369" s="61"/>
      <c r="Z1369" s="61"/>
      <c r="BB1369" s="7">
        <f>IF(Q1369&gt;0,RANK(Q1369,(N1369:P1369,Q1369:AE1369)),0)</f>
        <v>3</v>
      </c>
      <c r="BC1369" s="7">
        <f>IF(R1369&gt;0,RANK(R1369,(N1369:P1369,Q1369:AE1369)),0)</f>
        <v>4</v>
      </c>
      <c r="BD1369" s="7">
        <f>IF(T1369&gt;0,RANK(T1369,(N1369:P1369,Q1369:AE1369)),0)</f>
        <v>0</v>
      </c>
      <c r="BE1369" s="7">
        <f>IF(S1369&gt;0,RANK(S1369,(N1369:P1369,Q1369:AE1369)),0)</f>
        <v>0</v>
      </c>
      <c r="BF1369" s="2">
        <f t="shared" si="561"/>
        <v>3.4240437673914069E-2</v>
      </c>
      <c r="BG1369" s="2">
        <f t="shared" si="562"/>
        <v>1.9902843937178703E-2</v>
      </c>
      <c r="BH1369" s="2">
        <f t="shared" si="563"/>
        <v>0</v>
      </c>
      <c r="BI1369" s="2">
        <f t="shared" si="564"/>
        <v>0</v>
      </c>
      <c r="BK1369" t="s">
        <v>806</v>
      </c>
      <c r="BL1369" t="s">
        <v>317</v>
      </c>
      <c r="BO1369" s="99">
        <v>36</v>
      </c>
      <c r="BP1369" s="97">
        <v>77</v>
      </c>
      <c r="BQ1369" s="103">
        <f t="shared" si="565"/>
        <v>36077</v>
      </c>
      <c r="BS1369" s="7" t="s">
        <v>2466</v>
      </c>
      <c r="BT1369" s="1">
        <v>7565</v>
      </c>
      <c r="BU1369" s="1">
        <v>232</v>
      </c>
      <c r="BV1369" s="1">
        <v>211</v>
      </c>
      <c r="BW1369" s="1">
        <v>143</v>
      </c>
      <c r="BX1369" s="1">
        <v>10444</v>
      </c>
      <c r="BY1369" s="1">
        <v>1006</v>
      </c>
      <c r="BZ1369">
        <v>142</v>
      </c>
    </row>
    <row r="1370" spans="1:78" ht="14" hidden="1" customHeight="1" outlineLevel="1" x14ac:dyDescent="0.2">
      <c r="A1370" t="s">
        <v>956</v>
      </c>
      <c r="B1370" t="s">
        <v>317</v>
      </c>
      <c r="C1370" s="1">
        <f t="shared" si="556"/>
        <v>38535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0</v>
      </c>
      <c r="G1370" s="1">
        <f t="shared" si="554"/>
        <v>4358</v>
      </c>
      <c r="H1370" s="2">
        <f t="shared" si="555"/>
        <v>0.11309199429090437</v>
      </c>
      <c r="I1370" s="2"/>
      <c r="J1370" s="2">
        <f t="shared" si="557"/>
        <v>0.42963539639288956</v>
      </c>
      <c r="K1370" s="2">
        <f t="shared" si="558"/>
        <v>0.54272739068379394</v>
      </c>
      <c r="L1370" s="2">
        <f t="shared" si="559"/>
        <v>0</v>
      </c>
      <c r="M1370" s="2">
        <f t="shared" si="560"/>
        <v>2.7637212923316445E-2</v>
      </c>
      <c r="N1370" s="1">
        <f t="shared" si="552"/>
        <v>16556</v>
      </c>
      <c r="O1370" s="1">
        <f t="shared" si="553"/>
        <v>20914</v>
      </c>
      <c r="Q1370" s="61">
        <v>332</v>
      </c>
      <c r="R1370" s="61">
        <v>458</v>
      </c>
      <c r="S1370" s="61"/>
      <c r="T1370" s="61"/>
      <c r="U1370" s="61"/>
      <c r="V1370" s="61"/>
      <c r="W1370" s="61">
        <v>22</v>
      </c>
      <c r="X1370" s="61">
        <v>253</v>
      </c>
      <c r="Y1370" s="61"/>
      <c r="Z1370" s="61"/>
      <c r="BB1370" s="7">
        <f>IF(Q1370&gt;0,RANK(Q1370,(N1370:P1370,Q1370:AE1370)),0)</f>
        <v>4</v>
      </c>
      <c r="BC1370" s="7">
        <f>IF(R1370&gt;0,RANK(R1370,(N1370:P1370,Q1370:AE1370)),0)</f>
        <v>3</v>
      </c>
      <c r="BD1370" s="7">
        <f>IF(T1370&gt;0,RANK(T1370,(N1370:P1370,Q1370:AE1370)),0)</f>
        <v>0</v>
      </c>
      <c r="BE1370" s="7">
        <f>IF(S1370&gt;0,RANK(S1370,(N1370:P1370,Q1370:AE1370)),0)</f>
        <v>0</v>
      </c>
      <c r="BF1370" s="2">
        <f t="shared" si="561"/>
        <v>8.6155443103671982E-3</v>
      </c>
      <c r="BG1370" s="2">
        <f t="shared" si="562"/>
        <v>1.1885299078759569E-2</v>
      </c>
      <c r="BH1370" s="2">
        <f t="shared" si="563"/>
        <v>0</v>
      </c>
      <c r="BI1370" s="2">
        <f t="shared" si="564"/>
        <v>0</v>
      </c>
      <c r="BK1370" t="s">
        <v>956</v>
      </c>
      <c r="BL1370" t="s">
        <v>317</v>
      </c>
      <c r="BO1370" s="99">
        <v>36</v>
      </c>
      <c r="BP1370" s="97">
        <v>79</v>
      </c>
      <c r="BQ1370" s="103">
        <f t="shared" si="565"/>
        <v>36079</v>
      </c>
      <c r="BS1370" s="7" t="s">
        <v>2466</v>
      </c>
      <c r="BT1370" s="1">
        <v>15320</v>
      </c>
      <c r="BU1370" s="1">
        <v>503</v>
      </c>
      <c r="BV1370" s="1">
        <v>516</v>
      </c>
      <c r="BW1370" s="1">
        <v>217</v>
      </c>
      <c r="BX1370" s="1">
        <v>18184</v>
      </c>
      <c r="BY1370" s="1">
        <v>2539</v>
      </c>
      <c r="BZ1370">
        <v>191</v>
      </c>
    </row>
    <row r="1371" spans="1:78" ht="14" hidden="1" customHeight="1" outlineLevel="1" x14ac:dyDescent="0.2">
      <c r="A1371" t="s">
        <v>1853</v>
      </c>
      <c r="B1371" t="s">
        <v>317</v>
      </c>
      <c r="C1371" s="1">
        <f t="shared" si="556"/>
        <v>60500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0</v>
      </c>
      <c r="G1371" s="1">
        <f t="shared" si="554"/>
        <v>8729</v>
      </c>
      <c r="H1371" s="2">
        <f t="shared" si="555"/>
        <v>0.14428099173553718</v>
      </c>
      <c r="I1371" s="2"/>
      <c r="J1371" s="2">
        <f t="shared" si="557"/>
        <v>0.39062809917355373</v>
      </c>
      <c r="K1371" s="2">
        <f t="shared" si="558"/>
        <v>0.53490909090909089</v>
      </c>
      <c r="L1371" s="2">
        <f t="shared" si="559"/>
        <v>0</v>
      </c>
      <c r="M1371" s="2">
        <f t="shared" si="560"/>
        <v>7.4462809917355322E-2</v>
      </c>
      <c r="N1371" s="1">
        <f t="shared" si="552"/>
        <v>23633</v>
      </c>
      <c r="O1371" s="1">
        <f t="shared" si="553"/>
        <v>32362</v>
      </c>
      <c r="Q1371" s="61">
        <v>1376</v>
      </c>
      <c r="R1371" s="61">
        <v>1802</v>
      </c>
      <c r="S1371" s="61"/>
      <c r="T1371" s="61"/>
      <c r="U1371" s="61"/>
      <c r="V1371" s="61"/>
      <c r="W1371" s="61">
        <v>57</v>
      </c>
      <c r="X1371" s="61">
        <v>1270</v>
      </c>
      <c r="Y1371" s="61"/>
      <c r="Z1371" s="61"/>
      <c r="BB1371" s="7">
        <f>IF(Q1371&gt;0,RANK(Q1371,(N1371:P1371,Q1371:AE1371)),0)</f>
        <v>4</v>
      </c>
      <c r="BC1371" s="7">
        <f>IF(R1371&gt;0,RANK(R1371,(N1371:P1371,Q1371:AE1371)),0)</f>
        <v>3</v>
      </c>
      <c r="BD1371" s="7">
        <f>IF(T1371&gt;0,RANK(T1371,(N1371:P1371,Q1371:AE1371)),0)</f>
        <v>0</v>
      </c>
      <c r="BE1371" s="7">
        <f>IF(S1371&gt;0,RANK(S1371,(N1371:P1371,Q1371:AE1371)),0)</f>
        <v>0</v>
      </c>
      <c r="BF1371" s="2">
        <f t="shared" si="561"/>
        <v>2.274380165289256E-2</v>
      </c>
      <c r="BG1371" s="2">
        <f t="shared" si="562"/>
        <v>2.9785123966942148E-2</v>
      </c>
      <c r="BH1371" s="2">
        <f t="shared" si="563"/>
        <v>0</v>
      </c>
      <c r="BI1371" s="2">
        <f t="shared" si="564"/>
        <v>0</v>
      </c>
      <c r="BK1371" t="s">
        <v>1853</v>
      </c>
      <c r="BL1371" t="s">
        <v>317</v>
      </c>
      <c r="BO1371" s="99">
        <v>36</v>
      </c>
      <c r="BP1371" s="97">
        <v>83</v>
      </c>
      <c r="BQ1371" s="103">
        <f t="shared" si="565"/>
        <v>36083</v>
      </c>
      <c r="BS1371" s="7" t="s">
        <v>2466</v>
      </c>
      <c r="BT1371" s="1">
        <v>21274</v>
      </c>
      <c r="BU1371" s="1">
        <v>960</v>
      </c>
      <c r="BV1371" s="1">
        <v>962</v>
      </c>
      <c r="BW1371" s="1">
        <v>437</v>
      </c>
      <c r="BX1371" s="1">
        <v>26425</v>
      </c>
      <c r="BY1371" s="1">
        <v>5304</v>
      </c>
      <c r="BZ1371">
        <v>633</v>
      </c>
    </row>
    <row r="1372" spans="1:78" ht="14" hidden="1" customHeight="1" outlineLevel="1" x14ac:dyDescent="0.2">
      <c r="A1372" t="s">
        <v>184</v>
      </c>
      <c r="B1372" t="s">
        <v>317</v>
      </c>
      <c r="C1372" s="1">
        <f t="shared" si="556"/>
        <v>101205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0</v>
      </c>
      <c r="G1372" s="1">
        <f t="shared" si="554"/>
        <v>10416</v>
      </c>
      <c r="H1372" s="2">
        <f t="shared" si="555"/>
        <v>0.10291981621461391</v>
      </c>
      <c r="I1372" s="2"/>
      <c r="J1372" s="2">
        <f t="shared" si="557"/>
        <v>0.53787856331208928</v>
      </c>
      <c r="K1372" s="2">
        <f t="shared" si="558"/>
        <v>0.4349587470974754</v>
      </c>
      <c r="L1372" s="2">
        <f t="shared" si="559"/>
        <v>0</v>
      </c>
      <c r="M1372" s="2">
        <f t="shared" si="560"/>
        <v>2.7162689590435329E-2</v>
      </c>
      <c r="N1372" s="1">
        <f t="shared" si="552"/>
        <v>54436</v>
      </c>
      <c r="O1372" s="1">
        <f t="shared" si="553"/>
        <v>44020</v>
      </c>
      <c r="Q1372" s="61">
        <v>714</v>
      </c>
      <c r="R1372" s="61">
        <v>1157</v>
      </c>
      <c r="S1372" s="61"/>
      <c r="T1372" s="61"/>
      <c r="U1372" s="61"/>
      <c r="V1372" s="61"/>
      <c r="W1372" s="61">
        <v>51</v>
      </c>
      <c r="X1372" s="61">
        <v>827</v>
      </c>
      <c r="Y1372" s="61"/>
      <c r="Z1372" s="61"/>
      <c r="BB1372" s="7">
        <f>IF(Q1372&gt;0,RANK(Q1372,(N1372:P1372,Q1372:AE1372)),0)</f>
        <v>5</v>
      </c>
      <c r="BC1372" s="7">
        <f>IF(R1372&gt;0,RANK(R1372,(N1372:P1372,Q1372:AE1372)),0)</f>
        <v>3</v>
      </c>
      <c r="BD1372" s="7">
        <f>IF(T1372&gt;0,RANK(T1372,(N1372:P1372,Q1372:AE1372)),0)</f>
        <v>0</v>
      </c>
      <c r="BE1372" s="7">
        <f>IF(S1372&gt;0,RANK(S1372,(N1372:P1372,Q1372:AE1372)),0)</f>
        <v>0</v>
      </c>
      <c r="BF1372" s="2">
        <f t="shared" si="561"/>
        <v>7.0549874018082112E-3</v>
      </c>
      <c r="BG1372" s="2">
        <f t="shared" si="562"/>
        <v>1.1432241490044959E-2</v>
      </c>
      <c r="BH1372" s="2">
        <f t="shared" si="563"/>
        <v>0</v>
      </c>
      <c r="BI1372" s="2">
        <f t="shared" si="564"/>
        <v>0</v>
      </c>
      <c r="BK1372" t="s">
        <v>184</v>
      </c>
      <c r="BL1372" t="s">
        <v>317</v>
      </c>
      <c r="BO1372" s="99">
        <v>36</v>
      </c>
      <c r="BP1372" s="97">
        <v>87</v>
      </c>
      <c r="BQ1372" s="103">
        <f t="shared" si="565"/>
        <v>36087</v>
      </c>
      <c r="BS1372" s="7" t="s">
        <v>2466</v>
      </c>
      <c r="BT1372" s="1">
        <v>51523</v>
      </c>
      <c r="BU1372" s="1">
        <v>1145</v>
      </c>
      <c r="BV1372" s="1">
        <v>1229</v>
      </c>
      <c r="BW1372" s="1">
        <v>539</v>
      </c>
      <c r="BX1372" s="1">
        <v>36365</v>
      </c>
      <c r="BY1372" s="1">
        <v>4845</v>
      </c>
      <c r="BZ1372">
        <v>2810</v>
      </c>
    </row>
    <row r="1373" spans="1:78" ht="14" hidden="1" customHeight="1" outlineLevel="1" x14ac:dyDescent="0.2">
      <c r="A1373" t="s">
        <v>368</v>
      </c>
      <c r="B1373" t="s">
        <v>317</v>
      </c>
      <c r="C1373" s="1">
        <f t="shared" si="556"/>
        <v>32499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0</v>
      </c>
      <c r="G1373" s="1">
        <f t="shared" si="554"/>
        <v>7256</v>
      </c>
      <c r="H1373" s="2">
        <f t="shared" si="555"/>
        <v>0.22326840825871566</v>
      </c>
      <c r="I1373" s="2"/>
      <c r="J1373" s="2">
        <f t="shared" si="557"/>
        <v>0.35004153973968427</v>
      </c>
      <c r="K1373" s="2">
        <f t="shared" si="558"/>
        <v>0.57330994799839996</v>
      </c>
      <c r="L1373" s="2">
        <f t="shared" si="559"/>
        <v>0</v>
      </c>
      <c r="M1373" s="2">
        <f t="shared" si="560"/>
        <v>7.6648512261915713E-2</v>
      </c>
      <c r="N1373" s="1">
        <f t="shared" si="552"/>
        <v>11376</v>
      </c>
      <c r="O1373" s="1">
        <f t="shared" si="553"/>
        <v>18632</v>
      </c>
      <c r="Q1373" s="61">
        <v>1530</v>
      </c>
      <c r="R1373" s="61">
        <v>538</v>
      </c>
      <c r="S1373" s="61"/>
      <c r="T1373" s="61"/>
      <c r="U1373" s="61"/>
      <c r="V1373" s="61"/>
      <c r="W1373" s="61">
        <v>21</v>
      </c>
      <c r="X1373" s="61">
        <v>402</v>
      </c>
      <c r="Y1373" s="61"/>
      <c r="Z1373" s="61"/>
      <c r="BB1373" s="7">
        <f>IF(Q1373&gt;0,RANK(Q1373,(N1373:P1373,Q1373:AE1373)),0)</f>
        <v>3</v>
      </c>
      <c r="BC1373" s="7">
        <f>IF(R1373&gt;0,RANK(R1373,(N1373:P1373,Q1373:AE1373)),0)</f>
        <v>4</v>
      </c>
      <c r="BD1373" s="7">
        <f>IF(T1373&gt;0,RANK(T1373,(N1373:P1373,Q1373:AE1373)),0)</f>
        <v>0</v>
      </c>
      <c r="BE1373" s="7">
        <f>IF(S1373&gt;0,RANK(S1373,(N1373:P1373,Q1373:AE1373)),0)</f>
        <v>0</v>
      </c>
      <c r="BF1373" s="2">
        <f t="shared" si="561"/>
        <v>4.7078371642204374E-2</v>
      </c>
      <c r="BG1373" s="2">
        <f t="shared" si="562"/>
        <v>1.6554355518631342E-2</v>
      </c>
      <c r="BH1373" s="2">
        <f t="shared" si="563"/>
        <v>0</v>
      </c>
      <c r="BI1373" s="2">
        <f t="shared" si="564"/>
        <v>0</v>
      </c>
      <c r="BK1373" t="s">
        <v>368</v>
      </c>
      <c r="BL1373" t="s">
        <v>317</v>
      </c>
      <c r="BO1373" s="99">
        <v>36</v>
      </c>
      <c r="BP1373" s="97">
        <v>89</v>
      </c>
      <c r="BQ1373" s="103">
        <f t="shared" si="565"/>
        <v>36089</v>
      </c>
      <c r="BS1373" s="7" t="s">
        <v>2466</v>
      </c>
      <c r="BT1373" s="1">
        <v>10678</v>
      </c>
      <c r="BU1373" s="1">
        <v>280</v>
      </c>
      <c r="BV1373" s="1">
        <v>281</v>
      </c>
      <c r="BW1373" s="1">
        <v>137</v>
      </c>
      <c r="BX1373" s="1">
        <v>16632</v>
      </c>
      <c r="BY1373" s="1">
        <v>1762</v>
      </c>
      <c r="BZ1373">
        <v>238</v>
      </c>
    </row>
    <row r="1374" spans="1:78" ht="14" hidden="1" customHeight="1" outlineLevel="1" x14ac:dyDescent="0.2">
      <c r="A1374" t="s">
        <v>1314</v>
      </c>
      <c r="B1374" t="s">
        <v>317</v>
      </c>
      <c r="C1374" s="1">
        <f t="shared" si="556"/>
        <v>95330</v>
      </c>
      <c r="D1374" s="7">
        <f>IF(N1374&gt;0, RANK(N1374,(N1374:P1374,Q1374:AE1374)),0)</f>
        <v>2</v>
      </c>
      <c r="E1374" s="7">
        <f>IF(O1374&gt;0,RANK(O1374,(N1374:P1374,Q1374:AE1374)),0)</f>
        <v>1</v>
      </c>
      <c r="F1374" s="7">
        <f>IF(P1374&gt;0,RANK(P1374,(N1374:P1374,Q1374:AE1374)),0)</f>
        <v>0</v>
      </c>
      <c r="G1374" s="1">
        <f t="shared" si="554"/>
        <v>15204</v>
      </c>
      <c r="H1374" s="2">
        <f t="shared" si="555"/>
        <v>0.15948809398930033</v>
      </c>
      <c r="I1374" s="2"/>
      <c r="J1374" s="2">
        <f t="shared" si="557"/>
        <v>0.38952061260883247</v>
      </c>
      <c r="K1374" s="2">
        <f t="shared" si="558"/>
        <v>0.54900870659813283</v>
      </c>
      <c r="L1374" s="2">
        <f t="shared" si="559"/>
        <v>0</v>
      </c>
      <c r="M1374" s="2">
        <f t="shared" si="560"/>
        <v>6.1470680793034749E-2</v>
      </c>
      <c r="N1374" s="1">
        <f t="shared" si="552"/>
        <v>37133</v>
      </c>
      <c r="O1374" s="1">
        <f t="shared" si="553"/>
        <v>52337</v>
      </c>
      <c r="Q1374" s="61">
        <v>2037</v>
      </c>
      <c r="R1374" s="61">
        <v>2095</v>
      </c>
      <c r="S1374" s="61"/>
      <c r="T1374" s="61"/>
      <c r="U1374" s="61"/>
      <c r="V1374" s="61"/>
      <c r="W1374" s="61">
        <v>75</v>
      </c>
      <c r="X1374" s="61">
        <v>1653</v>
      </c>
      <c r="Y1374" s="61"/>
      <c r="Z1374" s="61"/>
      <c r="BB1374" s="7">
        <f>IF(Q1374&gt;0,RANK(Q1374,(N1374:P1374,Q1374:AE1374)),0)</f>
        <v>4</v>
      </c>
      <c r="BC1374" s="7">
        <f>IF(R1374&gt;0,RANK(R1374,(N1374:P1374,Q1374:AE1374)),0)</f>
        <v>3</v>
      </c>
      <c r="BD1374" s="7">
        <f>IF(T1374&gt;0,RANK(T1374,(N1374:P1374,Q1374:AE1374)),0)</f>
        <v>0</v>
      </c>
      <c r="BE1374" s="7">
        <f>IF(S1374&gt;0,RANK(S1374,(N1374:P1374,Q1374:AE1374)),0)</f>
        <v>0</v>
      </c>
      <c r="BF1374" s="2">
        <f t="shared" si="561"/>
        <v>2.136787999580405E-2</v>
      </c>
      <c r="BG1374" s="2">
        <f t="shared" si="562"/>
        <v>2.1976292877373335E-2</v>
      </c>
      <c r="BH1374" s="2">
        <f t="shared" si="563"/>
        <v>0</v>
      </c>
      <c r="BI1374" s="2">
        <f t="shared" si="564"/>
        <v>0</v>
      </c>
      <c r="BK1374" t="s">
        <v>1314</v>
      </c>
      <c r="BL1374" t="s">
        <v>317</v>
      </c>
      <c r="BO1374" s="99">
        <v>36</v>
      </c>
      <c r="BP1374" s="97">
        <v>91</v>
      </c>
      <c r="BQ1374" s="103">
        <f t="shared" si="565"/>
        <v>36091</v>
      </c>
      <c r="BS1374" s="7" t="s">
        <v>2466</v>
      </c>
      <c r="BT1374" s="1">
        <v>34375</v>
      </c>
      <c r="BU1374" s="1">
        <v>1184</v>
      </c>
      <c r="BV1374" s="1">
        <v>1040</v>
      </c>
      <c r="BW1374" s="1">
        <v>534</v>
      </c>
      <c r="BX1374" s="1">
        <v>44792</v>
      </c>
      <c r="BY1374" s="1">
        <v>6818</v>
      </c>
      <c r="BZ1374">
        <v>727</v>
      </c>
    </row>
    <row r="1375" spans="1:78" ht="14" hidden="1" customHeight="1" outlineLevel="1" x14ac:dyDescent="0.2">
      <c r="A1375" t="s">
        <v>559</v>
      </c>
      <c r="B1375" t="s">
        <v>317</v>
      </c>
      <c r="C1375" s="1">
        <f t="shared" si="556"/>
        <v>54926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0</v>
      </c>
      <c r="G1375" s="1">
        <f t="shared" si="554"/>
        <v>3513</v>
      </c>
      <c r="H1375" s="2">
        <f t="shared" si="555"/>
        <v>6.3958780905217935E-2</v>
      </c>
      <c r="I1375" s="2"/>
      <c r="J1375" s="2">
        <f t="shared" si="557"/>
        <v>0.43624148854822853</v>
      </c>
      <c r="K1375" s="2">
        <f t="shared" si="558"/>
        <v>0.50020026945344642</v>
      </c>
      <c r="L1375" s="2">
        <f t="shared" si="559"/>
        <v>0</v>
      </c>
      <c r="M1375" s="2">
        <f t="shared" si="560"/>
        <v>6.3558241998325049E-2</v>
      </c>
      <c r="N1375" s="1">
        <f t="shared" si="552"/>
        <v>23961</v>
      </c>
      <c r="O1375" s="1">
        <f t="shared" si="553"/>
        <v>27474</v>
      </c>
      <c r="Q1375" s="61">
        <v>1170</v>
      </c>
      <c r="R1375" s="61">
        <v>1379</v>
      </c>
      <c r="S1375" s="61"/>
      <c r="T1375" s="61"/>
      <c r="U1375" s="61"/>
      <c r="V1375" s="61"/>
      <c r="W1375" s="61">
        <v>60</v>
      </c>
      <c r="X1375" s="61">
        <v>882</v>
      </c>
      <c r="Y1375" s="61"/>
      <c r="Z1375" s="61"/>
      <c r="BB1375" s="7">
        <f>IF(Q1375&gt;0,RANK(Q1375,(N1375:P1375,Q1375:AE1375)),0)</f>
        <v>4</v>
      </c>
      <c r="BC1375" s="7">
        <f>IF(R1375&gt;0,RANK(R1375,(N1375:P1375,Q1375:AE1375)),0)</f>
        <v>3</v>
      </c>
      <c r="BD1375" s="7">
        <f>IF(T1375&gt;0,RANK(T1375,(N1375:P1375,Q1375:AE1375)),0)</f>
        <v>0</v>
      </c>
      <c r="BE1375" s="7">
        <f>IF(S1375&gt;0,RANK(S1375,(N1375:P1375,Q1375:AE1375)),0)</f>
        <v>0</v>
      </c>
      <c r="BF1375" s="2">
        <f t="shared" si="561"/>
        <v>2.1301387321122967E-2</v>
      </c>
      <c r="BG1375" s="2">
        <f t="shared" si="562"/>
        <v>2.5106506936605613E-2</v>
      </c>
      <c r="BH1375" s="2">
        <f t="shared" si="563"/>
        <v>0</v>
      </c>
      <c r="BI1375" s="2">
        <f t="shared" si="564"/>
        <v>0</v>
      </c>
      <c r="BK1375" t="s">
        <v>559</v>
      </c>
      <c r="BL1375" t="s">
        <v>317</v>
      </c>
      <c r="BO1375" s="99">
        <v>36</v>
      </c>
      <c r="BP1375" s="97">
        <v>93</v>
      </c>
      <c r="BQ1375" s="103">
        <f t="shared" si="565"/>
        <v>36093</v>
      </c>
      <c r="BS1375" s="7" t="s">
        <v>2466</v>
      </c>
      <c r="BT1375" s="1">
        <v>22128</v>
      </c>
      <c r="BU1375" s="1">
        <v>699</v>
      </c>
      <c r="BV1375" s="1">
        <v>827</v>
      </c>
      <c r="BW1375" s="1">
        <v>307</v>
      </c>
      <c r="BX1375" s="1">
        <v>23344</v>
      </c>
      <c r="BY1375" s="1">
        <v>3719</v>
      </c>
      <c r="BZ1375">
        <v>411</v>
      </c>
    </row>
    <row r="1376" spans="1:78" ht="14" hidden="1" customHeight="1" outlineLevel="1" x14ac:dyDescent="0.2">
      <c r="A1376" t="s">
        <v>563</v>
      </c>
      <c r="B1376" t="s">
        <v>317</v>
      </c>
      <c r="C1376" s="1">
        <f t="shared" si="556"/>
        <v>12218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0</v>
      </c>
      <c r="G1376" s="1">
        <f t="shared" si="554"/>
        <v>5091</v>
      </c>
      <c r="H1376" s="2">
        <f t="shared" si="555"/>
        <v>0.41668030774267473</v>
      </c>
      <c r="I1376" s="2"/>
      <c r="J1376" s="2">
        <f t="shared" si="557"/>
        <v>0.25364216729415617</v>
      </c>
      <c r="K1376" s="2">
        <f t="shared" si="558"/>
        <v>0.67032247503683096</v>
      </c>
      <c r="L1376" s="2">
        <f t="shared" si="559"/>
        <v>0</v>
      </c>
      <c r="M1376" s="2">
        <f t="shared" si="560"/>
        <v>7.6035357669012815E-2</v>
      </c>
      <c r="N1376" s="1">
        <f t="shared" si="552"/>
        <v>3099</v>
      </c>
      <c r="O1376" s="1">
        <f t="shared" si="553"/>
        <v>8190</v>
      </c>
      <c r="Q1376" s="61">
        <v>563</v>
      </c>
      <c r="R1376" s="61">
        <v>214</v>
      </c>
      <c r="S1376" s="61"/>
      <c r="T1376" s="61"/>
      <c r="U1376" s="61"/>
      <c r="V1376" s="61"/>
      <c r="W1376" s="61">
        <v>8</v>
      </c>
      <c r="X1376" s="61">
        <v>144</v>
      </c>
      <c r="Y1376" s="61"/>
      <c r="Z1376" s="61"/>
      <c r="BB1376" s="7">
        <f>IF(Q1376&gt;0,RANK(Q1376,(N1376:P1376,Q1376:AE1376)),0)</f>
        <v>3</v>
      </c>
      <c r="BC1376" s="7">
        <f>IF(R1376&gt;0,RANK(R1376,(N1376:P1376,Q1376:AE1376)),0)</f>
        <v>4</v>
      </c>
      <c r="BD1376" s="7">
        <f>IF(T1376&gt;0,RANK(T1376,(N1376:P1376,Q1376:AE1376)),0)</f>
        <v>0</v>
      </c>
      <c r="BE1376" s="7">
        <f>IF(S1376&gt;0,RANK(S1376,(N1376:P1376,Q1376:AE1376)),0)</f>
        <v>0</v>
      </c>
      <c r="BF1376" s="2">
        <f t="shared" si="561"/>
        <v>4.6079554755279098E-2</v>
      </c>
      <c r="BG1376" s="2">
        <f t="shared" si="562"/>
        <v>1.7515141594368965E-2</v>
      </c>
      <c r="BH1376" s="2">
        <f t="shared" si="563"/>
        <v>0</v>
      </c>
      <c r="BI1376" s="2">
        <f t="shared" si="564"/>
        <v>0</v>
      </c>
      <c r="BK1376" t="s">
        <v>563</v>
      </c>
      <c r="BL1376" t="s">
        <v>317</v>
      </c>
      <c r="BO1376" s="99">
        <v>36</v>
      </c>
      <c r="BP1376" s="97">
        <v>95</v>
      </c>
      <c r="BQ1376" s="103">
        <f t="shared" si="565"/>
        <v>36095</v>
      </c>
      <c r="BS1376" s="7" t="s">
        <v>2466</v>
      </c>
      <c r="BT1376" s="1">
        <v>2817</v>
      </c>
      <c r="BU1376" s="1">
        <v>114</v>
      </c>
      <c r="BV1376" s="1">
        <v>116</v>
      </c>
      <c r="BW1376" s="1">
        <v>52</v>
      </c>
      <c r="BX1376" s="1">
        <v>6906</v>
      </c>
      <c r="BY1376" s="1">
        <v>1178</v>
      </c>
      <c r="BZ1376">
        <v>106</v>
      </c>
    </row>
    <row r="1377" spans="1:78" ht="14" hidden="1" customHeight="1" outlineLevel="1" x14ac:dyDescent="0.2">
      <c r="A1377" t="s">
        <v>1475</v>
      </c>
      <c r="B1377" t="s">
        <v>317</v>
      </c>
      <c r="C1377" s="1">
        <f t="shared" si="556"/>
        <v>7381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0</v>
      </c>
      <c r="G1377" s="1">
        <f t="shared" si="554"/>
        <v>1610</v>
      </c>
      <c r="H1377" s="2">
        <f t="shared" si="555"/>
        <v>0.21812762498306462</v>
      </c>
      <c r="I1377" s="2"/>
      <c r="J1377" s="2">
        <f t="shared" si="557"/>
        <v>0.32705595447771307</v>
      </c>
      <c r="K1377" s="2">
        <f t="shared" si="558"/>
        <v>0.54518357946077767</v>
      </c>
      <c r="L1377" s="2">
        <f t="shared" si="559"/>
        <v>0</v>
      </c>
      <c r="M1377" s="2">
        <f t="shared" si="560"/>
        <v>0.12776046606150926</v>
      </c>
      <c r="N1377" s="1">
        <f t="shared" si="552"/>
        <v>2414</v>
      </c>
      <c r="O1377" s="1">
        <f t="shared" si="553"/>
        <v>4024</v>
      </c>
      <c r="Q1377" s="61">
        <v>714</v>
      </c>
      <c r="R1377" s="61">
        <v>125</v>
      </c>
      <c r="S1377" s="61"/>
      <c r="T1377" s="61"/>
      <c r="U1377" s="61"/>
      <c r="V1377" s="61"/>
      <c r="W1377" s="61">
        <v>3</v>
      </c>
      <c r="X1377" s="61">
        <v>101</v>
      </c>
      <c r="Y1377" s="61"/>
      <c r="Z1377" s="61"/>
      <c r="BB1377" s="7">
        <f>IF(Q1377&gt;0,RANK(Q1377,(N1377:P1377,Q1377:AE1377)),0)</f>
        <v>3</v>
      </c>
      <c r="BC1377" s="7">
        <f>IF(R1377&gt;0,RANK(R1377,(N1377:P1377,Q1377:AE1377)),0)</f>
        <v>4</v>
      </c>
      <c r="BD1377" s="7">
        <f>IF(T1377&gt;0,RANK(T1377,(N1377:P1377,Q1377:AE1377)),0)</f>
        <v>0</v>
      </c>
      <c r="BE1377" s="7">
        <f>IF(S1377&gt;0,RANK(S1377,(N1377:P1377,Q1377:AE1377)),0)</f>
        <v>0</v>
      </c>
      <c r="BF1377" s="2">
        <f t="shared" si="561"/>
        <v>9.6734859775098228E-2</v>
      </c>
      <c r="BG1377" s="2">
        <f t="shared" si="562"/>
        <v>1.6935374610486383E-2</v>
      </c>
      <c r="BH1377" s="2">
        <f t="shared" si="563"/>
        <v>0</v>
      </c>
      <c r="BI1377" s="2">
        <f t="shared" si="564"/>
        <v>0</v>
      </c>
      <c r="BK1377" t="s">
        <v>1475</v>
      </c>
      <c r="BL1377" t="s">
        <v>317</v>
      </c>
      <c r="BO1377" s="99">
        <v>36</v>
      </c>
      <c r="BP1377" s="97">
        <v>97</v>
      </c>
      <c r="BQ1377" s="103">
        <f t="shared" si="565"/>
        <v>36097</v>
      </c>
      <c r="BS1377" s="7" t="s">
        <v>2466</v>
      </c>
      <c r="BT1377" s="1">
        <v>2209</v>
      </c>
      <c r="BU1377" s="1">
        <v>62</v>
      </c>
      <c r="BV1377" s="1">
        <v>112</v>
      </c>
      <c r="BW1377" s="1">
        <v>31</v>
      </c>
      <c r="BX1377" s="1">
        <v>3569</v>
      </c>
      <c r="BY1377" s="1">
        <v>404</v>
      </c>
      <c r="BZ1377">
        <v>51</v>
      </c>
    </row>
    <row r="1378" spans="1:78" ht="14" hidden="1" customHeight="1" outlineLevel="1" x14ac:dyDescent="0.2">
      <c r="A1378" t="s">
        <v>1384</v>
      </c>
      <c r="B1378" t="s">
        <v>317</v>
      </c>
      <c r="C1378" s="1">
        <f t="shared" si="556"/>
        <v>11657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54"/>
        <v>2244</v>
      </c>
      <c r="H1378" s="2">
        <f t="shared" si="555"/>
        <v>0.19250235909753796</v>
      </c>
      <c r="I1378" s="2"/>
      <c r="J1378" s="2">
        <f t="shared" si="557"/>
        <v>0.35721025992965599</v>
      </c>
      <c r="K1378" s="2">
        <f t="shared" si="558"/>
        <v>0.54971261902719393</v>
      </c>
      <c r="L1378" s="2">
        <f t="shared" si="559"/>
        <v>0</v>
      </c>
      <c r="M1378" s="2">
        <f t="shared" si="560"/>
        <v>9.3077121043150024E-2</v>
      </c>
      <c r="N1378" s="1">
        <f t="shared" si="552"/>
        <v>4164</v>
      </c>
      <c r="O1378" s="1">
        <f t="shared" si="553"/>
        <v>6408</v>
      </c>
      <c r="Q1378" s="61">
        <v>573</v>
      </c>
      <c r="R1378" s="61">
        <v>209</v>
      </c>
      <c r="S1378" s="61"/>
      <c r="T1378" s="61"/>
      <c r="U1378" s="61"/>
      <c r="V1378" s="61"/>
      <c r="W1378" s="61">
        <v>6</v>
      </c>
      <c r="X1378" s="61">
        <v>297</v>
      </c>
      <c r="Y1378" s="61"/>
      <c r="Z1378" s="61"/>
      <c r="BB1378" s="7">
        <f>IF(Q1378&gt;0,RANK(Q1378,(N1378:P1378,Q1378:AE1378)),0)</f>
        <v>3</v>
      </c>
      <c r="BC1378" s="7">
        <f>IF(R1378&gt;0,RANK(R1378,(N1378:P1378,Q1378:AE1378)),0)</f>
        <v>5</v>
      </c>
      <c r="BD1378" s="7">
        <f>IF(T1378&gt;0,RANK(T1378,(N1378:P1378,Q1378:AE1378)),0)</f>
        <v>0</v>
      </c>
      <c r="BE1378" s="7">
        <f>IF(S1378&gt;0,RANK(S1378,(N1378:P1378,Q1378:AE1378)),0)</f>
        <v>0</v>
      </c>
      <c r="BF1378" s="2">
        <f t="shared" si="561"/>
        <v>4.915501415458523E-2</v>
      </c>
      <c r="BG1378" s="2">
        <f t="shared" si="562"/>
        <v>1.7929141288496181E-2</v>
      </c>
      <c r="BH1378" s="2">
        <f t="shared" si="563"/>
        <v>0</v>
      </c>
      <c r="BI1378" s="2">
        <f t="shared" si="564"/>
        <v>0</v>
      </c>
      <c r="BK1378" t="s">
        <v>1384</v>
      </c>
      <c r="BL1378" t="s">
        <v>317</v>
      </c>
      <c r="BO1378" s="99">
        <v>36</v>
      </c>
      <c r="BP1378" s="97">
        <v>99</v>
      </c>
      <c r="BQ1378" s="103">
        <f t="shared" si="565"/>
        <v>36099</v>
      </c>
      <c r="BS1378" s="7" t="s">
        <v>2466</v>
      </c>
      <c r="BT1378" s="1">
        <v>3841</v>
      </c>
      <c r="BU1378" s="1">
        <v>139</v>
      </c>
      <c r="BV1378" s="1">
        <v>115</v>
      </c>
      <c r="BW1378" s="1">
        <v>69</v>
      </c>
      <c r="BX1378" s="1">
        <v>5630</v>
      </c>
      <c r="BY1378" s="1">
        <v>679</v>
      </c>
      <c r="BZ1378">
        <v>99</v>
      </c>
    </row>
    <row r="1379" spans="1:78" ht="14" hidden="1" customHeight="1" outlineLevel="1" x14ac:dyDescent="0.2">
      <c r="A1379" t="s">
        <v>963</v>
      </c>
      <c r="B1379" t="s">
        <v>317</v>
      </c>
      <c r="C1379" s="1">
        <f t="shared" si="556"/>
        <v>33885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0</v>
      </c>
      <c r="G1379" s="1">
        <f t="shared" si="554"/>
        <v>11725</v>
      </c>
      <c r="H1379" s="2">
        <f t="shared" si="555"/>
        <v>0.34602331415080417</v>
      </c>
      <c r="I1379" s="2"/>
      <c r="J1379" s="2">
        <f t="shared" si="557"/>
        <v>0.27475284048989229</v>
      </c>
      <c r="K1379" s="2">
        <f t="shared" si="558"/>
        <v>0.62077615464069646</v>
      </c>
      <c r="L1379" s="2">
        <f t="shared" si="559"/>
        <v>0</v>
      </c>
      <c r="M1379" s="2">
        <f t="shared" si="560"/>
        <v>0.1044710048694113</v>
      </c>
      <c r="N1379" s="1">
        <f t="shared" si="552"/>
        <v>9310</v>
      </c>
      <c r="O1379" s="1">
        <f t="shared" si="553"/>
        <v>21035</v>
      </c>
      <c r="Q1379" s="61">
        <v>2783</v>
      </c>
      <c r="R1379" s="61">
        <v>417</v>
      </c>
      <c r="S1379" s="61"/>
      <c r="T1379" s="61"/>
      <c r="U1379" s="61"/>
      <c r="V1379" s="61"/>
      <c r="W1379" s="61">
        <v>18</v>
      </c>
      <c r="X1379" s="61">
        <v>322</v>
      </c>
      <c r="Y1379" s="61"/>
      <c r="Z1379" s="61"/>
      <c r="BB1379" s="7">
        <f>IF(Q1379&gt;0,RANK(Q1379,(N1379:P1379,Q1379:AE1379)),0)</f>
        <v>3</v>
      </c>
      <c r="BC1379" s="7">
        <f>IF(R1379&gt;0,RANK(R1379,(N1379:P1379,Q1379:AE1379)),0)</f>
        <v>4</v>
      </c>
      <c r="BD1379" s="7">
        <f>IF(T1379&gt;0,RANK(T1379,(N1379:P1379,Q1379:AE1379)),0)</f>
        <v>0</v>
      </c>
      <c r="BE1379" s="7">
        <f>IF(S1379&gt;0,RANK(S1379,(N1379:P1379,Q1379:AE1379)),0)</f>
        <v>0</v>
      </c>
      <c r="BF1379" s="2">
        <f t="shared" si="561"/>
        <v>8.213073631400325E-2</v>
      </c>
      <c r="BG1379" s="2">
        <f t="shared" si="562"/>
        <v>1.2306330234617087E-2</v>
      </c>
      <c r="BH1379" s="2">
        <f t="shared" si="563"/>
        <v>0</v>
      </c>
      <c r="BI1379" s="2">
        <f t="shared" si="564"/>
        <v>0</v>
      </c>
      <c r="BK1379" t="s">
        <v>963</v>
      </c>
      <c r="BL1379" t="s">
        <v>317</v>
      </c>
      <c r="BO1379" s="99">
        <v>36</v>
      </c>
      <c r="BP1379" s="97">
        <v>101</v>
      </c>
      <c r="BQ1379" s="103">
        <f t="shared" si="565"/>
        <v>36101</v>
      </c>
      <c r="BS1379" s="7" t="s">
        <v>2466</v>
      </c>
      <c r="BT1379" s="1">
        <v>8716</v>
      </c>
      <c r="BU1379" s="1">
        <v>280</v>
      </c>
      <c r="BV1379" s="1">
        <v>202</v>
      </c>
      <c r="BW1379" s="1">
        <v>112</v>
      </c>
      <c r="BX1379" s="1">
        <v>19301</v>
      </c>
      <c r="BY1379" s="1">
        <v>1549</v>
      </c>
      <c r="BZ1379">
        <v>185</v>
      </c>
    </row>
    <row r="1380" spans="1:78" ht="14" hidden="1" customHeight="1" outlineLevel="1" x14ac:dyDescent="0.2">
      <c r="A1380" t="s">
        <v>1852</v>
      </c>
      <c r="B1380" t="s">
        <v>317</v>
      </c>
      <c r="C1380" s="1">
        <f t="shared" si="556"/>
        <v>533756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>IF(P1380&gt;0,RANK(P1380,(N1380:P1380,Q1380:AE1380)),0)</f>
        <v>0</v>
      </c>
      <c r="G1380" s="1">
        <f t="shared" si="554"/>
        <v>27349</v>
      </c>
      <c r="H1380" s="2">
        <f t="shared" si="555"/>
        <v>5.1238768276141156E-2</v>
      </c>
      <c r="I1380" s="2"/>
      <c r="J1380" s="2">
        <f t="shared" si="557"/>
        <v>0.51431365642728133</v>
      </c>
      <c r="K1380" s="2">
        <f t="shared" si="558"/>
        <v>0.46307488815114023</v>
      </c>
      <c r="L1380" s="2">
        <f t="shared" si="559"/>
        <v>0</v>
      </c>
      <c r="M1380" s="2">
        <f t="shared" si="560"/>
        <v>2.2611455421578441E-2</v>
      </c>
      <c r="N1380" s="1">
        <f t="shared" si="552"/>
        <v>274518</v>
      </c>
      <c r="O1380" s="1">
        <f t="shared" si="553"/>
        <v>247169</v>
      </c>
      <c r="Q1380" s="61">
        <v>4201</v>
      </c>
      <c r="R1380" s="61">
        <v>4951</v>
      </c>
      <c r="S1380" s="61"/>
      <c r="T1380" s="61"/>
      <c r="U1380" s="61"/>
      <c r="V1380" s="61"/>
      <c r="W1380" s="61">
        <v>151</v>
      </c>
      <c r="X1380" s="61">
        <v>2766</v>
      </c>
      <c r="Y1380" s="61"/>
      <c r="Z1380" s="61"/>
      <c r="BB1380" s="7">
        <f>IF(Q1380&gt;0,RANK(Q1380,(N1380:P1380,Q1380:AE1380)),0)</f>
        <v>4</v>
      </c>
      <c r="BC1380" s="7">
        <f>IF(R1380&gt;0,RANK(R1380,(N1380:P1380,Q1380:AE1380)),0)</f>
        <v>3</v>
      </c>
      <c r="BD1380" s="7">
        <f>IF(T1380&gt;0,RANK(T1380,(N1380:P1380,Q1380:AE1380)),0)</f>
        <v>0</v>
      </c>
      <c r="BE1380" s="7">
        <f>IF(S1380&gt;0,RANK(S1380,(N1380:P1380,Q1380:AE1380)),0)</f>
        <v>0</v>
      </c>
      <c r="BF1380" s="2">
        <f t="shared" si="561"/>
        <v>7.8706375197655862E-3</v>
      </c>
      <c r="BG1380" s="2">
        <f t="shared" si="562"/>
        <v>9.2757739491453016E-3</v>
      </c>
      <c r="BH1380" s="2">
        <f t="shared" si="563"/>
        <v>0</v>
      </c>
      <c r="BI1380" s="2">
        <f t="shared" si="564"/>
        <v>0</v>
      </c>
      <c r="BK1380" t="s">
        <v>1852</v>
      </c>
      <c r="BL1380" t="s">
        <v>317</v>
      </c>
      <c r="BO1380" s="99">
        <v>36</v>
      </c>
      <c r="BP1380" s="97">
        <v>103</v>
      </c>
      <c r="BQ1380" s="103">
        <f t="shared" si="565"/>
        <v>36103</v>
      </c>
      <c r="BS1380" s="7" t="s">
        <v>2466</v>
      </c>
      <c r="BT1380" s="1">
        <v>259428</v>
      </c>
      <c r="BU1380" s="1">
        <v>6234</v>
      </c>
      <c r="BV1380" s="1">
        <v>5834</v>
      </c>
      <c r="BW1380" s="1">
        <v>3022</v>
      </c>
      <c r="BX1380" s="1">
        <v>219418</v>
      </c>
      <c r="BY1380" s="1">
        <v>26039</v>
      </c>
      <c r="BZ1380">
        <v>1712</v>
      </c>
    </row>
    <row r="1381" spans="1:78" ht="14" hidden="1" customHeight="1" outlineLevel="1" x14ac:dyDescent="0.2">
      <c r="A1381" t="s">
        <v>647</v>
      </c>
      <c r="B1381" t="s">
        <v>317</v>
      </c>
      <c r="C1381" s="1">
        <f t="shared" si="556"/>
        <v>24555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0</v>
      </c>
      <c r="G1381" s="1">
        <f t="shared" si="554"/>
        <v>2505</v>
      </c>
      <c r="H1381" s="2">
        <f t="shared" si="555"/>
        <v>0.10201588271227856</v>
      </c>
      <c r="I1381" s="2"/>
      <c r="J1381" s="2">
        <f t="shared" si="557"/>
        <v>0.42704133577682751</v>
      </c>
      <c r="K1381" s="2">
        <f t="shared" si="558"/>
        <v>0.52905721848910614</v>
      </c>
      <c r="L1381" s="2">
        <f t="shared" si="559"/>
        <v>0</v>
      </c>
      <c r="M1381" s="2">
        <f t="shared" si="560"/>
        <v>4.3901445734066402E-2</v>
      </c>
      <c r="N1381" s="1">
        <f t="shared" si="552"/>
        <v>10486</v>
      </c>
      <c r="O1381" s="1">
        <f t="shared" si="553"/>
        <v>12991</v>
      </c>
      <c r="Q1381" s="61">
        <v>477</v>
      </c>
      <c r="R1381" s="61">
        <v>379</v>
      </c>
      <c r="S1381" s="61"/>
      <c r="T1381" s="61"/>
      <c r="U1381" s="61"/>
      <c r="V1381" s="61"/>
      <c r="W1381" s="61">
        <v>20</v>
      </c>
      <c r="X1381" s="61">
        <v>202</v>
      </c>
      <c r="Y1381" s="61"/>
      <c r="Z1381" s="61"/>
      <c r="BB1381" s="7">
        <f>IF(Q1381&gt;0,RANK(Q1381,(N1381:P1381,Q1381:AE1381)),0)</f>
        <v>3</v>
      </c>
      <c r="BC1381" s="7">
        <f>IF(R1381&gt;0,RANK(R1381,(N1381:P1381,Q1381:AE1381)),0)</f>
        <v>4</v>
      </c>
      <c r="BD1381" s="7">
        <f>IF(T1381&gt;0,RANK(T1381,(N1381:P1381,Q1381:AE1381)),0)</f>
        <v>0</v>
      </c>
      <c r="BE1381" s="7">
        <f>IF(S1381&gt;0,RANK(S1381,(N1381:P1381,Q1381:AE1381)),0)</f>
        <v>0</v>
      </c>
      <c r="BF1381" s="2">
        <f t="shared" si="561"/>
        <v>1.9425778863775198E-2</v>
      </c>
      <c r="BG1381" s="2">
        <f t="shared" si="562"/>
        <v>1.5434738342496437E-2</v>
      </c>
      <c r="BH1381" s="2">
        <f t="shared" si="563"/>
        <v>0</v>
      </c>
      <c r="BI1381" s="2">
        <f t="shared" si="564"/>
        <v>0</v>
      </c>
      <c r="BK1381" t="s">
        <v>647</v>
      </c>
      <c r="BL1381" t="s">
        <v>317</v>
      </c>
      <c r="BO1381" s="99">
        <v>36</v>
      </c>
      <c r="BP1381" s="97">
        <v>105</v>
      </c>
      <c r="BQ1381" s="103">
        <f t="shared" si="565"/>
        <v>36105</v>
      </c>
      <c r="BS1381" s="7" t="s">
        <v>2466</v>
      </c>
      <c r="BT1381" s="1">
        <v>9724</v>
      </c>
      <c r="BU1381" s="1">
        <v>303</v>
      </c>
      <c r="BV1381" s="1">
        <v>315</v>
      </c>
      <c r="BW1381" s="1">
        <v>144</v>
      </c>
      <c r="BX1381" s="1">
        <v>11442</v>
      </c>
      <c r="BY1381" s="1">
        <v>1353</v>
      </c>
      <c r="BZ1381">
        <v>196</v>
      </c>
    </row>
    <row r="1382" spans="1:78" ht="14" hidden="1" customHeight="1" outlineLevel="1" x14ac:dyDescent="0.2">
      <c r="A1382" t="s">
        <v>1385</v>
      </c>
      <c r="B1382" t="s">
        <v>317</v>
      </c>
      <c r="C1382" s="1">
        <f t="shared" si="556"/>
        <v>18287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0</v>
      </c>
      <c r="G1382" s="1">
        <f t="shared" si="554"/>
        <v>5067</v>
      </c>
      <c r="H1382" s="2">
        <f t="shared" si="555"/>
        <v>0.27708208016623831</v>
      </c>
      <c r="I1382" s="2"/>
      <c r="J1382" s="2">
        <f t="shared" si="557"/>
        <v>0.32689888992180238</v>
      </c>
      <c r="K1382" s="2">
        <f t="shared" si="558"/>
        <v>0.60398097008804064</v>
      </c>
      <c r="L1382" s="2">
        <f t="shared" si="559"/>
        <v>0</v>
      </c>
      <c r="M1382" s="2">
        <f t="shared" si="560"/>
        <v>6.9120139990156981E-2</v>
      </c>
      <c r="N1382" s="1">
        <f t="shared" si="552"/>
        <v>5978</v>
      </c>
      <c r="O1382" s="1">
        <f t="shared" si="553"/>
        <v>11045</v>
      </c>
      <c r="Q1382" s="61">
        <v>818</v>
      </c>
      <c r="R1382" s="61">
        <v>259</v>
      </c>
      <c r="S1382" s="61"/>
      <c r="T1382" s="61"/>
      <c r="U1382" s="61"/>
      <c r="V1382" s="61"/>
      <c r="W1382" s="61">
        <v>3</v>
      </c>
      <c r="X1382" s="61">
        <v>184</v>
      </c>
      <c r="Y1382" s="61"/>
      <c r="Z1382" s="61"/>
      <c r="BB1382" s="7">
        <f>IF(Q1382&gt;0,RANK(Q1382,(N1382:P1382,Q1382:AE1382)),0)</f>
        <v>3</v>
      </c>
      <c r="BC1382" s="7">
        <f>IF(R1382&gt;0,RANK(R1382,(N1382:P1382,Q1382:AE1382)),0)</f>
        <v>4</v>
      </c>
      <c r="BD1382" s="7">
        <f>IF(T1382&gt;0,RANK(T1382,(N1382:P1382,Q1382:AE1382)),0)</f>
        <v>0</v>
      </c>
      <c r="BE1382" s="7">
        <f>IF(S1382&gt;0,RANK(S1382,(N1382:P1382,Q1382:AE1382)),0)</f>
        <v>0</v>
      </c>
      <c r="BF1382" s="2">
        <f t="shared" si="561"/>
        <v>4.4731229835402196E-2</v>
      </c>
      <c r="BG1382" s="2">
        <f t="shared" si="562"/>
        <v>1.4163066659375513E-2</v>
      </c>
      <c r="BH1382" s="2">
        <f t="shared" si="563"/>
        <v>0</v>
      </c>
      <c r="BI1382" s="2">
        <f t="shared" si="564"/>
        <v>0</v>
      </c>
      <c r="BK1382" t="s">
        <v>1385</v>
      </c>
      <c r="BL1382" t="s">
        <v>317</v>
      </c>
      <c r="BO1382" s="99">
        <v>36</v>
      </c>
      <c r="BP1382" s="97">
        <v>107</v>
      </c>
      <c r="BQ1382" s="103">
        <f t="shared" si="565"/>
        <v>36107</v>
      </c>
      <c r="BS1382" s="7" t="s">
        <v>2466</v>
      </c>
      <c r="BT1382" s="1">
        <v>5625</v>
      </c>
      <c r="BU1382" s="1">
        <v>143</v>
      </c>
      <c r="BV1382" s="1">
        <v>150</v>
      </c>
      <c r="BW1382" s="1">
        <v>60</v>
      </c>
      <c r="BX1382" s="1">
        <v>10180</v>
      </c>
      <c r="BY1382" s="1">
        <v>780</v>
      </c>
      <c r="BZ1382">
        <v>85</v>
      </c>
    </row>
    <row r="1383" spans="1:78" ht="14" hidden="1" customHeight="1" outlineLevel="1" x14ac:dyDescent="0.2">
      <c r="A1383" t="s">
        <v>2273</v>
      </c>
      <c r="B1383" t="s">
        <v>317</v>
      </c>
      <c r="C1383" s="1">
        <f t="shared" si="556"/>
        <v>37160</v>
      </c>
      <c r="D1383" s="7">
        <f>IF(N1383&gt;0, RANK(N1383,(N1383:P1383,Q1383:AE1383)),0)</f>
        <v>1</v>
      </c>
      <c r="E1383" s="7">
        <f>IF(O1383&gt;0,RANK(O1383,(N1383:P1383,Q1383:AE1383)),0)</f>
        <v>2</v>
      </c>
      <c r="F1383" s="7">
        <f>IF(P1383&gt;0,RANK(P1383,(N1383:P1383,Q1383:AE1383)),0)</f>
        <v>0</v>
      </c>
      <c r="G1383" s="1">
        <f t="shared" si="554"/>
        <v>15466</v>
      </c>
      <c r="H1383" s="2">
        <f t="shared" si="555"/>
        <v>0.41620021528525297</v>
      </c>
      <c r="I1383" s="2"/>
      <c r="J1383" s="2">
        <f t="shared" si="557"/>
        <v>0.65460172228202373</v>
      </c>
      <c r="K1383" s="2">
        <f t="shared" si="558"/>
        <v>0.23840150699677073</v>
      </c>
      <c r="L1383" s="2">
        <f t="shared" si="559"/>
        <v>0</v>
      </c>
      <c r="M1383" s="2">
        <f t="shared" si="560"/>
        <v>0.10699677072120553</v>
      </c>
      <c r="N1383" s="1">
        <f t="shared" si="552"/>
        <v>24325</v>
      </c>
      <c r="O1383" s="1">
        <f t="shared" si="553"/>
        <v>8859</v>
      </c>
      <c r="Q1383" s="61">
        <v>1444</v>
      </c>
      <c r="R1383" s="61">
        <v>1627</v>
      </c>
      <c r="S1383" s="61"/>
      <c r="T1383" s="61"/>
      <c r="U1383" s="61"/>
      <c r="V1383" s="61"/>
      <c r="W1383" s="61">
        <v>63</v>
      </c>
      <c r="X1383" s="61">
        <v>842</v>
      </c>
      <c r="Y1383" s="61"/>
      <c r="Z1383" s="61"/>
      <c r="BB1383" s="7">
        <f>IF(Q1383&gt;0,RANK(Q1383,(N1383:P1383,Q1383:AE1383)),0)</f>
        <v>4</v>
      </c>
      <c r="BC1383" s="7">
        <f>IF(R1383&gt;0,RANK(R1383,(N1383:P1383,Q1383:AE1383)),0)</f>
        <v>3</v>
      </c>
      <c r="BD1383" s="7">
        <f>IF(T1383&gt;0,RANK(T1383,(N1383:P1383,Q1383:AE1383)),0)</f>
        <v>0</v>
      </c>
      <c r="BE1383" s="7">
        <f>IF(S1383&gt;0,RANK(S1383,(N1383:P1383,Q1383:AE1383)),0)</f>
        <v>0</v>
      </c>
      <c r="BF1383" s="2">
        <f t="shared" si="561"/>
        <v>3.8858988159311089E-2</v>
      </c>
      <c r="BG1383" s="2">
        <f t="shared" si="562"/>
        <v>4.3783638320775024E-2</v>
      </c>
      <c r="BH1383" s="2">
        <f t="shared" si="563"/>
        <v>0</v>
      </c>
      <c r="BI1383" s="2">
        <f t="shared" si="564"/>
        <v>0</v>
      </c>
      <c r="BK1383" t="s">
        <v>2273</v>
      </c>
      <c r="BL1383" t="s">
        <v>317</v>
      </c>
      <c r="BO1383" s="99">
        <v>36</v>
      </c>
      <c r="BP1383" s="97">
        <v>109</v>
      </c>
      <c r="BQ1383" s="103">
        <f t="shared" si="565"/>
        <v>36109</v>
      </c>
      <c r="BS1383" s="7" t="s">
        <v>2466</v>
      </c>
      <c r="BT1383" s="1">
        <v>21716</v>
      </c>
      <c r="BU1383" s="1">
        <v>360</v>
      </c>
      <c r="BV1383" s="1">
        <v>1812</v>
      </c>
      <c r="BW1383" s="1">
        <v>437</v>
      </c>
      <c r="BX1383" s="1">
        <v>7785</v>
      </c>
      <c r="BY1383" s="1">
        <v>918</v>
      </c>
      <c r="BZ1383">
        <v>156</v>
      </c>
    </row>
    <row r="1384" spans="1:78" ht="14" hidden="1" customHeight="1" outlineLevel="1" x14ac:dyDescent="0.2">
      <c r="A1384" t="s">
        <v>1674</v>
      </c>
      <c r="B1384" t="s">
        <v>317</v>
      </c>
      <c r="C1384" s="1">
        <f t="shared" si="556"/>
        <v>78661</v>
      </c>
      <c r="D1384" s="7">
        <f>IF(N1384&gt;0, RANK(N1384,(N1384:P1384,Q1384:AE1384)),0)</f>
        <v>1</v>
      </c>
      <c r="E1384" s="7">
        <f>IF(O1384&gt;0,RANK(O1384,(N1384:P1384,Q1384:AE1384)),0)</f>
        <v>2</v>
      </c>
      <c r="F1384" s="7">
        <f>IF(P1384&gt;0,RANK(P1384,(N1384:P1384,Q1384:AE1384)),0)</f>
        <v>0</v>
      </c>
      <c r="G1384" s="1">
        <f t="shared" si="554"/>
        <v>7891</v>
      </c>
      <c r="H1384" s="2">
        <f t="shared" si="555"/>
        <v>0.10031654822593153</v>
      </c>
      <c r="I1384" s="2"/>
      <c r="J1384" s="2">
        <f t="shared" si="557"/>
        <v>0.526309098536759</v>
      </c>
      <c r="K1384" s="2">
        <f t="shared" si="558"/>
        <v>0.4259925503108275</v>
      </c>
      <c r="L1384" s="2">
        <f t="shared" si="559"/>
        <v>0</v>
      </c>
      <c r="M1384" s="2">
        <f t="shared" si="560"/>
        <v>4.7698351152413498E-2</v>
      </c>
      <c r="N1384" s="1">
        <f t="shared" si="552"/>
        <v>41400</v>
      </c>
      <c r="O1384" s="1">
        <f t="shared" si="553"/>
        <v>33509</v>
      </c>
      <c r="Q1384" s="61">
        <v>1298</v>
      </c>
      <c r="R1384" s="61">
        <v>1944</v>
      </c>
      <c r="S1384" s="61"/>
      <c r="T1384" s="61"/>
      <c r="U1384" s="61"/>
      <c r="V1384" s="61"/>
      <c r="W1384" s="61">
        <v>90</v>
      </c>
      <c r="X1384" s="61">
        <v>420</v>
      </c>
      <c r="Y1384" s="61"/>
      <c r="Z1384" s="61"/>
      <c r="BB1384" s="7">
        <f>IF(Q1384&gt;0,RANK(Q1384,(N1384:P1384,Q1384:AE1384)),0)</f>
        <v>4</v>
      </c>
      <c r="BC1384" s="7">
        <f>IF(R1384&gt;0,RANK(R1384,(N1384:P1384,Q1384:AE1384)),0)</f>
        <v>3</v>
      </c>
      <c r="BD1384" s="7">
        <f>IF(T1384&gt;0,RANK(T1384,(N1384:P1384,Q1384:AE1384)),0)</f>
        <v>0</v>
      </c>
      <c r="BE1384" s="7">
        <f>IF(S1384&gt;0,RANK(S1384,(N1384:P1384,Q1384:AE1384)),0)</f>
        <v>0</v>
      </c>
      <c r="BF1384" s="2">
        <f t="shared" si="561"/>
        <v>1.6501188644944764E-2</v>
      </c>
      <c r="BG1384" s="2">
        <f t="shared" si="562"/>
        <v>2.4713644626943466E-2</v>
      </c>
      <c r="BH1384" s="2">
        <f t="shared" si="563"/>
        <v>0</v>
      </c>
      <c r="BI1384" s="2">
        <f t="shared" si="564"/>
        <v>0</v>
      </c>
      <c r="BK1384" t="s">
        <v>1674</v>
      </c>
      <c r="BL1384" t="s">
        <v>317</v>
      </c>
      <c r="BO1384" s="99">
        <v>36</v>
      </c>
      <c r="BP1384" s="97">
        <v>111</v>
      </c>
      <c r="BQ1384" s="103">
        <f t="shared" si="565"/>
        <v>36111</v>
      </c>
      <c r="BS1384" s="7" t="s">
        <v>2466</v>
      </c>
      <c r="BT1384" s="1">
        <v>37220</v>
      </c>
      <c r="BU1384" s="1">
        <v>904</v>
      </c>
      <c r="BV1384" s="1">
        <v>2639</v>
      </c>
      <c r="BW1384" s="1">
        <v>637</v>
      </c>
      <c r="BX1384" s="1">
        <v>28415</v>
      </c>
      <c r="BY1384" s="1">
        <v>4457</v>
      </c>
      <c r="BZ1384">
        <v>637</v>
      </c>
    </row>
    <row r="1385" spans="1:78" ht="14" hidden="1" customHeight="1" outlineLevel="1" x14ac:dyDescent="0.2">
      <c r="A1385" t="s">
        <v>422</v>
      </c>
      <c r="B1385" t="s">
        <v>317</v>
      </c>
      <c r="C1385" s="1">
        <f t="shared" si="556"/>
        <v>26108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0</v>
      </c>
      <c r="G1385" s="1">
        <f t="shared" si="554"/>
        <v>4930</v>
      </c>
      <c r="H1385" s="2">
        <f t="shared" si="555"/>
        <v>0.18883100965221389</v>
      </c>
      <c r="I1385" s="2"/>
      <c r="J1385" s="2">
        <f t="shared" si="557"/>
        <v>0.37593840968285586</v>
      </c>
      <c r="K1385" s="2">
        <f t="shared" si="558"/>
        <v>0.56476941933506974</v>
      </c>
      <c r="L1385" s="2">
        <f t="shared" si="559"/>
        <v>0</v>
      </c>
      <c r="M1385" s="2">
        <f t="shared" si="560"/>
        <v>5.9292170982074399E-2</v>
      </c>
      <c r="N1385" s="1">
        <f t="shared" si="552"/>
        <v>9815</v>
      </c>
      <c r="O1385" s="1">
        <f t="shared" si="553"/>
        <v>14745</v>
      </c>
      <c r="Q1385" s="61">
        <v>687</v>
      </c>
      <c r="R1385" s="61">
        <v>642</v>
      </c>
      <c r="S1385" s="61"/>
      <c r="T1385" s="61"/>
      <c r="U1385" s="61"/>
      <c r="V1385" s="61"/>
      <c r="W1385" s="61">
        <v>15</v>
      </c>
      <c r="X1385" s="61">
        <v>204</v>
      </c>
      <c r="Y1385" s="61"/>
      <c r="Z1385" s="61"/>
      <c r="BB1385" s="7">
        <f>IF(Q1385&gt;0,RANK(Q1385,(N1385:P1385,Q1385:AE1385)),0)</f>
        <v>3</v>
      </c>
      <c r="BC1385" s="7">
        <f>IF(R1385&gt;0,RANK(R1385,(N1385:P1385,Q1385:AE1385)),0)</f>
        <v>4</v>
      </c>
      <c r="BD1385" s="7">
        <f>IF(T1385&gt;0,RANK(T1385,(N1385:P1385,Q1385:AE1385)),0)</f>
        <v>0</v>
      </c>
      <c r="BE1385" s="7">
        <f>IF(S1385&gt;0,RANK(S1385,(N1385:P1385,Q1385:AE1385)),0)</f>
        <v>0</v>
      </c>
      <c r="BF1385" s="2">
        <f t="shared" si="561"/>
        <v>2.6313773555998163E-2</v>
      </c>
      <c r="BG1385" s="2">
        <f t="shared" si="562"/>
        <v>2.4590163934426229E-2</v>
      </c>
      <c r="BH1385" s="2">
        <f t="shared" si="563"/>
        <v>0</v>
      </c>
      <c r="BI1385" s="2">
        <f t="shared" si="564"/>
        <v>0</v>
      </c>
      <c r="BK1385" t="s">
        <v>422</v>
      </c>
      <c r="BL1385" t="s">
        <v>317</v>
      </c>
      <c r="BO1385" s="99">
        <v>36</v>
      </c>
      <c r="BP1385" s="97">
        <v>113</v>
      </c>
      <c r="BQ1385" s="103">
        <f t="shared" si="565"/>
        <v>36113</v>
      </c>
      <c r="BS1385" s="7" t="s">
        <v>2466</v>
      </c>
      <c r="BT1385" s="1">
        <v>9148</v>
      </c>
      <c r="BU1385" s="1">
        <v>314</v>
      </c>
      <c r="BV1385" s="1">
        <v>220</v>
      </c>
      <c r="BW1385" s="1">
        <v>133</v>
      </c>
      <c r="BX1385" s="1">
        <v>13061</v>
      </c>
      <c r="BY1385" s="1">
        <v>1460</v>
      </c>
      <c r="BZ1385">
        <v>224</v>
      </c>
    </row>
    <row r="1386" spans="1:78" ht="14" hidden="1" customHeight="1" outlineLevel="1" x14ac:dyDescent="0.2">
      <c r="A1386" t="s">
        <v>257</v>
      </c>
      <c r="B1386" t="s">
        <v>317</v>
      </c>
      <c r="C1386" s="1">
        <f t="shared" si="556"/>
        <v>20522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0</v>
      </c>
      <c r="G1386" s="1">
        <f t="shared" si="554"/>
        <v>6468</v>
      </c>
      <c r="H1386" s="2">
        <f t="shared" si="555"/>
        <v>0.31517395965305528</v>
      </c>
      <c r="I1386" s="2"/>
      <c r="J1386" s="2">
        <f t="shared" si="557"/>
        <v>0.31239645258746712</v>
      </c>
      <c r="K1386" s="2">
        <f t="shared" si="558"/>
        <v>0.62757041224052235</v>
      </c>
      <c r="L1386" s="2">
        <f t="shared" si="559"/>
        <v>0</v>
      </c>
      <c r="M1386" s="2">
        <f t="shared" si="560"/>
        <v>6.0033135172010477E-2</v>
      </c>
      <c r="N1386" s="1">
        <f t="shared" si="552"/>
        <v>6411</v>
      </c>
      <c r="O1386" s="1">
        <f t="shared" si="553"/>
        <v>12879</v>
      </c>
      <c r="Q1386" s="61">
        <v>571</v>
      </c>
      <c r="R1386" s="61">
        <v>453</v>
      </c>
      <c r="S1386" s="61"/>
      <c r="T1386" s="61"/>
      <c r="U1386" s="61"/>
      <c r="V1386" s="61"/>
      <c r="W1386" s="61">
        <v>9</v>
      </c>
      <c r="X1386" s="61">
        <v>199</v>
      </c>
      <c r="Y1386" s="61"/>
      <c r="Z1386" s="61"/>
      <c r="BB1386" s="7">
        <f>IF(Q1386&gt;0,RANK(Q1386,(N1386:P1386,Q1386:AE1386)),0)</f>
        <v>3</v>
      </c>
      <c r="BC1386" s="7">
        <f>IF(R1386&gt;0,RANK(R1386,(N1386:P1386,Q1386:AE1386)),0)</f>
        <v>4</v>
      </c>
      <c r="BD1386" s="7">
        <f>IF(T1386&gt;0,RANK(T1386,(N1386:P1386,Q1386:AE1386)),0)</f>
        <v>0</v>
      </c>
      <c r="BE1386" s="7">
        <f>IF(S1386&gt;0,RANK(S1386,(N1386:P1386,Q1386:AE1386)),0)</f>
        <v>0</v>
      </c>
      <c r="BF1386" s="2">
        <f t="shared" si="561"/>
        <v>2.7823798850014618E-2</v>
      </c>
      <c r="BG1386" s="2">
        <f t="shared" si="562"/>
        <v>2.2073871942305819E-2</v>
      </c>
      <c r="BH1386" s="2">
        <f t="shared" si="563"/>
        <v>0</v>
      </c>
      <c r="BI1386" s="2">
        <f t="shared" si="564"/>
        <v>0</v>
      </c>
      <c r="BK1386" t="s">
        <v>257</v>
      </c>
      <c r="BL1386" t="s">
        <v>317</v>
      </c>
      <c r="BO1386" s="99">
        <v>36</v>
      </c>
      <c r="BP1386" s="97">
        <v>115</v>
      </c>
      <c r="BQ1386" s="103">
        <f t="shared" si="565"/>
        <v>36115</v>
      </c>
      <c r="BS1386" s="7" t="s">
        <v>2466</v>
      </c>
      <c r="BT1386" s="1">
        <v>5964</v>
      </c>
      <c r="BU1386" s="1">
        <v>198</v>
      </c>
      <c r="BV1386" s="1">
        <v>167</v>
      </c>
      <c r="BW1386" s="1">
        <v>82</v>
      </c>
      <c r="BX1386" s="1">
        <v>11330</v>
      </c>
      <c r="BY1386" s="1">
        <v>1395</v>
      </c>
      <c r="BZ1386">
        <v>154</v>
      </c>
    </row>
    <row r="1387" spans="1:78" ht="14" hidden="1" customHeight="1" outlineLevel="1" x14ac:dyDescent="0.2">
      <c r="A1387" t="s">
        <v>423</v>
      </c>
      <c r="B1387" t="s">
        <v>317</v>
      </c>
      <c r="C1387" s="1">
        <f t="shared" si="556"/>
        <v>31369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0</v>
      </c>
      <c r="G1387" s="1">
        <f t="shared" si="554"/>
        <v>10333</v>
      </c>
      <c r="H1387" s="2">
        <f t="shared" si="555"/>
        <v>0.32940163856036214</v>
      </c>
      <c r="I1387" s="2"/>
      <c r="J1387" s="2">
        <f t="shared" si="557"/>
        <v>0.29459020051643342</v>
      </c>
      <c r="K1387" s="2">
        <f t="shared" si="558"/>
        <v>0.62399183907679556</v>
      </c>
      <c r="L1387" s="2">
        <f t="shared" si="559"/>
        <v>0</v>
      </c>
      <c r="M1387" s="2">
        <f t="shared" si="560"/>
        <v>8.1417960406771073E-2</v>
      </c>
      <c r="N1387" s="1">
        <f t="shared" si="552"/>
        <v>9241</v>
      </c>
      <c r="O1387" s="1">
        <f t="shared" si="553"/>
        <v>19574</v>
      </c>
      <c r="Q1387" s="61">
        <v>1648</v>
      </c>
      <c r="R1387" s="61">
        <v>435</v>
      </c>
      <c r="S1387" s="61"/>
      <c r="T1387" s="61"/>
      <c r="U1387" s="61"/>
      <c r="V1387" s="61"/>
      <c r="W1387" s="61">
        <v>10</v>
      </c>
      <c r="X1387" s="61">
        <v>461</v>
      </c>
      <c r="Y1387" s="61"/>
      <c r="Z1387" s="61"/>
      <c r="BB1387" s="7">
        <f>IF(Q1387&gt;0,RANK(Q1387,(N1387:P1387,Q1387:AE1387)),0)</f>
        <v>3</v>
      </c>
      <c r="BC1387" s="7">
        <f>IF(R1387&gt;0,RANK(R1387,(N1387:P1387,Q1387:AE1387)),0)</f>
        <v>5</v>
      </c>
      <c r="BD1387" s="7">
        <f>IF(T1387&gt;0,RANK(T1387,(N1387:P1387,Q1387:AE1387)),0)</f>
        <v>0</v>
      </c>
      <c r="BE1387" s="7">
        <f>IF(S1387&gt;0,RANK(S1387,(N1387:P1387,Q1387:AE1387)),0)</f>
        <v>0</v>
      </c>
      <c r="BF1387" s="2">
        <f t="shared" si="561"/>
        <v>5.2535943128566416E-2</v>
      </c>
      <c r="BG1387" s="2">
        <f t="shared" si="562"/>
        <v>1.3867193726290286E-2</v>
      </c>
      <c r="BH1387" s="2">
        <f t="shared" si="563"/>
        <v>0</v>
      </c>
      <c r="BI1387" s="2">
        <f t="shared" si="564"/>
        <v>0</v>
      </c>
      <c r="BK1387" t="s">
        <v>423</v>
      </c>
      <c r="BL1387" t="s">
        <v>317</v>
      </c>
      <c r="BO1387" s="99">
        <v>36</v>
      </c>
      <c r="BP1387" s="97">
        <v>117</v>
      </c>
      <c r="BQ1387" s="103">
        <f t="shared" si="565"/>
        <v>36117</v>
      </c>
      <c r="BS1387" s="7" t="s">
        <v>2466</v>
      </c>
      <c r="BT1387" s="1">
        <v>8655</v>
      </c>
      <c r="BU1387" s="1">
        <v>255</v>
      </c>
      <c r="BV1387" s="1">
        <v>217</v>
      </c>
      <c r="BW1387" s="1">
        <v>114</v>
      </c>
      <c r="BX1387" s="1">
        <v>16547</v>
      </c>
      <c r="BY1387" s="1">
        <v>2765</v>
      </c>
      <c r="BZ1387">
        <v>262</v>
      </c>
    </row>
    <row r="1388" spans="1:78" ht="14" hidden="1" customHeight="1" outlineLevel="1" x14ac:dyDescent="0.2">
      <c r="A1388" t="s">
        <v>755</v>
      </c>
      <c r="B1388" t="s">
        <v>317</v>
      </c>
      <c r="C1388" s="1">
        <f t="shared" si="556"/>
        <v>333402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>IF(P1388&gt;0,RANK(P1388,(N1388:P1388,Q1388:AE1388)),0)</f>
        <v>0</v>
      </c>
      <c r="G1388" s="1">
        <f t="shared" si="554"/>
        <v>120505</v>
      </c>
      <c r="H1388" s="2">
        <f t="shared" si="555"/>
        <v>0.36144054324809088</v>
      </c>
      <c r="I1388" s="2"/>
      <c r="J1388" s="2">
        <f t="shared" si="557"/>
        <v>0.66791740901374319</v>
      </c>
      <c r="K1388" s="2">
        <f t="shared" si="558"/>
        <v>0.30647686576565225</v>
      </c>
      <c r="L1388" s="2">
        <f t="shared" si="559"/>
        <v>0</v>
      </c>
      <c r="M1388" s="2">
        <f t="shared" si="560"/>
        <v>2.5605725220604558E-2</v>
      </c>
      <c r="N1388" s="1">
        <f t="shared" si="552"/>
        <v>222685</v>
      </c>
      <c r="O1388" s="1">
        <f t="shared" si="553"/>
        <v>102180</v>
      </c>
      <c r="Q1388" s="61">
        <v>1892</v>
      </c>
      <c r="R1388" s="61">
        <v>3738</v>
      </c>
      <c r="S1388" s="61"/>
      <c r="T1388" s="61"/>
      <c r="U1388" s="61"/>
      <c r="V1388" s="61"/>
      <c r="W1388" s="61">
        <v>331</v>
      </c>
      <c r="X1388" s="61">
        <v>2576</v>
      </c>
      <c r="Y1388" s="61"/>
      <c r="Z1388" s="61"/>
      <c r="BB1388" s="7">
        <f>IF(Q1388&gt;0,RANK(Q1388,(N1388:P1388,Q1388:AE1388)),0)</f>
        <v>5</v>
      </c>
      <c r="BC1388" s="7">
        <f>IF(R1388&gt;0,RANK(R1388,(N1388:P1388,Q1388:AE1388)),0)</f>
        <v>3</v>
      </c>
      <c r="BD1388" s="7">
        <f>IF(T1388&gt;0,RANK(T1388,(N1388:P1388,Q1388:AE1388)),0)</f>
        <v>0</v>
      </c>
      <c r="BE1388" s="7">
        <f>IF(S1388&gt;0,RANK(S1388,(N1388:P1388,Q1388:AE1388)),0)</f>
        <v>0</v>
      </c>
      <c r="BF1388" s="2">
        <f t="shared" si="561"/>
        <v>5.6748309848171277E-3</v>
      </c>
      <c r="BG1388" s="2">
        <f t="shared" si="562"/>
        <v>1.1211690391779293E-2</v>
      </c>
      <c r="BH1388" s="2">
        <f t="shared" si="563"/>
        <v>0</v>
      </c>
      <c r="BI1388" s="2">
        <f t="shared" si="564"/>
        <v>0</v>
      </c>
      <c r="BK1388" t="s">
        <v>755</v>
      </c>
      <c r="BL1388" t="s">
        <v>317</v>
      </c>
      <c r="BO1388" s="99">
        <v>36</v>
      </c>
      <c r="BP1388" s="97">
        <v>119</v>
      </c>
      <c r="BQ1388" s="103">
        <f t="shared" si="565"/>
        <v>36119</v>
      </c>
      <c r="BS1388" s="7" t="s">
        <v>2466</v>
      </c>
      <c r="BT1388" s="1">
        <v>212833</v>
      </c>
      <c r="BU1388" s="1">
        <v>3295</v>
      </c>
      <c r="BV1388" s="1">
        <v>4692</v>
      </c>
      <c r="BW1388" s="1">
        <v>1865</v>
      </c>
      <c r="BX1388" s="1">
        <v>90785</v>
      </c>
      <c r="BY1388" s="1">
        <v>10295</v>
      </c>
      <c r="BZ1388">
        <v>1100</v>
      </c>
    </row>
    <row r="1389" spans="1:78" ht="14" hidden="1" customHeight="1" outlineLevel="1" x14ac:dyDescent="0.2">
      <c r="A1389" t="s">
        <v>249</v>
      </c>
      <c r="B1389" t="s">
        <v>317</v>
      </c>
      <c r="C1389" s="1">
        <f t="shared" si="556"/>
        <v>13372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0</v>
      </c>
      <c r="G1389" s="1">
        <f t="shared" si="554"/>
        <v>7385</v>
      </c>
      <c r="H1389" s="2">
        <f t="shared" si="555"/>
        <v>0.55227340711935391</v>
      </c>
      <c r="I1389" s="2"/>
      <c r="J1389" s="2">
        <f t="shared" si="557"/>
        <v>0.19533353275501047</v>
      </c>
      <c r="K1389" s="2">
        <f t="shared" si="558"/>
        <v>0.74760693987436433</v>
      </c>
      <c r="L1389" s="2">
        <f t="shared" si="559"/>
        <v>0</v>
      </c>
      <c r="M1389" s="2">
        <f t="shared" si="560"/>
        <v>5.705952737062514E-2</v>
      </c>
      <c r="N1389" s="1">
        <f t="shared" si="552"/>
        <v>2612</v>
      </c>
      <c r="O1389" s="1">
        <f t="shared" si="553"/>
        <v>9997</v>
      </c>
      <c r="Q1389" s="61">
        <v>520</v>
      </c>
      <c r="R1389" s="61">
        <v>131</v>
      </c>
      <c r="S1389" s="61"/>
      <c r="T1389" s="61"/>
      <c r="U1389" s="61"/>
      <c r="V1389" s="61"/>
      <c r="W1389" s="61">
        <v>9</v>
      </c>
      <c r="X1389" s="61">
        <v>103</v>
      </c>
      <c r="Y1389" s="61"/>
      <c r="Z1389" s="61"/>
      <c r="BB1389" s="7">
        <f>IF(Q1389&gt;0,RANK(Q1389,(N1389:P1389,Q1389:AE1389)),0)</f>
        <v>3</v>
      </c>
      <c r="BC1389" s="7">
        <f>IF(R1389&gt;0,RANK(R1389,(N1389:P1389,Q1389:AE1389)),0)</f>
        <v>4</v>
      </c>
      <c r="BD1389" s="7">
        <f>IF(T1389&gt;0,RANK(T1389,(N1389:P1389,Q1389:AE1389)),0)</f>
        <v>0</v>
      </c>
      <c r="BE1389" s="7">
        <f>IF(S1389&gt;0,RANK(S1389,(N1389:P1389,Q1389:AE1389)),0)</f>
        <v>0</v>
      </c>
      <c r="BF1389" s="2">
        <f t="shared" si="561"/>
        <v>3.8887227041579417E-2</v>
      </c>
      <c r="BG1389" s="2">
        <f t="shared" si="562"/>
        <v>9.7965898893209689E-3</v>
      </c>
      <c r="BH1389" s="2">
        <f t="shared" si="563"/>
        <v>0</v>
      </c>
      <c r="BI1389" s="2">
        <f t="shared" si="564"/>
        <v>0</v>
      </c>
      <c r="BK1389" t="s">
        <v>249</v>
      </c>
      <c r="BL1389" t="s">
        <v>317</v>
      </c>
      <c r="BO1389" s="99">
        <v>36</v>
      </c>
      <c r="BP1389" s="97">
        <v>121</v>
      </c>
      <c r="BQ1389" s="103">
        <f t="shared" si="565"/>
        <v>36121</v>
      </c>
      <c r="BS1389" s="7" t="s">
        <v>2466</v>
      </c>
      <c r="BT1389" s="1">
        <v>2438</v>
      </c>
      <c r="BU1389" s="1">
        <v>73</v>
      </c>
      <c r="BV1389" s="1">
        <v>77</v>
      </c>
      <c r="BW1389" s="1">
        <v>24</v>
      </c>
      <c r="BX1389" s="1">
        <v>8703</v>
      </c>
      <c r="BY1389" s="1">
        <v>1216</v>
      </c>
      <c r="BZ1389">
        <v>78</v>
      </c>
    </row>
    <row r="1390" spans="1:78" ht="14" hidden="1" customHeight="1" outlineLevel="1" x14ac:dyDescent="0.2">
      <c r="A1390" t="s">
        <v>252</v>
      </c>
      <c r="B1390" t="s">
        <v>317</v>
      </c>
      <c r="C1390" s="1">
        <f t="shared" si="556"/>
        <v>8167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0</v>
      </c>
      <c r="G1390" s="1">
        <f t="shared" si="554"/>
        <v>2433</v>
      </c>
      <c r="H1390" s="2">
        <f t="shared" si="555"/>
        <v>0.2979062079098812</v>
      </c>
      <c r="I1390" s="2"/>
      <c r="J1390" s="2">
        <f t="shared" si="557"/>
        <v>0.31321170564466755</v>
      </c>
      <c r="K1390" s="2">
        <f t="shared" si="558"/>
        <v>0.61111791355454881</v>
      </c>
      <c r="L1390" s="2">
        <f t="shared" si="559"/>
        <v>0</v>
      </c>
      <c r="M1390" s="2">
        <f t="shared" si="560"/>
        <v>7.5670380800783699E-2</v>
      </c>
      <c r="N1390" s="1">
        <f t="shared" si="552"/>
        <v>2558</v>
      </c>
      <c r="O1390" s="1">
        <f t="shared" si="553"/>
        <v>4991</v>
      </c>
      <c r="Q1390" s="61">
        <v>401</v>
      </c>
      <c r="R1390" s="61">
        <v>110</v>
      </c>
      <c r="S1390" s="61"/>
      <c r="T1390" s="61"/>
      <c r="U1390" s="61"/>
      <c r="V1390" s="61"/>
      <c r="W1390" s="61">
        <v>3</v>
      </c>
      <c r="X1390" s="61">
        <v>104</v>
      </c>
      <c r="Y1390" s="61"/>
      <c r="Z1390" s="61"/>
      <c r="BB1390" s="7">
        <f>IF(Q1390&gt;0,RANK(Q1390,(N1390:P1390,Q1390:AE1390)),0)</f>
        <v>3</v>
      </c>
      <c r="BC1390" s="7">
        <f>IF(R1390&gt;0,RANK(R1390,(N1390:P1390,Q1390:AE1390)),0)</f>
        <v>4</v>
      </c>
      <c r="BD1390" s="7">
        <f>IF(T1390&gt;0,RANK(T1390,(N1390:P1390,Q1390:AE1390)),0)</f>
        <v>0</v>
      </c>
      <c r="BE1390" s="7">
        <f>IF(S1390&gt;0,RANK(S1390,(N1390:P1390,Q1390:AE1390)),0)</f>
        <v>0</v>
      </c>
      <c r="BF1390" s="2">
        <f t="shared" si="561"/>
        <v>4.910003673319456E-2</v>
      </c>
      <c r="BG1390" s="2">
        <f t="shared" si="562"/>
        <v>1.3468838006611975E-2</v>
      </c>
      <c r="BH1390" s="2">
        <f t="shared" si="563"/>
        <v>0</v>
      </c>
      <c r="BI1390" s="2">
        <f t="shared" si="564"/>
        <v>0</v>
      </c>
      <c r="BK1390" t="s">
        <v>252</v>
      </c>
      <c r="BL1390" t="s">
        <v>317</v>
      </c>
      <c r="BO1390" s="99">
        <v>36</v>
      </c>
      <c r="BP1390" s="97">
        <v>123</v>
      </c>
      <c r="BQ1390" s="103">
        <f t="shared" si="565"/>
        <v>36123</v>
      </c>
      <c r="BS1390" s="7" t="s">
        <v>2466</v>
      </c>
      <c r="BT1390" s="1">
        <v>2399</v>
      </c>
      <c r="BU1390" s="1">
        <v>55</v>
      </c>
      <c r="BV1390" s="1">
        <v>63</v>
      </c>
      <c r="BW1390" s="1">
        <v>41</v>
      </c>
      <c r="BX1390" s="1">
        <v>4386</v>
      </c>
      <c r="BY1390" s="1">
        <v>560</v>
      </c>
      <c r="BZ1390">
        <v>45</v>
      </c>
    </row>
    <row r="1391" spans="1:78" ht="14" hidden="1" customHeight="1" outlineLevel="1" x14ac:dyDescent="0.2">
      <c r="A1391" t="s">
        <v>773</v>
      </c>
      <c r="B1391" t="s">
        <v>317</v>
      </c>
      <c r="C1391" s="1">
        <f t="shared" si="556"/>
        <v>288356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0</v>
      </c>
      <c r="G1391" s="1">
        <f t="shared" si="554"/>
        <v>237477</v>
      </c>
      <c r="H1391" s="2">
        <f t="shared" si="555"/>
        <v>0.82355491129021074</v>
      </c>
      <c r="I1391" s="2"/>
      <c r="J1391" s="2">
        <f t="shared" si="557"/>
        <v>0.90359139397134103</v>
      </c>
      <c r="K1391" s="2">
        <f t="shared" si="558"/>
        <v>8.0036482681130269E-2</v>
      </c>
      <c r="L1391" s="2">
        <f t="shared" si="559"/>
        <v>0</v>
      </c>
      <c r="M1391" s="2">
        <f t="shared" si="560"/>
        <v>1.6372123347528703E-2</v>
      </c>
      <c r="N1391" s="1">
        <f t="shared" si="552"/>
        <v>260556</v>
      </c>
      <c r="O1391" s="1">
        <f t="shared" si="553"/>
        <v>23079</v>
      </c>
      <c r="Q1391" s="61">
        <v>1074</v>
      </c>
      <c r="R1391" s="61">
        <v>2828</v>
      </c>
      <c r="S1391" s="61"/>
      <c r="T1391" s="61"/>
      <c r="U1391" s="61"/>
      <c r="V1391" s="61"/>
      <c r="W1391" s="61">
        <v>226</v>
      </c>
      <c r="X1391" s="61">
        <v>593</v>
      </c>
      <c r="Y1391" s="61"/>
      <c r="Z1391" s="61"/>
      <c r="BB1391" s="7">
        <f>IF(Q1391&gt;0,RANK(Q1391,(N1391:P1391,Q1391:AE1391)),0)</f>
        <v>4</v>
      </c>
      <c r="BC1391" s="7">
        <f>IF(R1391&gt;0,RANK(R1391,(N1391:P1391,Q1391:AE1391)),0)</f>
        <v>3</v>
      </c>
      <c r="BD1391" s="7">
        <f>IF(T1391&gt;0,RANK(T1391,(N1391:P1391,Q1391:AE1391)),0)</f>
        <v>0</v>
      </c>
      <c r="BE1391" s="7">
        <f>IF(S1391&gt;0,RANK(S1391,(N1391:P1391,Q1391:AE1391)),0)</f>
        <v>0</v>
      </c>
      <c r="BF1391" s="2">
        <f t="shared" si="561"/>
        <v>3.7245626933374025E-3</v>
      </c>
      <c r="BG1391" s="2">
        <f t="shared" si="562"/>
        <v>9.8073215053614288E-3</v>
      </c>
      <c r="BH1391" s="2">
        <f t="shared" si="563"/>
        <v>0</v>
      </c>
      <c r="BI1391" s="2">
        <f t="shared" si="564"/>
        <v>0</v>
      </c>
      <c r="BK1391" t="s">
        <v>773</v>
      </c>
      <c r="BL1391" t="s">
        <v>317</v>
      </c>
      <c r="BO1391" s="99">
        <v>36</v>
      </c>
      <c r="BP1391" s="97">
        <v>5</v>
      </c>
      <c r="BQ1391" s="103">
        <f t="shared" si="565"/>
        <v>36005</v>
      </c>
      <c r="BS1391" s="7" t="s">
        <v>2466</v>
      </c>
      <c r="BT1391" s="1">
        <v>253712</v>
      </c>
      <c r="BU1391" s="1">
        <v>2143</v>
      </c>
      <c r="BV1391" s="1">
        <v>4198</v>
      </c>
      <c r="BW1391" s="1">
        <v>503</v>
      </c>
      <c r="BX1391" s="1">
        <v>20401</v>
      </c>
      <c r="BY1391" s="1">
        <v>2407</v>
      </c>
      <c r="BZ1391">
        <v>271</v>
      </c>
    </row>
    <row r="1392" spans="1:78" ht="14" hidden="1" customHeight="1" outlineLevel="1" x14ac:dyDescent="0.2">
      <c r="A1392" t="s">
        <v>1830</v>
      </c>
      <c r="B1392" t="s">
        <v>317</v>
      </c>
      <c r="C1392" s="1">
        <f t="shared" si="556"/>
        <v>635083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>IF(P1392&gt;0,RANK(P1392,(N1392:P1392,Q1392:AE1392)),0)</f>
        <v>0</v>
      </c>
      <c r="G1392" s="1">
        <f t="shared" si="554"/>
        <v>439432</v>
      </c>
      <c r="H1392" s="2">
        <f t="shared" si="555"/>
        <v>0.69192845659543711</v>
      </c>
      <c r="I1392" s="2"/>
      <c r="J1392" s="2">
        <f t="shared" si="557"/>
        <v>0.82521497190131055</v>
      </c>
      <c r="K1392" s="2">
        <f t="shared" si="558"/>
        <v>0.1332865153058734</v>
      </c>
      <c r="L1392" s="2">
        <f t="shared" si="559"/>
        <v>0</v>
      </c>
      <c r="M1392" s="2">
        <f t="shared" si="560"/>
        <v>4.149851279281605E-2</v>
      </c>
      <c r="N1392" s="1">
        <f t="shared" si="552"/>
        <v>524080</v>
      </c>
      <c r="O1392" s="1">
        <f t="shared" si="553"/>
        <v>84648</v>
      </c>
      <c r="Q1392" s="61">
        <v>3550</v>
      </c>
      <c r="R1392" s="61">
        <v>17165</v>
      </c>
      <c r="S1392" s="61"/>
      <c r="T1392" s="61"/>
      <c r="U1392" s="61"/>
      <c r="V1392" s="61"/>
      <c r="W1392" s="61">
        <v>2013</v>
      </c>
      <c r="X1392" s="61">
        <v>3627</v>
      </c>
      <c r="Y1392" s="61"/>
      <c r="Z1392" s="61"/>
      <c r="BB1392" s="7">
        <f>IF(Q1392&gt;0,RANK(Q1392,(N1392:P1392,Q1392:AE1392)),0)</f>
        <v>5</v>
      </c>
      <c r="BC1392" s="7">
        <f>IF(R1392&gt;0,RANK(R1392,(N1392:P1392,Q1392:AE1392)),0)</f>
        <v>3</v>
      </c>
      <c r="BD1392" s="7">
        <f>IF(T1392&gt;0,RANK(T1392,(N1392:P1392,Q1392:AE1392)),0)</f>
        <v>0</v>
      </c>
      <c r="BE1392" s="7">
        <f>IF(S1392&gt;0,RANK(S1392,(N1392:P1392,Q1392:AE1392)),0)</f>
        <v>0</v>
      </c>
      <c r="BF1392" s="2">
        <f t="shared" si="561"/>
        <v>5.5898205431416052E-3</v>
      </c>
      <c r="BG1392" s="2">
        <f t="shared" si="562"/>
        <v>2.7027963274091734E-2</v>
      </c>
      <c r="BH1392" s="2">
        <f t="shared" si="563"/>
        <v>0</v>
      </c>
      <c r="BI1392" s="2">
        <f t="shared" si="564"/>
        <v>0</v>
      </c>
      <c r="BK1392" t="s">
        <v>1830</v>
      </c>
      <c r="BL1392" t="s">
        <v>317</v>
      </c>
      <c r="BO1392" s="99">
        <v>36</v>
      </c>
      <c r="BP1392" s="97">
        <v>47</v>
      </c>
      <c r="BQ1392" s="103">
        <f t="shared" si="565"/>
        <v>36047</v>
      </c>
      <c r="BS1392" s="7" t="s">
        <v>2466</v>
      </c>
      <c r="BT1392" s="1">
        <v>487727</v>
      </c>
      <c r="BU1392" s="1">
        <v>5361</v>
      </c>
      <c r="BV1392" s="1">
        <v>28967</v>
      </c>
      <c r="BW1392" s="1">
        <v>2025</v>
      </c>
      <c r="BX1392" s="1">
        <v>76260</v>
      </c>
      <c r="BY1392" s="1">
        <v>7593</v>
      </c>
      <c r="BZ1392">
        <v>795</v>
      </c>
    </row>
    <row r="1393" spans="1:78" ht="14" hidden="1" customHeight="1" outlineLevel="1" x14ac:dyDescent="0.2">
      <c r="A1393" t="s">
        <v>316</v>
      </c>
      <c r="B1393" t="s">
        <v>317</v>
      </c>
      <c r="C1393" s="1">
        <f t="shared" si="556"/>
        <v>533999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>IF(P1393&gt;0,RANK(P1393,(N1393:P1393,Q1393:AE1393)),0)</f>
        <v>0</v>
      </c>
      <c r="G1393" s="1">
        <f t="shared" si="554"/>
        <v>407691</v>
      </c>
      <c r="H1393" s="2">
        <f t="shared" si="555"/>
        <v>0.76346772184966638</v>
      </c>
      <c r="I1393" s="2"/>
      <c r="J1393" s="2">
        <f t="shared" si="557"/>
        <v>0.86211397399620604</v>
      </c>
      <c r="K1393" s="2">
        <f t="shared" si="558"/>
        <v>9.8646252146539604E-2</v>
      </c>
      <c r="L1393" s="2">
        <f t="shared" si="559"/>
        <v>0</v>
      </c>
      <c r="M1393" s="2">
        <f t="shared" si="560"/>
        <v>3.9239773857254356E-2</v>
      </c>
      <c r="N1393" s="1">
        <f t="shared" si="552"/>
        <v>460368</v>
      </c>
      <c r="O1393" s="1">
        <f t="shared" si="553"/>
        <v>52677</v>
      </c>
      <c r="Q1393" s="61">
        <v>3431</v>
      </c>
      <c r="R1393" s="61">
        <v>12237</v>
      </c>
      <c r="S1393" s="61"/>
      <c r="T1393" s="61"/>
      <c r="U1393" s="61"/>
      <c r="V1393" s="61"/>
      <c r="W1393" s="61">
        <v>1562</v>
      </c>
      <c r="X1393" s="61">
        <v>3724</v>
      </c>
      <c r="Y1393" s="61"/>
      <c r="Z1393" s="61"/>
      <c r="BB1393" s="7">
        <f>IF(Q1393&gt;0,RANK(Q1393,(N1393:P1393,Q1393:AE1393)),0)</f>
        <v>5</v>
      </c>
      <c r="BC1393" s="7">
        <f>IF(R1393&gt;0,RANK(R1393,(N1393:P1393,Q1393:AE1393)),0)</f>
        <v>3</v>
      </c>
      <c r="BD1393" s="7">
        <f>IF(T1393&gt;0,RANK(T1393,(N1393:P1393,Q1393:AE1393)),0)</f>
        <v>0</v>
      </c>
      <c r="BE1393" s="7">
        <f>IF(S1393&gt;0,RANK(S1393,(N1393:P1393,Q1393:AE1393)),0)</f>
        <v>0</v>
      </c>
      <c r="BF1393" s="2">
        <f t="shared" si="561"/>
        <v>6.4251056649918823E-3</v>
      </c>
      <c r="BG1393" s="2">
        <f t="shared" si="562"/>
        <v>2.2915773250511706E-2</v>
      </c>
      <c r="BH1393" s="2">
        <f t="shared" si="563"/>
        <v>0</v>
      </c>
      <c r="BI1393" s="2">
        <f t="shared" si="564"/>
        <v>0</v>
      </c>
      <c r="BK1393" t="s">
        <v>316</v>
      </c>
      <c r="BL1393" t="s">
        <v>317</v>
      </c>
      <c r="BO1393" s="99">
        <v>36</v>
      </c>
      <c r="BP1393" s="97">
        <v>61</v>
      </c>
      <c r="BQ1393" s="103">
        <f t="shared" si="565"/>
        <v>36061</v>
      </c>
      <c r="BS1393" s="7" t="s">
        <v>2466</v>
      </c>
      <c r="BT1393" s="1">
        <v>433493</v>
      </c>
      <c r="BU1393" s="1">
        <v>6013</v>
      </c>
      <c r="BV1393" s="1">
        <v>18966</v>
      </c>
      <c r="BW1393" s="1">
        <v>1896</v>
      </c>
      <c r="BX1393" s="1">
        <v>48461</v>
      </c>
      <c r="BY1393" s="1">
        <v>3608</v>
      </c>
      <c r="BZ1393">
        <v>608</v>
      </c>
    </row>
    <row r="1394" spans="1:78" ht="14" hidden="1" customHeight="1" outlineLevel="1" x14ac:dyDescent="0.2">
      <c r="A1394" t="s">
        <v>489</v>
      </c>
      <c r="B1394" t="s">
        <v>317</v>
      </c>
      <c r="C1394" s="1">
        <f t="shared" si="556"/>
        <v>495931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>IF(P1394&gt;0,RANK(P1394,(N1394:P1394,Q1394:AE1394)),0)</f>
        <v>0</v>
      </c>
      <c r="G1394" s="1">
        <f t="shared" si="554"/>
        <v>300657</v>
      </c>
      <c r="H1394" s="2">
        <f t="shared" si="555"/>
        <v>0.60624764332134917</v>
      </c>
      <c r="I1394" s="2"/>
      <c r="J1394" s="2">
        <f t="shared" si="557"/>
        <v>0.78879924828252312</v>
      </c>
      <c r="K1394" s="2">
        <f t="shared" si="558"/>
        <v>0.18255160496117404</v>
      </c>
      <c r="L1394" s="2">
        <f t="shared" si="559"/>
        <v>0</v>
      </c>
      <c r="M1394" s="2">
        <f t="shared" si="560"/>
        <v>2.864914675630284E-2</v>
      </c>
      <c r="N1394" s="1">
        <f t="shared" si="552"/>
        <v>391190</v>
      </c>
      <c r="O1394" s="1">
        <f t="shared" si="553"/>
        <v>90533</v>
      </c>
      <c r="Q1394" s="61">
        <v>3021</v>
      </c>
      <c r="R1394" s="61">
        <v>8467</v>
      </c>
      <c r="S1394" s="61"/>
      <c r="T1394" s="61"/>
      <c r="U1394" s="61"/>
      <c r="V1394" s="61"/>
      <c r="W1394" s="61">
        <v>743</v>
      </c>
      <c r="X1394" s="61">
        <v>1977</v>
      </c>
      <c r="Y1394" s="61"/>
      <c r="Z1394" s="61"/>
      <c r="BB1394" s="7">
        <f>IF(Q1394&gt;0,RANK(Q1394,(N1394:P1394,Q1394:AE1394)),0)</f>
        <v>4</v>
      </c>
      <c r="BC1394" s="7">
        <f>IF(R1394&gt;0,RANK(R1394,(N1394:P1394,Q1394:AE1394)),0)</f>
        <v>3</v>
      </c>
      <c r="BD1394" s="7">
        <f>IF(T1394&gt;0,RANK(T1394,(N1394:P1394,Q1394:AE1394)),0)</f>
        <v>0</v>
      </c>
      <c r="BE1394" s="7">
        <f>IF(S1394&gt;0,RANK(S1394,(N1394:P1394,Q1394:AE1394)),0)</f>
        <v>0</v>
      </c>
      <c r="BF1394" s="2">
        <f t="shared" si="561"/>
        <v>6.0915732228878612E-3</v>
      </c>
      <c r="BG1394" s="2">
        <f t="shared" si="562"/>
        <v>1.7072939582320926E-2</v>
      </c>
      <c r="BH1394" s="2">
        <f t="shared" si="563"/>
        <v>0</v>
      </c>
      <c r="BI1394" s="2">
        <f t="shared" si="564"/>
        <v>0</v>
      </c>
      <c r="BK1394" t="s">
        <v>489</v>
      </c>
      <c r="BL1394" t="s">
        <v>317</v>
      </c>
      <c r="BO1394" s="99">
        <v>36</v>
      </c>
      <c r="BP1394" s="97">
        <v>81</v>
      </c>
      <c r="BQ1394" s="103">
        <f t="shared" si="565"/>
        <v>36081</v>
      </c>
      <c r="BS1394" s="7" t="s">
        <v>2466</v>
      </c>
      <c r="BT1394" s="1">
        <v>374915</v>
      </c>
      <c r="BU1394" s="1">
        <v>5005</v>
      </c>
      <c r="BV1394" s="1">
        <v>9897</v>
      </c>
      <c r="BW1394" s="1">
        <v>1373</v>
      </c>
      <c r="BX1394" s="1">
        <v>81425</v>
      </c>
      <c r="BY1394" s="1">
        <v>8374</v>
      </c>
      <c r="BZ1394">
        <v>734</v>
      </c>
    </row>
    <row r="1395" spans="1:78" ht="14" hidden="1" customHeight="1" outlineLevel="1" x14ac:dyDescent="0.2">
      <c r="A1395" t="s">
        <v>1482</v>
      </c>
      <c r="B1395" t="s">
        <v>317</v>
      </c>
      <c r="C1395" s="1">
        <f t="shared" si="556"/>
        <v>138886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1">
        <f t="shared" si="554"/>
        <v>2053</v>
      </c>
      <c r="H1395" s="2">
        <f t="shared" si="555"/>
        <v>1.4781907463675244E-2</v>
      </c>
      <c r="I1395" s="2"/>
      <c r="J1395" s="2">
        <f t="shared" si="557"/>
        <v>0.49764555102746139</v>
      </c>
      <c r="K1395" s="2">
        <f t="shared" si="558"/>
        <v>0.48286364356378614</v>
      </c>
      <c r="L1395" s="2">
        <f t="shared" si="559"/>
        <v>0</v>
      </c>
      <c r="M1395" s="2">
        <f t="shared" si="560"/>
        <v>1.9490805408752532E-2</v>
      </c>
      <c r="N1395" s="1">
        <f t="shared" si="552"/>
        <v>69116</v>
      </c>
      <c r="O1395" s="1">
        <f t="shared" si="553"/>
        <v>67063</v>
      </c>
      <c r="Q1395" s="61">
        <v>1070</v>
      </c>
      <c r="R1395" s="61">
        <v>1249</v>
      </c>
      <c r="S1395" s="61"/>
      <c r="T1395" s="61"/>
      <c r="U1395" s="61"/>
      <c r="V1395" s="61"/>
      <c r="W1395" s="61">
        <v>96</v>
      </c>
      <c r="X1395" s="61">
        <v>292</v>
      </c>
      <c r="Y1395" s="61"/>
      <c r="Z1395" s="61"/>
      <c r="BB1395" s="7">
        <f>IF(Q1395&gt;0,RANK(Q1395,(N1395:P1395,Q1395:AE1395)),0)</f>
        <v>4</v>
      </c>
      <c r="BC1395" s="7">
        <f>IF(R1395&gt;0,RANK(R1395,(N1395:P1395,Q1395:AE1395)),0)</f>
        <v>3</v>
      </c>
      <c r="BD1395" s="7">
        <f>IF(T1395&gt;0,RANK(T1395,(N1395:P1395,Q1395:AE1395)),0)</f>
        <v>0</v>
      </c>
      <c r="BE1395" s="7">
        <f>IF(S1395&gt;0,RANK(S1395,(N1395:P1395,Q1395:AE1395)),0)</f>
        <v>0</v>
      </c>
      <c r="BF1395" s="2">
        <f t="shared" si="561"/>
        <v>7.7041602465331279E-3</v>
      </c>
      <c r="BG1395" s="2">
        <f t="shared" si="562"/>
        <v>8.9929870541307251E-3</v>
      </c>
      <c r="BH1395" s="2">
        <f t="shared" si="563"/>
        <v>0</v>
      </c>
      <c r="BI1395" s="2">
        <f t="shared" si="564"/>
        <v>0</v>
      </c>
      <c r="BK1395" t="s">
        <v>1482</v>
      </c>
      <c r="BL1395" t="s">
        <v>317</v>
      </c>
      <c r="BO1395" s="99">
        <v>36</v>
      </c>
      <c r="BP1395" s="97">
        <v>85</v>
      </c>
      <c r="BQ1395" s="103">
        <f t="shared" si="565"/>
        <v>36085</v>
      </c>
      <c r="BS1395" s="7" t="s">
        <v>2466</v>
      </c>
      <c r="BT1395" s="1">
        <v>65073</v>
      </c>
      <c r="BU1395" s="1">
        <v>1850</v>
      </c>
      <c r="BV1395" s="1">
        <v>1840</v>
      </c>
      <c r="BW1395" s="1">
        <v>353</v>
      </c>
      <c r="BX1395" s="1">
        <v>60686</v>
      </c>
      <c r="BY1395" s="1">
        <v>5952</v>
      </c>
      <c r="BZ1395">
        <v>425</v>
      </c>
    </row>
    <row r="1396" spans="1:78" ht="14" customHeight="1" collapsed="1" x14ac:dyDescent="0.2">
      <c r="A1396" t="s">
        <v>316</v>
      </c>
      <c r="B1396" t="s">
        <v>260</v>
      </c>
      <c r="C1396" s="1">
        <f t="shared" si="556"/>
        <v>6104477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>IF(P1396&gt;0,RANK(P1396,(N1396:P1396,Q1396:AE1396)),0)</f>
        <v>0</v>
      </c>
      <c r="G1396" s="1">
        <f t="shared" si="554"/>
        <v>1427738</v>
      </c>
      <c r="H1396" s="2">
        <f t="shared" si="555"/>
        <v>0.23388375449690449</v>
      </c>
      <c r="I1396" s="2"/>
      <c r="J1396" s="2">
        <f t="shared" si="557"/>
        <v>0.59552030419641189</v>
      </c>
      <c r="K1396" s="2">
        <f t="shared" si="558"/>
        <v>0.36163654969950743</v>
      </c>
      <c r="L1396" s="2">
        <f t="shared" si="559"/>
        <v>0</v>
      </c>
      <c r="M1396" s="2">
        <f t="shared" si="560"/>
        <v>4.2843146104080687E-2</v>
      </c>
      <c r="N1396" s="1">
        <f>SUM(N1334:N1395)</f>
        <v>3635340</v>
      </c>
      <c r="O1396" s="1">
        <f t="shared" ref="O1396:X1396" si="566">SUM(O1334:O1395)</f>
        <v>2207602</v>
      </c>
      <c r="Q1396" s="1">
        <f t="shared" si="566"/>
        <v>95033</v>
      </c>
      <c r="R1396" s="1">
        <f t="shared" si="566"/>
        <v>103946</v>
      </c>
      <c r="W1396" s="1">
        <f t="shared" si="566"/>
        <v>7115</v>
      </c>
      <c r="X1396" s="1">
        <f t="shared" si="566"/>
        <v>55441</v>
      </c>
      <c r="BB1396" s="7">
        <f>IF(Q1396&gt;0,RANK(Q1396,(N1396:P1396,Q1396:AE1396)),0)</f>
        <v>4</v>
      </c>
      <c r="BC1396" s="7">
        <f>IF(R1396&gt;0,RANK(R1396,(N1396:P1396,Q1396:AE1396)),0)</f>
        <v>3</v>
      </c>
      <c r="BD1396" s="7">
        <f>IF(T1396&gt;0,RANK(T1396,(N1396:P1396,Q1396:AE1396)),0)</f>
        <v>0</v>
      </c>
      <c r="BE1396" s="7">
        <f>IF(S1396&gt;0,RANK(S1396,(N1396:P1396,Q1396:AE1396)),0)</f>
        <v>0</v>
      </c>
      <c r="BF1396" s="2">
        <f t="shared" si="561"/>
        <v>1.5567754616816478E-2</v>
      </c>
      <c r="BG1396" s="2">
        <f t="shared" si="562"/>
        <v>1.7027830557802087E-2</v>
      </c>
      <c r="BH1396" s="2">
        <f t="shared" si="563"/>
        <v>0</v>
      </c>
      <c r="BI1396" s="2">
        <f t="shared" si="564"/>
        <v>0</v>
      </c>
      <c r="BK1396" t="s">
        <v>316</v>
      </c>
      <c r="BL1396" t="s">
        <v>260</v>
      </c>
      <c r="BO1396" s="99">
        <v>36</v>
      </c>
      <c r="BP1396" s="97"/>
      <c r="BQ1396" s="99">
        <v>36</v>
      </c>
      <c r="BS1396" s="7" t="s">
        <v>887</v>
      </c>
      <c r="BT1396" s="1">
        <f t="shared" ref="BT1396:BZ1396" si="567">SUM(BT1334:BT1395)</f>
        <v>3424416</v>
      </c>
      <c r="BU1396" s="1">
        <f t="shared" si="567"/>
        <v>68713</v>
      </c>
      <c r="BV1396" s="1">
        <f t="shared" si="567"/>
        <v>114478</v>
      </c>
      <c r="BW1396" s="1">
        <f t="shared" si="567"/>
        <v>27733</v>
      </c>
      <c r="BX1396" s="1">
        <f t="shared" si="567"/>
        <v>1926485</v>
      </c>
      <c r="BY1396" s="1">
        <f t="shared" si="567"/>
        <v>253624</v>
      </c>
      <c r="BZ1396" s="1">
        <f t="shared" si="567"/>
        <v>27493</v>
      </c>
    </row>
    <row r="1397" spans="1:78" ht="14" customHeight="1" x14ac:dyDescent="0.2">
      <c r="C1397" s="1"/>
      <c r="E1397" s="7"/>
      <c r="F1397" s="7"/>
      <c r="I1397" s="2"/>
      <c r="Z1397" s="61"/>
      <c r="BB1397" s="7"/>
      <c r="BC1397" s="7"/>
      <c r="BD1397" s="7"/>
      <c r="BE1397" s="7"/>
      <c r="BO1397" s="99"/>
      <c r="BP1397" s="97"/>
    </row>
    <row r="1398" spans="1:78" ht="14" hidden="1" customHeight="1" outlineLevel="1" x14ac:dyDescent="0.2">
      <c r="A1398" t="s">
        <v>1439</v>
      </c>
      <c r="B1398" t="s">
        <v>251</v>
      </c>
      <c r="C1398" s="1">
        <f t="shared" ref="C1398:C1429" si="568">SUM(N1398:AY1398)</f>
        <v>8749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0</v>
      </c>
      <c r="G1398" s="1">
        <f t="shared" si="554"/>
        <v>4118</v>
      </c>
      <c r="H1398" s="2">
        <f t="shared" si="555"/>
        <v>0.47068236369870842</v>
      </c>
      <c r="I1398" s="2"/>
      <c r="J1398" s="2">
        <f t="shared" ref="J1398:J1429" si="569">IF($C1398=0,"-",N1398/$C1398)</f>
        <v>0.24962852897473997</v>
      </c>
      <c r="K1398" s="2">
        <f t="shared" ref="K1398:K1429" si="570">IF($C1398=0,"-",O1398/$C1398)</f>
        <v>0.72031089267344839</v>
      </c>
      <c r="L1398" s="2">
        <f t="shared" ref="L1398:L1429" si="571">IF($C1398=0,"-",P1398/$C1398)</f>
        <v>0</v>
      </c>
      <c r="M1398" s="2">
        <f t="shared" ref="M1398:M1429" si="572">IF(C1398=0,"-",(1-J1398-K1398-L1398))</f>
        <v>3.006057835181164E-2</v>
      </c>
      <c r="N1398" s="1">
        <v>2184</v>
      </c>
      <c r="O1398" s="1">
        <v>6302</v>
      </c>
      <c r="Q1398" s="1">
        <v>157</v>
      </c>
      <c r="R1398" s="1">
        <v>106</v>
      </c>
      <c r="X1398" s="1">
        <v>0</v>
      </c>
      <c r="Y1398" s="1">
        <v>0</v>
      </c>
      <c r="Z1398" s="61">
        <v>0</v>
      </c>
      <c r="BB1398" s="7">
        <f>IF(Q1398&gt;0,RANK(Q1398,(N1398:P1398,Q1398:AE1398)),0)</f>
        <v>3</v>
      </c>
      <c r="BC1398" s="7">
        <f>IF(R1398&gt;0,RANK(R1398,(N1398:P1398,Q1398:AE1398)),0)</f>
        <v>4</v>
      </c>
      <c r="BD1398" s="7">
        <f>IF(T1398&gt;0,RANK(T1398,(N1398:P1398,Q1398:AE1398)),0)</f>
        <v>0</v>
      </c>
      <c r="BE1398" s="7">
        <f>IF(S1398&gt;0,RANK(S1398,(N1398:P1398,Q1398:AE1398)),0)</f>
        <v>0</v>
      </c>
      <c r="BF1398" s="2">
        <f t="shared" ref="BF1398:BF1429" si="573">IF($C1398=0,"-",Q1398/$C1398)</f>
        <v>1.7944907989484511E-2</v>
      </c>
      <c r="BG1398" s="2">
        <f t="shared" ref="BG1398:BG1429" si="574">IF($C1398=0,"-",R1398/$C1398)</f>
        <v>1.2115670362327123E-2</v>
      </c>
      <c r="BH1398" s="2">
        <f t="shared" ref="BH1398:BH1429" si="575">IF($C1398=0,"-",T1398/$C1398)</f>
        <v>0</v>
      </c>
      <c r="BI1398" s="2">
        <f t="shared" ref="BI1398:BI1429" si="576">IF($C1398=0,"-",S1398/$C1398)</f>
        <v>0</v>
      </c>
      <c r="BK1398" t="s">
        <v>1439</v>
      </c>
      <c r="BL1398" t="s">
        <v>251</v>
      </c>
      <c r="BO1398" s="99">
        <v>39</v>
      </c>
      <c r="BP1398" s="97">
        <v>1</v>
      </c>
      <c r="BQ1398" s="103">
        <f t="shared" ref="BQ1398:BQ1429" si="577">BO1398*1000+BP1398</f>
        <v>39001</v>
      </c>
      <c r="BS1398" s="7" t="s">
        <v>2466</v>
      </c>
    </row>
    <row r="1399" spans="1:78" ht="14" hidden="1" customHeight="1" outlineLevel="1" x14ac:dyDescent="0.2">
      <c r="A1399" t="s">
        <v>524</v>
      </c>
      <c r="B1399" t="s">
        <v>251</v>
      </c>
      <c r="C1399" s="1">
        <f t="shared" si="568"/>
        <v>35966</v>
      </c>
      <c r="D1399" s="7">
        <f>IF(N1399&gt;0, RANK(N1399,(N1399:P1399,Q1399:AE1399)),0)</f>
        <v>2</v>
      </c>
      <c r="E1399" s="7">
        <f>IF(O1399&gt;0,RANK(O1399,(N1399:P1399,Q1399:AE1399)),0)</f>
        <v>1</v>
      </c>
      <c r="F1399" s="7">
        <f>IF(P1399&gt;0,RANK(P1399,(N1399:P1399,Q1399:AE1399)),0)</f>
        <v>0</v>
      </c>
      <c r="G1399" s="1">
        <f t="shared" si="554"/>
        <v>13375</v>
      </c>
      <c r="H1399" s="2">
        <f t="shared" si="555"/>
        <v>0.37187899683033976</v>
      </c>
      <c r="I1399" s="2"/>
      <c r="J1399" s="2">
        <f t="shared" si="569"/>
        <v>0.30097870210754601</v>
      </c>
      <c r="K1399" s="2">
        <f t="shared" si="570"/>
        <v>0.67285769893788583</v>
      </c>
      <c r="L1399" s="2">
        <f t="shared" si="571"/>
        <v>0</v>
      </c>
      <c r="M1399" s="2">
        <f t="shared" si="572"/>
        <v>2.6163598954568101E-2</v>
      </c>
      <c r="N1399" s="1">
        <v>10825</v>
      </c>
      <c r="O1399" s="1">
        <v>24200</v>
      </c>
      <c r="Q1399" s="1">
        <v>605</v>
      </c>
      <c r="R1399" s="1">
        <v>331</v>
      </c>
      <c r="X1399" s="1">
        <v>0</v>
      </c>
      <c r="Y1399" s="1">
        <v>3</v>
      </c>
      <c r="Z1399" s="61">
        <v>2</v>
      </c>
      <c r="BB1399" s="7">
        <f>IF(Q1399&gt;0,RANK(Q1399,(N1399:P1399,Q1399:AE1399)),0)</f>
        <v>3</v>
      </c>
      <c r="BC1399" s="7">
        <f>IF(R1399&gt;0,RANK(R1399,(N1399:P1399,Q1399:AE1399)),0)</f>
        <v>4</v>
      </c>
      <c r="BD1399" s="7">
        <f>IF(T1399&gt;0,RANK(T1399,(N1399:P1399,Q1399:AE1399)),0)</f>
        <v>0</v>
      </c>
      <c r="BE1399" s="7">
        <f>IF(S1399&gt;0,RANK(S1399,(N1399:P1399,Q1399:AE1399)),0)</f>
        <v>0</v>
      </c>
      <c r="BF1399" s="2">
        <f t="shared" si="573"/>
        <v>1.6821442473447145E-2</v>
      </c>
      <c r="BG1399" s="2">
        <f t="shared" si="574"/>
        <v>9.2031362953900898E-3</v>
      </c>
      <c r="BH1399" s="2">
        <f t="shared" si="575"/>
        <v>0</v>
      </c>
      <c r="BI1399" s="2">
        <f t="shared" si="576"/>
        <v>0</v>
      </c>
      <c r="BK1399" t="s">
        <v>524</v>
      </c>
      <c r="BL1399" t="s">
        <v>251</v>
      </c>
      <c r="BO1399" s="99">
        <v>39</v>
      </c>
      <c r="BP1399" s="97">
        <v>3</v>
      </c>
      <c r="BQ1399" s="103">
        <f t="shared" si="577"/>
        <v>39003</v>
      </c>
      <c r="BS1399" s="7" t="s">
        <v>2466</v>
      </c>
    </row>
    <row r="1400" spans="1:78" ht="14" hidden="1" customHeight="1" outlineLevel="1" x14ac:dyDescent="0.2">
      <c r="A1400" t="s">
        <v>1710</v>
      </c>
      <c r="B1400" t="s">
        <v>251</v>
      </c>
      <c r="C1400" s="1">
        <f t="shared" si="568"/>
        <v>18717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0</v>
      </c>
      <c r="G1400" s="1">
        <f t="shared" si="554"/>
        <v>7689</v>
      </c>
      <c r="H1400" s="2">
        <f t="shared" si="555"/>
        <v>0.41080301330341401</v>
      </c>
      <c r="I1400" s="2"/>
      <c r="J1400" s="2">
        <f t="shared" si="569"/>
        <v>0.27552492386600419</v>
      </c>
      <c r="K1400" s="2">
        <f t="shared" si="570"/>
        <v>0.6863279371694182</v>
      </c>
      <c r="L1400" s="2">
        <f t="shared" si="571"/>
        <v>0</v>
      </c>
      <c r="M1400" s="2">
        <f t="shared" si="572"/>
        <v>3.8147138964577554E-2</v>
      </c>
      <c r="N1400" s="1">
        <v>5157</v>
      </c>
      <c r="O1400" s="1">
        <v>12846</v>
      </c>
      <c r="Q1400" s="1">
        <v>439</v>
      </c>
      <c r="R1400" s="1">
        <v>274</v>
      </c>
      <c r="X1400" s="1">
        <v>0</v>
      </c>
      <c r="Y1400" s="1">
        <v>0</v>
      </c>
      <c r="Z1400" s="61">
        <v>1</v>
      </c>
      <c r="BB1400" s="7">
        <f>IF(Q1400&gt;0,RANK(Q1400,(N1400:P1400,Q1400:AE1400)),0)</f>
        <v>3</v>
      </c>
      <c r="BC1400" s="7">
        <f>IF(R1400&gt;0,RANK(R1400,(N1400:P1400,Q1400:AE1400)),0)</f>
        <v>4</v>
      </c>
      <c r="BD1400" s="7">
        <f>IF(T1400&gt;0,RANK(T1400,(N1400:P1400,Q1400:AE1400)),0)</f>
        <v>0</v>
      </c>
      <c r="BE1400" s="7">
        <f>IF(S1400&gt;0,RANK(S1400,(N1400:P1400,Q1400:AE1400)),0)</f>
        <v>0</v>
      </c>
      <c r="BF1400" s="2">
        <f t="shared" si="573"/>
        <v>2.3454613453010632E-2</v>
      </c>
      <c r="BG1400" s="2">
        <f t="shared" si="574"/>
        <v>1.4639098146070418E-2</v>
      </c>
      <c r="BH1400" s="2">
        <f t="shared" si="575"/>
        <v>0</v>
      </c>
      <c r="BI1400" s="2">
        <f t="shared" si="576"/>
        <v>0</v>
      </c>
      <c r="BK1400" t="s">
        <v>1710</v>
      </c>
      <c r="BL1400" t="s">
        <v>251</v>
      </c>
      <c r="BO1400" s="99">
        <v>39</v>
      </c>
      <c r="BP1400" s="97">
        <v>5</v>
      </c>
      <c r="BQ1400" s="103">
        <f t="shared" si="577"/>
        <v>39005</v>
      </c>
      <c r="BS1400" s="7" t="s">
        <v>2466</v>
      </c>
    </row>
    <row r="1401" spans="1:78" ht="14" hidden="1" customHeight="1" outlineLevel="1" x14ac:dyDescent="0.2">
      <c r="A1401" t="s">
        <v>809</v>
      </c>
      <c r="B1401" t="s">
        <v>251</v>
      </c>
      <c r="C1401" s="1">
        <f t="shared" si="568"/>
        <v>32234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0</v>
      </c>
      <c r="G1401" s="1">
        <f t="shared" si="554"/>
        <v>3516</v>
      </c>
      <c r="H1401" s="2">
        <f t="shared" si="555"/>
        <v>0.1090773717193026</v>
      </c>
      <c r="I1401" s="2"/>
      <c r="J1401" s="2">
        <f t="shared" si="569"/>
        <v>0.42402432214431968</v>
      </c>
      <c r="K1401" s="2">
        <f t="shared" si="570"/>
        <v>0.53310169386362227</v>
      </c>
      <c r="L1401" s="2">
        <f t="shared" si="571"/>
        <v>0</v>
      </c>
      <c r="M1401" s="2">
        <f t="shared" si="572"/>
        <v>4.2873983992058107E-2</v>
      </c>
      <c r="N1401" s="1">
        <v>13668</v>
      </c>
      <c r="O1401" s="1">
        <v>17184</v>
      </c>
      <c r="Q1401" s="1">
        <v>786</v>
      </c>
      <c r="R1401" s="1">
        <v>595</v>
      </c>
      <c r="X1401" s="1">
        <v>0</v>
      </c>
      <c r="Y1401" s="1">
        <v>0</v>
      </c>
      <c r="Z1401" s="61">
        <v>1</v>
      </c>
      <c r="BB1401" s="7">
        <f>IF(Q1401&gt;0,RANK(Q1401,(N1401:P1401,Q1401:AE1401)),0)</f>
        <v>3</v>
      </c>
      <c r="BC1401" s="7">
        <f>IF(R1401&gt;0,RANK(R1401,(N1401:P1401,Q1401:AE1401)),0)</f>
        <v>4</v>
      </c>
      <c r="BD1401" s="7">
        <f>IF(T1401&gt;0,RANK(T1401,(N1401:P1401,Q1401:AE1401)),0)</f>
        <v>0</v>
      </c>
      <c r="BE1401" s="7">
        <f>IF(S1401&gt;0,RANK(S1401,(N1401:P1401,Q1401:AE1401)),0)</f>
        <v>0</v>
      </c>
      <c r="BF1401" s="2">
        <f t="shared" si="573"/>
        <v>2.4384190606192218E-2</v>
      </c>
      <c r="BG1401" s="2">
        <f t="shared" si="574"/>
        <v>1.845877024260098E-2</v>
      </c>
      <c r="BH1401" s="2">
        <f t="shared" si="575"/>
        <v>0</v>
      </c>
      <c r="BI1401" s="2">
        <f t="shared" si="576"/>
        <v>0</v>
      </c>
      <c r="BK1401" t="s">
        <v>809</v>
      </c>
      <c r="BL1401" t="s">
        <v>251</v>
      </c>
      <c r="BO1401" s="99">
        <v>39</v>
      </c>
      <c r="BP1401" s="97">
        <v>7</v>
      </c>
      <c r="BQ1401" s="103">
        <f t="shared" si="577"/>
        <v>39007</v>
      </c>
      <c r="BS1401" s="7" t="s">
        <v>2466</v>
      </c>
    </row>
    <row r="1402" spans="1:78" ht="14" hidden="1" customHeight="1" outlineLevel="1" x14ac:dyDescent="0.2">
      <c r="A1402" t="s">
        <v>1054</v>
      </c>
      <c r="B1402" t="s">
        <v>251</v>
      </c>
      <c r="C1402" s="1">
        <f t="shared" si="568"/>
        <v>22643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>IF(P1402&gt;0,RANK(P1402,(N1402:P1402,Q1402:AE1402)),0)</f>
        <v>0</v>
      </c>
      <c r="G1402" s="1">
        <f t="shared" si="554"/>
        <v>6695</v>
      </c>
      <c r="H1402" s="2">
        <f t="shared" si="555"/>
        <v>0.29567636797244179</v>
      </c>
      <c r="I1402" s="2"/>
      <c r="J1402" s="2">
        <f t="shared" si="569"/>
        <v>0.62981937022479351</v>
      </c>
      <c r="K1402" s="2">
        <f t="shared" si="570"/>
        <v>0.33414300225235172</v>
      </c>
      <c r="L1402" s="2">
        <f t="shared" si="571"/>
        <v>0</v>
      </c>
      <c r="M1402" s="2">
        <f t="shared" si="572"/>
        <v>3.6037627522854776E-2</v>
      </c>
      <c r="N1402" s="1">
        <v>14261</v>
      </c>
      <c r="O1402" s="1">
        <v>7566</v>
      </c>
      <c r="Q1402" s="1">
        <v>434</v>
      </c>
      <c r="R1402" s="1">
        <v>382</v>
      </c>
      <c r="X1402" s="1">
        <v>0</v>
      </c>
      <c r="Y1402" s="1">
        <v>0</v>
      </c>
      <c r="Z1402" s="61">
        <v>0</v>
      </c>
      <c r="BB1402" s="7">
        <f>IF(Q1402&gt;0,RANK(Q1402,(N1402:P1402,Q1402:AE1402)),0)</f>
        <v>3</v>
      </c>
      <c r="BC1402" s="7">
        <f>IF(R1402&gt;0,RANK(R1402,(N1402:P1402,Q1402:AE1402)),0)</f>
        <v>4</v>
      </c>
      <c r="BD1402" s="7">
        <f>IF(T1402&gt;0,RANK(T1402,(N1402:P1402,Q1402:AE1402)),0)</f>
        <v>0</v>
      </c>
      <c r="BE1402" s="7">
        <f>IF(S1402&gt;0,RANK(S1402,(N1402:P1402,Q1402:AE1402)),0)</f>
        <v>0</v>
      </c>
      <c r="BF1402" s="2">
        <f t="shared" si="573"/>
        <v>1.9167071501126176E-2</v>
      </c>
      <c r="BG1402" s="2">
        <f t="shared" si="574"/>
        <v>1.6870556021728569E-2</v>
      </c>
      <c r="BH1402" s="2">
        <f t="shared" si="575"/>
        <v>0</v>
      </c>
      <c r="BI1402" s="2">
        <f t="shared" si="576"/>
        <v>0</v>
      </c>
      <c r="BK1402" t="s">
        <v>1054</v>
      </c>
      <c r="BL1402" t="s">
        <v>251</v>
      </c>
      <c r="BO1402" s="99">
        <v>39</v>
      </c>
      <c r="BP1402" s="97">
        <v>9</v>
      </c>
      <c r="BQ1402" s="103">
        <f t="shared" si="577"/>
        <v>39009</v>
      </c>
      <c r="BS1402" s="7" t="s">
        <v>2466</v>
      </c>
    </row>
    <row r="1403" spans="1:78" ht="14" hidden="1" customHeight="1" outlineLevel="1" x14ac:dyDescent="0.2">
      <c r="A1403" t="s">
        <v>759</v>
      </c>
      <c r="B1403" t="s">
        <v>251</v>
      </c>
      <c r="C1403" s="1">
        <f t="shared" si="568"/>
        <v>19160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0</v>
      </c>
      <c r="G1403" s="1">
        <f t="shared" si="554"/>
        <v>11226</v>
      </c>
      <c r="H1403" s="2">
        <f t="shared" si="555"/>
        <v>0.58590814196242169</v>
      </c>
      <c r="I1403" s="2"/>
      <c r="J1403" s="2">
        <f t="shared" si="569"/>
        <v>0.19185803757828809</v>
      </c>
      <c r="K1403" s="2">
        <f t="shared" si="570"/>
        <v>0.77776617954070981</v>
      </c>
      <c r="L1403" s="2">
        <f t="shared" si="571"/>
        <v>0</v>
      </c>
      <c r="M1403" s="2">
        <f t="shared" si="572"/>
        <v>3.0375782881002067E-2</v>
      </c>
      <c r="N1403" s="1">
        <v>3676</v>
      </c>
      <c r="O1403" s="1">
        <v>14902</v>
      </c>
      <c r="Q1403" s="1">
        <v>391</v>
      </c>
      <c r="R1403" s="1">
        <v>189</v>
      </c>
      <c r="X1403" s="1">
        <v>2</v>
      </c>
      <c r="Y1403" s="1">
        <v>0</v>
      </c>
      <c r="Z1403" s="61">
        <v>0</v>
      </c>
      <c r="BB1403" s="7">
        <f>IF(Q1403&gt;0,RANK(Q1403,(N1403:P1403,Q1403:AE1403)),0)</f>
        <v>3</v>
      </c>
      <c r="BC1403" s="7">
        <f>IF(R1403&gt;0,RANK(R1403,(N1403:P1403,Q1403:AE1403)),0)</f>
        <v>4</v>
      </c>
      <c r="BD1403" s="7">
        <f>IF(T1403&gt;0,RANK(T1403,(N1403:P1403,Q1403:AE1403)),0)</f>
        <v>0</v>
      </c>
      <c r="BE1403" s="7">
        <f>IF(S1403&gt;0,RANK(S1403,(N1403:P1403,Q1403:AE1403)),0)</f>
        <v>0</v>
      </c>
      <c r="BF1403" s="2">
        <f t="shared" si="573"/>
        <v>2.0407098121085595E-2</v>
      </c>
      <c r="BG1403" s="2">
        <f t="shared" si="574"/>
        <v>9.8643006263048009E-3</v>
      </c>
      <c r="BH1403" s="2">
        <f t="shared" si="575"/>
        <v>0</v>
      </c>
      <c r="BI1403" s="2">
        <f t="shared" si="576"/>
        <v>0</v>
      </c>
      <c r="BK1403" t="s">
        <v>759</v>
      </c>
      <c r="BL1403" t="s">
        <v>251</v>
      </c>
      <c r="BO1403" s="99">
        <v>39</v>
      </c>
      <c r="BP1403" s="97">
        <v>11</v>
      </c>
      <c r="BQ1403" s="103">
        <f t="shared" si="577"/>
        <v>39011</v>
      </c>
      <c r="BS1403" s="7" t="s">
        <v>2466</v>
      </c>
    </row>
    <row r="1404" spans="1:78" ht="14" hidden="1" customHeight="1" outlineLevel="1" x14ac:dyDescent="0.2">
      <c r="A1404" t="s">
        <v>626</v>
      </c>
      <c r="B1404" t="s">
        <v>251</v>
      </c>
      <c r="C1404" s="1">
        <f t="shared" si="568"/>
        <v>24888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54"/>
        <v>6928</v>
      </c>
      <c r="H1404" s="2">
        <f t="shared" si="555"/>
        <v>0.27836708453873354</v>
      </c>
      <c r="I1404" s="2"/>
      <c r="J1404" s="2">
        <f t="shared" si="569"/>
        <v>0.34900353584056576</v>
      </c>
      <c r="K1404" s="2">
        <f t="shared" si="570"/>
        <v>0.62737062037929925</v>
      </c>
      <c r="L1404" s="2">
        <f t="shared" si="571"/>
        <v>0</v>
      </c>
      <c r="M1404" s="2">
        <f t="shared" si="572"/>
        <v>2.3625843780134992E-2</v>
      </c>
      <c r="N1404" s="1">
        <v>8686</v>
      </c>
      <c r="O1404" s="1">
        <v>15614</v>
      </c>
      <c r="Q1404" s="1">
        <v>338</v>
      </c>
      <c r="R1404" s="1">
        <v>249</v>
      </c>
      <c r="X1404" s="1">
        <v>1</v>
      </c>
      <c r="Y1404" s="1">
        <v>0</v>
      </c>
      <c r="Z1404" s="61">
        <v>0</v>
      </c>
      <c r="BB1404" s="7">
        <f>IF(Q1404&gt;0,RANK(Q1404,(N1404:P1404,Q1404:AE1404)),0)</f>
        <v>3</v>
      </c>
      <c r="BC1404" s="7">
        <f>IF(R1404&gt;0,RANK(R1404,(N1404:P1404,Q1404:AE1404)),0)</f>
        <v>4</v>
      </c>
      <c r="BD1404" s="7">
        <f>IF(T1404&gt;0,RANK(T1404,(N1404:P1404,Q1404:AE1404)),0)</f>
        <v>0</v>
      </c>
      <c r="BE1404" s="7">
        <f>IF(S1404&gt;0,RANK(S1404,(N1404:P1404,Q1404:AE1404)),0)</f>
        <v>0</v>
      </c>
      <c r="BF1404" s="2">
        <f t="shared" si="573"/>
        <v>1.3580842172934747E-2</v>
      </c>
      <c r="BG1404" s="2">
        <f t="shared" si="574"/>
        <v>1.0004821600771456E-2</v>
      </c>
      <c r="BH1404" s="2">
        <f t="shared" si="575"/>
        <v>0</v>
      </c>
      <c r="BI1404" s="2">
        <f t="shared" si="576"/>
        <v>0</v>
      </c>
      <c r="BK1404" t="s">
        <v>626</v>
      </c>
      <c r="BL1404" t="s">
        <v>251</v>
      </c>
      <c r="BO1404" s="99">
        <v>39</v>
      </c>
      <c r="BP1404" s="97">
        <v>13</v>
      </c>
      <c r="BQ1404" s="103">
        <f t="shared" si="577"/>
        <v>39013</v>
      </c>
      <c r="BS1404" s="7" t="s">
        <v>2466</v>
      </c>
    </row>
    <row r="1405" spans="1:78" ht="14" hidden="1" customHeight="1" outlineLevel="1" x14ac:dyDescent="0.2">
      <c r="A1405" t="s">
        <v>2389</v>
      </c>
      <c r="B1405" t="s">
        <v>251</v>
      </c>
      <c r="C1405" s="1">
        <f t="shared" si="568"/>
        <v>14850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0</v>
      </c>
      <c r="G1405" s="1">
        <f t="shared" si="554"/>
        <v>6985</v>
      </c>
      <c r="H1405" s="2">
        <f t="shared" si="555"/>
        <v>0.47037037037037038</v>
      </c>
      <c r="I1405" s="2"/>
      <c r="J1405" s="2">
        <f t="shared" si="569"/>
        <v>0.24801346801346802</v>
      </c>
      <c r="K1405" s="2">
        <f t="shared" si="570"/>
        <v>0.71838383838383835</v>
      </c>
      <c r="L1405" s="2">
        <f t="shared" si="571"/>
        <v>0</v>
      </c>
      <c r="M1405" s="2">
        <f t="shared" si="572"/>
        <v>3.3602693602693634E-2</v>
      </c>
      <c r="N1405" s="1">
        <v>3683</v>
      </c>
      <c r="O1405" s="1">
        <v>10668</v>
      </c>
      <c r="Q1405" s="1">
        <v>293</v>
      </c>
      <c r="R1405" s="1">
        <v>203</v>
      </c>
      <c r="X1405" s="1">
        <v>1</v>
      </c>
      <c r="Y1405" s="1">
        <v>1</v>
      </c>
      <c r="Z1405" s="61">
        <v>1</v>
      </c>
      <c r="BB1405" s="7">
        <f>IF(Q1405&gt;0,RANK(Q1405,(N1405:P1405,Q1405:AE1405)),0)</f>
        <v>3</v>
      </c>
      <c r="BC1405" s="7">
        <f>IF(R1405&gt;0,RANK(R1405,(N1405:P1405,Q1405:AE1405)),0)</f>
        <v>4</v>
      </c>
      <c r="BD1405" s="7">
        <f>IF(T1405&gt;0,RANK(T1405,(N1405:P1405,Q1405:AE1405)),0)</f>
        <v>0</v>
      </c>
      <c r="BE1405" s="7">
        <f>IF(S1405&gt;0,RANK(S1405,(N1405:P1405,Q1405:AE1405)),0)</f>
        <v>0</v>
      </c>
      <c r="BF1405" s="2">
        <f t="shared" si="573"/>
        <v>1.973063973063973E-2</v>
      </c>
      <c r="BG1405" s="2">
        <f t="shared" si="574"/>
        <v>1.3670033670033671E-2</v>
      </c>
      <c r="BH1405" s="2">
        <f t="shared" si="575"/>
        <v>0</v>
      </c>
      <c r="BI1405" s="2">
        <f t="shared" si="576"/>
        <v>0</v>
      </c>
      <c r="BK1405" t="s">
        <v>2389</v>
      </c>
      <c r="BL1405" t="s">
        <v>251</v>
      </c>
      <c r="BO1405" s="99">
        <v>39</v>
      </c>
      <c r="BP1405" s="97">
        <v>15</v>
      </c>
      <c r="BQ1405" s="103">
        <f t="shared" si="577"/>
        <v>39015</v>
      </c>
      <c r="BS1405" s="7" t="s">
        <v>2466</v>
      </c>
    </row>
    <row r="1406" spans="1:78" ht="14" hidden="1" customHeight="1" outlineLevel="1" x14ac:dyDescent="0.2">
      <c r="A1406" t="s">
        <v>1878</v>
      </c>
      <c r="B1406" t="s">
        <v>251</v>
      </c>
      <c r="C1406" s="1">
        <f t="shared" si="568"/>
        <v>135540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0</v>
      </c>
      <c r="G1406" s="1">
        <f t="shared" si="554"/>
        <v>33881</v>
      </c>
      <c r="H1406" s="2">
        <f t="shared" si="555"/>
        <v>0.24997048841670355</v>
      </c>
      <c r="I1406" s="2"/>
      <c r="J1406" s="2">
        <f t="shared" si="569"/>
        <v>0.36070532684078499</v>
      </c>
      <c r="K1406" s="2">
        <f t="shared" si="570"/>
        <v>0.6106758152574886</v>
      </c>
      <c r="L1406" s="2">
        <f t="shared" si="571"/>
        <v>0</v>
      </c>
      <c r="M1406" s="2">
        <f t="shared" si="572"/>
        <v>2.8618857901726469E-2</v>
      </c>
      <c r="N1406" s="1">
        <v>48890</v>
      </c>
      <c r="O1406" s="1">
        <v>82771</v>
      </c>
      <c r="Q1406" s="1">
        <v>2589</v>
      </c>
      <c r="R1406" s="1">
        <v>1274</v>
      </c>
      <c r="X1406" s="1">
        <v>1</v>
      </c>
      <c r="Y1406" s="1">
        <v>7</v>
      </c>
      <c r="Z1406" s="61">
        <v>8</v>
      </c>
      <c r="BB1406" s="7">
        <f>IF(Q1406&gt;0,RANK(Q1406,(N1406:P1406,Q1406:AE1406)),0)</f>
        <v>3</v>
      </c>
      <c r="BC1406" s="7">
        <f>IF(R1406&gt;0,RANK(R1406,(N1406:P1406,Q1406:AE1406)),0)</f>
        <v>4</v>
      </c>
      <c r="BD1406" s="7">
        <f>IF(T1406&gt;0,RANK(T1406,(N1406:P1406,Q1406:AE1406)),0)</f>
        <v>0</v>
      </c>
      <c r="BE1406" s="7">
        <f>IF(S1406&gt;0,RANK(S1406,(N1406:P1406,Q1406:AE1406)),0)</f>
        <v>0</v>
      </c>
      <c r="BF1406" s="2">
        <f t="shared" si="573"/>
        <v>1.9101372288623283E-2</v>
      </c>
      <c r="BG1406" s="2">
        <f t="shared" si="574"/>
        <v>9.3994392799173678E-3</v>
      </c>
      <c r="BH1406" s="2">
        <f t="shared" si="575"/>
        <v>0</v>
      </c>
      <c r="BI1406" s="2">
        <f t="shared" si="576"/>
        <v>0</v>
      </c>
      <c r="BK1406" t="s">
        <v>1878</v>
      </c>
      <c r="BL1406" t="s">
        <v>251</v>
      </c>
      <c r="BO1406" s="99">
        <v>39</v>
      </c>
      <c r="BP1406" s="97">
        <v>17</v>
      </c>
      <c r="BQ1406" s="103">
        <f t="shared" si="577"/>
        <v>39017</v>
      </c>
      <c r="BS1406" s="7" t="s">
        <v>2466</v>
      </c>
    </row>
    <row r="1407" spans="1:78" ht="14" hidden="1" customHeight="1" outlineLevel="1" x14ac:dyDescent="0.2">
      <c r="A1407" t="s">
        <v>378</v>
      </c>
      <c r="B1407" t="s">
        <v>251</v>
      </c>
      <c r="C1407" s="1">
        <f t="shared" si="568"/>
        <v>10302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0</v>
      </c>
      <c r="G1407" s="1">
        <f t="shared" si="554"/>
        <v>3658</v>
      </c>
      <c r="H1407" s="2">
        <f t="shared" si="555"/>
        <v>0.35507668413900212</v>
      </c>
      <c r="I1407" s="2"/>
      <c r="J1407" s="2">
        <f t="shared" si="569"/>
        <v>0.30227140361094934</v>
      </c>
      <c r="K1407" s="2">
        <f t="shared" si="570"/>
        <v>0.65734808774995146</v>
      </c>
      <c r="L1407" s="2">
        <f t="shared" si="571"/>
        <v>0</v>
      </c>
      <c r="M1407" s="2">
        <f t="shared" si="572"/>
        <v>4.0380508639099255E-2</v>
      </c>
      <c r="N1407" s="1">
        <v>3114</v>
      </c>
      <c r="O1407" s="1">
        <v>6772</v>
      </c>
      <c r="Q1407" s="1">
        <v>252</v>
      </c>
      <c r="R1407" s="1">
        <v>163</v>
      </c>
      <c r="X1407" s="1">
        <v>0</v>
      </c>
      <c r="Y1407" s="1">
        <v>1</v>
      </c>
      <c r="Z1407" s="61">
        <v>0</v>
      </c>
      <c r="BB1407" s="7">
        <f>IF(Q1407&gt;0,RANK(Q1407,(N1407:P1407,Q1407:AE1407)),0)</f>
        <v>3</v>
      </c>
      <c r="BC1407" s="7">
        <f>IF(R1407&gt;0,RANK(R1407,(N1407:P1407,Q1407:AE1407)),0)</f>
        <v>4</v>
      </c>
      <c r="BD1407" s="7">
        <f>IF(T1407&gt;0,RANK(T1407,(N1407:P1407,Q1407:AE1407)),0)</f>
        <v>0</v>
      </c>
      <c r="BE1407" s="7">
        <f>IF(S1407&gt;0,RANK(S1407,(N1407:P1407,Q1407:AE1407)),0)</f>
        <v>0</v>
      </c>
      <c r="BF1407" s="2">
        <f t="shared" si="573"/>
        <v>2.4461269656377401E-2</v>
      </c>
      <c r="BG1407" s="2">
        <f t="shared" si="574"/>
        <v>1.582217045233935E-2</v>
      </c>
      <c r="BH1407" s="2">
        <f t="shared" si="575"/>
        <v>0</v>
      </c>
      <c r="BI1407" s="2">
        <f t="shared" si="576"/>
        <v>0</v>
      </c>
      <c r="BK1407" t="s">
        <v>378</v>
      </c>
      <c r="BL1407" t="s">
        <v>251</v>
      </c>
      <c r="BO1407" s="99">
        <v>39</v>
      </c>
      <c r="BP1407" s="97">
        <v>19</v>
      </c>
      <c r="BQ1407" s="103">
        <f t="shared" si="577"/>
        <v>39019</v>
      </c>
      <c r="BS1407" s="7" t="s">
        <v>2466</v>
      </c>
    </row>
    <row r="1408" spans="1:78" ht="14" hidden="1" customHeight="1" outlineLevel="1" x14ac:dyDescent="0.2">
      <c r="A1408" t="s">
        <v>627</v>
      </c>
      <c r="B1408" t="s">
        <v>251</v>
      </c>
      <c r="C1408" s="1">
        <f t="shared" si="568"/>
        <v>14839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54"/>
        <v>5826</v>
      </c>
      <c r="H1408" s="2">
        <f t="shared" si="555"/>
        <v>0.39261405755104789</v>
      </c>
      <c r="I1408" s="2"/>
      <c r="J1408" s="2">
        <f t="shared" si="569"/>
        <v>0.28283577060448817</v>
      </c>
      <c r="K1408" s="2">
        <f t="shared" si="570"/>
        <v>0.67544982815553611</v>
      </c>
      <c r="L1408" s="2">
        <f t="shared" si="571"/>
        <v>0</v>
      </c>
      <c r="M1408" s="2">
        <f t="shared" si="572"/>
        <v>4.1714401239975718E-2</v>
      </c>
      <c r="N1408" s="1">
        <v>4197</v>
      </c>
      <c r="O1408" s="1">
        <v>10023</v>
      </c>
      <c r="Q1408" s="1">
        <v>413</v>
      </c>
      <c r="R1408" s="1">
        <v>204</v>
      </c>
      <c r="X1408" s="1">
        <v>0</v>
      </c>
      <c r="Y1408" s="1">
        <v>2</v>
      </c>
      <c r="Z1408" s="61">
        <v>0</v>
      </c>
      <c r="BB1408" s="7">
        <f>IF(Q1408&gt;0,RANK(Q1408,(N1408:P1408,Q1408:AE1408)),0)</f>
        <v>3</v>
      </c>
      <c r="BC1408" s="7">
        <f>IF(R1408&gt;0,RANK(R1408,(N1408:P1408,Q1408:AE1408)),0)</f>
        <v>4</v>
      </c>
      <c r="BD1408" s="7">
        <f>IF(T1408&gt;0,RANK(T1408,(N1408:P1408,Q1408:AE1408)),0)</f>
        <v>0</v>
      </c>
      <c r="BE1408" s="7">
        <f>IF(S1408&gt;0,RANK(S1408,(N1408:P1408,Q1408:AE1408)),0)</f>
        <v>0</v>
      </c>
      <c r="BF1408" s="2">
        <f t="shared" si="573"/>
        <v>2.7832064155266529E-2</v>
      </c>
      <c r="BG1408" s="2">
        <f t="shared" si="574"/>
        <v>1.3747557113013006E-2</v>
      </c>
      <c r="BH1408" s="2">
        <f t="shared" si="575"/>
        <v>0</v>
      </c>
      <c r="BI1408" s="2">
        <f t="shared" si="576"/>
        <v>0</v>
      </c>
      <c r="BK1408" t="s">
        <v>627</v>
      </c>
      <c r="BL1408" t="s">
        <v>251</v>
      </c>
      <c r="BO1408" s="99">
        <v>39</v>
      </c>
      <c r="BP1408" s="97">
        <v>21</v>
      </c>
      <c r="BQ1408" s="103">
        <f t="shared" si="577"/>
        <v>39021</v>
      </c>
      <c r="BS1408" s="7" t="s">
        <v>2466</v>
      </c>
    </row>
    <row r="1409" spans="1:71" ht="14" hidden="1" customHeight="1" outlineLevel="1" x14ac:dyDescent="0.2">
      <c r="A1409" t="s">
        <v>949</v>
      </c>
      <c r="B1409" t="s">
        <v>251</v>
      </c>
      <c r="C1409" s="1">
        <f t="shared" si="568"/>
        <v>48117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0</v>
      </c>
      <c r="G1409" s="1">
        <f t="shared" si="554"/>
        <v>9430</v>
      </c>
      <c r="H1409" s="2">
        <f t="shared" si="555"/>
        <v>0.19598063054637654</v>
      </c>
      <c r="I1409" s="2"/>
      <c r="J1409" s="2">
        <f t="shared" si="569"/>
        <v>0.38524845688633957</v>
      </c>
      <c r="K1409" s="2">
        <f t="shared" si="570"/>
        <v>0.58122908743271606</v>
      </c>
      <c r="L1409" s="2">
        <f t="shared" si="571"/>
        <v>0</v>
      </c>
      <c r="M1409" s="2">
        <f t="shared" si="572"/>
        <v>3.3522455680944363E-2</v>
      </c>
      <c r="N1409" s="1">
        <v>18537</v>
      </c>
      <c r="O1409" s="1">
        <v>27967</v>
      </c>
      <c r="Q1409" s="1">
        <v>959</v>
      </c>
      <c r="R1409" s="1">
        <v>623</v>
      </c>
      <c r="X1409" s="1">
        <v>4</v>
      </c>
      <c r="Y1409" s="1">
        <v>26</v>
      </c>
      <c r="Z1409" s="61">
        <v>1</v>
      </c>
      <c r="BB1409" s="7">
        <f>IF(Q1409&gt;0,RANK(Q1409,(N1409:P1409,Q1409:AE1409)),0)</f>
        <v>3</v>
      </c>
      <c r="BC1409" s="7">
        <f>IF(R1409&gt;0,RANK(R1409,(N1409:P1409,Q1409:AE1409)),0)</f>
        <v>4</v>
      </c>
      <c r="BD1409" s="7">
        <f>IF(T1409&gt;0,RANK(T1409,(N1409:P1409,Q1409:AE1409)),0)</f>
        <v>0</v>
      </c>
      <c r="BE1409" s="7">
        <f>IF(S1409&gt;0,RANK(S1409,(N1409:P1409,Q1409:AE1409)),0)</f>
        <v>0</v>
      </c>
      <c r="BF1409" s="2">
        <f t="shared" si="573"/>
        <v>1.9930585863624083E-2</v>
      </c>
      <c r="BG1409" s="2">
        <f t="shared" si="574"/>
        <v>1.2947606874909076E-2</v>
      </c>
      <c r="BH1409" s="2">
        <f t="shared" si="575"/>
        <v>0</v>
      </c>
      <c r="BI1409" s="2">
        <f t="shared" si="576"/>
        <v>0</v>
      </c>
      <c r="BK1409" t="s">
        <v>949</v>
      </c>
      <c r="BL1409" t="s">
        <v>251</v>
      </c>
      <c r="BO1409" s="99">
        <v>39</v>
      </c>
      <c r="BP1409" s="97">
        <v>23</v>
      </c>
      <c r="BQ1409" s="103">
        <f t="shared" si="577"/>
        <v>39023</v>
      </c>
      <c r="BS1409" s="7" t="s">
        <v>2466</v>
      </c>
    </row>
    <row r="1410" spans="1:71" ht="14" hidden="1" customHeight="1" outlineLevel="1" x14ac:dyDescent="0.2">
      <c r="A1410" t="s">
        <v>2263</v>
      </c>
      <c r="B1410" t="s">
        <v>251</v>
      </c>
      <c r="C1410" s="1">
        <f t="shared" si="568"/>
        <v>80143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0</v>
      </c>
      <c r="G1410" s="1">
        <f t="shared" si="554"/>
        <v>29661</v>
      </c>
      <c r="H1410" s="2">
        <f t="shared" si="555"/>
        <v>0.37010094456159615</v>
      </c>
      <c r="I1410" s="2"/>
      <c r="J1410" s="2">
        <f t="shared" si="569"/>
        <v>0.29755561933044683</v>
      </c>
      <c r="K1410" s="2">
        <f t="shared" si="570"/>
        <v>0.66765656389204298</v>
      </c>
      <c r="L1410" s="2">
        <f t="shared" si="571"/>
        <v>0</v>
      </c>
      <c r="M1410" s="2">
        <f t="shared" si="572"/>
        <v>3.4787816777510194E-2</v>
      </c>
      <c r="N1410" s="1">
        <v>23847</v>
      </c>
      <c r="O1410" s="1">
        <v>53508</v>
      </c>
      <c r="Q1410" s="1">
        <v>1870</v>
      </c>
      <c r="R1410" s="1">
        <v>915</v>
      </c>
      <c r="X1410" s="1">
        <v>0</v>
      </c>
      <c r="Y1410" s="1">
        <v>1</v>
      </c>
      <c r="Z1410" s="61">
        <v>2</v>
      </c>
      <c r="BB1410" s="7">
        <f>IF(Q1410&gt;0,RANK(Q1410,(N1410:P1410,Q1410:AE1410)),0)</f>
        <v>3</v>
      </c>
      <c r="BC1410" s="7">
        <f>IF(R1410&gt;0,RANK(R1410,(N1410:P1410,Q1410:AE1410)),0)</f>
        <v>4</v>
      </c>
      <c r="BD1410" s="7">
        <f>IF(T1410&gt;0,RANK(T1410,(N1410:P1410,Q1410:AE1410)),0)</f>
        <v>0</v>
      </c>
      <c r="BE1410" s="7">
        <f>IF(S1410&gt;0,RANK(S1410,(N1410:P1410,Q1410:AE1410)),0)</f>
        <v>0</v>
      </c>
      <c r="BF1410" s="2">
        <f t="shared" si="573"/>
        <v>2.3333291741012941E-2</v>
      </c>
      <c r="BG1410" s="2">
        <f t="shared" si="574"/>
        <v>1.1417091948142695E-2</v>
      </c>
      <c r="BH1410" s="2">
        <f t="shared" si="575"/>
        <v>0</v>
      </c>
      <c r="BI1410" s="2">
        <f t="shared" si="576"/>
        <v>0</v>
      </c>
      <c r="BK1410" t="s">
        <v>2263</v>
      </c>
      <c r="BL1410" t="s">
        <v>251</v>
      </c>
      <c r="BO1410" s="99">
        <v>39</v>
      </c>
      <c r="BP1410" s="97">
        <v>25</v>
      </c>
      <c r="BQ1410" s="103">
        <f t="shared" si="577"/>
        <v>39025</v>
      </c>
      <c r="BS1410" s="7" t="s">
        <v>2466</v>
      </c>
    </row>
    <row r="1411" spans="1:71" ht="14" hidden="1" customHeight="1" outlineLevel="1" x14ac:dyDescent="0.2">
      <c r="A1411" t="s">
        <v>642</v>
      </c>
      <c r="B1411" t="s">
        <v>251</v>
      </c>
      <c r="C1411" s="1">
        <f t="shared" si="568"/>
        <v>15054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0</v>
      </c>
      <c r="G1411" s="1">
        <f t="shared" si="554"/>
        <v>7237</v>
      </c>
      <c r="H1411" s="2">
        <f t="shared" si="555"/>
        <v>0.48073601700544705</v>
      </c>
      <c r="I1411" s="2"/>
      <c r="J1411" s="2">
        <f t="shared" si="569"/>
        <v>0.24226119303839511</v>
      </c>
      <c r="K1411" s="2">
        <f t="shared" si="570"/>
        <v>0.72299721004384221</v>
      </c>
      <c r="L1411" s="2">
        <f t="shared" si="571"/>
        <v>0</v>
      </c>
      <c r="M1411" s="2">
        <f t="shared" si="572"/>
        <v>3.4741596917762685E-2</v>
      </c>
      <c r="N1411" s="1">
        <v>3647</v>
      </c>
      <c r="O1411" s="1">
        <v>10884</v>
      </c>
      <c r="Q1411" s="1">
        <v>347</v>
      </c>
      <c r="R1411" s="1">
        <v>175</v>
      </c>
      <c r="X1411" s="1">
        <v>0</v>
      </c>
      <c r="Y1411" s="1">
        <v>1</v>
      </c>
      <c r="Z1411" s="61">
        <v>0</v>
      </c>
      <c r="BB1411" s="7">
        <f>IF(Q1411&gt;0,RANK(Q1411,(N1411:P1411,Q1411:AE1411)),0)</f>
        <v>3</v>
      </c>
      <c r="BC1411" s="7">
        <f>IF(R1411&gt;0,RANK(R1411,(N1411:P1411,Q1411:AE1411)),0)</f>
        <v>4</v>
      </c>
      <c r="BD1411" s="7">
        <f>IF(T1411&gt;0,RANK(T1411,(N1411:P1411,Q1411:AE1411)),0)</f>
        <v>0</v>
      </c>
      <c r="BE1411" s="7">
        <f>IF(S1411&gt;0,RANK(S1411,(N1411:P1411,Q1411:AE1411)),0)</f>
        <v>0</v>
      </c>
      <c r="BF1411" s="2">
        <f t="shared" si="573"/>
        <v>2.3050352065896108E-2</v>
      </c>
      <c r="BG1411" s="2">
        <f t="shared" si="574"/>
        <v>1.1624817324299189E-2</v>
      </c>
      <c r="BH1411" s="2">
        <f t="shared" si="575"/>
        <v>0</v>
      </c>
      <c r="BI1411" s="2">
        <f t="shared" si="576"/>
        <v>0</v>
      </c>
      <c r="BK1411" t="s">
        <v>642</v>
      </c>
      <c r="BL1411" t="s">
        <v>251</v>
      </c>
      <c r="BO1411" s="99">
        <v>39</v>
      </c>
      <c r="BP1411" s="97">
        <v>27</v>
      </c>
      <c r="BQ1411" s="103">
        <f t="shared" si="577"/>
        <v>39027</v>
      </c>
      <c r="BS1411" s="7" t="s">
        <v>2466</v>
      </c>
    </row>
    <row r="1412" spans="1:71" ht="14" hidden="1" customHeight="1" outlineLevel="1" x14ac:dyDescent="0.2">
      <c r="A1412" t="s">
        <v>1166</v>
      </c>
      <c r="B1412" t="s">
        <v>251</v>
      </c>
      <c r="C1412" s="1">
        <f t="shared" si="568"/>
        <v>35630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0</v>
      </c>
      <c r="G1412" s="1">
        <f t="shared" si="554"/>
        <v>11221</v>
      </c>
      <c r="H1412" s="2">
        <f t="shared" si="555"/>
        <v>0.31493123772102161</v>
      </c>
      <c r="I1412" s="2"/>
      <c r="J1412" s="2">
        <f t="shared" si="569"/>
        <v>0.32626999719337635</v>
      </c>
      <c r="K1412" s="2">
        <f t="shared" si="570"/>
        <v>0.64120123491439796</v>
      </c>
      <c r="L1412" s="2">
        <f t="shared" si="571"/>
        <v>0</v>
      </c>
      <c r="M1412" s="2">
        <f t="shared" si="572"/>
        <v>3.2528767892225696E-2</v>
      </c>
      <c r="N1412" s="1">
        <v>11625</v>
      </c>
      <c r="O1412" s="1">
        <v>22846</v>
      </c>
      <c r="Q1412" s="1">
        <v>722</v>
      </c>
      <c r="R1412" s="1">
        <v>434</v>
      </c>
      <c r="X1412" s="1">
        <v>1</v>
      </c>
      <c r="Y1412" s="1">
        <v>0</v>
      </c>
      <c r="Z1412" s="61">
        <v>2</v>
      </c>
      <c r="BB1412" s="7">
        <f>IF(Q1412&gt;0,RANK(Q1412,(N1412:P1412,Q1412:AE1412)),0)</f>
        <v>3</v>
      </c>
      <c r="BC1412" s="7">
        <f>IF(R1412&gt;0,RANK(R1412,(N1412:P1412,Q1412:AE1412)),0)</f>
        <v>4</v>
      </c>
      <c r="BD1412" s="7">
        <f>IF(T1412&gt;0,RANK(T1412,(N1412:P1412,Q1412:AE1412)),0)</f>
        <v>0</v>
      </c>
      <c r="BE1412" s="7">
        <f>IF(S1412&gt;0,RANK(S1412,(N1412:P1412,Q1412:AE1412)),0)</f>
        <v>0</v>
      </c>
      <c r="BF1412" s="2">
        <f t="shared" si="573"/>
        <v>2.0263822621386471E-2</v>
      </c>
      <c r="BG1412" s="2">
        <f t="shared" si="574"/>
        <v>1.2180746561886051E-2</v>
      </c>
      <c r="BH1412" s="2">
        <f t="shared" si="575"/>
        <v>0</v>
      </c>
      <c r="BI1412" s="2">
        <f t="shared" si="576"/>
        <v>0</v>
      </c>
      <c r="BK1412" t="s">
        <v>1166</v>
      </c>
      <c r="BL1412" t="s">
        <v>251</v>
      </c>
      <c r="BO1412" s="99">
        <v>39</v>
      </c>
      <c r="BP1412" s="97">
        <v>29</v>
      </c>
      <c r="BQ1412" s="103">
        <f t="shared" si="577"/>
        <v>39029</v>
      </c>
      <c r="BS1412" s="7" t="s">
        <v>2466</v>
      </c>
    </row>
    <row r="1413" spans="1:71" ht="14" hidden="1" customHeight="1" outlineLevel="1" x14ac:dyDescent="0.2">
      <c r="A1413" t="s">
        <v>1552</v>
      </c>
      <c r="B1413" t="s">
        <v>251</v>
      </c>
      <c r="C1413" s="1">
        <f t="shared" si="568"/>
        <v>11920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0</v>
      </c>
      <c r="G1413" s="1">
        <f t="shared" ref="G1413:G1476" si="578">IF(C1413&gt;0,MAX(N1413:P1413)-LARGE(N1413:P1413,2),0)</f>
        <v>4030</v>
      </c>
      <c r="H1413" s="2">
        <f t="shared" ref="H1413:H1476" si="579">IF(C1413&gt;0,G1413/C1413,0)</f>
        <v>0.33808724832214765</v>
      </c>
      <c r="I1413" s="2"/>
      <c r="J1413" s="2">
        <f t="shared" si="569"/>
        <v>0.31359060402684563</v>
      </c>
      <c r="K1413" s="2">
        <f t="shared" si="570"/>
        <v>0.65167785234899334</v>
      </c>
      <c r="L1413" s="2">
        <f t="shared" si="571"/>
        <v>0</v>
      </c>
      <c r="M1413" s="2">
        <f t="shared" si="572"/>
        <v>3.4731543624160977E-2</v>
      </c>
      <c r="N1413" s="1">
        <v>3738</v>
      </c>
      <c r="O1413" s="1">
        <v>7768</v>
      </c>
      <c r="Q1413" s="1">
        <v>265</v>
      </c>
      <c r="R1413" s="1">
        <v>149</v>
      </c>
      <c r="X1413" s="1">
        <v>0</v>
      </c>
      <c r="Y1413" s="1">
        <v>0</v>
      </c>
      <c r="Z1413" s="61">
        <v>0</v>
      </c>
      <c r="BB1413" s="7">
        <f>IF(Q1413&gt;0,RANK(Q1413,(N1413:P1413,Q1413:AE1413)),0)</f>
        <v>3</v>
      </c>
      <c r="BC1413" s="7">
        <f>IF(R1413&gt;0,RANK(R1413,(N1413:P1413,Q1413:AE1413)),0)</f>
        <v>4</v>
      </c>
      <c r="BD1413" s="7">
        <f>IF(T1413&gt;0,RANK(T1413,(N1413:P1413,Q1413:AE1413)),0)</f>
        <v>0</v>
      </c>
      <c r="BE1413" s="7">
        <f>IF(S1413&gt;0,RANK(S1413,(N1413:P1413,Q1413:AE1413)),0)</f>
        <v>0</v>
      </c>
      <c r="BF1413" s="2">
        <f t="shared" si="573"/>
        <v>2.2231543624161073E-2</v>
      </c>
      <c r="BG1413" s="2">
        <f t="shared" si="574"/>
        <v>1.2500000000000001E-2</v>
      </c>
      <c r="BH1413" s="2">
        <f t="shared" si="575"/>
        <v>0</v>
      </c>
      <c r="BI1413" s="2">
        <f t="shared" si="576"/>
        <v>0</v>
      </c>
      <c r="BK1413" t="s">
        <v>1552</v>
      </c>
      <c r="BL1413" t="s">
        <v>251</v>
      </c>
      <c r="BO1413" s="99">
        <v>39</v>
      </c>
      <c r="BP1413" s="97">
        <v>31</v>
      </c>
      <c r="BQ1413" s="103">
        <f t="shared" si="577"/>
        <v>39031</v>
      </c>
      <c r="BS1413" s="7" t="s">
        <v>2466</v>
      </c>
    </row>
    <row r="1414" spans="1:71" ht="14" hidden="1" customHeight="1" outlineLevel="1" x14ac:dyDescent="0.2">
      <c r="A1414" t="s">
        <v>552</v>
      </c>
      <c r="B1414" t="s">
        <v>251</v>
      </c>
      <c r="C1414" s="1">
        <f t="shared" si="568"/>
        <v>14508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0</v>
      </c>
      <c r="G1414" s="1">
        <f t="shared" si="578"/>
        <v>5584</v>
      </c>
      <c r="H1414" s="2">
        <f t="shared" si="579"/>
        <v>0.38489109456851395</v>
      </c>
      <c r="I1414" s="2"/>
      <c r="J1414" s="2">
        <f t="shared" si="569"/>
        <v>0.28963330576233803</v>
      </c>
      <c r="K1414" s="2">
        <f t="shared" si="570"/>
        <v>0.67452440033085193</v>
      </c>
      <c r="L1414" s="2">
        <f t="shared" si="571"/>
        <v>0</v>
      </c>
      <c r="M1414" s="2">
        <f t="shared" si="572"/>
        <v>3.5842293906810041E-2</v>
      </c>
      <c r="N1414" s="1">
        <v>4202</v>
      </c>
      <c r="O1414" s="1">
        <v>9786</v>
      </c>
      <c r="Q1414" s="1">
        <v>322</v>
      </c>
      <c r="R1414" s="1">
        <v>198</v>
      </c>
      <c r="X1414" s="1">
        <v>0</v>
      </c>
      <c r="Y1414" s="1">
        <v>0</v>
      </c>
      <c r="Z1414" s="61">
        <v>0</v>
      </c>
      <c r="BB1414" s="7">
        <f>IF(Q1414&gt;0,RANK(Q1414,(N1414:P1414,Q1414:AE1414)),0)</f>
        <v>3</v>
      </c>
      <c r="BC1414" s="7">
        <f>IF(R1414&gt;0,RANK(R1414,(N1414:P1414,Q1414:AE1414)),0)</f>
        <v>4</v>
      </c>
      <c r="BD1414" s="7">
        <f>IF(T1414&gt;0,RANK(T1414,(N1414:P1414,Q1414:AE1414)),0)</f>
        <v>0</v>
      </c>
      <c r="BE1414" s="7">
        <f>IF(S1414&gt;0,RANK(S1414,(N1414:P1414,Q1414:AE1414)),0)</f>
        <v>0</v>
      </c>
      <c r="BF1414" s="2">
        <f t="shared" si="573"/>
        <v>2.2194651226909293E-2</v>
      </c>
      <c r="BG1414" s="2">
        <f t="shared" si="574"/>
        <v>1.3647642679900745E-2</v>
      </c>
      <c r="BH1414" s="2">
        <f t="shared" si="575"/>
        <v>0</v>
      </c>
      <c r="BI1414" s="2">
        <f t="shared" si="576"/>
        <v>0</v>
      </c>
      <c r="BK1414" t="s">
        <v>552</v>
      </c>
      <c r="BL1414" t="s">
        <v>251</v>
      </c>
      <c r="BO1414" s="99">
        <v>39</v>
      </c>
      <c r="BP1414" s="97">
        <v>33</v>
      </c>
      <c r="BQ1414" s="103">
        <f t="shared" si="577"/>
        <v>39033</v>
      </c>
      <c r="BS1414" s="7" t="s">
        <v>2466</v>
      </c>
    </row>
    <row r="1415" spans="1:71" ht="14" hidden="1" customHeight="1" outlineLevel="1" x14ac:dyDescent="0.2">
      <c r="A1415" t="s">
        <v>839</v>
      </c>
      <c r="B1415" t="s">
        <v>251</v>
      </c>
      <c r="C1415" s="1">
        <f t="shared" si="568"/>
        <v>485634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>IF(P1415&gt;0,RANK(P1415,(N1415:P1415,Q1415:AE1415)),0)</f>
        <v>0</v>
      </c>
      <c r="G1415" s="1">
        <f t="shared" si="578"/>
        <v>172428</v>
      </c>
      <c r="H1415" s="2">
        <f t="shared" si="579"/>
        <v>0.35505751244764577</v>
      </c>
      <c r="I1415" s="2"/>
      <c r="J1415" s="2">
        <f t="shared" si="569"/>
        <v>0.66567826799606289</v>
      </c>
      <c r="K1415" s="2">
        <f t="shared" si="570"/>
        <v>0.31062075554841712</v>
      </c>
      <c r="L1415" s="2">
        <f t="shared" si="571"/>
        <v>0</v>
      </c>
      <c r="M1415" s="2">
        <f t="shared" si="572"/>
        <v>2.3700976455519995E-2</v>
      </c>
      <c r="N1415" s="1">
        <v>323276</v>
      </c>
      <c r="O1415" s="1">
        <v>150848</v>
      </c>
      <c r="Q1415" s="1">
        <v>6271</v>
      </c>
      <c r="R1415" s="1">
        <v>5223</v>
      </c>
      <c r="X1415" s="1">
        <v>1</v>
      </c>
      <c r="Y1415" s="1">
        <v>6</v>
      </c>
      <c r="Z1415" s="61">
        <v>9</v>
      </c>
      <c r="BB1415" s="7">
        <f>IF(Q1415&gt;0,RANK(Q1415,(N1415:P1415,Q1415:AE1415)),0)</f>
        <v>3</v>
      </c>
      <c r="BC1415" s="7">
        <f>IF(R1415&gt;0,RANK(R1415,(N1415:P1415,Q1415:AE1415)),0)</f>
        <v>4</v>
      </c>
      <c r="BD1415" s="7">
        <f>IF(T1415&gt;0,RANK(T1415,(N1415:P1415,Q1415:AE1415)),0)</f>
        <v>0</v>
      </c>
      <c r="BE1415" s="7">
        <f>IF(S1415&gt;0,RANK(S1415,(N1415:P1415,Q1415:AE1415)),0)</f>
        <v>0</v>
      </c>
      <c r="BF1415" s="2">
        <f t="shared" si="573"/>
        <v>1.2913016798659072E-2</v>
      </c>
      <c r="BG1415" s="2">
        <f t="shared" si="574"/>
        <v>1.0755013034507469E-2</v>
      </c>
      <c r="BH1415" s="2">
        <f t="shared" si="575"/>
        <v>0</v>
      </c>
      <c r="BI1415" s="2">
        <f t="shared" si="576"/>
        <v>0</v>
      </c>
      <c r="BK1415" t="s">
        <v>839</v>
      </c>
      <c r="BL1415" t="s">
        <v>251</v>
      </c>
      <c r="BO1415" s="99">
        <v>39</v>
      </c>
      <c r="BP1415" s="97">
        <v>35</v>
      </c>
      <c r="BQ1415" s="103">
        <f t="shared" si="577"/>
        <v>39035</v>
      </c>
      <c r="BS1415" s="7" t="s">
        <v>2466</v>
      </c>
    </row>
    <row r="1416" spans="1:71" ht="14" hidden="1" customHeight="1" outlineLevel="1" x14ac:dyDescent="0.2">
      <c r="A1416" t="s">
        <v>602</v>
      </c>
      <c r="B1416" t="s">
        <v>251</v>
      </c>
      <c r="C1416" s="1">
        <f t="shared" si="568"/>
        <v>19652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0</v>
      </c>
      <c r="G1416" s="1">
        <f t="shared" si="578"/>
        <v>11341</v>
      </c>
      <c r="H1416" s="2">
        <f t="shared" si="579"/>
        <v>0.57709139018929367</v>
      </c>
      <c r="I1416" s="2"/>
      <c r="J1416" s="2">
        <f t="shared" si="569"/>
        <v>0.19438225117036434</v>
      </c>
      <c r="K1416" s="2">
        <f t="shared" si="570"/>
        <v>0.77147364135965801</v>
      </c>
      <c r="L1416" s="2">
        <f t="shared" si="571"/>
        <v>0</v>
      </c>
      <c r="M1416" s="2">
        <f t="shared" si="572"/>
        <v>3.4144107469977647E-2</v>
      </c>
      <c r="N1416" s="1">
        <v>3820</v>
      </c>
      <c r="O1416" s="1">
        <v>15161</v>
      </c>
      <c r="Q1416" s="1">
        <v>440</v>
      </c>
      <c r="R1416" s="1">
        <v>229</v>
      </c>
      <c r="X1416" s="1">
        <v>0</v>
      </c>
      <c r="Y1416" s="1">
        <v>1</v>
      </c>
      <c r="Z1416" s="61">
        <v>1</v>
      </c>
      <c r="BB1416" s="7">
        <f>IF(Q1416&gt;0,RANK(Q1416,(N1416:P1416,Q1416:AE1416)),0)</f>
        <v>3</v>
      </c>
      <c r="BC1416" s="7">
        <f>IF(R1416&gt;0,RANK(R1416,(N1416:P1416,Q1416:AE1416)),0)</f>
        <v>4</v>
      </c>
      <c r="BD1416" s="7">
        <f>IF(T1416&gt;0,RANK(T1416,(N1416:P1416,Q1416:AE1416)),0)</f>
        <v>0</v>
      </c>
      <c r="BE1416" s="7">
        <f>IF(S1416&gt;0,RANK(S1416,(N1416:P1416,Q1416:AE1416)),0)</f>
        <v>0</v>
      </c>
      <c r="BF1416" s="2">
        <f t="shared" si="573"/>
        <v>2.2389578668837777E-2</v>
      </c>
      <c r="BG1416" s="2">
        <f t="shared" si="574"/>
        <v>1.1652757989008753E-2</v>
      </c>
      <c r="BH1416" s="2">
        <f t="shared" si="575"/>
        <v>0</v>
      </c>
      <c r="BI1416" s="2">
        <f t="shared" si="576"/>
        <v>0</v>
      </c>
      <c r="BK1416" t="s">
        <v>602</v>
      </c>
      <c r="BL1416" t="s">
        <v>251</v>
      </c>
      <c r="BO1416" s="99">
        <v>39</v>
      </c>
      <c r="BP1416" s="97">
        <v>37</v>
      </c>
      <c r="BQ1416" s="103">
        <f t="shared" si="577"/>
        <v>39037</v>
      </c>
      <c r="BS1416" s="7" t="s">
        <v>2466</v>
      </c>
    </row>
    <row r="1417" spans="1:71" ht="14" hidden="1" customHeight="1" outlineLevel="1" x14ac:dyDescent="0.2">
      <c r="A1417" t="s">
        <v>959</v>
      </c>
      <c r="B1417" t="s">
        <v>251</v>
      </c>
      <c r="C1417" s="1">
        <f t="shared" si="568"/>
        <v>13953</v>
      </c>
      <c r="D1417" s="7">
        <f>IF(N1417&gt;0, RANK(N1417,(N1417:P1417,Q1417:AE1417)),0)</f>
        <v>2</v>
      </c>
      <c r="E1417" s="7">
        <f>IF(O1417&gt;0,RANK(O1417,(N1417:P1417,Q1417:AE1417)),0)</f>
        <v>1</v>
      </c>
      <c r="F1417" s="7">
        <f>IF(P1417&gt;0,RANK(P1417,(N1417:P1417,Q1417:AE1417)),0)</f>
        <v>0</v>
      </c>
      <c r="G1417" s="1">
        <f t="shared" si="578"/>
        <v>4185</v>
      </c>
      <c r="H1417" s="2">
        <f t="shared" si="579"/>
        <v>0.29993549774242101</v>
      </c>
      <c r="I1417" s="2"/>
      <c r="J1417" s="2">
        <f t="shared" si="569"/>
        <v>0.33318999498315777</v>
      </c>
      <c r="K1417" s="2">
        <f t="shared" si="570"/>
        <v>0.63312549272557872</v>
      </c>
      <c r="L1417" s="2">
        <f t="shared" si="571"/>
        <v>0</v>
      </c>
      <c r="M1417" s="2">
        <f t="shared" si="572"/>
        <v>3.3684512291263458E-2</v>
      </c>
      <c r="N1417" s="1">
        <v>4649</v>
      </c>
      <c r="O1417" s="1">
        <v>8834</v>
      </c>
      <c r="Q1417" s="1">
        <v>295</v>
      </c>
      <c r="R1417" s="1">
        <v>175</v>
      </c>
      <c r="X1417" s="1">
        <v>0</v>
      </c>
      <c r="Y1417" s="1">
        <v>0</v>
      </c>
      <c r="Z1417" s="61">
        <v>0</v>
      </c>
      <c r="BB1417" s="7">
        <f>IF(Q1417&gt;0,RANK(Q1417,(N1417:P1417,Q1417:AE1417)),0)</f>
        <v>3</v>
      </c>
      <c r="BC1417" s="7">
        <f>IF(R1417&gt;0,RANK(R1417,(N1417:P1417,Q1417:AE1417)),0)</f>
        <v>4</v>
      </c>
      <c r="BD1417" s="7">
        <f>IF(T1417&gt;0,RANK(T1417,(N1417:P1417,Q1417:AE1417)),0)</f>
        <v>0</v>
      </c>
      <c r="BE1417" s="7">
        <f>IF(S1417&gt;0,RANK(S1417,(N1417:P1417,Q1417:AE1417)),0)</f>
        <v>0</v>
      </c>
      <c r="BF1417" s="2">
        <f t="shared" si="573"/>
        <v>2.1142406650899448E-2</v>
      </c>
      <c r="BG1417" s="2">
        <f t="shared" si="574"/>
        <v>1.2542105640364079E-2</v>
      </c>
      <c r="BH1417" s="2">
        <f t="shared" si="575"/>
        <v>0</v>
      </c>
      <c r="BI1417" s="2">
        <f t="shared" si="576"/>
        <v>0</v>
      </c>
      <c r="BK1417" t="s">
        <v>959</v>
      </c>
      <c r="BL1417" t="s">
        <v>251</v>
      </c>
      <c r="BO1417" s="99">
        <v>39</v>
      </c>
      <c r="BP1417" s="97">
        <v>39</v>
      </c>
      <c r="BQ1417" s="103">
        <f t="shared" si="577"/>
        <v>39039</v>
      </c>
      <c r="BS1417" s="7" t="s">
        <v>2466</v>
      </c>
    </row>
    <row r="1418" spans="1:71" ht="14" hidden="1" customHeight="1" outlineLevel="1" x14ac:dyDescent="0.2">
      <c r="A1418" t="s">
        <v>1279</v>
      </c>
      <c r="B1418" t="s">
        <v>251</v>
      </c>
      <c r="C1418" s="1">
        <f t="shared" si="568"/>
        <v>95244</v>
      </c>
      <c r="D1418" s="7">
        <f>IF(N1418&gt;0, RANK(N1418,(N1418:P1418,Q1418:AE1418)),0)</f>
        <v>2</v>
      </c>
      <c r="E1418" s="7">
        <f>IF(O1418&gt;0,RANK(O1418,(N1418:P1418,Q1418:AE1418)),0)</f>
        <v>1</v>
      </c>
      <c r="F1418" s="7">
        <f>IF(P1418&gt;0,RANK(P1418,(N1418:P1418,Q1418:AE1418)),0)</f>
        <v>0</v>
      </c>
      <c r="G1418" s="1">
        <f t="shared" si="578"/>
        <v>14019</v>
      </c>
      <c r="H1418" s="2">
        <f t="shared" si="579"/>
        <v>0.14719037419679981</v>
      </c>
      <c r="I1418" s="2"/>
      <c r="J1418" s="2">
        <f t="shared" si="569"/>
        <v>0.41635168619545587</v>
      </c>
      <c r="K1418" s="2">
        <f t="shared" si="570"/>
        <v>0.56354206039225563</v>
      </c>
      <c r="L1418" s="2">
        <f t="shared" si="571"/>
        <v>0</v>
      </c>
      <c r="M1418" s="2">
        <f t="shared" si="572"/>
        <v>2.0106253412288444E-2</v>
      </c>
      <c r="N1418" s="1">
        <v>39655</v>
      </c>
      <c r="O1418" s="1">
        <v>53674</v>
      </c>
      <c r="Q1418" s="1">
        <v>1270</v>
      </c>
      <c r="R1418" s="1">
        <v>642</v>
      </c>
      <c r="X1418" s="1">
        <v>0</v>
      </c>
      <c r="Y1418" s="1">
        <v>0</v>
      </c>
      <c r="Z1418" s="61">
        <v>3</v>
      </c>
      <c r="BB1418" s="7">
        <f>IF(Q1418&gt;0,RANK(Q1418,(N1418:P1418,Q1418:AE1418)),0)</f>
        <v>3</v>
      </c>
      <c r="BC1418" s="7">
        <f>IF(R1418&gt;0,RANK(R1418,(N1418:P1418,Q1418:AE1418)),0)</f>
        <v>4</v>
      </c>
      <c r="BD1418" s="7">
        <f>IF(T1418&gt;0,RANK(T1418,(N1418:P1418,Q1418:AE1418)),0)</f>
        <v>0</v>
      </c>
      <c r="BE1418" s="7">
        <f>IF(S1418&gt;0,RANK(S1418,(N1418:P1418,Q1418:AE1418)),0)</f>
        <v>0</v>
      </c>
      <c r="BF1418" s="2">
        <f t="shared" si="573"/>
        <v>1.3334173281256563E-2</v>
      </c>
      <c r="BG1418" s="2">
        <f t="shared" si="574"/>
        <v>6.7405820839107978E-3</v>
      </c>
      <c r="BH1418" s="2">
        <f t="shared" si="575"/>
        <v>0</v>
      </c>
      <c r="BI1418" s="2">
        <f t="shared" si="576"/>
        <v>0</v>
      </c>
      <c r="BK1418" t="s">
        <v>1279</v>
      </c>
      <c r="BL1418" t="s">
        <v>251</v>
      </c>
      <c r="BO1418" s="99">
        <v>39</v>
      </c>
      <c r="BP1418" s="97">
        <v>41</v>
      </c>
      <c r="BQ1418" s="103">
        <f t="shared" si="577"/>
        <v>39041</v>
      </c>
      <c r="BS1418" s="7" t="s">
        <v>2466</v>
      </c>
    </row>
    <row r="1419" spans="1:71" ht="14" hidden="1" customHeight="1" outlineLevel="1" x14ac:dyDescent="0.2">
      <c r="A1419" t="s">
        <v>1033</v>
      </c>
      <c r="B1419" t="s">
        <v>251</v>
      </c>
      <c r="C1419" s="1">
        <f t="shared" si="568"/>
        <v>30278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0</v>
      </c>
      <c r="G1419" s="1">
        <f t="shared" si="578"/>
        <v>83</v>
      </c>
      <c r="H1419" s="2">
        <f t="shared" si="579"/>
        <v>2.7412642842988308E-3</v>
      </c>
      <c r="I1419" s="2"/>
      <c r="J1419" s="2">
        <f t="shared" si="569"/>
        <v>0.47869740405575006</v>
      </c>
      <c r="K1419" s="2">
        <f t="shared" si="570"/>
        <v>0.48143866834004889</v>
      </c>
      <c r="L1419" s="2">
        <f t="shared" si="571"/>
        <v>0</v>
      </c>
      <c r="M1419" s="2">
        <f t="shared" si="572"/>
        <v>3.9863927604200988E-2</v>
      </c>
      <c r="N1419" s="1">
        <v>14494</v>
      </c>
      <c r="O1419" s="1">
        <v>14577</v>
      </c>
      <c r="Q1419" s="1">
        <v>719</v>
      </c>
      <c r="R1419" s="1">
        <v>487</v>
      </c>
      <c r="X1419" s="1">
        <v>0</v>
      </c>
      <c r="Y1419" s="1">
        <v>1</v>
      </c>
      <c r="Z1419" s="61">
        <v>0</v>
      </c>
      <c r="BB1419" s="7">
        <f>IF(Q1419&gt;0,RANK(Q1419,(N1419:P1419,Q1419:AE1419)),0)</f>
        <v>3</v>
      </c>
      <c r="BC1419" s="7">
        <f>IF(R1419&gt;0,RANK(R1419,(N1419:P1419,Q1419:AE1419)),0)</f>
        <v>4</v>
      </c>
      <c r="BD1419" s="7">
        <f>IF(T1419&gt;0,RANK(T1419,(N1419:P1419,Q1419:AE1419)),0)</f>
        <v>0</v>
      </c>
      <c r="BE1419" s="7">
        <f>IF(S1419&gt;0,RANK(S1419,(N1419:P1419,Q1419:AE1419)),0)</f>
        <v>0</v>
      </c>
      <c r="BF1419" s="2">
        <f t="shared" si="573"/>
        <v>2.3746614703745294E-2</v>
      </c>
      <c r="BG1419" s="2">
        <f t="shared" si="574"/>
        <v>1.6084285619922055E-2</v>
      </c>
      <c r="BH1419" s="2">
        <f t="shared" si="575"/>
        <v>0</v>
      </c>
      <c r="BI1419" s="2">
        <f t="shared" si="576"/>
        <v>0</v>
      </c>
      <c r="BK1419" t="s">
        <v>1033</v>
      </c>
      <c r="BL1419" t="s">
        <v>251</v>
      </c>
      <c r="BO1419" s="99">
        <v>39</v>
      </c>
      <c r="BP1419" s="97">
        <v>43</v>
      </c>
      <c r="BQ1419" s="103">
        <f t="shared" si="577"/>
        <v>39043</v>
      </c>
      <c r="BS1419" s="7" t="s">
        <v>2466</v>
      </c>
    </row>
    <row r="1420" spans="1:71" ht="14" hidden="1" customHeight="1" outlineLevel="1" x14ac:dyDescent="0.2">
      <c r="A1420" t="s">
        <v>671</v>
      </c>
      <c r="B1420" t="s">
        <v>251</v>
      </c>
      <c r="C1420" s="1">
        <f t="shared" si="568"/>
        <v>59759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>IF(P1420&gt;0,RANK(P1420,(N1420:P1420,Q1420:AE1420)),0)</f>
        <v>0</v>
      </c>
      <c r="G1420" s="1">
        <f t="shared" si="578"/>
        <v>12743</v>
      </c>
      <c r="H1420" s="2">
        <f t="shared" si="579"/>
        <v>0.21323984671764923</v>
      </c>
      <c r="I1420" s="2"/>
      <c r="J1420" s="2">
        <f t="shared" si="569"/>
        <v>0.37989256848340835</v>
      </c>
      <c r="K1420" s="2">
        <f t="shared" si="570"/>
        <v>0.59313241520105753</v>
      </c>
      <c r="L1420" s="2">
        <f t="shared" si="571"/>
        <v>0</v>
      </c>
      <c r="M1420" s="2">
        <f t="shared" si="572"/>
        <v>2.6975016315534117E-2</v>
      </c>
      <c r="N1420" s="1">
        <v>22702</v>
      </c>
      <c r="O1420" s="1">
        <v>35445</v>
      </c>
      <c r="Q1420" s="1">
        <v>1032</v>
      </c>
      <c r="R1420" s="1">
        <v>578</v>
      </c>
      <c r="X1420" s="1">
        <v>2</v>
      </c>
      <c r="Y1420" s="1">
        <v>0</v>
      </c>
      <c r="Z1420" s="61">
        <v>0</v>
      </c>
      <c r="BB1420" s="7">
        <f>IF(Q1420&gt;0,RANK(Q1420,(N1420:P1420,Q1420:AE1420)),0)</f>
        <v>3</v>
      </c>
      <c r="BC1420" s="7">
        <f>IF(R1420&gt;0,RANK(R1420,(N1420:P1420,Q1420:AE1420)),0)</f>
        <v>4</v>
      </c>
      <c r="BD1420" s="7">
        <f>IF(T1420&gt;0,RANK(T1420,(N1420:P1420,Q1420:AE1420)),0)</f>
        <v>0</v>
      </c>
      <c r="BE1420" s="7">
        <f>IF(S1420&gt;0,RANK(S1420,(N1420:P1420,Q1420:AE1420)),0)</f>
        <v>0</v>
      </c>
      <c r="BF1420" s="2">
        <f t="shared" si="573"/>
        <v>1.7269365283890292E-2</v>
      </c>
      <c r="BG1420" s="2">
        <f t="shared" si="574"/>
        <v>9.6721832694656867E-3</v>
      </c>
      <c r="BH1420" s="2">
        <f t="shared" si="575"/>
        <v>0</v>
      </c>
      <c r="BI1420" s="2">
        <f t="shared" si="576"/>
        <v>0</v>
      </c>
      <c r="BK1420" t="s">
        <v>671</v>
      </c>
      <c r="BL1420" t="s">
        <v>251</v>
      </c>
      <c r="BO1420" s="99">
        <v>39</v>
      </c>
      <c r="BP1420" s="97">
        <v>45</v>
      </c>
      <c r="BQ1420" s="103">
        <f t="shared" si="577"/>
        <v>39045</v>
      </c>
      <c r="BS1420" s="7" t="s">
        <v>2466</v>
      </c>
    </row>
    <row r="1421" spans="1:71" ht="14" hidden="1" customHeight="1" outlineLevel="1" x14ac:dyDescent="0.2">
      <c r="A1421" t="s">
        <v>544</v>
      </c>
      <c r="B1421" t="s">
        <v>251</v>
      </c>
      <c r="C1421" s="1">
        <f t="shared" si="568"/>
        <v>8541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0</v>
      </c>
      <c r="G1421" s="1">
        <f t="shared" si="578"/>
        <v>3574</v>
      </c>
      <c r="H1421" s="2">
        <f t="shared" si="579"/>
        <v>0.41845217187682943</v>
      </c>
      <c r="I1421" s="2"/>
      <c r="J1421" s="2">
        <f t="shared" si="569"/>
        <v>0.27877297740311441</v>
      </c>
      <c r="K1421" s="2">
        <f t="shared" si="570"/>
        <v>0.69722514927994383</v>
      </c>
      <c r="L1421" s="2">
        <f t="shared" si="571"/>
        <v>0</v>
      </c>
      <c r="M1421" s="2">
        <f t="shared" si="572"/>
        <v>2.4001873316941702E-2</v>
      </c>
      <c r="N1421" s="1">
        <v>2381</v>
      </c>
      <c r="O1421" s="1">
        <v>5955</v>
      </c>
      <c r="Q1421" s="1">
        <v>145</v>
      </c>
      <c r="R1421" s="1">
        <v>58</v>
      </c>
      <c r="X1421" s="1">
        <v>0</v>
      </c>
      <c r="Y1421" s="1">
        <v>2</v>
      </c>
      <c r="Z1421" s="61">
        <v>0</v>
      </c>
      <c r="BB1421" s="7">
        <f>IF(Q1421&gt;0,RANK(Q1421,(N1421:P1421,Q1421:AE1421)),0)</f>
        <v>3</v>
      </c>
      <c r="BC1421" s="7">
        <f>IF(R1421&gt;0,RANK(R1421,(N1421:P1421,Q1421:AE1421)),0)</f>
        <v>4</v>
      </c>
      <c r="BD1421" s="7">
        <f>IF(T1421&gt;0,RANK(T1421,(N1421:P1421,Q1421:AE1421)),0)</f>
        <v>0</v>
      </c>
      <c r="BE1421" s="7">
        <f>IF(S1421&gt;0,RANK(S1421,(N1421:P1421,Q1421:AE1421)),0)</f>
        <v>0</v>
      </c>
      <c r="BF1421" s="2">
        <f t="shared" si="573"/>
        <v>1.6976934785153962E-2</v>
      </c>
      <c r="BG1421" s="2">
        <f t="shared" si="574"/>
        <v>6.7907739140615851E-3</v>
      </c>
      <c r="BH1421" s="2">
        <f t="shared" si="575"/>
        <v>0</v>
      </c>
      <c r="BI1421" s="2">
        <f t="shared" si="576"/>
        <v>0</v>
      </c>
      <c r="BK1421" t="s">
        <v>544</v>
      </c>
      <c r="BL1421" t="s">
        <v>251</v>
      </c>
      <c r="BO1421" s="99">
        <v>39</v>
      </c>
      <c r="BP1421" s="97">
        <v>47</v>
      </c>
      <c r="BQ1421" s="103">
        <f t="shared" si="577"/>
        <v>39047</v>
      </c>
      <c r="BS1421" s="7" t="s">
        <v>2466</v>
      </c>
    </row>
    <row r="1422" spans="1:71" ht="14" hidden="1" customHeight="1" outlineLevel="1" x14ac:dyDescent="0.2">
      <c r="A1422" t="s">
        <v>1440</v>
      </c>
      <c r="B1422" t="s">
        <v>251</v>
      </c>
      <c r="C1422" s="1">
        <f t="shared" si="568"/>
        <v>487351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0</v>
      </c>
      <c r="G1422" s="1">
        <f t="shared" si="578"/>
        <v>144148</v>
      </c>
      <c r="H1422" s="2">
        <f t="shared" si="579"/>
        <v>0.29577860720507398</v>
      </c>
      <c r="I1422" s="2"/>
      <c r="J1422" s="2">
        <f t="shared" si="569"/>
        <v>0.63651249304915758</v>
      </c>
      <c r="K1422" s="2">
        <f t="shared" si="570"/>
        <v>0.34073388584408365</v>
      </c>
      <c r="L1422" s="2">
        <f t="shared" si="571"/>
        <v>0</v>
      </c>
      <c r="M1422" s="2">
        <f t="shared" si="572"/>
        <v>2.275362110675877E-2</v>
      </c>
      <c r="N1422" s="1">
        <v>310205</v>
      </c>
      <c r="O1422" s="1">
        <v>166057</v>
      </c>
      <c r="Q1422" s="1">
        <v>6806</v>
      </c>
      <c r="R1422" s="1">
        <v>4256</v>
      </c>
      <c r="X1422" s="1">
        <v>0</v>
      </c>
      <c r="Y1422" s="1">
        <v>9</v>
      </c>
      <c r="Z1422" s="61">
        <v>18</v>
      </c>
      <c r="BB1422" s="7">
        <f>IF(Q1422&gt;0,RANK(Q1422,(N1422:P1422,Q1422:AE1422)),0)</f>
        <v>3</v>
      </c>
      <c r="BC1422" s="7">
        <f>IF(R1422&gt;0,RANK(R1422,(N1422:P1422,Q1422:AE1422)),0)</f>
        <v>4</v>
      </c>
      <c r="BD1422" s="7">
        <f>IF(T1422&gt;0,RANK(T1422,(N1422:P1422,Q1422:AE1422)),0)</f>
        <v>0</v>
      </c>
      <c r="BE1422" s="7">
        <f>IF(S1422&gt;0,RANK(S1422,(N1422:P1422,Q1422:AE1422)),0)</f>
        <v>0</v>
      </c>
      <c r="BF1422" s="2">
        <f t="shared" si="573"/>
        <v>1.3965294007809567E-2</v>
      </c>
      <c r="BG1422" s="2">
        <f t="shared" si="574"/>
        <v>8.7329255505785366E-3</v>
      </c>
      <c r="BH1422" s="2">
        <f t="shared" si="575"/>
        <v>0</v>
      </c>
      <c r="BI1422" s="2">
        <f t="shared" si="576"/>
        <v>0</v>
      </c>
      <c r="BK1422" t="s">
        <v>1440</v>
      </c>
      <c r="BL1422" t="s">
        <v>251</v>
      </c>
      <c r="BO1422" s="99">
        <v>39</v>
      </c>
      <c r="BP1422" s="97">
        <v>49</v>
      </c>
      <c r="BQ1422" s="103">
        <f t="shared" si="577"/>
        <v>39049</v>
      </c>
      <c r="BS1422" s="7" t="s">
        <v>2466</v>
      </c>
    </row>
    <row r="1423" spans="1:71" ht="14" hidden="1" customHeight="1" outlineLevel="1" x14ac:dyDescent="0.2">
      <c r="A1423" t="s">
        <v>1665</v>
      </c>
      <c r="B1423" t="s">
        <v>251</v>
      </c>
      <c r="C1423" s="1">
        <f t="shared" si="568"/>
        <v>16307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0</v>
      </c>
      <c r="G1423" s="1">
        <f t="shared" si="578"/>
        <v>5192</v>
      </c>
      <c r="H1423" s="2">
        <f t="shared" si="579"/>
        <v>0.31839087508431962</v>
      </c>
      <c r="I1423" s="2"/>
      <c r="J1423" s="2">
        <f t="shared" si="569"/>
        <v>0.32348071380388788</v>
      </c>
      <c r="K1423" s="2">
        <f t="shared" si="570"/>
        <v>0.6418715888882075</v>
      </c>
      <c r="L1423" s="2">
        <f t="shared" si="571"/>
        <v>0</v>
      </c>
      <c r="M1423" s="2">
        <f t="shared" si="572"/>
        <v>3.4647697307904624E-2</v>
      </c>
      <c r="N1423" s="1">
        <v>5275</v>
      </c>
      <c r="O1423" s="1">
        <v>10467</v>
      </c>
      <c r="Q1423" s="1">
        <v>397</v>
      </c>
      <c r="R1423" s="1">
        <v>168</v>
      </c>
      <c r="X1423" s="1">
        <v>0</v>
      </c>
      <c r="Y1423" s="1">
        <v>0</v>
      </c>
      <c r="Z1423" s="61">
        <v>0</v>
      </c>
      <c r="BB1423" s="7">
        <f>IF(Q1423&gt;0,RANK(Q1423,(N1423:P1423,Q1423:AE1423)),0)</f>
        <v>3</v>
      </c>
      <c r="BC1423" s="7">
        <f>IF(R1423&gt;0,RANK(R1423,(N1423:P1423,Q1423:AE1423)),0)</f>
        <v>4</v>
      </c>
      <c r="BD1423" s="7">
        <f>IF(T1423&gt;0,RANK(T1423,(N1423:P1423,Q1423:AE1423)),0)</f>
        <v>0</v>
      </c>
      <c r="BE1423" s="7">
        <f>IF(S1423&gt;0,RANK(S1423,(N1423:P1423,Q1423:AE1423)),0)</f>
        <v>0</v>
      </c>
      <c r="BF1423" s="2">
        <f t="shared" si="573"/>
        <v>2.434537315263384E-2</v>
      </c>
      <c r="BG1423" s="2">
        <f t="shared" si="574"/>
        <v>1.0302324155270742E-2</v>
      </c>
      <c r="BH1423" s="2">
        <f t="shared" si="575"/>
        <v>0</v>
      </c>
      <c r="BI1423" s="2">
        <f t="shared" si="576"/>
        <v>0</v>
      </c>
      <c r="BK1423" t="s">
        <v>1665</v>
      </c>
      <c r="BL1423" t="s">
        <v>251</v>
      </c>
      <c r="BO1423" s="99">
        <v>39</v>
      </c>
      <c r="BP1423" s="97">
        <v>51</v>
      </c>
      <c r="BQ1423" s="103">
        <f t="shared" si="577"/>
        <v>39051</v>
      </c>
      <c r="BS1423" s="7" t="s">
        <v>2466</v>
      </c>
    </row>
    <row r="1424" spans="1:71" ht="14" hidden="1" customHeight="1" outlineLevel="1" x14ac:dyDescent="0.2">
      <c r="A1424" t="s">
        <v>675</v>
      </c>
      <c r="B1424" t="s">
        <v>251</v>
      </c>
      <c r="C1424" s="1">
        <f t="shared" si="568"/>
        <v>9727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0</v>
      </c>
      <c r="G1424" s="1">
        <f t="shared" si="578"/>
        <v>4113</v>
      </c>
      <c r="H1424" s="2">
        <f t="shared" si="579"/>
        <v>0.42284363112984474</v>
      </c>
      <c r="I1424" s="2"/>
      <c r="J1424" s="2">
        <f t="shared" si="569"/>
        <v>0.27829752236044003</v>
      </c>
      <c r="K1424" s="2">
        <f t="shared" si="570"/>
        <v>0.70114115349028483</v>
      </c>
      <c r="L1424" s="2">
        <f t="shared" si="571"/>
        <v>0</v>
      </c>
      <c r="M1424" s="2">
        <f t="shared" si="572"/>
        <v>2.056132414927514E-2</v>
      </c>
      <c r="N1424" s="1">
        <v>2707</v>
      </c>
      <c r="O1424" s="1">
        <v>6820</v>
      </c>
      <c r="Q1424" s="1">
        <v>127</v>
      </c>
      <c r="R1424" s="1">
        <v>73</v>
      </c>
      <c r="X1424" s="1">
        <v>0</v>
      </c>
      <c r="Y1424" s="1">
        <v>0</v>
      </c>
      <c r="Z1424" s="61">
        <v>0</v>
      </c>
      <c r="BB1424" s="7">
        <f>IF(Q1424&gt;0,RANK(Q1424,(N1424:P1424,Q1424:AE1424)),0)</f>
        <v>3</v>
      </c>
      <c r="BC1424" s="7">
        <f>IF(R1424&gt;0,RANK(R1424,(N1424:P1424,Q1424:AE1424)),0)</f>
        <v>4</v>
      </c>
      <c r="BD1424" s="7">
        <f>IF(T1424&gt;0,RANK(T1424,(N1424:P1424,Q1424:AE1424)),0)</f>
        <v>0</v>
      </c>
      <c r="BE1424" s="7">
        <f>IF(S1424&gt;0,RANK(S1424,(N1424:P1424,Q1424:AE1424)),0)</f>
        <v>0</v>
      </c>
      <c r="BF1424" s="2">
        <f t="shared" si="573"/>
        <v>1.3056440834789761E-2</v>
      </c>
      <c r="BG1424" s="2">
        <f t="shared" si="574"/>
        <v>7.5048833144854528E-3</v>
      </c>
      <c r="BH1424" s="2">
        <f t="shared" si="575"/>
        <v>0</v>
      </c>
      <c r="BI1424" s="2">
        <f t="shared" si="576"/>
        <v>0</v>
      </c>
      <c r="BK1424" t="s">
        <v>675</v>
      </c>
      <c r="BL1424" t="s">
        <v>251</v>
      </c>
      <c r="BO1424" s="99">
        <v>39</v>
      </c>
      <c r="BP1424" s="97">
        <v>53</v>
      </c>
      <c r="BQ1424" s="103">
        <f t="shared" si="577"/>
        <v>39053</v>
      </c>
      <c r="BS1424" s="7" t="s">
        <v>2466</v>
      </c>
    </row>
    <row r="1425" spans="1:71" ht="14" hidden="1" customHeight="1" outlineLevel="1" x14ac:dyDescent="0.2">
      <c r="A1425" t="s">
        <v>676</v>
      </c>
      <c r="B1425" t="s">
        <v>251</v>
      </c>
      <c r="C1425" s="1">
        <f t="shared" si="568"/>
        <v>42573</v>
      </c>
      <c r="D1425" s="7">
        <f>IF(N1425&gt;0, RANK(N1425,(N1425:P1425,Q1425:AE1425)),0)</f>
        <v>2</v>
      </c>
      <c r="E1425" s="7">
        <f>IF(O1425&gt;0,RANK(O1425,(N1425:P1425,Q1425:AE1425)),0)</f>
        <v>1</v>
      </c>
      <c r="F1425" s="7">
        <f>IF(P1425&gt;0,RANK(P1425,(N1425:P1425,Q1425:AE1425)),0)</f>
        <v>0</v>
      </c>
      <c r="G1425" s="1">
        <f t="shared" si="578"/>
        <v>9581</v>
      </c>
      <c r="H1425" s="2">
        <f t="shared" si="579"/>
        <v>0.22504873981161769</v>
      </c>
      <c r="I1425" s="2"/>
      <c r="J1425" s="2">
        <f t="shared" si="569"/>
        <v>0.37317078899772155</v>
      </c>
      <c r="K1425" s="2">
        <f t="shared" si="570"/>
        <v>0.59821952880933926</v>
      </c>
      <c r="L1425" s="2">
        <f t="shared" si="571"/>
        <v>0</v>
      </c>
      <c r="M1425" s="2">
        <f t="shared" si="572"/>
        <v>2.8609682192939134E-2</v>
      </c>
      <c r="N1425" s="1">
        <v>15887</v>
      </c>
      <c r="O1425" s="1">
        <v>25468</v>
      </c>
      <c r="Q1425" s="1">
        <v>757</v>
      </c>
      <c r="R1425" s="1">
        <v>453</v>
      </c>
      <c r="X1425" s="1">
        <v>0</v>
      </c>
      <c r="Y1425" s="1">
        <v>2</v>
      </c>
      <c r="Z1425" s="61">
        <v>6</v>
      </c>
      <c r="BB1425" s="7">
        <f>IF(Q1425&gt;0,RANK(Q1425,(N1425:P1425,Q1425:AE1425)),0)</f>
        <v>3</v>
      </c>
      <c r="BC1425" s="7">
        <f>IF(R1425&gt;0,RANK(R1425,(N1425:P1425,Q1425:AE1425)),0)</f>
        <v>4</v>
      </c>
      <c r="BD1425" s="7">
        <f>IF(T1425&gt;0,RANK(T1425,(N1425:P1425,Q1425:AE1425)),0)</f>
        <v>0</v>
      </c>
      <c r="BE1425" s="7">
        <f>IF(S1425&gt;0,RANK(S1425,(N1425:P1425,Q1425:AE1425)),0)</f>
        <v>0</v>
      </c>
      <c r="BF1425" s="2">
        <f t="shared" si="573"/>
        <v>1.7781222840767621E-2</v>
      </c>
      <c r="BG1425" s="2">
        <f t="shared" si="574"/>
        <v>1.0640546825452752E-2</v>
      </c>
      <c r="BH1425" s="2">
        <f t="shared" si="575"/>
        <v>0</v>
      </c>
      <c r="BI1425" s="2">
        <f t="shared" si="576"/>
        <v>0</v>
      </c>
      <c r="BK1425" t="s">
        <v>676</v>
      </c>
      <c r="BL1425" t="s">
        <v>251</v>
      </c>
      <c r="BO1425" s="99">
        <v>39</v>
      </c>
      <c r="BP1425" s="97">
        <v>55</v>
      </c>
      <c r="BQ1425" s="103">
        <f t="shared" si="577"/>
        <v>39055</v>
      </c>
      <c r="BS1425" s="7" t="s">
        <v>2466</v>
      </c>
    </row>
    <row r="1426" spans="1:71" ht="14" hidden="1" customHeight="1" outlineLevel="1" x14ac:dyDescent="0.2">
      <c r="A1426" t="s">
        <v>625</v>
      </c>
      <c r="B1426" t="s">
        <v>251</v>
      </c>
      <c r="C1426" s="1">
        <f t="shared" si="568"/>
        <v>68914</v>
      </c>
      <c r="D1426" s="7">
        <f>IF(N1426&gt;0, RANK(N1426,(N1426:P1426,Q1426:AE1426)),0)</f>
        <v>2</v>
      </c>
      <c r="E1426" s="7">
        <f>IF(O1426&gt;0,RANK(O1426,(N1426:P1426,Q1426:AE1426)),0)</f>
        <v>1</v>
      </c>
      <c r="F1426" s="7">
        <f>IF(P1426&gt;0,RANK(P1426,(N1426:P1426,Q1426:AE1426)),0)</f>
        <v>0</v>
      </c>
      <c r="G1426" s="1">
        <f t="shared" si="578"/>
        <v>17616</v>
      </c>
      <c r="H1426" s="2">
        <f t="shared" si="579"/>
        <v>0.25562295034390692</v>
      </c>
      <c r="I1426" s="2"/>
      <c r="J1426" s="2">
        <f t="shared" si="569"/>
        <v>0.35634268798792695</v>
      </c>
      <c r="K1426" s="2">
        <f t="shared" si="570"/>
        <v>0.61196563833183393</v>
      </c>
      <c r="L1426" s="2">
        <f t="shared" si="571"/>
        <v>0</v>
      </c>
      <c r="M1426" s="2">
        <f t="shared" si="572"/>
        <v>3.1691673680239063E-2</v>
      </c>
      <c r="N1426" s="1">
        <v>24557</v>
      </c>
      <c r="O1426" s="1">
        <v>42173</v>
      </c>
      <c r="Q1426" s="1">
        <v>1492</v>
      </c>
      <c r="R1426" s="1">
        <v>690</v>
      </c>
      <c r="X1426" s="1">
        <v>0</v>
      </c>
      <c r="Y1426" s="1">
        <v>2</v>
      </c>
      <c r="Z1426" s="61">
        <v>0</v>
      </c>
      <c r="BB1426" s="7">
        <f>IF(Q1426&gt;0,RANK(Q1426,(N1426:P1426,Q1426:AE1426)),0)</f>
        <v>3</v>
      </c>
      <c r="BC1426" s="7">
        <f>IF(R1426&gt;0,RANK(R1426,(N1426:P1426,Q1426:AE1426)),0)</f>
        <v>4</v>
      </c>
      <c r="BD1426" s="7">
        <f>IF(T1426&gt;0,RANK(T1426,(N1426:P1426,Q1426:AE1426)),0)</f>
        <v>0</v>
      </c>
      <c r="BE1426" s="7">
        <f>IF(S1426&gt;0,RANK(S1426,(N1426:P1426,Q1426:AE1426)),0)</f>
        <v>0</v>
      </c>
      <c r="BF1426" s="2">
        <f t="shared" si="573"/>
        <v>2.1650172678991206E-2</v>
      </c>
      <c r="BG1426" s="2">
        <f t="shared" si="574"/>
        <v>1.0012479322053574E-2</v>
      </c>
      <c r="BH1426" s="2">
        <f t="shared" si="575"/>
        <v>0</v>
      </c>
      <c r="BI1426" s="2">
        <f t="shared" si="576"/>
        <v>0</v>
      </c>
      <c r="BK1426" t="s">
        <v>625</v>
      </c>
      <c r="BL1426" t="s">
        <v>251</v>
      </c>
      <c r="BO1426" s="99">
        <v>39</v>
      </c>
      <c r="BP1426" s="97">
        <v>57</v>
      </c>
      <c r="BQ1426" s="103">
        <f t="shared" si="577"/>
        <v>39057</v>
      </c>
      <c r="BS1426" s="7" t="s">
        <v>2466</v>
      </c>
    </row>
    <row r="1427" spans="1:71" ht="14" hidden="1" customHeight="1" outlineLevel="1" x14ac:dyDescent="0.2">
      <c r="A1427" t="s">
        <v>834</v>
      </c>
      <c r="B1427" t="s">
        <v>251</v>
      </c>
      <c r="C1427" s="1">
        <f t="shared" si="568"/>
        <v>12642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>IF(P1427&gt;0,RANK(P1427,(N1427:P1427,Q1427:AE1427)),0)</f>
        <v>0</v>
      </c>
      <c r="G1427" s="1">
        <f t="shared" si="578"/>
        <v>4277</v>
      </c>
      <c r="H1427" s="2">
        <f t="shared" si="579"/>
        <v>0.33831672203765228</v>
      </c>
      <c r="I1427" s="2"/>
      <c r="J1427" s="2">
        <f t="shared" si="569"/>
        <v>0.31363708274007279</v>
      </c>
      <c r="K1427" s="2">
        <f t="shared" si="570"/>
        <v>0.65195380477772502</v>
      </c>
      <c r="L1427" s="2">
        <f t="shared" si="571"/>
        <v>0</v>
      </c>
      <c r="M1427" s="2">
        <f t="shared" si="572"/>
        <v>3.4409112482202242E-2</v>
      </c>
      <c r="N1427" s="1">
        <v>3965</v>
      </c>
      <c r="O1427" s="1">
        <v>8242</v>
      </c>
      <c r="Q1427" s="1">
        <v>247</v>
      </c>
      <c r="R1427" s="1">
        <v>187</v>
      </c>
      <c r="X1427" s="1">
        <v>0</v>
      </c>
      <c r="Y1427" s="1">
        <v>1</v>
      </c>
      <c r="Z1427" s="61">
        <v>0</v>
      </c>
      <c r="BB1427" s="7">
        <f>IF(Q1427&gt;0,RANK(Q1427,(N1427:P1427,Q1427:AE1427)),0)</f>
        <v>3</v>
      </c>
      <c r="BC1427" s="7">
        <f>IF(R1427&gt;0,RANK(R1427,(N1427:P1427,Q1427:AE1427)),0)</f>
        <v>4</v>
      </c>
      <c r="BD1427" s="7">
        <f>IF(T1427&gt;0,RANK(T1427,(N1427:P1427,Q1427:AE1427)),0)</f>
        <v>0</v>
      </c>
      <c r="BE1427" s="7">
        <f>IF(S1427&gt;0,RANK(S1427,(N1427:P1427,Q1427:AE1427)),0)</f>
        <v>0</v>
      </c>
      <c r="BF1427" s="2">
        <f t="shared" si="573"/>
        <v>1.9538047777250434E-2</v>
      </c>
      <c r="BG1427" s="2">
        <f t="shared" si="574"/>
        <v>1.4791963296946686E-2</v>
      </c>
      <c r="BH1427" s="2">
        <f t="shared" si="575"/>
        <v>0</v>
      </c>
      <c r="BI1427" s="2">
        <f t="shared" si="576"/>
        <v>0</v>
      </c>
      <c r="BK1427" t="s">
        <v>834</v>
      </c>
      <c r="BL1427" t="s">
        <v>251</v>
      </c>
      <c r="BO1427" s="99">
        <v>39</v>
      </c>
      <c r="BP1427" s="97">
        <v>59</v>
      </c>
      <c r="BQ1427" s="103">
        <f t="shared" si="577"/>
        <v>39059</v>
      </c>
      <c r="BS1427" s="7" t="s">
        <v>2466</v>
      </c>
    </row>
    <row r="1428" spans="1:71" ht="14" hidden="1" customHeight="1" outlineLevel="1" x14ac:dyDescent="0.2">
      <c r="A1428" t="s">
        <v>2539</v>
      </c>
      <c r="B1428" t="s">
        <v>251</v>
      </c>
      <c r="C1428" s="1">
        <f t="shared" si="568"/>
        <v>339684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0</v>
      </c>
      <c r="G1428" s="1">
        <f t="shared" si="578"/>
        <v>33707</v>
      </c>
      <c r="H1428" s="2">
        <f t="shared" si="579"/>
        <v>9.9230461252222651E-2</v>
      </c>
      <c r="I1428" s="2"/>
      <c r="J1428" s="2">
        <f t="shared" si="569"/>
        <v>0.53573026695399251</v>
      </c>
      <c r="K1428" s="2">
        <f t="shared" si="570"/>
        <v>0.43649980570176988</v>
      </c>
      <c r="L1428" s="2">
        <f t="shared" si="571"/>
        <v>0</v>
      </c>
      <c r="M1428" s="2">
        <f t="shared" si="572"/>
        <v>2.776992734423761E-2</v>
      </c>
      <c r="N1428" s="1">
        <v>181979</v>
      </c>
      <c r="O1428" s="1">
        <v>148272</v>
      </c>
      <c r="Q1428" s="1">
        <v>5681</v>
      </c>
      <c r="R1428" s="1">
        <v>3684</v>
      </c>
      <c r="X1428" s="1">
        <v>9</v>
      </c>
      <c r="Y1428" s="1">
        <v>50</v>
      </c>
      <c r="Z1428" s="61">
        <v>9</v>
      </c>
      <c r="BB1428" s="7">
        <f>IF(Q1428&gt;0,RANK(Q1428,(N1428:P1428,Q1428:AE1428)),0)</f>
        <v>3</v>
      </c>
      <c r="BC1428" s="7">
        <f>IF(R1428&gt;0,RANK(R1428,(N1428:P1428,Q1428:AE1428)),0)</f>
        <v>4</v>
      </c>
      <c r="BD1428" s="7">
        <f>IF(T1428&gt;0,RANK(T1428,(N1428:P1428,Q1428:AE1428)),0)</f>
        <v>0</v>
      </c>
      <c r="BE1428" s="7">
        <f>IF(S1428&gt;0,RANK(S1428,(N1428:P1428,Q1428:AE1428)),0)</f>
        <v>0</v>
      </c>
      <c r="BF1428" s="2">
        <f t="shared" si="573"/>
        <v>1.6724367353187081E-2</v>
      </c>
      <c r="BG1428" s="2">
        <f t="shared" si="574"/>
        <v>1.0845373935775603E-2</v>
      </c>
      <c r="BH1428" s="2">
        <f t="shared" si="575"/>
        <v>0</v>
      </c>
      <c r="BI1428" s="2">
        <f t="shared" si="576"/>
        <v>0</v>
      </c>
      <c r="BK1428" t="s">
        <v>2539</v>
      </c>
      <c r="BL1428" t="s">
        <v>251</v>
      </c>
      <c r="BO1428" s="99">
        <v>39</v>
      </c>
      <c r="BP1428" s="97">
        <v>61</v>
      </c>
      <c r="BQ1428" s="103">
        <f t="shared" si="577"/>
        <v>39061</v>
      </c>
      <c r="BS1428" s="7" t="s">
        <v>2466</v>
      </c>
    </row>
    <row r="1429" spans="1:71" ht="14" hidden="1" customHeight="1" outlineLevel="1" x14ac:dyDescent="0.2">
      <c r="A1429" t="s">
        <v>682</v>
      </c>
      <c r="B1429" t="s">
        <v>251</v>
      </c>
      <c r="C1429" s="1">
        <f t="shared" si="568"/>
        <v>28426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0</v>
      </c>
      <c r="G1429" s="1">
        <f t="shared" si="578"/>
        <v>10685</v>
      </c>
      <c r="H1429" s="2">
        <f t="shared" si="579"/>
        <v>0.37588827130092167</v>
      </c>
      <c r="I1429" s="2"/>
      <c r="J1429" s="2">
        <f t="shared" si="569"/>
        <v>0.29645395060859775</v>
      </c>
      <c r="K1429" s="2">
        <f t="shared" si="570"/>
        <v>0.67234222190951942</v>
      </c>
      <c r="L1429" s="2">
        <f t="shared" si="571"/>
        <v>0</v>
      </c>
      <c r="M1429" s="2">
        <f t="shared" si="572"/>
        <v>3.1203827481882884E-2</v>
      </c>
      <c r="N1429" s="1">
        <v>8427</v>
      </c>
      <c r="O1429" s="1">
        <v>19112</v>
      </c>
      <c r="Q1429" s="1">
        <v>599</v>
      </c>
      <c r="R1429" s="1">
        <v>284</v>
      </c>
      <c r="X1429" s="1">
        <v>1</v>
      </c>
      <c r="Y1429" s="1">
        <v>1</v>
      </c>
      <c r="Z1429" s="61">
        <v>2</v>
      </c>
      <c r="BB1429" s="7">
        <f>IF(Q1429&gt;0,RANK(Q1429,(N1429:P1429,Q1429:AE1429)),0)</f>
        <v>3</v>
      </c>
      <c r="BC1429" s="7">
        <f>IF(R1429&gt;0,RANK(R1429,(N1429:P1429,Q1429:AE1429)),0)</f>
        <v>4</v>
      </c>
      <c r="BD1429" s="7">
        <f>IF(T1429&gt;0,RANK(T1429,(N1429:P1429,Q1429:AE1429)),0)</f>
        <v>0</v>
      </c>
      <c r="BE1429" s="7">
        <f>IF(S1429&gt;0,RANK(S1429,(N1429:P1429,Q1429:AE1429)),0)</f>
        <v>0</v>
      </c>
      <c r="BF1429" s="2">
        <f t="shared" si="573"/>
        <v>2.1072257792162104E-2</v>
      </c>
      <c r="BG1429" s="2">
        <f t="shared" si="574"/>
        <v>9.990853444030114E-3</v>
      </c>
      <c r="BH1429" s="2">
        <f t="shared" si="575"/>
        <v>0</v>
      </c>
      <c r="BI1429" s="2">
        <f t="shared" si="576"/>
        <v>0</v>
      </c>
      <c r="BK1429" t="s">
        <v>682</v>
      </c>
      <c r="BL1429" t="s">
        <v>251</v>
      </c>
      <c r="BO1429" s="99">
        <v>39</v>
      </c>
      <c r="BP1429" s="97">
        <v>63</v>
      </c>
      <c r="BQ1429" s="103">
        <f t="shared" si="577"/>
        <v>39063</v>
      </c>
      <c r="BS1429" s="7" t="s">
        <v>2466</v>
      </c>
    </row>
    <row r="1430" spans="1:71" ht="14" hidden="1" customHeight="1" outlineLevel="1" x14ac:dyDescent="0.2">
      <c r="A1430" t="s">
        <v>1227</v>
      </c>
      <c r="B1430" t="s">
        <v>251</v>
      </c>
      <c r="C1430" s="1">
        <f t="shared" ref="C1430:C1461" si="580">SUM(N1430:AY1430)</f>
        <v>9414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0</v>
      </c>
      <c r="G1430" s="1">
        <f t="shared" si="578"/>
        <v>3595</v>
      </c>
      <c r="H1430" s="2">
        <f t="shared" si="579"/>
        <v>0.38187805396218399</v>
      </c>
      <c r="I1430" s="2"/>
      <c r="J1430" s="2">
        <f t="shared" ref="J1430:J1461" si="581">IF($C1430=0,"-",N1430/$C1430)</f>
        <v>0.28829403016783511</v>
      </c>
      <c r="K1430" s="2">
        <f t="shared" ref="K1430:K1461" si="582">IF($C1430=0,"-",O1430/$C1430)</f>
        <v>0.67017208413001916</v>
      </c>
      <c r="L1430" s="2">
        <f t="shared" ref="L1430:L1461" si="583">IF($C1430=0,"-",P1430/$C1430)</f>
        <v>0</v>
      </c>
      <c r="M1430" s="2">
        <f t="shared" ref="M1430:M1461" si="584">IF(C1430=0,"-",(1-J1430-K1430-L1430))</f>
        <v>4.1533885702145668E-2</v>
      </c>
      <c r="N1430" s="1">
        <v>2714</v>
      </c>
      <c r="O1430" s="1">
        <v>6309</v>
      </c>
      <c r="Q1430" s="1">
        <v>248</v>
      </c>
      <c r="R1430" s="1">
        <v>142</v>
      </c>
      <c r="X1430" s="1">
        <v>0</v>
      </c>
      <c r="Y1430" s="1">
        <v>0</v>
      </c>
      <c r="Z1430" s="61">
        <v>1</v>
      </c>
      <c r="BB1430" s="7">
        <f>IF(Q1430&gt;0,RANK(Q1430,(N1430:P1430,Q1430:AE1430)),0)</f>
        <v>3</v>
      </c>
      <c r="BC1430" s="7">
        <f>IF(R1430&gt;0,RANK(R1430,(N1430:P1430,Q1430:AE1430)),0)</f>
        <v>4</v>
      </c>
      <c r="BD1430" s="7">
        <f>IF(T1430&gt;0,RANK(T1430,(N1430:P1430,Q1430:AE1430)),0)</f>
        <v>0</v>
      </c>
      <c r="BE1430" s="7">
        <f>IF(S1430&gt;0,RANK(S1430,(N1430:P1430,Q1430:AE1430)),0)</f>
        <v>0</v>
      </c>
      <c r="BF1430" s="2">
        <f t="shared" ref="BF1430:BF1461" si="585">IF($C1430=0,"-",Q1430/$C1430)</f>
        <v>2.6343743360951775E-2</v>
      </c>
      <c r="BG1430" s="2">
        <f t="shared" ref="BG1430:BG1461" si="586">IF($C1430=0,"-",R1430/$C1430)</f>
        <v>1.5083917569577226E-2</v>
      </c>
      <c r="BH1430" s="2">
        <f t="shared" ref="BH1430:BH1461" si="587">IF($C1430=0,"-",T1430/$C1430)</f>
        <v>0</v>
      </c>
      <c r="BI1430" s="2">
        <f t="shared" ref="BI1430:BI1461" si="588">IF($C1430=0,"-",S1430/$C1430)</f>
        <v>0</v>
      </c>
      <c r="BK1430" t="s">
        <v>1227</v>
      </c>
      <c r="BL1430" t="s">
        <v>251</v>
      </c>
      <c r="BO1430" s="99">
        <v>39</v>
      </c>
      <c r="BP1430" s="97">
        <v>65</v>
      </c>
      <c r="BQ1430" s="103">
        <f t="shared" ref="BQ1430:BQ1461" si="589">BO1430*1000+BP1430</f>
        <v>39065</v>
      </c>
      <c r="BS1430" s="7" t="s">
        <v>2466</v>
      </c>
    </row>
    <row r="1431" spans="1:71" ht="14" hidden="1" customHeight="1" outlineLevel="1" x14ac:dyDescent="0.2">
      <c r="A1431" t="s">
        <v>1099</v>
      </c>
      <c r="B1431" t="s">
        <v>251</v>
      </c>
      <c r="C1431" s="1">
        <f t="shared" si="580"/>
        <v>5825</v>
      </c>
      <c r="D1431" s="7">
        <f>IF(N1431&gt;0, RANK(N1431,(N1431:P1431,Q1431:AE1431)),0)</f>
        <v>2</v>
      </c>
      <c r="E1431" s="7">
        <f>IF(O1431&gt;0,RANK(O1431,(N1431:P1431,Q1431:AE1431)),0)</f>
        <v>1</v>
      </c>
      <c r="F1431" s="7">
        <f>IF(P1431&gt;0,RANK(P1431,(N1431:P1431,Q1431:AE1431)),0)</f>
        <v>0</v>
      </c>
      <c r="G1431" s="1">
        <f t="shared" si="578"/>
        <v>2071</v>
      </c>
      <c r="H1431" s="2">
        <f t="shared" si="579"/>
        <v>0.3555364806866953</v>
      </c>
      <c r="I1431" s="2"/>
      <c r="J1431" s="2">
        <f t="shared" si="581"/>
        <v>0.3055793991416309</v>
      </c>
      <c r="K1431" s="2">
        <f t="shared" si="582"/>
        <v>0.6611158798283262</v>
      </c>
      <c r="L1431" s="2">
        <f t="shared" si="583"/>
        <v>0</v>
      </c>
      <c r="M1431" s="2">
        <f t="shared" si="584"/>
        <v>3.3304721030042894E-2</v>
      </c>
      <c r="N1431" s="1">
        <v>1780</v>
      </c>
      <c r="O1431" s="1">
        <v>3851</v>
      </c>
      <c r="Q1431" s="1">
        <v>118</v>
      </c>
      <c r="R1431" s="1">
        <v>76</v>
      </c>
      <c r="X1431" s="1">
        <v>0</v>
      </c>
      <c r="Y1431" s="1">
        <v>0</v>
      </c>
      <c r="Z1431" s="61">
        <v>0</v>
      </c>
      <c r="BB1431" s="7">
        <f>IF(Q1431&gt;0,RANK(Q1431,(N1431:P1431,Q1431:AE1431)),0)</f>
        <v>3</v>
      </c>
      <c r="BC1431" s="7">
        <f>IF(R1431&gt;0,RANK(R1431,(N1431:P1431,Q1431:AE1431)),0)</f>
        <v>4</v>
      </c>
      <c r="BD1431" s="7">
        <f>IF(T1431&gt;0,RANK(T1431,(N1431:P1431,Q1431:AE1431)),0)</f>
        <v>0</v>
      </c>
      <c r="BE1431" s="7">
        <f>IF(S1431&gt;0,RANK(S1431,(N1431:P1431,Q1431:AE1431)),0)</f>
        <v>0</v>
      </c>
      <c r="BF1431" s="2">
        <f t="shared" si="585"/>
        <v>2.0257510729613733E-2</v>
      </c>
      <c r="BG1431" s="2">
        <f t="shared" si="586"/>
        <v>1.3047210300429185E-2</v>
      </c>
      <c r="BH1431" s="2">
        <f t="shared" si="587"/>
        <v>0</v>
      </c>
      <c r="BI1431" s="2">
        <f t="shared" si="588"/>
        <v>0</v>
      </c>
      <c r="BK1431" t="s">
        <v>1099</v>
      </c>
      <c r="BL1431" t="s">
        <v>251</v>
      </c>
      <c r="BO1431" s="99">
        <v>39</v>
      </c>
      <c r="BP1431" s="97">
        <v>67</v>
      </c>
      <c r="BQ1431" s="103">
        <f t="shared" si="589"/>
        <v>39067</v>
      </c>
      <c r="BS1431" s="7" t="s">
        <v>2466</v>
      </c>
    </row>
    <row r="1432" spans="1:71" ht="14" hidden="1" customHeight="1" outlineLevel="1" x14ac:dyDescent="0.2">
      <c r="A1432" t="s">
        <v>1030</v>
      </c>
      <c r="B1432" t="s">
        <v>251</v>
      </c>
      <c r="C1432" s="1">
        <f t="shared" si="580"/>
        <v>10735</v>
      </c>
      <c r="D1432" s="7">
        <f>IF(N1432&gt;0, RANK(N1432,(N1432:P1432,Q1432:AE1432)),0)</f>
        <v>2</v>
      </c>
      <c r="E1432" s="7">
        <f>IF(O1432&gt;0,RANK(O1432,(N1432:P1432,Q1432:AE1432)),0)</f>
        <v>1</v>
      </c>
      <c r="F1432" s="7">
        <f>IF(P1432&gt;0,RANK(P1432,(N1432:P1432,Q1432:AE1432)),0)</f>
        <v>0</v>
      </c>
      <c r="G1432" s="1">
        <f t="shared" si="578"/>
        <v>4164</v>
      </c>
      <c r="H1432" s="2">
        <f t="shared" si="579"/>
        <v>0.38789007918025153</v>
      </c>
      <c r="I1432" s="2"/>
      <c r="J1432" s="2">
        <f t="shared" si="581"/>
        <v>0.28793665579878902</v>
      </c>
      <c r="K1432" s="2">
        <f t="shared" si="582"/>
        <v>0.67582673497904056</v>
      </c>
      <c r="L1432" s="2">
        <f t="shared" si="583"/>
        <v>0</v>
      </c>
      <c r="M1432" s="2">
        <f t="shared" si="584"/>
        <v>3.6236609222170424E-2</v>
      </c>
      <c r="N1432" s="1">
        <v>3091</v>
      </c>
      <c r="O1432" s="1">
        <v>7255</v>
      </c>
      <c r="Q1432" s="1">
        <v>245</v>
      </c>
      <c r="R1432" s="1">
        <v>144</v>
      </c>
      <c r="X1432" s="1">
        <v>0</v>
      </c>
      <c r="Y1432" s="1">
        <v>0</v>
      </c>
      <c r="Z1432" s="61">
        <v>0</v>
      </c>
      <c r="BB1432" s="7">
        <f>IF(Q1432&gt;0,RANK(Q1432,(N1432:P1432,Q1432:AE1432)),0)</f>
        <v>3</v>
      </c>
      <c r="BC1432" s="7">
        <f>IF(R1432&gt;0,RANK(R1432,(N1432:P1432,Q1432:AE1432)),0)</f>
        <v>4</v>
      </c>
      <c r="BD1432" s="7">
        <f>IF(T1432&gt;0,RANK(T1432,(N1432:P1432,Q1432:AE1432)),0)</f>
        <v>0</v>
      </c>
      <c r="BE1432" s="7">
        <f>IF(S1432&gt;0,RANK(S1432,(N1432:P1432,Q1432:AE1432)),0)</f>
        <v>0</v>
      </c>
      <c r="BF1432" s="2">
        <f t="shared" si="585"/>
        <v>2.2822543083372147E-2</v>
      </c>
      <c r="BG1432" s="2">
        <f t="shared" si="586"/>
        <v>1.3414066138798324E-2</v>
      </c>
      <c r="BH1432" s="2">
        <f t="shared" si="587"/>
        <v>0</v>
      </c>
      <c r="BI1432" s="2">
        <f t="shared" si="588"/>
        <v>0</v>
      </c>
      <c r="BK1432" t="s">
        <v>1030</v>
      </c>
      <c r="BL1432" t="s">
        <v>251</v>
      </c>
      <c r="BO1432" s="99">
        <v>39</v>
      </c>
      <c r="BP1432" s="97">
        <v>69</v>
      </c>
      <c r="BQ1432" s="103">
        <f t="shared" si="589"/>
        <v>39069</v>
      </c>
      <c r="BS1432" s="7" t="s">
        <v>2466</v>
      </c>
    </row>
    <row r="1433" spans="1:71" ht="14" hidden="1" customHeight="1" outlineLevel="1" x14ac:dyDescent="0.2">
      <c r="A1433" t="s">
        <v>1135</v>
      </c>
      <c r="B1433" t="s">
        <v>251</v>
      </c>
      <c r="C1433" s="1">
        <f t="shared" si="580"/>
        <v>13600</v>
      </c>
      <c r="D1433" s="7">
        <f>IF(N1433&gt;0, RANK(N1433,(N1433:P1433,Q1433:AE1433)),0)</f>
        <v>2</v>
      </c>
      <c r="E1433" s="7">
        <f>IF(O1433&gt;0,RANK(O1433,(N1433:P1433,Q1433:AE1433)),0)</f>
        <v>1</v>
      </c>
      <c r="F1433" s="7">
        <f>IF(P1433&gt;0,RANK(P1433,(N1433:P1433,Q1433:AE1433)),0)</f>
        <v>0</v>
      </c>
      <c r="G1433" s="1">
        <f t="shared" si="578"/>
        <v>6720</v>
      </c>
      <c r="H1433" s="2">
        <f t="shared" si="579"/>
        <v>0.49411764705882355</v>
      </c>
      <c r="I1433" s="2"/>
      <c r="J1433" s="2">
        <f t="shared" si="581"/>
        <v>0.23691176470588235</v>
      </c>
      <c r="K1433" s="2">
        <f t="shared" si="582"/>
        <v>0.73102941176470593</v>
      </c>
      <c r="L1433" s="2">
        <f t="shared" si="583"/>
        <v>0</v>
      </c>
      <c r="M1433" s="2">
        <f t="shared" si="584"/>
        <v>3.2058823529411695E-2</v>
      </c>
      <c r="N1433" s="1">
        <v>3222</v>
      </c>
      <c r="O1433" s="1">
        <v>9942</v>
      </c>
      <c r="Q1433" s="1">
        <v>275</v>
      </c>
      <c r="R1433" s="1">
        <v>161</v>
      </c>
      <c r="X1433" s="1">
        <v>0</v>
      </c>
      <c r="Y1433" s="1">
        <v>0</v>
      </c>
      <c r="Z1433" s="61">
        <v>0</v>
      </c>
      <c r="BB1433" s="7">
        <f>IF(Q1433&gt;0,RANK(Q1433,(N1433:P1433,Q1433:AE1433)),0)</f>
        <v>3</v>
      </c>
      <c r="BC1433" s="7">
        <f>IF(R1433&gt;0,RANK(R1433,(N1433:P1433,Q1433:AE1433)),0)</f>
        <v>4</v>
      </c>
      <c r="BD1433" s="7">
        <f>IF(T1433&gt;0,RANK(T1433,(N1433:P1433,Q1433:AE1433)),0)</f>
        <v>0</v>
      </c>
      <c r="BE1433" s="7">
        <f>IF(S1433&gt;0,RANK(S1433,(N1433:P1433,Q1433:AE1433)),0)</f>
        <v>0</v>
      </c>
      <c r="BF1433" s="2">
        <f t="shared" si="585"/>
        <v>2.0220588235294119E-2</v>
      </c>
      <c r="BG1433" s="2">
        <f t="shared" si="586"/>
        <v>1.1838235294117648E-2</v>
      </c>
      <c r="BH1433" s="2">
        <f t="shared" si="587"/>
        <v>0</v>
      </c>
      <c r="BI1433" s="2">
        <f t="shared" si="588"/>
        <v>0</v>
      </c>
      <c r="BK1433" t="s">
        <v>1135</v>
      </c>
      <c r="BL1433" t="s">
        <v>251</v>
      </c>
      <c r="BO1433" s="99">
        <v>39</v>
      </c>
      <c r="BP1433" s="97">
        <v>71</v>
      </c>
      <c r="BQ1433" s="103">
        <f t="shared" si="589"/>
        <v>39071</v>
      </c>
      <c r="BS1433" s="7" t="s">
        <v>2466</v>
      </c>
    </row>
    <row r="1434" spans="1:71" ht="14" hidden="1" customHeight="1" outlineLevel="1" x14ac:dyDescent="0.2">
      <c r="A1434" t="s">
        <v>637</v>
      </c>
      <c r="B1434" t="s">
        <v>251</v>
      </c>
      <c r="C1434" s="1">
        <f t="shared" si="580"/>
        <v>9954</v>
      </c>
      <c r="D1434" s="7">
        <f>IF(N1434&gt;0, RANK(N1434,(N1434:P1434,Q1434:AE1434)),0)</f>
        <v>2</v>
      </c>
      <c r="E1434" s="7">
        <f>IF(O1434&gt;0,RANK(O1434,(N1434:P1434,Q1434:AE1434)),0)</f>
        <v>1</v>
      </c>
      <c r="F1434" s="7">
        <f>IF(P1434&gt;0,RANK(P1434,(N1434:P1434,Q1434:AE1434)),0)</f>
        <v>0</v>
      </c>
      <c r="G1434" s="1">
        <f t="shared" si="578"/>
        <v>2384</v>
      </c>
      <c r="H1434" s="2">
        <f t="shared" si="579"/>
        <v>0.23950170785613822</v>
      </c>
      <c r="I1434" s="2"/>
      <c r="J1434" s="2">
        <f t="shared" si="581"/>
        <v>0.36206550130600762</v>
      </c>
      <c r="K1434" s="2">
        <f t="shared" si="582"/>
        <v>0.6015672091621459</v>
      </c>
      <c r="L1434" s="2">
        <f t="shared" si="583"/>
        <v>0</v>
      </c>
      <c r="M1434" s="2">
        <f t="shared" si="584"/>
        <v>3.6367289531846425E-2</v>
      </c>
      <c r="N1434" s="1">
        <v>3604</v>
      </c>
      <c r="O1434" s="1">
        <v>5988</v>
      </c>
      <c r="Q1434" s="1">
        <v>226</v>
      </c>
      <c r="R1434" s="1">
        <v>136</v>
      </c>
      <c r="X1434" s="1">
        <v>0</v>
      </c>
      <c r="Y1434" s="1">
        <v>0</v>
      </c>
      <c r="Z1434" s="61">
        <v>0</v>
      </c>
      <c r="BB1434" s="7">
        <f>IF(Q1434&gt;0,RANK(Q1434,(N1434:P1434,Q1434:AE1434)),0)</f>
        <v>3</v>
      </c>
      <c r="BC1434" s="7">
        <f>IF(R1434&gt;0,RANK(R1434,(N1434:P1434,Q1434:AE1434)),0)</f>
        <v>4</v>
      </c>
      <c r="BD1434" s="7">
        <f>IF(T1434&gt;0,RANK(T1434,(N1434:P1434,Q1434:AE1434)),0)</f>
        <v>0</v>
      </c>
      <c r="BE1434" s="7">
        <f>IF(S1434&gt;0,RANK(S1434,(N1434:P1434,Q1434:AE1434)),0)</f>
        <v>0</v>
      </c>
      <c r="BF1434" s="2">
        <f t="shared" si="585"/>
        <v>2.2704440425959413E-2</v>
      </c>
      <c r="BG1434" s="2">
        <f t="shared" si="586"/>
        <v>1.366284910588708E-2</v>
      </c>
      <c r="BH1434" s="2">
        <f t="shared" si="587"/>
        <v>0</v>
      </c>
      <c r="BI1434" s="2">
        <f t="shared" si="588"/>
        <v>0</v>
      </c>
      <c r="BK1434" t="s">
        <v>637</v>
      </c>
      <c r="BL1434" t="s">
        <v>251</v>
      </c>
      <c r="BO1434" s="99">
        <v>39</v>
      </c>
      <c r="BP1434" s="97">
        <v>73</v>
      </c>
      <c r="BQ1434" s="103">
        <f t="shared" si="589"/>
        <v>39073</v>
      </c>
      <c r="BS1434" s="7" t="s">
        <v>2466</v>
      </c>
    </row>
    <row r="1435" spans="1:71" ht="14" hidden="1" customHeight="1" outlineLevel="1" x14ac:dyDescent="0.2">
      <c r="A1435" t="s">
        <v>197</v>
      </c>
      <c r="B1435" t="s">
        <v>251</v>
      </c>
      <c r="C1435" s="1">
        <f t="shared" si="580"/>
        <v>8882</v>
      </c>
      <c r="D1435" s="7">
        <f>IF(N1435&gt;0, RANK(N1435,(N1435:P1435,Q1435:AE1435)),0)</f>
        <v>2</v>
      </c>
      <c r="E1435" s="7">
        <f>IF(O1435&gt;0,RANK(O1435,(N1435:P1435,Q1435:AE1435)),0)</f>
        <v>1</v>
      </c>
      <c r="F1435" s="7">
        <f>IF(P1435&gt;0,RANK(P1435,(N1435:P1435,Q1435:AE1435)),0)</f>
        <v>0</v>
      </c>
      <c r="G1435" s="1">
        <f t="shared" si="578"/>
        <v>5436</v>
      </c>
      <c r="H1435" s="2">
        <f t="shared" si="579"/>
        <v>0.61202431884710651</v>
      </c>
      <c r="I1435" s="2"/>
      <c r="J1435" s="2">
        <f t="shared" si="581"/>
        <v>0.17957667192073856</v>
      </c>
      <c r="K1435" s="2">
        <f t="shared" si="582"/>
        <v>0.79160099076784507</v>
      </c>
      <c r="L1435" s="2">
        <f t="shared" si="583"/>
        <v>0</v>
      </c>
      <c r="M1435" s="2">
        <f t="shared" si="584"/>
        <v>2.8822337311416368E-2</v>
      </c>
      <c r="N1435" s="1">
        <v>1595</v>
      </c>
      <c r="O1435" s="1">
        <v>7031</v>
      </c>
      <c r="Q1435" s="1">
        <v>180</v>
      </c>
      <c r="R1435" s="1">
        <v>76</v>
      </c>
      <c r="X1435" s="1">
        <v>0</v>
      </c>
      <c r="Y1435" s="1">
        <v>0</v>
      </c>
      <c r="Z1435" s="61">
        <v>0</v>
      </c>
      <c r="BB1435" s="7">
        <f>IF(Q1435&gt;0,RANK(Q1435,(N1435:P1435,Q1435:AE1435)),0)</f>
        <v>3</v>
      </c>
      <c r="BC1435" s="7">
        <f>IF(R1435&gt;0,RANK(R1435,(N1435:P1435,Q1435:AE1435)),0)</f>
        <v>4</v>
      </c>
      <c r="BD1435" s="7">
        <f>IF(T1435&gt;0,RANK(T1435,(N1435:P1435,Q1435:AE1435)),0)</f>
        <v>0</v>
      </c>
      <c r="BE1435" s="7">
        <f>IF(S1435&gt;0,RANK(S1435,(N1435:P1435,Q1435:AE1435)),0)</f>
        <v>0</v>
      </c>
      <c r="BF1435" s="2">
        <f t="shared" si="585"/>
        <v>2.0265705922089618E-2</v>
      </c>
      <c r="BG1435" s="2">
        <f t="shared" si="586"/>
        <v>8.5566313893267274E-3</v>
      </c>
      <c r="BH1435" s="2">
        <f t="shared" si="587"/>
        <v>0</v>
      </c>
      <c r="BI1435" s="2">
        <f t="shared" si="588"/>
        <v>0</v>
      </c>
      <c r="BK1435" t="s">
        <v>197</v>
      </c>
      <c r="BL1435" t="s">
        <v>251</v>
      </c>
      <c r="BO1435" s="99">
        <v>39</v>
      </c>
      <c r="BP1435" s="97">
        <v>75</v>
      </c>
      <c r="BQ1435" s="103">
        <f t="shared" si="589"/>
        <v>39075</v>
      </c>
      <c r="BS1435" s="7" t="s">
        <v>2466</v>
      </c>
    </row>
    <row r="1436" spans="1:71" ht="14" hidden="1" customHeight="1" outlineLevel="1" x14ac:dyDescent="0.2">
      <c r="A1436" t="s">
        <v>790</v>
      </c>
      <c r="B1436" t="s">
        <v>251</v>
      </c>
      <c r="C1436" s="1">
        <f t="shared" si="580"/>
        <v>18934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0</v>
      </c>
      <c r="G1436" s="1">
        <f t="shared" si="578"/>
        <v>5019</v>
      </c>
      <c r="H1436" s="2">
        <f t="shared" si="579"/>
        <v>0.26507869441216858</v>
      </c>
      <c r="I1436" s="2"/>
      <c r="J1436" s="2">
        <f t="shared" si="581"/>
        <v>0.34419562691454525</v>
      </c>
      <c r="K1436" s="2">
        <f t="shared" si="582"/>
        <v>0.60927432132671389</v>
      </c>
      <c r="L1436" s="2">
        <f t="shared" si="583"/>
        <v>0</v>
      </c>
      <c r="M1436" s="2">
        <f t="shared" si="584"/>
        <v>4.653005175874092E-2</v>
      </c>
      <c r="N1436" s="1">
        <v>6517</v>
      </c>
      <c r="O1436" s="1">
        <v>11536</v>
      </c>
      <c r="Q1436" s="1">
        <v>542</v>
      </c>
      <c r="R1436" s="1">
        <v>339</v>
      </c>
      <c r="X1436" s="1">
        <v>0</v>
      </c>
      <c r="Y1436" s="1">
        <v>0</v>
      </c>
      <c r="Z1436" s="61">
        <v>0</v>
      </c>
      <c r="BB1436" s="7">
        <f>IF(Q1436&gt;0,RANK(Q1436,(N1436:P1436,Q1436:AE1436)),0)</f>
        <v>3</v>
      </c>
      <c r="BC1436" s="7">
        <f>IF(R1436&gt;0,RANK(R1436,(N1436:P1436,Q1436:AE1436)),0)</f>
        <v>4</v>
      </c>
      <c r="BD1436" s="7">
        <f>IF(T1436&gt;0,RANK(T1436,(N1436:P1436,Q1436:AE1436)),0)</f>
        <v>0</v>
      </c>
      <c r="BE1436" s="7">
        <f>IF(S1436&gt;0,RANK(S1436,(N1436:P1436,Q1436:AE1436)),0)</f>
        <v>0</v>
      </c>
      <c r="BF1436" s="2">
        <f t="shared" si="585"/>
        <v>2.8625752614344566E-2</v>
      </c>
      <c r="BG1436" s="2">
        <f t="shared" si="586"/>
        <v>1.7904299144396323E-2</v>
      </c>
      <c r="BH1436" s="2">
        <f t="shared" si="587"/>
        <v>0</v>
      </c>
      <c r="BI1436" s="2">
        <f t="shared" si="588"/>
        <v>0</v>
      </c>
      <c r="BK1436" t="s">
        <v>790</v>
      </c>
      <c r="BL1436" t="s">
        <v>251</v>
      </c>
      <c r="BO1436" s="99">
        <v>39</v>
      </c>
      <c r="BP1436" s="97">
        <v>77</v>
      </c>
      <c r="BQ1436" s="103">
        <f t="shared" si="589"/>
        <v>39077</v>
      </c>
      <c r="BS1436" s="7" t="s">
        <v>2466</v>
      </c>
    </row>
    <row r="1437" spans="1:71" ht="14" hidden="1" customHeight="1" outlineLevel="1" x14ac:dyDescent="0.2">
      <c r="A1437" t="s">
        <v>1378</v>
      </c>
      <c r="B1437" t="s">
        <v>251</v>
      </c>
      <c r="C1437" s="1">
        <f t="shared" si="580"/>
        <v>10212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>IF(P1437&gt;0,RANK(P1437,(N1437:P1437,Q1437:AE1437)),0)</f>
        <v>0</v>
      </c>
      <c r="G1437" s="1">
        <f t="shared" si="578"/>
        <v>3866</v>
      </c>
      <c r="H1437" s="2">
        <f t="shared" si="579"/>
        <v>0.37857422640031335</v>
      </c>
      <c r="I1437" s="2"/>
      <c r="J1437" s="2">
        <f t="shared" si="581"/>
        <v>0.29837446141793966</v>
      </c>
      <c r="K1437" s="2">
        <f t="shared" si="582"/>
        <v>0.67694868781825301</v>
      </c>
      <c r="L1437" s="2">
        <f t="shared" si="583"/>
        <v>0</v>
      </c>
      <c r="M1437" s="2">
        <f t="shared" si="584"/>
        <v>2.4676850763807323E-2</v>
      </c>
      <c r="N1437" s="1">
        <v>3047</v>
      </c>
      <c r="O1437" s="1">
        <v>6913</v>
      </c>
      <c r="Q1437" s="1">
        <v>155</v>
      </c>
      <c r="R1437" s="1">
        <v>97</v>
      </c>
      <c r="X1437" s="1">
        <v>0</v>
      </c>
      <c r="Y1437" s="1">
        <v>0</v>
      </c>
      <c r="Z1437" s="61">
        <v>0</v>
      </c>
      <c r="BB1437" s="7">
        <f>IF(Q1437&gt;0,RANK(Q1437,(N1437:P1437,Q1437:AE1437)),0)</f>
        <v>3</v>
      </c>
      <c r="BC1437" s="7">
        <f>IF(R1437&gt;0,RANK(R1437,(N1437:P1437,Q1437:AE1437)),0)</f>
        <v>4</v>
      </c>
      <c r="BD1437" s="7">
        <f>IF(T1437&gt;0,RANK(T1437,(N1437:P1437,Q1437:AE1437)),0)</f>
        <v>0</v>
      </c>
      <c r="BE1437" s="7">
        <f>IF(S1437&gt;0,RANK(S1437,(N1437:P1437,Q1437:AE1437)),0)</f>
        <v>0</v>
      </c>
      <c r="BF1437" s="2">
        <f t="shared" si="585"/>
        <v>1.5178221699960831E-2</v>
      </c>
      <c r="BG1437" s="2">
        <f t="shared" si="586"/>
        <v>9.4986290638464557E-3</v>
      </c>
      <c r="BH1437" s="2">
        <f t="shared" si="587"/>
        <v>0</v>
      </c>
      <c r="BI1437" s="2">
        <f t="shared" si="588"/>
        <v>0</v>
      </c>
      <c r="BK1437" t="s">
        <v>1378</v>
      </c>
      <c r="BL1437" t="s">
        <v>251</v>
      </c>
      <c r="BO1437" s="99">
        <v>39</v>
      </c>
      <c r="BP1437" s="97">
        <v>79</v>
      </c>
      <c r="BQ1437" s="103">
        <f t="shared" si="589"/>
        <v>39079</v>
      </c>
      <c r="BS1437" s="7" t="s">
        <v>2466</v>
      </c>
    </row>
    <row r="1438" spans="1:71" ht="14" hidden="1" customHeight="1" outlineLevel="1" x14ac:dyDescent="0.2">
      <c r="A1438" t="s">
        <v>2598</v>
      </c>
      <c r="B1438" t="s">
        <v>251</v>
      </c>
      <c r="C1438" s="1">
        <f t="shared" si="580"/>
        <v>24559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0</v>
      </c>
      <c r="G1438" s="1">
        <f t="shared" si="578"/>
        <v>5973</v>
      </c>
      <c r="H1438" s="2">
        <f t="shared" si="579"/>
        <v>0.24321022842949633</v>
      </c>
      <c r="I1438" s="2"/>
      <c r="J1438" s="2">
        <f t="shared" si="581"/>
        <v>0.36198542285923696</v>
      </c>
      <c r="K1438" s="2">
        <f t="shared" si="582"/>
        <v>0.60519565128873321</v>
      </c>
      <c r="L1438" s="2">
        <f t="shared" si="583"/>
        <v>0</v>
      </c>
      <c r="M1438" s="2">
        <f t="shared" si="584"/>
        <v>3.2818925852029834E-2</v>
      </c>
      <c r="N1438" s="1">
        <v>8890</v>
      </c>
      <c r="O1438" s="1">
        <v>14863</v>
      </c>
      <c r="Q1438" s="1">
        <v>503</v>
      </c>
      <c r="R1438" s="1">
        <v>302</v>
      </c>
      <c r="X1438" s="1">
        <v>0</v>
      </c>
      <c r="Y1438" s="1">
        <v>1</v>
      </c>
      <c r="Z1438" s="61">
        <v>0</v>
      </c>
      <c r="BB1438" s="7">
        <f>IF(Q1438&gt;0,RANK(Q1438,(N1438:P1438,Q1438:AE1438)),0)</f>
        <v>3</v>
      </c>
      <c r="BC1438" s="7">
        <f>IF(R1438&gt;0,RANK(R1438,(N1438:P1438,Q1438:AE1438)),0)</f>
        <v>4</v>
      </c>
      <c r="BD1438" s="7">
        <f>IF(T1438&gt;0,RANK(T1438,(N1438:P1438,Q1438:AE1438)),0)</f>
        <v>0</v>
      </c>
      <c r="BE1438" s="7">
        <f>IF(S1438&gt;0,RANK(S1438,(N1438:P1438,Q1438:AE1438)),0)</f>
        <v>0</v>
      </c>
      <c r="BF1438" s="2">
        <f t="shared" si="585"/>
        <v>2.0481289954802719E-2</v>
      </c>
      <c r="BG1438" s="2">
        <f t="shared" si="586"/>
        <v>1.2296917626939208E-2</v>
      </c>
      <c r="BH1438" s="2">
        <f t="shared" si="587"/>
        <v>0</v>
      </c>
      <c r="BI1438" s="2">
        <f t="shared" si="588"/>
        <v>0</v>
      </c>
      <c r="BK1438" t="s">
        <v>2598</v>
      </c>
      <c r="BL1438" t="s">
        <v>251</v>
      </c>
      <c r="BO1438" s="99">
        <v>39</v>
      </c>
      <c r="BP1438" s="97">
        <v>81</v>
      </c>
      <c r="BQ1438" s="103">
        <f t="shared" si="589"/>
        <v>39081</v>
      </c>
      <c r="BS1438" s="7" t="s">
        <v>2466</v>
      </c>
    </row>
    <row r="1439" spans="1:71" ht="14" hidden="1" customHeight="1" outlineLevel="1" x14ac:dyDescent="0.2">
      <c r="A1439" t="s">
        <v>1138</v>
      </c>
      <c r="B1439" t="s">
        <v>251</v>
      </c>
      <c r="C1439" s="1">
        <f t="shared" si="580"/>
        <v>22571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>IF(P1439&gt;0,RANK(P1439,(N1439:P1439,Q1439:AE1439)),0)</f>
        <v>0</v>
      </c>
      <c r="G1439" s="1">
        <f t="shared" si="578"/>
        <v>7600</v>
      </c>
      <c r="H1439" s="2">
        <f t="shared" si="579"/>
        <v>0.3367152540871029</v>
      </c>
      <c r="I1439" s="2"/>
      <c r="J1439" s="2">
        <f t="shared" si="581"/>
        <v>0.31571485534535465</v>
      </c>
      <c r="K1439" s="2">
        <f t="shared" si="582"/>
        <v>0.65243010943245761</v>
      </c>
      <c r="L1439" s="2">
        <f t="shared" si="583"/>
        <v>0</v>
      </c>
      <c r="M1439" s="2">
        <f t="shared" si="584"/>
        <v>3.18550352221878E-2</v>
      </c>
      <c r="N1439" s="1">
        <v>7126</v>
      </c>
      <c r="O1439" s="1">
        <v>14726</v>
      </c>
      <c r="Q1439" s="1">
        <v>454</v>
      </c>
      <c r="R1439" s="1">
        <v>265</v>
      </c>
      <c r="X1439" s="1">
        <v>0</v>
      </c>
      <c r="Y1439" s="1">
        <v>0</v>
      </c>
      <c r="Z1439" s="61">
        <v>0</v>
      </c>
      <c r="BB1439" s="7">
        <f>IF(Q1439&gt;0,RANK(Q1439,(N1439:P1439,Q1439:AE1439)),0)</f>
        <v>3</v>
      </c>
      <c r="BC1439" s="7">
        <f>IF(R1439&gt;0,RANK(R1439,(N1439:P1439,Q1439:AE1439)),0)</f>
        <v>4</v>
      </c>
      <c r="BD1439" s="7">
        <f>IF(T1439&gt;0,RANK(T1439,(N1439:P1439,Q1439:AE1439)),0)</f>
        <v>0</v>
      </c>
      <c r="BE1439" s="7">
        <f>IF(S1439&gt;0,RANK(S1439,(N1439:P1439,Q1439:AE1439)),0)</f>
        <v>0</v>
      </c>
      <c r="BF1439" s="2">
        <f t="shared" si="585"/>
        <v>2.0114305967834832E-2</v>
      </c>
      <c r="BG1439" s="2">
        <f t="shared" si="586"/>
        <v>1.1740729254352931E-2</v>
      </c>
      <c r="BH1439" s="2">
        <f t="shared" si="587"/>
        <v>0</v>
      </c>
      <c r="BI1439" s="2">
        <f t="shared" si="588"/>
        <v>0</v>
      </c>
      <c r="BK1439" t="s">
        <v>1138</v>
      </c>
      <c r="BL1439" t="s">
        <v>251</v>
      </c>
      <c r="BO1439" s="99">
        <v>39</v>
      </c>
      <c r="BP1439" s="97">
        <v>83</v>
      </c>
      <c r="BQ1439" s="103">
        <f t="shared" si="589"/>
        <v>39083</v>
      </c>
      <c r="BS1439" s="7" t="s">
        <v>2466</v>
      </c>
    </row>
    <row r="1440" spans="1:71" ht="14" hidden="1" customHeight="1" outlineLevel="1" x14ac:dyDescent="0.2">
      <c r="A1440" t="s">
        <v>1831</v>
      </c>
      <c r="B1440" t="s">
        <v>251</v>
      </c>
      <c r="C1440" s="1">
        <f t="shared" si="580"/>
        <v>95085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78"/>
        <v>9428</v>
      </c>
      <c r="H1440" s="2">
        <f t="shared" si="579"/>
        <v>9.9153389072934736E-2</v>
      </c>
      <c r="I1440" s="2"/>
      <c r="J1440" s="2">
        <f t="shared" si="581"/>
        <v>0.4349266445811642</v>
      </c>
      <c r="K1440" s="2">
        <f t="shared" si="582"/>
        <v>0.53408003365409895</v>
      </c>
      <c r="L1440" s="2">
        <f t="shared" si="583"/>
        <v>0</v>
      </c>
      <c r="M1440" s="2">
        <f t="shared" si="584"/>
        <v>3.0993321764736903E-2</v>
      </c>
      <c r="N1440" s="1">
        <v>41355</v>
      </c>
      <c r="O1440" s="1">
        <v>50783</v>
      </c>
      <c r="Q1440" s="1">
        <v>1743</v>
      </c>
      <c r="R1440" s="1">
        <v>1197</v>
      </c>
      <c r="X1440" s="1">
        <v>0</v>
      </c>
      <c r="Y1440" s="1">
        <v>1</v>
      </c>
      <c r="Z1440" s="61">
        <v>6</v>
      </c>
      <c r="BB1440" s="7">
        <f>IF(Q1440&gt;0,RANK(Q1440,(N1440:P1440,Q1440:AE1440)),0)</f>
        <v>3</v>
      </c>
      <c r="BC1440" s="7">
        <f>IF(R1440&gt;0,RANK(R1440,(N1440:P1440,Q1440:AE1440)),0)</f>
        <v>4</v>
      </c>
      <c r="BD1440" s="7">
        <f>IF(T1440&gt;0,RANK(T1440,(N1440:P1440,Q1440:AE1440)),0)</f>
        <v>0</v>
      </c>
      <c r="BE1440" s="7">
        <f>IF(S1440&gt;0,RANK(S1440,(N1440:P1440,Q1440:AE1440)),0)</f>
        <v>0</v>
      </c>
      <c r="BF1440" s="2">
        <f t="shared" si="585"/>
        <v>1.833096702949992E-2</v>
      </c>
      <c r="BG1440" s="2">
        <f t="shared" si="586"/>
        <v>1.2588736393752959E-2</v>
      </c>
      <c r="BH1440" s="2">
        <f t="shared" si="587"/>
        <v>0</v>
      </c>
      <c r="BI1440" s="2">
        <f t="shared" si="588"/>
        <v>0</v>
      </c>
      <c r="BK1440" t="s">
        <v>1831</v>
      </c>
      <c r="BL1440" t="s">
        <v>251</v>
      </c>
      <c r="BO1440" s="99">
        <v>39</v>
      </c>
      <c r="BP1440" s="97">
        <v>85</v>
      </c>
      <c r="BQ1440" s="103">
        <f t="shared" si="589"/>
        <v>39085</v>
      </c>
      <c r="BS1440" s="7" t="s">
        <v>2466</v>
      </c>
    </row>
    <row r="1441" spans="1:71" ht="14" hidden="1" customHeight="1" outlineLevel="1" x14ac:dyDescent="0.2">
      <c r="A1441" t="s">
        <v>1205</v>
      </c>
      <c r="B1441" t="s">
        <v>251</v>
      </c>
      <c r="C1441" s="1">
        <f t="shared" si="580"/>
        <v>20549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78"/>
        <v>6953</v>
      </c>
      <c r="H1441" s="2">
        <f t="shared" si="579"/>
        <v>0.33836196408584357</v>
      </c>
      <c r="I1441" s="2"/>
      <c r="J1441" s="2">
        <f t="shared" si="581"/>
        <v>0.31909095333106235</v>
      </c>
      <c r="K1441" s="2">
        <f t="shared" si="582"/>
        <v>0.65745291741690592</v>
      </c>
      <c r="L1441" s="2">
        <f t="shared" si="583"/>
        <v>0</v>
      </c>
      <c r="M1441" s="2">
        <f t="shared" si="584"/>
        <v>2.3456129252031666E-2</v>
      </c>
      <c r="N1441" s="1">
        <v>6557</v>
      </c>
      <c r="O1441" s="1">
        <v>13510</v>
      </c>
      <c r="Q1441" s="1">
        <v>312</v>
      </c>
      <c r="R1441" s="1">
        <v>170</v>
      </c>
      <c r="X1441" s="1">
        <v>0</v>
      </c>
      <c r="Y1441" s="1">
        <v>0</v>
      </c>
      <c r="Z1441" s="61">
        <v>0</v>
      </c>
      <c r="BB1441" s="7">
        <f>IF(Q1441&gt;0,RANK(Q1441,(N1441:P1441,Q1441:AE1441)),0)</f>
        <v>3</v>
      </c>
      <c r="BC1441" s="7">
        <f>IF(R1441&gt;0,RANK(R1441,(N1441:P1441,Q1441:AE1441)),0)</f>
        <v>4</v>
      </c>
      <c r="BD1441" s="7">
        <f>IF(T1441&gt;0,RANK(T1441,(N1441:P1441,Q1441:AE1441)),0)</f>
        <v>0</v>
      </c>
      <c r="BE1441" s="7">
        <f>IF(S1441&gt;0,RANK(S1441,(N1441:P1441,Q1441:AE1441)),0)</f>
        <v>0</v>
      </c>
      <c r="BF1441" s="2">
        <f t="shared" si="585"/>
        <v>1.5183220594676141E-2</v>
      </c>
      <c r="BG1441" s="2">
        <f t="shared" si="586"/>
        <v>8.2729086573555891E-3</v>
      </c>
      <c r="BH1441" s="2">
        <f t="shared" si="587"/>
        <v>0</v>
      </c>
      <c r="BI1441" s="2">
        <f t="shared" si="588"/>
        <v>0</v>
      </c>
      <c r="BK1441" t="s">
        <v>1205</v>
      </c>
      <c r="BL1441" t="s">
        <v>251</v>
      </c>
      <c r="BO1441" s="99">
        <v>39</v>
      </c>
      <c r="BP1441" s="97">
        <v>87</v>
      </c>
      <c r="BQ1441" s="103">
        <f t="shared" si="589"/>
        <v>39087</v>
      </c>
      <c r="BS1441" s="7" t="s">
        <v>2466</v>
      </c>
    </row>
    <row r="1442" spans="1:71" ht="14" hidden="1" customHeight="1" outlineLevel="1" x14ac:dyDescent="0.2">
      <c r="A1442" t="s">
        <v>1067</v>
      </c>
      <c r="B1442" t="s">
        <v>251</v>
      </c>
      <c r="C1442" s="1">
        <f t="shared" si="580"/>
        <v>68708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0</v>
      </c>
      <c r="G1442" s="1">
        <f t="shared" si="578"/>
        <v>16479</v>
      </c>
      <c r="H1442" s="2">
        <f t="shared" si="579"/>
        <v>0.23984106654246959</v>
      </c>
      <c r="I1442" s="2"/>
      <c r="J1442" s="2">
        <f t="shared" si="581"/>
        <v>0.36630377830820282</v>
      </c>
      <c r="K1442" s="2">
        <f t="shared" si="582"/>
        <v>0.60614484485067244</v>
      </c>
      <c r="L1442" s="2">
        <f t="shared" si="583"/>
        <v>0</v>
      </c>
      <c r="M1442" s="2">
        <f t="shared" si="584"/>
        <v>2.7551376841124742E-2</v>
      </c>
      <c r="N1442" s="1">
        <v>25168</v>
      </c>
      <c r="O1442" s="1">
        <v>41647</v>
      </c>
      <c r="Q1442" s="1">
        <v>1211</v>
      </c>
      <c r="R1442" s="1">
        <v>680</v>
      </c>
      <c r="X1442" s="1">
        <v>0</v>
      </c>
      <c r="Y1442" s="1">
        <v>1</v>
      </c>
      <c r="Z1442" s="61">
        <v>1</v>
      </c>
      <c r="BB1442" s="7">
        <f>IF(Q1442&gt;0,RANK(Q1442,(N1442:P1442,Q1442:AE1442)),0)</f>
        <v>3</v>
      </c>
      <c r="BC1442" s="7">
        <f>IF(R1442&gt;0,RANK(R1442,(N1442:P1442,Q1442:AE1442)),0)</f>
        <v>4</v>
      </c>
      <c r="BD1442" s="7">
        <f>IF(T1442&gt;0,RANK(T1442,(N1442:P1442,Q1442:AE1442)),0)</f>
        <v>0</v>
      </c>
      <c r="BE1442" s="7">
        <f>IF(S1442&gt;0,RANK(S1442,(N1442:P1442,Q1442:AE1442)),0)</f>
        <v>0</v>
      </c>
      <c r="BF1442" s="2">
        <f t="shared" si="585"/>
        <v>1.7625312918437445E-2</v>
      </c>
      <c r="BG1442" s="2">
        <f t="shared" si="586"/>
        <v>9.8969552308319272E-3</v>
      </c>
      <c r="BH1442" s="2">
        <f t="shared" si="587"/>
        <v>0</v>
      </c>
      <c r="BI1442" s="2">
        <f t="shared" si="588"/>
        <v>0</v>
      </c>
      <c r="BK1442" t="s">
        <v>1067</v>
      </c>
      <c r="BL1442" t="s">
        <v>251</v>
      </c>
      <c r="BO1442" s="99">
        <v>39</v>
      </c>
      <c r="BP1442" s="97">
        <v>89</v>
      </c>
      <c r="BQ1442" s="103">
        <f t="shared" si="589"/>
        <v>39089</v>
      </c>
      <c r="BS1442" s="7" t="s">
        <v>2466</v>
      </c>
    </row>
    <row r="1443" spans="1:71" ht="14" hidden="1" customHeight="1" outlineLevel="1" x14ac:dyDescent="0.2">
      <c r="A1443" t="s">
        <v>14</v>
      </c>
      <c r="B1443" t="s">
        <v>251</v>
      </c>
      <c r="C1443" s="1">
        <f t="shared" si="580"/>
        <v>16480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0</v>
      </c>
      <c r="G1443" s="1">
        <f t="shared" si="578"/>
        <v>7834</v>
      </c>
      <c r="H1443" s="2">
        <f t="shared" si="579"/>
        <v>0.47536407766990291</v>
      </c>
      <c r="I1443" s="2"/>
      <c r="J1443" s="2">
        <f t="shared" si="581"/>
        <v>0.24205097087378641</v>
      </c>
      <c r="K1443" s="2">
        <f t="shared" si="582"/>
        <v>0.71741504854368932</v>
      </c>
      <c r="L1443" s="2">
        <f t="shared" si="583"/>
        <v>0</v>
      </c>
      <c r="M1443" s="2">
        <f t="shared" si="584"/>
        <v>4.0533980582524332E-2</v>
      </c>
      <c r="N1443" s="1">
        <v>3989</v>
      </c>
      <c r="O1443" s="1">
        <v>11823</v>
      </c>
      <c r="Q1443" s="1">
        <v>449</v>
      </c>
      <c r="R1443" s="1">
        <v>218</v>
      </c>
      <c r="X1443" s="1">
        <v>1</v>
      </c>
      <c r="Y1443" s="1">
        <v>0</v>
      </c>
      <c r="Z1443" s="61">
        <v>0</v>
      </c>
      <c r="BB1443" s="7">
        <f>IF(Q1443&gt;0,RANK(Q1443,(N1443:P1443,Q1443:AE1443)),0)</f>
        <v>3</v>
      </c>
      <c r="BC1443" s="7">
        <f>IF(R1443&gt;0,RANK(R1443,(N1443:P1443,Q1443:AE1443)),0)</f>
        <v>4</v>
      </c>
      <c r="BD1443" s="7">
        <f>IF(T1443&gt;0,RANK(T1443,(N1443:P1443,Q1443:AE1443)),0)</f>
        <v>0</v>
      </c>
      <c r="BE1443" s="7">
        <f>IF(S1443&gt;0,RANK(S1443,(N1443:P1443,Q1443:AE1443)),0)</f>
        <v>0</v>
      </c>
      <c r="BF1443" s="2">
        <f t="shared" si="585"/>
        <v>2.724514563106796E-2</v>
      </c>
      <c r="BG1443" s="2">
        <f t="shared" si="586"/>
        <v>1.3228155339805826E-2</v>
      </c>
      <c r="BH1443" s="2">
        <f t="shared" si="587"/>
        <v>0</v>
      </c>
      <c r="BI1443" s="2">
        <f t="shared" si="588"/>
        <v>0</v>
      </c>
      <c r="BK1443" t="s">
        <v>14</v>
      </c>
      <c r="BL1443" t="s">
        <v>251</v>
      </c>
      <c r="BO1443" s="99">
        <v>39</v>
      </c>
      <c r="BP1443" s="97">
        <v>91</v>
      </c>
      <c r="BQ1443" s="103">
        <f t="shared" si="589"/>
        <v>39091</v>
      </c>
      <c r="BS1443" s="7" t="s">
        <v>2466</v>
      </c>
    </row>
    <row r="1444" spans="1:71" ht="14" hidden="1" customHeight="1" outlineLevel="1" x14ac:dyDescent="0.2">
      <c r="A1444" t="s">
        <v>503</v>
      </c>
      <c r="B1444" t="s">
        <v>251</v>
      </c>
      <c r="C1444" s="1">
        <f t="shared" si="580"/>
        <v>114558</v>
      </c>
      <c r="D1444" s="7">
        <f>IF(N1444&gt;0, RANK(N1444,(N1444:P1444,Q1444:AE1444)),0)</f>
        <v>1</v>
      </c>
      <c r="E1444" s="7">
        <f>IF(O1444&gt;0,RANK(O1444,(N1444:P1444,Q1444:AE1444)),0)</f>
        <v>2</v>
      </c>
      <c r="F1444" s="7">
        <f>IF(P1444&gt;0,RANK(P1444,(N1444:P1444,Q1444:AE1444)),0)</f>
        <v>0</v>
      </c>
      <c r="G1444" s="1">
        <f t="shared" si="578"/>
        <v>6578</v>
      </c>
      <c r="H1444" s="2">
        <f t="shared" si="579"/>
        <v>5.7420695193701007E-2</v>
      </c>
      <c r="I1444" s="2"/>
      <c r="J1444" s="2">
        <f t="shared" si="581"/>
        <v>0.51367866059114164</v>
      </c>
      <c r="K1444" s="2">
        <f t="shared" si="582"/>
        <v>0.45625796539744062</v>
      </c>
      <c r="L1444" s="2">
        <f t="shared" si="583"/>
        <v>0</v>
      </c>
      <c r="M1444" s="2">
        <f t="shared" si="584"/>
        <v>3.0063374011417732E-2</v>
      </c>
      <c r="N1444" s="1">
        <v>58846</v>
      </c>
      <c r="O1444" s="1">
        <v>52268</v>
      </c>
      <c r="Q1444" s="1">
        <v>2089</v>
      </c>
      <c r="R1444" s="1">
        <v>1348</v>
      </c>
      <c r="X1444" s="1">
        <v>1</v>
      </c>
      <c r="Y1444" s="1">
        <v>2</v>
      </c>
      <c r="Z1444" s="61">
        <v>4</v>
      </c>
      <c r="BB1444" s="7">
        <f>IF(Q1444&gt;0,RANK(Q1444,(N1444:P1444,Q1444:AE1444)),0)</f>
        <v>3</v>
      </c>
      <c r="BC1444" s="7">
        <f>IF(R1444&gt;0,RANK(R1444,(N1444:P1444,Q1444:AE1444)),0)</f>
        <v>4</v>
      </c>
      <c r="BD1444" s="7">
        <f>IF(T1444&gt;0,RANK(T1444,(N1444:P1444,Q1444:AE1444)),0)</f>
        <v>0</v>
      </c>
      <c r="BE1444" s="7">
        <f>IF(S1444&gt;0,RANK(S1444,(N1444:P1444,Q1444:AE1444)),0)</f>
        <v>0</v>
      </c>
      <c r="BF1444" s="2">
        <f t="shared" si="585"/>
        <v>1.8235304387297264E-2</v>
      </c>
      <c r="BG1444" s="2">
        <f t="shared" si="586"/>
        <v>1.1766965205398138E-2</v>
      </c>
      <c r="BH1444" s="2">
        <f t="shared" si="587"/>
        <v>0</v>
      </c>
      <c r="BI1444" s="2">
        <f t="shared" si="588"/>
        <v>0</v>
      </c>
      <c r="BK1444" t="s">
        <v>503</v>
      </c>
      <c r="BL1444" t="s">
        <v>251</v>
      </c>
      <c r="BO1444" s="99">
        <v>39</v>
      </c>
      <c r="BP1444" s="97">
        <v>93</v>
      </c>
      <c r="BQ1444" s="103">
        <f t="shared" si="589"/>
        <v>39093</v>
      </c>
      <c r="BS1444" s="7" t="s">
        <v>2466</v>
      </c>
    </row>
    <row r="1445" spans="1:71" ht="14" hidden="1" customHeight="1" outlineLevel="1" x14ac:dyDescent="0.2">
      <c r="A1445" t="s">
        <v>2228</v>
      </c>
      <c r="B1445" t="s">
        <v>251</v>
      </c>
      <c r="C1445" s="1">
        <f t="shared" si="580"/>
        <v>152530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>IF(P1445&gt;0,RANK(P1445,(N1445:P1445,Q1445:AE1445)),0)</f>
        <v>0</v>
      </c>
      <c r="G1445" s="1">
        <f t="shared" si="578"/>
        <v>33228</v>
      </c>
      <c r="H1445" s="2">
        <f t="shared" si="579"/>
        <v>0.21784566970432045</v>
      </c>
      <c r="I1445" s="2"/>
      <c r="J1445" s="2">
        <f t="shared" si="581"/>
        <v>0.59156887169737105</v>
      </c>
      <c r="K1445" s="2">
        <f t="shared" si="582"/>
        <v>0.37372320199305054</v>
      </c>
      <c r="L1445" s="2">
        <f t="shared" si="583"/>
        <v>0</v>
      </c>
      <c r="M1445" s="2">
        <f t="shared" si="584"/>
        <v>3.4707926309578419E-2</v>
      </c>
      <c r="N1445" s="1">
        <v>90232</v>
      </c>
      <c r="O1445" s="1">
        <v>57004</v>
      </c>
      <c r="Q1445" s="1">
        <v>3296</v>
      </c>
      <c r="R1445" s="1">
        <v>1992</v>
      </c>
      <c r="X1445" s="1">
        <v>0</v>
      </c>
      <c r="Y1445" s="1">
        <v>0</v>
      </c>
      <c r="Z1445" s="61">
        <v>6</v>
      </c>
      <c r="BB1445" s="7">
        <f>IF(Q1445&gt;0,RANK(Q1445,(N1445:P1445,Q1445:AE1445)),0)</f>
        <v>3</v>
      </c>
      <c r="BC1445" s="7">
        <f>IF(R1445&gt;0,RANK(R1445,(N1445:P1445,Q1445:AE1445)),0)</f>
        <v>4</v>
      </c>
      <c r="BD1445" s="7">
        <f>IF(T1445&gt;0,RANK(T1445,(N1445:P1445,Q1445:AE1445)),0)</f>
        <v>0</v>
      </c>
      <c r="BE1445" s="7">
        <f>IF(S1445&gt;0,RANK(S1445,(N1445:P1445,Q1445:AE1445)),0)</f>
        <v>0</v>
      </c>
      <c r="BF1445" s="2">
        <f t="shared" si="585"/>
        <v>2.1608863830066216E-2</v>
      </c>
      <c r="BG1445" s="2">
        <f t="shared" si="586"/>
        <v>1.3059725955549727E-2</v>
      </c>
      <c r="BH1445" s="2">
        <f t="shared" si="587"/>
        <v>0</v>
      </c>
      <c r="BI1445" s="2">
        <f t="shared" si="588"/>
        <v>0</v>
      </c>
      <c r="BK1445" t="s">
        <v>2228</v>
      </c>
      <c r="BL1445" t="s">
        <v>251</v>
      </c>
      <c r="BO1445" s="99">
        <v>39</v>
      </c>
      <c r="BP1445" s="97">
        <v>95</v>
      </c>
      <c r="BQ1445" s="103">
        <f t="shared" si="589"/>
        <v>39095</v>
      </c>
      <c r="BS1445" s="7" t="s">
        <v>2466</v>
      </c>
    </row>
    <row r="1446" spans="1:71" ht="14" hidden="1" customHeight="1" outlineLevel="1" x14ac:dyDescent="0.2">
      <c r="A1446" t="s">
        <v>1693</v>
      </c>
      <c r="B1446" t="s">
        <v>251</v>
      </c>
      <c r="C1446" s="1">
        <f t="shared" si="580"/>
        <v>13862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0</v>
      </c>
      <c r="G1446" s="1">
        <f t="shared" si="578"/>
        <v>4713</v>
      </c>
      <c r="H1446" s="2">
        <f t="shared" si="579"/>
        <v>0.33999422882700908</v>
      </c>
      <c r="I1446" s="2"/>
      <c r="J1446" s="2">
        <f t="shared" si="581"/>
        <v>0.31532246429086713</v>
      </c>
      <c r="K1446" s="2">
        <f t="shared" si="582"/>
        <v>0.65531669311787621</v>
      </c>
      <c r="L1446" s="2">
        <f t="shared" si="583"/>
        <v>0</v>
      </c>
      <c r="M1446" s="2">
        <f t="shared" si="584"/>
        <v>2.9360842591256597E-2</v>
      </c>
      <c r="N1446" s="1">
        <v>4371</v>
      </c>
      <c r="O1446" s="1">
        <v>9084</v>
      </c>
      <c r="Q1446" s="1">
        <v>255</v>
      </c>
      <c r="R1446" s="1">
        <v>152</v>
      </c>
      <c r="X1446" s="1">
        <v>0</v>
      </c>
      <c r="Y1446" s="1">
        <v>0</v>
      </c>
      <c r="Z1446" s="61">
        <v>0</v>
      </c>
      <c r="BB1446" s="7">
        <f>IF(Q1446&gt;0,RANK(Q1446,(N1446:P1446,Q1446:AE1446)),0)</f>
        <v>3</v>
      </c>
      <c r="BC1446" s="7">
        <f>IF(R1446&gt;0,RANK(R1446,(N1446:P1446,Q1446:AE1446)),0)</f>
        <v>4</v>
      </c>
      <c r="BD1446" s="7">
        <f>IF(T1446&gt;0,RANK(T1446,(N1446:P1446,Q1446:AE1446)),0)</f>
        <v>0</v>
      </c>
      <c r="BE1446" s="7">
        <f>IF(S1446&gt;0,RANK(S1446,(N1446:P1446,Q1446:AE1446)),0)</f>
        <v>0</v>
      </c>
      <c r="BF1446" s="2">
        <f t="shared" si="585"/>
        <v>1.8395613908526908E-2</v>
      </c>
      <c r="BG1446" s="2">
        <f t="shared" si="586"/>
        <v>1.0965228682729766E-2</v>
      </c>
      <c r="BH1446" s="2">
        <f t="shared" si="587"/>
        <v>0</v>
      </c>
      <c r="BI1446" s="2">
        <f t="shared" si="588"/>
        <v>0</v>
      </c>
      <c r="BK1446" t="s">
        <v>1693</v>
      </c>
      <c r="BL1446" t="s">
        <v>251</v>
      </c>
      <c r="BO1446" s="99">
        <v>39</v>
      </c>
      <c r="BP1446" s="97">
        <v>97</v>
      </c>
      <c r="BQ1446" s="103">
        <f t="shared" si="589"/>
        <v>39097</v>
      </c>
      <c r="BS1446" s="7" t="s">
        <v>2466</v>
      </c>
    </row>
    <row r="1447" spans="1:71" ht="14" hidden="1" customHeight="1" outlineLevel="1" x14ac:dyDescent="0.2">
      <c r="A1447" t="s">
        <v>1729</v>
      </c>
      <c r="B1447" t="s">
        <v>251</v>
      </c>
      <c r="C1447" s="1">
        <f t="shared" si="580"/>
        <v>90719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>IF(P1447&gt;0,RANK(P1447,(N1447:P1447,Q1447:AE1447)),0)</f>
        <v>0</v>
      </c>
      <c r="G1447" s="1">
        <f t="shared" si="578"/>
        <v>11051</v>
      </c>
      <c r="H1447" s="2">
        <f t="shared" si="579"/>
        <v>0.12181571666354347</v>
      </c>
      <c r="I1447" s="2"/>
      <c r="J1447" s="2">
        <f t="shared" si="581"/>
        <v>0.54828646700250228</v>
      </c>
      <c r="K1447" s="2">
        <f t="shared" si="582"/>
        <v>0.42647075033895876</v>
      </c>
      <c r="L1447" s="2">
        <f t="shared" si="583"/>
        <v>0</v>
      </c>
      <c r="M1447" s="2">
        <f t="shared" si="584"/>
        <v>2.5242782658538965E-2</v>
      </c>
      <c r="N1447" s="1">
        <v>49740</v>
      </c>
      <c r="O1447" s="1">
        <v>38689</v>
      </c>
      <c r="Q1447" s="1">
        <v>1273</v>
      </c>
      <c r="R1447" s="1">
        <v>1015</v>
      </c>
      <c r="X1447" s="1">
        <v>0</v>
      </c>
      <c r="Y1447" s="1">
        <v>0</v>
      </c>
      <c r="Z1447" s="61">
        <v>2</v>
      </c>
      <c r="BB1447" s="7">
        <f>IF(Q1447&gt;0,RANK(Q1447,(N1447:P1447,Q1447:AE1447)),0)</f>
        <v>3</v>
      </c>
      <c r="BC1447" s="7">
        <f>IF(R1447&gt;0,RANK(R1447,(N1447:P1447,Q1447:AE1447)),0)</f>
        <v>4</v>
      </c>
      <c r="BD1447" s="7">
        <f>IF(T1447&gt;0,RANK(T1447,(N1447:P1447,Q1447:AE1447)),0)</f>
        <v>0</v>
      </c>
      <c r="BE1447" s="7">
        <f>IF(S1447&gt;0,RANK(S1447,(N1447:P1447,Q1447:AE1447)),0)</f>
        <v>0</v>
      </c>
      <c r="BF1447" s="2">
        <f t="shared" si="585"/>
        <v>1.4032341626340677E-2</v>
      </c>
      <c r="BG1447" s="2">
        <f t="shared" si="586"/>
        <v>1.118839493380659E-2</v>
      </c>
      <c r="BH1447" s="2">
        <f t="shared" si="587"/>
        <v>0</v>
      </c>
      <c r="BI1447" s="2">
        <f t="shared" si="588"/>
        <v>0</v>
      </c>
      <c r="BK1447" t="s">
        <v>1729</v>
      </c>
      <c r="BL1447" t="s">
        <v>251</v>
      </c>
      <c r="BO1447" s="99">
        <v>39</v>
      </c>
      <c r="BP1447" s="97">
        <v>99</v>
      </c>
      <c r="BQ1447" s="103">
        <f t="shared" si="589"/>
        <v>39099</v>
      </c>
      <c r="BS1447" s="7" t="s">
        <v>2466</v>
      </c>
    </row>
    <row r="1448" spans="1:71" ht="14" hidden="1" customHeight="1" outlineLevel="1" x14ac:dyDescent="0.2">
      <c r="A1448" t="s">
        <v>527</v>
      </c>
      <c r="B1448" t="s">
        <v>251</v>
      </c>
      <c r="C1448" s="1">
        <f t="shared" si="580"/>
        <v>20592</v>
      </c>
      <c r="D1448" s="7">
        <f>IF(N1448&gt;0, RANK(N1448,(N1448:P1448,Q1448:AE1448)),0)</f>
        <v>2</v>
      </c>
      <c r="E1448" s="7">
        <f>IF(O1448&gt;0,RANK(O1448,(N1448:P1448,Q1448:AE1448)),0)</f>
        <v>1</v>
      </c>
      <c r="F1448" s="7">
        <f>IF(P1448&gt;0,RANK(P1448,(N1448:P1448,Q1448:AE1448)),0)</f>
        <v>0</v>
      </c>
      <c r="G1448" s="1">
        <f t="shared" si="578"/>
        <v>5455</v>
      </c>
      <c r="H1448" s="2">
        <f t="shared" si="579"/>
        <v>0.2649087024087024</v>
      </c>
      <c r="I1448" s="2"/>
      <c r="J1448" s="2">
        <f t="shared" si="581"/>
        <v>0.34848484848484851</v>
      </c>
      <c r="K1448" s="2">
        <f t="shared" si="582"/>
        <v>0.61339355089355085</v>
      </c>
      <c r="L1448" s="2">
        <f t="shared" si="583"/>
        <v>0</v>
      </c>
      <c r="M1448" s="2">
        <f t="shared" si="584"/>
        <v>3.8121600621600638E-2</v>
      </c>
      <c r="N1448" s="1">
        <v>7176</v>
      </c>
      <c r="O1448" s="1">
        <v>12631</v>
      </c>
      <c r="Q1448" s="1">
        <v>477</v>
      </c>
      <c r="R1448" s="1">
        <v>301</v>
      </c>
      <c r="X1448" s="1">
        <v>1</v>
      </c>
      <c r="Y1448" s="1">
        <v>6</v>
      </c>
      <c r="Z1448" s="61">
        <v>0</v>
      </c>
      <c r="BB1448" s="7">
        <f>IF(Q1448&gt;0,RANK(Q1448,(N1448:P1448,Q1448:AE1448)),0)</f>
        <v>3</v>
      </c>
      <c r="BC1448" s="7">
        <f>IF(R1448&gt;0,RANK(R1448,(N1448:P1448,Q1448:AE1448)),0)</f>
        <v>4</v>
      </c>
      <c r="BD1448" s="7">
        <f>IF(T1448&gt;0,RANK(T1448,(N1448:P1448,Q1448:AE1448)),0)</f>
        <v>0</v>
      </c>
      <c r="BE1448" s="7">
        <f>IF(S1448&gt;0,RANK(S1448,(N1448:P1448,Q1448:AE1448)),0)</f>
        <v>0</v>
      </c>
      <c r="BF1448" s="2">
        <f t="shared" si="585"/>
        <v>2.3164335664335664E-2</v>
      </c>
      <c r="BG1448" s="2">
        <f t="shared" si="586"/>
        <v>1.4617327117327118E-2</v>
      </c>
      <c r="BH1448" s="2">
        <f t="shared" si="587"/>
        <v>0</v>
      </c>
      <c r="BI1448" s="2">
        <f t="shared" si="588"/>
        <v>0</v>
      </c>
      <c r="BK1448" t="s">
        <v>527</v>
      </c>
      <c r="BL1448" t="s">
        <v>251</v>
      </c>
      <c r="BO1448" s="99">
        <v>39</v>
      </c>
      <c r="BP1448" s="97">
        <v>101</v>
      </c>
      <c r="BQ1448" s="103">
        <f t="shared" si="589"/>
        <v>39101</v>
      </c>
      <c r="BS1448" s="7" t="s">
        <v>2466</v>
      </c>
    </row>
    <row r="1449" spans="1:71" ht="14" hidden="1" customHeight="1" outlineLevel="1" x14ac:dyDescent="0.2">
      <c r="A1449" t="s">
        <v>1820</v>
      </c>
      <c r="B1449" t="s">
        <v>251</v>
      </c>
      <c r="C1449" s="1">
        <f t="shared" si="580"/>
        <v>75361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0</v>
      </c>
      <c r="G1449" s="1">
        <f t="shared" si="578"/>
        <v>14121</v>
      </c>
      <c r="H1449" s="2">
        <f t="shared" si="579"/>
        <v>0.18737808680882684</v>
      </c>
      <c r="I1449" s="2"/>
      <c r="J1449" s="2">
        <f t="shared" si="581"/>
        <v>0.39183397247913376</v>
      </c>
      <c r="K1449" s="2">
        <f t="shared" si="582"/>
        <v>0.5792120592879606</v>
      </c>
      <c r="L1449" s="2">
        <f t="shared" si="583"/>
        <v>0</v>
      </c>
      <c r="M1449" s="2">
        <f t="shared" si="584"/>
        <v>2.8953968232905636E-2</v>
      </c>
      <c r="N1449" s="1">
        <v>29529</v>
      </c>
      <c r="O1449" s="1">
        <v>43650</v>
      </c>
      <c r="Q1449" s="1">
        <v>1357</v>
      </c>
      <c r="R1449" s="1">
        <v>823</v>
      </c>
      <c r="X1449" s="1">
        <v>0</v>
      </c>
      <c r="Y1449" s="1">
        <v>2</v>
      </c>
      <c r="Z1449" s="61">
        <v>0</v>
      </c>
      <c r="BB1449" s="7">
        <f>IF(Q1449&gt;0,RANK(Q1449,(N1449:P1449,Q1449:AE1449)),0)</f>
        <v>3</v>
      </c>
      <c r="BC1449" s="7">
        <f>IF(R1449&gt;0,RANK(R1449,(N1449:P1449,Q1449:AE1449)),0)</f>
        <v>4</v>
      </c>
      <c r="BD1449" s="7">
        <f>IF(T1449&gt;0,RANK(T1449,(N1449:P1449,Q1449:AE1449)),0)</f>
        <v>0</v>
      </c>
      <c r="BE1449" s="7">
        <f>IF(S1449&gt;0,RANK(S1449,(N1449:P1449,Q1449:AE1449)),0)</f>
        <v>0</v>
      </c>
      <c r="BF1449" s="2">
        <f t="shared" si="585"/>
        <v>1.8006661270418386E-2</v>
      </c>
      <c r="BG1449" s="2">
        <f t="shared" si="586"/>
        <v>1.0920768036517562E-2</v>
      </c>
      <c r="BH1449" s="2">
        <f t="shared" si="587"/>
        <v>0</v>
      </c>
      <c r="BI1449" s="2">
        <f t="shared" si="588"/>
        <v>0</v>
      </c>
      <c r="BK1449" t="s">
        <v>1820</v>
      </c>
      <c r="BL1449" t="s">
        <v>251</v>
      </c>
      <c r="BO1449" s="99">
        <v>39</v>
      </c>
      <c r="BP1449" s="97">
        <v>103</v>
      </c>
      <c r="BQ1449" s="103">
        <f t="shared" si="589"/>
        <v>39103</v>
      </c>
      <c r="BS1449" s="7" t="s">
        <v>2466</v>
      </c>
    </row>
    <row r="1450" spans="1:71" ht="14" hidden="1" customHeight="1" outlineLevel="1" x14ac:dyDescent="0.2">
      <c r="A1450" t="s">
        <v>1821</v>
      </c>
      <c r="B1450" t="s">
        <v>251</v>
      </c>
      <c r="C1450" s="1">
        <f t="shared" si="580"/>
        <v>7865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0</v>
      </c>
      <c r="G1450" s="1">
        <f t="shared" si="578"/>
        <v>3093</v>
      </c>
      <c r="H1450" s="2">
        <f t="shared" si="579"/>
        <v>0.39326128417037509</v>
      </c>
      <c r="I1450" s="2"/>
      <c r="J1450" s="2">
        <f t="shared" si="581"/>
        <v>0.291163382072473</v>
      </c>
      <c r="K1450" s="2">
        <f t="shared" si="582"/>
        <v>0.68442466624284803</v>
      </c>
      <c r="L1450" s="2">
        <f t="shared" si="583"/>
        <v>0</v>
      </c>
      <c r="M1450" s="2">
        <f t="shared" si="584"/>
        <v>2.4411951684678912E-2</v>
      </c>
      <c r="N1450" s="1">
        <v>2290</v>
      </c>
      <c r="O1450" s="1">
        <v>5383</v>
      </c>
      <c r="Q1450" s="1">
        <v>128</v>
      </c>
      <c r="R1450" s="1">
        <v>64</v>
      </c>
      <c r="X1450" s="1">
        <v>0</v>
      </c>
      <c r="Y1450" s="1">
        <v>0</v>
      </c>
      <c r="Z1450" s="61">
        <v>0</v>
      </c>
      <c r="BB1450" s="7">
        <f>IF(Q1450&gt;0,RANK(Q1450,(N1450:P1450,Q1450:AE1450)),0)</f>
        <v>3</v>
      </c>
      <c r="BC1450" s="7">
        <f>IF(R1450&gt;0,RANK(R1450,(N1450:P1450,Q1450:AE1450)),0)</f>
        <v>4</v>
      </c>
      <c r="BD1450" s="7">
        <f>IF(T1450&gt;0,RANK(T1450,(N1450:P1450,Q1450:AE1450)),0)</f>
        <v>0</v>
      </c>
      <c r="BE1450" s="7">
        <f>IF(S1450&gt;0,RANK(S1450,(N1450:P1450,Q1450:AE1450)),0)</f>
        <v>0</v>
      </c>
      <c r="BF1450" s="2">
        <f t="shared" si="585"/>
        <v>1.6274634456452639E-2</v>
      </c>
      <c r="BG1450" s="2">
        <f t="shared" si="586"/>
        <v>8.1373172282263196E-3</v>
      </c>
      <c r="BH1450" s="2">
        <f t="shared" si="587"/>
        <v>0</v>
      </c>
      <c r="BI1450" s="2">
        <f t="shared" si="588"/>
        <v>0</v>
      </c>
      <c r="BK1450" t="s">
        <v>1821</v>
      </c>
      <c r="BL1450" t="s">
        <v>251</v>
      </c>
      <c r="BO1450" s="99">
        <v>39</v>
      </c>
      <c r="BP1450" s="97">
        <v>105</v>
      </c>
      <c r="BQ1450" s="103">
        <f t="shared" si="589"/>
        <v>39105</v>
      </c>
      <c r="BS1450" s="7" t="s">
        <v>2466</v>
      </c>
    </row>
    <row r="1451" spans="1:71" ht="14" hidden="1" customHeight="1" outlineLevel="1" x14ac:dyDescent="0.2">
      <c r="A1451" t="s">
        <v>99</v>
      </c>
      <c r="B1451" t="s">
        <v>251</v>
      </c>
      <c r="C1451" s="1">
        <f t="shared" si="580"/>
        <v>17334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78"/>
        <v>10536</v>
      </c>
      <c r="H1451" s="2">
        <f t="shared" si="579"/>
        <v>0.60782277604707513</v>
      </c>
      <c r="I1451" s="2"/>
      <c r="J1451" s="2">
        <f t="shared" si="581"/>
        <v>0.18235837083189108</v>
      </c>
      <c r="K1451" s="2">
        <f t="shared" si="582"/>
        <v>0.79018114687896623</v>
      </c>
      <c r="L1451" s="2">
        <f t="shared" si="583"/>
        <v>0</v>
      </c>
      <c r="M1451" s="2">
        <f t="shared" si="584"/>
        <v>2.7460482289142663E-2</v>
      </c>
      <c r="N1451" s="1">
        <v>3161</v>
      </c>
      <c r="O1451" s="1">
        <v>13697</v>
      </c>
      <c r="Q1451" s="1">
        <v>313</v>
      </c>
      <c r="R1451" s="1">
        <v>162</v>
      </c>
      <c r="X1451" s="1">
        <v>0</v>
      </c>
      <c r="Y1451" s="1">
        <v>1</v>
      </c>
      <c r="Z1451" s="61">
        <v>0</v>
      </c>
      <c r="BB1451" s="7">
        <f>IF(Q1451&gt;0,RANK(Q1451,(N1451:P1451,Q1451:AE1451)),0)</f>
        <v>3</v>
      </c>
      <c r="BC1451" s="7">
        <f>IF(R1451&gt;0,RANK(R1451,(N1451:P1451,Q1451:AE1451)),0)</f>
        <v>4</v>
      </c>
      <c r="BD1451" s="7">
        <f>IF(T1451&gt;0,RANK(T1451,(N1451:P1451,Q1451:AE1451)),0)</f>
        <v>0</v>
      </c>
      <c r="BE1451" s="7">
        <f>IF(S1451&gt;0,RANK(S1451,(N1451:P1451,Q1451:AE1451)),0)</f>
        <v>0</v>
      </c>
      <c r="BF1451" s="2">
        <f t="shared" si="585"/>
        <v>1.8056997807776625E-2</v>
      </c>
      <c r="BG1451" s="2">
        <f t="shared" si="586"/>
        <v>9.3457943925233638E-3</v>
      </c>
      <c r="BH1451" s="2">
        <f t="shared" si="587"/>
        <v>0</v>
      </c>
      <c r="BI1451" s="2">
        <f t="shared" si="588"/>
        <v>0</v>
      </c>
      <c r="BK1451" t="s">
        <v>99</v>
      </c>
      <c r="BL1451" t="s">
        <v>251</v>
      </c>
      <c r="BO1451" s="99">
        <v>39</v>
      </c>
      <c r="BP1451" s="97">
        <v>107</v>
      </c>
      <c r="BQ1451" s="103">
        <f t="shared" si="589"/>
        <v>39107</v>
      </c>
      <c r="BS1451" s="7" t="s">
        <v>2466</v>
      </c>
    </row>
    <row r="1452" spans="1:71" ht="14" hidden="1" customHeight="1" outlineLevel="1" x14ac:dyDescent="0.2">
      <c r="A1452" t="s">
        <v>687</v>
      </c>
      <c r="B1452" t="s">
        <v>251</v>
      </c>
      <c r="C1452" s="1">
        <f t="shared" si="580"/>
        <v>41830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0</v>
      </c>
      <c r="G1452" s="1">
        <f t="shared" si="578"/>
        <v>17700</v>
      </c>
      <c r="H1452" s="2">
        <f t="shared" si="579"/>
        <v>0.42314128615825963</v>
      </c>
      <c r="I1452" s="2"/>
      <c r="J1452" s="2">
        <f t="shared" si="581"/>
        <v>0.27047573511833611</v>
      </c>
      <c r="K1452" s="2">
        <f t="shared" si="582"/>
        <v>0.69361702127659575</v>
      </c>
      <c r="L1452" s="2">
        <f t="shared" si="583"/>
        <v>0</v>
      </c>
      <c r="M1452" s="2">
        <f t="shared" si="584"/>
        <v>3.590724360506814E-2</v>
      </c>
      <c r="N1452" s="1">
        <v>11314</v>
      </c>
      <c r="O1452" s="1">
        <v>29014</v>
      </c>
      <c r="Q1452" s="1">
        <v>968</v>
      </c>
      <c r="R1452" s="1">
        <v>534</v>
      </c>
      <c r="X1452" s="1">
        <v>0</v>
      </c>
      <c r="Y1452" s="1">
        <v>0</v>
      </c>
      <c r="Z1452" s="61">
        <v>0</v>
      </c>
      <c r="BB1452" s="7">
        <f>IF(Q1452&gt;0,RANK(Q1452,(N1452:P1452,Q1452:AE1452)),0)</f>
        <v>3</v>
      </c>
      <c r="BC1452" s="7">
        <f>IF(R1452&gt;0,RANK(R1452,(N1452:P1452,Q1452:AE1452)),0)</f>
        <v>4</v>
      </c>
      <c r="BD1452" s="7">
        <f>IF(T1452&gt;0,RANK(T1452,(N1452:P1452,Q1452:AE1452)),0)</f>
        <v>0</v>
      </c>
      <c r="BE1452" s="7">
        <f>IF(S1452&gt;0,RANK(S1452,(N1452:P1452,Q1452:AE1452)),0)</f>
        <v>0</v>
      </c>
      <c r="BF1452" s="2">
        <f t="shared" si="585"/>
        <v>2.3141286158259621E-2</v>
      </c>
      <c r="BG1452" s="2">
        <f t="shared" si="586"/>
        <v>1.276595744680851E-2</v>
      </c>
      <c r="BH1452" s="2">
        <f t="shared" si="587"/>
        <v>0</v>
      </c>
      <c r="BI1452" s="2">
        <f t="shared" si="588"/>
        <v>0</v>
      </c>
      <c r="BK1452" t="s">
        <v>687</v>
      </c>
      <c r="BL1452" t="s">
        <v>251</v>
      </c>
      <c r="BO1452" s="99">
        <v>39</v>
      </c>
      <c r="BP1452" s="97">
        <v>109</v>
      </c>
      <c r="BQ1452" s="103">
        <f t="shared" si="589"/>
        <v>39109</v>
      </c>
      <c r="BS1452" s="7" t="s">
        <v>2466</v>
      </c>
    </row>
    <row r="1453" spans="1:71" ht="14" hidden="1" customHeight="1" outlineLevel="1" x14ac:dyDescent="0.2">
      <c r="A1453" t="s">
        <v>1563</v>
      </c>
      <c r="B1453" t="s">
        <v>251</v>
      </c>
      <c r="C1453" s="1">
        <f t="shared" si="580"/>
        <v>5136</v>
      </c>
      <c r="D1453" s="7">
        <f>IF(N1453&gt;0, RANK(N1453,(N1453:P1453,Q1453:AE1453)),0)</f>
        <v>2</v>
      </c>
      <c r="E1453" s="7">
        <f>IF(O1453&gt;0,RANK(O1453,(N1453:P1453,Q1453:AE1453)),0)</f>
        <v>1</v>
      </c>
      <c r="F1453" s="7">
        <f>IF(P1453&gt;0,RANK(P1453,(N1453:P1453,Q1453:AE1453)),0)</f>
        <v>0</v>
      </c>
      <c r="G1453" s="1">
        <f t="shared" si="578"/>
        <v>1459</v>
      </c>
      <c r="H1453" s="2">
        <f t="shared" si="579"/>
        <v>0.28407320872274144</v>
      </c>
      <c r="I1453" s="2"/>
      <c r="J1453" s="2">
        <f t="shared" si="581"/>
        <v>0.34267912772585668</v>
      </c>
      <c r="K1453" s="2">
        <f t="shared" si="582"/>
        <v>0.62675233644859818</v>
      </c>
      <c r="L1453" s="2">
        <f t="shared" si="583"/>
        <v>0</v>
      </c>
      <c r="M1453" s="2">
        <f t="shared" si="584"/>
        <v>3.0568535825545085E-2</v>
      </c>
      <c r="N1453" s="1">
        <v>1760</v>
      </c>
      <c r="O1453" s="1">
        <v>3219</v>
      </c>
      <c r="Q1453" s="1">
        <v>104</v>
      </c>
      <c r="R1453" s="1">
        <v>53</v>
      </c>
      <c r="X1453" s="1">
        <v>0</v>
      </c>
      <c r="Y1453" s="1">
        <v>0</v>
      </c>
      <c r="Z1453" s="61">
        <v>0</v>
      </c>
      <c r="BB1453" s="7">
        <f>IF(Q1453&gt;0,RANK(Q1453,(N1453:P1453,Q1453:AE1453)),0)</f>
        <v>3</v>
      </c>
      <c r="BC1453" s="7">
        <f>IF(R1453&gt;0,RANK(R1453,(N1453:P1453,Q1453:AE1453)),0)</f>
        <v>4</v>
      </c>
      <c r="BD1453" s="7">
        <f>IF(T1453&gt;0,RANK(T1453,(N1453:P1453,Q1453:AE1453)),0)</f>
        <v>0</v>
      </c>
      <c r="BE1453" s="7">
        <f>IF(S1453&gt;0,RANK(S1453,(N1453:P1453,Q1453:AE1453)),0)</f>
        <v>0</v>
      </c>
      <c r="BF1453" s="2">
        <f t="shared" si="585"/>
        <v>2.0249221183800622E-2</v>
      </c>
      <c r="BG1453" s="2">
        <f t="shared" si="586"/>
        <v>1.0319314641744548E-2</v>
      </c>
      <c r="BH1453" s="2">
        <f t="shared" si="587"/>
        <v>0</v>
      </c>
      <c r="BI1453" s="2">
        <f t="shared" si="588"/>
        <v>0</v>
      </c>
      <c r="BK1453" t="s">
        <v>1563</v>
      </c>
      <c r="BL1453" t="s">
        <v>251</v>
      </c>
      <c r="BO1453" s="99">
        <v>39</v>
      </c>
      <c r="BP1453" s="97">
        <v>111</v>
      </c>
      <c r="BQ1453" s="103">
        <f t="shared" si="589"/>
        <v>39111</v>
      </c>
      <c r="BS1453" s="7" t="s">
        <v>2466</v>
      </c>
    </row>
    <row r="1454" spans="1:71" ht="14" hidden="1" customHeight="1" outlineLevel="1" x14ac:dyDescent="0.2">
      <c r="A1454" t="s">
        <v>24</v>
      </c>
      <c r="B1454" t="s">
        <v>251</v>
      </c>
      <c r="C1454" s="1">
        <f t="shared" si="580"/>
        <v>206030</v>
      </c>
      <c r="D1454" s="7">
        <f>IF(N1454&gt;0, RANK(N1454,(N1454:P1454,Q1454:AE1454)),0)</f>
        <v>2</v>
      </c>
      <c r="E1454" s="7">
        <f>IF(O1454&gt;0,RANK(O1454,(N1454:P1454,Q1454:AE1454)),0)</f>
        <v>1</v>
      </c>
      <c r="F1454" s="7">
        <f>IF(P1454&gt;0,RANK(P1454,(N1454:P1454,Q1454:AE1454)),0)</f>
        <v>0</v>
      </c>
      <c r="G1454" s="1">
        <f t="shared" si="578"/>
        <v>209</v>
      </c>
      <c r="H1454" s="2">
        <f t="shared" si="579"/>
        <v>1.0144153764014949E-3</v>
      </c>
      <c r="I1454" s="2"/>
      <c r="J1454" s="2">
        <f t="shared" si="581"/>
        <v>0.48445372033199047</v>
      </c>
      <c r="K1454" s="2">
        <f t="shared" si="582"/>
        <v>0.48546813570839198</v>
      </c>
      <c r="L1454" s="2">
        <f t="shared" si="583"/>
        <v>0</v>
      </c>
      <c r="M1454" s="2">
        <f t="shared" si="584"/>
        <v>3.0078143959617498E-2</v>
      </c>
      <c r="N1454" s="1">
        <v>99812</v>
      </c>
      <c r="O1454" s="1">
        <v>100021</v>
      </c>
      <c r="Q1454" s="1">
        <v>4045</v>
      </c>
      <c r="R1454" s="1">
        <v>2142</v>
      </c>
      <c r="X1454" s="1">
        <v>1</v>
      </c>
      <c r="Y1454" s="1">
        <v>6</v>
      </c>
      <c r="Z1454" s="61">
        <v>3</v>
      </c>
      <c r="BB1454" s="7">
        <f>IF(Q1454&gt;0,RANK(Q1454,(N1454:P1454,Q1454:AE1454)),0)</f>
        <v>3</v>
      </c>
      <c r="BC1454" s="7">
        <f>IF(R1454&gt;0,RANK(R1454,(N1454:P1454,Q1454:AE1454)),0)</f>
        <v>4</v>
      </c>
      <c r="BD1454" s="7">
        <f>IF(T1454&gt;0,RANK(T1454,(N1454:P1454,Q1454:AE1454)),0)</f>
        <v>0</v>
      </c>
      <c r="BE1454" s="7">
        <f>IF(S1454&gt;0,RANK(S1454,(N1454:P1454,Q1454:AE1454)),0)</f>
        <v>0</v>
      </c>
      <c r="BF1454" s="2">
        <f t="shared" si="585"/>
        <v>1.9633063146143766E-2</v>
      </c>
      <c r="BG1454" s="2">
        <f t="shared" si="586"/>
        <v>1.0396544192593312E-2</v>
      </c>
      <c r="BH1454" s="2">
        <f t="shared" si="587"/>
        <v>0</v>
      </c>
      <c r="BI1454" s="2">
        <f t="shared" si="588"/>
        <v>0</v>
      </c>
      <c r="BK1454" t="s">
        <v>24</v>
      </c>
      <c r="BL1454" t="s">
        <v>251</v>
      </c>
      <c r="BO1454" s="99">
        <v>39</v>
      </c>
      <c r="BP1454" s="97">
        <v>113</v>
      </c>
      <c r="BQ1454" s="103">
        <f t="shared" si="589"/>
        <v>39113</v>
      </c>
      <c r="BS1454" s="7" t="s">
        <v>2466</v>
      </c>
    </row>
    <row r="1455" spans="1:71" ht="14" hidden="1" customHeight="1" outlineLevel="1" x14ac:dyDescent="0.2">
      <c r="A1455" t="s">
        <v>185</v>
      </c>
      <c r="B1455" t="s">
        <v>251</v>
      </c>
      <c r="C1455" s="1">
        <f t="shared" si="580"/>
        <v>5106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78"/>
        <v>1634</v>
      </c>
      <c r="H1455" s="2">
        <f t="shared" si="579"/>
        <v>0.32001566784175478</v>
      </c>
      <c r="I1455" s="2"/>
      <c r="J1455" s="2">
        <f t="shared" si="581"/>
        <v>0.32569526047786918</v>
      </c>
      <c r="K1455" s="2">
        <f t="shared" si="582"/>
        <v>0.64571092831962396</v>
      </c>
      <c r="L1455" s="2">
        <f t="shared" si="583"/>
        <v>0</v>
      </c>
      <c r="M1455" s="2">
        <f t="shared" si="584"/>
        <v>2.8593811202506925E-2</v>
      </c>
      <c r="N1455" s="1">
        <v>1663</v>
      </c>
      <c r="O1455" s="1">
        <v>3297</v>
      </c>
      <c r="Q1455" s="1">
        <v>85</v>
      </c>
      <c r="R1455" s="1">
        <v>61</v>
      </c>
      <c r="X1455" s="1">
        <v>0</v>
      </c>
      <c r="Y1455" s="1">
        <v>0</v>
      </c>
      <c r="Z1455" s="61">
        <v>0</v>
      </c>
      <c r="BB1455" s="7">
        <f>IF(Q1455&gt;0,RANK(Q1455,(N1455:P1455,Q1455:AE1455)),0)</f>
        <v>3</v>
      </c>
      <c r="BC1455" s="7">
        <f>IF(R1455&gt;0,RANK(R1455,(N1455:P1455,Q1455:AE1455)),0)</f>
        <v>4</v>
      </c>
      <c r="BD1455" s="7">
        <f>IF(T1455&gt;0,RANK(T1455,(N1455:P1455,Q1455:AE1455)),0)</f>
        <v>0</v>
      </c>
      <c r="BE1455" s="7">
        <f>IF(S1455&gt;0,RANK(S1455,(N1455:P1455,Q1455:AE1455)),0)</f>
        <v>0</v>
      </c>
      <c r="BF1455" s="2">
        <f t="shared" si="585"/>
        <v>1.6647081864473168E-2</v>
      </c>
      <c r="BG1455" s="2">
        <f t="shared" si="586"/>
        <v>1.1946729338033686E-2</v>
      </c>
      <c r="BH1455" s="2">
        <f t="shared" si="587"/>
        <v>0</v>
      </c>
      <c r="BI1455" s="2">
        <f t="shared" si="588"/>
        <v>0</v>
      </c>
      <c r="BK1455" t="s">
        <v>185</v>
      </c>
      <c r="BL1455" t="s">
        <v>251</v>
      </c>
      <c r="BO1455" s="99">
        <v>39</v>
      </c>
      <c r="BP1455" s="97">
        <v>115</v>
      </c>
      <c r="BQ1455" s="103">
        <f t="shared" si="589"/>
        <v>39115</v>
      </c>
      <c r="BS1455" s="7" t="s">
        <v>2466</v>
      </c>
    </row>
    <row r="1456" spans="1:71" ht="14" hidden="1" customHeight="1" outlineLevel="1" x14ac:dyDescent="0.2">
      <c r="A1456" t="s">
        <v>2008</v>
      </c>
      <c r="B1456" t="s">
        <v>251</v>
      </c>
      <c r="C1456" s="1">
        <f t="shared" si="580"/>
        <v>13208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78"/>
        <v>5526</v>
      </c>
      <c r="H1456" s="2">
        <f t="shared" si="579"/>
        <v>0.41838279830405817</v>
      </c>
      <c r="I1456" s="2"/>
      <c r="J1456" s="2">
        <f t="shared" si="581"/>
        <v>0.27263779527559057</v>
      </c>
      <c r="K1456" s="2">
        <f t="shared" si="582"/>
        <v>0.69102059357964873</v>
      </c>
      <c r="L1456" s="2">
        <f t="shared" si="583"/>
        <v>0</v>
      </c>
      <c r="M1456" s="2">
        <f t="shared" si="584"/>
        <v>3.6341611144760755E-2</v>
      </c>
      <c r="N1456" s="1">
        <v>3601</v>
      </c>
      <c r="O1456" s="1">
        <v>9127</v>
      </c>
      <c r="Q1456" s="1">
        <v>297</v>
      </c>
      <c r="R1456" s="1">
        <v>183</v>
      </c>
      <c r="X1456" s="1">
        <v>0</v>
      </c>
      <c r="Y1456" s="1">
        <v>0</v>
      </c>
      <c r="Z1456" s="61">
        <v>0</v>
      </c>
      <c r="BB1456" s="7">
        <f>IF(Q1456&gt;0,RANK(Q1456,(N1456:P1456,Q1456:AE1456)),0)</f>
        <v>3</v>
      </c>
      <c r="BC1456" s="7">
        <f>IF(R1456&gt;0,RANK(R1456,(N1456:P1456,Q1456:AE1456)),0)</f>
        <v>4</v>
      </c>
      <c r="BD1456" s="7">
        <f>IF(T1456&gt;0,RANK(T1456,(N1456:P1456,Q1456:AE1456)),0)</f>
        <v>0</v>
      </c>
      <c r="BE1456" s="7">
        <f>IF(S1456&gt;0,RANK(S1456,(N1456:P1456,Q1456:AE1456)),0)</f>
        <v>0</v>
      </c>
      <c r="BF1456" s="2">
        <f t="shared" si="585"/>
        <v>2.2486371895820714E-2</v>
      </c>
      <c r="BG1456" s="2">
        <f t="shared" si="586"/>
        <v>1.3855239248940037E-2</v>
      </c>
      <c r="BH1456" s="2">
        <f t="shared" si="587"/>
        <v>0</v>
      </c>
      <c r="BI1456" s="2">
        <f t="shared" si="588"/>
        <v>0</v>
      </c>
      <c r="BK1456" t="s">
        <v>2008</v>
      </c>
      <c r="BL1456" t="s">
        <v>251</v>
      </c>
      <c r="BO1456" s="99">
        <v>39</v>
      </c>
      <c r="BP1456" s="97">
        <v>117</v>
      </c>
      <c r="BQ1456" s="103">
        <f t="shared" si="589"/>
        <v>39117</v>
      </c>
      <c r="BS1456" s="7" t="s">
        <v>2466</v>
      </c>
    </row>
    <row r="1457" spans="1:71" ht="14" hidden="1" customHeight="1" outlineLevel="1" x14ac:dyDescent="0.2">
      <c r="A1457" t="s">
        <v>1315</v>
      </c>
      <c r="B1457" t="s">
        <v>251</v>
      </c>
      <c r="C1457" s="1">
        <f t="shared" si="580"/>
        <v>29135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>IF(P1457&gt;0,RANK(P1457,(N1457:P1457,Q1457:AE1457)),0)</f>
        <v>0</v>
      </c>
      <c r="G1457" s="1">
        <f t="shared" si="578"/>
        <v>8969</v>
      </c>
      <c r="H1457" s="2">
        <f t="shared" si="579"/>
        <v>0.30784280075510556</v>
      </c>
      <c r="I1457" s="2"/>
      <c r="J1457" s="2">
        <f t="shared" si="581"/>
        <v>0.33131971855157027</v>
      </c>
      <c r="K1457" s="2">
        <f t="shared" si="582"/>
        <v>0.63916251930667578</v>
      </c>
      <c r="L1457" s="2">
        <f t="shared" si="583"/>
        <v>0</v>
      </c>
      <c r="M1457" s="2">
        <f t="shared" si="584"/>
        <v>2.9517762141753945E-2</v>
      </c>
      <c r="N1457" s="1">
        <v>9653</v>
      </c>
      <c r="O1457" s="1">
        <v>18622</v>
      </c>
      <c r="Q1457" s="1">
        <v>487</v>
      </c>
      <c r="R1457" s="1">
        <v>372</v>
      </c>
      <c r="X1457" s="1">
        <v>0</v>
      </c>
      <c r="Y1457" s="1">
        <v>0</v>
      </c>
      <c r="Z1457" s="61">
        <v>1</v>
      </c>
      <c r="BB1457" s="7">
        <f>IF(Q1457&gt;0,RANK(Q1457,(N1457:P1457,Q1457:AE1457)),0)</f>
        <v>3</v>
      </c>
      <c r="BC1457" s="7">
        <f>IF(R1457&gt;0,RANK(R1457,(N1457:P1457,Q1457:AE1457)),0)</f>
        <v>4</v>
      </c>
      <c r="BD1457" s="7">
        <f>IF(T1457&gt;0,RANK(T1457,(N1457:P1457,Q1457:AE1457)),0)</f>
        <v>0</v>
      </c>
      <c r="BE1457" s="7">
        <f>IF(S1457&gt;0,RANK(S1457,(N1457:P1457,Q1457:AE1457)),0)</f>
        <v>0</v>
      </c>
      <c r="BF1457" s="2">
        <f t="shared" si="585"/>
        <v>1.6715290887249015E-2</v>
      </c>
      <c r="BG1457" s="2">
        <f t="shared" si="586"/>
        <v>1.2768148275270293E-2</v>
      </c>
      <c r="BH1457" s="2">
        <f t="shared" si="587"/>
        <v>0</v>
      </c>
      <c r="BI1457" s="2">
        <f t="shared" si="588"/>
        <v>0</v>
      </c>
      <c r="BK1457" t="s">
        <v>1315</v>
      </c>
      <c r="BL1457" t="s">
        <v>251</v>
      </c>
      <c r="BO1457" s="99">
        <v>39</v>
      </c>
      <c r="BP1457" s="97">
        <v>119</v>
      </c>
      <c r="BQ1457" s="103">
        <f t="shared" si="589"/>
        <v>39119</v>
      </c>
      <c r="BS1457" s="7" t="s">
        <v>2466</v>
      </c>
    </row>
    <row r="1458" spans="1:71" ht="14" hidden="1" customHeight="1" outlineLevel="1" x14ac:dyDescent="0.2">
      <c r="A1458" t="s">
        <v>371</v>
      </c>
      <c r="B1458" t="s">
        <v>251</v>
      </c>
      <c r="C1458" s="1">
        <f t="shared" si="580"/>
        <v>4634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78"/>
        <v>1808</v>
      </c>
      <c r="H1458" s="2">
        <f t="shared" si="579"/>
        <v>0.39015968925334482</v>
      </c>
      <c r="I1458" s="2"/>
      <c r="J1458" s="2">
        <f t="shared" si="581"/>
        <v>0.28873543375053951</v>
      </c>
      <c r="K1458" s="2">
        <f t="shared" si="582"/>
        <v>0.67889512300388433</v>
      </c>
      <c r="L1458" s="2">
        <f t="shared" si="583"/>
        <v>0</v>
      </c>
      <c r="M1458" s="2">
        <f t="shared" si="584"/>
        <v>3.2369443245576224E-2</v>
      </c>
      <c r="N1458" s="1">
        <v>1338</v>
      </c>
      <c r="O1458" s="1">
        <v>3146</v>
      </c>
      <c r="Q1458" s="1">
        <v>88</v>
      </c>
      <c r="R1458" s="1">
        <v>62</v>
      </c>
      <c r="X1458" s="1">
        <v>0</v>
      </c>
      <c r="Y1458" s="1">
        <v>0</v>
      </c>
      <c r="Z1458" s="61">
        <v>0</v>
      </c>
      <c r="BB1458" s="7">
        <f>IF(Q1458&gt;0,RANK(Q1458,(N1458:P1458,Q1458:AE1458)),0)</f>
        <v>3</v>
      </c>
      <c r="BC1458" s="7">
        <f>IF(R1458&gt;0,RANK(R1458,(N1458:P1458,Q1458:AE1458)),0)</f>
        <v>4</v>
      </c>
      <c r="BD1458" s="7">
        <f>IF(T1458&gt;0,RANK(T1458,(N1458:P1458,Q1458:AE1458)),0)</f>
        <v>0</v>
      </c>
      <c r="BE1458" s="7">
        <f>IF(S1458&gt;0,RANK(S1458,(N1458:P1458,Q1458:AE1458)),0)</f>
        <v>0</v>
      </c>
      <c r="BF1458" s="2">
        <f t="shared" si="585"/>
        <v>1.8990073370738023E-2</v>
      </c>
      <c r="BG1458" s="2">
        <f t="shared" si="586"/>
        <v>1.3379369874838154E-2</v>
      </c>
      <c r="BH1458" s="2">
        <f t="shared" si="587"/>
        <v>0</v>
      </c>
      <c r="BI1458" s="2">
        <f t="shared" si="588"/>
        <v>0</v>
      </c>
      <c r="BK1458" t="s">
        <v>371</v>
      </c>
      <c r="BL1458" t="s">
        <v>251</v>
      </c>
      <c r="BO1458" s="99">
        <v>39</v>
      </c>
      <c r="BP1458" s="97">
        <v>121</v>
      </c>
      <c r="BQ1458" s="103">
        <f t="shared" si="589"/>
        <v>39121</v>
      </c>
      <c r="BS1458" s="7" t="s">
        <v>2466</v>
      </c>
    </row>
    <row r="1459" spans="1:71" ht="14" hidden="1" customHeight="1" outlineLevel="1" x14ac:dyDescent="0.2">
      <c r="A1459" t="s">
        <v>818</v>
      </c>
      <c r="B1459" t="s">
        <v>251</v>
      </c>
      <c r="C1459" s="1">
        <f t="shared" si="580"/>
        <v>18262</v>
      </c>
      <c r="D1459" s="7">
        <f>IF(N1459&gt;0, RANK(N1459,(N1459:P1459,Q1459:AE1459)),0)</f>
        <v>2</v>
      </c>
      <c r="E1459" s="7">
        <f>IF(O1459&gt;0,RANK(O1459,(N1459:P1459,Q1459:AE1459)),0)</f>
        <v>1</v>
      </c>
      <c r="F1459" s="7">
        <f>IF(P1459&gt;0,RANK(P1459,(N1459:P1459,Q1459:AE1459)),0)</f>
        <v>0</v>
      </c>
      <c r="G1459" s="1">
        <f t="shared" si="578"/>
        <v>2185</v>
      </c>
      <c r="H1459" s="2">
        <f t="shared" si="579"/>
        <v>0.11964735516372796</v>
      </c>
      <c r="I1459" s="2"/>
      <c r="J1459" s="2">
        <f t="shared" si="581"/>
        <v>0.42136677253312887</v>
      </c>
      <c r="K1459" s="2">
        <f t="shared" si="582"/>
        <v>0.54101412769685686</v>
      </c>
      <c r="L1459" s="2">
        <f t="shared" si="583"/>
        <v>0</v>
      </c>
      <c r="M1459" s="2">
        <f t="shared" si="584"/>
        <v>3.7619099770014208E-2</v>
      </c>
      <c r="N1459" s="1">
        <v>7695</v>
      </c>
      <c r="O1459" s="1">
        <v>9880</v>
      </c>
      <c r="Q1459" s="1">
        <v>439</v>
      </c>
      <c r="R1459" s="1">
        <v>247</v>
      </c>
      <c r="X1459" s="1">
        <v>0</v>
      </c>
      <c r="Y1459" s="1">
        <v>0</v>
      </c>
      <c r="Z1459" s="61">
        <v>1</v>
      </c>
      <c r="BB1459" s="7">
        <f>IF(Q1459&gt;0,RANK(Q1459,(N1459:P1459,Q1459:AE1459)),0)</f>
        <v>3</v>
      </c>
      <c r="BC1459" s="7">
        <f>IF(R1459&gt;0,RANK(R1459,(N1459:P1459,Q1459:AE1459)),0)</f>
        <v>4</v>
      </c>
      <c r="BD1459" s="7">
        <f>IF(T1459&gt;0,RANK(T1459,(N1459:P1459,Q1459:AE1459)),0)</f>
        <v>0</v>
      </c>
      <c r="BE1459" s="7">
        <f>IF(S1459&gt;0,RANK(S1459,(N1459:P1459,Q1459:AE1459)),0)</f>
        <v>0</v>
      </c>
      <c r="BF1459" s="2">
        <f t="shared" si="585"/>
        <v>2.4038988062643742E-2</v>
      </c>
      <c r="BG1459" s="2">
        <f t="shared" si="586"/>
        <v>1.3525353192421421E-2</v>
      </c>
      <c r="BH1459" s="2">
        <f t="shared" si="587"/>
        <v>0</v>
      </c>
      <c r="BI1459" s="2">
        <f t="shared" si="588"/>
        <v>0</v>
      </c>
      <c r="BK1459" t="s">
        <v>818</v>
      </c>
      <c r="BL1459" t="s">
        <v>251</v>
      </c>
      <c r="BO1459" s="99">
        <v>39</v>
      </c>
      <c r="BP1459" s="97">
        <v>123</v>
      </c>
      <c r="BQ1459" s="103">
        <f t="shared" si="589"/>
        <v>39123</v>
      </c>
      <c r="BS1459" s="7" t="s">
        <v>2466</v>
      </c>
    </row>
    <row r="1460" spans="1:71" ht="14" hidden="1" customHeight="1" outlineLevel="1" x14ac:dyDescent="0.2">
      <c r="A1460" t="s">
        <v>929</v>
      </c>
      <c r="B1460" t="s">
        <v>251</v>
      </c>
      <c r="C1460" s="1">
        <f t="shared" si="580"/>
        <v>6885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0</v>
      </c>
      <c r="G1460" s="1">
        <f t="shared" si="578"/>
        <v>2740</v>
      </c>
      <c r="H1460" s="2">
        <f t="shared" si="579"/>
        <v>0.39796659404502543</v>
      </c>
      <c r="I1460" s="2"/>
      <c r="J1460" s="2">
        <f t="shared" si="581"/>
        <v>0.28540305010893247</v>
      </c>
      <c r="K1460" s="2">
        <f t="shared" si="582"/>
        <v>0.68336964415395784</v>
      </c>
      <c r="L1460" s="2">
        <f t="shared" si="583"/>
        <v>0</v>
      </c>
      <c r="M1460" s="2">
        <f t="shared" si="584"/>
        <v>3.1227305737109745E-2</v>
      </c>
      <c r="N1460" s="1">
        <v>1965</v>
      </c>
      <c r="O1460" s="1">
        <v>4705</v>
      </c>
      <c r="Q1460" s="1">
        <v>135</v>
      </c>
      <c r="R1460" s="1">
        <v>76</v>
      </c>
      <c r="X1460" s="1">
        <v>1</v>
      </c>
      <c r="Y1460" s="1">
        <v>0</v>
      </c>
      <c r="Z1460" s="61">
        <v>3</v>
      </c>
      <c r="BB1460" s="7">
        <f>IF(Q1460&gt;0,RANK(Q1460,(N1460:P1460,Q1460:AE1460)),0)</f>
        <v>3</v>
      </c>
      <c r="BC1460" s="7">
        <f>IF(R1460&gt;0,RANK(R1460,(N1460:P1460,Q1460:AE1460)),0)</f>
        <v>4</v>
      </c>
      <c r="BD1460" s="7">
        <f>IF(T1460&gt;0,RANK(T1460,(N1460:P1460,Q1460:AE1460)),0)</f>
        <v>0</v>
      </c>
      <c r="BE1460" s="7">
        <f>IF(S1460&gt;0,RANK(S1460,(N1460:P1460,Q1460:AE1460)),0)</f>
        <v>0</v>
      </c>
      <c r="BF1460" s="2">
        <f t="shared" si="585"/>
        <v>1.9607843137254902E-2</v>
      </c>
      <c r="BG1460" s="2">
        <f t="shared" si="586"/>
        <v>1.1038489469862019E-2</v>
      </c>
      <c r="BH1460" s="2">
        <f t="shared" si="587"/>
        <v>0</v>
      </c>
      <c r="BI1460" s="2">
        <f t="shared" si="588"/>
        <v>0</v>
      </c>
      <c r="BK1460" t="s">
        <v>929</v>
      </c>
      <c r="BL1460" t="s">
        <v>251</v>
      </c>
      <c r="BO1460" s="99">
        <v>39</v>
      </c>
      <c r="BP1460" s="97">
        <v>125</v>
      </c>
      <c r="BQ1460" s="103">
        <f t="shared" si="589"/>
        <v>39125</v>
      </c>
      <c r="BS1460" s="7" t="s">
        <v>2466</v>
      </c>
    </row>
    <row r="1461" spans="1:71" ht="14" hidden="1" customHeight="1" outlineLevel="1" x14ac:dyDescent="0.2">
      <c r="A1461" t="s">
        <v>2217</v>
      </c>
      <c r="B1461" t="s">
        <v>251</v>
      </c>
      <c r="C1461" s="1">
        <f t="shared" si="580"/>
        <v>11592</v>
      </c>
      <c r="D1461" s="7">
        <f>IF(N1461&gt;0, RANK(N1461,(N1461:P1461,Q1461:AE1461)),0)</f>
        <v>2</v>
      </c>
      <c r="E1461" s="7">
        <f>IF(O1461&gt;0,RANK(O1461,(N1461:P1461,Q1461:AE1461)),0)</f>
        <v>1</v>
      </c>
      <c r="F1461" s="7">
        <f>IF(P1461&gt;0,RANK(P1461,(N1461:P1461,Q1461:AE1461)),0)</f>
        <v>0</v>
      </c>
      <c r="G1461" s="1">
        <f t="shared" si="578"/>
        <v>3664</v>
      </c>
      <c r="H1461" s="2">
        <f t="shared" si="579"/>
        <v>0.31608005521048999</v>
      </c>
      <c r="I1461" s="2"/>
      <c r="J1461" s="2">
        <f t="shared" si="581"/>
        <v>0.32384403036576948</v>
      </c>
      <c r="K1461" s="2">
        <f t="shared" si="582"/>
        <v>0.63992408557625946</v>
      </c>
      <c r="L1461" s="2">
        <f t="shared" si="583"/>
        <v>0</v>
      </c>
      <c r="M1461" s="2">
        <f t="shared" si="584"/>
        <v>3.6231884057971064E-2</v>
      </c>
      <c r="N1461" s="1">
        <v>3754</v>
      </c>
      <c r="O1461" s="1">
        <v>7418</v>
      </c>
      <c r="Q1461" s="1">
        <v>260</v>
      </c>
      <c r="R1461" s="1">
        <v>160</v>
      </c>
      <c r="X1461" s="1">
        <v>0</v>
      </c>
      <c r="Y1461" s="1">
        <v>0</v>
      </c>
      <c r="Z1461" s="61">
        <v>0</v>
      </c>
      <c r="BB1461" s="7">
        <f>IF(Q1461&gt;0,RANK(Q1461,(N1461:P1461,Q1461:AE1461)),0)</f>
        <v>3</v>
      </c>
      <c r="BC1461" s="7">
        <f>IF(R1461&gt;0,RANK(R1461,(N1461:P1461,Q1461:AE1461)),0)</f>
        <v>4</v>
      </c>
      <c r="BD1461" s="7">
        <f>IF(T1461&gt;0,RANK(T1461,(N1461:P1461,Q1461:AE1461)),0)</f>
        <v>0</v>
      </c>
      <c r="BE1461" s="7">
        <f>IF(S1461&gt;0,RANK(S1461,(N1461:P1461,Q1461:AE1461)),0)</f>
        <v>0</v>
      </c>
      <c r="BF1461" s="2">
        <f t="shared" si="585"/>
        <v>2.2429261559696344E-2</v>
      </c>
      <c r="BG1461" s="2">
        <f t="shared" si="586"/>
        <v>1.3802622498274672E-2</v>
      </c>
      <c r="BH1461" s="2">
        <f t="shared" si="587"/>
        <v>0</v>
      </c>
      <c r="BI1461" s="2">
        <f t="shared" si="588"/>
        <v>0</v>
      </c>
      <c r="BK1461" t="s">
        <v>2217</v>
      </c>
      <c r="BL1461" t="s">
        <v>251</v>
      </c>
      <c r="BO1461" s="99">
        <v>39</v>
      </c>
      <c r="BP1461" s="97">
        <v>127</v>
      </c>
      <c r="BQ1461" s="103">
        <f t="shared" si="589"/>
        <v>39127</v>
      </c>
      <c r="BS1461" s="7" t="s">
        <v>2466</v>
      </c>
    </row>
    <row r="1462" spans="1:71" ht="14" hidden="1" customHeight="1" outlineLevel="1" x14ac:dyDescent="0.2">
      <c r="A1462" t="s">
        <v>569</v>
      </c>
      <c r="B1462" t="s">
        <v>251</v>
      </c>
      <c r="C1462" s="1">
        <f t="shared" ref="C1462:C1486" si="590">SUM(N1462:AY1462)</f>
        <v>19990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0</v>
      </c>
      <c r="G1462" s="1">
        <f t="shared" si="578"/>
        <v>7011</v>
      </c>
      <c r="H1462" s="2">
        <f t="shared" si="579"/>
        <v>0.35072536268134069</v>
      </c>
      <c r="I1462" s="2"/>
      <c r="J1462" s="2">
        <f t="shared" ref="J1462:J1486" si="591">IF($C1462=0,"-",N1462/$C1462)</f>
        <v>0.31110555277638818</v>
      </c>
      <c r="K1462" s="2">
        <f t="shared" ref="K1462:K1486" si="592">IF($C1462=0,"-",O1462/$C1462)</f>
        <v>0.66183091545772887</v>
      </c>
      <c r="L1462" s="2">
        <f t="shared" ref="L1462:L1486" si="593">IF($C1462=0,"-",P1462/$C1462)</f>
        <v>0</v>
      </c>
      <c r="M1462" s="2">
        <f t="shared" ref="M1462:M1486" si="594">IF(C1462=0,"-",(1-J1462-K1462-L1462))</f>
        <v>2.7063531765882942E-2</v>
      </c>
      <c r="N1462" s="1">
        <v>6219</v>
      </c>
      <c r="O1462" s="1">
        <v>13230</v>
      </c>
      <c r="Q1462" s="1">
        <v>349</v>
      </c>
      <c r="R1462" s="1">
        <v>190</v>
      </c>
      <c r="X1462" s="1">
        <v>0</v>
      </c>
      <c r="Y1462" s="1">
        <v>1</v>
      </c>
      <c r="Z1462" s="61">
        <v>1</v>
      </c>
      <c r="BB1462" s="7">
        <f>IF(Q1462&gt;0,RANK(Q1462,(N1462:P1462,Q1462:AE1462)),0)</f>
        <v>3</v>
      </c>
      <c r="BC1462" s="7">
        <f>IF(R1462&gt;0,RANK(R1462,(N1462:P1462,Q1462:AE1462)),0)</f>
        <v>4</v>
      </c>
      <c r="BD1462" s="7">
        <f>IF(T1462&gt;0,RANK(T1462,(N1462:P1462,Q1462:AE1462)),0)</f>
        <v>0</v>
      </c>
      <c r="BE1462" s="7">
        <f>IF(S1462&gt;0,RANK(S1462,(N1462:P1462,Q1462:AE1462)),0)</f>
        <v>0</v>
      </c>
      <c r="BF1462" s="2">
        <f t="shared" ref="BF1462:BF1486" si="595">IF($C1462=0,"-",Q1462/$C1462)</f>
        <v>1.7458729364682343E-2</v>
      </c>
      <c r="BG1462" s="2">
        <f t="shared" ref="BG1462:BG1486" si="596">IF($C1462=0,"-",R1462/$C1462)</f>
        <v>9.5047523761880946E-3</v>
      </c>
      <c r="BH1462" s="2">
        <f t="shared" ref="BH1462:BH1486" si="597">IF($C1462=0,"-",T1462/$C1462)</f>
        <v>0</v>
      </c>
      <c r="BI1462" s="2">
        <f t="shared" ref="BI1462:BI1486" si="598">IF($C1462=0,"-",S1462/$C1462)</f>
        <v>0</v>
      </c>
      <c r="BK1462" t="s">
        <v>569</v>
      </c>
      <c r="BL1462" t="s">
        <v>251</v>
      </c>
      <c r="BO1462" s="99">
        <v>39</v>
      </c>
      <c r="BP1462" s="97">
        <v>129</v>
      </c>
      <c r="BQ1462" s="103">
        <f t="shared" ref="BQ1462:BQ1485" si="599">BO1462*1000+BP1462</f>
        <v>39129</v>
      </c>
      <c r="BS1462" s="7" t="s">
        <v>2466</v>
      </c>
    </row>
    <row r="1463" spans="1:71" ht="14" hidden="1" customHeight="1" outlineLevel="1" x14ac:dyDescent="0.2">
      <c r="A1463" t="s">
        <v>1972</v>
      </c>
      <c r="B1463" t="s">
        <v>251</v>
      </c>
      <c r="C1463" s="1">
        <f t="shared" si="590"/>
        <v>8866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78"/>
        <v>2123</v>
      </c>
      <c r="H1463" s="2">
        <f t="shared" si="579"/>
        <v>0.23945409429280398</v>
      </c>
      <c r="I1463" s="2"/>
      <c r="J1463" s="2">
        <f t="shared" si="591"/>
        <v>0.36510263929618769</v>
      </c>
      <c r="K1463" s="2">
        <f t="shared" si="592"/>
        <v>0.60455673358899165</v>
      </c>
      <c r="L1463" s="2">
        <f t="shared" si="593"/>
        <v>0</v>
      </c>
      <c r="M1463" s="2">
        <f t="shared" si="594"/>
        <v>3.0340627114820662E-2</v>
      </c>
      <c r="N1463" s="1">
        <v>3237</v>
      </c>
      <c r="O1463" s="1">
        <v>5360</v>
      </c>
      <c r="Q1463" s="1">
        <v>156</v>
      </c>
      <c r="R1463" s="1">
        <v>112</v>
      </c>
      <c r="X1463" s="1">
        <v>1</v>
      </c>
      <c r="Y1463" s="1">
        <v>0</v>
      </c>
      <c r="Z1463" s="61">
        <v>0</v>
      </c>
      <c r="BB1463" s="7">
        <f>IF(Q1463&gt;0,RANK(Q1463,(N1463:P1463,Q1463:AE1463)),0)</f>
        <v>3</v>
      </c>
      <c r="BC1463" s="7">
        <f>IF(R1463&gt;0,RANK(R1463,(N1463:P1463,Q1463:AE1463)),0)</f>
        <v>4</v>
      </c>
      <c r="BD1463" s="7">
        <f>IF(T1463&gt;0,RANK(T1463,(N1463:P1463,Q1463:AE1463)),0)</f>
        <v>0</v>
      </c>
      <c r="BE1463" s="7">
        <f>IF(S1463&gt;0,RANK(S1463,(N1463:P1463,Q1463:AE1463)),0)</f>
        <v>0</v>
      </c>
      <c r="BF1463" s="2">
        <f t="shared" si="595"/>
        <v>1.7595307917888565E-2</v>
      </c>
      <c r="BG1463" s="2">
        <f t="shared" si="596"/>
        <v>1.263252876156102E-2</v>
      </c>
      <c r="BH1463" s="2">
        <f t="shared" si="597"/>
        <v>0</v>
      </c>
      <c r="BI1463" s="2">
        <f t="shared" si="598"/>
        <v>0</v>
      </c>
      <c r="BK1463" t="s">
        <v>1972</v>
      </c>
      <c r="BL1463" t="s">
        <v>251</v>
      </c>
      <c r="BO1463" s="99">
        <v>39</v>
      </c>
      <c r="BP1463" s="97">
        <v>131</v>
      </c>
      <c r="BQ1463" s="103">
        <f t="shared" si="599"/>
        <v>39131</v>
      </c>
      <c r="BS1463" s="7" t="s">
        <v>2466</v>
      </c>
    </row>
    <row r="1464" spans="1:71" ht="14" hidden="1" customHeight="1" outlineLevel="1" x14ac:dyDescent="0.2">
      <c r="A1464" t="s">
        <v>984</v>
      </c>
      <c r="B1464" t="s">
        <v>251</v>
      </c>
      <c r="C1464" s="1">
        <f t="shared" si="590"/>
        <v>60669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78"/>
        <v>884</v>
      </c>
      <c r="H1464" s="2">
        <f t="shared" si="579"/>
        <v>1.4570868153422671E-2</v>
      </c>
      <c r="I1464" s="2"/>
      <c r="J1464" s="2">
        <f t="shared" si="591"/>
        <v>0.47271258797738547</v>
      </c>
      <c r="K1464" s="2">
        <f t="shared" si="592"/>
        <v>0.48728345613080815</v>
      </c>
      <c r="L1464" s="2">
        <f t="shared" si="593"/>
        <v>0</v>
      </c>
      <c r="M1464" s="2">
        <f t="shared" si="594"/>
        <v>4.0003955891806386E-2</v>
      </c>
      <c r="N1464" s="1">
        <v>28679</v>
      </c>
      <c r="O1464" s="1">
        <v>29563</v>
      </c>
      <c r="Q1464" s="1">
        <v>1446</v>
      </c>
      <c r="R1464" s="1">
        <v>967</v>
      </c>
      <c r="X1464" s="1">
        <v>2</v>
      </c>
      <c r="Y1464" s="1">
        <v>8</v>
      </c>
      <c r="Z1464" s="61">
        <v>4</v>
      </c>
      <c r="BB1464" s="7">
        <f>IF(Q1464&gt;0,RANK(Q1464,(N1464:P1464,Q1464:AE1464)),0)</f>
        <v>3</v>
      </c>
      <c r="BC1464" s="7">
        <f>IF(R1464&gt;0,RANK(R1464,(N1464:P1464,Q1464:AE1464)),0)</f>
        <v>4</v>
      </c>
      <c r="BD1464" s="7">
        <f>IF(T1464&gt;0,RANK(T1464,(N1464:P1464,Q1464:AE1464)),0)</f>
        <v>0</v>
      </c>
      <c r="BE1464" s="7">
        <f>IF(S1464&gt;0,RANK(S1464,(N1464:P1464,Q1464:AE1464)),0)</f>
        <v>0</v>
      </c>
      <c r="BF1464" s="2">
        <f t="shared" si="595"/>
        <v>2.3834248133313553E-2</v>
      </c>
      <c r="BG1464" s="2">
        <f t="shared" si="596"/>
        <v>1.5938947403121857E-2</v>
      </c>
      <c r="BH1464" s="2">
        <f t="shared" si="597"/>
        <v>0</v>
      </c>
      <c r="BI1464" s="2">
        <f t="shared" si="598"/>
        <v>0</v>
      </c>
      <c r="BK1464" t="s">
        <v>984</v>
      </c>
      <c r="BL1464" t="s">
        <v>251</v>
      </c>
      <c r="BO1464" s="99">
        <v>39</v>
      </c>
      <c r="BP1464" s="97">
        <v>133</v>
      </c>
      <c r="BQ1464" s="103">
        <f t="shared" si="599"/>
        <v>39133</v>
      </c>
      <c r="BS1464" s="7" t="s">
        <v>2466</v>
      </c>
    </row>
    <row r="1465" spans="1:71" ht="14" hidden="1" customHeight="1" outlineLevel="1" x14ac:dyDescent="0.2">
      <c r="A1465" t="s">
        <v>1536</v>
      </c>
      <c r="B1465" t="s">
        <v>251</v>
      </c>
      <c r="C1465" s="1">
        <f t="shared" si="590"/>
        <v>15823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0</v>
      </c>
      <c r="G1465" s="1">
        <f t="shared" si="578"/>
        <v>7711</v>
      </c>
      <c r="H1465" s="2">
        <f t="shared" si="579"/>
        <v>0.4873285723314163</v>
      </c>
      <c r="I1465" s="2"/>
      <c r="J1465" s="2">
        <f t="shared" si="591"/>
        <v>0.23244643872843329</v>
      </c>
      <c r="K1465" s="2">
        <f t="shared" si="592"/>
        <v>0.71977501105984953</v>
      </c>
      <c r="L1465" s="2">
        <f t="shared" si="593"/>
        <v>0</v>
      </c>
      <c r="M1465" s="2">
        <f t="shared" si="594"/>
        <v>4.7778550211717175E-2</v>
      </c>
      <c r="N1465" s="1">
        <v>3678</v>
      </c>
      <c r="O1465" s="1">
        <v>11389</v>
      </c>
      <c r="Q1465" s="1">
        <v>499</v>
      </c>
      <c r="R1465" s="1">
        <v>257</v>
      </c>
      <c r="X1465" s="1">
        <v>0</v>
      </c>
      <c r="Y1465" s="1">
        <v>0</v>
      </c>
      <c r="Z1465" s="61">
        <v>0</v>
      </c>
      <c r="BB1465" s="7">
        <f>IF(Q1465&gt;0,RANK(Q1465,(N1465:P1465,Q1465:AE1465)),0)</f>
        <v>3</v>
      </c>
      <c r="BC1465" s="7">
        <f>IF(R1465&gt;0,RANK(R1465,(N1465:P1465,Q1465:AE1465)),0)</f>
        <v>4</v>
      </c>
      <c r="BD1465" s="7">
        <f>IF(T1465&gt;0,RANK(T1465,(N1465:P1465,Q1465:AE1465)),0)</f>
        <v>0</v>
      </c>
      <c r="BE1465" s="7">
        <f>IF(S1465&gt;0,RANK(S1465,(N1465:P1465,Q1465:AE1465)),0)</f>
        <v>0</v>
      </c>
      <c r="BF1465" s="2">
        <f t="shared" si="595"/>
        <v>3.153637110535297E-2</v>
      </c>
      <c r="BG1465" s="2">
        <f t="shared" si="596"/>
        <v>1.6242179106364153E-2</v>
      </c>
      <c r="BH1465" s="2">
        <f t="shared" si="597"/>
        <v>0</v>
      </c>
      <c r="BI1465" s="2">
        <f t="shared" si="598"/>
        <v>0</v>
      </c>
      <c r="BK1465" t="s">
        <v>1536</v>
      </c>
      <c r="BL1465" t="s">
        <v>251</v>
      </c>
      <c r="BO1465" s="99">
        <v>39</v>
      </c>
      <c r="BP1465" s="97">
        <v>135</v>
      </c>
      <c r="BQ1465" s="103">
        <f t="shared" si="599"/>
        <v>39135</v>
      </c>
      <c r="BS1465" s="7" t="s">
        <v>2466</v>
      </c>
    </row>
    <row r="1466" spans="1:71" ht="14" hidden="1" customHeight="1" outlineLevel="1" x14ac:dyDescent="0.2">
      <c r="A1466" t="s">
        <v>956</v>
      </c>
      <c r="B1466" t="s">
        <v>251</v>
      </c>
      <c r="C1466" s="1">
        <f t="shared" si="590"/>
        <v>14879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0</v>
      </c>
      <c r="G1466" s="1">
        <f t="shared" si="578"/>
        <v>9203</v>
      </c>
      <c r="H1466" s="2">
        <f t="shared" si="579"/>
        <v>0.61852275018482428</v>
      </c>
      <c r="I1466" s="2"/>
      <c r="J1466" s="2">
        <f t="shared" si="591"/>
        <v>0.17958196115330333</v>
      </c>
      <c r="K1466" s="2">
        <f t="shared" si="592"/>
        <v>0.79810471133812755</v>
      </c>
      <c r="L1466" s="2">
        <f t="shared" si="593"/>
        <v>0</v>
      </c>
      <c r="M1466" s="2">
        <f t="shared" si="594"/>
        <v>2.231332750856907E-2</v>
      </c>
      <c r="N1466" s="1">
        <v>2672</v>
      </c>
      <c r="O1466" s="1">
        <v>11875</v>
      </c>
      <c r="Q1466" s="1">
        <v>213</v>
      </c>
      <c r="R1466" s="1">
        <v>119</v>
      </c>
      <c r="X1466" s="1">
        <v>0</v>
      </c>
      <c r="Y1466" s="1">
        <v>0</v>
      </c>
      <c r="Z1466" s="61">
        <v>0</v>
      </c>
      <c r="BB1466" s="7">
        <f>IF(Q1466&gt;0,RANK(Q1466,(N1466:P1466,Q1466:AE1466)),0)</f>
        <v>3</v>
      </c>
      <c r="BC1466" s="7">
        <f>IF(R1466&gt;0,RANK(R1466,(N1466:P1466,Q1466:AE1466)),0)</f>
        <v>4</v>
      </c>
      <c r="BD1466" s="7">
        <f>IF(T1466&gt;0,RANK(T1466,(N1466:P1466,Q1466:AE1466)),0)</f>
        <v>0</v>
      </c>
      <c r="BE1466" s="7">
        <f>IF(S1466&gt;0,RANK(S1466,(N1466:P1466,Q1466:AE1466)),0)</f>
        <v>0</v>
      </c>
      <c r="BF1466" s="2">
        <f t="shared" si="595"/>
        <v>1.4315478190738624E-2</v>
      </c>
      <c r="BG1466" s="2">
        <f t="shared" si="596"/>
        <v>7.9978493178304993E-3</v>
      </c>
      <c r="BH1466" s="2">
        <f t="shared" si="597"/>
        <v>0</v>
      </c>
      <c r="BI1466" s="2">
        <f t="shared" si="598"/>
        <v>0</v>
      </c>
      <c r="BK1466" t="s">
        <v>956</v>
      </c>
      <c r="BL1466" t="s">
        <v>251</v>
      </c>
      <c r="BO1466" s="99">
        <v>39</v>
      </c>
      <c r="BP1466" s="97">
        <v>137</v>
      </c>
      <c r="BQ1466" s="103">
        <f t="shared" si="599"/>
        <v>39137</v>
      </c>
      <c r="BS1466" s="7" t="s">
        <v>2466</v>
      </c>
    </row>
    <row r="1467" spans="1:71" ht="14" hidden="1" customHeight="1" outlineLevel="1" x14ac:dyDescent="0.2">
      <c r="A1467" t="s">
        <v>123</v>
      </c>
      <c r="B1467" t="s">
        <v>251</v>
      </c>
      <c r="C1467" s="1">
        <f t="shared" si="590"/>
        <v>44684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0</v>
      </c>
      <c r="G1467" s="1">
        <f t="shared" si="578"/>
        <v>13554</v>
      </c>
      <c r="H1467" s="2">
        <f t="shared" si="579"/>
        <v>0.3033300510249754</v>
      </c>
      <c r="I1467" s="2"/>
      <c r="J1467" s="2">
        <f t="shared" si="591"/>
        <v>0.33181899561364248</v>
      </c>
      <c r="K1467" s="2">
        <f t="shared" si="592"/>
        <v>0.63514904663861782</v>
      </c>
      <c r="L1467" s="2">
        <f t="shared" si="593"/>
        <v>0</v>
      </c>
      <c r="M1467" s="2">
        <f t="shared" si="594"/>
        <v>3.3031957747739704E-2</v>
      </c>
      <c r="N1467" s="1">
        <v>14827</v>
      </c>
      <c r="O1467" s="1">
        <v>28381</v>
      </c>
      <c r="Q1467" s="1">
        <v>932</v>
      </c>
      <c r="R1467" s="1">
        <v>538</v>
      </c>
      <c r="X1467" s="1">
        <v>1</v>
      </c>
      <c r="Y1467" s="1">
        <v>1</v>
      </c>
      <c r="Z1467" s="61">
        <v>4</v>
      </c>
      <c r="BB1467" s="7">
        <f>IF(Q1467&gt;0,RANK(Q1467,(N1467:P1467,Q1467:AE1467)),0)</f>
        <v>3</v>
      </c>
      <c r="BC1467" s="7">
        <f>IF(R1467&gt;0,RANK(R1467,(N1467:P1467,Q1467:AE1467)),0)</f>
        <v>4</v>
      </c>
      <c r="BD1467" s="7">
        <f>IF(T1467&gt;0,RANK(T1467,(N1467:P1467,Q1467:AE1467)),0)</f>
        <v>0</v>
      </c>
      <c r="BE1467" s="7">
        <f>IF(S1467&gt;0,RANK(S1467,(N1467:P1467,Q1467:AE1467)),0)</f>
        <v>0</v>
      </c>
      <c r="BF1467" s="2">
        <f t="shared" si="595"/>
        <v>2.0857577656431831E-2</v>
      </c>
      <c r="BG1467" s="2">
        <f t="shared" si="596"/>
        <v>1.2040103840300779E-2</v>
      </c>
      <c r="BH1467" s="2">
        <f t="shared" si="597"/>
        <v>0</v>
      </c>
      <c r="BI1467" s="2">
        <f t="shared" si="598"/>
        <v>0</v>
      </c>
      <c r="BK1467" t="s">
        <v>123</v>
      </c>
      <c r="BL1467" t="s">
        <v>251</v>
      </c>
      <c r="BO1467" s="99">
        <v>39</v>
      </c>
      <c r="BP1467" s="97">
        <v>139</v>
      </c>
      <c r="BQ1467" s="103">
        <f t="shared" si="599"/>
        <v>39139</v>
      </c>
      <c r="BS1467" s="7" t="s">
        <v>2466</v>
      </c>
    </row>
    <row r="1468" spans="1:71" ht="14" hidden="1" customHeight="1" outlineLevel="1" x14ac:dyDescent="0.2">
      <c r="A1468" t="s">
        <v>821</v>
      </c>
      <c r="B1468" t="s">
        <v>251</v>
      </c>
      <c r="C1468" s="1">
        <f t="shared" si="590"/>
        <v>23447</v>
      </c>
      <c r="D1468" s="7">
        <f>IF(N1468&gt;0, RANK(N1468,(N1468:P1468,Q1468:AE1468)),0)</f>
        <v>2</v>
      </c>
      <c r="E1468" s="7">
        <f>IF(O1468&gt;0,RANK(O1468,(N1468:P1468,Q1468:AE1468)),0)</f>
        <v>1</v>
      </c>
      <c r="F1468" s="7">
        <f>IF(P1468&gt;0,RANK(P1468,(N1468:P1468,Q1468:AE1468)),0)</f>
        <v>0</v>
      </c>
      <c r="G1468" s="1">
        <f t="shared" si="578"/>
        <v>5227</v>
      </c>
      <c r="H1468" s="2">
        <f t="shared" si="579"/>
        <v>0.22292830639314198</v>
      </c>
      <c r="I1468" s="2"/>
      <c r="J1468" s="2">
        <f t="shared" si="591"/>
        <v>0.37360856399539388</v>
      </c>
      <c r="K1468" s="2">
        <f t="shared" si="592"/>
        <v>0.59653687038853587</v>
      </c>
      <c r="L1468" s="2">
        <f t="shared" si="593"/>
        <v>0</v>
      </c>
      <c r="M1468" s="2">
        <f t="shared" si="594"/>
        <v>2.985456561607025E-2</v>
      </c>
      <c r="N1468" s="1">
        <v>8760</v>
      </c>
      <c r="O1468" s="1">
        <v>13987</v>
      </c>
      <c r="Q1468" s="1">
        <v>462</v>
      </c>
      <c r="R1468" s="1">
        <v>237</v>
      </c>
      <c r="X1468" s="1">
        <v>0</v>
      </c>
      <c r="Y1468" s="1">
        <v>0</v>
      </c>
      <c r="Z1468" s="61">
        <v>1</v>
      </c>
      <c r="BB1468" s="7">
        <f>IF(Q1468&gt;0,RANK(Q1468,(N1468:P1468,Q1468:AE1468)),0)</f>
        <v>3</v>
      </c>
      <c r="BC1468" s="7">
        <f>IF(R1468&gt;0,RANK(R1468,(N1468:P1468,Q1468:AE1468)),0)</f>
        <v>4</v>
      </c>
      <c r="BD1468" s="7">
        <f>IF(T1468&gt;0,RANK(T1468,(N1468:P1468,Q1468:AE1468)),0)</f>
        <v>0</v>
      </c>
      <c r="BE1468" s="7">
        <f>IF(S1468&gt;0,RANK(S1468,(N1468:P1468,Q1468:AE1468)),0)</f>
        <v>0</v>
      </c>
      <c r="BF1468" s="2">
        <f t="shared" si="595"/>
        <v>1.9704013306606389E-2</v>
      </c>
      <c r="BG1468" s="2">
        <f t="shared" si="596"/>
        <v>1.0107902930012368E-2</v>
      </c>
      <c r="BH1468" s="2">
        <f t="shared" si="597"/>
        <v>0</v>
      </c>
      <c r="BI1468" s="2">
        <f t="shared" si="598"/>
        <v>0</v>
      </c>
      <c r="BK1468" t="s">
        <v>821</v>
      </c>
      <c r="BL1468" t="s">
        <v>251</v>
      </c>
      <c r="BO1468" s="99">
        <v>39</v>
      </c>
      <c r="BP1468" s="97">
        <v>141</v>
      </c>
      <c r="BQ1468" s="103">
        <f t="shared" si="599"/>
        <v>39141</v>
      </c>
      <c r="BS1468" s="7" t="s">
        <v>2466</v>
      </c>
    </row>
    <row r="1469" spans="1:71" ht="14" hidden="1" customHeight="1" outlineLevel="1" x14ac:dyDescent="0.2">
      <c r="A1469" t="s">
        <v>800</v>
      </c>
      <c r="B1469" t="s">
        <v>251</v>
      </c>
      <c r="C1469" s="1">
        <f t="shared" si="590"/>
        <v>22113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0</v>
      </c>
      <c r="G1469" s="1">
        <f t="shared" si="578"/>
        <v>3652</v>
      </c>
      <c r="H1469" s="2">
        <f t="shared" si="579"/>
        <v>0.16515172070727627</v>
      </c>
      <c r="I1469" s="2"/>
      <c r="J1469" s="2">
        <f t="shared" si="591"/>
        <v>0.39438339438339437</v>
      </c>
      <c r="K1469" s="2">
        <f t="shared" si="592"/>
        <v>0.55953511509067066</v>
      </c>
      <c r="L1469" s="2">
        <f t="shared" si="593"/>
        <v>0</v>
      </c>
      <c r="M1469" s="2">
        <f t="shared" si="594"/>
        <v>4.608149052593502E-2</v>
      </c>
      <c r="N1469" s="1">
        <v>8721</v>
      </c>
      <c r="O1469" s="1">
        <v>12373</v>
      </c>
      <c r="Q1469" s="1">
        <v>635</v>
      </c>
      <c r="R1469" s="1">
        <v>383</v>
      </c>
      <c r="X1469" s="1">
        <v>0</v>
      </c>
      <c r="Y1469" s="1">
        <v>1</v>
      </c>
      <c r="Z1469" s="61">
        <v>0</v>
      </c>
      <c r="BB1469" s="7">
        <f>IF(Q1469&gt;0,RANK(Q1469,(N1469:P1469,Q1469:AE1469)),0)</f>
        <v>3</v>
      </c>
      <c r="BC1469" s="7">
        <f>IF(R1469&gt;0,RANK(R1469,(N1469:P1469,Q1469:AE1469)),0)</f>
        <v>4</v>
      </c>
      <c r="BD1469" s="7">
        <f>IF(T1469&gt;0,RANK(T1469,(N1469:P1469,Q1469:AE1469)),0)</f>
        <v>0</v>
      </c>
      <c r="BE1469" s="7">
        <f>IF(S1469&gt;0,RANK(S1469,(N1469:P1469,Q1469:AE1469)),0)</f>
        <v>0</v>
      </c>
      <c r="BF1469" s="2">
        <f t="shared" si="595"/>
        <v>2.871613982725094E-2</v>
      </c>
      <c r="BG1469" s="2">
        <f t="shared" si="596"/>
        <v>1.7320128431239541E-2</v>
      </c>
      <c r="BH1469" s="2">
        <f t="shared" si="597"/>
        <v>0</v>
      </c>
      <c r="BI1469" s="2">
        <f t="shared" si="598"/>
        <v>0</v>
      </c>
      <c r="BK1469" t="s">
        <v>800</v>
      </c>
      <c r="BL1469" t="s">
        <v>251</v>
      </c>
      <c r="BO1469" s="99">
        <v>39</v>
      </c>
      <c r="BP1469" s="97">
        <v>143</v>
      </c>
      <c r="BQ1469" s="103">
        <f t="shared" si="599"/>
        <v>39143</v>
      </c>
      <c r="BS1469" s="7" t="s">
        <v>2466</v>
      </c>
    </row>
    <row r="1470" spans="1:71" ht="14" hidden="1" customHeight="1" outlineLevel="1" x14ac:dyDescent="0.2">
      <c r="A1470" t="s">
        <v>204</v>
      </c>
      <c r="B1470" t="s">
        <v>251</v>
      </c>
      <c r="C1470" s="1">
        <f t="shared" si="590"/>
        <v>23845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0</v>
      </c>
      <c r="G1470" s="1">
        <f t="shared" si="578"/>
        <v>5693</v>
      </c>
      <c r="H1470" s="2">
        <f t="shared" si="579"/>
        <v>0.23875026210945691</v>
      </c>
      <c r="I1470" s="2"/>
      <c r="J1470" s="2">
        <f t="shared" si="591"/>
        <v>0.36930174040679387</v>
      </c>
      <c r="K1470" s="2">
        <f t="shared" si="592"/>
        <v>0.6080520025162508</v>
      </c>
      <c r="L1470" s="2">
        <f t="shared" si="593"/>
        <v>0</v>
      </c>
      <c r="M1470" s="2">
        <f t="shared" si="594"/>
        <v>2.2646257076955334E-2</v>
      </c>
      <c r="N1470" s="1">
        <v>8806</v>
      </c>
      <c r="O1470" s="1">
        <v>14499</v>
      </c>
      <c r="Q1470" s="1">
        <v>334</v>
      </c>
      <c r="R1470" s="1">
        <v>206</v>
      </c>
      <c r="X1470" s="1">
        <v>0</v>
      </c>
      <c r="Y1470" s="1">
        <v>0</v>
      </c>
      <c r="Z1470" s="61">
        <v>0</v>
      </c>
      <c r="BB1470" s="7">
        <f>IF(Q1470&gt;0,RANK(Q1470,(N1470:P1470,Q1470:AE1470)),0)</f>
        <v>3</v>
      </c>
      <c r="BC1470" s="7">
        <f>IF(R1470&gt;0,RANK(R1470,(N1470:P1470,Q1470:AE1470)),0)</f>
        <v>4</v>
      </c>
      <c r="BD1470" s="7">
        <f>IF(T1470&gt;0,RANK(T1470,(N1470:P1470,Q1470:AE1470)),0)</f>
        <v>0</v>
      </c>
      <c r="BE1470" s="7">
        <f>IF(S1470&gt;0,RANK(S1470,(N1470:P1470,Q1470:AE1470)),0)</f>
        <v>0</v>
      </c>
      <c r="BF1470" s="2">
        <f t="shared" si="595"/>
        <v>1.400712937722793E-2</v>
      </c>
      <c r="BG1470" s="2">
        <f t="shared" si="596"/>
        <v>8.6391276997274061E-3</v>
      </c>
      <c r="BH1470" s="2">
        <f t="shared" si="597"/>
        <v>0</v>
      </c>
      <c r="BI1470" s="2">
        <f t="shared" si="598"/>
        <v>0</v>
      </c>
      <c r="BK1470" t="s">
        <v>204</v>
      </c>
      <c r="BL1470" t="s">
        <v>251</v>
      </c>
      <c r="BO1470" s="99">
        <v>39</v>
      </c>
      <c r="BP1470" s="97">
        <v>145</v>
      </c>
      <c r="BQ1470" s="103">
        <f t="shared" si="599"/>
        <v>39145</v>
      </c>
      <c r="BS1470" s="7" t="s">
        <v>2466</v>
      </c>
    </row>
    <row r="1471" spans="1:71" ht="14" hidden="1" customHeight="1" outlineLevel="1" x14ac:dyDescent="0.2">
      <c r="A1471" t="s">
        <v>1384</v>
      </c>
      <c r="B1471" t="s">
        <v>251</v>
      </c>
      <c r="C1471" s="1">
        <f t="shared" si="590"/>
        <v>18750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0</v>
      </c>
      <c r="G1471" s="1">
        <f t="shared" si="578"/>
        <v>5064</v>
      </c>
      <c r="H1471" s="2">
        <f t="shared" si="579"/>
        <v>0.27007999999999999</v>
      </c>
      <c r="I1471" s="2"/>
      <c r="J1471" s="2">
        <f t="shared" si="591"/>
        <v>0.34437333333333331</v>
      </c>
      <c r="K1471" s="2">
        <f t="shared" si="592"/>
        <v>0.6144533333333333</v>
      </c>
      <c r="L1471" s="2">
        <f t="shared" si="593"/>
        <v>0</v>
      </c>
      <c r="M1471" s="2">
        <f t="shared" si="594"/>
        <v>4.1173333333333395E-2</v>
      </c>
      <c r="N1471" s="1">
        <v>6457</v>
      </c>
      <c r="O1471" s="1">
        <v>11521</v>
      </c>
      <c r="Q1471" s="1">
        <v>449</v>
      </c>
      <c r="R1471" s="1">
        <v>319</v>
      </c>
      <c r="X1471" s="1">
        <v>0</v>
      </c>
      <c r="Y1471" s="1">
        <v>1</v>
      </c>
      <c r="Z1471" s="61">
        <v>3</v>
      </c>
      <c r="BB1471" s="7">
        <f>IF(Q1471&gt;0,RANK(Q1471,(N1471:P1471,Q1471:AE1471)),0)</f>
        <v>3</v>
      </c>
      <c r="BC1471" s="7">
        <f>IF(R1471&gt;0,RANK(R1471,(N1471:P1471,Q1471:AE1471)),0)</f>
        <v>4</v>
      </c>
      <c r="BD1471" s="7">
        <f>IF(T1471&gt;0,RANK(T1471,(N1471:P1471,Q1471:AE1471)),0)</f>
        <v>0</v>
      </c>
      <c r="BE1471" s="7">
        <f>IF(S1471&gt;0,RANK(S1471,(N1471:P1471,Q1471:AE1471)),0)</f>
        <v>0</v>
      </c>
      <c r="BF1471" s="2">
        <f t="shared" si="595"/>
        <v>2.3946666666666668E-2</v>
      </c>
      <c r="BG1471" s="2">
        <f t="shared" si="596"/>
        <v>1.7013333333333332E-2</v>
      </c>
      <c r="BH1471" s="2">
        <f t="shared" si="597"/>
        <v>0</v>
      </c>
      <c r="BI1471" s="2">
        <f t="shared" si="598"/>
        <v>0</v>
      </c>
      <c r="BK1471" t="s">
        <v>1384</v>
      </c>
      <c r="BL1471" t="s">
        <v>251</v>
      </c>
      <c r="BO1471" s="99">
        <v>39</v>
      </c>
      <c r="BP1471" s="97">
        <v>147</v>
      </c>
      <c r="BQ1471" s="103">
        <f t="shared" si="599"/>
        <v>39147</v>
      </c>
      <c r="BS1471" s="7" t="s">
        <v>2466</v>
      </c>
    </row>
    <row r="1472" spans="1:71" ht="14" hidden="1" customHeight="1" outlineLevel="1" x14ac:dyDescent="0.2">
      <c r="A1472" t="s">
        <v>1113</v>
      </c>
      <c r="B1472" t="s">
        <v>251</v>
      </c>
      <c r="C1472" s="1">
        <f t="shared" si="590"/>
        <v>18584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0</v>
      </c>
      <c r="G1472" s="1">
        <f t="shared" si="578"/>
        <v>9892</v>
      </c>
      <c r="H1472" s="2">
        <f t="shared" si="579"/>
        <v>0.53228583727938006</v>
      </c>
      <c r="I1472" s="2"/>
      <c r="J1472" s="2">
        <f t="shared" si="591"/>
        <v>0.21696082651743434</v>
      </c>
      <c r="K1472" s="2">
        <f t="shared" si="592"/>
        <v>0.74924666379681448</v>
      </c>
      <c r="L1472" s="2">
        <f t="shared" si="593"/>
        <v>0</v>
      </c>
      <c r="M1472" s="2">
        <f t="shared" si="594"/>
        <v>3.3792509685751204E-2</v>
      </c>
      <c r="N1472" s="1">
        <v>4032</v>
      </c>
      <c r="O1472" s="1">
        <v>13924</v>
      </c>
      <c r="Q1472" s="1">
        <v>399</v>
      </c>
      <c r="R1472" s="1">
        <v>229</v>
      </c>
      <c r="X1472" s="1">
        <v>0</v>
      </c>
      <c r="Y1472" s="1">
        <v>0</v>
      </c>
      <c r="Z1472" s="61">
        <v>0</v>
      </c>
      <c r="BB1472" s="7">
        <f>IF(Q1472&gt;0,RANK(Q1472,(N1472:P1472,Q1472:AE1472)),0)</f>
        <v>3</v>
      </c>
      <c r="BC1472" s="7">
        <f>IF(R1472&gt;0,RANK(R1472,(N1472:P1472,Q1472:AE1472)),0)</f>
        <v>4</v>
      </c>
      <c r="BD1472" s="7">
        <f>IF(T1472&gt;0,RANK(T1472,(N1472:P1472,Q1472:AE1472)),0)</f>
        <v>0</v>
      </c>
      <c r="BE1472" s="7">
        <f>IF(S1472&gt;0,RANK(S1472,(N1472:P1472,Q1472:AE1472)),0)</f>
        <v>0</v>
      </c>
      <c r="BF1472" s="2">
        <f t="shared" si="595"/>
        <v>2.1470081790787774E-2</v>
      </c>
      <c r="BG1472" s="2">
        <f t="shared" si="596"/>
        <v>1.2322427894963409E-2</v>
      </c>
      <c r="BH1472" s="2">
        <f t="shared" si="597"/>
        <v>0</v>
      </c>
      <c r="BI1472" s="2">
        <f t="shared" si="598"/>
        <v>0</v>
      </c>
      <c r="BK1472" t="s">
        <v>1113</v>
      </c>
      <c r="BL1472" t="s">
        <v>251</v>
      </c>
      <c r="BO1472" s="99">
        <v>39</v>
      </c>
      <c r="BP1472" s="97">
        <v>149</v>
      </c>
      <c r="BQ1472" s="103">
        <f t="shared" si="599"/>
        <v>39149</v>
      </c>
      <c r="BS1472" s="7" t="s">
        <v>2466</v>
      </c>
    </row>
    <row r="1473" spans="1:71" ht="14" hidden="1" customHeight="1" outlineLevel="1" x14ac:dyDescent="0.2">
      <c r="A1473" t="s">
        <v>961</v>
      </c>
      <c r="B1473" t="s">
        <v>251</v>
      </c>
      <c r="C1473" s="1">
        <f t="shared" si="590"/>
        <v>139764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>IF(P1473&gt;0,RANK(P1473,(N1473:P1473,Q1473:AE1473)),0)</f>
        <v>0</v>
      </c>
      <c r="G1473" s="1">
        <f t="shared" si="578"/>
        <v>15172</v>
      </c>
      <c r="H1473" s="2">
        <f t="shared" si="579"/>
        <v>0.10855442030852008</v>
      </c>
      <c r="I1473" s="2"/>
      <c r="J1473" s="2">
        <f t="shared" si="591"/>
        <v>0.42893019661715465</v>
      </c>
      <c r="K1473" s="2">
        <f t="shared" si="592"/>
        <v>0.53748461692567473</v>
      </c>
      <c r="L1473" s="2">
        <f t="shared" si="593"/>
        <v>0</v>
      </c>
      <c r="M1473" s="2">
        <f t="shared" si="594"/>
        <v>3.3585186457170679E-2</v>
      </c>
      <c r="N1473" s="1">
        <v>59949</v>
      </c>
      <c r="O1473" s="1">
        <v>75121</v>
      </c>
      <c r="Q1473" s="1">
        <v>2807</v>
      </c>
      <c r="R1473" s="1">
        <v>1876</v>
      </c>
      <c r="X1473" s="1">
        <v>1</v>
      </c>
      <c r="Y1473" s="1">
        <v>6</v>
      </c>
      <c r="Z1473" s="61">
        <v>4</v>
      </c>
      <c r="BB1473" s="7">
        <f>IF(Q1473&gt;0,RANK(Q1473,(N1473:P1473,Q1473:AE1473)),0)</f>
        <v>3</v>
      </c>
      <c r="BC1473" s="7">
        <f>IF(R1473&gt;0,RANK(R1473,(N1473:P1473,Q1473:AE1473)),0)</f>
        <v>4</v>
      </c>
      <c r="BD1473" s="7">
        <f>IF(T1473&gt;0,RANK(T1473,(N1473:P1473,Q1473:AE1473)),0)</f>
        <v>0</v>
      </c>
      <c r="BE1473" s="7">
        <f>IF(S1473&gt;0,RANK(S1473,(N1473:P1473,Q1473:AE1473)),0)</f>
        <v>0</v>
      </c>
      <c r="BF1473" s="2">
        <f t="shared" si="595"/>
        <v>2.0083855642368566E-2</v>
      </c>
      <c r="BG1473" s="2">
        <f t="shared" si="596"/>
        <v>1.342262671360293E-2</v>
      </c>
      <c r="BH1473" s="2">
        <f t="shared" si="597"/>
        <v>0</v>
      </c>
      <c r="BI1473" s="2">
        <f t="shared" si="598"/>
        <v>0</v>
      </c>
      <c r="BK1473" t="s">
        <v>961</v>
      </c>
      <c r="BL1473" t="s">
        <v>251</v>
      </c>
      <c r="BO1473" s="99">
        <v>39</v>
      </c>
      <c r="BP1473" s="97">
        <v>151</v>
      </c>
      <c r="BQ1473" s="103">
        <f t="shared" si="599"/>
        <v>39151</v>
      </c>
      <c r="BS1473" s="7" t="s">
        <v>2466</v>
      </c>
    </row>
    <row r="1474" spans="1:71" ht="14" hidden="1" customHeight="1" outlineLevel="1" x14ac:dyDescent="0.2">
      <c r="A1474" t="s">
        <v>2277</v>
      </c>
      <c r="B1474" t="s">
        <v>251</v>
      </c>
      <c r="C1474" s="1">
        <f t="shared" si="590"/>
        <v>211938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>IF(P1474&gt;0,RANK(P1474,(N1474:P1474,Q1474:AE1474)),0)</f>
        <v>0</v>
      </c>
      <c r="G1474" s="1">
        <f t="shared" si="578"/>
        <v>29656</v>
      </c>
      <c r="H1474" s="2">
        <f t="shared" si="579"/>
        <v>0.13992771470901869</v>
      </c>
      <c r="I1474" s="2"/>
      <c r="J1474" s="2">
        <f t="shared" si="591"/>
        <v>0.55555870112957562</v>
      </c>
      <c r="K1474" s="2">
        <f t="shared" si="592"/>
        <v>0.41563098642055696</v>
      </c>
      <c r="L1474" s="2">
        <f t="shared" si="593"/>
        <v>0</v>
      </c>
      <c r="M1474" s="2">
        <f t="shared" si="594"/>
        <v>2.8810312449867426E-2</v>
      </c>
      <c r="N1474" s="1">
        <v>117744</v>
      </c>
      <c r="O1474" s="1">
        <v>88088</v>
      </c>
      <c r="Q1474" s="1">
        <v>3568</v>
      </c>
      <c r="R1474" s="1">
        <v>2508</v>
      </c>
      <c r="X1474" s="1">
        <v>6</v>
      </c>
      <c r="Y1474" s="1">
        <v>17</v>
      </c>
      <c r="Z1474" s="61">
        <v>7</v>
      </c>
      <c r="BB1474" s="7">
        <f>IF(Q1474&gt;0,RANK(Q1474,(N1474:P1474,Q1474:AE1474)),0)</f>
        <v>3</v>
      </c>
      <c r="BC1474" s="7">
        <f>IF(R1474&gt;0,RANK(R1474,(N1474:P1474,Q1474:AE1474)),0)</f>
        <v>4</v>
      </c>
      <c r="BD1474" s="7">
        <f>IF(T1474&gt;0,RANK(T1474,(N1474:P1474,Q1474:AE1474)),0)</f>
        <v>0</v>
      </c>
      <c r="BE1474" s="7">
        <f>IF(S1474&gt;0,RANK(S1474,(N1474:P1474,Q1474:AE1474)),0)</f>
        <v>0</v>
      </c>
      <c r="BF1474" s="2">
        <f t="shared" si="595"/>
        <v>1.6835112155441687E-2</v>
      </c>
      <c r="BG1474" s="2">
        <f t="shared" si="596"/>
        <v>1.1833649463522351E-2</v>
      </c>
      <c r="BH1474" s="2">
        <f t="shared" si="597"/>
        <v>0</v>
      </c>
      <c r="BI1474" s="2">
        <f t="shared" si="598"/>
        <v>0</v>
      </c>
      <c r="BK1474" t="s">
        <v>2277</v>
      </c>
      <c r="BL1474" t="s">
        <v>251</v>
      </c>
      <c r="BO1474" s="99">
        <v>39</v>
      </c>
      <c r="BP1474" s="97">
        <v>153</v>
      </c>
      <c r="BQ1474" s="103">
        <f t="shared" si="599"/>
        <v>39153</v>
      </c>
      <c r="BS1474" s="7" t="s">
        <v>2466</v>
      </c>
    </row>
    <row r="1475" spans="1:71" ht="14" hidden="1" customHeight="1" outlineLevel="1" x14ac:dyDescent="0.2">
      <c r="A1475" t="s">
        <v>366</v>
      </c>
      <c r="B1475" t="s">
        <v>251</v>
      </c>
      <c r="C1475" s="1">
        <f t="shared" si="590"/>
        <v>74780</v>
      </c>
      <c r="D1475" s="7">
        <f>IF(N1475&gt;0, RANK(N1475,(N1475:P1475,Q1475:AE1475)),0)</f>
        <v>1</v>
      </c>
      <c r="E1475" s="7">
        <f>IF(O1475&gt;0,RANK(O1475,(N1475:P1475,Q1475:AE1475)),0)</f>
        <v>2</v>
      </c>
      <c r="F1475" s="7">
        <f>IF(P1475&gt;0,RANK(P1475,(N1475:P1475,Q1475:AE1475)),0)</f>
        <v>0</v>
      </c>
      <c r="G1475" s="1">
        <f t="shared" si="578"/>
        <v>4383</v>
      </c>
      <c r="H1475" s="2">
        <f t="shared" si="579"/>
        <v>5.8611928323081035E-2</v>
      </c>
      <c r="I1475" s="2"/>
      <c r="J1475" s="2">
        <f t="shared" si="591"/>
        <v>0.51513773736293123</v>
      </c>
      <c r="K1475" s="2">
        <f t="shared" si="592"/>
        <v>0.45652580903985024</v>
      </c>
      <c r="L1475" s="2">
        <f t="shared" si="593"/>
        <v>0</v>
      </c>
      <c r="M1475" s="2">
        <f t="shared" si="594"/>
        <v>2.8336453597218536E-2</v>
      </c>
      <c r="N1475" s="1">
        <v>38522</v>
      </c>
      <c r="O1475" s="1">
        <v>34139</v>
      </c>
      <c r="Q1475" s="1">
        <v>1222</v>
      </c>
      <c r="R1475" s="1">
        <v>880</v>
      </c>
      <c r="X1475" s="1">
        <v>2</v>
      </c>
      <c r="Y1475" s="1">
        <v>9</v>
      </c>
      <c r="Z1475" s="61">
        <v>6</v>
      </c>
      <c r="BB1475" s="7">
        <f>IF(Q1475&gt;0,RANK(Q1475,(N1475:P1475,Q1475:AE1475)),0)</f>
        <v>3</v>
      </c>
      <c r="BC1475" s="7">
        <f>IF(R1475&gt;0,RANK(R1475,(N1475:P1475,Q1475:AE1475)),0)</f>
        <v>4</v>
      </c>
      <c r="BD1475" s="7">
        <f>IF(T1475&gt;0,RANK(T1475,(N1475:P1475,Q1475:AE1475)),0)</f>
        <v>0</v>
      </c>
      <c r="BE1475" s="7">
        <f>IF(S1475&gt;0,RANK(S1475,(N1475:P1475,Q1475:AE1475)),0)</f>
        <v>0</v>
      </c>
      <c r="BF1475" s="2">
        <f t="shared" si="595"/>
        <v>1.6341267718641347E-2</v>
      </c>
      <c r="BG1475" s="2">
        <f t="shared" si="596"/>
        <v>1.1767852366943032E-2</v>
      </c>
      <c r="BH1475" s="2">
        <f t="shared" si="597"/>
        <v>0</v>
      </c>
      <c r="BI1475" s="2">
        <f t="shared" si="598"/>
        <v>0</v>
      </c>
      <c r="BK1475" t="s">
        <v>366</v>
      </c>
      <c r="BL1475" t="s">
        <v>251</v>
      </c>
      <c r="BO1475" s="99">
        <v>39</v>
      </c>
      <c r="BP1475" s="97">
        <v>155</v>
      </c>
      <c r="BQ1475" s="103">
        <f t="shared" si="599"/>
        <v>39155</v>
      </c>
      <c r="BS1475" s="7" t="s">
        <v>2466</v>
      </c>
    </row>
    <row r="1476" spans="1:71" ht="14" hidden="1" customHeight="1" outlineLevel="1" x14ac:dyDescent="0.2">
      <c r="A1476" t="s">
        <v>738</v>
      </c>
      <c r="B1476" t="s">
        <v>251</v>
      </c>
      <c r="C1476" s="1">
        <f t="shared" si="590"/>
        <v>32268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0</v>
      </c>
      <c r="G1476" s="1">
        <f t="shared" si="578"/>
        <v>7745</v>
      </c>
      <c r="H1476" s="2">
        <f t="shared" si="579"/>
        <v>0.24002107350935911</v>
      </c>
      <c r="I1476" s="2"/>
      <c r="J1476" s="2">
        <f t="shared" si="591"/>
        <v>0.36100780959464485</v>
      </c>
      <c r="K1476" s="2">
        <f t="shared" si="592"/>
        <v>0.60102888310400393</v>
      </c>
      <c r="L1476" s="2">
        <f t="shared" si="593"/>
        <v>0</v>
      </c>
      <c r="M1476" s="2">
        <f t="shared" si="594"/>
        <v>3.7963307301351223E-2</v>
      </c>
      <c r="N1476" s="1">
        <v>11649</v>
      </c>
      <c r="O1476" s="1">
        <v>19394</v>
      </c>
      <c r="Q1476" s="1">
        <v>753</v>
      </c>
      <c r="R1476" s="1">
        <v>471</v>
      </c>
      <c r="X1476" s="1">
        <v>0</v>
      </c>
      <c r="Y1476" s="1">
        <v>0</v>
      </c>
      <c r="Z1476" s="61">
        <v>1</v>
      </c>
      <c r="BB1476" s="7">
        <f>IF(Q1476&gt;0,RANK(Q1476,(N1476:P1476,Q1476:AE1476)),0)</f>
        <v>3</v>
      </c>
      <c r="BC1476" s="7">
        <f>IF(R1476&gt;0,RANK(R1476,(N1476:P1476,Q1476:AE1476)),0)</f>
        <v>4</v>
      </c>
      <c r="BD1476" s="7">
        <f>IF(T1476&gt;0,RANK(T1476,(N1476:P1476,Q1476:AE1476)),0)</f>
        <v>0</v>
      </c>
      <c r="BE1476" s="7">
        <f>IF(S1476&gt;0,RANK(S1476,(N1476:P1476,Q1476:AE1476)),0)</f>
        <v>0</v>
      </c>
      <c r="BF1476" s="2">
        <f t="shared" si="595"/>
        <v>2.3335812569728522E-2</v>
      </c>
      <c r="BG1476" s="2">
        <f t="shared" si="596"/>
        <v>1.4596504276682782E-2</v>
      </c>
      <c r="BH1476" s="2">
        <f t="shared" si="597"/>
        <v>0</v>
      </c>
      <c r="BI1476" s="2">
        <f t="shared" si="598"/>
        <v>0</v>
      </c>
      <c r="BK1476" t="s">
        <v>738</v>
      </c>
      <c r="BL1476" t="s">
        <v>251</v>
      </c>
      <c r="BO1476" s="99">
        <v>39</v>
      </c>
      <c r="BP1476" s="97">
        <v>157</v>
      </c>
      <c r="BQ1476" s="103">
        <f t="shared" si="599"/>
        <v>39157</v>
      </c>
      <c r="BS1476" s="7" t="s">
        <v>2466</v>
      </c>
    </row>
    <row r="1477" spans="1:71" ht="14" hidden="1" customHeight="1" outlineLevel="1" x14ac:dyDescent="0.2">
      <c r="A1477" t="s">
        <v>680</v>
      </c>
      <c r="B1477" t="s">
        <v>251</v>
      </c>
      <c r="C1477" s="1">
        <f t="shared" si="590"/>
        <v>23911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ref="G1477:G1540" si="600">IF(C1477&gt;0,MAX(N1477:P1477)-LARGE(N1477:P1477,2),0)</f>
        <v>7928</v>
      </c>
      <c r="H1477" s="2">
        <f t="shared" ref="H1477:H1540" si="601">IF(C1477&gt;0,G1477/C1477,0)</f>
        <v>0.3315628790096608</v>
      </c>
      <c r="I1477" s="2"/>
      <c r="J1477" s="2">
        <f t="shared" si="591"/>
        <v>0.31776169963615075</v>
      </c>
      <c r="K1477" s="2">
        <f t="shared" si="592"/>
        <v>0.6493245786458115</v>
      </c>
      <c r="L1477" s="2">
        <f t="shared" si="593"/>
        <v>0</v>
      </c>
      <c r="M1477" s="2">
        <f t="shared" si="594"/>
        <v>3.2913721718037747E-2</v>
      </c>
      <c r="N1477" s="1">
        <v>7598</v>
      </c>
      <c r="O1477" s="1">
        <v>15526</v>
      </c>
      <c r="Q1477" s="1">
        <v>553</v>
      </c>
      <c r="R1477" s="1">
        <v>232</v>
      </c>
      <c r="X1477" s="1">
        <v>0</v>
      </c>
      <c r="Y1477" s="1">
        <v>0</v>
      </c>
      <c r="Z1477" s="61">
        <v>2</v>
      </c>
      <c r="BB1477" s="7">
        <f>IF(Q1477&gt;0,RANK(Q1477,(N1477:P1477,Q1477:AE1477)),0)</f>
        <v>3</v>
      </c>
      <c r="BC1477" s="7">
        <f>IF(R1477&gt;0,RANK(R1477,(N1477:P1477,Q1477:AE1477)),0)</f>
        <v>4</v>
      </c>
      <c r="BD1477" s="7">
        <f>IF(T1477&gt;0,RANK(T1477,(N1477:P1477,Q1477:AE1477)),0)</f>
        <v>0</v>
      </c>
      <c r="BE1477" s="7">
        <f>IF(S1477&gt;0,RANK(S1477,(N1477:P1477,Q1477:AE1477)),0)</f>
        <v>0</v>
      </c>
      <c r="BF1477" s="2">
        <f t="shared" si="595"/>
        <v>2.3127430889548745E-2</v>
      </c>
      <c r="BG1477" s="2">
        <f t="shared" si="596"/>
        <v>9.7026473171343726E-3</v>
      </c>
      <c r="BH1477" s="2">
        <f t="shared" si="597"/>
        <v>0</v>
      </c>
      <c r="BI1477" s="2">
        <f t="shared" si="598"/>
        <v>0</v>
      </c>
      <c r="BK1477" t="s">
        <v>680</v>
      </c>
      <c r="BL1477" t="s">
        <v>251</v>
      </c>
      <c r="BO1477" s="99">
        <v>39</v>
      </c>
      <c r="BP1477" s="97">
        <v>159</v>
      </c>
      <c r="BQ1477" s="103">
        <f t="shared" si="599"/>
        <v>39159</v>
      </c>
      <c r="BS1477" s="7" t="s">
        <v>2466</v>
      </c>
    </row>
    <row r="1478" spans="1:71" ht="14" hidden="1" customHeight="1" outlineLevel="1" x14ac:dyDescent="0.2">
      <c r="A1478" t="s">
        <v>739</v>
      </c>
      <c r="B1478" t="s">
        <v>251</v>
      </c>
      <c r="C1478" s="1">
        <f t="shared" si="590"/>
        <v>10714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>IF(P1478&gt;0,RANK(P1478,(N1478:P1478,Q1478:AE1478)),0)</f>
        <v>0</v>
      </c>
      <c r="G1478" s="1">
        <f t="shared" si="600"/>
        <v>5819</v>
      </c>
      <c r="H1478" s="2">
        <f t="shared" si="601"/>
        <v>0.54312114989733062</v>
      </c>
      <c r="I1478" s="2"/>
      <c r="J1478" s="2">
        <f t="shared" si="591"/>
        <v>0.21401904050774687</v>
      </c>
      <c r="K1478" s="2">
        <f t="shared" si="592"/>
        <v>0.75714019040507752</v>
      </c>
      <c r="L1478" s="2">
        <f t="shared" si="593"/>
        <v>0</v>
      </c>
      <c r="M1478" s="2">
        <f t="shared" si="594"/>
        <v>2.8840769087175588E-2</v>
      </c>
      <c r="N1478" s="1">
        <v>2293</v>
      </c>
      <c r="O1478" s="1">
        <v>8112</v>
      </c>
      <c r="Q1478" s="1">
        <v>209</v>
      </c>
      <c r="R1478" s="1">
        <v>100</v>
      </c>
      <c r="X1478" s="1">
        <v>0</v>
      </c>
      <c r="Y1478" s="1">
        <v>0</v>
      </c>
      <c r="Z1478" s="61">
        <v>0</v>
      </c>
      <c r="BB1478" s="7">
        <f>IF(Q1478&gt;0,RANK(Q1478,(N1478:P1478,Q1478:AE1478)),0)</f>
        <v>3</v>
      </c>
      <c r="BC1478" s="7">
        <f>IF(R1478&gt;0,RANK(R1478,(N1478:P1478,Q1478:AE1478)),0)</f>
        <v>4</v>
      </c>
      <c r="BD1478" s="7">
        <f>IF(T1478&gt;0,RANK(T1478,(N1478:P1478,Q1478:AE1478)),0)</f>
        <v>0</v>
      </c>
      <c r="BE1478" s="7">
        <f>IF(S1478&gt;0,RANK(S1478,(N1478:P1478,Q1478:AE1478)),0)</f>
        <v>0</v>
      </c>
      <c r="BF1478" s="2">
        <f t="shared" si="595"/>
        <v>1.9507186858316223E-2</v>
      </c>
      <c r="BG1478" s="2">
        <f t="shared" si="596"/>
        <v>9.3335822288594366E-3</v>
      </c>
      <c r="BH1478" s="2">
        <f t="shared" si="597"/>
        <v>0</v>
      </c>
      <c r="BI1478" s="2">
        <f t="shared" si="598"/>
        <v>0</v>
      </c>
      <c r="BK1478" t="s">
        <v>739</v>
      </c>
      <c r="BL1478" t="s">
        <v>251</v>
      </c>
      <c r="BO1478" s="99">
        <v>39</v>
      </c>
      <c r="BP1478" s="97">
        <v>161</v>
      </c>
      <c r="BQ1478" s="103">
        <f t="shared" si="599"/>
        <v>39161</v>
      </c>
      <c r="BS1478" s="7" t="s">
        <v>2466</v>
      </c>
    </row>
    <row r="1479" spans="1:71" ht="14" hidden="1" customHeight="1" outlineLevel="1" x14ac:dyDescent="0.2">
      <c r="A1479" t="s">
        <v>1551</v>
      </c>
      <c r="B1479" t="s">
        <v>251</v>
      </c>
      <c r="C1479" s="1">
        <f t="shared" si="590"/>
        <v>4060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0</v>
      </c>
      <c r="G1479" s="1">
        <f t="shared" si="600"/>
        <v>1181</v>
      </c>
      <c r="H1479" s="2">
        <f t="shared" si="601"/>
        <v>0.29088669950738916</v>
      </c>
      <c r="I1479" s="2"/>
      <c r="J1479" s="2">
        <f t="shared" si="591"/>
        <v>0.33990147783251229</v>
      </c>
      <c r="K1479" s="2">
        <f t="shared" si="592"/>
        <v>0.63078817733990145</v>
      </c>
      <c r="L1479" s="2">
        <f t="shared" si="593"/>
        <v>0</v>
      </c>
      <c r="M1479" s="2">
        <f t="shared" si="594"/>
        <v>2.9310344827586321E-2</v>
      </c>
      <c r="N1479" s="1">
        <v>1380</v>
      </c>
      <c r="O1479" s="1">
        <v>2561</v>
      </c>
      <c r="Q1479" s="1">
        <v>73</v>
      </c>
      <c r="R1479" s="1">
        <v>46</v>
      </c>
      <c r="X1479" s="1">
        <v>0</v>
      </c>
      <c r="Y1479" s="1">
        <v>0</v>
      </c>
      <c r="Z1479" s="61">
        <v>0</v>
      </c>
      <c r="BB1479" s="7">
        <f>IF(Q1479&gt;0,RANK(Q1479,(N1479:P1479,Q1479:AE1479)),0)</f>
        <v>3</v>
      </c>
      <c r="BC1479" s="7">
        <f>IF(R1479&gt;0,RANK(R1479,(N1479:P1479,Q1479:AE1479)),0)</f>
        <v>4</v>
      </c>
      <c r="BD1479" s="7">
        <f>IF(T1479&gt;0,RANK(T1479,(N1479:P1479,Q1479:AE1479)),0)</f>
        <v>0</v>
      </c>
      <c r="BE1479" s="7">
        <f>IF(S1479&gt;0,RANK(S1479,(N1479:P1479,Q1479:AE1479)),0)</f>
        <v>0</v>
      </c>
      <c r="BF1479" s="2">
        <f t="shared" si="595"/>
        <v>1.7980295566502463E-2</v>
      </c>
      <c r="BG1479" s="2">
        <f t="shared" si="596"/>
        <v>1.1330049261083743E-2</v>
      </c>
      <c r="BH1479" s="2">
        <f t="shared" si="597"/>
        <v>0</v>
      </c>
      <c r="BI1479" s="2">
        <f t="shared" si="598"/>
        <v>0</v>
      </c>
      <c r="BK1479" t="s">
        <v>1551</v>
      </c>
      <c r="BL1479" t="s">
        <v>251</v>
      </c>
      <c r="BO1479" s="99">
        <v>39</v>
      </c>
      <c r="BP1479" s="97">
        <v>163</v>
      </c>
      <c r="BQ1479" s="103">
        <f t="shared" si="599"/>
        <v>39163</v>
      </c>
      <c r="BS1479" s="7" t="s">
        <v>2466</v>
      </c>
    </row>
    <row r="1480" spans="1:71" ht="14" hidden="1" customHeight="1" outlineLevel="1" x14ac:dyDescent="0.2">
      <c r="A1480" t="s">
        <v>422</v>
      </c>
      <c r="B1480" t="s">
        <v>251</v>
      </c>
      <c r="C1480" s="1">
        <f t="shared" si="590"/>
        <v>99521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0</v>
      </c>
      <c r="G1480" s="1">
        <f t="shared" si="600"/>
        <v>35470</v>
      </c>
      <c r="H1480" s="2">
        <f t="shared" si="601"/>
        <v>0.35640719044221825</v>
      </c>
      <c r="I1480" s="2"/>
      <c r="J1480" s="2">
        <f t="shared" si="591"/>
        <v>0.30867857035198604</v>
      </c>
      <c r="K1480" s="2">
        <f t="shared" si="592"/>
        <v>0.66508576079420423</v>
      </c>
      <c r="L1480" s="2">
        <f t="shared" si="593"/>
        <v>0</v>
      </c>
      <c r="M1480" s="2">
        <f t="shared" si="594"/>
        <v>2.6235668853809679E-2</v>
      </c>
      <c r="N1480" s="1">
        <v>30720</v>
      </c>
      <c r="O1480" s="1">
        <v>66190</v>
      </c>
      <c r="Q1480" s="1">
        <v>1850</v>
      </c>
      <c r="R1480" s="1">
        <v>759</v>
      </c>
      <c r="X1480" s="1">
        <v>0</v>
      </c>
      <c r="Y1480" s="1">
        <v>1</v>
      </c>
      <c r="Z1480" s="61">
        <v>1</v>
      </c>
      <c r="BB1480" s="7">
        <f>IF(Q1480&gt;0,RANK(Q1480,(N1480:P1480,Q1480:AE1480)),0)</f>
        <v>3</v>
      </c>
      <c r="BC1480" s="7">
        <f>IF(R1480&gt;0,RANK(R1480,(N1480:P1480,Q1480:AE1480)),0)</f>
        <v>4</v>
      </c>
      <c r="BD1480" s="7">
        <f>IF(T1480&gt;0,RANK(T1480,(N1480:P1480,Q1480:AE1480)),0)</f>
        <v>0</v>
      </c>
      <c r="BE1480" s="7">
        <f>IF(S1480&gt;0,RANK(S1480,(N1480:P1480,Q1480:AE1480)),0)</f>
        <v>0</v>
      </c>
      <c r="BF1480" s="2">
        <f t="shared" si="595"/>
        <v>1.8589041508827283E-2</v>
      </c>
      <c r="BG1480" s="2">
        <f t="shared" si="596"/>
        <v>7.626531083891842E-3</v>
      </c>
      <c r="BH1480" s="2">
        <f t="shared" si="597"/>
        <v>0</v>
      </c>
      <c r="BI1480" s="2">
        <f t="shared" si="598"/>
        <v>0</v>
      </c>
      <c r="BK1480" t="s">
        <v>422</v>
      </c>
      <c r="BL1480" t="s">
        <v>251</v>
      </c>
      <c r="BO1480" s="99">
        <v>39</v>
      </c>
      <c r="BP1480" s="97">
        <v>165</v>
      </c>
      <c r="BQ1480" s="103">
        <f t="shared" si="599"/>
        <v>39165</v>
      </c>
      <c r="BS1480" s="7" t="s">
        <v>2466</v>
      </c>
    </row>
    <row r="1481" spans="1:71" ht="14" hidden="1" customHeight="1" outlineLevel="1" x14ac:dyDescent="0.2">
      <c r="A1481" t="s">
        <v>257</v>
      </c>
      <c r="B1481" t="s">
        <v>251</v>
      </c>
      <c r="C1481" s="1">
        <f t="shared" si="590"/>
        <v>23387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1">
        <f t="shared" si="600"/>
        <v>8276</v>
      </c>
      <c r="H1481" s="2">
        <f t="shared" si="601"/>
        <v>0.35387180912472743</v>
      </c>
      <c r="I1481" s="2"/>
      <c r="J1481" s="2">
        <f t="shared" si="591"/>
        <v>0.30876127763287298</v>
      </c>
      <c r="K1481" s="2">
        <f t="shared" si="592"/>
        <v>0.66263308675760035</v>
      </c>
      <c r="L1481" s="2">
        <f t="shared" si="593"/>
        <v>0</v>
      </c>
      <c r="M1481" s="2">
        <f t="shared" si="594"/>
        <v>2.860563560952667E-2</v>
      </c>
      <c r="N1481" s="1">
        <v>7221</v>
      </c>
      <c r="O1481" s="1">
        <v>15497</v>
      </c>
      <c r="Q1481" s="1">
        <v>435</v>
      </c>
      <c r="R1481" s="1">
        <v>234</v>
      </c>
      <c r="X1481" s="1">
        <v>0</v>
      </c>
      <c r="Y1481" s="1">
        <v>0</v>
      </c>
      <c r="Z1481" s="61">
        <v>0</v>
      </c>
      <c r="BB1481" s="7">
        <f>IF(Q1481&gt;0,RANK(Q1481,(N1481:P1481,Q1481:AE1481)),0)</f>
        <v>3</v>
      </c>
      <c r="BC1481" s="7">
        <f>IF(R1481&gt;0,RANK(R1481,(N1481:P1481,Q1481:AE1481)),0)</f>
        <v>4</v>
      </c>
      <c r="BD1481" s="7">
        <f>IF(T1481&gt;0,RANK(T1481,(N1481:P1481,Q1481:AE1481)),0)</f>
        <v>0</v>
      </c>
      <c r="BE1481" s="7">
        <f>IF(S1481&gt;0,RANK(S1481,(N1481:P1481,Q1481:AE1481)),0)</f>
        <v>0</v>
      </c>
      <c r="BF1481" s="2">
        <f t="shared" si="595"/>
        <v>1.8600076965835721E-2</v>
      </c>
      <c r="BG1481" s="2">
        <f t="shared" si="596"/>
        <v>1.0005558643690939E-2</v>
      </c>
      <c r="BH1481" s="2">
        <f t="shared" si="597"/>
        <v>0</v>
      </c>
      <c r="BI1481" s="2">
        <f t="shared" si="598"/>
        <v>0</v>
      </c>
      <c r="BK1481" t="s">
        <v>257</v>
      </c>
      <c r="BL1481" t="s">
        <v>251</v>
      </c>
      <c r="BO1481" s="99">
        <v>39</v>
      </c>
      <c r="BP1481" s="97">
        <v>167</v>
      </c>
      <c r="BQ1481" s="103">
        <f t="shared" si="599"/>
        <v>39167</v>
      </c>
      <c r="BS1481" s="7" t="s">
        <v>2466</v>
      </c>
    </row>
    <row r="1482" spans="1:71" ht="14" hidden="1" customHeight="1" outlineLevel="1" x14ac:dyDescent="0.2">
      <c r="A1482" t="s">
        <v>423</v>
      </c>
      <c r="B1482" t="s">
        <v>251</v>
      </c>
      <c r="C1482" s="1">
        <f t="shared" si="590"/>
        <v>40060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0</v>
      </c>
      <c r="G1482" s="1">
        <f t="shared" si="600"/>
        <v>11800</v>
      </c>
      <c r="H1482" s="2">
        <f t="shared" si="601"/>
        <v>0.29455816275586622</v>
      </c>
      <c r="I1482" s="2"/>
      <c r="J1482" s="2">
        <f t="shared" si="591"/>
        <v>0.33624563155267101</v>
      </c>
      <c r="K1482" s="2">
        <f t="shared" si="592"/>
        <v>0.63080379430853717</v>
      </c>
      <c r="L1482" s="2">
        <f t="shared" si="593"/>
        <v>0</v>
      </c>
      <c r="M1482" s="2">
        <f t="shared" si="594"/>
        <v>3.2950574138791877E-2</v>
      </c>
      <c r="N1482" s="1">
        <v>13470</v>
      </c>
      <c r="O1482" s="1">
        <v>25270</v>
      </c>
      <c r="Q1482" s="1">
        <v>830</v>
      </c>
      <c r="R1482" s="1">
        <v>485</v>
      </c>
      <c r="X1482" s="1">
        <v>0</v>
      </c>
      <c r="Y1482" s="1">
        <v>3</v>
      </c>
      <c r="Z1482" s="61">
        <v>2</v>
      </c>
      <c r="BB1482" s="7">
        <f>IF(Q1482&gt;0,RANK(Q1482,(N1482:P1482,Q1482:AE1482)),0)</f>
        <v>3</v>
      </c>
      <c r="BC1482" s="7">
        <f>IF(R1482&gt;0,RANK(R1482,(N1482:P1482,Q1482:AE1482)),0)</f>
        <v>4</v>
      </c>
      <c r="BD1482" s="7">
        <f>IF(T1482&gt;0,RANK(T1482,(N1482:P1482,Q1482:AE1482)),0)</f>
        <v>0</v>
      </c>
      <c r="BE1482" s="7">
        <f>IF(S1482&gt;0,RANK(S1482,(N1482:P1482,Q1482:AE1482)),0)</f>
        <v>0</v>
      </c>
      <c r="BF1482" s="2">
        <f t="shared" si="595"/>
        <v>2.0718921617573639E-2</v>
      </c>
      <c r="BG1482" s="2">
        <f t="shared" si="596"/>
        <v>1.2106839740389416E-2</v>
      </c>
      <c r="BH1482" s="2">
        <f t="shared" si="597"/>
        <v>0</v>
      </c>
      <c r="BI1482" s="2">
        <f t="shared" si="598"/>
        <v>0</v>
      </c>
      <c r="BK1482" t="s">
        <v>423</v>
      </c>
      <c r="BL1482" t="s">
        <v>251</v>
      </c>
      <c r="BO1482" s="99">
        <v>39</v>
      </c>
      <c r="BP1482" s="97">
        <v>169</v>
      </c>
      <c r="BQ1482" s="103">
        <f t="shared" si="599"/>
        <v>39169</v>
      </c>
      <c r="BS1482" s="7" t="s">
        <v>2466</v>
      </c>
    </row>
    <row r="1483" spans="1:71" ht="14" hidden="1" customHeight="1" outlineLevel="1" x14ac:dyDescent="0.2">
      <c r="A1483" t="s">
        <v>718</v>
      </c>
      <c r="B1483" t="s">
        <v>251</v>
      </c>
      <c r="C1483" s="1">
        <f t="shared" si="590"/>
        <v>13415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0</v>
      </c>
      <c r="G1483" s="1">
        <f t="shared" si="600"/>
        <v>5719</v>
      </c>
      <c r="H1483" s="2">
        <f t="shared" si="601"/>
        <v>0.42631382780469623</v>
      </c>
      <c r="I1483" s="2"/>
      <c r="J1483" s="2">
        <f t="shared" si="591"/>
        <v>0.26865449124114799</v>
      </c>
      <c r="K1483" s="2">
        <f t="shared" si="592"/>
        <v>0.69496831904584422</v>
      </c>
      <c r="L1483" s="2">
        <f t="shared" si="593"/>
        <v>0</v>
      </c>
      <c r="M1483" s="2">
        <f t="shared" si="594"/>
        <v>3.6377189713007851E-2</v>
      </c>
      <c r="N1483" s="1">
        <v>3604</v>
      </c>
      <c r="O1483" s="1">
        <v>9323</v>
      </c>
      <c r="Q1483" s="1">
        <v>307</v>
      </c>
      <c r="R1483" s="1">
        <v>181</v>
      </c>
      <c r="X1483" s="1">
        <v>0</v>
      </c>
      <c r="Y1483" s="1">
        <v>0</v>
      </c>
      <c r="Z1483" s="61">
        <v>0</v>
      </c>
      <c r="BB1483" s="7">
        <f>IF(Q1483&gt;0,RANK(Q1483,(N1483:P1483,Q1483:AE1483)),0)</f>
        <v>3</v>
      </c>
      <c r="BC1483" s="7">
        <f>IF(R1483&gt;0,RANK(R1483,(N1483:P1483,Q1483:AE1483)),0)</f>
        <v>4</v>
      </c>
      <c r="BD1483" s="7">
        <f>IF(T1483&gt;0,RANK(T1483,(N1483:P1483,Q1483:AE1483)),0)</f>
        <v>0</v>
      </c>
      <c r="BE1483" s="7">
        <f>IF(S1483&gt;0,RANK(S1483,(N1483:P1483,Q1483:AE1483)),0)</f>
        <v>0</v>
      </c>
      <c r="BF1483" s="2">
        <f t="shared" si="595"/>
        <v>2.288483041371599E-2</v>
      </c>
      <c r="BG1483" s="2">
        <f t="shared" si="596"/>
        <v>1.3492359299291837E-2</v>
      </c>
      <c r="BH1483" s="2">
        <f t="shared" si="597"/>
        <v>0</v>
      </c>
      <c r="BI1483" s="2">
        <f t="shared" si="598"/>
        <v>0</v>
      </c>
      <c r="BK1483" t="s">
        <v>718</v>
      </c>
      <c r="BL1483" t="s">
        <v>251</v>
      </c>
      <c r="BO1483" s="99">
        <v>39</v>
      </c>
      <c r="BP1483" s="97">
        <v>171</v>
      </c>
      <c r="BQ1483" s="103">
        <f t="shared" si="599"/>
        <v>39171</v>
      </c>
      <c r="BS1483" s="7" t="s">
        <v>2466</v>
      </c>
    </row>
    <row r="1484" spans="1:71" ht="14" hidden="1" customHeight="1" outlineLevel="1" x14ac:dyDescent="0.2">
      <c r="A1484" t="s">
        <v>629</v>
      </c>
      <c r="B1484" t="s">
        <v>251</v>
      </c>
      <c r="C1484" s="1">
        <f t="shared" si="590"/>
        <v>50097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0</v>
      </c>
      <c r="G1484" s="1">
        <f t="shared" si="600"/>
        <v>2142</v>
      </c>
      <c r="H1484" s="2">
        <f t="shared" si="601"/>
        <v>4.2757051320438347E-2</v>
      </c>
      <c r="I1484" s="2"/>
      <c r="J1484" s="2">
        <f t="shared" si="591"/>
        <v>0.46012735293530549</v>
      </c>
      <c r="K1484" s="2">
        <f t="shared" si="592"/>
        <v>0.50288440425574388</v>
      </c>
      <c r="L1484" s="2">
        <f t="shared" si="593"/>
        <v>0</v>
      </c>
      <c r="M1484" s="2">
        <f t="shared" si="594"/>
        <v>3.6988242808950633E-2</v>
      </c>
      <c r="N1484" s="1">
        <v>23051</v>
      </c>
      <c r="O1484" s="1">
        <v>25193</v>
      </c>
      <c r="Q1484" s="1">
        <v>1168</v>
      </c>
      <c r="R1484" s="1">
        <v>683</v>
      </c>
      <c r="X1484" s="1">
        <v>0</v>
      </c>
      <c r="Y1484" s="1">
        <v>0</v>
      </c>
      <c r="Z1484" s="61">
        <v>2</v>
      </c>
      <c r="BB1484" s="7">
        <f>IF(Q1484&gt;0,RANK(Q1484,(N1484:P1484,Q1484:AE1484)),0)</f>
        <v>3</v>
      </c>
      <c r="BC1484" s="7">
        <f>IF(R1484&gt;0,RANK(R1484,(N1484:P1484,Q1484:AE1484)),0)</f>
        <v>4</v>
      </c>
      <c r="BD1484" s="7">
        <f>IF(T1484&gt;0,RANK(T1484,(N1484:P1484,Q1484:AE1484)),0)</f>
        <v>0</v>
      </c>
      <c r="BE1484" s="7">
        <f>IF(S1484&gt;0,RANK(S1484,(N1484:P1484,Q1484:AE1484)),0)</f>
        <v>0</v>
      </c>
      <c r="BF1484" s="2">
        <f t="shared" si="595"/>
        <v>2.3314769347465916E-2</v>
      </c>
      <c r="BG1484" s="2">
        <f t="shared" si="596"/>
        <v>1.3633550911232209E-2</v>
      </c>
      <c r="BH1484" s="2">
        <f t="shared" si="597"/>
        <v>0</v>
      </c>
      <c r="BI1484" s="2">
        <f t="shared" si="598"/>
        <v>0</v>
      </c>
      <c r="BK1484" t="s">
        <v>629</v>
      </c>
      <c r="BL1484" t="s">
        <v>251</v>
      </c>
      <c r="BO1484" s="99">
        <v>39</v>
      </c>
      <c r="BP1484" s="97">
        <v>173</v>
      </c>
      <c r="BQ1484" s="103">
        <f t="shared" si="599"/>
        <v>39173</v>
      </c>
      <c r="BS1484" s="7" t="s">
        <v>2466</v>
      </c>
    </row>
    <row r="1485" spans="1:71" ht="14" hidden="1" customHeight="1" outlineLevel="1" x14ac:dyDescent="0.2">
      <c r="A1485" t="s">
        <v>895</v>
      </c>
      <c r="B1485" t="s">
        <v>251</v>
      </c>
      <c r="C1485" s="1">
        <f t="shared" si="590"/>
        <v>8163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0</v>
      </c>
      <c r="G1485" s="1">
        <f t="shared" si="600"/>
        <v>3279</v>
      </c>
      <c r="H1485" s="2">
        <f t="shared" si="601"/>
        <v>0.40169055494303563</v>
      </c>
      <c r="I1485" s="2"/>
      <c r="J1485" s="2">
        <f t="shared" si="591"/>
        <v>0.28004410143329656</v>
      </c>
      <c r="K1485" s="2">
        <f t="shared" si="592"/>
        <v>0.68173465637633224</v>
      </c>
      <c r="L1485" s="2">
        <f t="shared" si="593"/>
        <v>0</v>
      </c>
      <c r="M1485" s="2">
        <f t="shared" si="594"/>
        <v>3.8221242190371152E-2</v>
      </c>
      <c r="N1485" s="1">
        <v>2286</v>
      </c>
      <c r="O1485" s="1">
        <v>5565</v>
      </c>
      <c r="Q1485" s="1">
        <v>189</v>
      </c>
      <c r="R1485" s="1">
        <v>123</v>
      </c>
      <c r="X1485" s="1">
        <v>0</v>
      </c>
      <c r="Y1485" s="1">
        <v>0</v>
      </c>
      <c r="Z1485" s="61">
        <v>0</v>
      </c>
      <c r="BB1485" s="7">
        <f>IF(Q1485&gt;0,RANK(Q1485,(N1485:P1485,Q1485:AE1485)),0)</f>
        <v>3</v>
      </c>
      <c r="BC1485" s="7">
        <f>IF(R1485&gt;0,RANK(R1485,(N1485:P1485,Q1485:AE1485)),0)</f>
        <v>4</v>
      </c>
      <c r="BD1485" s="7">
        <f>IF(T1485&gt;0,RANK(T1485,(N1485:P1485,Q1485:AE1485)),0)</f>
        <v>0</v>
      </c>
      <c r="BE1485" s="7">
        <f>IF(S1485&gt;0,RANK(S1485,(N1485:P1485,Q1485:AE1485)),0)</f>
        <v>0</v>
      </c>
      <c r="BF1485" s="2">
        <f t="shared" si="595"/>
        <v>2.3153252480705624E-2</v>
      </c>
      <c r="BG1485" s="2">
        <f t="shared" si="596"/>
        <v>1.5067989709665565E-2</v>
      </c>
      <c r="BH1485" s="2">
        <f t="shared" si="597"/>
        <v>0</v>
      </c>
      <c r="BI1485" s="2">
        <f t="shared" si="598"/>
        <v>0</v>
      </c>
      <c r="BK1485" t="s">
        <v>895</v>
      </c>
      <c r="BL1485" t="s">
        <v>251</v>
      </c>
      <c r="BO1485" s="99">
        <v>39</v>
      </c>
      <c r="BP1485" s="97">
        <v>175</v>
      </c>
      <c r="BQ1485" s="103">
        <f t="shared" si="599"/>
        <v>39175</v>
      </c>
      <c r="BS1485" s="7" t="s">
        <v>2466</v>
      </c>
    </row>
    <row r="1486" spans="1:71" ht="14" customHeight="1" collapsed="1" x14ac:dyDescent="0.2">
      <c r="A1486" t="s">
        <v>509</v>
      </c>
      <c r="B1486" t="s">
        <v>260</v>
      </c>
      <c r="C1486" s="1">
        <f t="shared" si="590"/>
        <v>4435820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600"/>
        <v>165779</v>
      </c>
      <c r="H1486" s="2">
        <f t="shared" si="601"/>
        <v>3.737279691240853E-2</v>
      </c>
      <c r="I1486" s="2"/>
      <c r="J1486" s="2">
        <f t="shared" si="591"/>
        <v>0.46666591520846201</v>
      </c>
      <c r="K1486" s="2">
        <f t="shared" si="592"/>
        <v>0.50403871212087059</v>
      </c>
      <c r="L1486" s="2">
        <f t="shared" si="593"/>
        <v>0</v>
      </c>
      <c r="M1486" s="2">
        <f t="shared" si="594"/>
        <v>2.9295372670667397E-2</v>
      </c>
      <c r="N1486" s="1">
        <f>SUM(N1398:N1485)</f>
        <v>2070046</v>
      </c>
      <c r="O1486" s="1">
        <f>SUM(O1398:O1485)</f>
        <v>2235825</v>
      </c>
      <c r="Q1486" s="1">
        <f>SUM(Q1398:Q1485)</f>
        <v>80055</v>
      </c>
      <c r="R1486" s="1">
        <f>SUM(R1398:R1485)</f>
        <v>49536</v>
      </c>
      <c r="X1486" s="1">
        <f t="shared" ref="X1486:Z1486" si="602">SUM(X1398:X1485)</f>
        <v>41</v>
      </c>
      <c r="Y1486" s="1">
        <f t="shared" si="602"/>
        <v>185</v>
      </c>
      <c r="Z1486" s="1">
        <f t="shared" si="602"/>
        <v>132</v>
      </c>
      <c r="BB1486" s="7">
        <f>IF(Q1486&gt;0,RANK(Q1486,(N1486:P1486,Q1486:AE1486)),0)</f>
        <v>3</v>
      </c>
      <c r="BC1486" s="7">
        <f>IF(R1486&gt;0,RANK(R1486,(N1486:P1486,Q1486:AE1486)),0)</f>
        <v>4</v>
      </c>
      <c r="BD1486" s="7">
        <f>IF(T1486&gt;0,RANK(T1486,(N1486:P1486,Q1486:AE1486)),0)</f>
        <v>0</v>
      </c>
      <c r="BE1486" s="7">
        <f>IF(S1486&gt;0,RANK(S1486,(N1486:P1486,Q1486:AE1486)),0)</f>
        <v>0</v>
      </c>
      <c r="BF1486" s="2">
        <f t="shared" si="595"/>
        <v>1.8047395971883439E-2</v>
      </c>
      <c r="BG1486" s="2">
        <f t="shared" si="596"/>
        <v>1.1167270087604998E-2</v>
      </c>
      <c r="BH1486" s="2">
        <f t="shared" si="597"/>
        <v>0</v>
      </c>
      <c r="BI1486" s="2">
        <f t="shared" si="598"/>
        <v>0</v>
      </c>
      <c r="BK1486" t="s">
        <v>509</v>
      </c>
      <c r="BL1486" t="s">
        <v>260</v>
      </c>
      <c r="BO1486" s="99">
        <v>39</v>
      </c>
      <c r="BP1486" s="97"/>
      <c r="BQ1486" s="99">
        <v>39</v>
      </c>
      <c r="BS1486" s="7" t="s">
        <v>887</v>
      </c>
    </row>
    <row r="1487" spans="1:71" ht="14" customHeight="1" x14ac:dyDescent="0.2">
      <c r="C1487" s="1"/>
      <c r="E1487" s="7"/>
      <c r="F1487" s="7"/>
      <c r="I1487" s="2"/>
      <c r="Q1487" s="61"/>
      <c r="R1487" s="61"/>
      <c r="S1487" s="61"/>
      <c r="T1487" s="61"/>
      <c r="U1487" s="61"/>
      <c r="V1487" s="61"/>
      <c r="W1487" s="61"/>
      <c r="X1487" s="61"/>
      <c r="Y1487" s="61"/>
      <c r="Z1487" s="61"/>
      <c r="BB1487" s="7"/>
      <c r="BC1487" s="7"/>
      <c r="BD1487" s="7"/>
      <c r="BE1487" s="7"/>
      <c r="BO1487" s="99"/>
      <c r="BP1487" s="97"/>
    </row>
    <row r="1488" spans="1:71" s="1" customFormat="1" ht="14" hidden="1" customHeight="1" outlineLevel="1" x14ac:dyDescent="0.2">
      <c r="A1488" t="s">
        <v>541</v>
      </c>
      <c r="B1488" t="s">
        <v>2282</v>
      </c>
      <c r="C1488" s="1">
        <f t="shared" ref="C1488:C1519" si="603">SUM(N1488:AY1488)</f>
        <v>5173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0</v>
      </c>
      <c r="G1488" s="1">
        <f t="shared" si="600"/>
        <v>1442</v>
      </c>
      <c r="H1488" s="2">
        <f t="shared" si="601"/>
        <v>0.2787550744248985</v>
      </c>
      <c r="I1488" s="2"/>
      <c r="J1488" s="2">
        <f t="shared" ref="J1488:J1519" si="604">IF($C1488=0,"-",N1488/$C1488)</f>
        <v>0.33732843611057411</v>
      </c>
      <c r="K1488" s="2">
        <f t="shared" ref="K1488:K1519" si="605">IF($C1488=0,"-",O1488/$C1488)</f>
        <v>0.61608351053547261</v>
      </c>
      <c r="L1488" s="2">
        <f t="shared" ref="L1488:L1519" si="606">IF($C1488=0,"-",P1488/$C1488)</f>
        <v>0</v>
      </c>
      <c r="M1488" s="2">
        <f t="shared" ref="M1488:M1519" si="607">IF(C1488=0,"-",(1-J1488-K1488-L1488))</f>
        <v>4.6588053353953218E-2</v>
      </c>
      <c r="N1488" s="1">
        <v>1745</v>
      </c>
      <c r="O1488" s="1">
        <v>3187</v>
      </c>
      <c r="Q1488" s="61">
        <v>241</v>
      </c>
      <c r="R1488" s="61"/>
      <c r="S1488" s="61"/>
      <c r="T1488" s="61"/>
      <c r="U1488" s="61"/>
      <c r="V1488" s="61"/>
      <c r="W1488" s="61"/>
      <c r="X1488" s="61"/>
      <c r="Y1488" s="61"/>
      <c r="Z1488" s="61"/>
      <c r="BB1488" s="7">
        <f>IF(Q1488&gt;0,RANK(Q1488,(N1488:P1488,Q1488:AE1488)),0)</f>
        <v>3</v>
      </c>
      <c r="BC1488" s="7">
        <f>IF(R1488&gt;0,RANK(R1488,(N1488:P1488,Q1488:AE1488)),0)</f>
        <v>0</v>
      </c>
      <c r="BD1488" s="7">
        <f>IF(T1488&gt;0,RANK(T1488,(N1488:P1488,Q1488:AE1488)),0)</f>
        <v>0</v>
      </c>
      <c r="BE1488" s="7">
        <f>IF(S1488&gt;0,RANK(S1488,(N1488:P1488,Q1488:AE1488)),0)</f>
        <v>0</v>
      </c>
      <c r="BF1488" s="2">
        <f t="shared" ref="BF1488:BF1519" si="608">IF($C1488=0,"-",Q1488/$C1488)</f>
        <v>4.6588053353953218E-2</v>
      </c>
      <c r="BG1488" s="2">
        <f t="shared" ref="BG1488:BG1519" si="609">IF($C1488=0,"-",R1488/$C1488)</f>
        <v>0</v>
      </c>
      <c r="BH1488" s="2">
        <f t="shared" ref="BH1488:BH1519" si="610">IF($C1488=0,"-",T1488/$C1488)</f>
        <v>0</v>
      </c>
      <c r="BI1488" s="2">
        <f t="shared" ref="BI1488:BI1519" si="611">IF($C1488=0,"-",S1488/$C1488)</f>
        <v>0</v>
      </c>
      <c r="BJ1488" s="2"/>
      <c r="BK1488" t="s">
        <v>541</v>
      </c>
      <c r="BL1488" t="s">
        <v>2282</v>
      </c>
      <c r="BO1488" s="99">
        <v>40</v>
      </c>
      <c r="BP1488" s="97">
        <v>1</v>
      </c>
      <c r="BQ1488" s="103">
        <f t="shared" ref="BQ1488:BQ1519" si="612">BO1488*1000+BP1488</f>
        <v>40001</v>
      </c>
      <c r="BS1488" s="7" t="s">
        <v>2466</v>
      </c>
    </row>
    <row r="1489" spans="1:71" s="1" customFormat="1" ht="14" hidden="1" customHeight="1" outlineLevel="1" x14ac:dyDescent="0.2">
      <c r="A1489" t="s">
        <v>1988</v>
      </c>
      <c r="B1489" t="s">
        <v>2282</v>
      </c>
      <c r="C1489" s="1">
        <f t="shared" si="603"/>
        <v>1801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1">
        <f t="shared" si="600"/>
        <v>942</v>
      </c>
      <c r="H1489" s="2">
        <f t="shared" si="601"/>
        <v>0.52304275402554135</v>
      </c>
      <c r="I1489" s="2"/>
      <c r="J1489" s="2">
        <f t="shared" si="604"/>
        <v>0.21710161021654636</v>
      </c>
      <c r="K1489" s="2">
        <f t="shared" si="605"/>
        <v>0.74014436424208774</v>
      </c>
      <c r="L1489" s="2">
        <f t="shared" si="606"/>
        <v>0</v>
      </c>
      <c r="M1489" s="2">
        <f t="shared" si="607"/>
        <v>4.275402554136587E-2</v>
      </c>
      <c r="N1489" s="1">
        <v>391</v>
      </c>
      <c r="O1489" s="1">
        <v>1333</v>
      </c>
      <c r="Q1489" s="61">
        <v>77</v>
      </c>
      <c r="R1489" s="61"/>
      <c r="S1489" s="61"/>
      <c r="T1489" s="61"/>
      <c r="U1489" s="61"/>
      <c r="V1489" s="61"/>
      <c r="W1489" s="61"/>
      <c r="X1489" s="61"/>
      <c r="Y1489" s="61"/>
      <c r="Z1489" s="61"/>
      <c r="BB1489" s="7">
        <f>IF(Q1489&gt;0,RANK(Q1489,(N1489:P1489,Q1489:AE1489)),0)</f>
        <v>3</v>
      </c>
      <c r="BC1489" s="7">
        <f>IF(R1489&gt;0,RANK(R1489,(N1489:P1489,Q1489:AE1489)),0)</f>
        <v>0</v>
      </c>
      <c r="BD1489" s="7">
        <f>IF(T1489&gt;0,RANK(T1489,(N1489:P1489,Q1489:AE1489)),0)</f>
        <v>0</v>
      </c>
      <c r="BE1489" s="7">
        <f>IF(S1489&gt;0,RANK(S1489,(N1489:P1489,Q1489:AE1489)),0)</f>
        <v>0</v>
      </c>
      <c r="BF1489" s="2">
        <f t="shared" si="608"/>
        <v>4.2754025541365905E-2</v>
      </c>
      <c r="BG1489" s="2">
        <f t="shared" si="609"/>
        <v>0</v>
      </c>
      <c r="BH1489" s="2">
        <f t="shared" si="610"/>
        <v>0</v>
      </c>
      <c r="BI1489" s="2">
        <f t="shared" si="611"/>
        <v>0</v>
      </c>
      <c r="BJ1489" s="2"/>
      <c r="BK1489" t="s">
        <v>1988</v>
      </c>
      <c r="BL1489" t="s">
        <v>2282</v>
      </c>
      <c r="BO1489" s="99">
        <v>40</v>
      </c>
      <c r="BP1489" s="97">
        <v>3</v>
      </c>
      <c r="BQ1489" s="103">
        <f t="shared" si="612"/>
        <v>40003</v>
      </c>
      <c r="BS1489" s="7" t="s">
        <v>2466</v>
      </c>
    </row>
    <row r="1490" spans="1:71" s="1" customFormat="1" ht="14" hidden="1" customHeight="1" outlineLevel="1" x14ac:dyDescent="0.2">
      <c r="A1490" t="s">
        <v>1424</v>
      </c>
      <c r="B1490" t="s">
        <v>2282</v>
      </c>
      <c r="C1490" s="1">
        <f t="shared" si="603"/>
        <v>4039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0</v>
      </c>
      <c r="G1490" s="1">
        <f t="shared" si="600"/>
        <v>1634</v>
      </c>
      <c r="H1490" s="2">
        <f t="shared" si="601"/>
        <v>0.40455558306511513</v>
      </c>
      <c r="I1490" s="2"/>
      <c r="J1490" s="2">
        <f t="shared" si="604"/>
        <v>0.28596187175043325</v>
      </c>
      <c r="K1490" s="2">
        <f t="shared" si="605"/>
        <v>0.69051745481554838</v>
      </c>
      <c r="L1490" s="2">
        <f t="shared" si="606"/>
        <v>0</v>
      </c>
      <c r="M1490" s="2">
        <f t="shared" si="607"/>
        <v>2.3520673434018313E-2</v>
      </c>
      <c r="N1490" s="1">
        <v>1155</v>
      </c>
      <c r="O1490" s="1">
        <v>2789</v>
      </c>
      <c r="Q1490" s="61">
        <v>95</v>
      </c>
      <c r="R1490" s="61"/>
      <c r="S1490" s="61"/>
      <c r="T1490" s="61"/>
      <c r="U1490" s="61"/>
      <c r="V1490" s="61"/>
      <c r="W1490" s="61"/>
      <c r="X1490" s="61"/>
      <c r="Y1490" s="61"/>
      <c r="Z1490" s="61"/>
      <c r="BB1490" s="7">
        <f>IF(Q1490&gt;0,RANK(Q1490,(N1490:P1490,Q1490:AE1490)),0)</f>
        <v>3</v>
      </c>
      <c r="BC1490" s="7">
        <f>IF(R1490&gt;0,RANK(R1490,(N1490:P1490,Q1490:AE1490)),0)</f>
        <v>0</v>
      </c>
      <c r="BD1490" s="7">
        <f>IF(T1490&gt;0,RANK(T1490,(N1490:P1490,Q1490:AE1490)),0)</f>
        <v>0</v>
      </c>
      <c r="BE1490" s="7">
        <f>IF(S1490&gt;0,RANK(S1490,(N1490:P1490,Q1490:AE1490)),0)</f>
        <v>0</v>
      </c>
      <c r="BF1490" s="2">
        <f t="shared" si="608"/>
        <v>2.352067343401832E-2</v>
      </c>
      <c r="BG1490" s="2">
        <f t="shared" si="609"/>
        <v>0</v>
      </c>
      <c r="BH1490" s="2">
        <f t="shared" si="610"/>
        <v>0</v>
      </c>
      <c r="BI1490" s="2">
        <f t="shared" si="611"/>
        <v>0</v>
      </c>
      <c r="BJ1490" s="2"/>
      <c r="BK1490" t="s">
        <v>1424</v>
      </c>
      <c r="BL1490" t="s">
        <v>2282</v>
      </c>
      <c r="BO1490" s="99">
        <v>40</v>
      </c>
      <c r="BP1490" s="97">
        <v>5</v>
      </c>
      <c r="BQ1490" s="103">
        <f t="shared" si="612"/>
        <v>40005</v>
      </c>
      <c r="BS1490" s="7" t="s">
        <v>2466</v>
      </c>
    </row>
    <row r="1491" spans="1:71" s="1" customFormat="1" ht="14" hidden="1" customHeight="1" outlineLevel="1" x14ac:dyDescent="0.2">
      <c r="A1491" t="s">
        <v>679</v>
      </c>
      <c r="B1491" t="s">
        <v>2282</v>
      </c>
      <c r="C1491" s="1">
        <f t="shared" si="603"/>
        <v>1799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0</v>
      </c>
      <c r="G1491" s="1">
        <f t="shared" si="600"/>
        <v>1182</v>
      </c>
      <c r="H1491" s="2">
        <f t="shared" si="601"/>
        <v>0.65703168426903835</v>
      </c>
      <c r="I1491" s="2"/>
      <c r="J1491" s="2">
        <f t="shared" si="604"/>
        <v>0.15119510839355196</v>
      </c>
      <c r="K1491" s="2">
        <f t="shared" si="605"/>
        <v>0.80822679266259034</v>
      </c>
      <c r="L1491" s="2">
        <f t="shared" si="606"/>
        <v>0</v>
      </c>
      <c r="M1491" s="2">
        <f t="shared" si="607"/>
        <v>4.0578098943857666E-2</v>
      </c>
      <c r="N1491" s="1">
        <v>272</v>
      </c>
      <c r="O1491" s="1">
        <v>1454</v>
      </c>
      <c r="Q1491" s="61">
        <v>73</v>
      </c>
      <c r="R1491" s="61"/>
      <c r="S1491" s="61"/>
      <c r="T1491" s="61"/>
      <c r="U1491" s="61"/>
      <c r="V1491" s="61"/>
      <c r="W1491" s="61"/>
      <c r="X1491" s="61"/>
      <c r="Y1491" s="61"/>
      <c r="Z1491" s="61"/>
      <c r="BB1491" s="7">
        <f>IF(Q1491&gt;0,RANK(Q1491,(N1491:P1491,Q1491:AE1491)),0)</f>
        <v>3</v>
      </c>
      <c r="BC1491" s="7">
        <f>IF(R1491&gt;0,RANK(R1491,(N1491:P1491,Q1491:AE1491)),0)</f>
        <v>0</v>
      </c>
      <c r="BD1491" s="7">
        <f>IF(T1491&gt;0,RANK(T1491,(N1491:P1491,Q1491:AE1491)),0)</f>
        <v>0</v>
      </c>
      <c r="BE1491" s="7">
        <f>IF(S1491&gt;0,RANK(S1491,(N1491:P1491,Q1491:AE1491)),0)</f>
        <v>0</v>
      </c>
      <c r="BF1491" s="2">
        <f t="shared" si="608"/>
        <v>4.05780989438577E-2</v>
      </c>
      <c r="BG1491" s="2">
        <f t="shared" si="609"/>
        <v>0</v>
      </c>
      <c r="BH1491" s="2">
        <f t="shared" si="610"/>
        <v>0</v>
      </c>
      <c r="BI1491" s="2">
        <f t="shared" si="611"/>
        <v>0</v>
      </c>
      <c r="BJ1491" s="2"/>
      <c r="BK1491" t="s">
        <v>679</v>
      </c>
      <c r="BL1491" t="s">
        <v>2282</v>
      </c>
      <c r="BO1491" s="99">
        <v>40</v>
      </c>
      <c r="BP1491" s="97">
        <v>7</v>
      </c>
      <c r="BQ1491" s="103">
        <f t="shared" si="612"/>
        <v>40007</v>
      </c>
      <c r="BS1491" s="7" t="s">
        <v>2466</v>
      </c>
    </row>
    <row r="1492" spans="1:71" s="1" customFormat="1" ht="14" hidden="1" customHeight="1" outlineLevel="1" x14ac:dyDescent="0.2">
      <c r="A1492" t="s">
        <v>357</v>
      </c>
      <c r="B1492" t="s">
        <v>2282</v>
      </c>
      <c r="C1492" s="1">
        <f t="shared" si="603"/>
        <v>5705</v>
      </c>
      <c r="D1492" s="7">
        <f>IF(N1492&gt;0, RANK(N1492,(N1492:P1492,Q1492:AE1492)),0)</f>
        <v>2</v>
      </c>
      <c r="E1492" s="7">
        <f>IF(O1492&gt;0,RANK(O1492,(N1492:P1492,Q1492:AE1492)),0)</f>
        <v>1</v>
      </c>
      <c r="F1492" s="7">
        <f>IF(P1492&gt;0,RANK(P1492,(N1492:P1492,Q1492:AE1492)),0)</f>
        <v>0</v>
      </c>
      <c r="G1492" s="1">
        <f t="shared" si="600"/>
        <v>2665</v>
      </c>
      <c r="H1492" s="2">
        <f t="shared" si="601"/>
        <v>0.46713409290096408</v>
      </c>
      <c r="I1492" s="2"/>
      <c r="J1492" s="2">
        <f t="shared" si="604"/>
        <v>0.24469763365468886</v>
      </c>
      <c r="K1492" s="2">
        <f t="shared" si="605"/>
        <v>0.71183172655565297</v>
      </c>
      <c r="L1492" s="2">
        <f t="shared" si="606"/>
        <v>0</v>
      </c>
      <c r="M1492" s="2">
        <f t="shared" si="607"/>
        <v>4.347063978965815E-2</v>
      </c>
      <c r="N1492" s="1">
        <v>1396</v>
      </c>
      <c r="O1492" s="1">
        <v>4061</v>
      </c>
      <c r="Q1492" s="61">
        <v>248</v>
      </c>
      <c r="R1492" s="61"/>
      <c r="S1492" s="61"/>
      <c r="T1492" s="61"/>
      <c r="U1492" s="61"/>
      <c r="V1492" s="61"/>
      <c r="W1492" s="61"/>
      <c r="X1492" s="61"/>
      <c r="Y1492" s="61"/>
      <c r="Z1492" s="61"/>
      <c r="BB1492" s="7">
        <f>IF(Q1492&gt;0,RANK(Q1492,(N1492:P1492,Q1492:AE1492)),0)</f>
        <v>3</v>
      </c>
      <c r="BC1492" s="7">
        <f>IF(R1492&gt;0,RANK(R1492,(N1492:P1492,Q1492:AE1492)),0)</f>
        <v>0</v>
      </c>
      <c r="BD1492" s="7">
        <f>IF(T1492&gt;0,RANK(T1492,(N1492:P1492,Q1492:AE1492)),0)</f>
        <v>0</v>
      </c>
      <c r="BE1492" s="7">
        <f>IF(S1492&gt;0,RANK(S1492,(N1492:P1492,Q1492:AE1492)),0)</f>
        <v>0</v>
      </c>
      <c r="BF1492" s="2">
        <f t="shared" si="608"/>
        <v>4.3470639789658191E-2</v>
      </c>
      <c r="BG1492" s="2">
        <f t="shared" si="609"/>
        <v>0</v>
      </c>
      <c r="BH1492" s="2">
        <f t="shared" si="610"/>
        <v>0</v>
      </c>
      <c r="BI1492" s="2">
        <f t="shared" si="611"/>
        <v>0</v>
      </c>
      <c r="BJ1492" s="2"/>
      <c r="BK1492" t="s">
        <v>357</v>
      </c>
      <c r="BL1492" t="s">
        <v>2282</v>
      </c>
      <c r="BO1492" s="99">
        <v>40</v>
      </c>
      <c r="BP1492" s="97">
        <v>9</v>
      </c>
      <c r="BQ1492" s="103">
        <f t="shared" si="612"/>
        <v>40009</v>
      </c>
      <c r="BS1492" s="7" t="s">
        <v>2466</v>
      </c>
    </row>
    <row r="1493" spans="1:71" s="1" customFormat="1" ht="14" hidden="1" customHeight="1" outlineLevel="1" x14ac:dyDescent="0.2">
      <c r="A1493" t="s">
        <v>1462</v>
      </c>
      <c r="B1493" t="s">
        <v>2282</v>
      </c>
      <c r="C1493" s="1">
        <f t="shared" si="603"/>
        <v>2953</v>
      </c>
      <c r="D1493" s="7">
        <f>IF(N1493&gt;0, RANK(N1493,(N1493:P1493,Q1493:AE1493)),0)</f>
        <v>2</v>
      </c>
      <c r="E1493" s="7">
        <f>IF(O1493&gt;0,RANK(O1493,(N1493:P1493,Q1493:AE1493)),0)</f>
        <v>1</v>
      </c>
      <c r="F1493" s="7">
        <f>IF(P1493&gt;0,RANK(P1493,(N1493:P1493,Q1493:AE1493)),0)</f>
        <v>0</v>
      </c>
      <c r="G1493" s="1">
        <f t="shared" si="600"/>
        <v>1052</v>
      </c>
      <c r="H1493" s="2">
        <f t="shared" si="601"/>
        <v>0.35624788350829667</v>
      </c>
      <c r="I1493" s="2"/>
      <c r="J1493" s="2">
        <f t="shared" si="604"/>
        <v>0.30104977988486287</v>
      </c>
      <c r="K1493" s="2">
        <f t="shared" si="605"/>
        <v>0.65729766339315954</v>
      </c>
      <c r="L1493" s="2">
        <f t="shared" si="606"/>
        <v>0</v>
      </c>
      <c r="M1493" s="2">
        <f t="shared" si="607"/>
        <v>4.1652556721977652E-2</v>
      </c>
      <c r="N1493" s="1">
        <v>889</v>
      </c>
      <c r="O1493" s="1">
        <v>1941</v>
      </c>
      <c r="Q1493" s="61">
        <v>123</v>
      </c>
      <c r="R1493" s="61"/>
      <c r="S1493" s="61"/>
      <c r="T1493" s="61"/>
      <c r="U1493" s="61"/>
      <c r="V1493" s="61"/>
      <c r="W1493" s="61"/>
      <c r="X1493" s="61"/>
      <c r="Y1493" s="61"/>
      <c r="Z1493" s="61"/>
      <c r="BB1493" s="7">
        <f>IF(Q1493&gt;0,RANK(Q1493,(N1493:P1493,Q1493:AE1493)),0)</f>
        <v>3</v>
      </c>
      <c r="BC1493" s="7">
        <f>IF(R1493&gt;0,RANK(R1493,(N1493:P1493,Q1493:AE1493)),0)</f>
        <v>0</v>
      </c>
      <c r="BD1493" s="7">
        <f>IF(T1493&gt;0,RANK(T1493,(N1493:P1493,Q1493:AE1493)),0)</f>
        <v>0</v>
      </c>
      <c r="BE1493" s="7">
        <f>IF(S1493&gt;0,RANK(S1493,(N1493:P1493,Q1493:AE1493)),0)</f>
        <v>0</v>
      </c>
      <c r="BF1493" s="2">
        <f t="shared" si="608"/>
        <v>4.1652556721977652E-2</v>
      </c>
      <c r="BG1493" s="2">
        <f t="shared" si="609"/>
        <v>0</v>
      </c>
      <c r="BH1493" s="2">
        <f t="shared" si="610"/>
        <v>0</v>
      </c>
      <c r="BI1493" s="2">
        <f t="shared" si="611"/>
        <v>0</v>
      </c>
      <c r="BJ1493" s="2"/>
      <c r="BK1493" t="s">
        <v>1462</v>
      </c>
      <c r="BL1493" t="s">
        <v>2282</v>
      </c>
      <c r="BO1493" s="99">
        <v>40</v>
      </c>
      <c r="BP1493" s="97">
        <v>11</v>
      </c>
      <c r="BQ1493" s="103">
        <f t="shared" si="612"/>
        <v>40011</v>
      </c>
      <c r="BS1493" s="7" t="s">
        <v>2466</v>
      </c>
    </row>
    <row r="1494" spans="1:71" s="1" customFormat="1" ht="14" hidden="1" customHeight="1" outlineLevel="1" x14ac:dyDescent="0.2">
      <c r="A1494" t="s">
        <v>2179</v>
      </c>
      <c r="B1494" t="s">
        <v>2282</v>
      </c>
      <c r="C1494" s="1">
        <f t="shared" si="603"/>
        <v>11349</v>
      </c>
      <c r="D1494" s="7">
        <f>IF(N1494&gt;0, RANK(N1494,(N1494:P1494,Q1494:AE1494)),0)</f>
        <v>2</v>
      </c>
      <c r="E1494" s="7">
        <f>IF(O1494&gt;0,RANK(O1494,(N1494:P1494,Q1494:AE1494)),0)</f>
        <v>1</v>
      </c>
      <c r="F1494" s="7">
        <f>IF(P1494&gt;0,RANK(P1494,(N1494:P1494,Q1494:AE1494)),0)</f>
        <v>0</v>
      </c>
      <c r="G1494" s="1">
        <f t="shared" si="600"/>
        <v>3555</v>
      </c>
      <c r="H1494" s="2">
        <f t="shared" si="601"/>
        <v>0.31324345757335448</v>
      </c>
      <c r="I1494" s="2"/>
      <c r="J1494" s="2">
        <f t="shared" si="604"/>
        <v>0.33007313419684553</v>
      </c>
      <c r="K1494" s="2">
        <f t="shared" si="605"/>
        <v>0.64331659177020006</v>
      </c>
      <c r="L1494" s="2">
        <f t="shared" si="606"/>
        <v>0</v>
      </c>
      <c r="M1494" s="2">
        <f t="shared" si="607"/>
        <v>2.6610274032954462E-2</v>
      </c>
      <c r="N1494" s="1">
        <v>3746</v>
      </c>
      <c r="O1494" s="1">
        <v>7301</v>
      </c>
      <c r="Q1494" s="61">
        <v>302</v>
      </c>
      <c r="R1494" s="61"/>
      <c r="S1494" s="61"/>
      <c r="T1494" s="61"/>
      <c r="U1494" s="61"/>
      <c r="V1494" s="61"/>
      <c r="W1494" s="61"/>
      <c r="X1494" s="61"/>
      <c r="Y1494" s="61"/>
      <c r="Z1494" s="61"/>
      <c r="BB1494" s="7">
        <f>IF(Q1494&gt;0,RANK(Q1494,(N1494:P1494,Q1494:AE1494)),0)</f>
        <v>3</v>
      </c>
      <c r="BC1494" s="7">
        <f>IF(R1494&gt;0,RANK(R1494,(N1494:P1494,Q1494:AE1494)),0)</f>
        <v>0</v>
      </c>
      <c r="BD1494" s="7">
        <f>IF(T1494&gt;0,RANK(T1494,(N1494:P1494,Q1494:AE1494)),0)</f>
        <v>0</v>
      </c>
      <c r="BE1494" s="7">
        <f>IF(S1494&gt;0,RANK(S1494,(N1494:P1494,Q1494:AE1494)),0)</f>
        <v>0</v>
      </c>
      <c r="BF1494" s="2">
        <f t="shared" si="608"/>
        <v>2.6610274032954444E-2</v>
      </c>
      <c r="BG1494" s="2">
        <f t="shared" si="609"/>
        <v>0</v>
      </c>
      <c r="BH1494" s="2">
        <f t="shared" si="610"/>
        <v>0</v>
      </c>
      <c r="BI1494" s="2">
        <f t="shared" si="611"/>
        <v>0</v>
      </c>
      <c r="BJ1494" s="2"/>
      <c r="BK1494" t="s">
        <v>2179</v>
      </c>
      <c r="BL1494" t="s">
        <v>2282</v>
      </c>
      <c r="BO1494" s="99">
        <v>40</v>
      </c>
      <c r="BP1494" s="97">
        <v>13</v>
      </c>
      <c r="BQ1494" s="103">
        <f t="shared" si="612"/>
        <v>40013</v>
      </c>
      <c r="BS1494" s="7" t="s">
        <v>2466</v>
      </c>
    </row>
    <row r="1495" spans="1:71" s="1" customFormat="1" ht="14" hidden="1" customHeight="1" outlineLevel="1" x14ac:dyDescent="0.2">
      <c r="A1495" t="s">
        <v>1308</v>
      </c>
      <c r="B1495" t="s">
        <v>2282</v>
      </c>
      <c r="C1495" s="1">
        <f t="shared" si="603"/>
        <v>7362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0</v>
      </c>
      <c r="G1495" s="1">
        <f t="shared" si="600"/>
        <v>1004</v>
      </c>
      <c r="H1495" s="2">
        <f t="shared" si="601"/>
        <v>0.13637598478674273</v>
      </c>
      <c r="I1495" s="2"/>
      <c r="J1495" s="2">
        <f t="shared" si="604"/>
        <v>0.41333876663950014</v>
      </c>
      <c r="K1495" s="2">
        <f t="shared" si="605"/>
        <v>0.54971475142624282</v>
      </c>
      <c r="L1495" s="2">
        <f t="shared" si="606"/>
        <v>0</v>
      </c>
      <c r="M1495" s="2">
        <f t="shared" si="607"/>
        <v>3.6946481934257092E-2</v>
      </c>
      <c r="N1495" s="1">
        <v>3043</v>
      </c>
      <c r="O1495" s="1">
        <v>4047</v>
      </c>
      <c r="Q1495" s="61">
        <v>272</v>
      </c>
      <c r="R1495" s="61"/>
      <c r="S1495" s="61"/>
      <c r="T1495" s="61"/>
      <c r="U1495" s="61"/>
      <c r="V1495" s="61"/>
      <c r="W1495" s="61"/>
      <c r="X1495" s="61"/>
      <c r="Y1495" s="61"/>
      <c r="Z1495" s="61"/>
      <c r="BB1495" s="7">
        <f>IF(Q1495&gt;0,RANK(Q1495,(N1495:P1495,Q1495:AE1495)),0)</f>
        <v>3</v>
      </c>
      <c r="BC1495" s="7">
        <f>IF(R1495&gt;0,RANK(R1495,(N1495:P1495,Q1495:AE1495)),0)</f>
        <v>0</v>
      </c>
      <c r="BD1495" s="7">
        <f>IF(T1495&gt;0,RANK(T1495,(N1495:P1495,Q1495:AE1495)),0)</f>
        <v>0</v>
      </c>
      <c r="BE1495" s="7">
        <f>IF(S1495&gt;0,RANK(S1495,(N1495:P1495,Q1495:AE1495)),0)</f>
        <v>0</v>
      </c>
      <c r="BF1495" s="2">
        <f t="shared" si="608"/>
        <v>3.6946481934256994E-2</v>
      </c>
      <c r="BG1495" s="2">
        <f t="shared" si="609"/>
        <v>0</v>
      </c>
      <c r="BH1495" s="2">
        <f t="shared" si="610"/>
        <v>0</v>
      </c>
      <c r="BI1495" s="2">
        <f t="shared" si="611"/>
        <v>0</v>
      </c>
      <c r="BJ1495" s="2"/>
      <c r="BK1495" t="s">
        <v>1308</v>
      </c>
      <c r="BL1495" t="s">
        <v>2282</v>
      </c>
      <c r="BO1495" s="99">
        <v>40</v>
      </c>
      <c r="BP1495" s="97">
        <v>15</v>
      </c>
      <c r="BQ1495" s="103">
        <f t="shared" si="612"/>
        <v>40015</v>
      </c>
      <c r="BS1495" s="7" t="s">
        <v>2466</v>
      </c>
    </row>
    <row r="1496" spans="1:71" ht="14" hidden="1" customHeight="1" outlineLevel="1" x14ac:dyDescent="0.2">
      <c r="A1496" t="s">
        <v>592</v>
      </c>
      <c r="B1496" t="s">
        <v>2282</v>
      </c>
      <c r="C1496" s="1">
        <f t="shared" si="603"/>
        <v>45951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0</v>
      </c>
      <c r="G1496" s="1">
        <f t="shared" si="600"/>
        <v>10666</v>
      </c>
      <c r="H1496" s="2">
        <f t="shared" si="601"/>
        <v>0.23211682009096646</v>
      </c>
      <c r="I1496" s="2"/>
      <c r="J1496" s="2">
        <f t="shared" si="604"/>
        <v>0.36438815259733193</v>
      </c>
      <c r="K1496" s="2">
        <f t="shared" si="605"/>
        <v>0.59650497268829838</v>
      </c>
      <c r="L1496" s="2">
        <f t="shared" si="606"/>
        <v>0</v>
      </c>
      <c r="M1496" s="2">
        <f t="shared" si="607"/>
        <v>3.9106874714369688E-2</v>
      </c>
      <c r="N1496" s="1">
        <v>16744</v>
      </c>
      <c r="O1496" s="1">
        <v>27410</v>
      </c>
      <c r="Q1496" s="61">
        <v>1797</v>
      </c>
      <c r="R1496" s="61"/>
      <c r="S1496" s="61"/>
      <c r="T1496" s="61"/>
      <c r="U1496" s="61"/>
      <c r="V1496" s="61"/>
      <c r="W1496" s="61"/>
      <c r="X1496" s="61"/>
      <c r="Y1496" s="61"/>
      <c r="Z1496" s="61"/>
      <c r="BB1496" s="7">
        <f>IF(Q1496&gt;0,RANK(Q1496,(N1496:P1496,Q1496:AE1496)),0)</f>
        <v>3</v>
      </c>
      <c r="BC1496" s="7">
        <f>IF(R1496&gt;0,RANK(R1496,(N1496:P1496,Q1496:AE1496)),0)</f>
        <v>0</v>
      </c>
      <c r="BD1496" s="7">
        <f>IF(T1496&gt;0,RANK(T1496,(N1496:P1496,Q1496:AE1496)),0)</f>
        <v>0</v>
      </c>
      <c r="BE1496" s="7">
        <f>IF(S1496&gt;0,RANK(S1496,(N1496:P1496,Q1496:AE1496)),0)</f>
        <v>0</v>
      </c>
      <c r="BF1496" s="2">
        <f t="shared" si="608"/>
        <v>3.9106874714369654E-2</v>
      </c>
      <c r="BG1496" s="2">
        <f t="shared" si="609"/>
        <v>0</v>
      </c>
      <c r="BH1496" s="2">
        <f t="shared" si="610"/>
        <v>0</v>
      </c>
      <c r="BI1496" s="2">
        <f t="shared" si="611"/>
        <v>0</v>
      </c>
      <c r="BK1496" t="s">
        <v>592</v>
      </c>
      <c r="BL1496" t="s">
        <v>2282</v>
      </c>
      <c r="BO1496" s="99">
        <v>40</v>
      </c>
      <c r="BP1496" s="97">
        <v>17</v>
      </c>
      <c r="BQ1496" s="103">
        <f t="shared" si="612"/>
        <v>40017</v>
      </c>
      <c r="BS1496" s="7" t="s">
        <v>2466</v>
      </c>
    </row>
    <row r="1497" spans="1:71" ht="14" hidden="1" customHeight="1" outlineLevel="1" x14ac:dyDescent="0.2">
      <c r="A1497" t="s">
        <v>393</v>
      </c>
      <c r="B1497" t="s">
        <v>2282</v>
      </c>
      <c r="C1497" s="1">
        <f t="shared" si="603"/>
        <v>14004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1">
        <f t="shared" si="600"/>
        <v>4645</v>
      </c>
      <c r="H1497" s="2">
        <f t="shared" si="601"/>
        <v>0.33169094544415884</v>
      </c>
      <c r="I1497" s="2"/>
      <c r="J1497" s="2">
        <f t="shared" si="604"/>
        <v>0.31740931162524993</v>
      </c>
      <c r="K1497" s="2">
        <f t="shared" si="605"/>
        <v>0.64910025706940877</v>
      </c>
      <c r="L1497" s="2">
        <f t="shared" si="606"/>
        <v>0</v>
      </c>
      <c r="M1497" s="2">
        <f t="shared" si="607"/>
        <v>3.349043130534135E-2</v>
      </c>
      <c r="N1497" s="1">
        <v>4445</v>
      </c>
      <c r="O1497" s="1">
        <v>9090</v>
      </c>
      <c r="Q1497" s="61">
        <v>469</v>
      </c>
      <c r="R1497" s="61"/>
      <c r="S1497" s="61"/>
      <c r="T1497" s="61"/>
      <c r="U1497" s="61"/>
      <c r="V1497" s="61"/>
      <c r="W1497" s="61"/>
      <c r="X1497" s="61"/>
      <c r="Y1497" s="61"/>
      <c r="Z1497" s="61"/>
      <c r="BB1497" s="7">
        <f>IF(Q1497&gt;0,RANK(Q1497,(N1497:P1497,Q1497:AE1497)),0)</f>
        <v>3</v>
      </c>
      <c r="BC1497" s="7">
        <f>IF(R1497&gt;0,RANK(R1497,(N1497:P1497,Q1497:AE1497)),0)</f>
        <v>0</v>
      </c>
      <c r="BD1497" s="7">
        <f>IF(T1497&gt;0,RANK(T1497,(N1497:P1497,Q1497:AE1497)),0)</f>
        <v>0</v>
      </c>
      <c r="BE1497" s="7">
        <f>IF(S1497&gt;0,RANK(S1497,(N1497:P1497,Q1497:AE1497)),0)</f>
        <v>0</v>
      </c>
      <c r="BF1497" s="2">
        <f t="shared" si="608"/>
        <v>3.349043130534133E-2</v>
      </c>
      <c r="BG1497" s="2">
        <f t="shared" si="609"/>
        <v>0</v>
      </c>
      <c r="BH1497" s="2">
        <f t="shared" si="610"/>
        <v>0</v>
      </c>
      <c r="BI1497" s="2">
        <f t="shared" si="611"/>
        <v>0</v>
      </c>
      <c r="BK1497" t="s">
        <v>393</v>
      </c>
      <c r="BL1497" t="s">
        <v>2282</v>
      </c>
      <c r="BO1497" s="99">
        <v>40</v>
      </c>
      <c r="BP1497" s="97">
        <v>19</v>
      </c>
      <c r="BQ1497" s="103">
        <f t="shared" si="612"/>
        <v>40019</v>
      </c>
      <c r="BS1497" s="7" t="s">
        <v>2466</v>
      </c>
    </row>
    <row r="1498" spans="1:71" ht="14" hidden="1" customHeight="1" outlineLevel="1" x14ac:dyDescent="0.2">
      <c r="A1498" t="s">
        <v>729</v>
      </c>
      <c r="B1498" t="s">
        <v>2282</v>
      </c>
      <c r="C1498" s="1">
        <f t="shared" si="603"/>
        <v>13901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>IF(P1498&gt;0,RANK(P1498,(N1498:P1498,Q1498:AE1498)),0)</f>
        <v>0</v>
      </c>
      <c r="G1498" s="1">
        <f t="shared" si="600"/>
        <v>634</v>
      </c>
      <c r="H1498" s="2">
        <f t="shared" si="601"/>
        <v>4.5608229623768072E-2</v>
      </c>
      <c r="I1498" s="2"/>
      <c r="J1498" s="2">
        <f t="shared" si="604"/>
        <v>0.50140277677864897</v>
      </c>
      <c r="K1498" s="2">
        <f t="shared" si="605"/>
        <v>0.45579454715488094</v>
      </c>
      <c r="L1498" s="2">
        <f t="shared" si="606"/>
        <v>0</v>
      </c>
      <c r="M1498" s="2">
        <f t="shared" si="607"/>
        <v>4.2802676066470091E-2</v>
      </c>
      <c r="N1498" s="1">
        <v>6970</v>
      </c>
      <c r="O1498" s="1">
        <v>6336</v>
      </c>
      <c r="Q1498" s="61">
        <v>595</v>
      </c>
      <c r="R1498" s="61"/>
      <c r="S1498" s="61"/>
      <c r="T1498" s="61"/>
      <c r="U1498" s="61"/>
      <c r="V1498" s="61"/>
      <c r="W1498" s="61"/>
      <c r="X1498" s="61"/>
      <c r="Y1498" s="61"/>
      <c r="Z1498" s="61"/>
      <c r="BB1498" s="7">
        <f>IF(Q1498&gt;0,RANK(Q1498,(N1498:P1498,Q1498:AE1498)),0)</f>
        <v>3</v>
      </c>
      <c r="BC1498" s="7">
        <f>IF(R1498&gt;0,RANK(R1498,(N1498:P1498,Q1498:AE1498)),0)</f>
        <v>0</v>
      </c>
      <c r="BD1498" s="7">
        <f>IF(T1498&gt;0,RANK(T1498,(N1498:P1498,Q1498:AE1498)),0)</f>
        <v>0</v>
      </c>
      <c r="BE1498" s="7">
        <f>IF(S1498&gt;0,RANK(S1498,(N1498:P1498,Q1498:AE1498)),0)</f>
        <v>0</v>
      </c>
      <c r="BF1498" s="2">
        <f t="shared" si="608"/>
        <v>4.2802676066470036E-2</v>
      </c>
      <c r="BG1498" s="2">
        <f t="shared" si="609"/>
        <v>0</v>
      </c>
      <c r="BH1498" s="2">
        <f t="shared" si="610"/>
        <v>0</v>
      </c>
      <c r="BI1498" s="2">
        <f t="shared" si="611"/>
        <v>0</v>
      </c>
      <c r="BK1498" t="s">
        <v>729</v>
      </c>
      <c r="BL1498" t="s">
        <v>2282</v>
      </c>
      <c r="BO1498" s="99">
        <v>40</v>
      </c>
      <c r="BP1498" s="97">
        <v>21</v>
      </c>
      <c r="BQ1498" s="103">
        <f t="shared" si="612"/>
        <v>40021</v>
      </c>
      <c r="BS1498" s="7" t="s">
        <v>2466</v>
      </c>
    </row>
    <row r="1499" spans="1:71" ht="14" hidden="1" customHeight="1" outlineLevel="1" x14ac:dyDescent="0.2">
      <c r="A1499" t="s">
        <v>2411</v>
      </c>
      <c r="B1499" t="s">
        <v>2282</v>
      </c>
      <c r="C1499" s="1">
        <f t="shared" si="603"/>
        <v>4035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0</v>
      </c>
      <c r="G1499" s="1">
        <f t="shared" si="600"/>
        <v>1348</v>
      </c>
      <c r="H1499" s="2">
        <f t="shared" si="601"/>
        <v>0.33407682775712516</v>
      </c>
      <c r="I1499" s="2"/>
      <c r="J1499" s="2">
        <f t="shared" si="604"/>
        <v>0.31871127633209417</v>
      </c>
      <c r="K1499" s="2">
        <f t="shared" si="605"/>
        <v>0.65278810408921928</v>
      </c>
      <c r="L1499" s="2">
        <f t="shared" si="606"/>
        <v>0</v>
      </c>
      <c r="M1499" s="2">
        <f t="shared" si="607"/>
        <v>2.8500619578686548E-2</v>
      </c>
      <c r="N1499" s="1">
        <v>1286</v>
      </c>
      <c r="O1499" s="1">
        <v>2634</v>
      </c>
      <c r="Q1499" s="61">
        <v>115</v>
      </c>
      <c r="R1499" s="61"/>
      <c r="S1499" s="61"/>
      <c r="T1499" s="61"/>
      <c r="U1499" s="61"/>
      <c r="V1499" s="61"/>
      <c r="W1499" s="61"/>
      <c r="X1499" s="61"/>
      <c r="Y1499" s="61"/>
      <c r="Z1499" s="61"/>
      <c r="BB1499" s="7">
        <f>IF(Q1499&gt;0,RANK(Q1499,(N1499:P1499,Q1499:AE1499)),0)</f>
        <v>3</v>
      </c>
      <c r="BC1499" s="7">
        <f>IF(R1499&gt;0,RANK(R1499,(N1499:P1499,Q1499:AE1499)),0)</f>
        <v>0</v>
      </c>
      <c r="BD1499" s="7">
        <f>IF(T1499&gt;0,RANK(T1499,(N1499:P1499,Q1499:AE1499)),0)</f>
        <v>0</v>
      </c>
      <c r="BE1499" s="7">
        <f>IF(S1499&gt;0,RANK(S1499,(N1499:P1499,Q1499:AE1499)),0)</f>
        <v>0</v>
      </c>
      <c r="BF1499" s="2">
        <f t="shared" si="608"/>
        <v>2.8500619578686492E-2</v>
      </c>
      <c r="BG1499" s="2">
        <f t="shared" si="609"/>
        <v>0</v>
      </c>
      <c r="BH1499" s="2">
        <f t="shared" si="610"/>
        <v>0</v>
      </c>
      <c r="BI1499" s="2">
        <f t="shared" si="611"/>
        <v>0</v>
      </c>
      <c r="BK1499" t="s">
        <v>2411</v>
      </c>
      <c r="BL1499" t="s">
        <v>2282</v>
      </c>
      <c r="BO1499" s="99">
        <v>40</v>
      </c>
      <c r="BP1499" s="97">
        <v>23</v>
      </c>
      <c r="BQ1499" s="103">
        <f t="shared" si="612"/>
        <v>40023</v>
      </c>
      <c r="BS1499" s="7" t="s">
        <v>2466</v>
      </c>
    </row>
    <row r="1500" spans="1:71" ht="14" hidden="1" customHeight="1" outlineLevel="1" x14ac:dyDescent="0.2">
      <c r="A1500" t="s">
        <v>1392</v>
      </c>
      <c r="B1500" t="s">
        <v>2282</v>
      </c>
      <c r="C1500" s="1">
        <f t="shared" si="603"/>
        <v>799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0</v>
      </c>
      <c r="G1500" s="1">
        <f t="shared" si="600"/>
        <v>584</v>
      </c>
      <c r="H1500" s="2">
        <f t="shared" si="601"/>
        <v>0.7309136420525657</v>
      </c>
      <c r="I1500" s="2"/>
      <c r="J1500" s="2">
        <f t="shared" si="604"/>
        <v>0.12265331664580725</v>
      </c>
      <c r="K1500" s="2">
        <f t="shared" si="605"/>
        <v>0.85356695869837296</v>
      </c>
      <c r="L1500" s="2">
        <f t="shared" si="606"/>
        <v>0</v>
      </c>
      <c r="M1500" s="2">
        <f t="shared" si="607"/>
        <v>2.3779724655819789E-2</v>
      </c>
      <c r="N1500" s="1">
        <v>98</v>
      </c>
      <c r="O1500" s="1">
        <v>682</v>
      </c>
      <c r="Q1500" s="61">
        <v>19</v>
      </c>
      <c r="R1500" s="61"/>
      <c r="S1500" s="61"/>
      <c r="T1500" s="61"/>
      <c r="U1500" s="61"/>
      <c r="V1500" s="61"/>
      <c r="W1500" s="61"/>
      <c r="X1500" s="61"/>
      <c r="Y1500" s="61"/>
      <c r="Z1500" s="61"/>
      <c r="BB1500" s="7">
        <f>IF(Q1500&gt;0,RANK(Q1500,(N1500:P1500,Q1500:AE1500)),0)</f>
        <v>3</v>
      </c>
      <c r="BC1500" s="7">
        <f>IF(R1500&gt;0,RANK(R1500,(N1500:P1500,Q1500:AE1500)),0)</f>
        <v>0</v>
      </c>
      <c r="BD1500" s="7">
        <f>IF(T1500&gt;0,RANK(T1500,(N1500:P1500,Q1500:AE1500)),0)</f>
        <v>0</v>
      </c>
      <c r="BE1500" s="7">
        <f>IF(S1500&gt;0,RANK(S1500,(N1500:P1500,Q1500:AE1500)),0)</f>
        <v>0</v>
      </c>
      <c r="BF1500" s="2">
        <f t="shared" si="608"/>
        <v>2.3779724655819776E-2</v>
      </c>
      <c r="BG1500" s="2">
        <f t="shared" si="609"/>
        <v>0</v>
      </c>
      <c r="BH1500" s="2">
        <f t="shared" si="610"/>
        <v>0</v>
      </c>
      <c r="BI1500" s="2">
        <f t="shared" si="611"/>
        <v>0</v>
      </c>
      <c r="BK1500" t="s">
        <v>1392</v>
      </c>
      <c r="BL1500" t="s">
        <v>2282</v>
      </c>
      <c r="BO1500" s="99">
        <v>40</v>
      </c>
      <c r="BP1500" s="97">
        <v>25</v>
      </c>
      <c r="BQ1500" s="103">
        <f t="shared" si="612"/>
        <v>40025</v>
      </c>
      <c r="BS1500" s="7" t="s">
        <v>2466</v>
      </c>
    </row>
    <row r="1501" spans="1:71" ht="14" hidden="1" customHeight="1" outlineLevel="1" x14ac:dyDescent="0.2">
      <c r="A1501" t="s">
        <v>1788</v>
      </c>
      <c r="B1501" t="s">
        <v>2282</v>
      </c>
      <c r="C1501" s="1">
        <f t="shared" si="603"/>
        <v>92147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>IF(P1501&gt;0,RANK(P1501,(N1501:P1501,Q1501:AE1501)),0)</f>
        <v>0</v>
      </c>
      <c r="G1501" s="1">
        <f t="shared" si="600"/>
        <v>4380</v>
      </c>
      <c r="H1501" s="2">
        <f t="shared" si="601"/>
        <v>4.7532746589688216E-2</v>
      </c>
      <c r="I1501" s="2"/>
      <c r="J1501" s="2">
        <f t="shared" si="604"/>
        <v>0.50623460340542825</v>
      </c>
      <c r="K1501" s="2">
        <f t="shared" si="605"/>
        <v>0.45870185681574005</v>
      </c>
      <c r="L1501" s="2">
        <f t="shared" si="606"/>
        <v>0</v>
      </c>
      <c r="M1501" s="2">
        <f t="shared" si="607"/>
        <v>3.5063539778831698E-2</v>
      </c>
      <c r="N1501" s="1">
        <v>46648</v>
      </c>
      <c r="O1501" s="1">
        <v>42268</v>
      </c>
      <c r="Q1501" s="61">
        <v>3231</v>
      </c>
      <c r="R1501" s="61"/>
      <c r="S1501" s="61"/>
      <c r="T1501" s="61"/>
      <c r="U1501" s="61"/>
      <c r="V1501" s="61"/>
      <c r="W1501" s="61"/>
      <c r="X1501" s="61"/>
      <c r="Y1501" s="61"/>
      <c r="Z1501" s="61"/>
      <c r="BB1501" s="7">
        <f>IF(Q1501&gt;0,RANK(Q1501,(N1501:P1501,Q1501:AE1501)),0)</f>
        <v>3</v>
      </c>
      <c r="BC1501" s="7">
        <f>IF(R1501&gt;0,RANK(R1501,(N1501:P1501,Q1501:AE1501)),0)</f>
        <v>0</v>
      </c>
      <c r="BD1501" s="7">
        <f>IF(T1501&gt;0,RANK(T1501,(N1501:P1501,Q1501:AE1501)),0)</f>
        <v>0</v>
      </c>
      <c r="BE1501" s="7">
        <f>IF(S1501&gt;0,RANK(S1501,(N1501:P1501,Q1501:AE1501)),0)</f>
        <v>0</v>
      </c>
      <c r="BF1501" s="2">
        <f t="shared" si="608"/>
        <v>3.506353977883165E-2</v>
      </c>
      <c r="BG1501" s="2">
        <f t="shared" si="609"/>
        <v>0</v>
      </c>
      <c r="BH1501" s="2">
        <f t="shared" si="610"/>
        <v>0</v>
      </c>
      <c r="BI1501" s="2">
        <f t="shared" si="611"/>
        <v>0</v>
      </c>
      <c r="BK1501" t="s">
        <v>1788</v>
      </c>
      <c r="BL1501" t="s">
        <v>2282</v>
      </c>
      <c r="BO1501" s="99">
        <v>40</v>
      </c>
      <c r="BP1501" s="97">
        <v>27</v>
      </c>
      <c r="BQ1501" s="103">
        <f t="shared" si="612"/>
        <v>40027</v>
      </c>
      <c r="BS1501" s="7" t="s">
        <v>2466</v>
      </c>
    </row>
    <row r="1502" spans="1:71" ht="14" hidden="1" customHeight="1" outlineLevel="1" x14ac:dyDescent="0.2">
      <c r="A1502" t="s">
        <v>1887</v>
      </c>
      <c r="B1502" t="s">
        <v>2282</v>
      </c>
      <c r="C1502" s="1">
        <f t="shared" si="603"/>
        <v>1846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600"/>
        <v>468</v>
      </c>
      <c r="H1502" s="2">
        <f t="shared" si="601"/>
        <v>0.25352112676056338</v>
      </c>
      <c r="I1502" s="2"/>
      <c r="J1502" s="2">
        <f t="shared" si="604"/>
        <v>0.35698808234019502</v>
      </c>
      <c r="K1502" s="2">
        <f t="shared" si="605"/>
        <v>0.61050920910075834</v>
      </c>
      <c r="L1502" s="2">
        <f t="shared" si="606"/>
        <v>0</v>
      </c>
      <c r="M1502" s="2">
        <f t="shared" si="607"/>
        <v>3.2502708559046689E-2</v>
      </c>
      <c r="N1502" s="1">
        <v>659</v>
      </c>
      <c r="O1502" s="1">
        <v>1127</v>
      </c>
      <c r="Q1502" s="61">
        <v>60</v>
      </c>
      <c r="R1502" s="61"/>
      <c r="S1502" s="61"/>
      <c r="T1502" s="61"/>
      <c r="U1502" s="61"/>
      <c r="V1502" s="61"/>
      <c r="W1502" s="61"/>
      <c r="X1502" s="61"/>
      <c r="Y1502" s="61"/>
      <c r="Z1502" s="61"/>
      <c r="BB1502" s="7">
        <f>IF(Q1502&gt;0,RANK(Q1502,(N1502:P1502,Q1502:AE1502)),0)</f>
        <v>3</v>
      </c>
      <c r="BC1502" s="7">
        <f>IF(R1502&gt;0,RANK(R1502,(N1502:P1502,Q1502:AE1502)),0)</f>
        <v>0</v>
      </c>
      <c r="BD1502" s="7">
        <f>IF(T1502&gt;0,RANK(T1502,(N1502:P1502,Q1502:AE1502)),0)</f>
        <v>0</v>
      </c>
      <c r="BE1502" s="7">
        <f>IF(S1502&gt;0,RANK(S1502,(N1502:P1502,Q1502:AE1502)),0)</f>
        <v>0</v>
      </c>
      <c r="BF1502" s="2">
        <f t="shared" si="608"/>
        <v>3.2502708559046585E-2</v>
      </c>
      <c r="BG1502" s="2">
        <f t="shared" si="609"/>
        <v>0</v>
      </c>
      <c r="BH1502" s="2">
        <f t="shared" si="610"/>
        <v>0</v>
      </c>
      <c r="BI1502" s="2">
        <f t="shared" si="611"/>
        <v>0</v>
      </c>
      <c r="BK1502" t="s">
        <v>1887</v>
      </c>
      <c r="BL1502" t="s">
        <v>2282</v>
      </c>
      <c r="BO1502" s="99">
        <v>40</v>
      </c>
      <c r="BP1502" s="97">
        <v>29</v>
      </c>
      <c r="BQ1502" s="103">
        <f t="shared" si="612"/>
        <v>40029</v>
      </c>
      <c r="BS1502" s="7" t="s">
        <v>2466</v>
      </c>
    </row>
    <row r="1503" spans="1:71" ht="14" hidden="1" customHeight="1" outlineLevel="1" x14ac:dyDescent="0.2">
      <c r="A1503" t="s">
        <v>1134</v>
      </c>
      <c r="B1503" t="s">
        <v>2282</v>
      </c>
      <c r="C1503" s="1">
        <f t="shared" si="603"/>
        <v>26543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0</v>
      </c>
      <c r="G1503" s="1">
        <f t="shared" si="600"/>
        <v>844</v>
      </c>
      <c r="H1503" s="2">
        <f t="shared" si="601"/>
        <v>3.1797460724108051E-2</v>
      </c>
      <c r="I1503" s="2"/>
      <c r="J1503" s="2">
        <f t="shared" si="604"/>
        <v>0.46475530271634707</v>
      </c>
      <c r="K1503" s="2">
        <f t="shared" si="605"/>
        <v>0.49655276344045512</v>
      </c>
      <c r="L1503" s="2">
        <f t="shared" si="606"/>
        <v>0</v>
      </c>
      <c r="M1503" s="2">
        <f t="shared" si="607"/>
        <v>3.8691933843197746E-2</v>
      </c>
      <c r="N1503" s="1">
        <v>12336</v>
      </c>
      <c r="O1503" s="1">
        <v>13180</v>
      </c>
      <c r="Q1503" s="61">
        <v>1027</v>
      </c>
      <c r="R1503" s="61"/>
      <c r="S1503" s="61"/>
      <c r="T1503" s="61"/>
      <c r="U1503" s="61"/>
      <c r="V1503" s="61"/>
      <c r="W1503" s="61"/>
      <c r="X1503" s="61"/>
      <c r="Y1503" s="61"/>
      <c r="Z1503" s="61"/>
      <c r="BB1503" s="7">
        <f>IF(Q1503&gt;0,RANK(Q1503,(N1503:P1503,Q1503:AE1503)),0)</f>
        <v>3</v>
      </c>
      <c r="BC1503" s="7">
        <f>IF(R1503&gt;0,RANK(R1503,(N1503:P1503,Q1503:AE1503)),0)</f>
        <v>0</v>
      </c>
      <c r="BD1503" s="7">
        <f>IF(T1503&gt;0,RANK(T1503,(N1503:P1503,Q1503:AE1503)),0)</f>
        <v>0</v>
      </c>
      <c r="BE1503" s="7">
        <f>IF(S1503&gt;0,RANK(S1503,(N1503:P1503,Q1503:AE1503)),0)</f>
        <v>0</v>
      </c>
      <c r="BF1503" s="2">
        <f t="shared" si="608"/>
        <v>3.8691933843197829E-2</v>
      </c>
      <c r="BG1503" s="2">
        <f t="shared" si="609"/>
        <v>0</v>
      </c>
      <c r="BH1503" s="2">
        <f t="shared" si="610"/>
        <v>0</v>
      </c>
      <c r="BI1503" s="2">
        <f t="shared" si="611"/>
        <v>0</v>
      </c>
      <c r="BK1503" t="s">
        <v>1134</v>
      </c>
      <c r="BL1503" t="s">
        <v>2282</v>
      </c>
      <c r="BO1503" s="99">
        <v>40</v>
      </c>
      <c r="BP1503" s="97">
        <v>31</v>
      </c>
      <c r="BQ1503" s="103">
        <f t="shared" si="612"/>
        <v>40031</v>
      </c>
      <c r="BS1503" s="7" t="s">
        <v>2466</v>
      </c>
    </row>
    <row r="1504" spans="1:71" ht="14" hidden="1" customHeight="1" outlineLevel="1" x14ac:dyDescent="0.2">
      <c r="A1504" t="s">
        <v>1499</v>
      </c>
      <c r="B1504" t="s">
        <v>2282</v>
      </c>
      <c r="C1504" s="1">
        <f t="shared" si="603"/>
        <v>2005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0</v>
      </c>
      <c r="G1504" s="1">
        <f t="shared" si="600"/>
        <v>714</v>
      </c>
      <c r="H1504" s="2">
        <f t="shared" si="601"/>
        <v>0.35610972568578553</v>
      </c>
      <c r="I1504" s="2"/>
      <c r="J1504" s="2">
        <f t="shared" si="604"/>
        <v>0.29825436408977557</v>
      </c>
      <c r="K1504" s="2">
        <f t="shared" si="605"/>
        <v>0.65436408977556104</v>
      </c>
      <c r="L1504" s="2">
        <f t="shared" si="606"/>
        <v>0</v>
      </c>
      <c r="M1504" s="2">
        <f t="shared" si="607"/>
        <v>4.7381546134663388E-2</v>
      </c>
      <c r="N1504" s="1">
        <v>598</v>
      </c>
      <c r="O1504" s="1">
        <v>1312</v>
      </c>
      <c r="Q1504" s="61">
        <v>95</v>
      </c>
      <c r="R1504" s="61"/>
      <c r="S1504" s="61"/>
      <c r="T1504" s="61"/>
      <c r="U1504" s="61"/>
      <c r="V1504" s="61"/>
      <c r="W1504" s="61"/>
      <c r="X1504" s="61"/>
      <c r="Y1504" s="61"/>
      <c r="Z1504" s="61"/>
      <c r="BB1504" s="7">
        <f>IF(Q1504&gt;0,RANK(Q1504,(N1504:P1504,Q1504:AE1504)),0)</f>
        <v>3</v>
      </c>
      <c r="BC1504" s="7">
        <f>IF(R1504&gt;0,RANK(R1504,(N1504:P1504,Q1504:AE1504)),0)</f>
        <v>0</v>
      </c>
      <c r="BD1504" s="7">
        <f>IF(T1504&gt;0,RANK(T1504,(N1504:P1504,Q1504:AE1504)),0)</f>
        <v>0</v>
      </c>
      <c r="BE1504" s="7">
        <f>IF(S1504&gt;0,RANK(S1504,(N1504:P1504,Q1504:AE1504)),0)</f>
        <v>0</v>
      </c>
      <c r="BF1504" s="2">
        <f t="shared" si="608"/>
        <v>4.738154613466334E-2</v>
      </c>
      <c r="BG1504" s="2">
        <f t="shared" si="609"/>
        <v>0</v>
      </c>
      <c r="BH1504" s="2">
        <f t="shared" si="610"/>
        <v>0</v>
      </c>
      <c r="BI1504" s="2">
        <f t="shared" si="611"/>
        <v>0</v>
      </c>
      <c r="BK1504" t="s">
        <v>1499</v>
      </c>
      <c r="BL1504" t="s">
        <v>2282</v>
      </c>
      <c r="BO1504" s="99">
        <v>40</v>
      </c>
      <c r="BP1504" s="97">
        <v>33</v>
      </c>
      <c r="BQ1504" s="103">
        <f t="shared" si="612"/>
        <v>40033</v>
      </c>
      <c r="BS1504" s="7" t="s">
        <v>2466</v>
      </c>
    </row>
    <row r="1505" spans="1:71" ht="14" hidden="1" customHeight="1" outlineLevel="1" x14ac:dyDescent="0.2">
      <c r="A1505" t="s">
        <v>1388</v>
      </c>
      <c r="B1505" t="s">
        <v>2282</v>
      </c>
      <c r="C1505" s="1">
        <f t="shared" si="603"/>
        <v>4740</v>
      </c>
      <c r="D1505" s="7">
        <f>IF(N1505&gt;0, RANK(N1505,(N1505:P1505,Q1505:AE1505)),0)</f>
        <v>2</v>
      </c>
      <c r="E1505" s="7">
        <f>IF(O1505&gt;0,RANK(O1505,(N1505:P1505,Q1505:AE1505)),0)</f>
        <v>1</v>
      </c>
      <c r="F1505" s="7">
        <f>IF(P1505&gt;0,RANK(P1505,(N1505:P1505,Q1505:AE1505)),0)</f>
        <v>0</v>
      </c>
      <c r="G1505" s="1">
        <f t="shared" si="600"/>
        <v>1150</v>
      </c>
      <c r="H1505" s="2">
        <f t="shared" si="601"/>
        <v>0.24261603375527427</v>
      </c>
      <c r="I1505" s="2"/>
      <c r="J1505" s="2">
        <f t="shared" si="604"/>
        <v>0.36139240506329112</v>
      </c>
      <c r="K1505" s="2">
        <f t="shared" si="605"/>
        <v>0.60400843881856536</v>
      </c>
      <c r="L1505" s="2">
        <f t="shared" si="606"/>
        <v>0</v>
      </c>
      <c r="M1505" s="2">
        <f t="shared" si="607"/>
        <v>3.459915611814357E-2</v>
      </c>
      <c r="N1505" s="1">
        <v>1713</v>
      </c>
      <c r="O1505" s="1">
        <v>2863</v>
      </c>
      <c r="Q1505" s="61">
        <v>164</v>
      </c>
      <c r="R1505" s="61"/>
      <c r="S1505" s="61"/>
      <c r="T1505" s="61"/>
      <c r="U1505" s="61"/>
      <c r="V1505" s="61"/>
      <c r="W1505" s="61"/>
      <c r="X1505" s="61"/>
      <c r="Y1505" s="61"/>
      <c r="Z1505" s="61"/>
      <c r="BB1505" s="7">
        <f>IF(Q1505&gt;0,RANK(Q1505,(N1505:P1505,Q1505:AE1505)),0)</f>
        <v>3</v>
      </c>
      <c r="BC1505" s="7">
        <f>IF(R1505&gt;0,RANK(R1505,(N1505:P1505,Q1505:AE1505)),0)</f>
        <v>0</v>
      </c>
      <c r="BD1505" s="7">
        <f>IF(T1505&gt;0,RANK(T1505,(N1505:P1505,Q1505:AE1505)),0)</f>
        <v>0</v>
      </c>
      <c r="BE1505" s="7">
        <f>IF(S1505&gt;0,RANK(S1505,(N1505:P1505,Q1505:AE1505)),0)</f>
        <v>0</v>
      </c>
      <c r="BF1505" s="2">
        <f t="shared" si="608"/>
        <v>3.4599156118143459E-2</v>
      </c>
      <c r="BG1505" s="2">
        <f t="shared" si="609"/>
        <v>0</v>
      </c>
      <c r="BH1505" s="2">
        <f t="shared" si="610"/>
        <v>0</v>
      </c>
      <c r="BI1505" s="2">
        <f t="shared" si="611"/>
        <v>0</v>
      </c>
      <c r="BK1505" t="s">
        <v>1388</v>
      </c>
      <c r="BL1505" t="s">
        <v>2282</v>
      </c>
      <c r="BO1505" s="99">
        <v>40</v>
      </c>
      <c r="BP1505" s="97">
        <v>35</v>
      </c>
      <c r="BQ1505" s="103">
        <f t="shared" si="612"/>
        <v>40035</v>
      </c>
      <c r="BS1505" s="7" t="s">
        <v>2466</v>
      </c>
    </row>
    <row r="1506" spans="1:71" ht="14" hidden="1" customHeight="1" outlineLevel="1" x14ac:dyDescent="0.2">
      <c r="A1506" t="s">
        <v>2345</v>
      </c>
      <c r="B1506" t="s">
        <v>2282</v>
      </c>
      <c r="C1506" s="1">
        <f t="shared" si="603"/>
        <v>22693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si="600"/>
        <v>7822</v>
      </c>
      <c r="H1506" s="2">
        <f t="shared" si="601"/>
        <v>0.34468778918609261</v>
      </c>
      <c r="I1506" s="2"/>
      <c r="J1506" s="2">
        <f t="shared" si="604"/>
        <v>0.31058035517560484</v>
      </c>
      <c r="K1506" s="2">
        <f t="shared" si="605"/>
        <v>0.65526814436169745</v>
      </c>
      <c r="L1506" s="2">
        <f t="shared" si="606"/>
        <v>0</v>
      </c>
      <c r="M1506" s="2">
        <f t="shared" si="607"/>
        <v>3.415150046269777E-2</v>
      </c>
      <c r="N1506" s="1">
        <v>7048</v>
      </c>
      <c r="O1506" s="1">
        <v>14870</v>
      </c>
      <c r="Q1506" s="61">
        <v>775</v>
      </c>
      <c r="R1506" s="61"/>
      <c r="S1506" s="61"/>
      <c r="T1506" s="61"/>
      <c r="U1506" s="61"/>
      <c r="V1506" s="61"/>
      <c r="W1506" s="61"/>
      <c r="X1506" s="61"/>
      <c r="Y1506" s="61"/>
      <c r="Z1506" s="61"/>
      <c r="BB1506" s="7">
        <f>IF(Q1506&gt;0,RANK(Q1506,(N1506:P1506,Q1506:AE1506)),0)</f>
        <v>3</v>
      </c>
      <c r="BC1506" s="7">
        <f>IF(R1506&gt;0,RANK(R1506,(N1506:P1506,Q1506:AE1506)),0)</f>
        <v>0</v>
      </c>
      <c r="BD1506" s="7">
        <f>IF(T1506&gt;0,RANK(T1506,(N1506:P1506,Q1506:AE1506)),0)</f>
        <v>0</v>
      </c>
      <c r="BE1506" s="7">
        <f>IF(S1506&gt;0,RANK(S1506,(N1506:P1506,Q1506:AE1506)),0)</f>
        <v>0</v>
      </c>
      <c r="BF1506" s="2">
        <f t="shared" si="608"/>
        <v>3.4151500462697749E-2</v>
      </c>
      <c r="BG1506" s="2">
        <f t="shared" si="609"/>
        <v>0</v>
      </c>
      <c r="BH1506" s="2">
        <f t="shared" si="610"/>
        <v>0</v>
      </c>
      <c r="BI1506" s="2">
        <f t="shared" si="611"/>
        <v>0</v>
      </c>
      <c r="BK1506" t="s">
        <v>2345</v>
      </c>
      <c r="BL1506" t="s">
        <v>2282</v>
      </c>
      <c r="BO1506" s="99">
        <v>40</v>
      </c>
      <c r="BP1506" s="97">
        <v>37</v>
      </c>
      <c r="BQ1506" s="103">
        <f t="shared" si="612"/>
        <v>40037</v>
      </c>
      <c r="BS1506" s="7" t="s">
        <v>2466</v>
      </c>
    </row>
    <row r="1507" spans="1:71" ht="14" hidden="1" customHeight="1" outlineLevel="1" x14ac:dyDescent="0.2">
      <c r="A1507" t="s">
        <v>2352</v>
      </c>
      <c r="B1507" t="s">
        <v>2282</v>
      </c>
      <c r="C1507" s="1">
        <f t="shared" si="603"/>
        <v>8288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1">
        <f t="shared" si="600"/>
        <v>2524</v>
      </c>
      <c r="H1507" s="2">
        <f t="shared" si="601"/>
        <v>0.30453667953667951</v>
      </c>
      <c r="I1507" s="2"/>
      <c r="J1507" s="2">
        <f t="shared" si="604"/>
        <v>0.32758204633204635</v>
      </c>
      <c r="K1507" s="2">
        <f t="shared" si="605"/>
        <v>0.63211872586872586</v>
      </c>
      <c r="L1507" s="2">
        <f t="shared" si="606"/>
        <v>0</v>
      </c>
      <c r="M1507" s="2">
        <f t="shared" si="607"/>
        <v>4.0299227799227788E-2</v>
      </c>
      <c r="N1507" s="1">
        <v>2715</v>
      </c>
      <c r="O1507" s="1">
        <v>5239</v>
      </c>
      <c r="Q1507" s="61">
        <v>334</v>
      </c>
      <c r="R1507" s="61"/>
      <c r="S1507" s="61"/>
      <c r="T1507" s="61"/>
      <c r="U1507" s="61"/>
      <c r="V1507" s="61"/>
      <c r="W1507" s="61"/>
      <c r="X1507" s="61"/>
      <c r="Y1507" s="61"/>
      <c r="Z1507" s="61"/>
      <c r="BB1507" s="7">
        <f>IF(Q1507&gt;0,RANK(Q1507,(N1507:P1507,Q1507:AE1507)),0)</f>
        <v>3</v>
      </c>
      <c r="BC1507" s="7">
        <f>IF(R1507&gt;0,RANK(R1507,(N1507:P1507,Q1507:AE1507)),0)</f>
        <v>0</v>
      </c>
      <c r="BD1507" s="7">
        <f>IF(T1507&gt;0,RANK(T1507,(N1507:P1507,Q1507:AE1507)),0)</f>
        <v>0</v>
      </c>
      <c r="BE1507" s="7">
        <f>IF(S1507&gt;0,RANK(S1507,(N1507:P1507,Q1507:AE1507)),0)</f>
        <v>0</v>
      </c>
      <c r="BF1507" s="2">
        <f t="shared" si="608"/>
        <v>4.0299227799227802E-2</v>
      </c>
      <c r="BG1507" s="2">
        <f t="shared" si="609"/>
        <v>0</v>
      </c>
      <c r="BH1507" s="2">
        <f t="shared" si="610"/>
        <v>0</v>
      </c>
      <c r="BI1507" s="2">
        <f t="shared" si="611"/>
        <v>0</v>
      </c>
      <c r="BK1507" t="s">
        <v>2352</v>
      </c>
      <c r="BL1507" t="s">
        <v>2282</v>
      </c>
      <c r="BO1507" s="99">
        <v>40</v>
      </c>
      <c r="BP1507" s="97">
        <v>39</v>
      </c>
      <c r="BQ1507" s="103">
        <f t="shared" si="612"/>
        <v>40039</v>
      </c>
      <c r="BS1507" s="7" t="s">
        <v>2466</v>
      </c>
    </row>
    <row r="1508" spans="1:71" ht="14" hidden="1" customHeight="1" outlineLevel="1" x14ac:dyDescent="0.2">
      <c r="A1508" t="s">
        <v>1279</v>
      </c>
      <c r="B1508" t="s">
        <v>2282</v>
      </c>
      <c r="C1508" s="1">
        <f t="shared" si="603"/>
        <v>13101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0</v>
      </c>
      <c r="G1508" s="1">
        <f t="shared" si="600"/>
        <v>4429</v>
      </c>
      <c r="H1508" s="2">
        <f t="shared" si="601"/>
        <v>0.33806579650408364</v>
      </c>
      <c r="I1508" s="2"/>
      <c r="J1508" s="2">
        <f t="shared" si="604"/>
        <v>0.31402183039462639</v>
      </c>
      <c r="K1508" s="2">
        <f t="shared" si="605"/>
        <v>0.65208762689871003</v>
      </c>
      <c r="L1508" s="2">
        <f t="shared" si="606"/>
        <v>0</v>
      </c>
      <c r="M1508" s="2">
        <f t="shared" si="607"/>
        <v>3.3890542706663584E-2</v>
      </c>
      <c r="N1508" s="1">
        <v>4114</v>
      </c>
      <c r="O1508" s="1">
        <v>8543</v>
      </c>
      <c r="Q1508" s="61">
        <v>444</v>
      </c>
      <c r="R1508" s="61"/>
      <c r="S1508" s="61"/>
      <c r="T1508" s="61"/>
      <c r="U1508" s="61"/>
      <c r="V1508" s="61"/>
      <c r="W1508" s="61"/>
      <c r="X1508" s="61"/>
      <c r="Y1508" s="61"/>
      <c r="Z1508" s="61"/>
      <c r="BB1508" s="7">
        <f>IF(Q1508&gt;0,RANK(Q1508,(N1508:P1508,Q1508:AE1508)),0)</f>
        <v>3</v>
      </c>
      <c r="BC1508" s="7">
        <f>IF(R1508&gt;0,RANK(R1508,(N1508:P1508,Q1508:AE1508)),0)</f>
        <v>0</v>
      </c>
      <c r="BD1508" s="7">
        <f>IF(T1508&gt;0,RANK(T1508,(N1508:P1508,Q1508:AE1508)),0)</f>
        <v>0</v>
      </c>
      <c r="BE1508" s="7">
        <f>IF(S1508&gt;0,RANK(S1508,(N1508:P1508,Q1508:AE1508)),0)</f>
        <v>0</v>
      </c>
      <c r="BF1508" s="2">
        <f t="shared" si="608"/>
        <v>3.3890542706663612E-2</v>
      </c>
      <c r="BG1508" s="2">
        <f t="shared" si="609"/>
        <v>0</v>
      </c>
      <c r="BH1508" s="2">
        <f t="shared" si="610"/>
        <v>0</v>
      </c>
      <c r="BI1508" s="2">
        <f t="shared" si="611"/>
        <v>0</v>
      </c>
      <c r="BK1508" t="s">
        <v>1279</v>
      </c>
      <c r="BL1508" t="s">
        <v>2282</v>
      </c>
      <c r="BO1508" s="99">
        <v>40</v>
      </c>
      <c r="BP1508" s="97">
        <v>41</v>
      </c>
      <c r="BQ1508" s="103">
        <f t="shared" si="612"/>
        <v>40041</v>
      </c>
      <c r="BS1508" s="7" t="s">
        <v>2466</v>
      </c>
    </row>
    <row r="1509" spans="1:71" ht="14" hidden="1" customHeight="1" outlineLevel="1" x14ac:dyDescent="0.2">
      <c r="A1509" t="s">
        <v>1937</v>
      </c>
      <c r="B1509" t="s">
        <v>2282</v>
      </c>
      <c r="C1509" s="1">
        <f t="shared" si="603"/>
        <v>1768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0</v>
      </c>
      <c r="G1509" s="1">
        <f t="shared" si="600"/>
        <v>1089</v>
      </c>
      <c r="H1509" s="2">
        <f t="shared" si="601"/>
        <v>0.61595022624434392</v>
      </c>
      <c r="I1509" s="2"/>
      <c r="J1509" s="2">
        <f t="shared" si="604"/>
        <v>0.17816742081447964</v>
      </c>
      <c r="K1509" s="2">
        <f t="shared" si="605"/>
        <v>0.79411764705882348</v>
      </c>
      <c r="L1509" s="2">
        <f t="shared" si="606"/>
        <v>0</v>
      </c>
      <c r="M1509" s="2">
        <f t="shared" si="607"/>
        <v>2.7714932126696845E-2</v>
      </c>
      <c r="N1509" s="1">
        <v>315</v>
      </c>
      <c r="O1509" s="1">
        <v>1404</v>
      </c>
      <c r="Q1509" s="61">
        <v>49</v>
      </c>
      <c r="R1509" s="61"/>
      <c r="S1509" s="61"/>
      <c r="T1509" s="61"/>
      <c r="U1509" s="61"/>
      <c r="V1509" s="61"/>
      <c r="W1509" s="61"/>
      <c r="X1509" s="61"/>
      <c r="Y1509" s="61"/>
      <c r="Z1509" s="61"/>
      <c r="BB1509" s="7">
        <f>IF(Q1509&gt;0,RANK(Q1509,(N1509:P1509,Q1509:AE1509)),0)</f>
        <v>3</v>
      </c>
      <c r="BC1509" s="7">
        <f>IF(R1509&gt;0,RANK(R1509,(N1509:P1509,Q1509:AE1509)),0)</f>
        <v>0</v>
      </c>
      <c r="BD1509" s="7">
        <f>IF(T1509&gt;0,RANK(T1509,(N1509:P1509,Q1509:AE1509)),0)</f>
        <v>0</v>
      </c>
      <c r="BE1509" s="7">
        <f>IF(S1509&gt;0,RANK(S1509,(N1509:P1509,Q1509:AE1509)),0)</f>
        <v>0</v>
      </c>
      <c r="BF1509" s="2">
        <f t="shared" si="608"/>
        <v>2.7714932126696831E-2</v>
      </c>
      <c r="BG1509" s="2">
        <f t="shared" si="609"/>
        <v>0</v>
      </c>
      <c r="BH1509" s="2">
        <f t="shared" si="610"/>
        <v>0</v>
      </c>
      <c r="BI1509" s="2">
        <f t="shared" si="611"/>
        <v>0</v>
      </c>
      <c r="BK1509" t="s">
        <v>1937</v>
      </c>
      <c r="BL1509" t="s">
        <v>2282</v>
      </c>
      <c r="BO1509" s="99">
        <v>40</v>
      </c>
      <c r="BP1509" s="97">
        <v>43</v>
      </c>
      <c r="BQ1509" s="103">
        <f t="shared" si="612"/>
        <v>40043</v>
      </c>
      <c r="BS1509" s="7" t="s">
        <v>2466</v>
      </c>
    </row>
    <row r="1510" spans="1:71" ht="14" hidden="1" customHeight="1" outlineLevel="1" x14ac:dyDescent="0.2">
      <c r="A1510" t="s">
        <v>2595</v>
      </c>
      <c r="B1510" t="s">
        <v>2282</v>
      </c>
      <c r="C1510" s="1">
        <f t="shared" si="603"/>
        <v>1477</v>
      </c>
      <c r="D1510" s="7">
        <f>IF(N1510&gt;0, RANK(N1510,(N1510:P1510,Q1510:AE1510)),0)</f>
        <v>2</v>
      </c>
      <c r="E1510" s="7">
        <f>IF(O1510&gt;0,RANK(O1510,(N1510:P1510,Q1510:AE1510)),0)</f>
        <v>1</v>
      </c>
      <c r="F1510" s="7">
        <f>IF(P1510&gt;0,RANK(P1510,(N1510:P1510,Q1510:AE1510)),0)</f>
        <v>0</v>
      </c>
      <c r="G1510" s="1">
        <f t="shared" si="600"/>
        <v>950</v>
      </c>
      <c r="H1510" s="2">
        <f t="shared" si="601"/>
        <v>0.6431956668923493</v>
      </c>
      <c r="I1510" s="2"/>
      <c r="J1510" s="2">
        <f t="shared" si="604"/>
        <v>0.15978334461746785</v>
      </c>
      <c r="K1510" s="2">
        <f t="shared" si="605"/>
        <v>0.80297901150981721</v>
      </c>
      <c r="L1510" s="2">
        <f t="shared" si="606"/>
        <v>0</v>
      </c>
      <c r="M1510" s="2">
        <f t="shared" si="607"/>
        <v>3.7237643872714887E-2</v>
      </c>
      <c r="N1510" s="1">
        <v>236</v>
      </c>
      <c r="O1510" s="1">
        <v>1186</v>
      </c>
      <c r="Q1510" s="61">
        <v>55</v>
      </c>
      <c r="R1510" s="61"/>
      <c r="S1510" s="61"/>
      <c r="T1510" s="61"/>
      <c r="U1510" s="61"/>
      <c r="V1510" s="61"/>
      <c r="W1510" s="61"/>
      <c r="X1510" s="61"/>
      <c r="Y1510" s="61"/>
      <c r="Z1510" s="61"/>
      <c r="BB1510" s="7">
        <f>IF(Q1510&gt;0,RANK(Q1510,(N1510:P1510,Q1510:AE1510)),0)</f>
        <v>3</v>
      </c>
      <c r="BC1510" s="7">
        <f>IF(R1510&gt;0,RANK(R1510,(N1510:P1510,Q1510:AE1510)),0)</f>
        <v>0</v>
      </c>
      <c r="BD1510" s="7">
        <f>IF(T1510&gt;0,RANK(T1510,(N1510:P1510,Q1510:AE1510)),0)</f>
        <v>0</v>
      </c>
      <c r="BE1510" s="7">
        <f>IF(S1510&gt;0,RANK(S1510,(N1510:P1510,Q1510:AE1510)),0)</f>
        <v>0</v>
      </c>
      <c r="BF1510" s="2">
        <f t="shared" si="608"/>
        <v>3.7237643872714964E-2</v>
      </c>
      <c r="BG1510" s="2">
        <f t="shared" si="609"/>
        <v>0</v>
      </c>
      <c r="BH1510" s="2">
        <f t="shared" si="610"/>
        <v>0</v>
      </c>
      <c r="BI1510" s="2">
        <f t="shared" si="611"/>
        <v>0</v>
      </c>
      <c r="BK1510" t="s">
        <v>2595</v>
      </c>
      <c r="BL1510" t="s">
        <v>2282</v>
      </c>
      <c r="BO1510" s="99">
        <v>40</v>
      </c>
      <c r="BP1510" s="97">
        <v>45</v>
      </c>
      <c r="BQ1510" s="103">
        <f t="shared" si="612"/>
        <v>40045</v>
      </c>
      <c r="BS1510" s="7" t="s">
        <v>2466</v>
      </c>
    </row>
    <row r="1511" spans="1:71" ht="14" hidden="1" customHeight="1" outlineLevel="1" x14ac:dyDescent="0.2">
      <c r="A1511" t="s">
        <v>1662</v>
      </c>
      <c r="B1511" t="s">
        <v>2282</v>
      </c>
      <c r="C1511" s="1">
        <f t="shared" si="603"/>
        <v>17375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1">
        <f t="shared" si="600"/>
        <v>5395</v>
      </c>
      <c r="H1511" s="2">
        <f t="shared" si="601"/>
        <v>0.31050359712230213</v>
      </c>
      <c r="I1511" s="2"/>
      <c r="J1511" s="2">
        <f t="shared" si="604"/>
        <v>0.32305035971223023</v>
      </c>
      <c r="K1511" s="2">
        <f t="shared" si="605"/>
        <v>0.63355395683453242</v>
      </c>
      <c r="L1511" s="2">
        <f t="shared" si="606"/>
        <v>0</v>
      </c>
      <c r="M1511" s="2">
        <f t="shared" si="607"/>
        <v>4.3395683453237299E-2</v>
      </c>
      <c r="N1511" s="1">
        <v>5613</v>
      </c>
      <c r="O1511" s="1">
        <v>11008</v>
      </c>
      <c r="Q1511" s="61">
        <v>754</v>
      </c>
      <c r="R1511" s="61"/>
      <c r="S1511" s="61"/>
      <c r="T1511" s="61"/>
      <c r="U1511" s="61"/>
      <c r="V1511" s="61"/>
      <c r="W1511" s="61"/>
      <c r="X1511" s="61"/>
      <c r="Y1511" s="61"/>
      <c r="Z1511" s="61"/>
      <c r="BB1511" s="7">
        <f>IF(Q1511&gt;0,RANK(Q1511,(N1511:P1511,Q1511:AE1511)),0)</f>
        <v>3</v>
      </c>
      <c r="BC1511" s="7">
        <f>IF(R1511&gt;0,RANK(R1511,(N1511:P1511,Q1511:AE1511)),0)</f>
        <v>0</v>
      </c>
      <c r="BD1511" s="7">
        <f>IF(T1511&gt;0,RANK(T1511,(N1511:P1511,Q1511:AE1511)),0)</f>
        <v>0</v>
      </c>
      <c r="BE1511" s="7">
        <f>IF(S1511&gt;0,RANK(S1511,(N1511:P1511,Q1511:AE1511)),0)</f>
        <v>0</v>
      </c>
      <c r="BF1511" s="2">
        <f t="shared" si="608"/>
        <v>4.339568345323741E-2</v>
      </c>
      <c r="BG1511" s="2">
        <f t="shared" si="609"/>
        <v>0</v>
      </c>
      <c r="BH1511" s="2">
        <f t="shared" si="610"/>
        <v>0</v>
      </c>
      <c r="BI1511" s="2">
        <f t="shared" si="611"/>
        <v>0</v>
      </c>
      <c r="BK1511" t="s">
        <v>1662</v>
      </c>
      <c r="BL1511" t="s">
        <v>2282</v>
      </c>
      <c r="BO1511" s="99">
        <v>40</v>
      </c>
      <c r="BP1511" s="97">
        <v>47</v>
      </c>
      <c r="BQ1511" s="103">
        <f t="shared" si="612"/>
        <v>40047</v>
      </c>
      <c r="BS1511" s="7" t="s">
        <v>2466</v>
      </c>
    </row>
    <row r="1512" spans="1:71" ht="14" hidden="1" customHeight="1" outlineLevel="1" x14ac:dyDescent="0.2">
      <c r="A1512" t="s">
        <v>2118</v>
      </c>
      <c r="B1512" t="s">
        <v>2282</v>
      </c>
      <c r="C1512" s="1">
        <f t="shared" si="603"/>
        <v>7919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600"/>
        <v>2630</v>
      </c>
      <c r="H1512" s="2">
        <f t="shared" si="601"/>
        <v>0.33211264048490974</v>
      </c>
      <c r="I1512" s="2"/>
      <c r="J1512" s="2">
        <f t="shared" si="604"/>
        <v>0.31695921202171989</v>
      </c>
      <c r="K1512" s="2">
        <f t="shared" si="605"/>
        <v>0.64907185250662958</v>
      </c>
      <c r="L1512" s="2">
        <f t="shared" si="606"/>
        <v>0</v>
      </c>
      <c r="M1512" s="2">
        <f t="shared" si="607"/>
        <v>3.3968935471650474E-2</v>
      </c>
      <c r="N1512" s="1">
        <v>2510</v>
      </c>
      <c r="O1512" s="1">
        <v>5140</v>
      </c>
      <c r="Q1512" s="61">
        <v>269</v>
      </c>
      <c r="R1512" s="61"/>
      <c r="S1512" s="61"/>
      <c r="T1512" s="61"/>
      <c r="U1512" s="61"/>
      <c r="V1512" s="61"/>
      <c r="W1512" s="61"/>
      <c r="X1512" s="61"/>
      <c r="Y1512" s="61"/>
      <c r="Z1512" s="61"/>
      <c r="BB1512" s="7">
        <f>IF(Q1512&gt;0,RANK(Q1512,(N1512:P1512,Q1512:AE1512)),0)</f>
        <v>3</v>
      </c>
      <c r="BC1512" s="7">
        <f>IF(R1512&gt;0,RANK(R1512,(N1512:P1512,Q1512:AE1512)),0)</f>
        <v>0</v>
      </c>
      <c r="BD1512" s="7">
        <f>IF(T1512&gt;0,RANK(T1512,(N1512:P1512,Q1512:AE1512)),0)</f>
        <v>0</v>
      </c>
      <c r="BE1512" s="7">
        <f>IF(S1512&gt;0,RANK(S1512,(N1512:P1512,Q1512:AE1512)),0)</f>
        <v>0</v>
      </c>
      <c r="BF1512" s="2">
        <f t="shared" si="608"/>
        <v>3.396893547165046E-2</v>
      </c>
      <c r="BG1512" s="2">
        <f t="shared" si="609"/>
        <v>0</v>
      </c>
      <c r="BH1512" s="2">
        <f t="shared" si="610"/>
        <v>0</v>
      </c>
      <c r="BI1512" s="2">
        <f t="shared" si="611"/>
        <v>0</v>
      </c>
      <c r="BK1512" t="s">
        <v>2118</v>
      </c>
      <c r="BL1512" t="s">
        <v>2282</v>
      </c>
      <c r="BO1512" s="99">
        <v>40</v>
      </c>
      <c r="BP1512" s="97">
        <v>49</v>
      </c>
      <c r="BQ1512" s="103">
        <f t="shared" si="612"/>
        <v>40049</v>
      </c>
      <c r="BS1512" s="7" t="s">
        <v>2466</v>
      </c>
    </row>
    <row r="1513" spans="1:71" ht="14" hidden="1" customHeight="1" outlineLevel="1" x14ac:dyDescent="0.2">
      <c r="A1513" t="s">
        <v>1707</v>
      </c>
      <c r="B1513" t="s">
        <v>2282</v>
      </c>
      <c r="C1513" s="1">
        <f t="shared" si="603"/>
        <v>17148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1">
        <f t="shared" si="600"/>
        <v>5892</v>
      </c>
      <c r="H1513" s="2">
        <f t="shared" si="601"/>
        <v>0.3435969209237229</v>
      </c>
      <c r="I1513" s="2"/>
      <c r="J1513" s="2">
        <f t="shared" si="604"/>
        <v>0.30796594355026824</v>
      </c>
      <c r="K1513" s="2">
        <f t="shared" si="605"/>
        <v>0.65156286447399114</v>
      </c>
      <c r="L1513" s="2">
        <f t="shared" si="606"/>
        <v>0</v>
      </c>
      <c r="M1513" s="2">
        <f t="shared" si="607"/>
        <v>4.0471191975740672E-2</v>
      </c>
      <c r="N1513" s="1">
        <v>5281</v>
      </c>
      <c r="O1513" s="1">
        <v>11173</v>
      </c>
      <c r="Q1513" s="61">
        <v>694</v>
      </c>
      <c r="R1513" s="61"/>
      <c r="S1513" s="61"/>
      <c r="T1513" s="61"/>
      <c r="U1513" s="61"/>
      <c r="V1513" s="61"/>
      <c r="W1513" s="61"/>
      <c r="X1513" s="61"/>
      <c r="Y1513" s="61"/>
      <c r="Z1513" s="61"/>
      <c r="BB1513" s="7">
        <f>IF(Q1513&gt;0,RANK(Q1513,(N1513:P1513,Q1513:AE1513)),0)</f>
        <v>3</v>
      </c>
      <c r="BC1513" s="7">
        <f>IF(R1513&gt;0,RANK(R1513,(N1513:P1513,Q1513:AE1513)),0)</f>
        <v>0</v>
      </c>
      <c r="BD1513" s="7">
        <f>IF(T1513&gt;0,RANK(T1513,(N1513:P1513,Q1513:AE1513)),0)</f>
        <v>0</v>
      </c>
      <c r="BE1513" s="7">
        <f>IF(S1513&gt;0,RANK(S1513,(N1513:P1513,Q1513:AE1513)),0)</f>
        <v>0</v>
      </c>
      <c r="BF1513" s="2">
        <f t="shared" si="608"/>
        <v>4.047119197574061E-2</v>
      </c>
      <c r="BG1513" s="2">
        <f t="shared" si="609"/>
        <v>0</v>
      </c>
      <c r="BH1513" s="2">
        <f t="shared" si="610"/>
        <v>0</v>
      </c>
      <c r="BI1513" s="2">
        <f t="shared" si="611"/>
        <v>0</v>
      </c>
      <c r="BK1513" t="s">
        <v>1707</v>
      </c>
      <c r="BL1513" t="s">
        <v>2282</v>
      </c>
      <c r="BO1513" s="99">
        <v>40</v>
      </c>
      <c r="BP1513" s="97">
        <v>51</v>
      </c>
      <c r="BQ1513" s="103">
        <f t="shared" si="612"/>
        <v>40051</v>
      </c>
      <c r="BS1513" s="7" t="s">
        <v>2466</v>
      </c>
    </row>
    <row r="1514" spans="1:71" ht="14" hidden="1" customHeight="1" outlineLevel="1" x14ac:dyDescent="0.2">
      <c r="A1514" t="s">
        <v>1479</v>
      </c>
      <c r="B1514" t="s">
        <v>2282</v>
      </c>
      <c r="C1514" s="1">
        <f t="shared" si="603"/>
        <v>1704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600"/>
        <v>872</v>
      </c>
      <c r="H1514" s="2">
        <f t="shared" si="601"/>
        <v>0.51173708920187788</v>
      </c>
      <c r="I1514" s="2"/>
      <c r="J1514" s="2">
        <f t="shared" si="604"/>
        <v>0.22183098591549297</v>
      </c>
      <c r="K1514" s="2">
        <f t="shared" si="605"/>
        <v>0.73356807511737088</v>
      </c>
      <c r="L1514" s="2">
        <f t="shared" si="606"/>
        <v>0</v>
      </c>
      <c r="M1514" s="2">
        <f t="shared" si="607"/>
        <v>4.4600938967136128E-2</v>
      </c>
      <c r="N1514" s="1">
        <v>378</v>
      </c>
      <c r="O1514" s="1">
        <v>1250</v>
      </c>
      <c r="Q1514" s="61">
        <v>76</v>
      </c>
      <c r="R1514" s="61"/>
      <c r="S1514" s="61"/>
      <c r="T1514" s="61"/>
      <c r="U1514" s="61"/>
      <c r="V1514" s="61"/>
      <c r="W1514" s="61"/>
      <c r="X1514" s="61"/>
      <c r="Y1514" s="61"/>
      <c r="Z1514" s="61"/>
      <c r="BB1514" s="7">
        <f>IF(Q1514&gt;0,RANK(Q1514,(N1514:P1514,Q1514:AE1514)),0)</f>
        <v>3</v>
      </c>
      <c r="BC1514" s="7">
        <f>IF(R1514&gt;0,RANK(R1514,(N1514:P1514,Q1514:AE1514)),0)</f>
        <v>0</v>
      </c>
      <c r="BD1514" s="7">
        <f>IF(T1514&gt;0,RANK(T1514,(N1514:P1514,Q1514:AE1514)),0)</f>
        <v>0</v>
      </c>
      <c r="BE1514" s="7">
        <f>IF(S1514&gt;0,RANK(S1514,(N1514:P1514,Q1514:AE1514)),0)</f>
        <v>0</v>
      </c>
      <c r="BF1514" s="2">
        <f t="shared" si="608"/>
        <v>4.4600938967136149E-2</v>
      </c>
      <c r="BG1514" s="2">
        <f t="shared" si="609"/>
        <v>0</v>
      </c>
      <c r="BH1514" s="2">
        <f t="shared" si="610"/>
        <v>0</v>
      </c>
      <c r="BI1514" s="2">
        <f t="shared" si="611"/>
        <v>0</v>
      </c>
      <c r="BK1514" t="s">
        <v>1479</v>
      </c>
      <c r="BL1514" t="s">
        <v>2282</v>
      </c>
      <c r="BO1514" s="99">
        <v>40</v>
      </c>
      <c r="BP1514" s="97">
        <v>53</v>
      </c>
      <c r="BQ1514" s="103">
        <f t="shared" si="612"/>
        <v>40053</v>
      </c>
      <c r="BS1514" s="7" t="s">
        <v>2466</v>
      </c>
    </row>
    <row r="1515" spans="1:71" ht="14" hidden="1" customHeight="1" outlineLevel="1" x14ac:dyDescent="0.2">
      <c r="A1515" t="s">
        <v>2255</v>
      </c>
      <c r="B1515" t="s">
        <v>2282</v>
      </c>
      <c r="C1515" s="1">
        <f t="shared" si="603"/>
        <v>1473</v>
      </c>
      <c r="D1515" s="7">
        <f>IF(N1515&gt;0, RANK(N1515,(N1515:P1515,Q1515:AE1515)),0)</f>
        <v>2</v>
      </c>
      <c r="E1515" s="7">
        <f>IF(O1515&gt;0,RANK(O1515,(N1515:P1515,Q1515:AE1515)),0)</f>
        <v>1</v>
      </c>
      <c r="F1515" s="7">
        <f>IF(P1515&gt;0,RANK(P1515,(N1515:P1515,Q1515:AE1515)),0)</f>
        <v>0</v>
      </c>
      <c r="G1515" s="1">
        <f t="shared" si="600"/>
        <v>477</v>
      </c>
      <c r="H1515" s="2">
        <f t="shared" si="601"/>
        <v>0.32382892057026474</v>
      </c>
      <c r="I1515" s="2"/>
      <c r="J1515" s="2">
        <f t="shared" si="604"/>
        <v>0.318397827562797</v>
      </c>
      <c r="K1515" s="2">
        <f t="shared" si="605"/>
        <v>0.6422267481330618</v>
      </c>
      <c r="L1515" s="2">
        <f t="shared" si="606"/>
        <v>0</v>
      </c>
      <c r="M1515" s="2">
        <f t="shared" si="607"/>
        <v>3.9375424304141204E-2</v>
      </c>
      <c r="N1515" s="1">
        <v>469</v>
      </c>
      <c r="O1515" s="1">
        <v>946</v>
      </c>
      <c r="Q1515" s="61">
        <v>58</v>
      </c>
      <c r="R1515" s="61"/>
      <c r="S1515" s="61"/>
      <c r="T1515" s="61"/>
      <c r="U1515" s="61"/>
      <c r="V1515" s="61"/>
      <c r="W1515" s="61"/>
      <c r="X1515" s="61"/>
      <c r="Y1515" s="61"/>
      <c r="Z1515" s="61"/>
      <c r="BB1515" s="7">
        <f>IF(Q1515&gt;0,RANK(Q1515,(N1515:P1515,Q1515:AE1515)),0)</f>
        <v>3</v>
      </c>
      <c r="BC1515" s="7">
        <f>IF(R1515&gt;0,RANK(R1515,(N1515:P1515,Q1515:AE1515)),0)</f>
        <v>0</v>
      </c>
      <c r="BD1515" s="7">
        <f>IF(T1515&gt;0,RANK(T1515,(N1515:P1515,Q1515:AE1515)),0)</f>
        <v>0</v>
      </c>
      <c r="BE1515" s="7">
        <f>IF(S1515&gt;0,RANK(S1515,(N1515:P1515,Q1515:AE1515)),0)</f>
        <v>0</v>
      </c>
      <c r="BF1515" s="2">
        <f t="shared" si="608"/>
        <v>3.9375424304141211E-2</v>
      </c>
      <c r="BG1515" s="2">
        <f t="shared" si="609"/>
        <v>0</v>
      </c>
      <c r="BH1515" s="2">
        <f t="shared" si="610"/>
        <v>0</v>
      </c>
      <c r="BI1515" s="2">
        <f t="shared" si="611"/>
        <v>0</v>
      </c>
      <c r="BK1515" t="s">
        <v>2255</v>
      </c>
      <c r="BL1515" t="s">
        <v>2282</v>
      </c>
      <c r="BO1515" s="99">
        <v>40</v>
      </c>
      <c r="BP1515" s="97">
        <v>55</v>
      </c>
      <c r="BQ1515" s="103">
        <f t="shared" si="612"/>
        <v>40055</v>
      </c>
      <c r="BS1515" s="7" t="s">
        <v>2466</v>
      </c>
    </row>
    <row r="1516" spans="1:71" ht="14" hidden="1" customHeight="1" outlineLevel="1" x14ac:dyDescent="0.2">
      <c r="A1516" t="s">
        <v>1348</v>
      </c>
      <c r="B1516" t="s">
        <v>2282</v>
      </c>
      <c r="C1516" s="1">
        <f t="shared" si="603"/>
        <v>746</v>
      </c>
      <c r="D1516" s="7">
        <f>IF(N1516&gt;0, RANK(N1516,(N1516:P1516,Q1516:AE1516)),0)</f>
        <v>2</v>
      </c>
      <c r="E1516" s="7">
        <f>IF(O1516&gt;0,RANK(O1516,(N1516:P1516,Q1516:AE1516)),0)</f>
        <v>1</v>
      </c>
      <c r="F1516" s="7">
        <f>IF(P1516&gt;0,RANK(P1516,(N1516:P1516,Q1516:AE1516)),0)</f>
        <v>0</v>
      </c>
      <c r="G1516" s="1">
        <f t="shared" si="600"/>
        <v>166</v>
      </c>
      <c r="H1516" s="2">
        <f t="shared" si="601"/>
        <v>0.22252010723860591</v>
      </c>
      <c r="I1516" s="2"/>
      <c r="J1516" s="2">
        <f t="shared" si="604"/>
        <v>0.37131367292225204</v>
      </c>
      <c r="K1516" s="2">
        <f t="shared" si="605"/>
        <v>0.59383378016085786</v>
      </c>
      <c r="L1516" s="2">
        <f t="shared" si="606"/>
        <v>0</v>
      </c>
      <c r="M1516" s="2">
        <f t="shared" si="607"/>
        <v>3.4852546916890104E-2</v>
      </c>
      <c r="N1516" s="1">
        <v>277</v>
      </c>
      <c r="O1516" s="1">
        <v>443</v>
      </c>
      <c r="Q1516" s="61">
        <v>26</v>
      </c>
      <c r="R1516" s="61"/>
      <c r="S1516" s="61"/>
      <c r="T1516" s="61"/>
      <c r="U1516" s="61"/>
      <c r="V1516" s="61"/>
      <c r="W1516" s="61"/>
      <c r="X1516" s="61"/>
      <c r="Y1516" s="61"/>
      <c r="Z1516" s="61"/>
      <c r="BB1516" s="7">
        <f>IF(Q1516&gt;0,RANK(Q1516,(N1516:P1516,Q1516:AE1516)),0)</f>
        <v>3</v>
      </c>
      <c r="BC1516" s="7">
        <f>IF(R1516&gt;0,RANK(R1516,(N1516:P1516,Q1516:AE1516)),0)</f>
        <v>0</v>
      </c>
      <c r="BD1516" s="7">
        <f>IF(T1516&gt;0,RANK(T1516,(N1516:P1516,Q1516:AE1516)),0)</f>
        <v>0</v>
      </c>
      <c r="BE1516" s="7">
        <f>IF(S1516&gt;0,RANK(S1516,(N1516:P1516,Q1516:AE1516)),0)</f>
        <v>0</v>
      </c>
      <c r="BF1516" s="2">
        <f t="shared" si="608"/>
        <v>3.4852546916890083E-2</v>
      </c>
      <c r="BG1516" s="2">
        <f t="shared" si="609"/>
        <v>0</v>
      </c>
      <c r="BH1516" s="2">
        <f t="shared" si="610"/>
        <v>0</v>
      </c>
      <c r="BI1516" s="2">
        <f t="shared" si="611"/>
        <v>0</v>
      </c>
      <c r="BK1516" t="s">
        <v>1348</v>
      </c>
      <c r="BL1516" t="s">
        <v>2282</v>
      </c>
      <c r="BO1516" s="99">
        <v>40</v>
      </c>
      <c r="BP1516" s="97">
        <v>57</v>
      </c>
      <c r="BQ1516" s="103">
        <f t="shared" si="612"/>
        <v>40057</v>
      </c>
      <c r="BS1516" s="7" t="s">
        <v>2466</v>
      </c>
    </row>
    <row r="1517" spans="1:71" ht="14" hidden="1" customHeight="1" outlineLevel="1" x14ac:dyDescent="0.2">
      <c r="A1517" t="s">
        <v>1194</v>
      </c>
      <c r="B1517" t="s">
        <v>2282</v>
      </c>
      <c r="C1517" s="1">
        <f t="shared" si="603"/>
        <v>1210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0</v>
      </c>
      <c r="G1517" s="1">
        <f t="shared" si="600"/>
        <v>734</v>
      </c>
      <c r="H1517" s="2">
        <f t="shared" si="601"/>
        <v>0.60661157024793388</v>
      </c>
      <c r="I1517" s="2"/>
      <c r="J1517" s="2">
        <f t="shared" si="604"/>
        <v>0.17685950413223139</v>
      </c>
      <c r="K1517" s="2">
        <f t="shared" si="605"/>
        <v>0.78347107438016528</v>
      </c>
      <c r="L1517" s="2">
        <f t="shared" si="606"/>
        <v>0</v>
      </c>
      <c r="M1517" s="2">
        <f t="shared" si="607"/>
        <v>3.9669421487603329E-2</v>
      </c>
      <c r="N1517" s="1">
        <v>214</v>
      </c>
      <c r="O1517" s="1">
        <v>948</v>
      </c>
      <c r="Q1517" s="61">
        <v>48</v>
      </c>
      <c r="R1517" s="61"/>
      <c r="S1517" s="61"/>
      <c r="T1517" s="61"/>
      <c r="U1517" s="61"/>
      <c r="V1517" s="61"/>
      <c r="W1517" s="61"/>
      <c r="X1517" s="61"/>
      <c r="Y1517" s="61"/>
      <c r="Z1517" s="61"/>
      <c r="BB1517" s="7">
        <f>IF(Q1517&gt;0,RANK(Q1517,(N1517:P1517,Q1517:AE1517)),0)</f>
        <v>3</v>
      </c>
      <c r="BC1517" s="7">
        <f>IF(R1517&gt;0,RANK(R1517,(N1517:P1517,Q1517:AE1517)),0)</f>
        <v>0</v>
      </c>
      <c r="BD1517" s="7">
        <f>IF(T1517&gt;0,RANK(T1517,(N1517:P1517,Q1517:AE1517)),0)</f>
        <v>0</v>
      </c>
      <c r="BE1517" s="7">
        <f>IF(S1517&gt;0,RANK(S1517,(N1517:P1517,Q1517:AE1517)),0)</f>
        <v>0</v>
      </c>
      <c r="BF1517" s="2">
        <f t="shared" si="608"/>
        <v>3.9669421487603308E-2</v>
      </c>
      <c r="BG1517" s="2">
        <f t="shared" si="609"/>
        <v>0</v>
      </c>
      <c r="BH1517" s="2">
        <f t="shared" si="610"/>
        <v>0</v>
      </c>
      <c r="BI1517" s="2">
        <f t="shared" si="611"/>
        <v>0</v>
      </c>
      <c r="BK1517" t="s">
        <v>1194</v>
      </c>
      <c r="BL1517" t="s">
        <v>2282</v>
      </c>
      <c r="BO1517" s="99">
        <v>40</v>
      </c>
      <c r="BP1517" s="97">
        <v>59</v>
      </c>
      <c r="BQ1517" s="103">
        <f t="shared" si="612"/>
        <v>40059</v>
      </c>
      <c r="BS1517" s="7" t="s">
        <v>2466</v>
      </c>
    </row>
    <row r="1518" spans="1:71" ht="14" hidden="1" customHeight="1" outlineLevel="1" x14ac:dyDescent="0.2">
      <c r="A1518" t="s">
        <v>403</v>
      </c>
      <c r="B1518" t="s">
        <v>2282</v>
      </c>
      <c r="C1518" s="1">
        <f t="shared" si="603"/>
        <v>3701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0</v>
      </c>
      <c r="G1518" s="1">
        <f t="shared" si="600"/>
        <v>1102</v>
      </c>
      <c r="H1518" s="2">
        <f t="shared" si="601"/>
        <v>0.29775736287489868</v>
      </c>
      <c r="I1518" s="2"/>
      <c r="J1518" s="2">
        <f t="shared" si="604"/>
        <v>0.33666576600918668</v>
      </c>
      <c r="K1518" s="2">
        <f t="shared" si="605"/>
        <v>0.63442312888408536</v>
      </c>
      <c r="L1518" s="2">
        <f t="shared" si="606"/>
        <v>0</v>
      </c>
      <c r="M1518" s="2">
        <f t="shared" si="607"/>
        <v>2.8911105106727897E-2</v>
      </c>
      <c r="N1518" s="1">
        <v>1246</v>
      </c>
      <c r="O1518" s="1">
        <v>2348</v>
      </c>
      <c r="Q1518" s="61">
        <v>107</v>
      </c>
      <c r="R1518" s="61"/>
      <c r="S1518" s="61"/>
      <c r="T1518" s="61"/>
      <c r="U1518" s="61"/>
      <c r="V1518" s="61"/>
      <c r="W1518" s="61"/>
      <c r="X1518" s="61"/>
      <c r="Y1518" s="61"/>
      <c r="Z1518" s="61"/>
      <c r="BB1518" s="7">
        <f>IF(Q1518&gt;0,RANK(Q1518,(N1518:P1518,Q1518:AE1518)),0)</f>
        <v>3</v>
      </c>
      <c r="BC1518" s="7">
        <f>IF(R1518&gt;0,RANK(R1518,(N1518:P1518,Q1518:AE1518)),0)</f>
        <v>0</v>
      </c>
      <c r="BD1518" s="7">
        <f>IF(T1518&gt;0,RANK(T1518,(N1518:P1518,Q1518:AE1518)),0)</f>
        <v>0</v>
      </c>
      <c r="BE1518" s="7">
        <f>IF(S1518&gt;0,RANK(S1518,(N1518:P1518,Q1518:AE1518)),0)</f>
        <v>0</v>
      </c>
      <c r="BF1518" s="2">
        <f t="shared" si="608"/>
        <v>2.8911105106727911E-2</v>
      </c>
      <c r="BG1518" s="2">
        <f t="shared" si="609"/>
        <v>0</v>
      </c>
      <c r="BH1518" s="2">
        <f t="shared" si="610"/>
        <v>0</v>
      </c>
      <c r="BI1518" s="2">
        <f t="shared" si="611"/>
        <v>0</v>
      </c>
      <c r="BK1518" t="s">
        <v>403</v>
      </c>
      <c r="BL1518" t="s">
        <v>2282</v>
      </c>
      <c r="BO1518" s="99">
        <v>40</v>
      </c>
      <c r="BP1518" s="97">
        <v>61</v>
      </c>
      <c r="BQ1518" s="103">
        <f t="shared" si="612"/>
        <v>40061</v>
      </c>
      <c r="BS1518" s="7" t="s">
        <v>2466</v>
      </c>
    </row>
    <row r="1519" spans="1:71" ht="14" hidden="1" customHeight="1" outlineLevel="1" x14ac:dyDescent="0.2">
      <c r="A1519" t="s">
        <v>1063</v>
      </c>
      <c r="B1519" t="s">
        <v>2282</v>
      </c>
      <c r="C1519" s="1">
        <f t="shared" si="603"/>
        <v>3825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1">
        <f t="shared" si="600"/>
        <v>987</v>
      </c>
      <c r="H1519" s="2">
        <f t="shared" si="601"/>
        <v>0.25803921568627453</v>
      </c>
      <c r="I1519" s="2"/>
      <c r="J1519" s="2">
        <f t="shared" si="604"/>
        <v>0.34928104575163399</v>
      </c>
      <c r="K1519" s="2">
        <f t="shared" si="605"/>
        <v>0.60732026143790852</v>
      </c>
      <c r="L1519" s="2">
        <f t="shared" si="606"/>
        <v>0</v>
      </c>
      <c r="M1519" s="2">
        <f t="shared" si="607"/>
        <v>4.3398692810457495E-2</v>
      </c>
      <c r="N1519" s="1">
        <v>1336</v>
      </c>
      <c r="O1519" s="1">
        <v>2323</v>
      </c>
      <c r="Q1519" s="61">
        <v>166</v>
      </c>
      <c r="R1519" s="61"/>
      <c r="S1519" s="61"/>
      <c r="T1519" s="61"/>
      <c r="U1519" s="61"/>
      <c r="V1519" s="61"/>
      <c r="W1519" s="61"/>
      <c r="X1519" s="61"/>
      <c r="Y1519" s="61"/>
      <c r="Z1519" s="61"/>
      <c r="BB1519" s="7">
        <f>IF(Q1519&gt;0,RANK(Q1519,(N1519:P1519,Q1519:AE1519)),0)</f>
        <v>3</v>
      </c>
      <c r="BC1519" s="7">
        <f>IF(R1519&gt;0,RANK(R1519,(N1519:P1519,Q1519:AE1519)),0)</f>
        <v>0</v>
      </c>
      <c r="BD1519" s="7">
        <f>IF(T1519&gt;0,RANK(T1519,(N1519:P1519,Q1519:AE1519)),0)</f>
        <v>0</v>
      </c>
      <c r="BE1519" s="7">
        <f>IF(S1519&gt;0,RANK(S1519,(N1519:P1519,Q1519:AE1519)),0)</f>
        <v>0</v>
      </c>
      <c r="BF1519" s="2">
        <f t="shared" si="608"/>
        <v>4.3398692810457516E-2</v>
      </c>
      <c r="BG1519" s="2">
        <f t="shared" si="609"/>
        <v>0</v>
      </c>
      <c r="BH1519" s="2">
        <f t="shared" si="610"/>
        <v>0</v>
      </c>
      <c r="BI1519" s="2">
        <f t="shared" si="611"/>
        <v>0</v>
      </c>
      <c r="BK1519" t="s">
        <v>1063</v>
      </c>
      <c r="BL1519" t="s">
        <v>2282</v>
      </c>
      <c r="BO1519" s="99">
        <v>40</v>
      </c>
      <c r="BP1519" s="97">
        <v>63</v>
      </c>
      <c r="BQ1519" s="103">
        <f t="shared" si="612"/>
        <v>40063</v>
      </c>
      <c r="BS1519" s="7" t="s">
        <v>2466</v>
      </c>
    </row>
    <row r="1520" spans="1:71" ht="14" hidden="1" customHeight="1" outlineLevel="1" x14ac:dyDescent="0.2">
      <c r="A1520" t="s">
        <v>1378</v>
      </c>
      <c r="B1520" t="s">
        <v>2282</v>
      </c>
      <c r="C1520" s="1">
        <f t="shared" ref="C1520:C1551" si="613">SUM(N1520:AY1520)</f>
        <v>6486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0</v>
      </c>
      <c r="G1520" s="1">
        <f t="shared" si="600"/>
        <v>2312</v>
      </c>
      <c r="H1520" s="2">
        <f t="shared" si="601"/>
        <v>0.35646006783842121</v>
      </c>
      <c r="I1520" s="2"/>
      <c r="J1520" s="2">
        <f t="shared" ref="J1520:J1551" si="614">IF($C1520=0,"-",N1520/$C1520)</f>
        <v>0.30666049953746533</v>
      </c>
      <c r="K1520" s="2">
        <f t="shared" ref="K1520:K1551" si="615">IF($C1520=0,"-",O1520/$C1520)</f>
        <v>0.66312056737588654</v>
      </c>
      <c r="L1520" s="2">
        <f t="shared" ref="L1520:L1551" si="616">IF($C1520=0,"-",P1520/$C1520)</f>
        <v>0</v>
      </c>
      <c r="M1520" s="2">
        <f t="shared" ref="M1520:M1551" si="617">IF(C1520=0,"-",(1-J1520-K1520-L1520))</f>
        <v>3.0218933086648136E-2</v>
      </c>
      <c r="N1520" s="1">
        <v>1989</v>
      </c>
      <c r="O1520" s="1">
        <v>4301</v>
      </c>
      <c r="Q1520" s="61">
        <v>196</v>
      </c>
      <c r="R1520" s="61"/>
      <c r="S1520" s="61"/>
      <c r="T1520" s="61"/>
      <c r="U1520" s="61"/>
      <c r="V1520" s="61"/>
      <c r="W1520" s="61"/>
      <c r="X1520" s="61"/>
      <c r="Y1520" s="61"/>
      <c r="Z1520" s="61"/>
      <c r="BB1520" s="7">
        <f>IF(Q1520&gt;0,RANK(Q1520,(N1520:P1520,Q1520:AE1520)),0)</f>
        <v>3</v>
      </c>
      <c r="BC1520" s="7">
        <f>IF(R1520&gt;0,RANK(R1520,(N1520:P1520,Q1520:AE1520)),0)</f>
        <v>0</v>
      </c>
      <c r="BD1520" s="7">
        <f>IF(T1520&gt;0,RANK(T1520,(N1520:P1520,Q1520:AE1520)),0)</f>
        <v>0</v>
      </c>
      <c r="BE1520" s="7">
        <f>IF(S1520&gt;0,RANK(S1520,(N1520:P1520,Q1520:AE1520)),0)</f>
        <v>0</v>
      </c>
      <c r="BF1520" s="2">
        <f t="shared" ref="BF1520:BF1551" si="618">IF($C1520=0,"-",Q1520/$C1520)</f>
        <v>3.0218933086648164E-2</v>
      </c>
      <c r="BG1520" s="2">
        <f t="shared" ref="BG1520:BG1551" si="619">IF($C1520=0,"-",R1520/$C1520)</f>
        <v>0</v>
      </c>
      <c r="BH1520" s="2">
        <f t="shared" ref="BH1520:BH1551" si="620">IF($C1520=0,"-",T1520/$C1520)</f>
        <v>0</v>
      </c>
      <c r="BI1520" s="2">
        <f t="shared" ref="BI1520:BI1551" si="621">IF($C1520=0,"-",S1520/$C1520)</f>
        <v>0</v>
      </c>
      <c r="BK1520" t="s">
        <v>1378</v>
      </c>
      <c r="BL1520" t="s">
        <v>2282</v>
      </c>
      <c r="BO1520" s="99">
        <v>40</v>
      </c>
      <c r="BP1520" s="97">
        <v>65</v>
      </c>
      <c r="BQ1520" s="103">
        <f t="shared" ref="BQ1520:BQ1551" si="622">BO1520*1000+BP1520</f>
        <v>40065</v>
      </c>
      <c r="BS1520" s="7" t="s">
        <v>2466</v>
      </c>
    </row>
    <row r="1521" spans="1:71" ht="14" hidden="1" customHeight="1" outlineLevel="1" x14ac:dyDescent="0.2">
      <c r="A1521" t="s">
        <v>2598</v>
      </c>
      <c r="B1521" t="s">
        <v>2282</v>
      </c>
      <c r="C1521" s="1">
        <f t="shared" si="613"/>
        <v>1569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0</v>
      </c>
      <c r="G1521" s="1">
        <f t="shared" si="600"/>
        <v>675</v>
      </c>
      <c r="H1521" s="2">
        <f t="shared" si="601"/>
        <v>0.43021032504780116</v>
      </c>
      <c r="I1521" s="2"/>
      <c r="J1521" s="2">
        <f t="shared" si="614"/>
        <v>0.27023581899298915</v>
      </c>
      <c r="K1521" s="2">
        <f t="shared" si="615"/>
        <v>0.70044614404079031</v>
      </c>
      <c r="L1521" s="2">
        <f t="shared" si="616"/>
        <v>0</v>
      </c>
      <c r="M1521" s="2">
        <f t="shared" si="617"/>
        <v>2.9318036966220484E-2</v>
      </c>
      <c r="N1521" s="1">
        <v>424</v>
      </c>
      <c r="O1521" s="1">
        <v>1099</v>
      </c>
      <c r="Q1521" s="61">
        <v>46</v>
      </c>
      <c r="R1521" s="61"/>
      <c r="S1521" s="61"/>
      <c r="T1521" s="61"/>
      <c r="U1521" s="61"/>
      <c r="V1521" s="61"/>
      <c r="W1521" s="61"/>
      <c r="X1521" s="61"/>
      <c r="Y1521" s="61"/>
      <c r="Z1521" s="61"/>
      <c r="BB1521" s="7">
        <f>IF(Q1521&gt;0,RANK(Q1521,(N1521:P1521,Q1521:AE1521)),0)</f>
        <v>3</v>
      </c>
      <c r="BC1521" s="7">
        <f>IF(R1521&gt;0,RANK(R1521,(N1521:P1521,Q1521:AE1521)),0)</f>
        <v>0</v>
      </c>
      <c r="BD1521" s="7">
        <f>IF(T1521&gt;0,RANK(T1521,(N1521:P1521,Q1521:AE1521)),0)</f>
        <v>0</v>
      </c>
      <c r="BE1521" s="7">
        <f>IF(S1521&gt;0,RANK(S1521,(N1521:P1521,Q1521:AE1521)),0)</f>
        <v>0</v>
      </c>
      <c r="BF1521" s="2">
        <f t="shared" si="618"/>
        <v>2.9318036966220522E-2</v>
      </c>
      <c r="BG1521" s="2">
        <f t="shared" si="619"/>
        <v>0</v>
      </c>
      <c r="BH1521" s="2">
        <f t="shared" si="620"/>
        <v>0</v>
      </c>
      <c r="BI1521" s="2">
        <f t="shared" si="621"/>
        <v>0</v>
      </c>
      <c r="BK1521" t="s">
        <v>2598</v>
      </c>
      <c r="BL1521" t="s">
        <v>2282</v>
      </c>
      <c r="BO1521" s="99">
        <v>40</v>
      </c>
      <c r="BP1521" s="97">
        <v>67</v>
      </c>
      <c r="BQ1521" s="103">
        <f t="shared" si="622"/>
        <v>40067</v>
      </c>
      <c r="BS1521" s="7" t="s">
        <v>2466</v>
      </c>
    </row>
    <row r="1522" spans="1:71" ht="14" hidden="1" customHeight="1" outlineLevel="1" x14ac:dyDescent="0.2">
      <c r="A1522" t="s">
        <v>712</v>
      </c>
      <c r="B1522" t="s">
        <v>2282</v>
      </c>
      <c r="C1522" s="1">
        <f t="shared" si="613"/>
        <v>3019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0</v>
      </c>
      <c r="G1522" s="1">
        <f t="shared" si="600"/>
        <v>1014</v>
      </c>
      <c r="H1522" s="2">
        <f t="shared" si="601"/>
        <v>0.33587280556475652</v>
      </c>
      <c r="I1522" s="2"/>
      <c r="J1522" s="2">
        <f t="shared" si="614"/>
        <v>0.31864855912553824</v>
      </c>
      <c r="K1522" s="2">
        <f t="shared" si="615"/>
        <v>0.65452136469029476</v>
      </c>
      <c r="L1522" s="2">
        <f t="shared" si="616"/>
        <v>0</v>
      </c>
      <c r="M1522" s="2">
        <f t="shared" si="617"/>
        <v>2.6830076184166995E-2</v>
      </c>
      <c r="N1522" s="1">
        <v>962</v>
      </c>
      <c r="O1522" s="1">
        <v>1976</v>
      </c>
      <c r="Q1522" s="61">
        <v>81</v>
      </c>
      <c r="R1522" s="61"/>
      <c r="S1522" s="61"/>
      <c r="T1522" s="61"/>
      <c r="U1522" s="61"/>
      <c r="V1522" s="61"/>
      <c r="W1522" s="61"/>
      <c r="X1522" s="61"/>
      <c r="Y1522" s="61"/>
      <c r="Z1522" s="61"/>
      <c r="BB1522" s="7">
        <f>IF(Q1522&gt;0,RANK(Q1522,(N1522:P1522,Q1522:AE1522)),0)</f>
        <v>3</v>
      </c>
      <c r="BC1522" s="7">
        <f>IF(R1522&gt;0,RANK(R1522,(N1522:P1522,Q1522:AE1522)),0)</f>
        <v>0</v>
      </c>
      <c r="BD1522" s="7">
        <f>IF(T1522&gt;0,RANK(T1522,(N1522:P1522,Q1522:AE1522)),0)</f>
        <v>0</v>
      </c>
      <c r="BE1522" s="7">
        <f>IF(S1522&gt;0,RANK(S1522,(N1522:P1522,Q1522:AE1522)),0)</f>
        <v>0</v>
      </c>
      <c r="BF1522" s="2">
        <f t="shared" si="618"/>
        <v>2.6830076184166943E-2</v>
      </c>
      <c r="BG1522" s="2">
        <f t="shared" si="619"/>
        <v>0</v>
      </c>
      <c r="BH1522" s="2">
        <f t="shared" si="620"/>
        <v>0</v>
      </c>
      <c r="BI1522" s="2">
        <f t="shared" si="621"/>
        <v>0</v>
      </c>
      <c r="BK1522" t="s">
        <v>712</v>
      </c>
      <c r="BL1522" t="s">
        <v>2282</v>
      </c>
      <c r="BO1522" s="99">
        <v>40</v>
      </c>
      <c r="BP1522" s="97">
        <v>69</v>
      </c>
      <c r="BQ1522" s="103">
        <f t="shared" si="622"/>
        <v>40069</v>
      </c>
      <c r="BS1522" s="7" t="s">
        <v>2466</v>
      </c>
    </row>
    <row r="1523" spans="1:71" ht="14" hidden="1" customHeight="1" outlineLevel="1" x14ac:dyDescent="0.2">
      <c r="A1523" t="s">
        <v>1483</v>
      </c>
      <c r="B1523" t="s">
        <v>2282</v>
      </c>
      <c r="C1523" s="1">
        <f t="shared" si="613"/>
        <v>12989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0</v>
      </c>
      <c r="G1523" s="1">
        <f t="shared" si="600"/>
        <v>3277</v>
      </c>
      <c r="H1523" s="2">
        <f t="shared" si="601"/>
        <v>0.25229039956886595</v>
      </c>
      <c r="I1523" s="2"/>
      <c r="J1523" s="2">
        <f t="shared" si="614"/>
        <v>0.35276002771575948</v>
      </c>
      <c r="K1523" s="2">
        <f t="shared" si="615"/>
        <v>0.60505042728462544</v>
      </c>
      <c r="L1523" s="2">
        <f t="shared" si="616"/>
        <v>0</v>
      </c>
      <c r="M1523" s="2">
        <f t="shared" si="617"/>
        <v>4.2189544999615136E-2</v>
      </c>
      <c r="N1523" s="1">
        <v>4582</v>
      </c>
      <c r="O1523" s="1">
        <v>7859</v>
      </c>
      <c r="Q1523" s="61">
        <v>548</v>
      </c>
      <c r="R1523" s="61"/>
      <c r="S1523" s="61"/>
      <c r="T1523" s="61"/>
      <c r="U1523" s="61"/>
      <c r="V1523" s="61"/>
      <c r="W1523" s="61"/>
      <c r="X1523" s="61"/>
      <c r="Y1523" s="61"/>
      <c r="Z1523" s="61"/>
      <c r="BB1523" s="7">
        <f>IF(Q1523&gt;0,RANK(Q1523,(N1523:P1523,Q1523:AE1523)),0)</f>
        <v>3</v>
      </c>
      <c r="BC1523" s="7">
        <f>IF(R1523&gt;0,RANK(R1523,(N1523:P1523,Q1523:AE1523)),0)</f>
        <v>0</v>
      </c>
      <c r="BD1523" s="7">
        <f>IF(T1523&gt;0,RANK(T1523,(N1523:P1523,Q1523:AE1523)),0)</f>
        <v>0</v>
      </c>
      <c r="BE1523" s="7">
        <f>IF(S1523&gt;0,RANK(S1523,(N1523:P1523,Q1523:AE1523)),0)</f>
        <v>0</v>
      </c>
      <c r="BF1523" s="2">
        <f t="shared" si="618"/>
        <v>4.218954499961506E-2</v>
      </c>
      <c r="BG1523" s="2">
        <f t="shared" si="619"/>
        <v>0</v>
      </c>
      <c r="BH1523" s="2">
        <f t="shared" si="620"/>
        <v>0</v>
      </c>
      <c r="BI1523" s="2">
        <f t="shared" si="621"/>
        <v>0</v>
      </c>
      <c r="BK1523" t="s">
        <v>1483</v>
      </c>
      <c r="BL1523" t="s">
        <v>2282</v>
      </c>
      <c r="BO1523" s="99">
        <v>40</v>
      </c>
      <c r="BP1523" s="97">
        <v>71</v>
      </c>
      <c r="BQ1523" s="103">
        <f t="shared" si="622"/>
        <v>40071</v>
      </c>
      <c r="BS1523" s="7" t="s">
        <v>2466</v>
      </c>
    </row>
    <row r="1524" spans="1:71" ht="14" hidden="1" customHeight="1" outlineLevel="1" x14ac:dyDescent="0.2">
      <c r="A1524" t="s">
        <v>1053</v>
      </c>
      <c r="B1524" t="s">
        <v>2282</v>
      </c>
      <c r="C1524" s="1">
        <f t="shared" si="613"/>
        <v>5112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0</v>
      </c>
      <c r="G1524" s="1">
        <f t="shared" si="600"/>
        <v>2782</v>
      </c>
      <c r="H1524" s="2">
        <f t="shared" si="601"/>
        <v>0.54420970266040691</v>
      </c>
      <c r="I1524" s="2"/>
      <c r="J1524" s="2">
        <f t="shared" si="614"/>
        <v>0.20813771517996871</v>
      </c>
      <c r="K1524" s="2">
        <f t="shared" si="615"/>
        <v>0.75234741784037562</v>
      </c>
      <c r="L1524" s="2">
        <f t="shared" si="616"/>
        <v>0</v>
      </c>
      <c r="M1524" s="2">
        <f t="shared" si="617"/>
        <v>3.9514866979655672E-2</v>
      </c>
      <c r="N1524" s="1">
        <v>1064</v>
      </c>
      <c r="O1524" s="1">
        <v>3846</v>
      </c>
      <c r="Q1524" s="61">
        <v>202</v>
      </c>
      <c r="R1524" s="61"/>
      <c r="S1524" s="61"/>
      <c r="T1524" s="61"/>
      <c r="U1524" s="61"/>
      <c r="V1524" s="61"/>
      <c r="W1524" s="61"/>
      <c r="X1524" s="61"/>
      <c r="Y1524" s="61"/>
      <c r="Z1524" s="61"/>
      <c r="BB1524" s="7">
        <f>IF(Q1524&gt;0,RANK(Q1524,(N1524:P1524,Q1524:AE1524)),0)</f>
        <v>3</v>
      </c>
      <c r="BC1524" s="7">
        <f>IF(R1524&gt;0,RANK(R1524,(N1524:P1524,Q1524:AE1524)),0)</f>
        <v>0</v>
      </c>
      <c r="BD1524" s="7">
        <f>IF(T1524&gt;0,RANK(T1524,(N1524:P1524,Q1524:AE1524)),0)</f>
        <v>0</v>
      </c>
      <c r="BE1524" s="7">
        <f>IF(S1524&gt;0,RANK(S1524,(N1524:P1524,Q1524:AE1524)),0)</f>
        <v>0</v>
      </c>
      <c r="BF1524" s="2">
        <f t="shared" si="618"/>
        <v>3.9514866979655713E-2</v>
      </c>
      <c r="BG1524" s="2">
        <f t="shared" si="619"/>
        <v>0</v>
      </c>
      <c r="BH1524" s="2">
        <f t="shared" si="620"/>
        <v>0</v>
      </c>
      <c r="BI1524" s="2">
        <f t="shared" si="621"/>
        <v>0</v>
      </c>
      <c r="BK1524" t="s">
        <v>1053</v>
      </c>
      <c r="BL1524" t="s">
        <v>2282</v>
      </c>
      <c r="BO1524" s="99">
        <v>40</v>
      </c>
      <c r="BP1524" s="97">
        <v>73</v>
      </c>
      <c r="BQ1524" s="103">
        <f t="shared" si="622"/>
        <v>40073</v>
      </c>
      <c r="BS1524" s="7" t="s">
        <v>2466</v>
      </c>
    </row>
    <row r="1525" spans="1:71" ht="14" hidden="1" customHeight="1" outlineLevel="1" x14ac:dyDescent="0.2">
      <c r="A1525" t="s">
        <v>1587</v>
      </c>
      <c r="B1525" t="s">
        <v>2282</v>
      </c>
      <c r="C1525" s="1">
        <f t="shared" si="613"/>
        <v>2714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0</v>
      </c>
      <c r="G1525" s="1">
        <f t="shared" si="600"/>
        <v>673</v>
      </c>
      <c r="H1525" s="2">
        <f t="shared" si="601"/>
        <v>0.24797347089167282</v>
      </c>
      <c r="I1525" s="2"/>
      <c r="J1525" s="2">
        <f t="shared" si="614"/>
        <v>0.35814296241709653</v>
      </c>
      <c r="K1525" s="2">
        <f t="shared" si="615"/>
        <v>0.6061164333087693</v>
      </c>
      <c r="L1525" s="2">
        <f t="shared" si="616"/>
        <v>0</v>
      </c>
      <c r="M1525" s="2">
        <f t="shared" si="617"/>
        <v>3.5740604274134169E-2</v>
      </c>
      <c r="N1525" s="1">
        <v>972</v>
      </c>
      <c r="O1525" s="1">
        <v>1645</v>
      </c>
      <c r="Q1525" s="61">
        <v>97</v>
      </c>
      <c r="R1525" s="61"/>
      <c r="S1525" s="61"/>
      <c r="T1525" s="61"/>
      <c r="U1525" s="61"/>
      <c r="V1525" s="61"/>
      <c r="W1525" s="61"/>
      <c r="X1525" s="61"/>
      <c r="Y1525" s="61"/>
      <c r="Z1525" s="61"/>
      <c r="BB1525" s="7">
        <f>IF(Q1525&gt;0,RANK(Q1525,(N1525:P1525,Q1525:AE1525)),0)</f>
        <v>3</v>
      </c>
      <c r="BC1525" s="7">
        <f>IF(R1525&gt;0,RANK(R1525,(N1525:P1525,Q1525:AE1525)),0)</f>
        <v>0</v>
      </c>
      <c r="BD1525" s="7">
        <f>IF(T1525&gt;0,RANK(T1525,(N1525:P1525,Q1525:AE1525)),0)</f>
        <v>0</v>
      </c>
      <c r="BE1525" s="7">
        <f>IF(S1525&gt;0,RANK(S1525,(N1525:P1525,Q1525:AE1525)),0)</f>
        <v>0</v>
      </c>
      <c r="BF1525" s="2">
        <f t="shared" si="618"/>
        <v>3.574060427413412E-2</v>
      </c>
      <c r="BG1525" s="2">
        <f t="shared" si="619"/>
        <v>0</v>
      </c>
      <c r="BH1525" s="2">
        <f t="shared" si="620"/>
        <v>0</v>
      </c>
      <c r="BI1525" s="2">
        <f t="shared" si="621"/>
        <v>0</v>
      </c>
      <c r="BK1525" t="s">
        <v>1587</v>
      </c>
      <c r="BL1525" t="s">
        <v>2282</v>
      </c>
      <c r="BO1525" s="99">
        <v>40</v>
      </c>
      <c r="BP1525" s="97">
        <v>75</v>
      </c>
      <c r="BQ1525" s="103">
        <f t="shared" si="622"/>
        <v>40075</v>
      </c>
      <c r="BS1525" s="7" t="s">
        <v>2466</v>
      </c>
    </row>
    <row r="1526" spans="1:71" ht="14" hidden="1" customHeight="1" outlineLevel="1" x14ac:dyDescent="0.2">
      <c r="A1526" t="s">
        <v>1927</v>
      </c>
      <c r="B1526" t="s">
        <v>2282</v>
      </c>
      <c r="C1526" s="1">
        <f t="shared" si="613"/>
        <v>3017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0</v>
      </c>
      <c r="G1526" s="1">
        <f t="shared" si="600"/>
        <v>649</v>
      </c>
      <c r="H1526" s="2">
        <f t="shared" si="601"/>
        <v>0.21511435200530329</v>
      </c>
      <c r="I1526" s="2"/>
      <c r="J1526" s="2">
        <f t="shared" si="614"/>
        <v>0.37288697381504804</v>
      </c>
      <c r="K1526" s="2">
        <f t="shared" si="615"/>
        <v>0.58800132582035136</v>
      </c>
      <c r="L1526" s="2">
        <f t="shared" si="616"/>
        <v>0</v>
      </c>
      <c r="M1526" s="2">
        <f t="shared" si="617"/>
        <v>3.9111700364600654E-2</v>
      </c>
      <c r="N1526" s="1">
        <v>1125</v>
      </c>
      <c r="O1526" s="1">
        <v>1774</v>
      </c>
      <c r="Q1526" s="61">
        <v>118</v>
      </c>
      <c r="R1526" s="61"/>
      <c r="S1526" s="61"/>
      <c r="T1526" s="61"/>
      <c r="U1526" s="61"/>
      <c r="V1526" s="61"/>
      <c r="W1526" s="61"/>
      <c r="X1526" s="61"/>
      <c r="Y1526" s="61"/>
      <c r="Z1526" s="61"/>
      <c r="BB1526" s="7">
        <f>IF(Q1526&gt;0,RANK(Q1526,(N1526:P1526,Q1526:AE1526)),0)</f>
        <v>3</v>
      </c>
      <c r="BC1526" s="7">
        <f>IF(R1526&gt;0,RANK(R1526,(N1526:P1526,Q1526:AE1526)),0)</f>
        <v>0</v>
      </c>
      <c r="BD1526" s="7">
        <f>IF(T1526&gt;0,RANK(T1526,(N1526:P1526,Q1526:AE1526)),0)</f>
        <v>0</v>
      </c>
      <c r="BE1526" s="7">
        <f>IF(S1526&gt;0,RANK(S1526,(N1526:P1526,Q1526:AE1526)),0)</f>
        <v>0</v>
      </c>
      <c r="BF1526" s="2">
        <f t="shared" si="618"/>
        <v>3.9111700364600599E-2</v>
      </c>
      <c r="BG1526" s="2">
        <f t="shared" si="619"/>
        <v>0</v>
      </c>
      <c r="BH1526" s="2">
        <f t="shared" si="620"/>
        <v>0</v>
      </c>
      <c r="BI1526" s="2">
        <f t="shared" si="621"/>
        <v>0</v>
      </c>
      <c r="BK1526" t="s">
        <v>1927</v>
      </c>
      <c r="BL1526" t="s">
        <v>2282</v>
      </c>
      <c r="BO1526" s="99">
        <v>40</v>
      </c>
      <c r="BP1526" s="97">
        <v>77</v>
      </c>
      <c r="BQ1526" s="103">
        <f t="shared" si="622"/>
        <v>40077</v>
      </c>
      <c r="BS1526" s="7" t="s">
        <v>2466</v>
      </c>
    </row>
    <row r="1527" spans="1:71" ht="14" hidden="1" customHeight="1" outlineLevel="1" x14ac:dyDescent="0.2">
      <c r="A1527" t="s">
        <v>1716</v>
      </c>
      <c r="B1527" t="s">
        <v>2282</v>
      </c>
      <c r="C1527" s="1">
        <f t="shared" si="613"/>
        <v>12803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600"/>
        <v>3542</v>
      </c>
      <c r="H1527" s="2">
        <f t="shared" si="601"/>
        <v>0.27665390924002187</v>
      </c>
      <c r="I1527" s="2"/>
      <c r="J1527" s="2">
        <f t="shared" si="614"/>
        <v>0.34890260095290165</v>
      </c>
      <c r="K1527" s="2">
        <f t="shared" si="615"/>
        <v>0.62555651019292358</v>
      </c>
      <c r="L1527" s="2">
        <f t="shared" si="616"/>
        <v>0</v>
      </c>
      <c r="M1527" s="2">
        <f t="shared" si="617"/>
        <v>2.5540888854174715E-2</v>
      </c>
      <c r="N1527" s="1">
        <v>4467</v>
      </c>
      <c r="O1527" s="1">
        <v>8009</v>
      </c>
      <c r="Q1527" s="61">
        <v>327</v>
      </c>
      <c r="R1527" s="61"/>
      <c r="S1527" s="61"/>
      <c r="T1527" s="61"/>
      <c r="U1527" s="61"/>
      <c r="V1527" s="61"/>
      <c r="W1527" s="61"/>
      <c r="X1527" s="61"/>
      <c r="Y1527" s="61"/>
      <c r="Z1527" s="61"/>
      <c r="BB1527" s="7">
        <f>IF(Q1527&gt;0,RANK(Q1527,(N1527:P1527,Q1527:AE1527)),0)</f>
        <v>3</v>
      </c>
      <c r="BC1527" s="7">
        <f>IF(R1527&gt;0,RANK(R1527,(N1527:P1527,Q1527:AE1527)),0)</f>
        <v>0</v>
      </c>
      <c r="BD1527" s="7">
        <f>IF(T1527&gt;0,RANK(T1527,(N1527:P1527,Q1527:AE1527)),0)</f>
        <v>0</v>
      </c>
      <c r="BE1527" s="7">
        <f>IF(S1527&gt;0,RANK(S1527,(N1527:P1527,Q1527:AE1527)),0)</f>
        <v>0</v>
      </c>
      <c r="BF1527" s="2">
        <f t="shared" si="618"/>
        <v>2.5540888854174802E-2</v>
      </c>
      <c r="BG1527" s="2">
        <f t="shared" si="619"/>
        <v>0</v>
      </c>
      <c r="BH1527" s="2">
        <f t="shared" si="620"/>
        <v>0</v>
      </c>
      <c r="BI1527" s="2">
        <f t="shared" si="621"/>
        <v>0</v>
      </c>
      <c r="BK1527" t="s">
        <v>1716</v>
      </c>
      <c r="BL1527" t="s">
        <v>2282</v>
      </c>
      <c r="BO1527" s="99">
        <v>40</v>
      </c>
      <c r="BP1527" s="97">
        <v>79</v>
      </c>
      <c r="BQ1527" s="103">
        <f t="shared" si="622"/>
        <v>40079</v>
      </c>
      <c r="BS1527" s="7" t="s">
        <v>2466</v>
      </c>
    </row>
    <row r="1528" spans="1:71" ht="14" hidden="1" customHeight="1" outlineLevel="1" x14ac:dyDescent="0.2">
      <c r="A1528" t="s">
        <v>600</v>
      </c>
      <c r="B1528" t="s">
        <v>2282</v>
      </c>
      <c r="C1528" s="1">
        <f t="shared" si="613"/>
        <v>11276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0</v>
      </c>
      <c r="G1528" s="1">
        <f t="shared" si="600"/>
        <v>3905</v>
      </c>
      <c r="H1528" s="2">
        <f t="shared" si="601"/>
        <v>0.3463107484923732</v>
      </c>
      <c r="I1528" s="2"/>
      <c r="J1528" s="2">
        <f t="shared" si="614"/>
        <v>0.30312167435260728</v>
      </c>
      <c r="K1528" s="2">
        <f t="shared" si="615"/>
        <v>0.64943242284498048</v>
      </c>
      <c r="L1528" s="2">
        <f t="shared" si="616"/>
        <v>0</v>
      </c>
      <c r="M1528" s="2">
        <f t="shared" si="617"/>
        <v>4.7445902802412232E-2</v>
      </c>
      <c r="N1528" s="1">
        <v>3418</v>
      </c>
      <c r="O1528" s="1">
        <v>7323</v>
      </c>
      <c r="Q1528" s="61">
        <v>535</v>
      </c>
      <c r="R1528" s="61"/>
      <c r="S1528" s="61"/>
      <c r="T1528" s="61"/>
      <c r="U1528" s="61"/>
      <c r="V1528" s="61"/>
      <c r="W1528" s="61"/>
      <c r="X1528" s="61"/>
      <c r="Y1528" s="61"/>
      <c r="Z1528" s="61"/>
      <c r="BB1528" s="7">
        <f>IF(Q1528&gt;0,RANK(Q1528,(N1528:P1528,Q1528:AE1528)),0)</f>
        <v>3</v>
      </c>
      <c r="BC1528" s="7">
        <f>IF(R1528&gt;0,RANK(R1528,(N1528:P1528,Q1528:AE1528)),0)</f>
        <v>0</v>
      </c>
      <c r="BD1528" s="7">
        <f>IF(T1528&gt;0,RANK(T1528,(N1528:P1528,Q1528:AE1528)),0)</f>
        <v>0</v>
      </c>
      <c r="BE1528" s="7">
        <f>IF(S1528&gt;0,RANK(S1528,(N1528:P1528,Q1528:AE1528)),0)</f>
        <v>0</v>
      </c>
      <c r="BF1528" s="2">
        <f t="shared" si="618"/>
        <v>4.7445902802412204E-2</v>
      </c>
      <c r="BG1528" s="2">
        <f t="shared" si="619"/>
        <v>0</v>
      </c>
      <c r="BH1528" s="2">
        <f t="shared" si="620"/>
        <v>0</v>
      </c>
      <c r="BI1528" s="2">
        <f t="shared" si="621"/>
        <v>0</v>
      </c>
      <c r="BK1528" t="s">
        <v>600</v>
      </c>
      <c r="BL1528" t="s">
        <v>2282</v>
      </c>
      <c r="BO1528" s="99">
        <v>40</v>
      </c>
      <c r="BP1528" s="97">
        <v>81</v>
      </c>
      <c r="BQ1528" s="103">
        <f t="shared" si="622"/>
        <v>40081</v>
      </c>
      <c r="BS1528" s="7" t="s">
        <v>2466</v>
      </c>
    </row>
    <row r="1529" spans="1:71" ht="14" hidden="1" customHeight="1" outlineLevel="1" x14ac:dyDescent="0.2">
      <c r="A1529" t="s">
        <v>14</v>
      </c>
      <c r="B1529" t="s">
        <v>2282</v>
      </c>
      <c r="C1529" s="1">
        <f t="shared" si="613"/>
        <v>15859</v>
      </c>
      <c r="D1529" s="7">
        <f>IF(N1529&gt;0, RANK(N1529,(N1529:P1529,Q1529:AE1529)),0)</f>
        <v>2</v>
      </c>
      <c r="E1529" s="7">
        <f>IF(O1529&gt;0,RANK(O1529,(N1529:P1529,Q1529:AE1529)),0)</f>
        <v>1</v>
      </c>
      <c r="F1529" s="7">
        <f>IF(P1529&gt;0,RANK(P1529,(N1529:P1529,Q1529:AE1529)),0)</f>
        <v>0</v>
      </c>
      <c r="G1529" s="1">
        <f t="shared" si="600"/>
        <v>4476</v>
      </c>
      <c r="H1529" s="2">
        <f t="shared" si="601"/>
        <v>0.2822372154612523</v>
      </c>
      <c r="I1529" s="2"/>
      <c r="J1529" s="2">
        <f t="shared" si="614"/>
        <v>0.33867204741786999</v>
      </c>
      <c r="K1529" s="2">
        <f t="shared" si="615"/>
        <v>0.62090926287912229</v>
      </c>
      <c r="L1529" s="2">
        <f t="shared" si="616"/>
        <v>0</v>
      </c>
      <c r="M1529" s="2">
        <f t="shared" si="617"/>
        <v>4.0418689703007771E-2</v>
      </c>
      <c r="N1529" s="1">
        <v>5371</v>
      </c>
      <c r="O1529" s="1">
        <v>9847</v>
      </c>
      <c r="Q1529" s="61">
        <v>641</v>
      </c>
      <c r="R1529" s="61"/>
      <c r="S1529" s="61"/>
      <c r="T1529" s="61"/>
      <c r="U1529" s="61"/>
      <c r="V1529" s="61"/>
      <c r="W1529" s="61"/>
      <c r="X1529" s="61"/>
      <c r="Y1529" s="61"/>
      <c r="Z1529" s="61"/>
      <c r="BB1529" s="7">
        <f>IF(Q1529&gt;0,RANK(Q1529,(N1529:P1529,Q1529:AE1529)),0)</f>
        <v>3</v>
      </c>
      <c r="BC1529" s="7">
        <f>IF(R1529&gt;0,RANK(R1529,(N1529:P1529,Q1529:AE1529)),0)</f>
        <v>0</v>
      </c>
      <c r="BD1529" s="7">
        <f>IF(T1529&gt;0,RANK(T1529,(N1529:P1529,Q1529:AE1529)),0)</f>
        <v>0</v>
      </c>
      <c r="BE1529" s="7">
        <f>IF(S1529&gt;0,RANK(S1529,(N1529:P1529,Q1529:AE1529)),0)</f>
        <v>0</v>
      </c>
      <c r="BF1529" s="2">
        <f t="shared" si="618"/>
        <v>4.0418689703007757E-2</v>
      </c>
      <c r="BG1529" s="2">
        <f t="shared" si="619"/>
        <v>0</v>
      </c>
      <c r="BH1529" s="2">
        <f t="shared" si="620"/>
        <v>0</v>
      </c>
      <c r="BI1529" s="2">
        <f t="shared" si="621"/>
        <v>0</v>
      </c>
      <c r="BK1529" t="s">
        <v>14</v>
      </c>
      <c r="BL1529" t="s">
        <v>2282</v>
      </c>
      <c r="BO1529" s="99">
        <v>40</v>
      </c>
      <c r="BP1529" s="97">
        <v>83</v>
      </c>
      <c r="BQ1529" s="103">
        <f t="shared" si="622"/>
        <v>40083</v>
      </c>
      <c r="BS1529" s="7" t="s">
        <v>2466</v>
      </c>
    </row>
    <row r="1530" spans="1:71" ht="14" hidden="1" customHeight="1" outlineLevel="1" x14ac:dyDescent="0.2">
      <c r="A1530" t="s">
        <v>1491</v>
      </c>
      <c r="B1530" t="s">
        <v>2282</v>
      </c>
      <c r="C1530" s="1">
        <f t="shared" si="613"/>
        <v>2769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0</v>
      </c>
      <c r="G1530" s="1">
        <f t="shared" si="600"/>
        <v>1094</v>
      </c>
      <c r="H1530" s="2">
        <f t="shared" si="601"/>
        <v>0.39508847959552185</v>
      </c>
      <c r="I1530" s="2"/>
      <c r="J1530" s="2">
        <f t="shared" si="614"/>
        <v>0.29180209461899603</v>
      </c>
      <c r="K1530" s="2">
        <f t="shared" si="615"/>
        <v>0.68689057421451782</v>
      </c>
      <c r="L1530" s="2">
        <f t="shared" si="616"/>
        <v>0</v>
      </c>
      <c r="M1530" s="2">
        <f t="shared" si="617"/>
        <v>2.1307331166486088E-2</v>
      </c>
      <c r="N1530" s="1">
        <v>808</v>
      </c>
      <c r="O1530" s="1">
        <v>1902</v>
      </c>
      <c r="Q1530" s="61">
        <v>59</v>
      </c>
      <c r="R1530" s="61"/>
      <c r="S1530" s="61"/>
      <c r="T1530" s="61"/>
      <c r="U1530" s="61"/>
      <c r="V1530" s="61"/>
      <c r="W1530" s="61"/>
      <c r="X1530" s="61"/>
      <c r="Y1530" s="61"/>
      <c r="Z1530" s="61"/>
      <c r="BB1530" s="7">
        <f>IF(Q1530&gt;0,RANK(Q1530,(N1530:P1530,Q1530:AE1530)),0)</f>
        <v>3</v>
      </c>
      <c r="BC1530" s="7">
        <f>IF(R1530&gt;0,RANK(R1530,(N1530:P1530,Q1530:AE1530)),0)</f>
        <v>0</v>
      </c>
      <c r="BD1530" s="7">
        <f>IF(T1530&gt;0,RANK(T1530,(N1530:P1530,Q1530:AE1530)),0)</f>
        <v>0</v>
      </c>
      <c r="BE1530" s="7">
        <f>IF(S1530&gt;0,RANK(S1530,(N1530:P1530,Q1530:AE1530)),0)</f>
        <v>0</v>
      </c>
      <c r="BF1530" s="2">
        <f t="shared" si="618"/>
        <v>2.1307331166486095E-2</v>
      </c>
      <c r="BG1530" s="2">
        <f t="shared" si="619"/>
        <v>0</v>
      </c>
      <c r="BH1530" s="2">
        <f t="shared" si="620"/>
        <v>0</v>
      </c>
      <c r="BI1530" s="2">
        <f t="shared" si="621"/>
        <v>0</v>
      </c>
      <c r="BK1530" t="s">
        <v>1491</v>
      </c>
      <c r="BL1530" t="s">
        <v>2282</v>
      </c>
      <c r="BO1530" s="99">
        <v>40</v>
      </c>
      <c r="BP1530" s="97">
        <v>85</v>
      </c>
      <c r="BQ1530" s="103">
        <f t="shared" si="622"/>
        <v>40085</v>
      </c>
      <c r="BS1530" s="7" t="s">
        <v>2466</v>
      </c>
    </row>
    <row r="1531" spans="1:71" ht="14" hidden="1" customHeight="1" outlineLevel="1" x14ac:dyDescent="0.2">
      <c r="A1531" t="s">
        <v>1089</v>
      </c>
      <c r="B1531" t="s">
        <v>2282</v>
      </c>
      <c r="C1531" s="1">
        <f t="shared" si="613"/>
        <v>13804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0</v>
      </c>
      <c r="G1531" s="1">
        <f t="shared" si="600"/>
        <v>4735</v>
      </c>
      <c r="H1531" s="2">
        <f t="shared" si="601"/>
        <v>0.34301651695160823</v>
      </c>
      <c r="I1531" s="2"/>
      <c r="J1531" s="2">
        <f t="shared" si="614"/>
        <v>0.31048971312662998</v>
      </c>
      <c r="K1531" s="2">
        <f t="shared" si="615"/>
        <v>0.65350623007823816</v>
      </c>
      <c r="L1531" s="2">
        <f t="shared" si="616"/>
        <v>0</v>
      </c>
      <c r="M1531" s="2">
        <f t="shared" si="617"/>
        <v>3.6004056795131856E-2</v>
      </c>
      <c r="N1531" s="1">
        <v>4286</v>
      </c>
      <c r="O1531" s="1">
        <v>9021</v>
      </c>
      <c r="Q1531" s="61">
        <v>497</v>
      </c>
      <c r="R1531" s="61"/>
      <c r="S1531" s="61"/>
      <c r="T1531" s="61"/>
      <c r="U1531" s="61"/>
      <c r="V1531" s="61"/>
      <c r="W1531" s="61"/>
      <c r="X1531" s="61"/>
      <c r="Y1531" s="61"/>
      <c r="Z1531" s="61"/>
      <c r="BB1531" s="7">
        <f>IF(Q1531&gt;0,RANK(Q1531,(N1531:P1531,Q1531:AE1531)),0)</f>
        <v>3</v>
      </c>
      <c r="BC1531" s="7">
        <f>IF(R1531&gt;0,RANK(R1531,(N1531:P1531,Q1531:AE1531)),0)</f>
        <v>0</v>
      </c>
      <c r="BD1531" s="7">
        <f>IF(T1531&gt;0,RANK(T1531,(N1531:P1531,Q1531:AE1531)),0)</f>
        <v>0</v>
      </c>
      <c r="BE1531" s="7">
        <f>IF(S1531&gt;0,RANK(S1531,(N1531:P1531,Q1531:AE1531)),0)</f>
        <v>0</v>
      </c>
      <c r="BF1531" s="2">
        <f t="shared" si="618"/>
        <v>3.6004056795131849E-2</v>
      </c>
      <c r="BG1531" s="2">
        <f t="shared" si="619"/>
        <v>0</v>
      </c>
      <c r="BH1531" s="2">
        <f t="shared" si="620"/>
        <v>0</v>
      </c>
      <c r="BI1531" s="2">
        <f t="shared" si="621"/>
        <v>0</v>
      </c>
      <c r="BK1531" t="s">
        <v>1089</v>
      </c>
      <c r="BL1531" t="s">
        <v>2282</v>
      </c>
      <c r="BO1531" s="99">
        <v>40</v>
      </c>
      <c r="BP1531" s="97">
        <v>87</v>
      </c>
      <c r="BQ1531" s="103">
        <f t="shared" si="622"/>
        <v>40087</v>
      </c>
      <c r="BS1531" s="7" t="s">
        <v>2466</v>
      </c>
    </row>
    <row r="1532" spans="1:71" ht="14" hidden="1" customHeight="1" outlineLevel="1" x14ac:dyDescent="0.2">
      <c r="A1532" t="s">
        <v>1090</v>
      </c>
      <c r="B1532" t="s">
        <v>2282</v>
      </c>
      <c r="C1532" s="1">
        <f t="shared" si="613"/>
        <v>7567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0</v>
      </c>
      <c r="G1532" s="1">
        <f t="shared" si="600"/>
        <v>2967</v>
      </c>
      <c r="H1532" s="2">
        <f t="shared" si="601"/>
        <v>0.39209726443769</v>
      </c>
      <c r="I1532" s="2"/>
      <c r="J1532" s="2">
        <f t="shared" si="614"/>
        <v>0.29218977137571034</v>
      </c>
      <c r="K1532" s="2">
        <f t="shared" si="615"/>
        <v>0.68428703581340034</v>
      </c>
      <c r="L1532" s="2">
        <f t="shared" si="616"/>
        <v>0</v>
      </c>
      <c r="M1532" s="2">
        <f t="shared" si="617"/>
        <v>2.3523192810889326E-2</v>
      </c>
      <c r="N1532" s="1">
        <v>2211</v>
      </c>
      <c r="O1532" s="1">
        <v>5178</v>
      </c>
      <c r="Q1532" s="61">
        <v>178</v>
      </c>
      <c r="R1532" s="61"/>
      <c r="S1532" s="61"/>
      <c r="T1532" s="61"/>
      <c r="U1532" s="61"/>
      <c r="V1532" s="61"/>
      <c r="W1532" s="61"/>
      <c r="X1532" s="61"/>
      <c r="Y1532" s="61"/>
      <c r="Z1532" s="61"/>
      <c r="BB1532" s="7">
        <f>IF(Q1532&gt;0,RANK(Q1532,(N1532:P1532,Q1532:AE1532)),0)</f>
        <v>3</v>
      </c>
      <c r="BC1532" s="7">
        <f>IF(R1532&gt;0,RANK(R1532,(N1532:P1532,Q1532:AE1532)),0)</f>
        <v>0</v>
      </c>
      <c r="BD1532" s="7">
        <f>IF(T1532&gt;0,RANK(T1532,(N1532:P1532,Q1532:AE1532)),0)</f>
        <v>0</v>
      </c>
      <c r="BE1532" s="7">
        <f>IF(S1532&gt;0,RANK(S1532,(N1532:P1532,Q1532:AE1532)),0)</f>
        <v>0</v>
      </c>
      <c r="BF1532" s="2">
        <f t="shared" si="618"/>
        <v>2.3523192810889389E-2</v>
      </c>
      <c r="BG1532" s="2">
        <f t="shared" si="619"/>
        <v>0</v>
      </c>
      <c r="BH1532" s="2">
        <f t="shared" si="620"/>
        <v>0</v>
      </c>
      <c r="BI1532" s="2">
        <f t="shared" si="621"/>
        <v>0</v>
      </c>
      <c r="BK1532" t="s">
        <v>1090</v>
      </c>
      <c r="BL1532" t="s">
        <v>2282</v>
      </c>
      <c r="BO1532" s="99">
        <v>40</v>
      </c>
      <c r="BP1532" s="97">
        <v>89</v>
      </c>
      <c r="BQ1532" s="103">
        <f t="shared" si="622"/>
        <v>40089</v>
      </c>
      <c r="BS1532" s="7" t="s">
        <v>2466</v>
      </c>
    </row>
    <row r="1533" spans="1:71" ht="14" hidden="1" customHeight="1" outlineLevel="1" x14ac:dyDescent="0.2">
      <c r="A1533" t="s">
        <v>1199</v>
      </c>
      <c r="B1533" t="s">
        <v>2282</v>
      </c>
      <c r="C1533" s="1">
        <f t="shared" si="613"/>
        <v>6620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0</v>
      </c>
      <c r="G1533" s="1">
        <f t="shared" si="600"/>
        <v>827</v>
      </c>
      <c r="H1533" s="2">
        <f t="shared" si="601"/>
        <v>0.12492447129909366</v>
      </c>
      <c r="I1533" s="2"/>
      <c r="J1533" s="2">
        <f t="shared" si="614"/>
        <v>0.42069486404833839</v>
      </c>
      <c r="K1533" s="2">
        <f t="shared" si="615"/>
        <v>0.54561933534743201</v>
      </c>
      <c r="L1533" s="2">
        <f t="shared" si="616"/>
        <v>0</v>
      </c>
      <c r="M1533" s="2">
        <f t="shared" si="617"/>
        <v>3.3685800604229654E-2</v>
      </c>
      <c r="N1533" s="1">
        <v>2785</v>
      </c>
      <c r="O1533" s="1">
        <v>3612</v>
      </c>
      <c r="Q1533" s="61">
        <v>223</v>
      </c>
      <c r="R1533" s="61"/>
      <c r="S1533" s="61"/>
      <c r="T1533" s="61"/>
      <c r="U1533" s="61"/>
      <c r="V1533" s="61"/>
      <c r="W1533" s="61"/>
      <c r="X1533" s="61"/>
      <c r="Y1533" s="61"/>
      <c r="Z1533" s="61"/>
      <c r="BB1533" s="7">
        <f>IF(Q1533&gt;0,RANK(Q1533,(N1533:P1533,Q1533:AE1533)),0)</f>
        <v>3</v>
      </c>
      <c r="BC1533" s="7">
        <f>IF(R1533&gt;0,RANK(R1533,(N1533:P1533,Q1533:AE1533)),0)</f>
        <v>0</v>
      </c>
      <c r="BD1533" s="7">
        <f>IF(T1533&gt;0,RANK(T1533,(N1533:P1533,Q1533:AE1533)),0)</f>
        <v>0</v>
      </c>
      <c r="BE1533" s="7">
        <f>IF(S1533&gt;0,RANK(S1533,(N1533:P1533,Q1533:AE1533)),0)</f>
        <v>0</v>
      </c>
      <c r="BF1533" s="2">
        <f t="shared" si="618"/>
        <v>3.3685800604229606E-2</v>
      </c>
      <c r="BG1533" s="2">
        <f t="shared" si="619"/>
        <v>0</v>
      </c>
      <c r="BH1533" s="2">
        <f t="shared" si="620"/>
        <v>0</v>
      </c>
      <c r="BI1533" s="2">
        <f t="shared" si="621"/>
        <v>0</v>
      </c>
      <c r="BK1533" t="s">
        <v>1199</v>
      </c>
      <c r="BL1533" t="s">
        <v>2282</v>
      </c>
      <c r="BO1533" s="99">
        <v>40</v>
      </c>
      <c r="BP1533" s="97">
        <v>91</v>
      </c>
      <c r="BQ1533" s="103">
        <f t="shared" si="622"/>
        <v>40091</v>
      </c>
      <c r="BS1533" s="7" t="s">
        <v>2466</v>
      </c>
    </row>
    <row r="1534" spans="1:71" ht="14" hidden="1" customHeight="1" outlineLevel="1" x14ac:dyDescent="0.2">
      <c r="A1534" t="s">
        <v>475</v>
      </c>
      <c r="B1534" t="s">
        <v>2282</v>
      </c>
      <c r="C1534" s="1">
        <f t="shared" si="613"/>
        <v>2746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0</v>
      </c>
      <c r="G1534" s="1">
        <f t="shared" si="600"/>
        <v>1707</v>
      </c>
      <c r="H1534" s="2">
        <f t="shared" si="601"/>
        <v>0.62163146394756008</v>
      </c>
      <c r="I1534" s="2"/>
      <c r="J1534" s="2">
        <f t="shared" si="614"/>
        <v>0.17115804806991988</v>
      </c>
      <c r="K1534" s="2">
        <f t="shared" si="615"/>
        <v>0.79278951201747994</v>
      </c>
      <c r="L1534" s="2">
        <f t="shared" si="616"/>
        <v>0</v>
      </c>
      <c r="M1534" s="2">
        <f t="shared" si="617"/>
        <v>3.6052439912600209E-2</v>
      </c>
      <c r="N1534" s="1">
        <v>470</v>
      </c>
      <c r="O1534" s="1">
        <v>2177</v>
      </c>
      <c r="Q1534" s="61">
        <v>99</v>
      </c>
      <c r="R1534" s="61"/>
      <c r="S1534" s="61"/>
      <c r="T1534" s="61"/>
      <c r="U1534" s="61"/>
      <c r="V1534" s="61"/>
      <c r="W1534" s="61"/>
      <c r="X1534" s="61"/>
      <c r="Y1534" s="61"/>
      <c r="Z1534" s="61"/>
      <c r="BB1534" s="7">
        <f>IF(Q1534&gt;0,RANK(Q1534,(N1534:P1534,Q1534:AE1534)),0)</f>
        <v>3</v>
      </c>
      <c r="BC1534" s="7">
        <f>IF(R1534&gt;0,RANK(R1534,(N1534:P1534,Q1534:AE1534)),0)</f>
        <v>0</v>
      </c>
      <c r="BD1534" s="7">
        <f>IF(T1534&gt;0,RANK(T1534,(N1534:P1534,Q1534:AE1534)),0)</f>
        <v>0</v>
      </c>
      <c r="BE1534" s="7">
        <f>IF(S1534&gt;0,RANK(S1534,(N1534:P1534,Q1534:AE1534)),0)</f>
        <v>0</v>
      </c>
      <c r="BF1534" s="2">
        <f t="shared" si="618"/>
        <v>3.6052439912600147E-2</v>
      </c>
      <c r="BG1534" s="2">
        <f t="shared" si="619"/>
        <v>0</v>
      </c>
      <c r="BH1534" s="2">
        <f t="shared" si="620"/>
        <v>0</v>
      </c>
      <c r="BI1534" s="2">
        <f t="shared" si="621"/>
        <v>0</v>
      </c>
      <c r="BK1534" t="s">
        <v>475</v>
      </c>
      <c r="BL1534" t="s">
        <v>2282</v>
      </c>
      <c r="BO1534" s="99">
        <v>40</v>
      </c>
      <c r="BP1534" s="97">
        <v>93</v>
      </c>
      <c r="BQ1534" s="103">
        <f t="shared" si="622"/>
        <v>40093</v>
      </c>
      <c r="BS1534" s="7" t="s">
        <v>2466</v>
      </c>
    </row>
    <row r="1535" spans="1:71" ht="14" hidden="1" customHeight="1" outlineLevel="1" x14ac:dyDescent="0.2">
      <c r="A1535" t="s">
        <v>1087</v>
      </c>
      <c r="B1535" t="s">
        <v>2282</v>
      </c>
      <c r="C1535" s="1">
        <f t="shared" si="613"/>
        <v>4415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0</v>
      </c>
      <c r="G1535" s="1">
        <f t="shared" si="600"/>
        <v>1592</v>
      </c>
      <c r="H1535" s="2">
        <f t="shared" si="601"/>
        <v>0.3605889014722537</v>
      </c>
      <c r="I1535" s="2"/>
      <c r="J1535" s="2">
        <f t="shared" si="614"/>
        <v>0.30600226500566252</v>
      </c>
      <c r="K1535" s="2">
        <f t="shared" si="615"/>
        <v>0.66659116647791616</v>
      </c>
      <c r="L1535" s="2">
        <f t="shared" si="616"/>
        <v>0</v>
      </c>
      <c r="M1535" s="2">
        <f t="shared" si="617"/>
        <v>2.7406568516421315E-2</v>
      </c>
      <c r="N1535" s="1">
        <v>1351</v>
      </c>
      <c r="O1535" s="1">
        <v>2943</v>
      </c>
      <c r="Q1535" s="61">
        <v>121</v>
      </c>
      <c r="R1535" s="61"/>
      <c r="S1535" s="61"/>
      <c r="T1535" s="61"/>
      <c r="U1535" s="61"/>
      <c r="V1535" s="61"/>
      <c r="W1535" s="61"/>
      <c r="X1535" s="61"/>
      <c r="Y1535" s="61"/>
      <c r="Z1535" s="61"/>
      <c r="BB1535" s="7">
        <f>IF(Q1535&gt;0,RANK(Q1535,(N1535:P1535,Q1535:AE1535)),0)</f>
        <v>3</v>
      </c>
      <c r="BC1535" s="7">
        <f>IF(R1535&gt;0,RANK(R1535,(N1535:P1535,Q1535:AE1535)),0)</f>
        <v>0</v>
      </c>
      <c r="BD1535" s="7">
        <f>IF(T1535&gt;0,RANK(T1535,(N1535:P1535,Q1535:AE1535)),0)</f>
        <v>0</v>
      </c>
      <c r="BE1535" s="7">
        <f>IF(S1535&gt;0,RANK(S1535,(N1535:P1535,Q1535:AE1535)),0)</f>
        <v>0</v>
      </c>
      <c r="BF1535" s="2">
        <f t="shared" si="618"/>
        <v>2.740656851642129E-2</v>
      </c>
      <c r="BG1535" s="2">
        <f t="shared" si="619"/>
        <v>0</v>
      </c>
      <c r="BH1535" s="2">
        <f t="shared" si="620"/>
        <v>0</v>
      </c>
      <c r="BI1535" s="2">
        <f t="shared" si="621"/>
        <v>0</v>
      </c>
      <c r="BK1535" t="s">
        <v>1087</v>
      </c>
      <c r="BL1535" t="s">
        <v>2282</v>
      </c>
      <c r="BO1535" s="99">
        <v>40</v>
      </c>
      <c r="BP1535" s="97">
        <v>95</v>
      </c>
      <c r="BQ1535" s="103">
        <f t="shared" si="622"/>
        <v>40095</v>
      </c>
      <c r="BS1535" s="7" t="s">
        <v>2466</v>
      </c>
    </row>
    <row r="1536" spans="1:71" ht="14" hidden="1" customHeight="1" outlineLevel="1" x14ac:dyDescent="0.2">
      <c r="A1536" t="s">
        <v>2641</v>
      </c>
      <c r="B1536" t="s">
        <v>2282</v>
      </c>
      <c r="C1536" s="1">
        <f t="shared" si="613"/>
        <v>12927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0</v>
      </c>
      <c r="G1536" s="1">
        <f t="shared" si="600"/>
        <v>3233</v>
      </c>
      <c r="H1536" s="2">
        <f t="shared" si="601"/>
        <v>0.25009669683607955</v>
      </c>
      <c r="I1536" s="2"/>
      <c r="J1536" s="2">
        <f t="shared" si="614"/>
        <v>0.35615378664810088</v>
      </c>
      <c r="K1536" s="2">
        <f t="shared" si="615"/>
        <v>0.60625048348418042</v>
      </c>
      <c r="L1536" s="2">
        <f t="shared" si="616"/>
        <v>0</v>
      </c>
      <c r="M1536" s="2">
        <f t="shared" si="617"/>
        <v>3.7595729867718752E-2</v>
      </c>
      <c r="N1536" s="1">
        <v>4604</v>
      </c>
      <c r="O1536" s="1">
        <v>7837</v>
      </c>
      <c r="Q1536" s="61">
        <v>486</v>
      </c>
      <c r="R1536" s="61"/>
      <c r="S1536" s="61"/>
      <c r="T1536" s="61"/>
      <c r="U1536" s="61"/>
      <c r="V1536" s="61"/>
      <c r="W1536" s="61"/>
      <c r="X1536" s="61"/>
      <c r="Y1536" s="61"/>
      <c r="Z1536" s="61"/>
      <c r="BB1536" s="7">
        <f>IF(Q1536&gt;0,RANK(Q1536,(N1536:P1536,Q1536:AE1536)),0)</f>
        <v>3</v>
      </c>
      <c r="BC1536" s="7">
        <f>IF(R1536&gt;0,RANK(R1536,(N1536:P1536,Q1536:AE1536)),0)</f>
        <v>0</v>
      </c>
      <c r="BD1536" s="7">
        <f>IF(T1536&gt;0,RANK(T1536,(N1536:P1536,Q1536:AE1536)),0)</f>
        <v>0</v>
      </c>
      <c r="BE1536" s="7">
        <f>IF(S1536&gt;0,RANK(S1536,(N1536:P1536,Q1536:AE1536)),0)</f>
        <v>0</v>
      </c>
      <c r="BF1536" s="2">
        <f t="shared" si="618"/>
        <v>3.7595729867718732E-2</v>
      </c>
      <c r="BG1536" s="2">
        <f t="shared" si="619"/>
        <v>0</v>
      </c>
      <c r="BH1536" s="2">
        <f t="shared" si="620"/>
        <v>0</v>
      </c>
      <c r="BI1536" s="2">
        <f t="shared" si="621"/>
        <v>0</v>
      </c>
      <c r="BK1536" t="s">
        <v>2641</v>
      </c>
      <c r="BL1536" t="s">
        <v>2282</v>
      </c>
      <c r="BO1536" s="99">
        <v>40</v>
      </c>
      <c r="BP1536" s="97">
        <v>97</v>
      </c>
      <c r="BQ1536" s="103">
        <f t="shared" si="622"/>
        <v>40097</v>
      </c>
      <c r="BS1536" s="7" t="s">
        <v>2466</v>
      </c>
    </row>
    <row r="1537" spans="1:71" ht="14" hidden="1" customHeight="1" outlineLevel="1" x14ac:dyDescent="0.2">
      <c r="A1537" t="s">
        <v>1770</v>
      </c>
      <c r="B1537" t="s">
        <v>2282</v>
      </c>
      <c r="C1537" s="1">
        <f t="shared" si="613"/>
        <v>4369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0</v>
      </c>
      <c r="G1537" s="1">
        <f t="shared" si="600"/>
        <v>1308</v>
      </c>
      <c r="H1537" s="2">
        <f t="shared" si="601"/>
        <v>0.29938200961318379</v>
      </c>
      <c r="I1537" s="2"/>
      <c r="J1537" s="2">
        <f t="shared" si="614"/>
        <v>0.33028152895399404</v>
      </c>
      <c r="K1537" s="2">
        <f t="shared" si="615"/>
        <v>0.62966353856717783</v>
      </c>
      <c r="L1537" s="2">
        <f t="shared" si="616"/>
        <v>0</v>
      </c>
      <c r="M1537" s="2">
        <f t="shared" si="617"/>
        <v>4.0054932478828187E-2</v>
      </c>
      <c r="N1537" s="1">
        <v>1443</v>
      </c>
      <c r="O1537" s="1">
        <v>2751</v>
      </c>
      <c r="Q1537" s="61">
        <v>175</v>
      </c>
      <c r="R1537" s="61"/>
      <c r="S1537" s="61"/>
      <c r="T1537" s="61"/>
      <c r="U1537" s="61"/>
      <c r="V1537" s="61"/>
      <c r="W1537" s="61"/>
      <c r="X1537" s="61"/>
      <c r="Y1537" s="61"/>
      <c r="Z1537" s="61"/>
      <c r="BB1537" s="7">
        <f>IF(Q1537&gt;0,RANK(Q1537,(N1537:P1537,Q1537:AE1537)),0)</f>
        <v>3</v>
      </c>
      <c r="BC1537" s="7">
        <f>IF(R1537&gt;0,RANK(R1537,(N1537:P1537,Q1537:AE1537)),0)</f>
        <v>0</v>
      </c>
      <c r="BD1537" s="7">
        <f>IF(T1537&gt;0,RANK(T1537,(N1537:P1537,Q1537:AE1537)),0)</f>
        <v>0</v>
      </c>
      <c r="BE1537" s="7">
        <f>IF(S1537&gt;0,RANK(S1537,(N1537:P1537,Q1537:AE1537)),0)</f>
        <v>0</v>
      </c>
      <c r="BF1537" s="2">
        <f t="shared" si="618"/>
        <v>4.0054932478828111E-2</v>
      </c>
      <c r="BG1537" s="2">
        <f t="shared" si="619"/>
        <v>0</v>
      </c>
      <c r="BH1537" s="2">
        <f t="shared" si="620"/>
        <v>0</v>
      </c>
      <c r="BI1537" s="2">
        <f t="shared" si="621"/>
        <v>0</v>
      </c>
      <c r="BK1537" t="s">
        <v>1770</v>
      </c>
      <c r="BL1537" t="s">
        <v>2282</v>
      </c>
      <c r="BO1537" s="99">
        <v>40</v>
      </c>
      <c r="BP1537" s="97">
        <v>99</v>
      </c>
      <c r="BQ1537" s="103">
        <f t="shared" si="622"/>
        <v>40099</v>
      </c>
      <c r="BS1537" s="7" t="s">
        <v>2466</v>
      </c>
    </row>
    <row r="1538" spans="1:71" ht="14" hidden="1" customHeight="1" outlineLevel="1" x14ac:dyDescent="0.2">
      <c r="A1538" t="s">
        <v>2541</v>
      </c>
      <c r="B1538" t="s">
        <v>2282</v>
      </c>
      <c r="C1538" s="1">
        <f t="shared" si="613"/>
        <v>19699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0</v>
      </c>
      <c r="G1538" s="1">
        <f t="shared" si="600"/>
        <v>1</v>
      </c>
      <c r="H1538" s="2">
        <f t="shared" si="601"/>
        <v>5.0763998172496063E-5</v>
      </c>
      <c r="I1538" s="2"/>
      <c r="J1538" s="2">
        <f t="shared" si="614"/>
        <v>0.48307020660947259</v>
      </c>
      <c r="K1538" s="2">
        <f t="shared" si="615"/>
        <v>0.48301944261130009</v>
      </c>
      <c r="L1538" s="2">
        <f t="shared" si="616"/>
        <v>0</v>
      </c>
      <c r="M1538" s="2">
        <f t="shared" si="617"/>
        <v>3.3910350779227383E-2</v>
      </c>
      <c r="N1538" s="1">
        <v>9516</v>
      </c>
      <c r="O1538" s="1">
        <v>9515</v>
      </c>
      <c r="Q1538" s="61">
        <v>668</v>
      </c>
      <c r="R1538" s="61"/>
      <c r="S1538" s="61"/>
      <c r="T1538" s="61"/>
      <c r="U1538" s="61"/>
      <c r="V1538" s="61"/>
      <c r="W1538" s="61"/>
      <c r="X1538" s="61"/>
      <c r="Y1538" s="61"/>
      <c r="Z1538" s="61"/>
      <c r="BB1538" s="7">
        <f>IF(Q1538&gt;0,RANK(Q1538,(N1538:P1538,Q1538:AE1538)),0)</f>
        <v>3</v>
      </c>
      <c r="BC1538" s="7">
        <f>IF(R1538&gt;0,RANK(R1538,(N1538:P1538,Q1538:AE1538)),0)</f>
        <v>0</v>
      </c>
      <c r="BD1538" s="7">
        <f>IF(T1538&gt;0,RANK(T1538,(N1538:P1538,Q1538:AE1538)),0)</f>
        <v>0</v>
      </c>
      <c r="BE1538" s="7">
        <f>IF(S1538&gt;0,RANK(S1538,(N1538:P1538,Q1538:AE1538)),0)</f>
        <v>0</v>
      </c>
      <c r="BF1538" s="2">
        <f t="shared" si="618"/>
        <v>3.3910350779227369E-2</v>
      </c>
      <c r="BG1538" s="2">
        <f t="shared" si="619"/>
        <v>0</v>
      </c>
      <c r="BH1538" s="2">
        <f t="shared" si="620"/>
        <v>0</v>
      </c>
      <c r="BI1538" s="2">
        <f t="shared" si="621"/>
        <v>0</v>
      </c>
      <c r="BK1538" t="s">
        <v>2541</v>
      </c>
      <c r="BL1538" t="s">
        <v>2282</v>
      </c>
      <c r="BO1538" s="99">
        <v>40</v>
      </c>
      <c r="BP1538" s="97">
        <v>101</v>
      </c>
      <c r="BQ1538" s="103">
        <f t="shared" si="622"/>
        <v>40101</v>
      </c>
      <c r="BS1538" s="7" t="s">
        <v>2466</v>
      </c>
    </row>
    <row r="1539" spans="1:71" ht="14" hidden="1" customHeight="1" outlineLevel="1" x14ac:dyDescent="0.2">
      <c r="A1539" t="s">
        <v>371</v>
      </c>
      <c r="B1539" t="s">
        <v>2282</v>
      </c>
      <c r="C1539" s="1">
        <f t="shared" si="613"/>
        <v>3984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600"/>
        <v>1291</v>
      </c>
      <c r="H1539" s="2">
        <f t="shared" si="601"/>
        <v>0.3240461847389558</v>
      </c>
      <c r="I1539" s="2"/>
      <c r="J1539" s="2">
        <f t="shared" si="614"/>
        <v>0.31425702811244982</v>
      </c>
      <c r="K1539" s="2">
        <f t="shared" si="615"/>
        <v>0.63830321285140568</v>
      </c>
      <c r="L1539" s="2">
        <f t="shared" si="616"/>
        <v>0</v>
      </c>
      <c r="M1539" s="2">
        <f t="shared" si="617"/>
        <v>4.7439759036144502E-2</v>
      </c>
      <c r="N1539" s="1">
        <v>1252</v>
      </c>
      <c r="O1539" s="1">
        <v>2543</v>
      </c>
      <c r="Q1539" s="61">
        <v>189</v>
      </c>
      <c r="R1539" s="61"/>
      <c r="S1539" s="61"/>
      <c r="T1539" s="61"/>
      <c r="U1539" s="61"/>
      <c r="V1539" s="61"/>
      <c r="W1539" s="61"/>
      <c r="X1539" s="61"/>
      <c r="Y1539" s="61"/>
      <c r="Z1539" s="61"/>
      <c r="BB1539" s="7">
        <f>IF(Q1539&gt;0,RANK(Q1539,(N1539:P1539,Q1539:AE1539)),0)</f>
        <v>3</v>
      </c>
      <c r="BC1539" s="7">
        <f>IF(R1539&gt;0,RANK(R1539,(N1539:P1539,Q1539:AE1539)),0)</f>
        <v>0</v>
      </c>
      <c r="BD1539" s="7">
        <f>IF(T1539&gt;0,RANK(T1539,(N1539:P1539,Q1539:AE1539)),0)</f>
        <v>0</v>
      </c>
      <c r="BE1539" s="7">
        <f>IF(S1539&gt;0,RANK(S1539,(N1539:P1539,Q1539:AE1539)),0)</f>
        <v>0</v>
      </c>
      <c r="BF1539" s="2">
        <f t="shared" si="618"/>
        <v>4.7439759036144578E-2</v>
      </c>
      <c r="BG1539" s="2">
        <f t="shared" si="619"/>
        <v>0</v>
      </c>
      <c r="BH1539" s="2">
        <f t="shared" si="620"/>
        <v>0</v>
      </c>
      <c r="BI1539" s="2">
        <f t="shared" si="621"/>
        <v>0</v>
      </c>
      <c r="BK1539" t="s">
        <v>371</v>
      </c>
      <c r="BL1539" t="s">
        <v>2282</v>
      </c>
      <c r="BO1539" s="99">
        <v>40</v>
      </c>
      <c r="BP1539" s="97">
        <v>103</v>
      </c>
      <c r="BQ1539" s="103">
        <f t="shared" si="622"/>
        <v>40103</v>
      </c>
      <c r="BS1539" s="7" t="s">
        <v>2466</v>
      </c>
    </row>
    <row r="1540" spans="1:71" ht="14" hidden="1" customHeight="1" outlineLevel="1" x14ac:dyDescent="0.2">
      <c r="A1540" t="s">
        <v>2468</v>
      </c>
      <c r="B1540" t="s">
        <v>2282</v>
      </c>
      <c r="C1540" s="1">
        <f t="shared" si="613"/>
        <v>3506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0</v>
      </c>
      <c r="G1540" s="1">
        <f t="shared" si="600"/>
        <v>1303</v>
      </c>
      <c r="H1540" s="2">
        <f t="shared" si="601"/>
        <v>0.37164860239589276</v>
      </c>
      <c r="I1540" s="2"/>
      <c r="J1540" s="2">
        <f t="shared" si="614"/>
        <v>0.28978893325727323</v>
      </c>
      <c r="K1540" s="2">
        <f t="shared" si="615"/>
        <v>0.66143753565316599</v>
      </c>
      <c r="L1540" s="2">
        <f t="shared" si="616"/>
        <v>0</v>
      </c>
      <c r="M1540" s="2">
        <f t="shared" si="617"/>
        <v>4.877353108956084E-2</v>
      </c>
      <c r="N1540" s="1">
        <v>1016</v>
      </c>
      <c r="O1540" s="1">
        <v>2319</v>
      </c>
      <c r="Q1540" s="61">
        <v>171</v>
      </c>
      <c r="R1540" s="61"/>
      <c r="S1540" s="61"/>
      <c r="T1540" s="61"/>
      <c r="U1540" s="61"/>
      <c r="V1540" s="61"/>
      <c r="W1540" s="61"/>
      <c r="X1540" s="61"/>
      <c r="Y1540" s="61"/>
      <c r="Z1540" s="61"/>
      <c r="BB1540" s="7">
        <f>IF(Q1540&gt;0,RANK(Q1540,(N1540:P1540,Q1540:AE1540)),0)</f>
        <v>3</v>
      </c>
      <c r="BC1540" s="7">
        <f>IF(R1540&gt;0,RANK(R1540,(N1540:P1540,Q1540:AE1540)),0)</f>
        <v>0</v>
      </c>
      <c r="BD1540" s="7">
        <f>IF(T1540&gt;0,RANK(T1540,(N1540:P1540,Q1540:AE1540)),0)</f>
        <v>0</v>
      </c>
      <c r="BE1540" s="7">
        <f>IF(S1540&gt;0,RANK(S1540,(N1540:P1540,Q1540:AE1540)),0)</f>
        <v>0</v>
      </c>
      <c r="BF1540" s="2">
        <f t="shared" si="618"/>
        <v>4.877353108956075E-2</v>
      </c>
      <c r="BG1540" s="2">
        <f t="shared" si="619"/>
        <v>0</v>
      </c>
      <c r="BH1540" s="2">
        <f t="shared" si="620"/>
        <v>0</v>
      </c>
      <c r="BI1540" s="2">
        <f t="shared" si="621"/>
        <v>0</v>
      </c>
      <c r="BK1540" t="s">
        <v>2468</v>
      </c>
      <c r="BL1540" t="s">
        <v>2282</v>
      </c>
      <c r="BO1540" s="99">
        <v>40</v>
      </c>
      <c r="BP1540" s="97">
        <v>105</v>
      </c>
      <c r="BQ1540" s="103">
        <f t="shared" si="622"/>
        <v>40105</v>
      </c>
      <c r="BS1540" s="7" t="s">
        <v>2466</v>
      </c>
    </row>
    <row r="1541" spans="1:71" ht="14" hidden="1" customHeight="1" outlineLevel="1" x14ac:dyDescent="0.2">
      <c r="A1541" t="s">
        <v>2571</v>
      </c>
      <c r="B1541" t="s">
        <v>2282</v>
      </c>
      <c r="C1541" s="1">
        <f t="shared" si="613"/>
        <v>3104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0</v>
      </c>
      <c r="G1541" s="1">
        <f t="shared" ref="G1541:G1603" si="623">IF(C1541&gt;0,MAX(N1541:P1541)-LARGE(N1541:P1541,2),0)</f>
        <v>511</v>
      </c>
      <c r="H1541" s="2">
        <f t="shared" ref="H1541:H1603" si="624">IF(C1541&gt;0,G1541/C1541,0)</f>
        <v>0.16462628865979381</v>
      </c>
      <c r="I1541" s="2"/>
      <c r="J1541" s="2">
        <f t="shared" si="614"/>
        <v>0.39980670103092786</v>
      </c>
      <c r="K1541" s="2">
        <f t="shared" si="615"/>
        <v>0.56443298969072164</v>
      </c>
      <c r="L1541" s="2">
        <f t="shared" si="616"/>
        <v>0</v>
      </c>
      <c r="M1541" s="2">
        <f t="shared" si="617"/>
        <v>3.5760309278350499E-2</v>
      </c>
      <c r="N1541" s="1">
        <v>1241</v>
      </c>
      <c r="O1541" s="1">
        <v>1752</v>
      </c>
      <c r="Q1541" s="61">
        <v>111</v>
      </c>
      <c r="R1541" s="61"/>
      <c r="S1541" s="61"/>
      <c r="T1541" s="61"/>
      <c r="U1541" s="61"/>
      <c r="V1541" s="61"/>
      <c r="W1541" s="61"/>
      <c r="X1541" s="61"/>
      <c r="Y1541" s="61"/>
      <c r="Z1541" s="61"/>
      <c r="BB1541" s="7">
        <f>IF(Q1541&gt;0,RANK(Q1541,(N1541:P1541,Q1541:AE1541)),0)</f>
        <v>3</v>
      </c>
      <c r="BC1541" s="7">
        <f>IF(R1541&gt;0,RANK(R1541,(N1541:P1541,Q1541:AE1541)),0)</f>
        <v>0</v>
      </c>
      <c r="BD1541" s="7">
        <f>IF(T1541&gt;0,RANK(T1541,(N1541:P1541,Q1541:AE1541)),0)</f>
        <v>0</v>
      </c>
      <c r="BE1541" s="7">
        <f>IF(S1541&gt;0,RANK(S1541,(N1541:P1541,Q1541:AE1541)),0)</f>
        <v>0</v>
      </c>
      <c r="BF1541" s="2">
        <f t="shared" si="618"/>
        <v>3.5760309278350513E-2</v>
      </c>
      <c r="BG1541" s="2">
        <f t="shared" si="619"/>
        <v>0</v>
      </c>
      <c r="BH1541" s="2">
        <f t="shared" si="620"/>
        <v>0</v>
      </c>
      <c r="BI1541" s="2">
        <f t="shared" si="621"/>
        <v>0</v>
      </c>
      <c r="BK1541" t="s">
        <v>2571</v>
      </c>
      <c r="BL1541" t="s">
        <v>2282</v>
      </c>
      <c r="BO1541" s="99">
        <v>40</v>
      </c>
      <c r="BP1541" s="97">
        <v>107</v>
      </c>
      <c r="BQ1541" s="103">
        <f t="shared" si="622"/>
        <v>40107</v>
      </c>
      <c r="BS1541" s="7" t="s">
        <v>2466</v>
      </c>
    </row>
    <row r="1542" spans="1:71" ht="14" hidden="1" customHeight="1" outlineLevel="1" x14ac:dyDescent="0.2">
      <c r="A1542" t="s">
        <v>2281</v>
      </c>
      <c r="B1542" t="s">
        <v>2282</v>
      </c>
      <c r="C1542" s="1">
        <f t="shared" si="613"/>
        <v>233599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>IF(P1542&gt;0,RANK(P1542,(N1542:P1542,Q1542:AE1542)),0)</f>
        <v>0</v>
      </c>
      <c r="G1542" s="1">
        <f t="shared" si="623"/>
        <v>27673</v>
      </c>
      <c r="H1542" s="2">
        <f t="shared" si="624"/>
        <v>0.11846369205347626</v>
      </c>
      <c r="I1542" s="2"/>
      <c r="J1542" s="2">
        <f t="shared" si="614"/>
        <v>0.54224119110098934</v>
      </c>
      <c r="K1542" s="2">
        <f t="shared" si="615"/>
        <v>0.42377749904751305</v>
      </c>
      <c r="L1542" s="2">
        <f t="shared" si="616"/>
        <v>0</v>
      </c>
      <c r="M1542" s="2">
        <f t="shared" si="617"/>
        <v>3.398130985149761E-2</v>
      </c>
      <c r="N1542" s="1">
        <v>126667</v>
      </c>
      <c r="O1542" s="1">
        <v>98994</v>
      </c>
      <c r="Q1542" s="61">
        <v>7938</v>
      </c>
      <c r="R1542" s="61"/>
      <c r="S1542" s="61"/>
      <c r="T1542" s="61"/>
      <c r="U1542" s="61"/>
      <c r="V1542" s="61"/>
      <c r="W1542" s="61"/>
      <c r="X1542" s="61"/>
      <c r="Y1542" s="61"/>
      <c r="Z1542" s="61"/>
      <c r="BB1542" s="7">
        <f>IF(Q1542&gt;0,RANK(Q1542,(N1542:P1542,Q1542:AE1542)),0)</f>
        <v>3</v>
      </c>
      <c r="BC1542" s="7">
        <f>IF(R1542&gt;0,RANK(R1542,(N1542:P1542,Q1542:AE1542)),0)</f>
        <v>0</v>
      </c>
      <c r="BD1542" s="7">
        <f>IF(T1542&gt;0,RANK(T1542,(N1542:P1542,Q1542:AE1542)),0)</f>
        <v>0</v>
      </c>
      <c r="BE1542" s="7">
        <f>IF(S1542&gt;0,RANK(S1542,(N1542:P1542,Q1542:AE1542)),0)</f>
        <v>0</v>
      </c>
      <c r="BF1542" s="2">
        <f t="shared" si="618"/>
        <v>3.3981309851497651E-2</v>
      </c>
      <c r="BG1542" s="2">
        <f t="shared" si="619"/>
        <v>0</v>
      </c>
      <c r="BH1542" s="2">
        <f t="shared" si="620"/>
        <v>0</v>
      </c>
      <c r="BI1542" s="2">
        <f t="shared" si="621"/>
        <v>0</v>
      </c>
      <c r="BK1542" t="s">
        <v>2281</v>
      </c>
      <c r="BL1542" t="s">
        <v>2282</v>
      </c>
      <c r="BO1542" s="99">
        <v>40</v>
      </c>
      <c r="BP1542" s="97">
        <v>109</v>
      </c>
      <c r="BQ1542" s="103">
        <f t="shared" si="622"/>
        <v>40109</v>
      </c>
      <c r="BS1542" s="7" t="s">
        <v>2466</v>
      </c>
    </row>
    <row r="1543" spans="1:71" ht="14" hidden="1" customHeight="1" outlineLevel="1" x14ac:dyDescent="0.2">
      <c r="A1543" t="s">
        <v>2413</v>
      </c>
      <c r="B1543" t="s">
        <v>2282</v>
      </c>
      <c r="C1543" s="1">
        <f t="shared" si="613"/>
        <v>11038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1">
        <f t="shared" si="623"/>
        <v>997</v>
      </c>
      <c r="H1543" s="2">
        <f t="shared" si="624"/>
        <v>9.032433411849973E-2</v>
      </c>
      <c r="I1543" s="2"/>
      <c r="J1543" s="2">
        <f t="shared" si="614"/>
        <v>0.4393005979344084</v>
      </c>
      <c r="K1543" s="2">
        <f t="shared" si="615"/>
        <v>0.52962493205290817</v>
      </c>
      <c r="L1543" s="2">
        <f t="shared" si="616"/>
        <v>0</v>
      </c>
      <c r="M1543" s="2">
        <f t="shared" si="617"/>
        <v>3.1074470012683375E-2</v>
      </c>
      <c r="N1543" s="1">
        <v>4849</v>
      </c>
      <c r="O1543" s="1">
        <v>5846</v>
      </c>
      <c r="Q1543" s="61">
        <v>343</v>
      </c>
      <c r="R1543" s="61"/>
      <c r="S1543" s="61"/>
      <c r="T1543" s="61"/>
      <c r="U1543" s="61"/>
      <c r="V1543" s="61"/>
      <c r="W1543" s="61"/>
      <c r="X1543" s="61"/>
      <c r="Y1543" s="61"/>
      <c r="Z1543" s="61"/>
      <c r="BB1543" s="7">
        <f>IF(Q1543&gt;0,RANK(Q1543,(N1543:P1543,Q1543:AE1543)),0)</f>
        <v>3</v>
      </c>
      <c r="BC1543" s="7">
        <f>IF(R1543&gt;0,RANK(R1543,(N1543:P1543,Q1543:AE1543)),0)</f>
        <v>0</v>
      </c>
      <c r="BD1543" s="7">
        <f>IF(T1543&gt;0,RANK(T1543,(N1543:P1543,Q1543:AE1543)),0)</f>
        <v>0</v>
      </c>
      <c r="BE1543" s="7">
        <f>IF(S1543&gt;0,RANK(S1543,(N1543:P1543,Q1543:AE1543)),0)</f>
        <v>0</v>
      </c>
      <c r="BF1543" s="2">
        <f t="shared" si="618"/>
        <v>3.1074470012683458E-2</v>
      </c>
      <c r="BG1543" s="2">
        <f t="shared" si="619"/>
        <v>0</v>
      </c>
      <c r="BH1543" s="2">
        <f t="shared" si="620"/>
        <v>0</v>
      </c>
      <c r="BI1543" s="2">
        <f t="shared" si="621"/>
        <v>0</v>
      </c>
      <c r="BK1543" t="s">
        <v>2413</v>
      </c>
      <c r="BL1543" t="s">
        <v>2282</v>
      </c>
      <c r="BO1543" s="99">
        <v>40</v>
      </c>
      <c r="BP1543" s="97">
        <v>111</v>
      </c>
      <c r="BQ1543" s="103">
        <f t="shared" si="622"/>
        <v>40111</v>
      </c>
      <c r="BS1543" s="7" t="s">
        <v>2466</v>
      </c>
    </row>
    <row r="1544" spans="1:71" ht="14" hidden="1" customHeight="1" outlineLevel="1" x14ac:dyDescent="0.2">
      <c r="A1544" t="s">
        <v>1994</v>
      </c>
      <c r="B1544" t="s">
        <v>2282</v>
      </c>
      <c r="C1544" s="1">
        <f t="shared" si="613"/>
        <v>15355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0</v>
      </c>
      <c r="G1544" s="1">
        <f t="shared" si="623"/>
        <v>2427</v>
      </c>
      <c r="H1544" s="2">
        <f t="shared" si="624"/>
        <v>0.15805926408336046</v>
      </c>
      <c r="I1544" s="2"/>
      <c r="J1544" s="2">
        <f t="shared" si="614"/>
        <v>0.40390752197981111</v>
      </c>
      <c r="K1544" s="2">
        <f t="shared" si="615"/>
        <v>0.56196678606317163</v>
      </c>
      <c r="L1544" s="2">
        <f t="shared" si="616"/>
        <v>0</v>
      </c>
      <c r="M1544" s="2">
        <f t="shared" si="617"/>
        <v>3.4125691957017201E-2</v>
      </c>
      <c r="N1544" s="1">
        <v>6202</v>
      </c>
      <c r="O1544" s="1">
        <v>8629</v>
      </c>
      <c r="Q1544" s="61">
        <v>524</v>
      </c>
      <c r="R1544" s="61"/>
      <c r="S1544" s="61"/>
      <c r="T1544" s="61"/>
      <c r="U1544" s="61"/>
      <c r="V1544" s="61"/>
      <c r="W1544" s="61"/>
      <c r="X1544" s="61"/>
      <c r="Y1544" s="61"/>
      <c r="Z1544" s="61"/>
      <c r="BB1544" s="7">
        <f>IF(Q1544&gt;0,RANK(Q1544,(N1544:P1544,Q1544:AE1544)),0)</f>
        <v>3</v>
      </c>
      <c r="BC1544" s="7">
        <f>IF(R1544&gt;0,RANK(R1544,(N1544:P1544,Q1544:AE1544)),0)</f>
        <v>0</v>
      </c>
      <c r="BD1544" s="7">
        <f>IF(T1544&gt;0,RANK(T1544,(N1544:P1544,Q1544:AE1544)),0)</f>
        <v>0</v>
      </c>
      <c r="BE1544" s="7">
        <f>IF(S1544&gt;0,RANK(S1544,(N1544:P1544,Q1544:AE1544)),0)</f>
        <v>0</v>
      </c>
      <c r="BF1544" s="2">
        <f t="shared" si="618"/>
        <v>3.4125691957017257E-2</v>
      </c>
      <c r="BG1544" s="2">
        <f t="shared" si="619"/>
        <v>0</v>
      </c>
      <c r="BH1544" s="2">
        <f t="shared" si="620"/>
        <v>0</v>
      </c>
      <c r="BI1544" s="2">
        <f t="shared" si="621"/>
        <v>0</v>
      </c>
      <c r="BK1544" t="s">
        <v>1994</v>
      </c>
      <c r="BL1544" t="s">
        <v>2282</v>
      </c>
      <c r="BO1544" s="99">
        <v>40</v>
      </c>
      <c r="BP1544" s="97">
        <v>113</v>
      </c>
      <c r="BQ1544" s="103">
        <f t="shared" si="622"/>
        <v>40113</v>
      </c>
      <c r="BS1544" s="7" t="s">
        <v>2466</v>
      </c>
    </row>
    <row r="1545" spans="1:71" ht="14" hidden="1" customHeight="1" outlineLevel="1" x14ac:dyDescent="0.2">
      <c r="A1545" t="s">
        <v>818</v>
      </c>
      <c r="B1545" t="s">
        <v>2282</v>
      </c>
      <c r="C1545" s="1">
        <f t="shared" si="613"/>
        <v>8525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623"/>
        <v>1250</v>
      </c>
      <c r="H1545" s="2">
        <f t="shared" si="624"/>
        <v>0.1466275659824047</v>
      </c>
      <c r="I1545" s="2"/>
      <c r="J1545" s="2">
        <f t="shared" si="614"/>
        <v>0.41079178885630496</v>
      </c>
      <c r="K1545" s="2">
        <f t="shared" si="615"/>
        <v>0.55741935483870964</v>
      </c>
      <c r="L1545" s="2">
        <f t="shared" si="616"/>
        <v>0</v>
      </c>
      <c r="M1545" s="2">
        <f t="shared" si="617"/>
        <v>3.1788856304985402E-2</v>
      </c>
      <c r="N1545" s="1">
        <v>3502</v>
      </c>
      <c r="O1545" s="1">
        <v>4752</v>
      </c>
      <c r="Q1545" s="61">
        <v>271</v>
      </c>
      <c r="R1545" s="61"/>
      <c r="S1545" s="61"/>
      <c r="T1545" s="61"/>
      <c r="U1545" s="61"/>
      <c r="V1545" s="61"/>
      <c r="W1545" s="61"/>
      <c r="X1545" s="61"/>
      <c r="Y1545" s="61"/>
      <c r="Z1545" s="61"/>
      <c r="BB1545" s="7">
        <f>IF(Q1545&gt;0,RANK(Q1545,(N1545:P1545,Q1545:AE1545)),0)</f>
        <v>3</v>
      </c>
      <c r="BC1545" s="7">
        <f>IF(R1545&gt;0,RANK(R1545,(N1545:P1545,Q1545:AE1545)),0)</f>
        <v>0</v>
      </c>
      <c r="BD1545" s="7">
        <f>IF(T1545&gt;0,RANK(T1545,(N1545:P1545,Q1545:AE1545)),0)</f>
        <v>0</v>
      </c>
      <c r="BE1545" s="7">
        <f>IF(S1545&gt;0,RANK(S1545,(N1545:P1545,Q1545:AE1545)),0)</f>
        <v>0</v>
      </c>
      <c r="BF1545" s="2">
        <f t="shared" si="618"/>
        <v>3.178885630498534E-2</v>
      </c>
      <c r="BG1545" s="2">
        <f t="shared" si="619"/>
        <v>0</v>
      </c>
      <c r="BH1545" s="2">
        <f t="shared" si="620"/>
        <v>0</v>
      </c>
      <c r="BI1545" s="2">
        <f t="shared" si="621"/>
        <v>0</v>
      </c>
      <c r="BK1545" t="s">
        <v>818</v>
      </c>
      <c r="BL1545" t="s">
        <v>2282</v>
      </c>
      <c r="BO1545" s="99">
        <v>40</v>
      </c>
      <c r="BP1545" s="97">
        <v>115</v>
      </c>
      <c r="BQ1545" s="103">
        <f t="shared" si="622"/>
        <v>40115</v>
      </c>
      <c r="BS1545" s="7" t="s">
        <v>2466</v>
      </c>
    </row>
    <row r="1546" spans="1:71" ht="14" hidden="1" customHeight="1" outlineLevel="1" x14ac:dyDescent="0.2">
      <c r="A1546" t="s">
        <v>1521</v>
      </c>
      <c r="B1546" t="s">
        <v>2282</v>
      </c>
      <c r="C1546" s="1">
        <f t="shared" si="613"/>
        <v>4928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0</v>
      </c>
      <c r="G1546" s="1">
        <f t="shared" si="623"/>
        <v>1431</v>
      </c>
      <c r="H1546" s="2">
        <f t="shared" si="624"/>
        <v>0.2903814935064935</v>
      </c>
      <c r="I1546" s="2"/>
      <c r="J1546" s="2">
        <f t="shared" si="614"/>
        <v>0.33380681818181818</v>
      </c>
      <c r="K1546" s="2">
        <f t="shared" si="615"/>
        <v>0.62418831168831168</v>
      </c>
      <c r="L1546" s="2">
        <f t="shared" si="616"/>
        <v>0</v>
      </c>
      <c r="M1546" s="2">
        <f t="shared" si="617"/>
        <v>4.2004870129870198E-2</v>
      </c>
      <c r="N1546" s="1">
        <v>1645</v>
      </c>
      <c r="O1546" s="1">
        <v>3076</v>
      </c>
      <c r="Q1546" s="61">
        <v>207</v>
      </c>
      <c r="R1546" s="61"/>
      <c r="S1546" s="61"/>
      <c r="T1546" s="61"/>
      <c r="U1546" s="61"/>
      <c r="V1546" s="61"/>
      <c r="W1546" s="61"/>
      <c r="X1546" s="61"/>
      <c r="Y1546" s="61"/>
      <c r="Z1546" s="61"/>
      <c r="BB1546" s="7">
        <f>IF(Q1546&gt;0,RANK(Q1546,(N1546:P1546,Q1546:AE1546)),0)</f>
        <v>3</v>
      </c>
      <c r="BC1546" s="7">
        <f>IF(R1546&gt;0,RANK(R1546,(N1546:P1546,Q1546:AE1546)),0)</f>
        <v>0</v>
      </c>
      <c r="BD1546" s="7">
        <f>IF(T1546&gt;0,RANK(T1546,(N1546:P1546,Q1546:AE1546)),0)</f>
        <v>0</v>
      </c>
      <c r="BE1546" s="7">
        <f>IF(S1546&gt;0,RANK(S1546,(N1546:P1546,Q1546:AE1546)),0)</f>
        <v>0</v>
      </c>
      <c r="BF1546" s="2">
        <f t="shared" si="618"/>
        <v>4.2004870129870128E-2</v>
      </c>
      <c r="BG1546" s="2">
        <f t="shared" si="619"/>
        <v>0</v>
      </c>
      <c r="BH1546" s="2">
        <f t="shared" si="620"/>
        <v>0</v>
      </c>
      <c r="BI1546" s="2">
        <f t="shared" si="621"/>
        <v>0</v>
      </c>
      <c r="BK1546" t="s">
        <v>1521</v>
      </c>
      <c r="BL1546" t="s">
        <v>2282</v>
      </c>
      <c r="BO1546" s="99">
        <v>40</v>
      </c>
      <c r="BP1546" s="97">
        <v>117</v>
      </c>
      <c r="BQ1546" s="103">
        <f t="shared" si="622"/>
        <v>40117</v>
      </c>
      <c r="BS1546" s="7" t="s">
        <v>2466</v>
      </c>
    </row>
    <row r="1547" spans="1:71" ht="14" hidden="1" customHeight="1" outlineLevel="1" x14ac:dyDescent="0.2">
      <c r="A1547" t="s">
        <v>2587</v>
      </c>
      <c r="B1547" t="s">
        <v>2282</v>
      </c>
      <c r="C1547" s="1">
        <f t="shared" si="613"/>
        <v>22757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623"/>
        <v>543</v>
      </c>
      <c r="H1547" s="2">
        <f t="shared" si="624"/>
        <v>2.3860790086566771E-2</v>
      </c>
      <c r="I1547" s="2"/>
      <c r="J1547" s="2">
        <f t="shared" si="614"/>
        <v>0.46798787186360241</v>
      </c>
      <c r="K1547" s="2">
        <f t="shared" si="615"/>
        <v>0.49184866195016919</v>
      </c>
      <c r="L1547" s="2">
        <f t="shared" si="616"/>
        <v>0</v>
      </c>
      <c r="M1547" s="2">
        <f t="shared" si="617"/>
        <v>4.0163466186228458E-2</v>
      </c>
      <c r="N1547" s="1">
        <v>10650</v>
      </c>
      <c r="O1547" s="1">
        <v>11193</v>
      </c>
      <c r="Q1547" s="61">
        <v>914</v>
      </c>
      <c r="R1547" s="61"/>
      <c r="S1547" s="61"/>
      <c r="T1547" s="61"/>
      <c r="U1547" s="61"/>
      <c r="V1547" s="61"/>
      <c r="W1547" s="61"/>
      <c r="X1547" s="61"/>
      <c r="Y1547" s="61"/>
      <c r="Z1547" s="61"/>
      <c r="BB1547" s="7">
        <f>IF(Q1547&gt;0,RANK(Q1547,(N1547:P1547,Q1547:AE1547)),0)</f>
        <v>3</v>
      </c>
      <c r="BC1547" s="7">
        <f>IF(R1547&gt;0,RANK(R1547,(N1547:P1547,Q1547:AE1547)),0)</f>
        <v>0</v>
      </c>
      <c r="BD1547" s="7">
        <f>IF(T1547&gt;0,RANK(T1547,(N1547:P1547,Q1547:AE1547)),0)</f>
        <v>0</v>
      </c>
      <c r="BE1547" s="7">
        <f>IF(S1547&gt;0,RANK(S1547,(N1547:P1547,Q1547:AE1547)),0)</f>
        <v>0</v>
      </c>
      <c r="BF1547" s="2">
        <f t="shared" si="618"/>
        <v>4.0163466186228416E-2</v>
      </c>
      <c r="BG1547" s="2">
        <f t="shared" si="619"/>
        <v>0</v>
      </c>
      <c r="BH1547" s="2">
        <f t="shared" si="620"/>
        <v>0</v>
      </c>
      <c r="BI1547" s="2">
        <f t="shared" si="621"/>
        <v>0</v>
      </c>
      <c r="BK1547" t="s">
        <v>2587</v>
      </c>
      <c r="BL1547" t="s">
        <v>2282</v>
      </c>
      <c r="BO1547" s="99">
        <v>40</v>
      </c>
      <c r="BP1547" s="97">
        <v>119</v>
      </c>
      <c r="BQ1547" s="103">
        <f t="shared" si="622"/>
        <v>40119</v>
      </c>
      <c r="BS1547" s="7" t="s">
        <v>2466</v>
      </c>
    </row>
    <row r="1548" spans="1:71" ht="14" hidden="1" customHeight="1" outlineLevel="1" x14ac:dyDescent="0.2">
      <c r="A1548" t="s">
        <v>1023</v>
      </c>
      <c r="B1548" t="s">
        <v>2282</v>
      </c>
      <c r="C1548" s="1">
        <f t="shared" si="613"/>
        <v>13385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0</v>
      </c>
      <c r="G1548" s="1">
        <f t="shared" si="623"/>
        <v>3144</v>
      </c>
      <c r="H1548" s="2">
        <f t="shared" si="624"/>
        <v>0.2348898020171834</v>
      </c>
      <c r="I1548" s="2"/>
      <c r="J1548" s="2">
        <f t="shared" si="614"/>
        <v>0.36174822562570041</v>
      </c>
      <c r="K1548" s="2">
        <f t="shared" si="615"/>
        <v>0.59663802764288387</v>
      </c>
      <c r="L1548" s="2">
        <f t="shared" si="616"/>
        <v>0</v>
      </c>
      <c r="M1548" s="2">
        <f t="shared" si="617"/>
        <v>4.1613746731415713E-2</v>
      </c>
      <c r="N1548" s="1">
        <v>4842</v>
      </c>
      <c r="O1548" s="1">
        <v>7986</v>
      </c>
      <c r="Q1548" s="61">
        <v>557</v>
      </c>
      <c r="R1548" s="61"/>
      <c r="S1548" s="61"/>
      <c r="T1548" s="61"/>
      <c r="U1548" s="61"/>
      <c r="V1548" s="61"/>
      <c r="W1548" s="61"/>
      <c r="X1548" s="61"/>
      <c r="Y1548" s="61"/>
      <c r="Z1548" s="61"/>
      <c r="BB1548" s="7">
        <f>IF(Q1548&gt;0,RANK(Q1548,(N1548:P1548,Q1548:AE1548)),0)</f>
        <v>3</v>
      </c>
      <c r="BC1548" s="7">
        <f>IF(R1548&gt;0,RANK(R1548,(N1548:P1548,Q1548:AE1548)),0)</f>
        <v>0</v>
      </c>
      <c r="BD1548" s="7">
        <f>IF(T1548&gt;0,RANK(T1548,(N1548:P1548,Q1548:AE1548)),0)</f>
        <v>0</v>
      </c>
      <c r="BE1548" s="7">
        <f>IF(S1548&gt;0,RANK(S1548,(N1548:P1548,Q1548:AE1548)),0)</f>
        <v>0</v>
      </c>
      <c r="BF1548" s="2">
        <f t="shared" si="618"/>
        <v>4.1613746731415761E-2</v>
      </c>
      <c r="BG1548" s="2">
        <f t="shared" si="619"/>
        <v>0</v>
      </c>
      <c r="BH1548" s="2">
        <f t="shared" si="620"/>
        <v>0</v>
      </c>
      <c r="BI1548" s="2">
        <f t="shared" si="621"/>
        <v>0</v>
      </c>
      <c r="BK1548" t="s">
        <v>1023</v>
      </c>
      <c r="BL1548" t="s">
        <v>2282</v>
      </c>
      <c r="BO1548" s="99">
        <v>40</v>
      </c>
      <c r="BP1548" s="97">
        <v>121</v>
      </c>
      <c r="BQ1548" s="103">
        <f t="shared" si="622"/>
        <v>40121</v>
      </c>
      <c r="BS1548" s="7" t="s">
        <v>2466</v>
      </c>
    </row>
    <row r="1549" spans="1:71" ht="14" hidden="1" customHeight="1" outlineLevel="1" x14ac:dyDescent="0.2">
      <c r="A1549" t="s">
        <v>1574</v>
      </c>
      <c r="B1549" t="s">
        <v>2282</v>
      </c>
      <c r="C1549" s="1">
        <f t="shared" si="613"/>
        <v>11889</v>
      </c>
      <c r="D1549" s="7">
        <f>IF(N1549&gt;0, RANK(N1549,(N1549:P1549,Q1549:AE1549)),0)</f>
        <v>2</v>
      </c>
      <c r="E1549" s="7">
        <f>IF(O1549&gt;0,RANK(O1549,(N1549:P1549,Q1549:AE1549)),0)</f>
        <v>1</v>
      </c>
      <c r="F1549" s="7">
        <f>IF(P1549&gt;0,RANK(P1549,(N1549:P1549,Q1549:AE1549)),0)</f>
        <v>0</v>
      </c>
      <c r="G1549" s="1">
        <f t="shared" si="623"/>
        <v>940</v>
      </c>
      <c r="H1549" s="2">
        <f t="shared" si="624"/>
        <v>7.9064681638489356E-2</v>
      </c>
      <c r="I1549" s="2"/>
      <c r="J1549" s="2">
        <f t="shared" si="614"/>
        <v>0.44520144671545125</v>
      </c>
      <c r="K1549" s="2">
        <f t="shared" si="615"/>
        <v>0.5242661283539406</v>
      </c>
      <c r="L1549" s="2">
        <f t="shared" si="616"/>
        <v>0</v>
      </c>
      <c r="M1549" s="2">
        <f t="shared" si="617"/>
        <v>3.0532424930608149E-2</v>
      </c>
      <c r="N1549" s="1">
        <v>5293</v>
      </c>
      <c r="O1549" s="1">
        <v>6233</v>
      </c>
      <c r="Q1549" s="61">
        <v>363</v>
      </c>
      <c r="R1549" s="61"/>
      <c r="S1549" s="61"/>
      <c r="T1549" s="61"/>
      <c r="U1549" s="61"/>
      <c r="V1549" s="61"/>
      <c r="W1549" s="61"/>
      <c r="X1549" s="61"/>
      <c r="Y1549" s="61"/>
      <c r="Z1549" s="61"/>
      <c r="BB1549" s="7">
        <f>IF(Q1549&gt;0,RANK(Q1549,(N1549:P1549,Q1549:AE1549)),0)</f>
        <v>3</v>
      </c>
      <c r="BC1549" s="7">
        <f>IF(R1549&gt;0,RANK(R1549,(N1549:P1549,Q1549:AE1549)),0)</f>
        <v>0</v>
      </c>
      <c r="BD1549" s="7">
        <f>IF(T1549&gt;0,RANK(T1549,(N1549:P1549,Q1549:AE1549)),0)</f>
        <v>0</v>
      </c>
      <c r="BE1549" s="7">
        <f>IF(S1549&gt;0,RANK(S1549,(N1549:P1549,Q1549:AE1549)),0)</f>
        <v>0</v>
      </c>
      <c r="BF1549" s="2">
        <f t="shared" si="618"/>
        <v>3.0532424930608124E-2</v>
      </c>
      <c r="BG1549" s="2">
        <f t="shared" si="619"/>
        <v>0</v>
      </c>
      <c r="BH1549" s="2">
        <f t="shared" si="620"/>
        <v>0</v>
      </c>
      <c r="BI1549" s="2">
        <f t="shared" si="621"/>
        <v>0</v>
      </c>
      <c r="BK1549" t="s">
        <v>1574</v>
      </c>
      <c r="BL1549" t="s">
        <v>2282</v>
      </c>
      <c r="BO1549" s="99">
        <v>40</v>
      </c>
      <c r="BP1549" s="97">
        <v>123</v>
      </c>
      <c r="BQ1549" s="103">
        <f t="shared" si="622"/>
        <v>40123</v>
      </c>
      <c r="BS1549" s="7" t="s">
        <v>2466</v>
      </c>
    </row>
    <row r="1550" spans="1:71" ht="14" hidden="1" customHeight="1" outlineLevel="1" x14ac:dyDescent="0.2">
      <c r="A1550" t="s">
        <v>824</v>
      </c>
      <c r="B1550" t="s">
        <v>2282</v>
      </c>
      <c r="C1550" s="1">
        <f t="shared" si="613"/>
        <v>21022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0</v>
      </c>
      <c r="G1550" s="1">
        <f t="shared" si="623"/>
        <v>3903</v>
      </c>
      <c r="H1550" s="2">
        <f t="shared" si="624"/>
        <v>0.18566263913994863</v>
      </c>
      <c r="I1550" s="2"/>
      <c r="J1550" s="2">
        <f t="shared" si="614"/>
        <v>0.38497764246979355</v>
      </c>
      <c r="K1550" s="2">
        <f t="shared" si="615"/>
        <v>0.57064028160974223</v>
      </c>
      <c r="L1550" s="2">
        <f t="shared" si="616"/>
        <v>0</v>
      </c>
      <c r="M1550" s="2">
        <f t="shared" si="617"/>
        <v>4.4382075920464281E-2</v>
      </c>
      <c r="N1550" s="1">
        <v>8093</v>
      </c>
      <c r="O1550" s="1">
        <v>11996</v>
      </c>
      <c r="Q1550" s="61">
        <v>933</v>
      </c>
      <c r="R1550" s="61"/>
      <c r="S1550" s="61"/>
      <c r="T1550" s="61"/>
      <c r="U1550" s="61"/>
      <c r="V1550" s="61"/>
      <c r="W1550" s="61"/>
      <c r="X1550" s="61"/>
      <c r="Y1550" s="61"/>
      <c r="Z1550" s="61"/>
      <c r="BB1550" s="7">
        <f>IF(Q1550&gt;0,RANK(Q1550,(N1550:P1550,Q1550:AE1550)),0)</f>
        <v>3</v>
      </c>
      <c r="BC1550" s="7">
        <f>IF(R1550&gt;0,RANK(R1550,(N1550:P1550,Q1550:AE1550)),0)</f>
        <v>0</v>
      </c>
      <c r="BD1550" s="7">
        <f>IF(T1550&gt;0,RANK(T1550,(N1550:P1550,Q1550:AE1550)),0)</f>
        <v>0</v>
      </c>
      <c r="BE1550" s="7">
        <f>IF(S1550&gt;0,RANK(S1550,(N1550:P1550,Q1550:AE1550)),0)</f>
        <v>0</v>
      </c>
      <c r="BF1550" s="2">
        <f t="shared" si="618"/>
        <v>4.4382075920464274E-2</v>
      </c>
      <c r="BG1550" s="2">
        <f t="shared" si="619"/>
        <v>0</v>
      </c>
      <c r="BH1550" s="2">
        <f t="shared" si="620"/>
        <v>0</v>
      </c>
      <c r="BI1550" s="2">
        <f t="shared" si="621"/>
        <v>0</v>
      </c>
      <c r="BK1550" t="s">
        <v>824</v>
      </c>
      <c r="BL1550" t="s">
        <v>2282</v>
      </c>
      <c r="BO1550" s="99">
        <v>40</v>
      </c>
      <c r="BP1550" s="97">
        <v>125</v>
      </c>
      <c r="BQ1550" s="103">
        <f t="shared" si="622"/>
        <v>40125</v>
      </c>
      <c r="BS1550" s="7" t="s">
        <v>2466</v>
      </c>
    </row>
    <row r="1551" spans="1:71" ht="14" hidden="1" customHeight="1" outlineLevel="1" x14ac:dyDescent="0.2">
      <c r="A1551" t="s">
        <v>823</v>
      </c>
      <c r="B1551" t="s">
        <v>2282</v>
      </c>
      <c r="C1551" s="1">
        <f t="shared" si="613"/>
        <v>3333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0</v>
      </c>
      <c r="G1551" s="1">
        <f t="shared" si="623"/>
        <v>996</v>
      </c>
      <c r="H1551" s="2">
        <f t="shared" si="624"/>
        <v>0.29882988298829882</v>
      </c>
      <c r="I1551" s="2"/>
      <c r="J1551" s="2">
        <f t="shared" si="614"/>
        <v>0.33183318331833184</v>
      </c>
      <c r="K1551" s="2">
        <f t="shared" si="615"/>
        <v>0.63066306630663072</v>
      </c>
      <c r="L1551" s="2">
        <f t="shared" si="616"/>
        <v>0</v>
      </c>
      <c r="M1551" s="2">
        <f t="shared" si="617"/>
        <v>3.7503750375037392E-2</v>
      </c>
      <c r="N1551" s="1">
        <v>1106</v>
      </c>
      <c r="O1551" s="1">
        <v>2102</v>
      </c>
      <c r="Q1551" s="61">
        <v>125</v>
      </c>
      <c r="R1551" s="61"/>
      <c r="S1551" s="61"/>
      <c r="T1551" s="61"/>
      <c r="U1551" s="61"/>
      <c r="V1551" s="61"/>
      <c r="W1551" s="61"/>
      <c r="X1551" s="61"/>
      <c r="Y1551" s="61"/>
      <c r="Z1551" s="61"/>
      <c r="BB1551" s="7">
        <f>IF(Q1551&gt;0,RANK(Q1551,(N1551:P1551,Q1551:AE1551)),0)</f>
        <v>3</v>
      </c>
      <c r="BC1551" s="7">
        <f>IF(R1551&gt;0,RANK(R1551,(N1551:P1551,Q1551:AE1551)),0)</f>
        <v>0</v>
      </c>
      <c r="BD1551" s="7">
        <f>IF(T1551&gt;0,RANK(T1551,(N1551:P1551,Q1551:AE1551)),0)</f>
        <v>0</v>
      </c>
      <c r="BE1551" s="7">
        <f>IF(S1551&gt;0,RANK(S1551,(N1551:P1551,Q1551:AE1551)),0)</f>
        <v>0</v>
      </c>
      <c r="BF1551" s="2">
        <f t="shared" si="618"/>
        <v>3.7503750375037503E-2</v>
      </c>
      <c r="BG1551" s="2">
        <f t="shared" si="619"/>
        <v>0</v>
      </c>
      <c r="BH1551" s="2">
        <f t="shared" si="620"/>
        <v>0</v>
      </c>
      <c r="BI1551" s="2">
        <f t="shared" si="621"/>
        <v>0</v>
      </c>
      <c r="BK1551" t="s">
        <v>823</v>
      </c>
      <c r="BL1551" t="s">
        <v>2282</v>
      </c>
      <c r="BO1551" s="99">
        <v>40</v>
      </c>
      <c r="BP1551" s="97">
        <v>127</v>
      </c>
      <c r="BQ1551" s="103">
        <f t="shared" si="622"/>
        <v>40127</v>
      </c>
      <c r="BS1551" s="7" t="s">
        <v>2466</v>
      </c>
    </row>
    <row r="1552" spans="1:71" ht="14" hidden="1" customHeight="1" outlineLevel="1" x14ac:dyDescent="0.2">
      <c r="A1552" t="s">
        <v>1673</v>
      </c>
      <c r="B1552" t="s">
        <v>2282</v>
      </c>
      <c r="C1552" s="1">
        <f t="shared" ref="C1552:C1565" si="625">SUM(N1552:AY1552)</f>
        <v>1500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0</v>
      </c>
      <c r="G1552" s="1">
        <f t="shared" si="623"/>
        <v>874</v>
      </c>
      <c r="H1552" s="2">
        <f t="shared" si="624"/>
        <v>0.58266666666666667</v>
      </c>
      <c r="I1552" s="2"/>
      <c r="J1552" s="2">
        <f t="shared" ref="J1552:J1565" si="626">IF($C1552=0,"-",N1552/$C1552)</f>
        <v>0.18866666666666668</v>
      </c>
      <c r="K1552" s="2">
        <f t="shared" ref="K1552:K1565" si="627">IF($C1552=0,"-",O1552/$C1552)</f>
        <v>0.77133333333333332</v>
      </c>
      <c r="L1552" s="2">
        <f t="shared" ref="L1552:L1565" si="628">IF($C1552=0,"-",P1552/$C1552)</f>
        <v>0</v>
      </c>
      <c r="M1552" s="2">
        <f t="shared" ref="M1552:M1565" si="629">IF(C1552=0,"-",(1-J1552-K1552-L1552))</f>
        <v>4.0000000000000036E-2</v>
      </c>
      <c r="N1552" s="1">
        <v>283</v>
      </c>
      <c r="O1552" s="1">
        <v>1157</v>
      </c>
      <c r="Q1552" s="61">
        <v>60</v>
      </c>
      <c r="R1552" s="61"/>
      <c r="S1552" s="61"/>
      <c r="T1552" s="61"/>
      <c r="U1552" s="61"/>
      <c r="V1552" s="61"/>
      <c r="W1552" s="61"/>
      <c r="X1552" s="61"/>
      <c r="Y1552" s="61"/>
      <c r="Z1552" s="61"/>
      <c r="BB1552" s="7">
        <f>IF(Q1552&gt;0,RANK(Q1552,(N1552:P1552,Q1552:AE1552)),0)</f>
        <v>3</v>
      </c>
      <c r="BC1552" s="7">
        <f>IF(R1552&gt;0,RANK(R1552,(N1552:P1552,Q1552:AE1552)),0)</f>
        <v>0</v>
      </c>
      <c r="BD1552" s="7">
        <f>IF(T1552&gt;0,RANK(T1552,(N1552:P1552,Q1552:AE1552)),0)</f>
        <v>0</v>
      </c>
      <c r="BE1552" s="7">
        <f>IF(S1552&gt;0,RANK(S1552,(N1552:P1552,Q1552:AE1552)),0)</f>
        <v>0</v>
      </c>
      <c r="BF1552" s="2">
        <f t="shared" ref="BF1552:BF1565" si="630">IF($C1552=0,"-",Q1552/$C1552)</f>
        <v>0.04</v>
      </c>
      <c r="BG1552" s="2">
        <f t="shared" ref="BG1552:BG1565" si="631">IF($C1552=0,"-",R1552/$C1552)</f>
        <v>0</v>
      </c>
      <c r="BH1552" s="2">
        <f t="shared" ref="BH1552:BH1565" si="632">IF($C1552=0,"-",T1552/$C1552)</f>
        <v>0</v>
      </c>
      <c r="BI1552" s="2">
        <f t="shared" ref="BI1552:BI1565" si="633">IF($C1552=0,"-",S1552/$C1552)</f>
        <v>0</v>
      </c>
      <c r="BK1552" t="s">
        <v>1673</v>
      </c>
      <c r="BL1552" t="s">
        <v>2282</v>
      </c>
      <c r="BO1552" s="99">
        <v>40</v>
      </c>
      <c r="BP1552" s="97">
        <v>129</v>
      </c>
      <c r="BQ1552" s="103">
        <f t="shared" ref="BQ1552:BQ1564" si="634">BO1552*1000+BP1552</f>
        <v>40129</v>
      </c>
      <c r="BS1552" s="7" t="s">
        <v>2466</v>
      </c>
    </row>
    <row r="1553" spans="1:71" ht="14" hidden="1" customHeight="1" outlineLevel="1" x14ac:dyDescent="0.2">
      <c r="A1553" t="s">
        <v>1670</v>
      </c>
      <c r="B1553" t="s">
        <v>2282</v>
      </c>
      <c r="C1553" s="1">
        <f t="shared" si="625"/>
        <v>33124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1">
        <f t="shared" si="623"/>
        <v>10845</v>
      </c>
      <c r="H1553" s="2">
        <f t="shared" si="624"/>
        <v>0.32740611037314332</v>
      </c>
      <c r="I1553" s="2"/>
      <c r="J1553" s="2">
        <f t="shared" si="626"/>
        <v>0.32016060862214707</v>
      </c>
      <c r="K1553" s="2">
        <f t="shared" si="627"/>
        <v>0.64756671899529039</v>
      </c>
      <c r="L1553" s="2">
        <f t="shared" si="628"/>
        <v>0</v>
      </c>
      <c r="M1553" s="2">
        <f t="shared" si="629"/>
        <v>3.2272672382562484E-2</v>
      </c>
      <c r="N1553" s="1">
        <v>10605</v>
      </c>
      <c r="O1553" s="1">
        <v>21450</v>
      </c>
      <c r="Q1553" s="61">
        <v>1069</v>
      </c>
      <c r="R1553" s="61"/>
      <c r="S1553" s="61"/>
      <c r="T1553" s="61"/>
      <c r="U1553" s="61"/>
      <c r="V1553" s="61"/>
      <c r="W1553" s="61"/>
      <c r="X1553" s="61"/>
      <c r="Y1553" s="61"/>
      <c r="Z1553" s="61"/>
      <c r="BB1553" s="7">
        <f>IF(Q1553&gt;0,RANK(Q1553,(N1553:P1553,Q1553:AE1553)),0)</f>
        <v>3</v>
      </c>
      <c r="BC1553" s="7">
        <f>IF(R1553&gt;0,RANK(R1553,(N1553:P1553,Q1553:AE1553)),0)</f>
        <v>0</v>
      </c>
      <c r="BD1553" s="7">
        <f>IF(T1553&gt;0,RANK(T1553,(N1553:P1553,Q1553:AE1553)),0)</f>
        <v>0</v>
      </c>
      <c r="BE1553" s="7">
        <f>IF(S1553&gt;0,RANK(S1553,(N1553:P1553,Q1553:AE1553)),0)</f>
        <v>0</v>
      </c>
      <c r="BF1553" s="2">
        <f t="shared" si="630"/>
        <v>3.2272672382562491E-2</v>
      </c>
      <c r="BG1553" s="2">
        <f t="shared" si="631"/>
        <v>0</v>
      </c>
      <c r="BH1553" s="2">
        <f t="shared" si="632"/>
        <v>0</v>
      </c>
      <c r="BI1553" s="2">
        <f t="shared" si="633"/>
        <v>0</v>
      </c>
      <c r="BK1553" t="s">
        <v>1670</v>
      </c>
      <c r="BL1553" t="s">
        <v>2282</v>
      </c>
      <c r="BO1553" s="99">
        <v>40</v>
      </c>
      <c r="BP1553" s="97">
        <v>131</v>
      </c>
      <c r="BQ1553" s="103">
        <f t="shared" si="634"/>
        <v>40131</v>
      </c>
      <c r="BS1553" s="7" t="s">
        <v>2466</v>
      </c>
    </row>
    <row r="1554" spans="1:71" ht="14" hidden="1" customHeight="1" outlineLevel="1" x14ac:dyDescent="0.2">
      <c r="A1554" t="s">
        <v>2264</v>
      </c>
      <c r="B1554" t="s">
        <v>2282</v>
      </c>
      <c r="C1554" s="1">
        <f t="shared" si="625"/>
        <v>6574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0</v>
      </c>
      <c r="G1554" s="1">
        <f t="shared" si="623"/>
        <v>1074</v>
      </c>
      <c r="H1554" s="2">
        <f t="shared" si="624"/>
        <v>0.16337085488287192</v>
      </c>
      <c r="I1554" s="2"/>
      <c r="J1554" s="2">
        <f t="shared" si="626"/>
        <v>0.39656221478551873</v>
      </c>
      <c r="K1554" s="2">
        <f t="shared" si="627"/>
        <v>0.55993306966839063</v>
      </c>
      <c r="L1554" s="2">
        <f t="shared" si="628"/>
        <v>0</v>
      </c>
      <c r="M1554" s="2">
        <f t="shared" si="629"/>
        <v>4.3504715546090589E-2</v>
      </c>
      <c r="N1554" s="1">
        <v>2607</v>
      </c>
      <c r="O1554" s="1">
        <v>3681</v>
      </c>
      <c r="Q1554" s="61">
        <v>286</v>
      </c>
      <c r="R1554" s="61"/>
      <c r="S1554" s="61"/>
      <c r="T1554" s="61"/>
      <c r="U1554" s="61"/>
      <c r="V1554" s="61"/>
      <c r="W1554" s="61"/>
      <c r="X1554" s="61"/>
      <c r="Y1554" s="61"/>
      <c r="Z1554" s="61"/>
      <c r="BB1554" s="7">
        <f>IF(Q1554&gt;0,RANK(Q1554,(N1554:P1554,Q1554:AE1554)),0)</f>
        <v>3</v>
      </c>
      <c r="BC1554" s="7">
        <f>IF(R1554&gt;0,RANK(R1554,(N1554:P1554,Q1554:AE1554)),0)</f>
        <v>0</v>
      </c>
      <c r="BD1554" s="7">
        <f>IF(T1554&gt;0,RANK(T1554,(N1554:P1554,Q1554:AE1554)),0)</f>
        <v>0</v>
      </c>
      <c r="BE1554" s="7">
        <f>IF(S1554&gt;0,RANK(S1554,(N1554:P1554,Q1554:AE1554)),0)</f>
        <v>0</v>
      </c>
      <c r="BF1554" s="2">
        <f t="shared" si="630"/>
        <v>4.3504715546090658E-2</v>
      </c>
      <c r="BG1554" s="2">
        <f t="shared" si="631"/>
        <v>0</v>
      </c>
      <c r="BH1554" s="2">
        <f t="shared" si="632"/>
        <v>0</v>
      </c>
      <c r="BI1554" s="2">
        <f t="shared" si="633"/>
        <v>0</v>
      </c>
      <c r="BK1554" t="s">
        <v>2264</v>
      </c>
      <c r="BL1554" t="s">
        <v>2282</v>
      </c>
      <c r="BO1554" s="99">
        <v>40</v>
      </c>
      <c r="BP1554" s="97">
        <v>133</v>
      </c>
      <c r="BQ1554" s="103">
        <f t="shared" si="634"/>
        <v>40133</v>
      </c>
      <c r="BS1554" s="7" t="s">
        <v>2466</v>
      </c>
    </row>
    <row r="1555" spans="1:71" ht="14" hidden="1" customHeight="1" outlineLevel="1" x14ac:dyDescent="0.2">
      <c r="A1555" t="s">
        <v>85</v>
      </c>
      <c r="B1555" t="s">
        <v>2282</v>
      </c>
      <c r="C1555" s="1">
        <f t="shared" si="625"/>
        <v>11482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0</v>
      </c>
      <c r="G1555" s="1">
        <f t="shared" si="623"/>
        <v>2215</v>
      </c>
      <c r="H1555" s="2">
        <f t="shared" si="624"/>
        <v>0.19291064274516634</v>
      </c>
      <c r="I1555" s="2"/>
      <c r="J1555" s="2">
        <f t="shared" si="626"/>
        <v>0.3901759275387563</v>
      </c>
      <c r="K1555" s="2">
        <f t="shared" si="627"/>
        <v>0.58308657028392263</v>
      </c>
      <c r="L1555" s="2">
        <f t="shared" si="628"/>
        <v>0</v>
      </c>
      <c r="M1555" s="2">
        <f t="shared" si="629"/>
        <v>2.6737502177321071E-2</v>
      </c>
      <c r="N1555" s="1">
        <v>4480</v>
      </c>
      <c r="O1555" s="1">
        <v>6695</v>
      </c>
      <c r="Q1555" s="61">
        <v>307</v>
      </c>
      <c r="R1555" s="61"/>
      <c r="S1555" s="61"/>
      <c r="T1555" s="61"/>
      <c r="U1555" s="61"/>
      <c r="V1555" s="61"/>
      <c r="W1555" s="61"/>
      <c r="X1555" s="61"/>
      <c r="Y1555" s="61"/>
      <c r="Z1555" s="61"/>
      <c r="BB1555" s="7">
        <f>IF(Q1555&gt;0,RANK(Q1555,(N1555:P1555,Q1555:AE1555)),0)</f>
        <v>3</v>
      </c>
      <c r="BC1555" s="7">
        <f>IF(R1555&gt;0,RANK(R1555,(N1555:P1555,Q1555:AE1555)),0)</f>
        <v>0</v>
      </c>
      <c r="BD1555" s="7">
        <f>IF(T1555&gt;0,RANK(T1555,(N1555:P1555,Q1555:AE1555)),0)</f>
        <v>0</v>
      </c>
      <c r="BE1555" s="7">
        <f>IF(S1555&gt;0,RANK(S1555,(N1555:P1555,Q1555:AE1555)),0)</f>
        <v>0</v>
      </c>
      <c r="BF1555" s="2">
        <f t="shared" si="630"/>
        <v>2.6737502177321026E-2</v>
      </c>
      <c r="BG1555" s="2">
        <f t="shared" si="631"/>
        <v>0</v>
      </c>
      <c r="BH1555" s="2">
        <f t="shared" si="632"/>
        <v>0</v>
      </c>
      <c r="BI1555" s="2">
        <f t="shared" si="633"/>
        <v>0</v>
      </c>
      <c r="BK1555" t="s">
        <v>85</v>
      </c>
      <c r="BL1555" t="s">
        <v>2282</v>
      </c>
      <c r="BO1555" s="99">
        <v>40</v>
      </c>
      <c r="BP1555" s="97">
        <v>135</v>
      </c>
      <c r="BQ1555" s="103">
        <f t="shared" si="634"/>
        <v>40135</v>
      </c>
      <c r="BS1555" s="7" t="s">
        <v>2466</v>
      </c>
    </row>
    <row r="1556" spans="1:71" ht="14" hidden="1" customHeight="1" outlineLevel="1" x14ac:dyDescent="0.2">
      <c r="A1556" t="s">
        <v>860</v>
      </c>
      <c r="B1556" t="s">
        <v>2282</v>
      </c>
      <c r="C1556" s="1">
        <f t="shared" si="625"/>
        <v>13802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0</v>
      </c>
      <c r="G1556" s="1">
        <f t="shared" si="623"/>
        <v>5233</v>
      </c>
      <c r="H1556" s="2">
        <f t="shared" si="624"/>
        <v>0.37914794957252573</v>
      </c>
      <c r="I1556" s="2"/>
      <c r="J1556" s="2">
        <f t="shared" si="626"/>
        <v>0.29568178524851468</v>
      </c>
      <c r="K1556" s="2">
        <f t="shared" si="627"/>
        <v>0.67482973482104047</v>
      </c>
      <c r="L1556" s="2">
        <f t="shared" si="628"/>
        <v>0</v>
      </c>
      <c r="M1556" s="2">
        <f t="shared" si="629"/>
        <v>2.9488479930444789E-2</v>
      </c>
      <c r="N1556" s="1">
        <v>4081</v>
      </c>
      <c r="O1556" s="1">
        <v>9314</v>
      </c>
      <c r="Q1556" s="61">
        <v>407</v>
      </c>
      <c r="R1556" s="61"/>
      <c r="S1556" s="61"/>
      <c r="T1556" s="61"/>
      <c r="U1556" s="61"/>
      <c r="V1556" s="61"/>
      <c r="W1556" s="61"/>
      <c r="X1556" s="61"/>
      <c r="Y1556" s="61"/>
      <c r="Z1556" s="61"/>
      <c r="BB1556" s="7">
        <f>IF(Q1556&gt;0,RANK(Q1556,(N1556:P1556,Q1556:AE1556)),0)</f>
        <v>3</v>
      </c>
      <c r="BC1556" s="7">
        <f>IF(R1556&gt;0,RANK(R1556,(N1556:P1556,Q1556:AE1556)),0)</f>
        <v>0</v>
      </c>
      <c r="BD1556" s="7">
        <f>IF(T1556&gt;0,RANK(T1556,(N1556:P1556,Q1556:AE1556)),0)</f>
        <v>0</v>
      </c>
      <c r="BE1556" s="7">
        <f>IF(S1556&gt;0,RANK(S1556,(N1556:P1556,Q1556:AE1556)),0)</f>
        <v>0</v>
      </c>
      <c r="BF1556" s="2">
        <f t="shared" si="630"/>
        <v>2.9488479930444862E-2</v>
      </c>
      <c r="BG1556" s="2">
        <f t="shared" si="631"/>
        <v>0</v>
      </c>
      <c r="BH1556" s="2">
        <f t="shared" si="632"/>
        <v>0</v>
      </c>
      <c r="BI1556" s="2">
        <f t="shared" si="633"/>
        <v>0</v>
      </c>
      <c r="BK1556" t="s">
        <v>860</v>
      </c>
      <c r="BL1556" t="s">
        <v>2282</v>
      </c>
      <c r="BO1556" s="99">
        <v>40</v>
      </c>
      <c r="BP1556" s="97">
        <v>137</v>
      </c>
      <c r="BQ1556" s="103">
        <f t="shared" si="634"/>
        <v>40137</v>
      </c>
      <c r="BS1556" s="7" t="s">
        <v>2466</v>
      </c>
    </row>
    <row r="1557" spans="1:71" ht="14" hidden="1" customHeight="1" outlineLevel="1" x14ac:dyDescent="0.2">
      <c r="A1557" t="s">
        <v>706</v>
      </c>
      <c r="B1557" t="s">
        <v>2282</v>
      </c>
      <c r="C1557" s="1">
        <f t="shared" si="625"/>
        <v>4138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0</v>
      </c>
      <c r="G1557" s="1">
        <f t="shared" si="623"/>
        <v>2203</v>
      </c>
      <c r="H1557" s="2">
        <f t="shared" si="624"/>
        <v>0.53238279362010632</v>
      </c>
      <c r="I1557" s="2"/>
      <c r="J1557" s="2">
        <f t="shared" si="626"/>
        <v>0.21604639922667956</v>
      </c>
      <c r="K1557" s="2">
        <f t="shared" si="627"/>
        <v>0.74842919284678588</v>
      </c>
      <c r="L1557" s="2">
        <f t="shared" si="628"/>
        <v>0</v>
      </c>
      <c r="M1557" s="2">
        <f t="shared" si="629"/>
        <v>3.5524407926534551E-2</v>
      </c>
      <c r="N1557" s="1">
        <v>894</v>
      </c>
      <c r="O1557" s="1">
        <v>3097</v>
      </c>
      <c r="Q1557" s="61">
        <v>147</v>
      </c>
      <c r="R1557" s="61"/>
      <c r="S1557" s="61"/>
      <c r="T1557" s="61"/>
      <c r="U1557" s="61"/>
      <c r="V1557" s="61"/>
      <c r="W1557" s="61"/>
      <c r="X1557" s="61"/>
      <c r="Y1557" s="61"/>
      <c r="Z1557" s="61"/>
      <c r="BB1557" s="7">
        <f>IF(Q1557&gt;0,RANK(Q1557,(N1557:P1557,Q1557:AE1557)),0)</f>
        <v>3</v>
      </c>
      <c r="BC1557" s="7">
        <f>IF(R1557&gt;0,RANK(R1557,(N1557:P1557,Q1557:AE1557)),0)</f>
        <v>0</v>
      </c>
      <c r="BD1557" s="7">
        <f>IF(T1557&gt;0,RANK(T1557,(N1557:P1557,Q1557:AE1557)),0)</f>
        <v>0</v>
      </c>
      <c r="BE1557" s="7">
        <f>IF(S1557&gt;0,RANK(S1557,(N1557:P1557,Q1557:AE1557)),0)</f>
        <v>0</v>
      </c>
      <c r="BF1557" s="2">
        <f t="shared" si="630"/>
        <v>3.5524407926534558E-2</v>
      </c>
      <c r="BG1557" s="2">
        <f t="shared" si="631"/>
        <v>0</v>
      </c>
      <c r="BH1557" s="2">
        <f t="shared" si="632"/>
        <v>0</v>
      </c>
      <c r="BI1557" s="2">
        <f t="shared" si="633"/>
        <v>0</v>
      </c>
      <c r="BK1557" t="s">
        <v>706</v>
      </c>
      <c r="BL1557" t="s">
        <v>2282</v>
      </c>
      <c r="BO1557" s="99">
        <v>40</v>
      </c>
      <c r="BP1557" s="97">
        <v>139</v>
      </c>
      <c r="BQ1557" s="103">
        <f t="shared" si="634"/>
        <v>40139</v>
      </c>
      <c r="BS1557" s="7" t="s">
        <v>2466</v>
      </c>
    </row>
    <row r="1558" spans="1:71" ht="14" hidden="1" customHeight="1" outlineLevel="1" x14ac:dyDescent="0.2">
      <c r="A1558" t="s">
        <v>86</v>
      </c>
      <c r="B1558" t="s">
        <v>2282</v>
      </c>
      <c r="C1558" s="1">
        <f t="shared" si="625"/>
        <v>2091</v>
      </c>
      <c r="D1558" s="7">
        <f>IF(N1558&gt;0, RANK(N1558,(N1558:P1558,Q1558:AE1558)),0)</f>
        <v>2</v>
      </c>
      <c r="E1558" s="7">
        <f>IF(O1558&gt;0,RANK(O1558,(N1558:P1558,Q1558:AE1558)),0)</f>
        <v>1</v>
      </c>
      <c r="F1558" s="7">
        <f>IF(P1558&gt;0,RANK(P1558,(N1558:P1558,Q1558:AE1558)),0)</f>
        <v>0</v>
      </c>
      <c r="G1558" s="1">
        <f t="shared" si="623"/>
        <v>599</v>
      </c>
      <c r="H1558" s="2">
        <f t="shared" si="624"/>
        <v>0.28646580583452891</v>
      </c>
      <c r="I1558" s="2"/>
      <c r="J1558" s="2">
        <f t="shared" si="626"/>
        <v>0.34241989478718315</v>
      </c>
      <c r="K1558" s="2">
        <f t="shared" si="627"/>
        <v>0.62888570062171212</v>
      </c>
      <c r="L1558" s="2">
        <f t="shared" si="628"/>
        <v>0</v>
      </c>
      <c r="M1558" s="2">
        <f t="shared" si="629"/>
        <v>2.8694404591104727E-2</v>
      </c>
      <c r="N1558" s="1">
        <v>716</v>
      </c>
      <c r="O1558" s="1">
        <v>1315</v>
      </c>
      <c r="Q1558" s="61">
        <v>60</v>
      </c>
      <c r="R1558" s="61"/>
      <c r="S1558" s="61"/>
      <c r="T1558" s="61"/>
      <c r="U1558" s="61"/>
      <c r="V1558" s="61"/>
      <c r="W1558" s="61"/>
      <c r="X1558" s="61"/>
      <c r="Y1558" s="61"/>
      <c r="Z1558" s="61"/>
      <c r="BB1558" s="7">
        <f>IF(Q1558&gt;0,RANK(Q1558,(N1558:P1558,Q1558:AE1558)),0)</f>
        <v>3</v>
      </c>
      <c r="BC1558" s="7">
        <f>IF(R1558&gt;0,RANK(R1558,(N1558:P1558,Q1558:AE1558)),0)</f>
        <v>0</v>
      </c>
      <c r="BD1558" s="7">
        <f>IF(T1558&gt;0,RANK(T1558,(N1558:P1558,Q1558:AE1558)),0)</f>
        <v>0</v>
      </c>
      <c r="BE1558" s="7">
        <f>IF(S1558&gt;0,RANK(S1558,(N1558:P1558,Q1558:AE1558)),0)</f>
        <v>0</v>
      </c>
      <c r="BF1558" s="2">
        <f t="shared" si="630"/>
        <v>2.8694404591104734E-2</v>
      </c>
      <c r="BG1558" s="2">
        <f t="shared" si="631"/>
        <v>0</v>
      </c>
      <c r="BH1558" s="2">
        <f t="shared" si="632"/>
        <v>0</v>
      </c>
      <c r="BI1558" s="2">
        <f t="shared" si="633"/>
        <v>0</v>
      </c>
      <c r="BK1558" t="s">
        <v>86</v>
      </c>
      <c r="BL1558" t="s">
        <v>2282</v>
      </c>
      <c r="BO1558" s="99">
        <v>40</v>
      </c>
      <c r="BP1558" s="97">
        <v>141</v>
      </c>
      <c r="BQ1558" s="103">
        <f t="shared" si="634"/>
        <v>40141</v>
      </c>
      <c r="BS1558" s="7" t="s">
        <v>2466</v>
      </c>
    </row>
    <row r="1559" spans="1:71" ht="14" hidden="1" customHeight="1" outlineLevel="1" x14ac:dyDescent="0.2">
      <c r="A1559" t="s">
        <v>2265</v>
      </c>
      <c r="B1559" t="s">
        <v>2282</v>
      </c>
      <c r="C1559" s="1">
        <f t="shared" si="625"/>
        <v>202584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1">
        <f t="shared" si="623"/>
        <v>6168</v>
      </c>
      <c r="H1559" s="2">
        <f t="shared" si="624"/>
        <v>3.0446629546262292E-2</v>
      </c>
      <c r="I1559" s="2"/>
      <c r="J1559" s="2">
        <f t="shared" si="626"/>
        <v>0.47066895707459622</v>
      </c>
      <c r="K1559" s="2">
        <f t="shared" si="627"/>
        <v>0.50111558662085853</v>
      </c>
      <c r="L1559" s="2">
        <f t="shared" si="628"/>
        <v>0</v>
      </c>
      <c r="M1559" s="2">
        <f t="shared" si="629"/>
        <v>2.821545630454525E-2</v>
      </c>
      <c r="N1559" s="1">
        <v>95350</v>
      </c>
      <c r="O1559" s="1">
        <v>101518</v>
      </c>
      <c r="Q1559" s="61">
        <v>5716</v>
      </c>
      <c r="R1559" s="61"/>
      <c r="S1559" s="61"/>
      <c r="T1559" s="61"/>
      <c r="U1559" s="61"/>
      <c r="V1559" s="61"/>
      <c r="W1559" s="61"/>
      <c r="X1559" s="61"/>
      <c r="Y1559" s="61"/>
      <c r="Z1559" s="61"/>
      <c r="BB1559" s="7">
        <f>IF(Q1559&gt;0,RANK(Q1559,(N1559:P1559,Q1559:AE1559)),0)</f>
        <v>3</v>
      </c>
      <c r="BC1559" s="7">
        <f>IF(R1559&gt;0,RANK(R1559,(N1559:P1559,Q1559:AE1559)),0)</f>
        <v>0</v>
      </c>
      <c r="BD1559" s="7">
        <f>IF(T1559&gt;0,RANK(T1559,(N1559:P1559,Q1559:AE1559)),0)</f>
        <v>0</v>
      </c>
      <c r="BE1559" s="7">
        <f>IF(S1559&gt;0,RANK(S1559,(N1559:P1559,Q1559:AE1559)),0)</f>
        <v>0</v>
      </c>
      <c r="BF1559" s="2">
        <f t="shared" si="630"/>
        <v>2.8215456304545274E-2</v>
      </c>
      <c r="BG1559" s="2">
        <f t="shared" si="631"/>
        <v>0</v>
      </c>
      <c r="BH1559" s="2">
        <f t="shared" si="632"/>
        <v>0</v>
      </c>
      <c r="BI1559" s="2">
        <f t="shared" si="633"/>
        <v>0</v>
      </c>
      <c r="BK1559" t="s">
        <v>2265</v>
      </c>
      <c r="BL1559" t="s">
        <v>2282</v>
      </c>
      <c r="BO1559" s="99">
        <v>40</v>
      </c>
      <c r="BP1559" s="97">
        <v>143</v>
      </c>
      <c r="BQ1559" s="103">
        <f t="shared" si="634"/>
        <v>40143</v>
      </c>
      <c r="BS1559" s="7" t="s">
        <v>2466</v>
      </c>
    </row>
    <row r="1560" spans="1:71" ht="14" hidden="1" customHeight="1" outlineLevel="1" x14ac:dyDescent="0.2">
      <c r="A1560" t="s">
        <v>2266</v>
      </c>
      <c r="B1560" t="s">
        <v>2282</v>
      </c>
      <c r="C1560" s="1">
        <f t="shared" si="625"/>
        <v>25947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0</v>
      </c>
      <c r="G1560" s="1">
        <f t="shared" si="623"/>
        <v>7646</v>
      </c>
      <c r="H1560" s="2">
        <f t="shared" si="624"/>
        <v>0.2946776120553436</v>
      </c>
      <c r="I1560" s="2"/>
      <c r="J1560" s="2">
        <f t="shared" si="626"/>
        <v>0.33529887848306161</v>
      </c>
      <c r="K1560" s="2">
        <f t="shared" si="627"/>
        <v>0.62997649053840521</v>
      </c>
      <c r="L1560" s="2">
        <f t="shared" si="628"/>
        <v>0</v>
      </c>
      <c r="M1560" s="2">
        <f t="shared" si="629"/>
        <v>3.4724630978533177E-2</v>
      </c>
      <c r="N1560" s="1">
        <v>8700</v>
      </c>
      <c r="O1560" s="1">
        <v>16346</v>
      </c>
      <c r="Q1560" s="61">
        <v>901</v>
      </c>
      <c r="R1560" s="61"/>
      <c r="S1560" s="61"/>
      <c r="T1560" s="61"/>
      <c r="U1560" s="61"/>
      <c r="V1560" s="61"/>
      <c r="W1560" s="61"/>
      <c r="X1560" s="61"/>
      <c r="Y1560" s="61"/>
      <c r="Z1560" s="61"/>
      <c r="BB1560" s="7">
        <f>IF(Q1560&gt;0,RANK(Q1560,(N1560:P1560,Q1560:AE1560)),0)</f>
        <v>3</v>
      </c>
      <c r="BC1560" s="7">
        <f>IF(R1560&gt;0,RANK(R1560,(N1560:P1560,Q1560:AE1560)),0)</f>
        <v>0</v>
      </c>
      <c r="BD1560" s="7">
        <f>IF(T1560&gt;0,RANK(T1560,(N1560:P1560,Q1560:AE1560)),0)</f>
        <v>0</v>
      </c>
      <c r="BE1560" s="7">
        <f>IF(S1560&gt;0,RANK(S1560,(N1560:P1560,Q1560:AE1560)),0)</f>
        <v>0</v>
      </c>
      <c r="BF1560" s="2">
        <f t="shared" si="630"/>
        <v>3.4724630978533164E-2</v>
      </c>
      <c r="BG1560" s="2">
        <f t="shared" si="631"/>
        <v>0</v>
      </c>
      <c r="BH1560" s="2">
        <f t="shared" si="632"/>
        <v>0</v>
      </c>
      <c r="BI1560" s="2">
        <f t="shared" si="633"/>
        <v>0</v>
      </c>
      <c r="BK1560" t="s">
        <v>2266</v>
      </c>
      <c r="BL1560" t="s">
        <v>2282</v>
      </c>
      <c r="BO1560" s="99">
        <v>40</v>
      </c>
      <c r="BP1560" s="97">
        <v>145</v>
      </c>
      <c r="BQ1560" s="103">
        <f t="shared" si="634"/>
        <v>40145</v>
      </c>
      <c r="BS1560" s="7" t="s">
        <v>2466</v>
      </c>
    </row>
    <row r="1561" spans="1:71" ht="14" hidden="1" customHeight="1" outlineLevel="1" x14ac:dyDescent="0.2">
      <c r="A1561" t="s">
        <v>257</v>
      </c>
      <c r="B1561" t="s">
        <v>2282</v>
      </c>
      <c r="C1561" s="1">
        <f t="shared" si="625"/>
        <v>17831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0</v>
      </c>
      <c r="G1561" s="1">
        <f t="shared" si="623"/>
        <v>5209</v>
      </c>
      <c r="H1561" s="2">
        <f t="shared" si="624"/>
        <v>0.29213168078066287</v>
      </c>
      <c r="I1561" s="2"/>
      <c r="J1561" s="2">
        <f t="shared" si="626"/>
        <v>0.33744602097470699</v>
      </c>
      <c r="K1561" s="2">
        <f t="shared" si="627"/>
        <v>0.62957770175536987</v>
      </c>
      <c r="L1561" s="2">
        <f t="shared" si="628"/>
        <v>0</v>
      </c>
      <c r="M1561" s="2">
        <f t="shared" si="629"/>
        <v>3.2976277269923138E-2</v>
      </c>
      <c r="N1561" s="1">
        <v>6017</v>
      </c>
      <c r="O1561" s="1">
        <v>11226</v>
      </c>
      <c r="Q1561" s="61">
        <v>588</v>
      </c>
      <c r="R1561" s="61"/>
      <c r="S1561" s="61"/>
      <c r="T1561" s="61"/>
      <c r="U1561" s="61"/>
      <c r="V1561" s="61"/>
      <c r="W1561" s="61"/>
      <c r="X1561" s="61"/>
      <c r="Y1561" s="61"/>
      <c r="Z1561" s="61"/>
      <c r="BB1561" s="7">
        <f>IF(Q1561&gt;0,RANK(Q1561,(N1561:P1561,Q1561:AE1561)),0)</f>
        <v>3</v>
      </c>
      <c r="BC1561" s="7">
        <f>IF(R1561&gt;0,RANK(R1561,(N1561:P1561,Q1561:AE1561)),0)</f>
        <v>0</v>
      </c>
      <c r="BD1561" s="7">
        <f>IF(T1561&gt;0,RANK(T1561,(N1561:P1561,Q1561:AE1561)),0)</f>
        <v>0</v>
      </c>
      <c r="BE1561" s="7">
        <f>IF(S1561&gt;0,RANK(S1561,(N1561:P1561,Q1561:AE1561)),0)</f>
        <v>0</v>
      </c>
      <c r="BF1561" s="2">
        <f t="shared" si="630"/>
        <v>3.2976277269923165E-2</v>
      </c>
      <c r="BG1561" s="2">
        <f t="shared" si="631"/>
        <v>0</v>
      </c>
      <c r="BH1561" s="2">
        <f t="shared" si="632"/>
        <v>0</v>
      </c>
      <c r="BI1561" s="2">
        <f t="shared" si="633"/>
        <v>0</v>
      </c>
      <c r="BK1561" t="s">
        <v>257</v>
      </c>
      <c r="BL1561" t="s">
        <v>2282</v>
      </c>
      <c r="BO1561" s="99">
        <v>40</v>
      </c>
      <c r="BP1561" s="97">
        <v>147</v>
      </c>
      <c r="BQ1561" s="103">
        <f t="shared" si="634"/>
        <v>40147</v>
      </c>
      <c r="BS1561" s="7" t="s">
        <v>2466</v>
      </c>
    </row>
    <row r="1562" spans="1:71" ht="14" hidden="1" customHeight="1" outlineLevel="1" x14ac:dyDescent="0.2">
      <c r="A1562" t="s">
        <v>2088</v>
      </c>
      <c r="B1562" t="s">
        <v>2282</v>
      </c>
      <c r="C1562" s="1">
        <f t="shared" si="625"/>
        <v>3805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0</v>
      </c>
      <c r="G1562" s="1">
        <f t="shared" si="623"/>
        <v>1690</v>
      </c>
      <c r="H1562" s="2">
        <f t="shared" si="624"/>
        <v>0.44415243101182655</v>
      </c>
      <c r="I1562" s="2"/>
      <c r="J1562" s="2">
        <f t="shared" si="626"/>
        <v>0.25308804204993429</v>
      </c>
      <c r="K1562" s="2">
        <f t="shared" si="627"/>
        <v>0.69724047306176085</v>
      </c>
      <c r="L1562" s="2">
        <f t="shared" si="628"/>
        <v>0</v>
      </c>
      <c r="M1562" s="2">
        <f t="shared" si="629"/>
        <v>4.9671484888304862E-2</v>
      </c>
      <c r="N1562" s="1">
        <v>963</v>
      </c>
      <c r="O1562" s="1">
        <v>2653</v>
      </c>
      <c r="Q1562" s="61">
        <v>189</v>
      </c>
      <c r="R1562" s="61"/>
      <c r="S1562" s="61"/>
      <c r="T1562" s="61"/>
      <c r="U1562" s="61"/>
      <c r="V1562" s="61"/>
      <c r="W1562" s="61"/>
      <c r="X1562" s="61"/>
      <c r="Y1562" s="61"/>
      <c r="Z1562" s="61"/>
      <c r="BB1562" s="7">
        <f>IF(Q1562&gt;0,RANK(Q1562,(N1562:P1562,Q1562:AE1562)),0)</f>
        <v>3</v>
      </c>
      <c r="BC1562" s="7">
        <f>IF(R1562&gt;0,RANK(R1562,(N1562:P1562,Q1562:AE1562)),0)</f>
        <v>0</v>
      </c>
      <c r="BD1562" s="7">
        <f>IF(T1562&gt;0,RANK(T1562,(N1562:P1562,Q1562:AE1562)),0)</f>
        <v>0</v>
      </c>
      <c r="BE1562" s="7">
        <f>IF(S1562&gt;0,RANK(S1562,(N1562:P1562,Q1562:AE1562)),0)</f>
        <v>0</v>
      </c>
      <c r="BF1562" s="2">
        <f t="shared" si="630"/>
        <v>4.9671484888304862E-2</v>
      </c>
      <c r="BG1562" s="2">
        <f t="shared" si="631"/>
        <v>0</v>
      </c>
      <c r="BH1562" s="2">
        <f t="shared" si="632"/>
        <v>0</v>
      </c>
      <c r="BI1562" s="2">
        <f t="shared" si="633"/>
        <v>0</v>
      </c>
      <c r="BK1562" t="s">
        <v>2088</v>
      </c>
      <c r="BL1562" t="s">
        <v>2282</v>
      </c>
      <c r="BO1562" s="99">
        <v>40</v>
      </c>
      <c r="BP1562" s="97">
        <v>149</v>
      </c>
      <c r="BQ1562" s="103">
        <f t="shared" si="634"/>
        <v>40149</v>
      </c>
      <c r="BS1562" s="7" t="s">
        <v>2466</v>
      </c>
    </row>
    <row r="1563" spans="1:71" ht="14" hidden="1" customHeight="1" outlineLevel="1" x14ac:dyDescent="0.2">
      <c r="A1563" t="s">
        <v>2287</v>
      </c>
      <c r="B1563" t="s">
        <v>2282</v>
      </c>
      <c r="C1563" s="1">
        <f t="shared" si="625"/>
        <v>2844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0</v>
      </c>
      <c r="G1563" s="1">
        <f t="shared" si="623"/>
        <v>1132</v>
      </c>
      <c r="H1563" s="2">
        <f t="shared" si="624"/>
        <v>0.39803094233473979</v>
      </c>
      <c r="I1563" s="2"/>
      <c r="J1563" s="2">
        <f t="shared" si="626"/>
        <v>0.28023909985935302</v>
      </c>
      <c r="K1563" s="2">
        <f t="shared" si="627"/>
        <v>0.67827004219409281</v>
      </c>
      <c r="L1563" s="2">
        <f t="shared" si="628"/>
        <v>0</v>
      </c>
      <c r="M1563" s="2">
        <f t="shared" si="629"/>
        <v>4.149085794655416E-2</v>
      </c>
      <c r="N1563" s="1">
        <v>797</v>
      </c>
      <c r="O1563" s="1">
        <v>1929</v>
      </c>
      <c r="Q1563" s="61">
        <v>118</v>
      </c>
      <c r="R1563" s="61"/>
      <c r="S1563" s="61"/>
      <c r="T1563" s="61"/>
      <c r="U1563" s="61"/>
      <c r="V1563" s="61"/>
      <c r="W1563" s="61"/>
      <c r="X1563" s="61"/>
      <c r="Y1563" s="61"/>
      <c r="Z1563" s="61"/>
      <c r="BB1563" s="7">
        <f>IF(Q1563&gt;0,RANK(Q1563,(N1563:P1563,Q1563:AE1563)),0)</f>
        <v>3</v>
      </c>
      <c r="BC1563" s="7">
        <f>IF(R1563&gt;0,RANK(R1563,(N1563:P1563,Q1563:AE1563)),0)</f>
        <v>0</v>
      </c>
      <c r="BD1563" s="7">
        <f>IF(T1563&gt;0,RANK(T1563,(N1563:P1563,Q1563:AE1563)),0)</f>
        <v>0</v>
      </c>
      <c r="BE1563" s="7">
        <f>IF(S1563&gt;0,RANK(S1563,(N1563:P1563,Q1563:AE1563)),0)</f>
        <v>0</v>
      </c>
      <c r="BF1563" s="2">
        <f t="shared" si="630"/>
        <v>4.1490857946554147E-2</v>
      </c>
      <c r="BG1563" s="2">
        <f t="shared" si="631"/>
        <v>0</v>
      </c>
      <c r="BH1563" s="2">
        <f t="shared" si="632"/>
        <v>0</v>
      </c>
      <c r="BI1563" s="2">
        <f t="shared" si="633"/>
        <v>0</v>
      </c>
      <c r="BK1563" t="s">
        <v>2287</v>
      </c>
      <c r="BL1563" t="s">
        <v>2282</v>
      </c>
      <c r="BO1563" s="99">
        <v>40</v>
      </c>
      <c r="BP1563" s="97">
        <v>151</v>
      </c>
      <c r="BQ1563" s="103">
        <f t="shared" si="634"/>
        <v>40151</v>
      </c>
      <c r="BS1563" s="7" t="s">
        <v>2466</v>
      </c>
    </row>
    <row r="1564" spans="1:71" ht="14" hidden="1" customHeight="1" outlineLevel="1" x14ac:dyDescent="0.2">
      <c r="A1564" t="s">
        <v>591</v>
      </c>
      <c r="B1564" t="s">
        <v>2282</v>
      </c>
      <c r="C1564" s="1">
        <f t="shared" si="625"/>
        <v>5898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0</v>
      </c>
      <c r="G1564" s="1">
        <f t="shared" si="623"/>
        <v>2938</v>
      </c>
      <c r="H1564" s="2">
        <f t="shared" si="624"/>
        <v>0.49813496100373006</v>
      </c>
      <c r="I1564" s="2"/>
      <c r="J1564" s="2">
        <f t="shared" si="626"/>
        <v>0.23533401152933198</v>
      </c>
      <c r="K1564" s="2">
        <f t="shared" si="627"/>
        <v>0.73346897253306209</v>
      </c>
      <c r="L1564" s="2">
        <f t="shared" si="628"/>
        <v>0</v>
      </c>
      <c r="M1564" s="2">
        <f t="shared" si="629"/>
        <v>3.1197015937605932E-2</v>
      </c>
      <c r="N1564" s="1">
        <v>1388</v>
      </c>
      <c r="O1564" s="1">
        <v>4326</v>
      </c>
      <c r="Q1564" s="61">
        <v>184</v>
      </c>
      <c r="R1564" s="61"/>
      <c r="S1564" s="61"/>
      <c r="T1564" s="61"/>
      <c r="U1564" s="61"/>
      <c r="V1564" s="61"/>
      <c r="W1564" s="61"/>
      <c r="X1564" s="61"/>
      <c r="Y1564" s="61"/>
      <c r="Z1564" s="61"/>
      <c r="BB1564" s="7">
        <f>IF(Q1564&gt;0,RANK(Q1564,(N1564:P1564,Q1564:AE1564)),0)</f>
        <v>3</v>
      </c>
      <c r="BC1564" s="7">
        <f>IF(R1564&gt;0,RANK(R1564,(N1564:P1564,Q1564:AE1564)),0)</f>
        <v>0</v>
      </c>
      <c r="BD1564" s="7">
        <f>IF(T1564&gt;0,RANK(T1564,(N1564:P1564,Q1564:AE1564)),0)</f>
        <v>0</v>
      </c>
      <c r="BE1564" s="7">
        <f>IF(S1564&gt;0,RANK(S1564,(N1564:P1564,Q1564:AE1564)),0)</f>
        <v>0</v>
      </c>
      <c r="BF1564" s="2">
        <f t="shared" si="630"/>
        <v>3.1197015937605967E-2</v>
      </c>
      <c r="BG1564" s="2">
        <f t="shared" si="631"/>
        <v>0</v>
      </c>
      <c r="BH1564" s="2">
        <f t="shared" si="632"/>
        <v>0</v>
      </c>
      <c r="BI1564" s="2">
        <f t="shared" si="633"/>
        <v>0</v>
      </c>
      <c r="BK1564" t="s">
        <v>591</v>
      </c>
      <c r="BL1564" t="s">
        <v>2282</v>
      </c>
      <c r="BO1564" s="99">
        <v>40</v>
      </c>
      <c r="BP1564" s="97">
        <v>153</v>
      </c>
      <c r="BQ1564" s="103">
        <f t="shared" si="634"/>
        <v>40153</v>
      </c>
      <c r="BS1564" s="7" t="s">
        <v>2466</v>
      </c>
    </row>
    <row r="1565" spans="1:71" ht="14" customHeight="1" collapsed="1" x14ac:dyDescent="0.2">
      <c r="A1565" t="s">
        <v>2281</v>
      </c>
      <c r="B1565" t="s">
        <v>260</v>
      </c>
      <c r="C1565" s="1">
        <f t="shared" si="625"/>
        <v>1186385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0</v>
      </c>
      <c r="G1565" s="1">
        <f t="shared" si="623"/>
        <v>143606</v>
      </c>
      <c r="H1565" s="2">
        <f t="shared" si="624"/>
        <v>0.12104502332716614</v>
      </c>
      <c r="I1565" s="2"/>
      <c r="J1565" s="2">
        <f t="shared" si="626"/>
        <v>0.42226848788546717</v>
      </c>
      <c r="K1565" s="2">
        <f t="shared" si="627"/>
        <v>0.54331351121263338</v>
      </c>
      <c r="L1565" s="2">
        <f t="shared" si="628"/>
        <v>0</v>
      </c>
      <c r="M1565" s="2">
        <f t="shared" si="629"/>
        <v>3.4418000901899393E-2</v>
      </c>
      <c r="N1565" s="1">
        <f>SUM(N1488:N1564)</f>
        <v>500973</v>
      </c>
      <c r="O1565" s="1">
        <f>SUM(O1488:O1564)</f>
        <v>644579</v>
      </c>
      <c r="Q1565" s="1">
        <f>SUM(Q1488:Q1564)</f>
        <v>40833</v>
      </c>
      <c r="BB1565" s="7">
        <f>IF(Q1565&gt;0,RANK(Q1565,(N1565:P1565,Q1565:AE1565)),0)</f>
        <v>3</v>
      </c>
      <c r="BC1565" s="7">
        <f>IF(R1565&gt;0,RANK(R1565,(N1565:P1565,Q1565:AE1565)),0)</f>
        <v>0</v>
      </c>
      <c r="BD1565" s="7">
        <f>IF(T1565&gt;0,RANK(T1565,(N1565:P1565,Q1565:AE1565)),0)</f>
        <v>0</v>
      </c>
      <c r="BE1565" s="7">
        <f>IF(S1565&gt;0,RANK(S1565,(N1565:P1565,Q1565:AE1565)),0)</f>
        <v>0</v>
      </c>
      <c r="BF1565" s="2">
        <f t="shared" si="630"/>
        <v>3.4418000901899469E-2</v>
      </c>
      <c r="BG1565" s="2">
        <f t="shared" si="631"/>
        <v>0</v>
      </c>
      <c r="BH1565" s="2">
        <f t="shared" si="632"/>
        <v>0</v>
      </c>
      <c r="BI1565" s="2">
        <f t="shared" si="633"/>
        <v>0</v>
      </c>
      <c r="BK1565" t="s">
        <v>2281</v>
      </c>
      <c r="BL1565" t="s">
        <v>260</v>
      </c>
      <c r="BO1565" s="99">
        <v>40</v>
      </c>
      <c r="BP1565" s="97"/>
      <c r="BQ1565" s="99">
        <v>40</v>
      </c>
      <c r="BS1565" s="7" t="s">
        <v>887</v>
      </c>
    </row>
    <row r="1566" spans="1:71" ht="14" customHeight="1" x14ac:dyDescent="0.2">
      <c r="C1566" s="1"/>
      <c r="E1566" s="7"/>
      <c r="F1566" s="7"/>
      <c r="I1566" s="2"/>
      <c r="Q1566" s="61"/>
      <c r="R1566" s="61"/>
      <c r="S1566" s="61"/>
      <c r="T1566" s="61"/>
      <c r="U1566" s="61"/>
      <c r="V1566" s="61"/>
      <c r="W1566" s="61"/>
      <c r="X1566" s="61"/>
      <c r="Y1566" s="61"/>
      <c r="Z1566" s="61"/>
      <c r="BB1566" s="7"/>
      <c r="BC1566" s="7"/>
      <c r="BD1566" s="7"/>
      <c r="BE1566" s="7"/>
      <c r="BO1566" s="99"/>
      <c r="BP1566" s="97"/>
    </row>
    <row r="1567" spans="1:71" ht="14" hidden="1" customHeight="1" outlineLevel="1" x14ac:dyDescent="0.2">
      <c r="A1567" t="s">
        <v>1651</v>
      </c>
      <c r="B1567" t="s">
        <v>2283</v>
      </c>
      <c r="C1567" s="1">
        <f t="shared" ref="C1567:C1603" si="635">SUM(N1567:AY1567)</f>
        <v>8264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3</v>
      </c>
      <c r="G1567" s="1">
        <f t="shared" si="623"/>
        <v>4451</v>
      </c>
      <c r="H1567" s="2">
        <f t="shared" si="624"/>
        <v>0.53860116166505323</v>
      </c>
      <c r="I1567" s="2"/>
      <c r="J1567" s="2">
        <f t="shared" ref="J1567:J1603" si="636">IF($C1567=0,"-",N1567/$C1567)</f>
        <v>0.19022265246853823</v>
      </c>
      <c r="K1567" s="2">
        <f t="shared" ref="K1567:K1603" si="637">IF($C1567=0,"-",O1567/$C1567)</f>
        <v>0.72882381413359143</v>
      </c>
      <c r="L1567" s="2">
        <f t="shared" ref="L1567:L1603" si="638">IF($C1567=0,"-",P1567/$C1567)</f>
        <v>4.1989351403678606E-2</v>
      </c>
      <c r="M1567" s="2">
        <f t="shared" ref="M1567:M1603" si="639">IF(C1567=0,"-",(1-J1567-K1567-L1567))</f>
        <v>3.8964181994191764E-2</v>
      </c>
      <c r="N1567" s="1">
        <v>1572</v>
      </c>
      <c r="O1567" s="1">
        <v>6023</v>
      </c>
      <c r="P1567" s="1">
        <v>347</v>
      </c>
      <c r="Q1567" s="61">
        <v>132</v>
      </c>
      <c r="R1567" s="61"/>
      <c r="S1567" s="61">
        <v>126</v>
      </c>
      <c r="T1567" s="61"/>
      <c r="U1567" s="61"/>
      <c r="V1567" s="61"/>
      <c r="W1567" s="61">
        <v>15</v>
      </c>
      <c r="X1567" s="61">
        <v>49</v>
      </c>
      <c r="Y1567" s="61"/>
      <c r="Z1567" s="61"/>
      <c r="BB1567" s="7">
        <f>IF(Q1567&gt;0,RANK(Q1567,(N1567:P1567,Q1567:AE1567)),0)</f>
        <v>4</v>
      </c>
      <c r="BC1567" s="7">
        <f>IF(R1567&gt;0,RANK(R1567,(N1567:P1567,Q1567:AE1567)),0)</f>
        <v>0</v>
      </c>
      <c r="BD1567" s="7">
        <f>IF(T1567&gt;0,RANK(T1567,(N1567:P1567,Q1567:AE1567)),0)</f>
        <v>0</v>
      </c>
      <c r="BE1567" s="7">
        <f>IF(S1567&gt;0,RANK(S1567,(N1567:P1567,Q1567:AE1567)),0)</f>
        <v>5</v>
      </c>
      <c r="BF1567" s="2">
        <f t="shared" ref="BF1567:BF1603" si="640">IF($C1567=0,"-",Q1567/$C1567)</f>
        <v>1.5972894482090997E-2</v>
      </c>
      <c r="BG1567" s="2">
        <f t="shared" ref="BG1567:BG1603" si="641">IF($C1567=0,"-",R1567/$C1567)</f>
        <v>0</v>
      </c>
      <c r="BH1567" s="2">
        <f t="shared" ref="BH1567:BH1603" si="642">IF($C1567=0,"-",T1567/$C1567)</f>
        <v>0</v>
      </c>
      <c r="BI1567" s="2">
        <f t="shared" ref="BI1567:BI1603" si="643">IF($C1567=0,"-",S1567/$C1567)</f>
        <v>1.5246853823814134E-2</v>
      </c>
      <c r="BK1567" t="s">
        <v>1651</v>
      </c>
      <c r="BL1567" t="s">
        <v>2283</v>
      </c>
      <c r="BO1567" s="99">
        <v>41</v>
      </c>
      <c r="BP1567" s="97">
        <v>1</v>
      </c>
      <c r="BQ1567" s="103">
        <f t="shared" ref="BQ1567:BQ1602" si="644">BO1567*1000+BP1567</f>
        <v>41001</v>
      </c>
      <c r="BS1567" s="7" t="s">
        <v>2466</v>
      </c>
    </row>
    <row r="1568" spans="1:71" ht="14" hidden="1" customHeight="1" outlineLevel="1" x14ac:dyDescent="0.2">
      <c r="A1568" t="s">
        <v>525</v>
      </c>
      <c r="B1568" t="s">
        <v>2283</v>
      </c>
      <c r="C1568" s="1">
        <f t="shared" si="635"/>
        <v>44231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>IF(P1568&gt;0,RANK(P1568,(N1568:P1568,Q1568:AE1568)),0)</f>
        <v>3</v>
      </c>
      <c r="G1568" s="1">
        <f t="shared" si="623"/>
        <v>11602</v>
      </c>
      <c r="H1568" s="2">
        <f t="shared" si="624"/>
        <v>0.26230471841016484</v>
      </c>
      <c r="I1568" s="2"/>
      <c r="J1568" s="2">
        <f t="shared" si="636"/>
        <v>0.60120729804887973</v>
      </c>
      <c r="K1568" s="2">
        <f t="shared" si="637"/>
        <v>0.33890257963871495</v>
      </c>
      <c r="L1568" s="2">
        <f t="shared" si="638"/>
        <v>2.7695507675612126E-2</v>
      </c>
      <c r="M1568" s="2">
        <f t="shared" si="639"/>
        <v>3.2194614636793184E-2</v>
      </c>
      <c r="N1568" s="1">
        <v>26592</v>
      </c>
      <c r="O1568" s="1">
        <v>14990</v>
      </c>
      <c r="P1568" s="1">
        <v>1225</v>
      </c>
      <c r="Q1568" s="61">
        <v>721</v>
      </c>
      <c r="R1568" s="61"/>
      <c r="S1568" s="61">
        <v>357</v>
      </c>
      <c r="T1568" s="61"/>
      <c r="U1568" s="61"/>
      <c r="V1568" s="61"/>
      <c r="W1568" s="61">
        <v>53</v>
      </c>
      <c r="X1568" s="61">
        <v>293</v>
      </c>
      <c r="Y1568" s="61"/>
      <c r="Z1568" s="61"/>
      <c r="BB1568" s="7">
        <f>IF(Q1568&gt;0,RANK(Q1568,(N1568:P1568,Q1568:AE1568)),0)</f>
        <v>4</v>
      </c>
      <c r="BC1568" s="7">
        <f>IF(R1568&gt;0,RANK(R1568,(N1568:P1568,Q1568:AE1568)),0)</f>
        <v>0</v>
      </c>
      <c r="BD1568" s="7">
        <f>IF(T1568&gt;0,RANK(T1568,(N1568:P1568,Q1568:AE1568)),0)</f>
        <v>0</v>
      </c>
      <c r="BE1568" s="7">
        <f>IF(S1568&gt;0,RANK(S1568,(N1568:P1568,Q1568:AE1568)),0)</f>
        <v>5</v>
      </c>
      <c r="BF1568" s="2">
        <f t="shared" si="640"/>
        <v>1.6300784517645994E-2</v>
      </c>
      <c r="BG1568" s="2">
        <f t="shared" si="641"/>
        <v>0</v>
      </c>
      <c r="BH1568" s="2">
        <f t="shared" si="642"/>
        <v>0</v>
      </c>
      <c r="BI1568" s="2">
        <f t="shared" si="643"/>
        <v>8.0712622368926765E-3</v>
      </c>
      <c r="BK1568" t="s">
        <v>525</v>
      </c>
      <c r="BL1568" t="s">
        <v>2283</v>
      </c>
      <c r="BO1568" s="99">
        <v>41</v>
      </c>
      <c r="BP1568" s="97">
        <v>3</v>
      </c>
      <c r="BQ1568" s="103">
        <f t="shared" si="644"/>
        <v>41003</v>
      </c>
      <c r="BS1568" s="7" t="s">
        <v>2466</v>
      </c>
    </row>
    <row r="1569" spans="1:71" ht="14" hidden="1" customHeight="1" outlineLevel="1" x14ac:dyDescent="0.2">
      <c r="A1569" t="s">
        <v>1242</v>
      </c>
      <c r="B1569" t="s">
        <v>2283</v>
      </c>
      <c r="C1569" s="1">
        <f t="shared" si="635"/>
        <v>200266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3</v>
      </c>
      <c r="G1569" s="1">
        <f t="shared" si="623"/>
        <v>7380</v>
      </c>
      <c r="H1569" s="2">
        <f t="shared" si="624"/>
        <v>3.6850988185713002E-2</v>
      </c>
      <c r="I1569" s="2"/>
      <c r="J1569" s="2">
        <f t="shared" si="636"/>
        <v>0.4548350693577542</v>
      </c>
      <c r="K1569" s="2">
        <f t="shared" si="637"/>
        <v>0.49168605754346717</v>
      </c>
      <c r="L1569" s="2">
        <f t="shared" si="638"/>
        <v>2.3598613843588027E-2</v>
      </c>
      <c r="M1569" s="2">
        <f t="shared" si="639"/>
        <v>2.9880259255190608E-2</v>
      </c>
      <c r="N1569" s="1">
        <v>91088</v>
      </c>
      <c r="O1569" s="1">
        <v>98468</v>
      </c>
      <c r="P1569" s="1">
        <v>4726</v>
      </c>
      <c r="Q1569" s="61">
        <v>2827</v>
      </c>
      <c r="R1569" s="61"/>
      <c r="S1569" s="61">
        <v>1853</v>
      </c>
      <c r="T1569" s="61"/>
      <c r="U1569" s="61"/>
      <c r="V1569" s="61"/>
      <c r="W1569" s="61">
        <v>363</v>
      </c>
      <c r="X1569" s="61">
        <v>941</v>
      </c>
      <c r="Y1569" s="61"/>
      <c r="Z1569" s="61"/>
      <c r="BB1569" s="7">
        <f>IF(Q1569&gt;0,RANK(Q1569,(N1569:P1569,Q1569:AE1569)),0)</f>
        <v>4</v>
      </c>
      <c r="BC1569" s="7">
        <f>IF(R1569&gt;0,RANK(R1569,(N1569:P1569,Q1569:AE1569)),0)</f>
        <v>0</v>
      </c>
      <c r="BD1569" s="7">
        <f>IF(T1569&gt;0,RANK(T1569,(N1569:P1569,Q1569:AE1569)),0)</f>
        <v>0</v>
      </c>
      <c r="BE1569" s="7">
        <f>IF(S1569&gt;0,RANK(S1569,(N1569:P1569,Q1569:AE1569)),0)</f>
        <v>5</v>
      </c>
      <c r="BF1569" s="2">
        <f t="shared" si="640"/>
        <v>1.4116225420191145E-2</v>
      </c>
      <c r="BG1569" s="2">
        <f t="shared" si="641"/>
        <v>0</v>
      </c>
      <c r="BH1569" s="2">
        <f t="shared" si="642"/>
        <v>0</v>
      </c>
      <c r="BI1569" s="2">
        <f t="shared" si="643"/>
        <v>9.2526939170902694E-3</v>
      </c>
      <c r="BK1569" t="s">
        <v>1242</v>
      </c>
      <c r="BL1569" t="s">
        <v>2283</v>
      </c>
      <c r="BO1569" s="99">
        <v>41</v>
      </c>
      <c r="BP1569" s="97">
        <v>5</v>
      </c>
      <c r="BQ1569" s="103">
        <f t="shared" si="644"/>
        <v>41005</v>
      </c>
      <c r="BS1569" s="7" t="s">
        <v>2466</v>
      </c>
    </row>
    <row r="1570" spans="1:71" ht="14" hidden="1" customHeight="1" outlineLevel="1" x14ac:dyDescent="0.2">
      <c r="A1570" t="s">
        <v>1243</v>
      </c>
      <c r="B1570" t="s">
        <v>2283</v>
      </c>
      <c r="C1570" s="1">
        <f t="shared" si="635"/>
        <v>18558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>IF(P1570&gt;0,RANK(P1570,(N1570:P1570,Q1570:AE1570)),0)</f>
        <v>3</v>
      </c>
      <c r="G1570" s="1">
        <f t="shared" si="623"/>
        <v>615</v>
      </c>
      <c r="H1570" s="2">
        <f t="shared" si="624"/>
        <v>3.3139346912382801E-2</v>
      </c>
      <c r="I1570" s="2"/>
      <c r="J1570" s="2">
        <f t="shared" si="636"/>
        <v>0.4800625067356396</v>
      </c>
      <c r="K1570" s="2">
        <f t="shared" si="637"/>
        <v>0.44692315982325681</v>
      </c>
      <c r="L1570" s="2">
        <f t="shared" si="638"/>
        <v>3.3193232029313506E-2</v>
      </c>
      <c r="M1570" s="2">
        <f t="shared" si="639"/>
        <v>3.9821101411790023E-2</v>
      </c>
      <c r="N1570" s="1">
        <v>8909</v>
      </c>
      <c r="O1570" s="1">
        <v>8294</v>
      </c>
      <c r="P1570" s="1">
        <v>616</v>
      </c>
      <c r="Q1570" s="61">
        <v>305</v>
      </c>
      <c r="R1570" s="61"/>
      <c r="S1570" s="61">
        <v>259</v>
      </c>
      <c r="T1570" s="61"/>
      <c r="U1570" s="61"/>
      <c r="V1570" s="61"/>
      <c r="W1570" s="61">
        <v>35</v>
      </c>
      <c r="X1570" s="61">
        <v>140</v>
      </c>
      <c r="Y1570" s="61"/>
      <c r="Z1570" s="61"/>
      <c r="BB1570" s="7">
        <f>IF(Q1570&gt;0,RANK(Q1570,(N1570:P1570,Q1570:AE1570)),0)</f>
        <v>4</v>
      </c>
      <c r="BC1570" s="7">
        <f>IF(R1570&gt;0,RANK(R1570,(N1570:P1570,Q1570:AE1570)),0)</f>
        <v>0</v>
      </c>
      <c r="BD1570" s="7">
        <f>IF(T1570&gt;0,RANK(T1570,(N1570:P1570,Q1570:AE1570)),0)</f>
        <v>0</v>
      </c>
      <c r="BE1570" s="7">
        <f>IF(S1570&gt;0,RANK(S1570,(N1570:P1570,Q1570:AE1570)),0)</f>
        <v>5</v>
      </c>
      <c r="BF1570" s="2">
        <f t="shared" si="640"/>
        <v>1.6434960663864642E-2</v>
      </c>
      <c r="BG1570" s="2">
        <f t="shared" si="641"/>
        <v>0</v>
      </c>
      <c r="BH1570" s="2">
        <f t="shared" si="642"/>
        <v>0</v>
      </c>
      <c r="BI1570" s="2">
        <f t="shared" si="643"/>
        <v>1.3956245285052269E-2</v>
      </c>
      <c r="BK1570" t="s">
        <v>1243</v>
      </c>
      <c r="BL1570" t="s">
        <v>2283</v>
      </c>
      <c r="BO1570" s="99">
        <v>41</v>
      </c>
      <c r="BP1570" s="97">
        <v>7</v>
      </c>
      <c r="BQ1570" s="103">
        <f t="shared" si="644"/>
        <v>41007</v>
      </c>
      <c r="BS1570" s="7" t="s">
        <v>2466</v>
      </c>
    </row>
    <row r="1571" spans="1:71" ht="14" hidden="1" customHeight="1" outlineLevel="1" x14ac:dyDescent="0.2">
      <c r="A1571" t="s">
        <v>1912</v>
      </c>
      <c r="B1571" t="s">
        <v>2283</v>
      </c>
      <c r="C1571" s="1">
        <f t="shared" si="635"/>
        <v>24617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3</v>
      </c>
      <c r="G1571" s="1">
        <f t="shared" si="623"/>
        <v>3434</v>
      </c>
      <c r="H1571" s="2">
        <f t="shared" si="624"/>
        <v>0.1394970955031076</v>
      </c>
      <c r="I1571" s="2"/>
      <c r="J1571" s="2">
        <f t="shared" si="636"/>
        <v>0.38668399886257465</v>
      </c>
      <c r="K1571" s="2">
        <f t="shared" si="637"/>
        <v>0.52618109436568228</v>
      </c>
      <c r="L1571" s="2">
        <f t="shared" si="638"/>
        <v>3.9606775805337772E-2</v>
      </c>
      <c r="M1571" s="2">
        <f t="shared" si="639"/>
        <v>4.7528130966405298E-2</v>
      </c>
      <c r="N1571" s="1">
        <v>9519</v>
      </c>
      <c r="O1571" s="1">
        <v>12953</v>
      </c>
      <c r="P1571" s="1">
        <v>975</v>
      </c>
      <c r="Q1571" s="61">
        <v>480</v>
      </c>
      <c r="R1571" s="61"/>
      <c r="S1571" s="61">
        <v>481</v>
      </c>
      <c r="T1571" s="61"/>
      <c r="U1571" s="61"/>
      <c r="V1571" s="61"/>
      <c r="W1571" s="61">
        <v>42</v>
      </c>
      <c r="X1571" s="61">
        <v>167</v>
      </c>
      <c r="Y1571" s="61"/>
      <c r="Z1571" s="61"/>
      <c r="BB1571" s="7">
        <f>IF(Q1571&gt;0,RANK(Q1571,(N1571:P1571,Q1571:AE1571)),0)</f>
        <v>5</v>
      </c>
      <c r="BC1571" s="7">
        <f>IF(R1571&gt;0,RANK(R1571,(N1571:P1571,Q1571:AE1571)),0)</f>
        <v>0</v>
      </c>
      <c r="BD1571" s="7">
        <f>IF(T1571&gt;0,RANK(T1571,(N1571:P1571,Q1571:AE1571)),0)</f>
        <v>0</v>
      </c>
      <c r="BE1571" s="7">
        <f>IF(S1571&gt;0,RANK(S1571,(N1571:P1571,Q1571:AE1571)),0)</f>
        <v>4</v>
      </c>
      <c r="BF1571" s="2">
        <f t="shared" si="640"/>
        <v>1.9498720396473983E-2</v>
      </c>
      <c r="BG1571" s="2">
        <f t="shared" si="641"/>
        <v>0</v>
      </c>
      <c r="BH1571" s="2">
        <f t="shared" si="642"/>
        <v>0</v>
      </c>
      <c r="BI1571" s="2">
        <f t="shared" si="643"/>
        <v>1.9539342730633302E-2</v>
      </c>
      <c r="BK1571" t="s">
        <v>1912</v>
      </c>
      <c r="BL1571" t="s">
        <v>2283</v>
      </c>
      <c r="BO1571" s="99">
        <v>41</v>
      </c>
      <c r="BP1571" s="97">
        <v>9</v>
      </c>
      <c r="BQ1571" s="103">
        <f t="shared" si="644"/>
        <v>41009</v>
      </c>
      <c r="BS1571" s="7" t="s">
        <v>2466</v>
      </c>
    </row>
    <row r="1572" spans="1:71" ht="14" hidden="1" customHeight="1" outlineLevel="1" x14ac:dyDescent="0.2">
      <c r="A1572" t="s">
        <v>793</v>
      </c>
      <c r="B1572" t="s">
        <v>2283</v>
      </c>
      <c r="C1572" s="1">
        <f t="shared" si="635"/>
        <v>28727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3</v>
      </c>
      <c r="G1572" s="1">
        <f t="shared" si="623"/>
        <v>6898</v>
      </c>
      <c r="H1572" s="2">
        <f t="shared" si="624"/>
        <v>0.24012253280885579</v>
      </c>
      <c r="I1572" s="2"/>
      <c r="J1572" s="2">
        <f t="shared" si="636"/>
        <v>0.33494621784384027</v>
      </c>
      <c r="K1572" s="2">
        <f t="shared" si="637"/>
        <v>0.57506875065269603</v>
      </c>
      <c r="L1572" s="2">
        <f t="shared" si="638"/>
        <v>4.3930796811362131E-2</v>
      </c>
      <c r="M1572" s="2">
        <f t="shared" si="639"/>
        <v>4.6054234692101577E-2</v>
      </c>
      <c r="N1572" s="1">
        <v>9622</v>
      </c>
      <c r="O1572" s="1">
        <v>16520</v>
      </c>
      <c r="P1572" s="1">
        <v>1262</v>
      </c>
      <c r="Q1572" s="61">
        <v>505</v>
      </c>
      <c r="R1572" s="61"/>
      <c r="S1572" s="61">
        <v>510</v>
      </c>
      <c r="T1572" s="61"/>
      <c r="U1572" s="61"/>
      <c r="V1572" s="61"/>
      <c r="W1572" s="61">
        <v>52</v>
      </c>
      <c r="X1572" s="61">
        <v>256</v>
      </c>
      <c r="Y1572" s="61"/>
      <c r="Z1572" s="61"/>
      <c r="BB1572" s="7">
        <f>IF(Q1572&gt;0,RANK(Q1572,(N1572:P1572,Q1572:AE1572)),0)</f>
        <v>5</v>
      </c>
      <c r="BC1572" s="7">
        <f>IF(R1572&gt;0,RANK(R1572,(N1572:P1572,Q1572:AE1572)),0)</f>
        <v>0</v>
      </c>
      <c r="BD1572" s="7">
        <f>IF(T1572&gt;0,RANK(T1572,(N1572:P1572,Q1572:AE1572)),0)</f>
        <v>0</v>
      </c>
      <c r="BE1572" s="7">
        <f>IF(S1572&gt;0,RANK(S1572,(N1572:P1572,Q1572:AE1572)),0)</f>
        <v>4</v>
      </c>
      <c r="BF1572" s="2">
        <f t="shared" si="640"/>
        <v>1.7579280815957114E-2</v>
      </c>
      <c r="BG1572" s="2">
        <f t="shared" si="641"/>
        <v>0</v>
      </c>
      <c r="BH1572" s="2">
        <f t="shared" si="642"/>
        <v>0</v>
      </c>
      <c r="BI1572" s="2">
        <f t="shared" si="643"/>
        <v>1.7753333101263619E-2</v>
      </c>
      <c r="BK1572" t="s">
        <v>793</v>
      </c>
      <c r="BL1572" t="s">
        <v>2283</v>
      </c>
      <c r="BO1572" s="99">
        <v>41</v>
      </c>
      <c r="BP1572" s="97">
        <v>11</v>
      </c>
      <c r="BQ1572" s="103">
        <f t="shared" si="644"/>
        <v>41011</v>
      </c>
      <c r="BS1572" s="7" t="s">
        <v>2466</v>
      </c>
    </row>
    <row r="1573" spans="1:71" ht="14" hidden="1" customHeight="1" outlineLevel="1" x14ac:dyDescent="0.2">
      <c r="A1573" t="s">
        <v>1247</v>
      </c>
      <c r="B1573" t="s">
        <v>2283</v>
      </c>
      <c r="C1573" s="1">
        <f t="shared" si="635"/>
        <v>11536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3</v>
      </c>
      <c r="G1573" s="1">
        <f t="shared" si="623"/>
        <v>6231</v>
      </c>
      <c r="H1573" s="2">
        <f t="shared" si="624"/>
        <v>0.54013522884882104</v>
      </c>
      <c r="I1573" s="2"/>
      <c r="J1573" s="2">
        <f t="shared" si="636"/>
        <v>0.1980755894590846</v>
      </c>
      <c r="K1573" s="2">
        <f t="shared" si="637"/>
        <v>0.73821081830790569</v>
      </c>
      <c r="L1573" s="2">
        <f t="shared" si="638"/>
        <v>3.6234396671289873E-2</v>
      </c>
      <c r="M1573" s="2">
        <f t="shared" si="639"/>
        <v>2.747919556171978E-2</v>
      </c>
      <c r="N1573" s="1">
        <v>2285</v>
      </c>
      <c r="O1573" s="1">
        <v>8516</v>
      </c>
      <c r="P1573" s="1">
        <v>418</v>
      </c>
      <c r="Q1573" s="61">
        <v>110</v>
      </c>
      <c r="R1573" s="61"/>
      <c r="S1573" s="61">
        <v>140</v>
      </c>
      <c r="T1573" s="61"/>
      <c r="U1573" s="61"/>
      <c r="V1573" s="61"/>
      <c r="W1573" s="61">
        <v>25</v>
      </c>
      <c r="X1573" s="61">
        <v>42</v>
      </c>
      <c r="Y1573" s="61"/>
      <c r="Z1573" s="61"/>
      <c r="BB1573" s="7">
        <f>IF(Q1573&gt;0,RANK(Q1573,(N1573:P1573,Q1573:AE1573)),0)</f>
        <v>5</v>
      </c>
      <c r="BC1573" s="7">
        <f>IF(R1573&gt;0,RANK(R1573,(N1573:P1573,Q1573:AE1573)),0)</f>
        <v>0</v>
      </c>
      <c r="BD1573" s="7">
        <f>IF(T1573&gt;0,RANK(T1573,(N1573:P1573,Q1573:AE1573)),0)</f>
        <v>0</v>
      </c>
      <c r="BE1573" s="7">
        <f>IF(S1573&gt;0,RANK(S1573,(N1573:P1573,Q1573:AE1573)),0)</f>
        <v>4</v>
      </c>
      <c r="BF1573" s="2">
        <f t="shared" si="640"/>
        <v>9.5353675450762822E-3</v>
      </c>
      <c r="BG1573" s="2">
        <f t="shared" si="641"/>
        <v>0</v>
      </c>
      <c r="BH1573" s="2">
        <f t="shared" si="642"/>
        <v>0</v>
      </c>
      <c r="BI1573" s="2">
        <f t="shared" si="643"/>
        <v>1.2135922330097087E-2</v>
      </c>
      <c r="BK1573" t="s">
        <v>1247</v>
      </c>
      <c r="BL1573" t="s">
        <v>2283</v>
      </c>
      <c r="BO1573" s="99">
        <v>41</v>
      </c>
      <c r="BP1573" s="97">
        <v>13</v>
      </c>
      <c r="BQ1573" s="103">
        <f t="shared" si="644"/>
        <v>41013</v>
      </c>
      <c r="BS1573" s="7" t="s">
        <v>2466</v>
      </c>
    </row>
    <row r="1574" spans="1:71" ht="14" hidden="1" customHeight="1" outlineLevel="1" x14ac:dyDescent="0.2">
      <c r="A1574" t="s">
        <v>972</v>
      </c>
      <c r="B1574" t="s">
        <v>2283</v>
      </c>
      <c r="C1574" s="1">
        <f t="shared" si="635"/>
        <v>11533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3</v>
      </c>
      <c r="G1574" s="1">
        <f t="shared" si="623"/>
        <v>2333</v>
      </c>
      <c r="H1574" s="2">
        <f t="shared" si="624"/>
        <v>0.2022890834995231</v>
      </c>
      <c r="I1574" s="2"/>
      <c r="J1574" s="2">
        <f t="shared" si="636"/>
        <v>0.35905662013352985</v>
      </c>
      <c r="K1574" s="2">
        <f t="shared" si="637"/>
        <v>0.56134570363305303</v>
      </c>
      <c r="L1574" s="2">
        <f t="shared" si="638"/>
        <v>3.8411514783664266E-2</v>
      </c>
      <c r="M1574" s="2">
        <f t="shared" si="639"/>
        <v>4.1186161449752803E-2</v>
      </c>
      <c r="N1574" s="1">
        <v>4141</v>
      </c>
      <c r="O1574" s="1">
        <v>6474</v>
      </c>
      <c r="P1574" s="1">
        <v>443</v>
      </c>
      <c r="Q1574" s="61">
        <v>188</v>
      </c>
      <c r="R1574" s="61"/>
      <c r="S1574" s="61">
        <v>199</v>
      </c>
      <c r="T1574" s="61"/>
      <c r="U1574" s="61"/>
      <c r="V1574" s="61"/>
      <c r="W1574" s="61">
        <v>13</v>
      </c>
      <c r="X1574" s="61">
        <v>75</v>
      </c>
      <c r="Y1574" s="61"/>
      <c r="Z1574" s="61"/>
      <c r="BB1574" s="7">
        <f>IF(Q1574&gt;0,RANK(Q1574,(N1574:P1574,Q1574:AE1574)),0)</f>
        <v>5</v>
      </c>
      <c r="BC1574" s="7">
        <f>IF(R1574&gt;0,RANK(R1574,(N1574:P1574,Q1574:AE1574)),0)</f>
        <v>0</v>
      </c>
      <c r="BD1574" s="7">
        <f>IF(T1574&gt;0,RANK(T1574,(N1574:P1574,Q1574:AE1574)),0)</f>
        <v>0</v>
      </c>
      <c r="BE1574" s="7">
        <f>IF(S1574&gt;0,RANK(S1574,(N1574:P1574,Q1574:AE1574)),0)</f>
        <v>4</v>
      </c>
      <c r="BF1574" s="2">
        <f t="shared" si="640"/>
        <v>1.6301049163270614E-2</v>
      </c>
      <c r="BG1574" s="2">
        <f t="shared" si="641"/>
        <v>0</v>
      </c>
      <c r="BH1574" s="2">
        <f t="shared" si="642"/>
        <v>0</v>
      </c>
      <c r="BI1574" s="2">
        <f t="shared" si="643"/>
        <v>1.7254833954738577E-2</v>
      </c>
      <c r="BK1574" t="s">
        <v>972</v>
      </c>
      <c r="BL1574" t="s">
        <v>2283</v>
      </c>
      <c r="BO1574" s="99">
        <v>41</v>
      </c>
      <c r="BP1574" s="97">
        <v>15</v>
      </c>
      <c r="BQ1574" s="103">
        <f t="shared" si="644"/>
        <v>41015</v>
      </c>
      <c r="BS1574" s="7" t="s">
        <v>2466</v>
      </c>
    </row>
    <row r="1575" spans="1:71" ht="14" hidden="1" customHeight="1" outlineLevel="1" x14ac:dyDescent="0.2">
      <c r="A1575" t="s">
        <v>561</v>
      </c>
      <c r="B1575" t="s">
        <v>2283</v>
      </c>
      <c r="C1575" s="1">
        <f t="shared" si="635"/>
        <v>96099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3</v>
      </c>
      <c r="G1575" s="1">
        <f t="shared" si="623"/>
        <v>9307</v>
      </c>
      <c r="H1575" s="2">
        <f t="shared" si="624"/>
        <v>9.684804212322709E-2</v>
      </c>
      <c r="I1575" s="2"/>
      <c r="J1575" s="2">
        <f t="shared" si="636"/>
        <v>0.42327183425425863</v>
      </c>
      <c r="K1575" s="2">
        <f t="shared" si="637"/>
        <v>0.52011987637748569</v>
      </c>
      <c r="L1575" s="2">
        <f t="shared" si="638"/>
        <v>2.8762005848135777E-2</v>
      </c>
      <c r="M1575" s="2">
        <f t="shared" si="639"/>
        <v>2.7846283520119905E-2</v>
      </c>
      <c r="N1575" s="1">
        <v>40676</v>
      </c>
      <c r="O1575" s="1">
        <v>49983</v>
      </c>
      <c r="P1575" s="1">
        <v>2764</v>
      </c>
      <c r="Q1575" s="61">
        <v>1353</v>
      </c>
      <c r="R1575" s="61"/>
      <c r="S1575" s="61">
        <v>766</v>
      </c>
      <c r="T1575" s="61"/>
      <c r="U1575" s="61"/>
      <c r="V1575" s="61"/>
      <c r="W1575" s="61">
        <v>97</v>
      </c>
      <c r="X1575" s="61">
        <v>460</v>
      </c>
      <c r="Y1575" s="61"/>
      <c r="Z1575" s="61"/>
      <c r="BB1575" s="7">
        <f>IF(Q1575&gt;0,RANK(Q1575,(N1575:P1575,Q1575:AE1575)),0)</f>
        <v>4</v>
      </c>
      <c r="BC1575" s="7">
        <f>IF(R1575&gt;0,RANK(R1575,(N1575:P1575,Q1575:AE1575)),0)</f>
        <v>0</v>
      </c>
      <c r="BD1575" s="7">
        <f>IF(T1575&gt;0,RANK(T1575,(N1575:P1575,Q1575:AE1575)),0)</f>
        <v>0</v>
      </c>
      <c r="BE1575" s="7">
        <f>IF(S1575&gt;0,RANK(S1575,(N1575:P1575,Q1575:AE1575)),0)</f>
        <v>5</v>
      </c>
      <c r="BF1575" s="2">
        <f t="shared" si="640"/>
        <v>1.4079230793244467E-2</v>
      </c>
      <c r="BG1575" s="2">
        <f t="shared" si="641"/>
        <v>0</v>
      </c>
      <c r="BH1575" s="2">
        <f t="shared" si="642"/>
        <v>0</v>
      </c>
      <c r="BI1575" s="2">
        <f t="shared" si="643"/>
        <v>7.9709466279565856E-3</v>
      </c>
      <c r="BK1575" t="s">
        <v>561</v>
      </c>
      <c r="BL1575" t="s">
        <v>2283</v>
      </c>
      <c r="BO1575" s="99">
        <v>41</v>
      </c>
      <c r="BP1575" s="97">
        <v>17</v>
      </c>
      <c r="BQ1575" s="103">
        <f t="shared" si="644"/>
        <v>41017</v>
      </c>
      <c r="BS1575" s="7" t="s">
        <v>2466</v>
      </c>
    </row>
    <row r="1576" spans="1:71" ht="14" hidden="1" customHeight="1" outlineLevel="1" x14ac:dyDescent="0.2">
      <c r="A1576" t="s">
        <v>435</v>
      </c>
      <c r="B1576" t="s">
        <v>2283</v>
      </c>
      <c r="C1576" s="1">
        <f t="shared" si="635"/>
        <v>49238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3</v>
      </c>
      <c r="G1576" s="1">
        <f t="shared" si="623"/>
        <v>20589</v>
      </c>
      <c r="H1576" s="2">
        <f t="shared" si="624"/>
        <v>0.41815264633007027</v>
      </c>
      <c r="I1576" s="2"/>
      <c r="J1576" s="2">
        <f t="shared" si="636"/>
        <v>0.24013972947723303</v>
      </c>
      <c r="K1576" s="2">
        <f t="shared" si="637"/>
        <v>0.65829237580730326</v>
      </c>
      <c r="L1576" s="2">
        <f t="shared" si="638"/>
        <v>5.0387911775457983E-2</v>
      </c>
      <c r="M1576" s="2">
        <f t="shared" si="639"/>
        <v>5.1179982940005697E-2</v>
      </c>
      <c r="N1576" s="1">
        <v>11824</v>
      </c>
      <c r="O1576" s="1">
        <v>32413</v>
      </c>
      <c r="P1576" s="1">
        <v>2481</v>
      </c>
      <c r="Q1576" s="61">
        <v>738</v>
      </c>
      <c r="R1576" s="61"/>
      <c r="S1576" s="61">
        <v>1326</v>
      </c>
      <c r="T1576" s="61"/>
      <c r="U1576" s="61"/>
      <c r="V1576" s="61"/>
      <c r="W1576" s="61">
        <v>88</v>
      </c>
      <c r="X1576" s="61">
        <v>368</v>
      </c>
      <c r="Y1576" s="61"/>
      <c r="Z1576" s="61"/>
      <c r="BB1576" s="7">
        <f>IF(Q1576&gt;0,RANK(Q1576,(N1576:P1576,Q1576:AE1576)),0)</f>
        <v>5</v>
      </c>
      <c r="BC1576" s="7">
        <f>IF(R1576&gt;0,RANK(R1576,(N1576:P1576,Q1576:AE1576)),0)</f>
        <v>0</v>
      </c>
      <c r="BD1576" s="7">
        <f>IF(T1576&gt;0,RANK(T1576,(N1576:P1576,Q1576:AE1576)),0)</f>
        <v>0</v>
      </c>
      <c r="BE1576" s="7">
        <f>IF(S1576&gt;0,RANK(S1576,(N1576:P1576,Q1576:AE1576)),0)</f>
        <v>4</v>
      </c>
      <c r="BF1576" s="2">
        <f t="shared" si="640"/>
        <v>1.4988423575287379E-2</v>
      </c>
      <c r="BG1576" s="2">
        <f t="shared" si="641"/>
        <v>0</v>
      </c>
      <c r="BH1576" s="2">
        <f t="shared" si="642"/>
        <v>0</v>
      </c>
      <c r="BI1576" s="2">
        <f t="shared" si="643"/>
        <v>2.693041959462204E-2</v>
      </c>
      <c r="BK1576" t="s">
        <v>435</v>
      </c>
      <c r="BL1576" t="s">
        <v>2283</v>
      </c>
      <c r="BO1576" s="99">
        <v>41</v>
      </c>
      <c r="BP1576" s="97">
        <v>19</v>
      </c>
      <c r="BQ1576" s="103">
        <f t="shared" si="644"/>
        <v>41019</v>
      </c>
      <c r="BS1576" s="7" t="s">
        <v>2466</v>
      </c>
    </row>
    <row r="1577" spans="1:71" ht="14" hidden="1" customHeight="1" outlineLevel="1" x14ac:dyDescent="0.2">
      <c r="A1577" t="s">
        <v>562</v>
      </c>
      <c r="B1577" t="s">
        <v>2283</v>
      </c>
      <c r="C1577" s="1">
        <f t="shared" si="635"/>
        <v>993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3</v>
      </c>
      <c r="G1577" s="1">
        <f t="shared" si="623"/>
        <v>473</v>
      </c>
      <c r="H1577" s="2">
        <f t="shared" si="624"/>
        <v>0.47633434038267874</v>
      </c>
      <c r="I1577" s="2"/>
      <c r="J1577" s="2">
        <f t="shared" si="636"/>
        <v>0.21953675730110775</v>
      </c>
      <c r="K1577" s="2">
        <f t="shared" si="637"/>
        <v>0.69587109768378652</v>
      </c>
      <c r="L1577" s="2">
        <f t="shared" si="638"/>
        <v>4.632426988922457E-2</v>
      </c>
      <c r="M1577" s="2">
        <f t="shared" si="639"/>
        <v>3.8267875125881132E-2</v>
      </c>
      <c r="N1577" s="1">
        <v>218</v>
      </c>
      <c r="O1577" s="1">
        <v>691</v>
      </c>
      <c r="P1577" s="1">
        <v>46</v>
      </c>
      <c r="Q1577" s="61">
        <v>19</v>
      </c>
      <c r="R1577" s="61"/>
      <c r="S1577" s="61">
        <v>14</v>
      </c>
      <c r="T1577" s="61"/>
      <c r="U1577" s="61"/>
      <c r="V1577" s="61"/>
      <c r="W1577" s="61">
        <v>0</v>
      </c>
      <c r="X1577" s="61">
        <v>5</v>
      </c>
      <c r="Y1577" s="61"/>
      <c r="Z1577" s="61"/>
      <c r="BB1577" s="7">
        <f>IF(Q1577&gt;0,RANK(Q1577,(N1577:P1577,Q1577:AE1577)),0)</f>
        <v>4</v>
      </c>
      <c r="BC1577" s="7">
        <f>IF(R1577&gt;0,RANK(R1577,(N1577:P1577,Q1577:AE1577)),0)</f>
        <v>0</v>
      </c>
      <c r="BD1577" s="7">
        <f>IF(T1577&gt;0,RANK(T1577,(N1577:P1577,Q1577:AE1577)),0)</f>
        <v>0</v>
      </c>
      <c r="BE1577" s="7">
        <f>IF(S1577&gt;0,RANK(S1577,(N1577:P1577,Q1577:AE1577)),0)</f>
        <v>5</v>
      </c>
      <c r="BF1577" s="2">
        <f t="shared" si="640"/>
        <v>1.9133937562940583E-2</v>
      </c>
      <c r="BG1577" s="2">
        <f t="shared" si="641"/>
        <v>0</v>
      </c>
      <c r="BH1577" s="2">
        <f t="shared" si="642"/>
        <v>0</v>
      </c>
      <c r="BI1577" s="2">
        <f t="shared" si="643"/>
        <v>1.4098690835850957E-2</v>
      </c>
      <c r="BK1577" t="s">
        <v>562</v>
      </c>
      <c r="BL1577" t="s">
        <v>2283</v>
      </c>
      <c r="BO1577" s="99">
        <v>41</v>
      </c>
      <c r="BP1577" s="97">
        <v>21</v>
      </c>
      <c r="BQ1577" s="103">
        <f t="shared" si="644"/>
        <v>41021</v>
      </c>
      <c r="BS1577" s="7" t="s">
        <v>2466</v>
      </c>
    </row>
    <row r="1578" spans="1:71" ht="14" hidden="1" customHeight="1" outlineLevel="1" x14ac:dyDescent="0.2">
      <c r="A1578" t="s">
        <v>1479</v>
      </c>
      <c r="B1578" t="s">
        <v>2283</v>
      </c>
      <c r="C1578" s="1">
        <f t="shared" si="635"/>
        <v>3853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3</v>
      </c>
      <c r="G1578" s="1">
        <f t="shared" si="623"/>
        <v>2274</v>
      </c>
      <c r="H1578" s="2">
        <f t="shared" si="624"/>
        <v>0.5901894627562938</v>
      </c>
      <c r="I1578" s="2"/>
      <c r="J1578" s="2">
        <f t="shared" si="636"/>
        <v>0.16844017648585519</v>
      </c>
      <c r="K1578" s="2">
        <f t="shared" si="637"/>
        <v>0.75862963924214899</v>
      </c>
      <c r="L1578" s="2">
        <f t="shared" si="638"/>
        <v>3.9190241370360757E-2</v>
      </c>
      <c r="M1578" s="2">
        <f t="shared" si="639"/>
        <v>3.3739942901635067E-2</v>
      </c>
      <c r="N1578" s="1">
        <v>649</v>
      </c>
      <c r="O1578" s="1">
        <v>2923</v>
      </c>
      <c r="P1578" s="1">
        <v>151</v>
      </c>
      <c r="Q1578" s="61">
        <v>48</v>
      </c>
      <c r="R1578" s="61"/>
      <c r="S1578" s="61">
        <v>56</v>
      </c>
      <c r="T1578" s="61"/>
      <c r="U1578" s="61"/>
      <c r="V1578" s="61"/>
      <c r="W1578" s="61">
        <v>7</v>
      </c>
      <c r="X1578" s="61">
        <v>19</v>
      </c>
      <c r="Y1578" s="61"/>
      <c r="Z1578" s="61"/>
      <c r="BB1578" s="7">
        <f>IF(Q1578&gt;0,RANK(Q1578,(N1578:P1578,Q1578:AE1578)),0)</f>
        <v>5</v>
      </c>
      <c r="BC1578" s="7">
        <f>IF(R1578&gt;0,RANK(R1578,(N1578:P1578,Q1578:AE1578)),0)</f>
        <v>0</v>
      </c>
      <c r="BD1578" s="7">
        <f>IF(T1578&gt;0,RANK(T1578,(N1578:P1578,Q1578:AE1578)),0)</f>
        <v>0</v>
      </c>
      <c r="BE1578" s="7">
        <f>IF(S1578&gt;0,RANK(S1578,(N1578:P1578,Q1578:AE1578)),0)</f>
        <v>4</v>
      </c>
      <c r="BF1578" s="2">
        <f t="shared" si="640"/>
        <v>1.2457825071372957E-2</v>
      </c>
      <c r="BG1578" s="2">
        <f t="shared" si="641"/>
        <v>0</v>
      </c>
      <c r="BH1578" s="2">
        <f t="shared" si="642"/>
        <v>0</v>
      </c>
      <c r="BI1578" s="2">
        <f t="shared" si="643"/>
        <v>1.4534129249935116E-2</v>
      </c>
      <c r="BK1578" t="s">
        <v>1479</v>
      </c>
      <c r="BL1578" t="s">
        <v>2283</v>
      </c>
      <c r="BO1578" s="99">
        <v>41</v>
      </c>
      <c r="BP1578" s="97">
        <v>23</v>
      </c>
      <c r="BQ1578" s="103">
        <f t="shared" si="644"/>
        <v>41023</v>
      </c>
      <c r="BS1578" s="7" t="s">
        <v>2466</v>
      </c>
    </row>
    <row r="1579" spans="1:71" ht="14" hidden="1" customHeight="1" outlineLevel="1" x14ac:dyDescent="0.2">
      <c r="A1579" t="s">
        <v>63</v>
      </c>
      <c r="B1579" t="s">
        <v>2283</v>
      </c>
      <c r="C1579" s="1">
        <f t="shared" si="635"/>
        <v>3547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3</v>
      </c>
      <c r="G1579" s="1">
        <f t="shared" si="623"/>
        <v>2138</v>
      </c>
      <c r="H1579" s="2">
        <f t="shared" si="624"/>
        <v>0.6027628982238511</v>
      </c>
      <c r="I1579" s="2"/>
      <c r="J1579" s="2">
        <f t="shared" si="636"/>
        <v>0.16464617987031294</v>
      </c>
      <c r="K1579" s="2">
        <f t="shared" si="637"/>
        <v>0.76740907809416403</v>
      </c>
      <c r="L1579" s="2">
        <f t="shared" si="638"/>
        <v>3.5522977163800394E-2</v>
      </c>
      <c r="M1579" s="2">
        <f t="shared" si="639"/>
        <v>3.2421764871722637E-2</v>
      </c>
      <c r="N1579" s="1">
        <v>584</v>
      </c>
      <c r="O1579" s="1">
        <v>2722</v>
      </c>
      <c r="P1579" s="1">
        <v>126</v>
      </c>
      <c r="Q1579" s="61">
        <v>29</v>
      </c>
      <c r="R1579" s="61"/>
      <c r="S1579" s="61">
        <v>63</v>
      </c>
      <c r="T1579" s="61"/>
      <c r="U1579" s="61"/>
      <c r="V1579" s="61"/>
      <c r="W1579" s="61">
        <v>3</v>
      </c>
      <c r="X1579" s="61">
        <v>20</v>
      </c>
      <c r="Y1579" s="61"/>
      <c r="Z1579" s="61"/>
      <c r="BB1579" s="7">
        <f>IF(Q1579&gt;0,RANK(Q1579,(N1579:P1579,Q1579:AE1579)),0)</f>
        <v>5</v>
      </c>
      <c r="BC1579" s="7">
        <f>IF(R1579&gt;0,RANK(R1579,(N1579:P1579,Q1579:AE1579)),0)</f>
        <v>0</v>
      </c>
      <c r="BD1579" s="7">
        <f>IF(T1579&gt;0,RANK(T1579,(N1579:P1579,Q1579:AE1579)),0)</f>
        <v>0</v>
      </c>
      <c r="BE1579" s="7">
        <f>IF(S1579&gt;0,RANK(S1579,(N1579:P1579,Q1579:AE1579)),0)</f>
        <v>4</v>
      </c>
      <c r="BF1579" s="2">
        <f t="shared" si="640"/>
        <v>8.1759233154778694E-3</v>
      </c>
      <c r="BG1579" s="2">
        <f t="shared" si="641"/>
        <v>0</v>
      </c>
      <c r="BH1579" s="2">
        <f t="shared" si="642"/>
        <v>0</v>
      </c>
      <c r="BI1579" s="2">
        <f t="shared" si="643"/>
        <v>1.7761488581900197E-2</v>
      </c>
      <c r="BK1579" t="s">
        <v>63</v>
      </c>
      <c r="BL1579" t="s">
        <v>2283</v>
      </c>
      <c r="BO1579" s="99">
        <v>41</v>
      </c>
      <c r="BP1579" s="97">
        <v>25</v>
      </c>
      <c r="BQ1579" s="103">
        <f t="shared" si="644"/>
        <v>41025</v>
      </c>
      <c r="BS1579" s="7" t="s">
        <v>2466</v>
      </c>
    </row>
    <row r="1580" spans="1:71" ht="14" hidden="1" customHeight="1" outlineLevel="1" x14ac:dyDescent="0.2">
      <c r="A1580" t="s">
        <v>1538</v>
      </c>
      <c r="B1580" t="s">
        <v>2283</v>
      </c>
      <c r="C1580" s="1">
        <f t="shared" si="635"/>
        <v>10828</v>
      </c>
      <c r="D1580" s="7">
        <f>IF(N1580&gt;0, RANK(N1580,(N1580:P1580,Q1580:AE1580)),0)</f>
        <v>1</v>
      </c>
      <c r="E1580" s="7">
        <f>IF(O1580&gt;0,RANK(O1580,(N1580:P1580,Q1580:AE1580)),0)</f>
        <v>2</v>
      </c>
      <c r="F1580" s="7">
        <f>IF(P1580&gt;0,RANK(P1580,(N1580:P1580,Q1580:AE1580)),0)</f>
        <v>3</v>
      </c>
      <c r="G1580" s="1">
        <f t="shared" si="623"/>
        <v>2696</v>
      </c>
      <c r="H1580" s="2">
        <f t="shared" si="624"/>
        <v>0.24898411525674177</v>
      </c>
      <c r="I1580" s="2"/>
      <c r="J1580" s="2">
        <f t="shared" si="636"/>
        <v>0.59891023272995936</v>
      </c>
      <c r="K1580" s="2">
        <f t="shared" si="637"/>
        <v>0.34992611747321756</v>
      </c>
      <c r="L1580" s="2">
        <f t="shared" si="638"/>
        <v>2.5027705947543406E-2</v>
      </c>
      <c r="M1580" s="2">
        <f t="shared" si="639"/>
        <v>2.613594384927968E-2</v>
      </c>
      <c r="N1580" s="1">
        <v>6485</v>
      </c>
      <c r="O1580" s="1">
        <v>3789</v>
      </c>
      <c r="P1580" s="1">
        <v>271</v>
      </c>
      <c r="Q1580" s="61">
        <v>136</v>
      </c>
      <c r="R1580" s="61"/>
      <c r="S1580" s="61">
        <v>81</v>
      </c>
      <c r="T1580" s="61"/>
      <c r="U1580" s="61"/>
      <c r="V1580" s="61"/>
      <c r="W1580" s="61">
        <v>11</v>
      </c>
      <c r="X1580" s="61">
        <v>55</v>
      </c>
      <c r="Y1580" s="61"/>
      <c r="Z1580" s="61"/>
      <c r="BB1580" s="7">
        <f>IF(Q1580&gt;0,RANK(Q1580,(N1580:P1580,Q1580:AE1580)),0)</f>
        <v>4</v>
      </c>
      <c r="BC1580" s="7">
        <f>IF(R1580&gt;0,RANK(R1580,(N1580:P1580,Q1580:AE1580)),0)</f>
        <v>0</v>
      </c>
      <c r="BD1580" s="7">
        <f>IF(T1580&gt;0,RANK(T1580,(N1580:P1580,Q1580:AE1580)),0)</f>
        <v>0</v>
      </c>
      <c r="BE1580" s="7">
        <f>IF(S1580&gt;0,RANK(S1580,(N1580:P1580,Q1580:AE1580)),0)</f>
        <v>5</v>
      </c>
      <c r="BF1580" s="2">
        <f t="shared" si="640"/>
        <v>1.2560029553010712E-2</v>
      </c>
      <c r="BG1580" s="2">
        <f t="shared" si="641"/>
        <v>0</v>
      </c>
      <c r="BH1580" s="2">
        <f t="shared" si="642"/>
        <v>0</v>
      </c>
      <c r="BI1580" s="2">
        <f t="shared" si="643"/>
        <v>7.4806058367196159E-3</v>
      </c>
      <c r="BK1580" t="s">
        <v>1538</v>
      </c>
      <c r="BL1580" t="s">
        <v>2283</v>
      </c>
      <c r="BO1580" s="99">
        <v>41</v>
      </c>
      <c r="BP1580" s="97">
        <v>27</v>
      </c>
      <c r="BQ1580" s="103">
        <f t="shared" si="644"/>
        <v>41027</v>
      </c>
      <c r="BS1580" s="7" t="s">
        <v>2466</v>
      </c>
    </row>
    <row r="1581" spans="1:71" ht="14" hidden="1" customHeight="1" outlineLevel="1" x14ac:dyDescent="0.2">
      <c r="A1581" t="s">
        <v>1378</v>
      </c>
      <c r="B1581" t="s">
        <v>2283</v>
      </c>
      <c r="C1581" s="1">
        <f t="shared" si="635"/>
        <v>101907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3</v>
      </c>
      <c r="G1581" s="1">
        <f t="shared" si="623"/>
        <v>9416</v>
      </c>
      <c r="H1581" s="2">
        <f t="shared" si="624"/>
        <v>9.2397970698774368E-2</v>
      </c>
      <c r="I1581" s="2"/>
      <c r="J1581" s="2">
        <f t="shared" si="636"/>
        <v>0.41417174482616503</v>
      </c>
      <c r="K1581" s="2">
        <f t="shared" si="637"/>
        <v>0.50656971552493946</v>
      </c>
      <c r="L1581" s="2">
        <f t="shared" si="638"/>
        <v>4.117479662829835E-2</v>
      </c>
      <c r="M1581" s="2">
        <f t="shared" si="639"/>
        <v>3.8083743020597159E-2</v>
      </c>
      <c r="N1581" s="1">
        <v>42207</v>
      </c>
      <c r="O1581" s="1">
        <v>51623</v>
      </c>
      <c r="P1581" s="1">
        <v>4196</v>
      </c>
      <c r="Q1581" s="61">
        <v>1720</v>
      </c>
      <c r="R1581" s="61"/>
      <c r="S1581" s="61">
        <v>1313</v>
      </c>
      <c r="T1581" s="61"/>
      <c r="U1581" s="61"/>
      <c r="V1581" s="61"/>
      <c r="W1581" s="61">
        <v>132</v>
      </c>
      <c r="X1581" s="61">
        <v>716</v>
      </c>
      <c r="Y1581" s="61"/>
      <c r="Z1581" s="61"/>
      <c r="BB1581" s="7">
        <f>IF(Q1581&gt;0,RANK(Q1581,(N1581:P1581,Q1581:AE1581)),0)</f>
        <v>4</v>
      </c>
      <c r="BC1581" s="7">
        <f>IF(R1581&gt;0,RANK(R1581,(N1581:P1581,Q1581:AE1581)),0)</f>
        <v>0</v>
      </c>
      <c r="BD1581" s="7">
        <f>IF(T1581&gt;0,RANK(T1581,(N1581:P1581,Q1581:AE1581)),0)</f>
        <v>0</v>
      </c>
      <c r="BE1581" s="7">
        <f>IF(S1581&gt;0,RANK(S1581,(N1581:P1581,Q1581:AE1581)),0)</f>
        <v>5</v>
      </c>
      <c r="BF1581" s="2">
        <f t="shared" si="640"/>
        <v>1.6878133984907808E-2</v>
      </c>
      <c r="BG1581" s="2">
        <f t="shared" si="641"/>
        <v>0</v>
      </c>
      <c r="BH1581" s="2">
        <f t="shared" si="642"/>
        <v>0</v>
      </c>
      <c r="BI1581" s="2">
        <f t="shared" si="643"/>
        <v>1.2884296466386018E-2</v>
      </c>
      <c r="BK1581" t="s">
        <v>1378</v>
      </c>
      <c r="BL1581" t="s">
        <v>2283</v>
      </c>
      <c r="BO1581" s="99">
        <v>41</v>
      </c>
      <c r="BP1581" s="97">
        <v>29</v>
      </c>
      <c r="BQ1581" s="103">
        <f t="shared" si="644"/>
        <v>41029</v>
      </c>
      <c r="BS1581" s="7" t="s">
        <v>2466</v>
      </c>
    </row>
    <row r="1582" spans="1:71" ht="14" hidden="1" customHeight="1" outlineLevel="1" x14ac:dyDescent="0.2">
      <c r="A1582" t="s">
        <v>2598</v>
      </c>
      <c r="B1582" t="s">
        <v>2283</v>
      </c>
      <c r="C1582" s="1">
        <f t="shared" si="635"/>
        <v>8852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3</v>
      </c>
      <c r="G1582" s="1">
        <f t="shared" si="623"/>
        <v>2883</v>
      </c>
      <c r="H1582" s="2">
        <f t="shared" si="624"/>
        <v>0.32568910980569366</v>
      </c>
      <c r="I1582" s="2"/>
      <c r="J1582" s="2">
        <f t="shared" si="636"/>
        <v>0.29767284229552643</v>
      </c>
      <c r="K1582" s="2">
        <f t="shared" si="637"/>
        <v>0.62336195210122003</v>
      </c>
      <c r="L1582" s="2">
        <f t="shared" si="638"/>
        <v>4.3831902394938997E-2</v>
      </c>
      <c r="M1582" s="2">
        <f t="shared" si="639"/>
        <v>3.5133303208314599E-2</v>
      </c>
      <c r="N1582" s="1">
        <v>2635</v>
      </c>
      <c r="O1582" s="1">
        <v>5518</v>
      </c>
      <c r="P1582" s="1">
        <v>388</v>
      </c>
      <c r="Q1582" s="61">
        <v>111</v>
      </c>
      <c r="R1582" s="61"/>
      <c r="S1582" s="61">
        <v>145</v>
      </c>
      <c r="T1582" s="61"/>
      <c r="U1582" s="61"/>
      <c r="V1582" s="61"/>
      <c r="W1582" s="61">
        <v>10</v>
      </c>
      <c r="X1582" s="61">
        <v>45</v>
      </c>
      <c r="Y1582" s="61"/>
      <c r="Z1582" s="61"/>
      <c r="BB1582" s="7">
        <f>IF(Q1582&gt;0,RANK(Q1582,(N1582:P1582,Q1582:AE1582)),0)</f>
        <v>5</v>
      </c>
      <c r="BC1582" s="7">
        <f>IF(R1582&gt;0,RANK(R1582,(N1582:P1582,Q1582:AE1582)),0)</f>
        <v>0</v>
      </c>
      <c r="BD1582" s="7">
        <f>IF(T1582&gt;0,RANK(T1582,(N1582:P1582,Q1582:AE1582)),0)</f>
        <v>0</v>
      </c>
      <c r="BE1582" s="7">
        <f>IF(S1582&gt;0,RANK(S1582,(N1582:P1582,Q1582:AE1582)),0)</f>
        <v>4</v>
      </c>
      <c r="BF1582" s="2">
        <f t="shared" si="640"/>
        <v>1.2539539087211929E-2</v>
      </c>
      <c r="BG1582" s="2">
        <f t="shared" si="641"/>
        <v>0</v>
      </c>
      <c r="BH1582" s="2">
        <f t="shared" si="642"/>
        <v>0</v>
      </c>
      <c r="BI1582" s="2">
        <f t="shared" si="643"/>
        <v>1.6380478987799367E-2</v>
      </c>
      <c r="BK1582" t="s">
        <v>2598</v>
      </c>
      <c r="BL1582" t="s">
        <v>2283</v>
      </c>
      <c r="BO1582" s="99">
        <v>41</v>
      </c>
      <c r="BP1582" s="97">
        <v>31</v>
      </c>
      <c r="BQ1582" s="103">
        <f t="shared" si="644"/>
        <v>41031</v>
      </c>
      <c r="BS1582" s="7" t="s">
        <v>2466</v>
      </c>
    </row>
    <row r="1583" spans="1:71" ht="14" hidden="1" customHeight="1" outlineLevel="1" x14ac:dyDescent="0.2">
      <c r="A1583" t="s">
        <v>1161</v>
      </c>
      <c r="B1583" t="s">
        <v>2283</v>
      </c>
      <c r="C1583" s="1">
        <f t="shared" si="635"/>
        <v>40470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3</v>
      </c>
      <c r="G1583" s="1">
        <f t="shared" si="623"/>
        <v>12285</v>
      </c>
      <c r="H1583" s="2">
        <f t="shared" si="624"/>
        <v>0.30355819125277983</v>
      </c>
      <c r="I1583" s="2"/>
      <c r="J1583" s="2">
        <f t="shared" si="636"/>
        <v>0.30180380528786754</v>
      </c>
      <c r="K1583" s="2">
        <f t="shared" si="637"/>
        <v>0.60536199654064737</v>
      </c>
      <c r="L1583" s="2">
        <f t="shared" si="638"/>
        <v>4.2871262663701511E-2</v>
      </c>
      <c r="M1583" s="2">
        <f t="shared" si="639"/>
        <v>4.9962935507783572E-2</v>
      </c>
      <c r="N1583" s="1">
        <v>12214</v>
      </c>
      <c r="O1583" s="1">
        <v>24499</v>
      </c>
      <c r="P1583" s="1">
        <v>1735</v>
      </c>
      <c r="Q1583" s="61">
        <v>767</v>
      </c>
      <c r="R1583" s="61"/>
      <c r="S1583" s="61">
        <v>881</v>
      </c>
      <c r="T1583" s="61"/>
      <c r="U1583" s="61"/>
      <c r="V1583" s="61"/>
      <c r="W1583" s="61">
        <v>66</v>
      </c>
      <c r="X1583" s="61">
        <v>308</v>
      </c>
      <c r="Y1583" s="61"/>
      <c r="Z1583" s="61"/>
      <c r="BB1583" s="7">
        <f>IF(Q1583&gt;0,RANK(Q1583,(N1583:P1583,Q1583:AE1583)),0)</f>
        <v>5</v>
      </c>
      <c r="BC1583" s="7">
        <f>IF(R1583&gt;0,RANK(R1583,(N1583:P1583,Q1583:AE1583)),0)</f>
        <v>0</v>
      </c>
      <c r="BD1583" s="7">
        <f>IF(T1583&gt;0,RANK(T1583,(N1583:P1583,Q1583:AE1583)),0)</f>
        <v>0</v>
      </c>
      <c r="BE1583" s="7">
        <f>IF(S1583&gt;0,RANK(S1583,(N1583:P1583,Q1583:AE1583)),0)</f>
        <v>4</v>
      </c>
      <c r="BF1583" s="2">
        <f t="shared" si="640"/>
        <v>1.895231035334816E-2</v>
      </c>
      <c r="BG1583" s="2">
        <f t="shared" si="641"/>
        <v>0</v>
      </c>
      <c r="BH1583" s="2">
        <f t="shared" si="642"/>
        <v>0</v>
      </c>
      <c r="BI1583" s="2">
        <f t="shared" si="643"/>
        <v>2.1769211761798864E-2</v>
      </c>
      <c r="BK1583" t="s">
        <v>1161</v>
      </c>
      <c r="BL1583" t="s">
        <v>2283</v>
      </c>
      <c r="BO1583" s="99">
        <v>41</v>
      </c>
      <c r="BP1583" s="97">
        <v>33</v>
      </c>
      <c r="BQ1583" s="103">
        <f t="shared" si="644"/>
        <v>41033</v>
      </c>
      <c r="BS1583" s="7" t="s">
        <v>2466</v>
      </c>
    </row>
    <row r="1584" spans="1:71" ht="14" hidden="1" customHeight="1" outlineLevel="1" x14ac:dyDescent="0.2">
      <c r="A1584" t="s">
        <v>553</v>
      </c>
      <c r="B1584" t="s">
        <v>2283</v>
      </c>
      <c r="C1584" s="1">
        <f t="shared" si="635"/>
        <v>28256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3</v>
      </c>
      <c r="G1584" s="1">
        <f t="shared" si="623"/>
        <v>12833</v>
      </c>
      <c r="H1584" s="2">
        <f t="shared" si="624"/>
        <v>0.45416902604756509</v>
      </c>
      <c r="I1584" s="2"/>
      <c r="J1584" s="2">
        <f t="shared" si="636"/>
        <v>0.22299688561721404</v>
      </c>
      <c r="K1584" s="2">
        <f t="shared" si="637"/>
        <v>0.67716591166477913</v>
      </c>
      <c r="L1584" s="2">
        <f t="shared" si="638"/>
        <v>4.8520668176670445E-2</v>
      </c>
      <c r="M1584" s="2">
        <f t="shared" si="639"/>
        <v>5.1316534541336445E-2</v>
      </c>
      <c r="N1584" s="1">
        <v>6301</v>
      </c>
      <c r="O1584" s="1">
        <v>19134</v>
      </c>
      <c r="P1584" s="1">
        <v>1371</v>
      </c>
      <c r="Q1584" s="61">
        <v>643</v>
      </c>
      <c r="R1584" s="61"/>
      <c r="S1584" s="61">
        <v>564</v>
      </c>
      <c r="T1584" s="61"/>
      <c r="U1584" s="61"/>
      <c r="V1584" s="61"/>
      <c r="W1584" s="61">
        <v>45</v>
      </c>
      <c r="X1584" s="61">
        <v>198</v>
      </c>
      <c r="Y1584" s="61"/>
      <c r="Z1584" s="61"/>
      <c r="BB1584" s="7">
        <f>IF(Q1584&gt;0,RANK(Q1584,(N1584:P1584,Q1584:AE1584)),0)</f>
        <v>4</v>
      </c>
      <c r="BC1584" s="7">
        <f>IF(R1584&gt;0,RANK(R1584,(N1584:P1584,Q1584:AE1584)),0)</f>
        <v>0</v>
      </c>
      <c r="BD1584" s="7">
        <f>IF(T1584&gt;0,RANK(T1584,(N1584:P1584,Q1584:AE1584)),0)</f>
        <v>0</v>
      </c>
      <c r="BE1584" s="7">
        <f>IF(S1584&gt;0,RANK(S1584,(N1584:P1584,Q1584:AE1584)),0)</f>
        <v>5</v>
      </c>
      <c r="BF1584" s="2">
        <f t="shared" si="640"/>
        <v>2.2756228765571915E-2</v>
      </c>
      <c r="BG1584" s="2">
        <f t="shared" si="641"/>
        <v>0</v>
      </c>
      <c r="BH1584" s="2">
        <f t="shared" si="642"/>
        <v>0</v>
      </c>
      <c r="BI1584" s="2">
        <f t="shared" si="643"/>
        <v>1.9960362400906002E-2</v>
      </c>
      <c r="BK1584" t="s">
        <v>553</v>
      </c>
      <c r="BL1584" t="s">
        <v>2283</v>
      </c>
      <c r="BO1584" s="99">
        <v>41</v>
      </c>
      <c r="BP1584" s="97">
        <v>35</v>
      </c>
      <c r="BQ1584" s="103">
        <f t="shared" si="644"/>
        <v>41035</v>
      </c>
      <c r="BS1584" s="7" t="s">
        <v>2466</v>
      </c>
    </row>
    <row r="1585" spans="1:71" ht="14" hidden="1" customHeight="1" outlineLevel="1" x14ac:dyDescent="0.2">
      <c r="A1585" t="s">
        <v>1831</v>
      </c>
      <c r="B1585" t="s">
        <v>2283</v>
      </c>
      <c r="C1585" s="1">
        <f t="shared" si="635"/>
        <v>3557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3</v>
      </c>
      <c r="G1585" s="1">
        <f t="shared" si="623"/>
        <v>2298</v>
      </c>
      <c r="H1585" s="2">
        <f t="shared" si="624"/>
        <v>0.64605004217036832</v>
      </c>
      <c r="I1585" s="2"/>
      <c r="J1585" s="2">
        <f t="shared" si="636"/>
        <v>0.13382063536688221</v>
      </c>
      <c r="K1585" s="2">
        <f t="shared" si="637"/>
        <v>0.77987067753725048</v>
      </c>
      <c r="L1585" s="2">
        <f t="shared" si="638"/>
        <v>4.357604723081248E-2</v>
      </c>
      <c r="M1585" s="2">
        <f t="shared" si="639"/>
        <v>4.2732639865054774E-2</v>
      </c>
      <c r="N1585" s="1">
        <v>476</v>
      </c>
      <c r="O1585" s="1">
        <v>2774</v>
      </c>
      <c r="P1585" s="1">
        <v>155</v>
      </c>
      <c r="Q1585" s="61">
        <v>52</v>
      </c>
      <c r="R1585" s="61"/>
      <c r="S1585" s="61">
        <v>81</v>
      </c>
      <c r="T1585" s="61"/>
      <c r="U1585" s="61"/>
      <c r="V1585" s="61"/>
      <c r="W1585" s="61">
        <v>5</v>
      </c>
      <c r="X1585" s="61">
        <v>14</v>
      </c>
      <c r="Y1585" s="61"/>
      <c r="Z1585" s="61"/>
      <c r="BB1585" s="7">
        <f>IF(Q1585&gt;0,RANK(Q1585,(N1585:P1585,Q1585:AE1585)),0)</f>
        <v>5</v>
      </c>
      <c r="BC1585" s="7">
        <f>IF(R1585&gt;0,RANK(R1585,(N1585:P1585,Q1585:AE1585)),0)</f>
        <v>0</v>
      </c>
      <c r="BD1585" s="7">
        <f>IF(T1585&gt;0,RANK(T1585,(N1585:P1585,Q1585:AE1585)),0)</f>
        <v>0</v>
      </c>
      <c r="BE1585" s="7">
        <f>IF(S1585&gt;0,RANK(S1585,(N1585:P1585,Q1585:AE1585)),0)</f>
        <v>4</v>
      </c>
      <c r="BF1585" s="2">
        <f t="shared" si="640"/>
        <v>1.4619061006466124E-2</v>
      </c>
      <c r="BG1585" s="2">
        <f t="shared" si="641"/>
        <v>0</v>
      </c>
      <c r="BH1585" s="2">
        <f t="shared" si="642"/>
        <v>0</v>
      </c>
      <c r="BI1585" s="2">
        <f t="shared" si="643"/>
        <v>2.2771998875456844E-2</v>
      </c>
      <c r="BK1585" t="s">
        <v>1831</v>
      </c>
      <c r="BL1585" t="s">
        <v>2283</v>
      </c>
      <c r="BO1585" s="99">
        <v>41</v>
      </c>
      <c r="BP1585" s="97">
        <v>37</v>
      </c>
      <c r="BQ1585" s="103">
        <f t="shared" si="644"/>
        <v>41037</v>
      </c>
      <c r="BS1585" s="7" t="s">
        <v>2466</v>
      </c>
    </row>
    <row r="1586" spans="1:71" ht="14" hidden="1" customHeight="1" outlineLevel="1" x14ac:dyDescent="0.2">
      <c r="A1586" t="s">
        <v>2305</v>
      </c>
      <c r="B1586" t="s">
        <v>2283</v>
      </c>
      <c r="C1586" s="1">
        <f t="shared" si="635"/>
        <v>177172</v>
      </c>
      <c r="D1586" s="7">
        <f>IF(N1586&gt;0, RANK(N1586,(N1586:P1586,Q1586:AE1586)),0)</f>
        <v>1</v>
      </c>
      <c r="E1586" s="7">
        <f>IF(O1586&gt;0,RANK(O1586,(N1586:P1586,Q1586:AE1586)),0)</f>
        <v>2</v>
      </c>
      <c r="F1586" s="7">
        <f>IF(P1586&gt;0,RANK(P1586,(N1586:P1586,Q1586:AE1586)),0)</f>
        <v>3</v>
      </c>
      <c r="G1586" s="1">
        <f t="shared" si="623"/>
        <v>29104</v>
      </c>
      <c r="H1586" s="2">
        <f t="shared" si="624"/>
        <v>0.1642697491702978</v>
      </c>
      <c r="I1586" s="2"/>
      <c r="J1586" s="2">
        <f t="shared" si="636"/>
        <v>0.54659314112839497</v>
      </c>
      <c r="K1586" s="2">
        <f t="shared" si="637"/>
        <v>0.38232339195809723</v>
      </c>
      <c r="L1586" s="2">
        <f t="shared" si="638"/>
        <v>3.2076174564829654E-2</v>
      </c>
      <c r="M1586" s="2">
        <f t="shared" si="639"/>
        <v>3.9007292348678155E-2</v>
      </c>
      <c r="N1586" s="1">
        <v>96841</v>
      </c>
      <c r="O1586" s="1">
        <v>67737</v>
      </c>
      <c r="P1586" s="1">
        <v>5683</v>
      </c>
      <c r="Q1586" s="61">
        <v>3106</v>
      </c>
      <c r="R1586" s="61"/>
      <c r="S1586" s="61">
        <v>2173</v>
      </c>
      <c r="T1586" s="61"/>
      <c r="U1586" s="61"/>
      <c r="V1586" s="61"/>
      <c r="W1586" s="61">
        <v>297</v>
      </c>
      <c r="X1586" s="61">
        <v>1335</v>
      </c>
      <c r="Y1586" s="61"/>
      <c r="Z1586" s="61"/>
      <c r="BB1586" s="7">
        <f>IF(Q1586&gt;0,RANK(Q1586,(N1586:P1586,Q1586:AE1586)),0)</f>
        <v>4</v>
      </c>
      <c r="BC1586" s="7">
        <f>IF(R1586&gt;0,RANK(R1586,(N1586:P1586,Q1586:AE1586)),0)</f>
        <v>0</v>
      </c>
      <c r="BD1586" s="7">
        <f>IF(T1586&gt;0,RANK(T1586,(N1586:P1586,Q1586:AE1586)),0)</f>
        <v>0</v>
      </c>
      <c r="BE1586" s="7">
        <f>IF(S1586&gt;0,RANK(S1586,(N1586:P1586,Q1586:AE1586)),0)</f>
        <v>5</v>
      </c>
      <c r="BF1586" s="2">
        <f t="shared" si="640"/>
        <v>1.7530986837649289E-2</v>
      </c>
      <c r="BG1586" s="2">
        <f t="shared" si="641"/>
        <v>0</v>
      </c>
      <c r="BH1586" s="2">
        <f t="shared" si="642"/>
        <v>0</v>
      </c>
      <c r="BI1586" s="2">
        <f t="shared" si="643"/>
        <v>1.2264917707086898E-2</v>
      </c>
      <c r="BK1586" t="s">
        <v>2305</v>
      </c>
      <c r="BL1586" t="s">
        <v>2283</v>
      </c>
      <c r="BO1586" s="99">
        <v>41</v>
      </c>
      <c r="BP1586" s="97">
        <v>39</v>
      </c>
      <c r="BQ1586" s="103">
        <f t="shared" si="644"/>
        <v>41039</v>
      </c>
      <c r="BS1586" s="7" t="s">
        <v>2466</v>
      </c>
    </row>
    <row r="1587" spans="1:71" ht="14" hidden="1" customHeight="1" outlineLevel="1" x14ac:dyDescent="0.2">
      <c r="A1587" t="s">
        <v>600</v>
      </c>
      <c r="B1587" t="s">
        <v>2283</v>
      </c>
      <c r="C1587" s="1">
        <f t="shared" si="635"/>
        <v>24219</v>
      </c>
      <c r="D1587" s="7">
        <f>IF(N1587&gt;0, RANK(N1587,(N1587:P1587,Q1587:AE1587)),0)</f>
        <v>1</v>
      </c>
      <c r="E1587" s="7">
        <f>IF(O1587&gt;0,RANK(O1587,(N1587:P1587,Q1587:AE1587)),0)</f>
        <v>2</v>
      </c>
      <c r="F1587" s="7">
        <f>IF(P1587&gt;0,RANK(P1587,(N1587:P1587,Q1587:AE1587)),0)</f>
        <v>3</v>
      </c>
      <c r="G1587" s="1">
        <f t="shared" si="623"/>
        <v>2726</v>
      </c>
      <c r="H1587" s="2">
        <f t="shared" si="624"/>
        <v>0.11255625748379372</v>
      </c>
      <c r="I1587" s="2"/>
      <c r="J1587" s="2">
        <f t="shared" si="636"/>
        <v>0.52066559312936123</v>
      </c>
      <c r="K1587" s="2">
        <f t="shared" si="637"/>
        <v>0.40810933564556751</v>
      </c>
      <c r="L1587" s="2">
        <f t="shared" si="638"/>
        <v>3.4064164498947107E-2</v>
      </c>
      <c r="M1587" s="2">
        <f t="shared" si="639"/>
        <v>3.7160906726124161E-2</v>
      </c>
      <c r="N1587" s="1">
        <v>12610</v>
      </c>
      <c r="O1587" s="1">
        <v>9884</v>
      </c>
      <c r="P1587" s="1">
        <v>825</v>
      </c>
      <c r="Q1587" s="61">
        <v>391</v>
      </c>
      <c r="R1587" s="61"/>
      <c r="S1587" s="61">
        <v>302</v>
      </c>
      <c r="T1587" s="61"/>
      <c r="U1587" s="61"/>
      <c r="V1587" s="61"/>
      <c r="W1587" s="61">
        <v>43</v>
      </c>
      <c r="X1587" s="61">
        <v>164</v>
      </c>
      <c r="Y1587" s="61"/>
      <c r="Z1587" s="61"/>
      <c r="BB1587" s="7">
        <f>IF(Q1587&gt;0,RANK(Q1587,(N1587:P1587,Q1587:AE1587)),0)</f>
        <v>4</v>
      </c>
      <c r="BC1587" s="7">
        <f>IF(R1587&gt;0,RANK(R1587,(N1587:P1587,Q1587:AE1587)),0)</f>
        <v>0</v>
      </c>
      <c r="BD1587" s="7">
        <f>IF(T1587&gt;0,RANK(T1587,(N1587:P1587,Q1587:AE1587)),0)</f>
        <v>0</v>
      </c>
      <c r="BE1587" s="7">
        <f>IF(S1587&gt;0,RANK(S1587,(N1587:P1587,Q1587:AE1587)),0)</f>
        <v>5</v>
      </c>
      <c r="BF1587" s="2">
        <f t="shared" si="640"/>
        <v>1.6144349477682812E-2</v>
      </c>
      <c r="BG1587" s="2">
        <f t="shared" si="641"/>
        <v>0</v>
      </c>
      <c r="BH1587" s="2">
        <f t="shared" si="642"/>
        <v>0</v>
      </c>
      <c r="BI1587" s="2">
        <f t="shared" si="643"/>
        <v>1.246954870143276E-2</v>
      </c>
      <c r="BK1587" t="s">
        <v>600</v>
      </c>
      <c r="BL1587" t="s">
        <v>2283</v>
      </c>
      <c r="BO1587" s="99">
        <v>41</v>
      </c>
      <c r="BP1587" s="97">
        <v>41</v>
      </c>
      <c r="BQ1587" s="103">
        <f t="shared" si="644"/>
        <v>41041</v>
      </c>
      <c r="BS1587" s="7" t="s">
        <v>2466</v>
      </c>
    </row>
    <row r="1588" spans="1:71" ht="14" hidden="1" customHeight="1" outlineLevel="1" x14ac:dyDescent="0.2">
      <c r="A1588" t="s">
        <v>1114</v>
      </c>
      <c r="B1588" t="s">
        <v>2283</v>
      </c>
      <c r="C1588" s="1">
        <f t="shared" si="635"/>
        <v>54662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3</v>
      </c>
      <c r="G1588" s="1">
        <f t="shared" si="623"/>
        <v>16590</v>
      </c>
      <c r="H1588" s="2">
        <f t="shared" si="624"/>
        <v>0.30350151842230433</v>
      </c>
      <c r="I1588" s="2"/>
      <c r="J1588" s="2">
        <f t="shared" si="636"/>
        <v>0.30114156086495186</v>
      </c>
      <c r="K1588" s="2">
        <f t="shared" si="637"/>
        <v>0.60464307928725625</v>
      </c>
      <c r="L1588" s="2">
        <f t="shared" si="638"/>
        <v>4.1948702938055686E-2</v>
      </c>
      <c r="M1588" s="2">
        <f t="shared" si="639"/>
        <v>5.2266656909736149E-2</v>
      </c>
      <c r="N1588" s="1">
        <v>16461</v>
      </c>
      <c r="O1588" s="1">
        <v>33051</v>
      </c>
      <c r="P1588" s="1">
        <v>2293</v>
      </c>
      <c r="Q1588" s="61">
        <v>1061</v>
      </c>
      <c r="R1588" s="61"/>
      <c r="S1588" s="61">
        <v>1204</v>
      </c>
      <c r="T1588" s="61"/>
      <c r="U1588" s="61"/>
      <c r="V1588" s="61"/>
      <c r="W1588" s="61">
        <v>171</v>
      </c>
      <c r="X1588" s="61">
        <v>421</v>
      </c>
      <c r="Y1588" s="61"/>
      <c r="Z1588" s="61"/>
      <c r="BB1588" s="7">
        <f>IF(Q1588&gt;0,RANK(Q1588,(N1588:P1588,Q1588:AE1588)),0)</f>
        <v>5</v>
      </c>
      <c r="BC1588" s="7">
        <f>IF(R1588&gt;0,RANK(R1588,(N1588:P1588,Q1588:AE1588)),0)</f>
        <v>0</v>
      </c>
      <c r="BD1588" s="7">
        <f>IF(T1588&gt;0,RANK(T1588,(N1588:P1588,Q1588:AE1588)),0)</f>
        <v>0</v>
      </c>
      <c r="BE1588" s="7">
        <f>IF(S1588&gt;0,RANK(S1588,(N1588:P1588,Q1588:AE1588)),0)</f>
        <v>4</v>
      </c>
      <c r="BF1588" s="2">
        <f t="shared" si="640"/>
        <v>1.9410193553108194E-2</v>
      </c>
      <c r="BG1588" s="2">
        <f t="shared" si="641"/>
        <v>0</v>
      </c>
      <c r="BH1588" s="2">
        <f t="shared" si="642"/>
        <v>0</v>
      </c>
      <c r="BI1588" s="2">
        <f t="shared" si="643"/>
        <v>2.2026270535289598E-2</v>
      </c>
      <c r="BK1588" t="s">
        <v>1114</v>
      </c>
      <c r="BL1588" t="s">
        <v>2283</v>
      </c>
      <c r="BO1588" s="99">
        <v>41</v>
      </c>
      <c r="BP1588" s="97">
        <v>43</v>
      </c>
      <c r="BQ1588" s="103">
        <f t="shared" si="644"/>
        <v>41043</v>
      </c>
      <c r="BS1588" s="7" t="s">
        <v>2466</v>
      </c>
    </row>
    <row r="1589" spans="1:71" ht="14" hidden="1" customHeight="1" outlineLevel="1" x14ac:dyDescent="0.2">
      <c r="A1589" t="s">
        <v>2098</v>
      </c>
      <c r="B1589" t="s">
        <v>2283</v>
      </c>
      <c r="C1589" s="1">
        <f t="shared" si="635"/>
        <v>8970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3</v>
      </c>
      <c r="G1589" s="1">
        <f t="shared" si="623"/>
        <v>3841</v>
      </c>
      <c r="H1589" s="2">
        <f t="shared" si="624"/>
        <v>0.42820512820512818</v>
      </c>
      <c r="I1589" s="2"/>
      <c r="J1589" s="2">
        <f t="shared" si="636"/>
        <v>0.2406911928651059</v>
      </c>
      <c r="K1589" s="2">
        <f t="shared" si="637"/>
        <v>0.66889632107023411</v>
      </c>
      <c r="L1589" s="2">
        <f t="shared" si="638"/>
        <v>4.0579710144927533E-2</v>
      </c>
      <c r="M1589" s="2">
        <f t="shared" si="639"/>
        <v>4.983277591973248E-2</v>
      </c>
      <c r="N1589" s="1">
        <v>2159</v>
      </c>
      <c r="O1589" s="1">
        <v>6000</v>
      </c>
      <c r="P1589" s="1">
        <v>364</v>
      </c>
      <c r="Q1589" s="61">
        <v>156</v>
      </c>
      <c r="R1589" s="61"/>
      <c r="S1589" s="61">
        <v>227</v>
      </c>
      <c r="T1589" s="61"/>
      <c r="U1589" s="61"/>
      <c r="V1589" s="61"/>
      <c r="W1589" s="61">
        <v>12</v>
      </c>
      <c r="X1589" s="61">
        <v>52</v>
      </c>
      <c r="Y1589" s="61"/>
      <c r="Z1589" s="61"/>
      <c r="BB1589" s="7">
        <f>IF(Q1589&gt;0,RANK(Q1589,(N1589:P1589,Q1589:AE1589)),0)</f>
        <v>5</v>
      </c>
      <c r="BC1589" s="7">
        <f>IF(R1589&gt;0,RANK(R1589,(N1589:P1589,Q1589:AE1589)),0)</f>
        <v>0</v>
      </c>
      <c r="BD1589" s="7">
        <f>IF(T1589&gt;0,RANK(T1589,(N1589:P1589,Q1589:AE1589)),0)</f>
        <v>0</v>
      </c>
      <c r="BE1589" s="7">
        <f>IF(S1589&gt;0,RANK(S1589,(N1589:P1589,Q1589:AE1589)),0)</f>
        <v>4</v>
      </c>
      <c r="BF1589" s="2">
        <f t="shared" si="640"/>
        <v>1.7391304347826087E-2</v>
      </c>
      <c r="BG1589" s="2">
        <f t="shared" si="641"/>
        <v>0</v>
      </c>
      <c r="BH1589" s="2">
        <f t="shared" si="642"/>
        <v>0</v>
      </c>
      <c r="BI1589" s="2">
        <f t="shared" si="643"/>
        <v>2.5306577480490523E-2</v>
      </c>
      <c r="BK1589" t="s">
        <v>2098</v>
      </c>
      <c r="BL1589" t="s">
        <v>2283</v>
      </c>
      <c r="BO1589" s="99">
        <v>41</v>
      </c>
      <c r="BP1589" s="97">
        <v>45</v>
      </c>
      <c r="BQ1589" s="103">
        <f t="shared" si="644"/>
        <v>41045</v>
      </c>
      <c r="BS1589" s="7" t="s">
        <v>2466</v>
      </c>
    </row>
    <row r="1590" spans="1:71" ht="14" hidden="1" customHeight="1" outlineLevel="1" x14ac:dyDescent="0.2">
      <c r="A1590" t="s">
        <v>527</v>
      </c>
      <c r="B1590" t="s">
        <v>2283</v>
      </c>
      <c r="C1590" s="1">
        <f t="shared" si="635"/>
        <v>126978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3</v>
      </c>
      <c r="G1590" s="1">
        <f t="shared" si="623"/>
        <v>8085</v>
      </c>
      <c r="H1590" s="2">
        <f t="shared" si="624"/>
        <v>6.3672447195577186E-2</v>
      </c>
      <c r="I1590" s="2"/>
      <c r="J1590" s="2">
        <f t="shared" si="636"/>
        <v>0.43502023972656678</v>
      </c>
      <c r="K1590" s="2">
        <f t="shared" si="637"/>
        <v>0.49869268692214397</v>
      </c>
      <c r="L1590" s="2">
        <f t="shared" si="638"/>
        <v>2.7650459134653246E-2</v>
      </c>
      <c r="M1590" s="2">
        <f t="shared" si="639"/>
        <v>3.8636614216636E-2</v>
      </c>
      <c r="N1590" s="1">
        <v>55238</v>
      </c>
      <c r="O1590" s="1">
        <v>63323</v>
      </c>
      <c r="P1590" s="1">
        <v>3511</v>
      </c>
      <c r="Q1590" s="61">
        <v>2100</v>
      </c>
      <c r="R1590" s="61"/>
      <c r="S1590" s="61">
        <v>1831</v>
      </c>
      <c r="T1590" s="61"/>
      <c r="U1590" s="61"/>
      <c r="V1590" s="61"/>
      <c r="W1590" s="61">
        <v>325</v>
      </c>
      <c r="X1590" s="61">
        <v>650</v>
      </c>
      <c r="Y1590" s="61"/>
      <c r="Z1590" s="61"/>
      <c r="BB1590" s="7">
        <f>IF(Q1590&gt;0,RANK(Q1590,(N1590:P1590,Q1590:AE1590)),0)</f>
        <v>4</v>
      </c>
      <c r="BC1590" s="7">
        <f>IF(R1590&gt;0,RANK(R1590,(N1590:P1590,Q1590:AE1590)),0)</f>
        <v>0</v>
      </c>
      <c r="BD1590" s="7">
        <f>IF(T1590&gt;0,RANK(T1590,(N1590:P1590,Q1590:AE1590)),0)</f>
        <v>0</v>
      </c>
      <c r="BE1590" s="7">
        <f>IF(S1590&gt;0,RANK(S1590,(N1590:P1590,Q1590:AE1590)),0)</f>
        <v>5</v>
      </c>
      <c r="BF1590" s="2">
        <f t="shared" si="640"/>
        <v>1.6538297972877192E-2</v>
      </c>
      <c r="BG1590" s="2">
        <f t="shared" si="641"/>
        <v>0</v>
      </c>
      <c r="BH1590" s="2">
        <f t="shared" si="642"/>
        <v>0</v>
      </c>
      <c r="BI1590" s="2">
        <f t="shared" si="643"/>
        <v>1.4419820756351493E-2</v>
      </c>
      <c r="BK1590" t="s">
        <v>527</v>
      </c>
      <c r="BL1590" t="s">
        <v>2283</v>
      </c>
      <c r="BO1590" s="99">
        <v>41</v>
      </c>
      <c r="BP1590" s="97">
        <v>47</v>
      </c>
      <c r="BQ1590" s="103">
        <f t="shared" si="644"/>
        <v>41047</v>
      </c>
      <c r="BS1590" s="7" t="s">
        <v>2466</v>
      </c>
    </row>
    <row r="1591" spans="1:71" ht="14" hidden="1" customHeight="1" outlineLevel="1" x14ac:dyDescent="0.2">
      <c r="A1591" t="s">
        <v>2008</v>
      </c>
      <c r="B1591" t="s">
        <v>2283</v>
      </c>
      <c r="C1591" s="1">
        <f t="shared" si="635"/>
        <v>3754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3</v>
      </c>
      <c r="G1591" s="1">
        <f t="shared" si="623"/>
        <v>1690</v>
      </c>
      <c r="H1591" s="2">
        <f t="shared" si="624"/>
        <v>0.45018646776771443</v>
      </c>
      <c r="I1591" s="2"/>
      <c r="J1591" s="2">
        <f t="shared" si="636"/>
        <v>0.22482685135855088</v>
      </c>
      <c r="K1591" s="2">
        <f t="shared" si="637"/>
        <v>0.67501331912626528</v>
      </c>
      <c r="L1591" s="2">
        <f t="shared" si="638"/>
        <v>4.3420351624933406E-2</v>
      </c>
      <c r="M1591" s="2">
        <f t="shared" si="639"/>
        <v>5.6739477890250467E-2</v>
      </c>
      <c r="N1591" s="1">
        <v>844</v>
      </c>
      <c r="O1591" s="1">
        <v>2534</v>
      </c>
      <c r="P1591" s="1">
        <v>163</v>
      </c>
      <c r="Q1591" s="61">
        <v>68</v>
      </c>
      <c r="R1591" s="61"/>
      <c r="S1591" s="61">
        <v>111</v>
      </c>
      <c r="T1591" s="61"/>
      <c r="U1591" s="61"/>
      <c r="V1591" s="61"/>
      <c r="W1591" s="61">
        <v>5</v>
      </c>
      <c r="X1591" s="61">
        <v>29</v>
      </c>
      <c r="Y1591" s="61"/>
      <c r="Z1591" s="61"/>
      <c r="BB1591" s="7">
        <f>IF(Q1591&gt;0,RANK(Q1591,(N1591:P1591,Q1591:AE1591)),0)</f>
        <v>5</v>
      </c>
      <c r="BC1591" s="7">
        <f>IF(R1591&gt;0,RANK(R1591,(N1591:P1591,Q1591:AE1591)),0)</f>
        <v>0</v>
      </c>
      <c r="BD1591" s="7">
        <f>IF(T1591&gt;0,RANK(T1591,(N1591:P1591,Q1591:AE1591)),0)</f>
        <v>0</v>
      </c>
      <c r="BE1591" s="7">
        <f>IF(S1591&gt;0,RANK(S1591,(N1591:P1591,Q1591:AE1591)),0)</f>
        <v>4</v>
      </c>
      <c r="BF1591" s="2">
        <f t="shared" si="640"/>
        <v>1.8114011720831113E-2</v>
      </c>
      <c r="BG1591" s="2">
        <f t="shared" si="641"/>
        <v>0</v>
      </c>
      <c r="BH1591" s="2">
        <f t="shared" si="642"/>
        <v>0</v>
      </c>
      <c r="BI1591" s="2">
        <f t="shared" si="643"/>
        <v>2.956846030900373E-2</v>
      </c>
      <c r="BK1591" t="s">
        <v>2008</v>
      </c>
      <c r="BL1591" t="s">
        <v>2283</v>
      </c>
      <c r="BO1591" s="99">
        <v>41</v>
      </c>
      <c r="BP1591" s="97">
        <v>49</v>
      </c>
      <c r="BQ1591" s="103">
        <f t="shared" si="644"/>
        <v>41049</v>
      </c>
      <c r="BS1591" s="7" t="s">
        <v>2466</v>
      </c>
    </row>
    <row r="1592" spans="1:71" ht="14" hidden="1" customHeight="1" outlineLevel="1" x14ac:dyDescent="0.2">
      <c r="A1592" t="s">
        <v>2226</v>
      </c>
      <c r="B1592" t="s">
        <v>2283</v>
      </c>
      <c r="C1592" s="1">
        <f t="shared" si="635"/>
        <v>378098</v>
      </c>
      <c r="D1592" s="7">
        <f>IF(N1592&gt;0, RANK(N1592,(N1592:P1592,Q1592:AE1592)),0)</f>
        <v>1</v>
      </c>
      <c r="E1592" s="7">
        <f>IF(O1592&gt;0,RANK(O1592,(N1592:P1592,Q1592:AE1592)),0)</f>
        <v>2</v>
      </c>
      <c r="F1592" s="7">
        <f>IF(P1592&gt;0,RANK(P1592,(N1592:P1592,Q1592:AE1592)),0)</f>
        <v>3</v>
      </c>
      <c r="G1592" s="1">
        <f t="shared" si="623"/>
        <v>195877</v>
      </c>
      <c r="H1592" s="2">
        <f t="shared" si="624"/>
        <v>0.51805881014974953</v>
      </c>
      <c r="I1592" s="2"/>
      <c r="J1592" s="2">
        <f t="shared" si="636"/>
        <v>0.7389195393786796</v>
      </c>
      <c r="K1592" s="2">
        <f t="shared" si="637"/>
        <v>0.22086072922893007</v>
      </c>
      <c r="L1592" s="2">
        <f t="shared" si="638"/>
        <v>1.6686150151548011E-2</v>
      </c>
      <c r="M1592" s="2">
        <f t="shared" si="639"/>
        <v>2.3533581240842313E-2</v>
      </c>
      <c r="N1592" s="1">
        <v>279384</v>
      </c>
      <c r="O1592" s="1">
        <v>83507</v>
      </c>
      <c r="P1592" s="1">
        <v>6309</v>
      </c>
      <c r="Q1592" s="61">
        <v>4447</v>
      </c>
      <c r="R1592" s="61"/>
      <c r="S1592" s="61">
        <v>1793</v>
      </c>
      <c r="T1592" s="61"/>
      <c r="U1592" s="61"/>
      <c r="V1592" s="61"/>
      <c r="W1592" s="61">
        <v>484</v>
      </c>
      <c r="X1592" s="61">
        <v>2174</v>
      </c>
      <c r="Y1592" s="61"/>
      <c r="Z1592" s="61"/>
      <c r="BB1592" s="7">
        <f>IF(Q1592&gt;0,RANK(Q1592,(N1592:P1592,Q1592:AE1592)),0)</f>
        <v>4</v>
      </c>
      <c r="BC1592" s="7">
        <f>IF(R1592&gt;0,RANK(R1592,(N1592:P1592,Q1592:AE1592)),0)</f>
        <v>0</v>
      </c>
      <c r="BD1592" s="7">
        <f>IF(T1592&gt;0,RANK(T1592,(N1592:P1592,Q1592:AE1592)),0)</f>
        <v>0</v>
      </c>
      <c r="BE1592" s="7">
        <f>IF(S1592&gt;0,RANK(S1592,(N1592:P1592,Q1592:AE1592)),0)</f>
        <v>6</v>
      </c>
      <c r="BF1592" s="2">
        <f t="shared" si="640"/>
        <v>1.1761500986516724E-2</v>
      </c>
      <c r="BG1592" s="2">
        <f t="shared" si="641"/>
        <v>0</v>
      </c>
      <c r="BH1592" s="2">
        <f t="shared" si="642"/>
        <v>0</v>
      </c>
      <c r="BI1592" s="2">
        <f t="shared" si="643"/>
        <v>4.7421567953281956E-3</v>
      </c>
      <c r="BK1592" t="s">
        <v>2226</v>
      </c>
      <c r="BL1592" t="s">
        <v>2283</v>
      </c>
      <c r="BO1592" s="99">
        <v>41</v>
      </c>
      <c r="BP1592" s="97">
        <v>51</v>
      </c>
      <c r="BQ1592" s="103">
        <f t="shared" si="644"/>
        <v>41051</v>
      </c>
      <c r="BS1592" s="7" t="s">
        <v>2466</v>
      </c>
    </row>
    <row r="1593" spans="1:71" ht="14" hidden="1" customHeight="1" outlineLevel="1" x14ac:dyDescent="0.2">
      <c r="A1593" t="s">
        <v>955</v>
      </c>
      <c r="B1593" t="s">
        <v>2283</v>
      </c>
      <c r="C1593" s="1">
        <f t="shared" si="635"/>
        <v>37315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3</v>
      </c>
      <c r="G1593" s="1">
        <f t="shared" si="623"/>
        <v>3812</v>
      </c>
      <c r="H1593" s="2">
        <f t="shared" si="624"/>
        <v>0.10215730939300549</v>
      </c>
      <c r="I1593" s="2"/>
      <c r="J1593" s="2">
        <f t="shared" si="636"/>
        <v>0.41615972129170575</v>
      </c>
      <c r="K1593" s="2">
        <f t="shared" si="637"/>
        <v>0.51831703068471124</v>
      </c>
      <c r="L1593" s="2">
        <f t="shared" si="638"/>
        <v>2.8835588905265979E-2</v>
      </c>
      <c r="M1593" s="2">
        <f t="shared" si="639"/>
        <v>3.668765911831702E-2</v>
      </c>
      <c r="N1593" s="1">
        <v>15529</v>
      </c>
      <c r="O1593" s="1">
        <v>19341</v>
      </c>
      <c r="P1593" s="1">
        <v>1076</v>
      </c>
      <c r="Q1593" s="61">
        <v>589</v>
      </c>
      <c r="R1593" s="61"/>
      <c r="S1593" s="61">
        <v>491</v>
      </c>
      <c r="T1593" s="61"/>
      <c r="U1593" s="61"/>
      <c r="V1593" s="61"/>
      <c r="W1593" s="61">
        <v>83</v>
      </c>
      <c r="X1593" s="61">
        <v>206</v>
      </c>
      <c r="Y1593" s="61"/>
      <c r="Z1593" s="61"/>
      <c r="BB1593" s="7">
        <f>IF(Q1593&gt;0,RANK(Q1593,(N1593:P1593,Q1593:AE1593)),0)</f>
        <v>4</v>
      </c>
      <c r="BC1593" s="7">
        <f>IF(R1593&gt;0,RANK(R1593,(N1593:P1593,Q1593:AE1593)),0)</f>
        <v>0</v>
      </c>
      <c r="BD1593" s="7">
        <f>IF(T1593&gt;0,RANK(T1593,(N1593:P1593,Q1593:AE1593)),0)</f>
        <v>0</v>
      </c>
      <c r="BE1593" s="7">
        <f>IF(S1593&gt;0,RANK(S1593,(N1593:P1593,Q1593:AE1593)),0)</f>
        <v>5</v>
      </c>
      <c r="BF1593" s="2">
        <f t="shared" si="640"/>
        <v>1.5784537049443922E-2</v>
      </c>
      <c r="BG1593" s="2">
        <f t="shared" si="641"/>
        <v>0</v>
      </c>
      <c r="BH1593" s="2">
        <f t="shared" si="642"/>
        <v>0</v>
      </c>
      <c r="BI1593" s="2">
        <f t="shared" si="643"/>
        <v>1.3158247353611149E-2</v>
      </c>
      <c r="BK1593" t="s">
        <v>955</v>
      </c>
      <c r="BL1593" t="s">
        <v>2283</v>
      </c>
      <c r="BO1593" s="99">
        <v>41</v>
      </c>
      <c r="BP1593" s="97">
        <v>53</v>
      </c>
      <c r="BQ1593" s="103">
        <f t="shared" si="644"/>
        <v>41053</v>
      </c>
      <c r="BS1593" s="7" t="s">
        <v>2466</v>
      </c>
    </row>
    <row r="1594" spans="1:71" ht="14" hidden="1" customHeight="1" outlineLevel="1" x14ac:dyDescent="0.2">
      <c r="A1594" t="s">
        <v>1897</v>
      </c>
      <c r="B1594" t="s">
        <v>2283</v>
      </c>
      <c r="C1594" s="1">
        <f t="shared" si="635"/>
        <v>985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3</v>
      </c>
      <c r="G1594" s="1">
        <f t="shared" si="623"/>
        <v>546</v>
      </c>
      <c r="H1594" s="2">
        <f t="shared" si="624"/>
        <v>0.55431472081218269</v>
      </c>
      <c r="I1594" s="2"/>
      <c r="J1594" s="2">
        <f t="shared" si="636"/>
        <v>0.19289340101522842</v>
      </c>
      <c r="K1594" s="2">
        <f t="shared" si="637"/>
        <v>0.74720812182741114</v>
      </c>
      <c r="L1594" s="2">
        <f t="shared" si="638"/>
        <v>3.4517766497461931E-2</v>
      </c>
      <c r="M1594" s="2">
        <f t="shared" si="639"/>
        <v>2.5380710659898477E-2</v>
      </c>
      <c r="N1594" s="1">
        <v>190</v>
      </c>
      <c r="O1594" s="1">
        <v>736</v>
      </c>
      <c r="P1594" s="1">
        <v>34</v>
      </c>
      <c r="Q1594" s="61">
        <v>7</v>
      </c>
      <c r="R1594" s="61"/>
      <c r="S1594" s="61">
        <v>15</v>
      </c>
      <c r="T1594" s="61"/>
      <c r="U1594" s="61"/>
      <c r="V1594" s="61"/>
      <c r="W1594" s="61">
        <v>1</v>
      </c>
      <c r="X1594" s="61">
        <v>2</v>
      </c>
      <c r="Y1594" s="61"/>
      <c r="Z1594" s="61"/>
      <c r="BB1594" s="7">
        <f>IF(Q1594&gt;0,RANK(Q1594,(N1594:P1594,Q1594:AE1594)),0)</f>
        <v>5</v>
      </c>
      <c r="BC1594" s="7">
        <f>IF(R1594&gt;0,RANK(R1594,(N1594:P1594,Q1594:AE1594)),0)</f>
        <v>0</v>
      </c>
      <c r="BD1594" s="7">
        <f>IF(T1594&gt;0,RANK(T1594,(N1594:P1594,Q1594:AE1594)),0)</f>
        <v>0</v>
      </c>
      <c r="BE1594" s="7">
        <f>IF(S1594&gt;0,RANK(S1594,(N1594:P1594,Q1594:AE1594)),0)</f>
        <v>4</v>
      </c>
      <c r="BF1594" s="2">
        <f t="shared" si="640"/>
        <v>7.1065989847715737E-3</v>
      </c>
      <c r="BG1594" s="2">
        <f t="shared" si="641"/>
        <v>0</v>
      </c>
      <c r="BH1594" s="2">
        <f t="shared" si="642"/>
        <v>0</v>
      </c>
      <c r="BI1594" s="2">
        <f t="shared" si="643"/>
        <v>1.5228426395939087E-2</v>
      </c>
      <c r="BK1594" t="s">
        <v>1897</v>
      </c>
      <c r="BL1594" t="s">
        <v>2283</v>
      </c>
      <c r="BO1594" s="99">
        <v>41</v>
      </c>
      <c r="BP1594" s="97">
        <v>55</v>
      </c>
      <c r="BQ1594" s="103">
        <f t="shared" si="644"/>
        <v>41055</v>
      </c>
      <c r="BS1594" s="7" t="s">
        <v>2466</v>
      </c>
    </row>
    <row r="1595" spans="1:71" ht="14" hidden="1" customHeight="1" outlineLevel="1" x14ac:dyDescent="0.2">
      <c r="A1595" t="s">
        <v>2003</v>
      </c>
      <c r="B1595" t="s">
        <v>2283</v>
      </c>
      <c r="C1595" s="1">
        <f t="shared" si="635"/>
        <v>13142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3</v>
      </c>
      <c r="G1595" s="1">
        <f t="shared" si="623"/>
        <v>990</v>
      </c>
      <c r="H1595" s="2">
        <f t="shared" si="624"/>
        <v>7.533099984781616E-2</v>
      </c>
      <c r="I1595" s="2"/>
      <c r="J1595" s="2">
        <f t="shared" si="636"/>
        <v>0.42733221731852078</v>
      </c>
      <c r="K1595" s="2">
        <f t="shared" si="637"/>
        <v>0.50266321716633688</v>
      </c>
      <c r="L1595" s="2">
        <f t="shared" si="638"/>
        <v>3.5306650433723941E-2</v>
      </c>
      <c r="M1595" s="2">
        <f t="shared" si="639"/>
        <v>3.4697915081418396E-2</v>
      </c>
      <c r="N1595" s="1">
        <v>5616</v>
      </c>
      <c r="O1595" s="1">
        <v>6606</v>
      </c>
      <c r="P1595" s="1">
        <v>464</v>
      </c>
      <c r="Q1595" s="61">
        <v>158</v>
      </c>
      <c r="R1595" s="61"/>
      <c r="S1595" s="61">
        <v>202</v>
      </c>
      <c r="T1595" s="61"/>
      <c r="U1595" s="61"/>
      <c r="V1595" s="61"/>
      <c r="W1595" s="61">
        <v>19</v>
      </c>
      <c r="X1595" s="61">
        <v>77</v>
      </c>
      <c r="Y1595" s="61"/>
      <c r="Z1595" s="61"/>
      <c r="BB1595" s="7">
        <f>IF(Q1595&gt;0,RANK(Q1595,(N1595:P1595,Q1595:AE1595)),0)</f>
        <v>5</v>
      </c>
      <c r="BC1595" s="7">
        <f>IF(R1595&gt;0,RANK(R1595,(N1595:P1595,Q1595:AE1595)),0)</f>
        <v>0</v>
      </c>
      <c r="BD1595" s="7">
        <f>IF(T1595&gt;0,RANK(T1595,(N1595:P1595,Q1595:AE1595)),0)</f>
        <v>0</v>
      </c>
      <c r="BE1595" s="7">
        <f>IF(S1595&gt;0,RANK(S1595,(N1595:P1595,Q1595:AE1595)),0)</f>
        <v>4</v>
      </c>
      <c r="BF1595" s="2">
        <f t="shared" si="640"/>
        <v>1.2022523208035306E-2</v>
      </c>
      <c r="BG1595" s="2">
        <f t="shared" si="641"/>
        <v>0</v>
      </c>
      <c r="BH1595" s="2">
        <f t="shared" si="642"/>
        <v>0</v>
      </c>
      <c r="BI1595" s="2">
        <f t="shared" si="643"/>
        <v>1.5370567645716026E-2</v>
      </c>
      <c r="BK1595" t="s">
        <v>2003</v>
      </c>
      <c r="BL1595" t="s">
        <v>2283</v>
      </c>
      <c r="BO1595" s="99">
        <v>41</v>
      </c>
      <c r="BP1595" s="97">
        <v>57</v>
      </c>
      <c r="BQ1595" s="103">
        <f t="shared" si="644"/>
        <v>41057</v>
      </c>
      <c r="BS1595" s="7" t="s">
        <v>2466</v>
      </c>
    </row>
    <row r="1596" spans="1:71" ht="14" hidden="1" customHeight="1" outlineLevel="1" x14ac:dyDescent="0.2">
      <c r="A1596" t="s">
        <v>2004</v>
      </c>
      <c r="B1596" t="s">
        <v>2283</v>
      </c>
      <c r="C1596" s="1">
        <f t="shared" si="635"/>
        <v>24108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3</v>
      </c>
      <c r="G1596" s="1">
        <f t="shared" si="623"/>
        <v>8093</v>
      </c>
      <c r="H1596" s="2">
        <f t="shared" si="624"/>
        <v>0.335697693711631</v>
      </c>
      <c r="I1596" s="2"/>
      <c r="J1596" s="2">
        <f t="shared" si="636"/>
        <v>0.29388584702173554</v>
      </c>
      <c r="K1596" s="2">
        <f t="shared" si="637"/>
        <v>0.62958354073336653</v>
      </c>
      <c r="L1596" s="2">
        <f t="shared" si="638"/>
        <v>3.6709805873568938E-2</v>
      </c>
      <c r="M1596" s="2">
        <f t="shared" si="639"/>
        <v>3.982080637132894E-2</v>
      </c>
      <c r="N1596" s="1">
        <v>7085</v>
      </c>
      <c r="O1596" s="1">
        <v>15178</v>
      </c>
      <c r="P1596" s="1">
        <v>885</v>
      </c>
      <c r="Q1596" s="61">
        <v>419</v>
      </c>
      <c r="R1596" s="61"/>
      <c r="S1596" s="61">
        <v>393</v>
      </c>
      <c r="T1596" s="61"/>
      <c r="U1596" s="61"/>
      <c r="V1596" s="61"/>
      <c r="W1596" s="61">
        <v>31</v>
      </c>
      <c r="X1596" s="61">
        <v>117</v>
      </c>
      <c r="Y1596" s="61"/>
      <c r="Z1596" s="61"/>
      <c r="BB1596" s="7">
        <f>IF(Q1596&gt;0,RANK(Q1596,(N1596:P1596,Q1596:AE1596)),0)</f>
        <v>4</v>
      </c>
      <c r="BC1596" s="7">
        <f>IF(R1596&gt;0,RANK(R1596,(N1596:P1596,Q1596:AE1596)),0)</f>
        <v>0</v>
      </c>
      <c r="BD1596" s="7">
        <f>IF(T1596&gt;0,RANK(T1596,(N1596:P1596,Q1596:AE1596)),0)</f>
        <v>0</v>
      </c>
      <c r="BE1596" s="7">
        <f>IF(S1596&gt;0,RANK(S1596,(N1596:P1596,Q1596:AE1596)),0)</f>
        <v>5</v>
      </c>
      <c r="BF1596" s="2">
        <f t="shared" si="640"/>
        <v>1.7380122780819646E-2</v>
      </c>
      <c r="BG1596" s="2">
        <f t="shared" si="641"/>
        <v>0</v>
      </c>
      <c r="BH1596" s="2">
        <f t="shared" si="642"/>
        <v>0</v>
      </c>
      <c r="BI1596" s="2">
        <f t="shared" si="643"/>
        <v>1.6301642608262817E-2</v>
      </c>
      <c r="BK1596" t="s">
        <v>2004</v>
      </c>
      <c r="BL1596" t="s">
        <v>2283</v>
      </c>
      <c r="BO1596" s="99">
        <v>41</v>
      </c>
      <c r="BP1596" s="97">
        <v>59</v>
      </c>
      <c r="BQ1596" s="103">
        <f t="shared" si="644"/>
        <v>41059</v>
      </c>
      <c r="BS1596" s="7" t="s">
        <v>2466</v>
      </c>
    </row>
    <row r="1597" spans="1:71" ht="14" hidden="1" customHeight="1" outlineLevel="1" x14ac:dyDescent="0.2">
      <c r="A1597" t="s">
        <v>680</v>
      </c>
      <c r="B1597" t="s">
        <v>2283</v>
      </c>
      <c r="C1597" s="1">
        <f t="shared" si="635"/>
        <v>11756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3</v>
      </c>
      <c r="G1597" s="1">
        <f t="shared" si="623"/>
        <v>5106</v>
      </c>
      <c r="H1597" s="2">
        <f t="shared" si="624"/>
        <v>0.43433140523987751</v>
      </c>
      <c r="I1597" s="2"/>
      <c r="J1597" s="2">
        <f t="shared" si="636"/>
        <v>0.24472609731201089</v>
      </c>
      <c r="K1597" s="2">
        <f t="shared" si="637"/>
        <v>0.67905750255188835</v>
      </c>
      <c r="L1597" s="2">
        <f t="shared" si="638"/>
        <v>3.7512759441987072E-2</v>
      </c>
      <c r="M1597" s="2">
        <f t="shared" si="639"/>
        <v>3.8703640694113688E-2</v>
      </c>
      <c r="N1597" s="1">
        <v>2877</v>
      </c>
      <c r="O1597" s="1">
        <v>7983</v>
      </c>
      <c r="P1597" s="1">
        <v>441</v>
      </c>
      <c r="Q1597" s="61">
        <v>162</v>
      </c>
      <c r="R1597" s="61"/>
      <c r="S1597" s="61">
        <v>209</v>
      </c>
      <c r="T1597" s="61"/>
      <c r="U1597" s="61"/>
      <c r="V1597" s="61"/>
      <c r="W1597" s="61">
        <v>24</v>
      </c>
      <c r="X1597" s="61">
        <v>60</v>
      </c>
      <c r="Y1597" s="61"/>
      <c r="Z1597" s="61"/>
      <c r="BB1597" s="7">
        <f>IF(Q1597&gt;0,RANK(Q1597,(N1597:P1597,Q1597:AE1597)),0)</f>
        <v>5</v>
      </c>
      <c r="BC1597" s="7">
        <f>IF(R1597&gt;0,RANK(R1597,(N1597:P1597,Q1597:AE1597)),0)</f>
        <v>0</v>
      </c>
      <c r="BD1597" s="7">
        <f>IF(T1597&gt;0,RANK(T1597,(N1597:P1597,Q1597:AE1597)),0)</f>
        <v>0</v>
      </c>
      <c r="BE1597" s="7">
        <f>IF(S1597&gt;0,RANK(S1597,(N1597:P1597,Q1597:AE1597)),0)</f>
        <v>4</v>
      </c>
      <c r="BF1597" s="2">
        <f t="shared" si="640"/>
        <v>1.3780197346036067E-2</v>
      </c>
      <c r="BG1597" s="2">
        <f t="shared" si="641"/>
        <v>0</v>
      </c>
      <c r="BH1597" s="2">
        <f t="shared" si="642"/>
        <v>0</v>
      </c>
      <c r="BI1597" s="2">
        <f t="shared" si="643"/>
        <v>1.7778155835318134E-2</v>
      </c>
      <c r="BK1597" t="s">
        <v>680</v>
      </c>
      <c r="BL1597" t="s">
        <v>2283</v>
      </c>
      <c r="BO1597" s="99">
        <v>41</v>
      </c>
      <c r="BP1597" s="97">
        <v>61</v>
      </c>
      <c r="BQ1597" s="103">
        <f t="shared" si="644"/>
        <v>41061</v>
      </c>
      <c r="BS1597" s="7" t="s">
        <v>2466</v>
      </c>
    </row>
    <row r="1598" spans="1:71" ht="14" hidden="1" customHeight="1" outlineLevel="1" x14ac:dyDescent="0.2">
      <c r="A1598" t="s">
        <v>191</v>
      </c>
      <c r="B1598" t="s">
        <v>2283</v>
      </c>
      <c r="C1598" s="1">
        <f t="shared" si="635"/>
        <v>4032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3</v>
      </c>
      <c r="G1598" s="1">
        <f t="shared" si="623"/>
        <v>1580</v>
      </c>
      <c r="H1598" s="2">
        <f t="shared" si="624"/>
        <v>0.39186507936507936</v>
      </c>
      <c r="I1598" s="2"/>
      <c r="J1598" s="2">
        <f t="shared" si="636"/>
        <v>0.26984126984126983</v>
      </c>
      <c r="K1598" s="2">
        <f t="shared" si="637"/>
        <v>0.66170634920634919</v>
      </c>
      <c r="L1598" s="2">
        <f t="shared" si="638"/>
        <v>3.5962301587301584E-2</v>
      </c>
      <c r="M1598" s="2">
        <f t="shared" si="639"/>
        <v>3.2490079365079458E-2</v>
      </c>
      <c r="N1598" s="1">
        <v>1088</v>
      </c>
      <c r="O1598" s="1">
        <v>2668</v>
      </c>
      <c r="P1598" s="1">
        <v>145</v>
      </c>
      <c r="Q1598" s="61">
        <v>47</v>
      </c>
      <c r="R1598" s="61"/>
      <c r="S1598" s="61">
        <v>61</v>
      </c>
      <c r="T1598" s="61"/>
      <c r="U1598" s="61"/>
      <c r="V1598" s="61"/>
      <c r="W1598" s="61">
        <v>4</v>
      </c>
      <c r="X1598" s="61">
        <v>19</v>
      </c>
      <c r="Y1598" s="61"/>
      <c r="Z1598" s="61"/>
      <c r="BB1598" s="7">
        <f>IF(Q1598&gt;0,RANK(Q1598,(N1598:P1598,Q1598:AE1598)),0)</f>
        <v>5</v>
      </c>
      <c r="BC1598" s="7">
        <f>IF(R1598&gt;0,RANK(R1598,(N1598:P1598,Q1598:AE1598)),0)</f>
        <v>0</v>
      </c>
      <c r="BD1598" s="7">
        <f>IF(T1598&gt;0,RANK(T1598,(N1598:P1598,Q1598:AE1598)),0)</f>
        <v>0</v>
      </c>
      <c r="BE1598" s="7">
        <f>IF(S1598&gt;0,RANK(S1598,(N1598:P1598,Q1598:AE1598)),0)</f>
        <v>4</v>
      </c>
      <c r="BF1598" s="2">
        <f t="shared" si="640"/>
        <v>1.1656746031746032E-2</v>
      </c>
      <c r="BG1598" s="2">
        <f t="shared" si="641"/>
        <v>0</v>
      </c>
      <c r="BH1598" s="2">
        <f t="shared" si="642"/>
        <v>0</v>
      </c>
      <c r="BI1598" s="2">
        <f t="shared" si="643"/>
        <v>1.5128968253968254E-2</v>
      </c>
      <c r="BK1598" t="s">
        <v>191</v>
      </c>
      <c r="BL1598" t="s">
        <v>2283</v>
      </c>
      <c r="BO1598" s="99">
        <v>41</v>
      </c>
      <c r="BP1598" s="97">
        <v>63</v>
      </c>
      <c r="BQ1598" s="103">
        <f t="shared" si="644"/>
        <v>41063</v>
      </c>
      <c r="BS1598" s="7" t="s">
        <v>2466</v>
      </c>
    </row>
    <row r="1599" spans="1:71" ht="14" hidden="1" customHeight="1" outlineLevel="1" x14ac:dyDescent="0.2">
      <c r="A1599" t="s">
        <v>192</v>
      </c>
      <c r="B1599" t="s">
        <v>2283</v>
      </c>
      <c r="C1599" s="1">
        <f t="shared" si="635"/>
        <v>11357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3</v>
      </c>
      <c r="G1599" s="1">
        <f t="shared" si="623"/>
        <v>1237</v>
      </c>
      <c r="H1599" s="2">
        <f t="shared" si="624"/>
        <v>0.10891960905168618</v>
      </c>
      <c r="I1599" s="2"/>
      <c r="J1599" s="2">
        <f t="shared" si="636"/>
        <v>0.4053887470282645</v>
      </c>
      <c r="K1599" s="2">
        <f t="shared" si="637"/>
        <v>0.51430835607995073</v>
      </c>
      <c r="L1599" s="2">
        <f t="shared" si="638"/>
        <v>3.759795720700889E-2</v>
      </c>
      <c r="M1599" s="2">
        <f t="shared" si="639"/>
        <v>4.2704939684775935E-2</v>
      </c>
      <c r="N1599" s="1">
        <v>4604</v>
      </c>
      <c r="O1599" s="1">
        <v>5841</v>
      </c>
      <c r="P1599" s="1">
        <v>427</v>
      </c>
      <c r="Q1599" s="61">
        <v>203</v>
      </c>
      <c r="R1599" s="61"/>
      <c r="S1599" s="61">
        <v>177</v>
      </c>
      <c r="T1599" s="61"/>
      <c r="U1599" s="61"/>
      <c r="V1599" s="61"/>
      <c r="W1599" s="61">
        <v>20</v>
      </c>
      <c r="X1599" s="61">
        <v>85</v>
      </c>
      <c r="Y1599" s="61"/>
      <c r="Z1599" s="61"/>
      <c r="BB1599" s="7">
        <f>IF(Q1599&gt;0,RANK(Q1599,(N1599:P1599,Q1599:AE1599)),0)</f>
        <v>4</v>
      </c>
      <c r="BC1599" s="7">
        <f>IF(R1599&gt;0,RANK(R1599,(N1599:P1599,Q1599:AE1599)),0)</f>
        <v>0</v>
      </c>
      <c r="BD1599" s="7">
        <f>IF(T1599&gt;0,RANK(T1599,(N1599:P1599,Q1599:AE1599)),0)</f>
        <v>0</v>
      </c>
      <c r="BE1599" s="7">
        <f>IF(S1599&gt;0,RANK(S1599,(N1599:P1599,Q1599:AE1599)),0)</f>
        <v>5</v>
      </c>
      <c r="BF1599" s="2">
        <f t="shared" si="640"/>
        <v>1.7874438672184557E-2</v>
      </c>
      <c r="BG1599" s="2">
        <f t="shared" si="641"/>
        <v>0</v>
      </c>
      <c r="BH1599" s="2">
        <f t="shared" si="642"/>
        <v>0</v>
      </c>
      <c r="BI1599" s="2">
        <f t="shared" si="643"/>
        <v>1.5585101699392446E-2</v>
      </c>
      <c r="BK1599" t="s">
        <v>192</v>
      </c>
      <c r="BL1599" t="s">
        <v>2283</v>
      </c>
      <c r="BO1599" s="99">
        <v>41</v>
      </c>
      <c r="BP1599" s="97">
        <v>65</v>
      </c>
      <c r="BQ1599" s="103">
        <f t="shared" si="644"/>
        <v>41065</v>
      </c>
      <c r="BS1599" s="7" t="s">
        <v>2466</v>
      </c>
    </row>
    <row r="1600" spans="1:71" ht="14" hidden="1" customHeight="1" outlineLevel="1" x14ac:dyDescent="0.2">
      <c r="A1600" t="s">
        <v>257</v>
      </c>
      <c r="B1600" t="s">
        <v>2283</v>
      </c>
      <c r="C1600" s="1">
        <f t="shared" si="635"/>
        <v>248479</v>
      </c>
      <c r="D1600" s="7">
        <f>IF(N1600&gt;0, RANK(N1600,(N1600:P1600,Q1600:AE1600)),0)</f>
        <v>1</v>
      </c>
      <c r="E1600" s="7">
        <f>IF(O1600&gt;0,RANK(O1600,(N1600:P1600,Q1600:AE1600)),0)</f>
        <v>2</v>
      </c>
      <c r="F1600" s="7">
        <f>IF(P1600&gt;0,RANK(P1600,(N1600:P1600,Q1600:AE1600)),0)</f>
        <v>3</v>
      </c>
      <c r="G1600" s="1">
        <f t="shared" si="623"/>
        <v>40600</v>
      </c>
      <c r="H1600" s="2">
        <f t="shared" si="624"/>
        <v>0.16339408964137814</v>
      </c>
      <c r="I1600" s="2"/>
      <c r="J1600" s="2">
        <f t="shared" si="636"/>
        <v>0.55492013409583907</v>
      </c>
      <c r="K1600" s="2">
        <f t="shared" si="637"/>
        <v>0.39152604445446093</v>
      </c>
      <c r="L1600" s="2">
        <f t="shared" si="638"/>
        <v>2.2275524289779015E-2</v>
      </c>
      <c r="M1600" s="2">
        <f t="shared" si="639"/>
        <v>3.127829715992099E-2</v>
      </c>
      <c r="N1600" s="1">
        <v>137886</v>
      </c>
      <c r="O1600" s="1">
        <v>97286</v>
      </c>
      <c r="P1600" s="1">
        <v>5535</v>
      </c>
      <c r="Q1600" s="61">
        <v>4229</v>
      </c>
      <c r="R1600" s="61"/>
      <c r="S1600" s="61">
        <v>2010</v>
      </c>
      <c r="T1600" s="61"/>
      <c r="U1600" s="61"/>
      <c r="V1600" s="61"/>
      <c r="W1600" s="61">
        <v>372</v>
      </c>
      <c r="X1600" s="61">
        <v>1161</v>
      </c>
      <c r="Y1600" s="61"/>
      <c r="Z1600" s="61"/>
      <c r="BB1600" s="7">
        <f>IF(Q1600&gt;0,RANK(Q1600,(N1600:P1600,Q1600:AE1600)),0)</f>
        <v>4</v>
      </c>
      <c r="BC1600" s="7">
        <f>IF(R1600&gt;0,RANK(R1600,(N1600:P1600,Q1600:AE1600)),0)</f>
        <v>0</v>
      </c>
      <c r="BD1600" s="7">
        <f>IF(T1600&gt;0,RANK(T1600,(N1600:P1600,Q1600:AE1600)),0)</f>
        <v>0</v>
      </c>
      <c r="BE1600" s="7">
        <f>IF(S1600&gt;0,RANK(S1600,(N1600:P1600,Q1600:AE1600)),0)</f>
        <v>5</v>
      </c>
      <c r="BF1600" s="2">
        <f t="shared" si="640"/>
        <v>1.7019546923482468E-2</v>
      </c>
      <c r="BG1600" s="2">
        <f t="shared" si="641"/>
        <v>0</v>
      </c>
      <c r="BH1600" s="2">
        <f t="shared" si="642"/>
        <v>0</v>
      </c>
      <c r="BI1600" s="2">
        <f t="shared" si="643"/>
        <v>8.0892147827381789E-3</v>
      </c>
      <c r="BK1600" t="s">
        <v>257</v>
      </c>
      <c r="BL1600" t="s">
        <v>2283</v>
      </c>
      <c r="BO1600" s="99">
        <v>41</v>
      </c>
      <c r="BP1600" s="97">
        <v>67</v>
      </c>
      <c r="BQ1600" s="103">
        <f t="shared" si="644"/>
        <v>41067</v>
      </c>
      <c r="BS1600" s="7" t="s">
        <v>2466</v>
      </c>
    </row>
    <row r="1601" spans="1:71" ht="14" hidden="1" customHeight="1" outlineLevel="1" x14ac:dyDescent="0.2">
      <c r="A1601" t="s">
        <v>692</v>
      </c>
      <c r="B1601" t="s">
        <v>2283</v>
      </c>
      <c r="C1601" s="1">
        <f t="shared" si="635"/>
        <v>818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3</v>
      </c>
      <c r="G1601" s="1">
        <f t="shared" si="623"/>
        <v>436</v>
      </c>
      <c r="H1601" s="2">
        <f t="shared" si="624"/>
        <v>0.5330073349633252</v>
      </c>
      <c r="I1601" s="2"/>
      <c r="J1601" s="2">
        <f t="shared" si="636"/>
        <v>0.19315403422982885</v>
      </c>
      <c r="K1601" s="2">
        <f t="shared" si="637"/>
        <v>0.72616136919315399</v>
      </c>
      <c r="L1601" s="2">
        <f t="shared" si="638"/>
        <v>4.6454767726161368E-2</v>
      </c>
      <c r="M1601" s="2">
        <f t="shared" si="639"/>
        <v>3.4229828850855841E-2</v>
      </c>
      <c r="N1601" s="1">
        <v>158</v>
      </c>
      <c r="O1601" s="1">
        <v>594</v>
      </c>
      <c r="P1601" s="1">
        <v>38</v>
      </c>
      <c r="Q1601" s="61">
        <v>15</v>
      </c>
      <c r="R1601" s="61"/>
      <c r="S1601" s="61">
        <v>10</v>
      </c>
      <c r="T1601" s="61"/>
      <c r="U1601" s="61"/>
      <c r="V1601" s="61"/>
      <c r="W1601" s="61">
        <v>0</v>
      </c>
      <c r="X1601" s="61">
        <v>3</v>
      </c>
      <c r="Y1601" s="61"/>
      <c r="Z1601" s="61"/>
      <c r="BB1601" s="7">
        <f>IF(Q1601&gt;0,RANK(Q1601,(N1601:P1601,Q1601:AE1601)),0)</f>
        <v>4</v>
      </c>
      <c r="BC1601" s="7">
        <f>IF(R1601&gt;0,RANK(R1601,(N1601:P1601,Q1601:AE1601)),0)</f>
        <v>0</v>
      </c>
      <c r="BD1601" s="7">
        <f>IF(T1601&gt;0,RANK(T1601,(N1601:P1601,Q1601:AE1601)),0)</f>
        <v>0</v>
      </c>
      <c r="BE1601" s="7">
        <f>IF(S1601&gt;0,RANK(S1601,(N1601:P1601,Q1601:AE1601)),0)</f>
        <v>5</v>
      </c>
      <c r="BF1601" s="2">
        <f t="shared" si="640"/>
        <v>1.8337408312958436E-2</v>
      </c>
      <c r="BG1601" s="2">
        <f t="shared" si="641"/>
        <v>0</v>
      </c>
      <c r="BH1601" s="2">
        <f t="shared" si="642"/>
        <v>0</v>
      </c>
      <c r="BI1601" s="2">
        <f t="shared" si="643"/>
        <v>1.2224938875305624E-2</v>
      </c>
      <c r="BK1601" t="s">
        <v>692</v>
      </c>
      <c r="BL1601" t="s">
        <v>2283</v>
      </c>
      <c r="BO1601" s="99">
        <v>41</v>
      </c>
      <c r="BP1601" s="97">
        <v>69</v>
      </c>
      <c r="BQ1601" s="103">
        <f t="shared" si="644"/>
        <v>41069</v>
      </c>
      <c r="BS1601" s="7" t="s">
        <v>2466</v>
      </c>
    </row>
    <row r="1602" spans="1:71" ht="14" hidden="1" customHeight="1" outlineLevel="1" x14ac:dyDescent="0.2">
      <c r="A1602" t="s">
        <v>193</v>
      </c>
      <c r="B1602" t="s">
        <v>2283</v>
      </c>
      <c r="C1602" s="1">
        <f t="shared" si="635"/>
        <v>45820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3</v>
      </c>
      <c r="G1602" s="1">
        <f t="shared" si="623"/>
        <v>6481</v>
      </c>
      <c r="H1602" s="2">
        <f t="shared" si="624"/>
        <v>0.14144478393714535</v>
      </c>
      <c r="I1602" s="2"/>
      <c r="J1602" s="2">
        <f t="shared" si="636"/>
        <v>0.3913356612832824</v>
      </c>
      <c r="K1602" s="2">
        <f t="shared" si="637"/>
        <v>0.53278044522042778</v>
      </c>
      <c r="L1602" s="2">
        <f t="shared" si="638"/>
        <v>3.2802269751200347E-2</v>
      </c>
      <c r="M1602" s="2">
        <f t="shared" si="639"/>
        <v>4.3081623745089531E-2</v>
      </c>
      <c r="N1602" s="1">
        <v>17931</v>
      </c>
      <c r="O1602" s="1">
        <v>24412</v>
      </c>
      <c r="P1602" s="1">
        <v>1503</v>
      </c>
      <c r="Q1602" s="61">
        <v>885</v>
      </c>
      <c r="R1602" s="61"/>
      <c r="S1602" s="61">
        <v>721</v>
      </c>
      <c r="T1602" s="61"/>
      <c r="U1602" s="61"/>
      <c r="V1602" s="61"/>
      <c r="W1602" s="61">
        <v>81</v>
      </c>
      <c r="X1602" s="61">
        <v>287</v>
      </c>
      <c r="Y1602" s="61"/>
      <c r="Z1602" s="61"/>
      <c r="BB1602" s="7">
        <f>IF(Q1602&gt;0,RANK(Q1602,(N1602:P1602,Q1602:AE1602)),0)</f>
        <v>4</v>
      </c>
      <c r="BC1602" s="7">
        <f>IF(R1602&gt;0,RANK(R1602,(N1602:P1602,Q1602:AE1602)),0)</f>
        <v>0</v>
      </c>
      <c r="BD1602" s="7">
        <f>IF(T1602&gt;0,RANK(T1602,(N1602:P1602,Q1602:AE1602)),0)</f>
        <v>0</v>
      </c>
      <c r="BE1602" s="7">
        <f>IF(S1602&gt;0,RANK(S1602,(N1602:P1602,Q1602:AE1602)),0)</f>
        <v>5</v>
      </c>
      <c r="BF1602" s="2">
        <f t="shared" si="640"/>
        <v>1.9314709733740724E-2</v>
      </c>
      <c r="BG1602" s="2">
        <f t="shared" si="641"/>
        <v>0</v>
      </c>
      <c r="BH1602" s="2">
        <f t="shared" si="642"/>
        <v>0</v>
      </c>
      <c r="BI1602" s="2">
        <f t="shared" si="643"/>
        <v>1.573548668703623E-2</v>
      </c>
      <c r="BK1602" t="s">
        <v>193</v>
      </c>
      <c r="BL1602" t="s">
        <v>2283</v>
      </c>
      <c r="BO1602" s="99">
        <v>41</v>
      </c>
      <c r="BP1602" s="97">
        <v>71</v>
      </c>
      <c r="BQ1602" s="103">
        <f t="shared" si="644"/>
        <v>41071</v>
      </c>
      <c r="BS1602" s="7" t="s">
        <v>2466</v>
      </c>
    </row>
    <row r="1603" spans="1:71" ht="14" customHeight="1" collapsed="1" x14ac:dyDescent="0.2">
      <c r="A1603" t="s">
        <v>440</v>
      </c>
      <c r="B1603" t="s">
        <v>260</v>
      </c>
      <c r="C1603" s="1">
        <f t="shared" si="635"/>
        <v>1866997</v>
      </c>
      <c r="D1603" s="7">
        <f>IF(N1603&gt;0, RANK(N1603,(N1603:P1603,Q1603:AE1603)),0)</f>
        <v>1</v>
      </c>
      <c r="E1603" s="7">
        <f>IF(O1603&gt;0,RANK(O1603,(N1603:P1603,Q1603:AE1603)),0)</f>
        <v>2</v>
      </c>
      <c r="F1603" s="7">
        <f>IF(P1603&gt;0,RANK(P1603,(N1603:P1603,Q1603:AE1603)),0)</f>
        <v>3</v>
      </c>
      <c r="G1603" s="1">
        <f t="shared" si="623"/>
        <v>119510</v>
      </c>
      <c r="H1603" s="2">
        <f t="shared" si="624"/>
        <v>6.4011886467948267E-2</v>
      </c>
      <c r="I1603" s="2"/>
      <c r="J1603" s="2">
        <f t="shared" si="636"/>
        <v>0.50053535169044194</v>
      </c>
      <c r="K1603" s="2">
        <f t="shared" si="637"/>
        <v>0.43652346522249369</v>
      </c>
      <c r="L1603" s="2">
        <f t="shared" si="638"/>
        <v>2.859779635425231E-2</v>
      </c>
      <c r="M1603" s="2">
        <f t="shared" si="639"/>
        <v>3.4343386732812058E-2</v>
      </c>
      <c r="N1603" s="1">
        <f>SUM(N1567:N1602)</f>
        <v>934498</v>
      </c>
      <c r="O1603" s="1">
        <f t="shared" ref="O1603:X1603" si="645">SUM(O1567:O1602)</f>
        <v>814988</v>
      </c>
      <c r="P1603" s="1">
        <f t="shared" si="645"/>
        <v>53392</v>
      </c>
      <c r="Q1603" s="1">
        <f t="shared" si="645"/>
        <v>28927</v>
      </c>
      <c r="S1603" s="1">
        <f t="shared" si="645"/>
        <v>21145</v>
      </c>
      <c r="W1603" s="1">
        <f t="shared" si="645"/>
        <v>3034</v>
      </c>
      <c r="X1603" s="1">
        <f t="shared" si="645"/>
        <v>11013</v>
      </c>
      <c r="BB1603" s="7">
        <f>IF(Q1603&gt;0,RANK(Q1603,(N1603:P1603,Q1603:AE1603)),0)</f>
        <v>4</v>
      </c>
      <c r="BC1603" s="7">
        <f>IF(R1603&gt;0,RANK(R1603,(N1603:P1603,Q1603:AE1603)),0)</f>
        <v>0</v>
      </c>
      <c r="BD1603" s="7">
        <f>IF(T1603&gt;0,RANK(T1603,(N1603:P1603,Q1603:AE1603)),0)</f>
        <v>0</v>
      </c>
      <c r="BE1603" s="7">
        <f>IF(S1603&gt;0,RANK(S1603,(N1603:P1603,Q1603:AE1603)),0)</f>
        <v>5</v>
      </c>
      <c r="BF1603" s="2">
        <f t="shared" si="640"/>
        <v>1.5493865282054551E-2</v>
      </c>
      <c r="BG1603" s="2">
        <f t="shared" si="641"/>
        <v>0</v>
      </c>
      <c r="BH1603" s="2">
        <f t="shared" si="642"/>
        <v>0</v>
      </c>
      <c r="BI1603" s="2">
        <f t="shared" si="643"/>
        <v>1.1325674331560254E-2</v>
      </c>
      <c r="BK1603" t="s">
        <v>440</v>
      </c>
      <c r="BL1603" t="s">
        <v>260</v>
      </c>
      <c r="BO1603" s="99">
        <v>41</v>
      </c>
      <c r="BP1603" s="97"/>
      <c r="BQ1603" s="99">
        <v>41</v>
      </c>
      <c r="BS1603" s="7" t="s">
        <v>887</v>
      </c>
    </row>
    <row r="1604" spans="1:71" ht="14" customHeight="1" x14ac:dyDescent="0.2">
      <c r="C1604" s="1"/>
      <c r="E1604" s="7"/>
      <c r="F1604" s="7"/>
      <c r="I1604" s="2"/>
      <c r="BB1604" s="7"/>
      <c r="BC1604" s="7"/>
      <c r="BD1604" s="7"/>
      <c r="BE1604" s="7"/>
      <c r="BO1604" s="99"/>
      <c r="BP1604" s="97"/>
    </row>
    <row r="1605" spans="1:71" ht="14" hidden="1" customHeight="1" outlineLevel="1" x14ac:dyDescent="0.2">
      <c r="A1605" t="s">
        <v>1439</v>
      </c>
      <c r="B1605" t="s">
        <v>399</v>
      </c>
      <c r="C1605" s="1">
        <f t="shared" ref="C1605:C1636" si="646">SUM(N1605:AY1605)</f>
        <v>39053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0</v>
      </c>
      <c r="G1605" s="1">
        <f t="shared" ref="G1605:G1668" si="647">IF(C1605&gt;0,MAX(N1605:P1605)-LARGE(N1605:P1605,2),0)</f>
        <v>6639</v>
      </c>
      <c r="H1605" s="2">
        <f t="shared" ref="H1605:H1668" si="648">IF(C1605&gt;0,G1605/C1605,0)</f>
        <v>0.16999974393772566</v>
      </c>
      <c r="I1605" s="2"/>
      <c r="J1605" s="2">
        <f t="shared" ref="J1605:J1636" si="649">IF($C1605=0,"-",N1605/$C1605)</f>
        <v>0.40616597956623052</v>
      </c>
      <c r="K1605" s="2">
        <f t="shared" ref="K1605:K1636" si="650">IF($C1605=0,"-",O1605/$C1605)</f>
        <v>0.57616572350395612</v>
      </c>
      <c r="L1605" s="2">
        <f t="shared" ref="L1605:L1636" si="651">IF($C1605=0,"-",P1605/$C1605)</f>
        <v>0</v>
      </c>
      <c r="M1605" s="2">
        <f t="shared" ref="M1605:M1636" si="652">IF(C1605=0,"-",(1-J1605-K1605-L1605))</f>
        <v>1.7668296929813421E-2</v>
      </c>
      <c r="N1605" s="1">
        <v>15862</v>
      </c>
      <c r="O1605" s="1">
        <v>22501</v>
      </c>
      <c r="Q1605" s="1">
        <v>435</v>
      </c>
      <c r="R1605" s="1">
        <v>255</v>
      </c>
      <c r="BB1605" s="7">
        <f>IF(Q1605&gt;0,RANK(Q1605,(N1605:P1605,Q1605:AE1605)),0)</f>
        <v>3</v>
      </c>
      <c r="BC1605" s="7">
        <f>IF(R1605&gt;0,RANK(R1605,(N1605:P1605,Q1605:AE1605)),0)</f>
        <v>4</v>
      </c>
      <c r="BD1605" s="7">
        <f>IF(T1605&gt;0,RANK(T1605,(N1605:P1605,Q1605:AE1605)),0)</f>
        <v>0</v>
      </c>
      <c r="BE1605" s="7">
        <f>IF(S1605&gt;0,RANK(S1605,(N1605:P1605,Q1605:AE1605)),0)</f>
        <v>0</v>
      </c>
      <c r="BF1605" s="2">
        <f t="shared" ref="BF1605:BF1636" si="653">IF($C1605=0,"-",Q1605/$C1605)</f>
        <v>1.1138708934012751E-2</v>
      </c>
      <c r="BG1605" s="2">
        <f t="shared" ref="BG1605:BG1636" si="654">IF($C1605=0,"-",R1605/$C1605)</f>
        <v>6.529587995800579E-3</v>
      </c>
      <c r="BH1605" s="2">
        <f t="shared" ref="BH1605:BH1636" si="655">IF($C1605=0,"-",T1605/$C1605)</f>
        <v>0</v>
      </c>
      <c r="BI1605" s="2">
        <f t="shared" ref="BI1605:BI1636" si="656">IF($C1605=0,"-",S1605/$C1605)</f>
        <v>0</v>
      </c>
      <c r="BK1605" t="s">
        <v>1439</v>
      </c>
      <c r="BL1605" t="s">
        <v>399</v>
      </c>
      <c r="BO1605" s="99">
        <v>42</v>
      </c>
      <c r="BP1605" s="97">
        <v>1</v>
      </c>
      <c r="BQ1605" s="103">
        <f t="shared" ref="BQ1605:BQ1636" si="657">BO1605*1000+BP1605</f>
        <v>42001</v>
      </c>
      <c r="BS1605" s="7" t="s">
        <v>2466</v>
      </c>
    </row>
    <row r="1606" spans="1:71" ht="14" hidden="1" customHeight="1" outlineLevel="1" x14ac:dyDescent="0.2">
      <c r="A1606" t="s">
        <v>177</v>
      </c>
      <c r="B1606" t="s">
        <v>399</v>
      </c>
      <c r="C1606" s="1">
        <f t="shared" si="646"/>
        <v>541305</v>
      </c>
      <c r="D1606" s="7">
        <f>IF(N1606&gt;0, RANK(N1606,(N1606:P1606,Q1606:AE1606)),0)</f>
        <v>1</v>
      </c>
      <c r="E1606" s="7">
        <f>IF(O1606&gt;0,RANK(O1606,(N1606:P1606,Q1606:AE1606)),0)</f>
        <v>2</v>
      </c>
      <c r="F1606" s="7">
        <f>IF(P1606&gt;0,RANK(P1606,(N1606:P1606,Q1606:AE1606)),0)</f>
        <v>0</v>
      </c>
      <c r="G1606" s="1">
        <f t="shared" si="647"/>
        <v>195817</v>
      </c>
      <c r="H1606" s="2">
        <f t="shared" si="648"/>
        <v>0.36174984528131093</v>
      </c>
      <c r="I1606" s="2"/>
      <c r="J1606" s="2">
        <f t="shared" si="649"/>
        <v>0.67376063402333253</v>
      </c>
      <c r="K1606" s="2">
        <f t="shared" si="650"/>
        <v>0.31201078874202159</v>
      </c>
      <c r="L1606" s="2">
        <f t="shared" si="651"/>
        <v>0</v>
      </c>
      <c r="M1606" s="2">
        <f t="shared" si="652"/>
        <v>1.4228577234645878E-2</v>
      </c>
      <c r="N1606" s="1">
        <v>364710</v>
      </c>
      <c r="O1606" s="1">
        <v>168893</v>
      </c>
      <c r="Q1606" s="1">
        <v>5244</v>
      </c>
      <c r="R1606" s="1">
        <v>2458</v>
      </c>
      <c r="BB1606" s="7">
        <f>IF(Q1606&gt;0,RANK(Q1606,(N1606:P1606,Q1606:AE1606)),0)</f>
        <v>3</v>
      </c>
      <c r="BC1606" s="7">
        <f>IF(R1606&gt;0,RANK(R1606,(N1606:P1606,Q1606:AE1606)),0)</f>
        <v>4</v>
      </c>
      <c r="BD1606" s="7">
        <f>IF(T1606&gt;0,RANK(T1606,(N1606:P1606,Q1606:AE1606)),0)</f>
        <v>0</v>
      </c>
      <c r="BE1606" s="7">
        <f>IF(S1606&gt;0,RANK(S1606,(N1606:P1606,Q1606:AE1606)),0)</f>
        <v>0</v>
      </c>
      <c r="BF1606" s="2">
        <f t="shared" si="653"/>
        <v>9.6876991714467814E-3</v>
      </c>
      <c r="BG1606" s="2">
        <f t="shared" si="654"/>
        <v>4.5408780631991203E-3</v>
      </c>
      <c r="BH1606" s="2">
        <f t="shared" si="655"/>
        <v>0</v>
      </c>
      <c r="BI1606" s="2">
        <f t="shared" si="656"/>
        <v>0</v>
      </c>
      <c r="BK1606" t="s">
        <v>177</v>
      </c>
      <c r="BL1606" t="s">
        <v>399</v>
      </c>
      <c r="BO1606" s="99">
        <v>42</v>
      </c>
      <c r="BP1606" s="97">
        <v>3</v>
      </c>
      <c r="BQ1606" s="103">
        <f t="shared" si="657"/>
        <v>42003</v>
      </c>
      <c r="BS1606" s="7" t="s">
        <v>2466</v>
      </c>
    </row>
    <row r="1607" spans="1:71" ht="14" hidden="1" customHeight="1" outlineLevel="1" x14ac:dyDescent="0.2">
      <c r="A1607" t="s">
        <v>190</v>
      </c>
      <c r="B1607" t="s">
        <v>399</v>
      </c>
      <c r="C1607" s="1">
        <f t="shared" si="646"/>
        <v>24643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0</v>
      </c>
      <c r="G1607" s="1">
        <f t="shared" si="647"/>
        <v>6534</v>
      </c>
      <c r="H1607" s="2">
        <f t="shared" si="648"/>
        <v>0.26514628900702025</v>
      </c>
      <c r="I1607" s="2"/>
      <c r="J1607" s="2">
        <f t="shared" si="649"/>
        <v>0.35868197865519619</v>
      </c>
      <c r="K1607" s="2">
        <f t="shared" si="650"/>
        <v>0.62382826766221644</v>
      </c>
      <c r="L1607" s="2">
        <f t="shared" si="651"/>
        <v>0</v>
      </c>
      <c r="M1607" s="2">
        <f t="shared" si="652"/>
        <v>1.7489753682587317E-2</v>
      </c>
      <c r="N1607" s="1">
        <v>8839</v>
      </c>
      <c r="O1607" s="1">
        <v>15373</v>
      </c>
      <c r="Q1607" s="1">
        <v>278</v>
      </c>
      <c r="R1607" s="1">
        <v>153</v>
      </c>
      <c r="BB1607" s="7">
        <f>IF(Q1607&gt;0,RANK(Q1607,(N1607:P1607,Q1607:AE1607)),0)</f>
        <v>3</v>
      </c>
      <c r="BC1607" s="7">
        <f>IF(R1607&gt;0,RANK(R1607,(N1607:P1607,Q1607:AE1607)),0)</f>
        <v>4</v>
      </c>
      <c r="BD1607" s="7">
        <f>IF(T1607&gt;0,RANK(T1607,(N1607:P1607,Q1607:AE1607)),0)</f>
        <v>0</v>
      </c>
      <c r="BE1607" s="7">
        <f>IF(S1607&gt;0,RANK(S1607,(N1607:P1607,Q1607:AE1607)),0)</f>
        <v>0</v>
      </c>
      <c r="BF1607" s="2">
        <f t="shared" si="653"/>
        <v>1.1281094022643347E-2</v>
      </c>
      <c r="BG1607" s="2">
        <f t="shared" si="654"/>
        <v>6.2086596599440005E-3</v>
      </c>
      <c r="BH1607" s="2">
        <f t="shared" si="655"/>
        <v>0</v>
      </c>
      <c r="BI1607" s="2">
        <f t="shared" si="656"/>
        <v>0</v>
      </c>
      <c r="BK1607" t="s">
        <v>190</v>
      </c>
      <c r="BL1607" t="s">
        <v>399</v>
      </c>
      <c r="BO1607" s="99">
        <v>42</v>
      </c>
      <c r="BP1607" s="97">
        <v>5</v>
      </c>
      <c r="BQ1607" s="103">
        <f t="shared" si="657"/>
        <v>42005</v>
      </c>
      <c r="BS1607" s="7" t="s">
        <v>2466</v>
      </c>
    </row>
    <row r="1608" spans="1:71" ht="14" hidden="1" customHeight="1" outlineLevel="1" x14ac:dyDescent="0.2">
      <c r="A1608" t="s">
        <v>679</v>
      </c>
      <c r="B1608" t="s">
        <v>399</v>
      </c>
      <c r="C1608" s="1">
        <f t="shared" si="646"/>
        <v>67876</v>
      </c>
      <c r="D1608" s="7">
        <f>IF(N1608&gt;0, RANK(N1608,(N1608:P1608,Q1608:AE1608)),0)</f>
        <v>1</v>
      </c>
      <c r="E1608" s="7">
        <f>IF(O1608&gt;0,RANK(O1608,(N1608:P1608,Q1608:AE1608)),0)</f>
        <v>2</v>
      </c>
      <c r="F1608" s="7">
        <f>IF(P1608&gt;0,RANK(P1608,(N1608:P1608,Q1608:AE1608)),0)</f>
        <v>0</v>
      </c>
      <c r="G1608" s="1">
        <f t="shared" si="647"/>
        <v>5573</v>
      </c>
      <c r="H1608" s="2">
        <f t="shared" si="648"/>
        <v>8.2105604337321003E-2</v>
      </c>
      <c r="I1608" s="2"/>
      <c r="J1608" s="2">
        <f t="shared" si="649"/>
        <v>0.53282456243738585</v>
      </c>
      <c r="K1608" s="2">
        <f t="shared" si="650"/>
        <v>0.45071895810006485</v>
      </c>
      <c r="L1608" s="2">
        <f t="shared" si="651"/>
        <v>0</v>
      </c>
      <c r="M1608" s="2">
        <f t="shared" si="652"/>
        <v>1.64564794625493E-2</v>
      </c>
      <c r="N1608" s="1">
        <v>36166</v>
      </c>
      <c r="O1608" s="1">
        <v>30593</v>
      </c>
      <c r="Q1608" s="1">
        <v>711</v>
      </c>
      <c r="R1608" s="1">
        <v>406</v>
      </c>
      <c r="BB1608" s="7">
        <f>IF(Q1608&gt;0,RANK(Q1608,(N1608:P1608,Q1608:AE1608)),0)</f>
        <v>3</v>
      </c>
      <c r="BC1608" s="7">
        <f>IF(R1608&gt;0,RANK(R1608,(N1608:P1608,Q1608:AE1608)),0)</f>
        <v>4</v>
      </c>
      <c r="BD1608" s="7">
        <f>IF(T1608&gt;0,RANK(T1608,(N1608:P1608,Q1608:AE1608)),0)</f>
        <v>0</v>
      </c>
      <c r="BE1608" s="7">
        <f>IF(S1608&gt;0,RANK(S1608,(N1608:P1608,Q1608:AE1608)),0)</f>
        <v>0</v>
      </c>
      <c r="BF1608" s="2">
        <f t="shared" si="653"/>
        <v>1.0474983793977252E-2</v>
      </c>
      <c r="BG1608" s="2">
        <f t="shared" si="654"/>
        <v>5.9814956685721021E-3</v>
      </c>
      <c r="BH1608" s="2">
        <f t="shared" si="655"/>
        <v>0</v>
      </c>
      <c r="BI1608" s="2">
        <f t="shared" si="656"/>
        <v>0</v>
      </c>
      <c r="BK1608" t="s">
        <v>679</v>
      </c>
      <c r="BL1608" t="s">
        <v>399</v>
      </c>
      <c r="BO1608" s="99">
        <v>42</v>
      </c>
      <c r="BP1608" s="97">
        <v>7</v>
      </c>
      <c r="BQ1608" s="103">
        <f t="shared" si="657"/>
        <v>42007</v>
      </c>
      <c r="BS1608" s="7" t="s">
        <v>2466</v>
      </c>
    </row>
    <row r="1609" spans="1:71" ht="14" hidden="1" customHeight="1" outlineLevel="1" x14ac:dyDescent="0.2">
      <c r="A1609" t="s">
        <v>13</v>
      </c>
      <c r="B1609" t="s">
        <v>399</v>
      </c>
      <c r="C1609" s="1">
        <f t="shared" si="646"/>
        <v>18863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0</v>
      </c>
      <c r="G1609" s="1">
        <f t="shared" si="647"/>
        <v>9853</v>
      </c>
      <c r="H1609" s="2">
        <f t="shared" si="648"/>
        <v>0.52234533213168632</v>
      </c>
      <c r="I1609" s="2"/>
      <c r="J1609" s="2">
        <f t="shared" si="649"/>
        <v>0.23368499178285532</v>
      </c>
      <c r="K1609" s="2">
        <f t="shared" si="650"/>
        <v>0.75603032391454172</v>
      </c>
      <c r="L1609" s="2">
        <f t="shared" si="651"/>
        <v>0</v>
      </c>
      <c r="M1609" s="2">
        <f t="shared" si="652"/>
        <v>1.0284684302602987E-2</v>
      </c>
      <c r="N1609" s="1">
        <v>4408</v>
      </c>
      <c r="O1609" s="1">
        <v>14261</v>
      </c>
      <c r="Q1609" s="1">
        <v>110</v>
      </c>
      <c r="R1609" s="1">
        <v>84</v>
      </c>
      <c r="BB1609" s="7">
        <f>IF(Q1609&gt;0,RANK(Q1609,(N1609:P1609,Q1609:AE1609)),0)</f>
        <v>3</v>
      </c>
      <c r="BC1609" s="7">
        <f>IF(R1609&gt;0,RANK(R1609,(N1609:P1609,Q1609:AE1609)),0)</f>
        <v>4</v>
      </c>
      <c r="BD1609" s="7">
        <f>IF(T1609&gt;0,RANK(T1609,(N1609:P1609,Q1609:AE1609)),0)</f>
        <v>0</v>
      </c>
      <c r="BE1609" s="7">
        <f>IF(S1609&gt;0,RANK(S1609,(N1609:P1609,Q1609:AE1609)),0)</f>
        <v>0</v>
      </c>
      <c r="BF1609" s="2">
        <f t="shared" si="653"/>
        <v>5.8315220272491123E-3</v>
      </c>
      <c r="BG1609" s="2">
        <f t="shared" si="654"/>
        <v>4.4531622753538674E-3</v>
      </c>
      <c r="BH1609" s="2">
        <f t="shared" si="655"/>
        <v>0</v>
      </c>
      <c r="BI1609" s="2">
        <f t="shared" si="656"/>
        <v>0</v>
      </c>
      <c r="BK1609" t="s">
        <v>13</v>
      </c>
      <c r="BL1609" t="s">
        <v>399</v>
      </c>
      <c r="BO1609" s="99">
        <v>42</v>
      </c>
      <c r="BP1609" s="97">
        <v>9</v>
      </c>
      <c r="BQ1609" s="103">
        <f t="shared" si="657"/>
        <v>42009</v>
      </c>
      <c r="BS1609" s="7" t="s">
        <v>2466</v>
      </c>
    </row>
    <row r="1610" spans="1:71" ht="14" hidden="1" customHeight="1" outlineLevel="1" x14ac:dyDescent="0.2">
      <c r="A1610" t="s">
        <v>1312</v>
      </c>
      <c r="B1610" t="s">
        <v>399</v>
      </c>
      <c r="C1610" s="1">
        <f t="shared" si="646"/>
        <v>144426</v>
      </c>
      <c r="D1610" s="7">
        <f>IF(N1610&gt;0, RANK(N1610,(N1610:P1610,Q1610:AE1610)),0)</f>
        <v>1</v>
      </c>
      <c r="E1610" s="7">
        <f>IF(O1610&gt;0,RANK(O1610,(N1610:P1610,Q1610:AE1610)),0)</f>
        <v>2</v>
      </c>
      <c r="F1610" s="7">
        <f>IF(P1610&gt;0,RANK(P1610,(N1610:P1610,Q1610:AE1610)),0)</f>
        <v>0</v>
      </c>
      <c r="G1610" s="1">
        <f t="shared" si="647"/>
        <v>10380</v>
      </c>
      <c r="H1610" s="2">
        <f t="shared" si="648"/>
        <v>7.1870715799094348E-2</v>
      </c>
      <c r="I1610" s="2"/>
      <c r="J1610" s="2">
        <f t="shared" si="649"/>
        <v>0.52716269923697945</v>
      </c>
      <c r="K1610" s="2">
        <f t="shared" si="650"/>
        <v>0.45529198343788513</v>
      </c>
      <c r="L1610" s="2">
        <f t="shared" si="651"/>
        <v>0</v>
      </c>
      <c r="M1610" s="2">
        <f t="shared" si="652"/>
        <v>1.7545317325135423E-2</v>
      </c>
      <c r="N1610" s="1">
        <v>76136</v>
      </c>
      <c r="O1610" s="1">
        <v>65756</v>
      </c>
      <c r="Q1610" s="1">
        <v>1619</v>
      </c>
      <c r="R1610" s="1">
        <v>915</v>
      </c>
      <c r="BB1610" s="7">
        <f>IF(Q1610&gt;0,RANK(Q1610,(N1610:P1610,Q1610:AE1610)),0)</f>
        <v>3</v>
      </c>
      <c r="BC1610" s="7">
        <f>IF(R1610&gt;0,RANK(R1610,(N1610:P1610,Q1610:AE1610)),0)</f>
        <v>4</v>
      </c>
      <c r="BD1610" s="7">
        <f>IF(T1610&gt;0,RANK(T1610,(N1610:P1610,Q1610:AE1610)),0)</f>
        <v>0</v>
      </c>
      <c r="BE1610" s="7">
        <f>IF(S1610&gt;0,RANK(S1610,(N1610:P1610,Q1610:AE1610)),0)</f>
        <v>0</v>
      </c>
      <c r="BF1610" s="2">
        <f t="shared" si="653"/>
        <v>1.1209892955562017E-2</v>
      </c>
      <c r="BG1610" s="2">
        <f t="shared" si="654"/>
        <v>6.3354243695733451E-3</v>
      </c>
      <c r="BH1610" s="2">
        <f t="shared" si="655"/>
        <v>0</v>
      </c>
      <c r="BI1610" s="2">
        <f t="shared" si="656"/>
        <v>0</v>
      </c>
      <c r="BK1610" t="s">
        <v>1312</v>
      </c>
      <c r="BL1610" t="s">
        <v>399</v>
      </c>
      <c r="BO1610" s="99">
        <v>42</v>
      </c>
      <c r="BP1610" s="97">
        <v>11</v>
      </c>
      <c r="BQ1610" s="103">
        <f t="shared" si="657"/>
        <v>42011</v>
      </c>
      <c r="BS1610" s="7" t="s">
        <v>2466</v>
      </c>
    </row>
    <row r="1611" spans="1:71" ht="14" hidden="1" customHeight="1" outlineLevel="1" x14ac:dyDescent="0.2">
      <c r="A1611" t="s">
        <v>833</v>
      </c>
      <c r="B1611" t="s">
        <v>399</v>
      </c>
      <c r="C1611" s="1">
        <f t="shared" si="646"/>
        <v>43522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0</v>
      </c>
      <c r="G1611" s="1">
        <f t="shared" si="647"/>
        <v>13553</v>
      </c>
      <c r="H1611" s="2">
        <f t="shared" si="648"/>
        <v>0.31140572583980514</v>
      </c>
      <c r="I1611" s="2"/>
      <c r="J1611" s="2">
        <f t="shared" si="649"/>
        <v>0.33596801617572719</v>
      </c>
      <c r="K1611" s="2">
        <f t="shared" si="650"/>
        <v>0.64737374201553233</v>
      </c>
      <c r="L1611" s="2">
        <f t="shared" si="651"/>
        <v>0</v>
      </c>
      <c r="M1611" s="2">
        <f t="shared" si="652"/>
        <v>1.6658241808740426E-2</v>
      </c>
      <c r="N1611" s="1">
        <v>14622</v>
      </c>
      <c r="O1611" s="1">
        <v>28175</v>
      </c>
      <c r="Q1611" s="1">
        <v>508</v>
      </c>
      <c r="R1611" s="1">
        <v>217</v>
      </c>
      <c r="BB1611" s="7">
        <f>IF(Q1611&gt;0,RANK(Q1611,(N1611:P1611,Q1611:AE1611)),0)</f>
        <v>3</v>
      </c>
      <c r="BC1611" s="7">
        <f>IF(R1611&gt;0,RANK(R1611,(N1611:P1611,Q1611:AE1611)),0)</f>
        <v>4</v>
      </c>
      <c r="BD1611" s="7">
        <f>IF(T1611&gt;0,RANK(T1611,(N1611:P1611,Q1611:AE1611)),0)</f>
        <v>0</v>
      </c>
      <c r="BE1611" s="7">
        <f>IF(S1611&gt;0,RANK(S1611,(N1611:P1611,Q1611:AE1611)),0)</f>
        <v>0</v>
      </c>
      <c r="BF1611" s="2">
        <f t="shared" si="653"/>
        <v>1.1672257708745002E-2</v>
      </c>
      <c r="BG1611" s="2">
        <f t="shared" si="654"/>
        <v>4.9859840999954049E-3</v>
      </c>
      <c r="BH1611" s="2">
        <f t="shared" si="655"/>
        <v>0</v>
      </c>
      <c r="BI1611" s="2">
        <f t="shared" si="656"/>
        <v>0</v>
      </c>
      <c r="BK1611" t="s">
        <v>833</v>
      </c>
      <c r="BL1611" t="s">
        <v>399</v>
      </c>
      <c r="BO1611" s="99">
        <v>42</v>
      </c>
      <c r="BP1611" s="97">
        <v>13</v>
      </c>
      <c r="BQ1611" s="103">
        <f t="shared" si="657"/>
        <v>42013</v>
      </c>
      <c r="BS1611" s="7" t="s">
        <v>2466</v>
      </c>
    </row>
    <row r="1612" spans="1:71" ht="14" hidden="1" customHeight="1" outlineLevel="1" x14ac:dyDescent="0.2">
      <c r="A1612" t="s">
        <v>2514</v>
      </c>
      <c r="B1612" t="s">
        <v>399</v>
      </c>
      <c r="C1612" s="1">
        <f t="shared" si="646"/>
        <v>20420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0</v>
      </c>
      <c r="G1612" s="1">
        <f t="shared" si="647"/>
        <v>6216</v>
      </c>
      <c r="H1612" s="2">
        <f t="shared" si="648"/>
        <v>0.30440744368266404</v>
      </c>
      <c r="I1612" s="2"/>
      <c r="J1612" s="2">
        <f t="shared" si="649"/>
        <v>0.3355533790401567</v>
      </c>
      <c r="K1612" s="2">
        <f t="shared" si="650"/>
        <v>0.63996082272282073</v>
      </c>
      <c r="L1612" s="2">
        <f t="shared" si="651"/>
        <v>0</v>
      </c>
      <c r="M1612" s="2">
        <f t="shared" si="652"/>
        <v>2.4485798237022571E-2</v>
      </c>
      <c r="N1612" s="1">
        <v>6852</v>
      </c>
      <c r="O1612" s="1">
        <v>13068</v>
      </c>
      <c r="Q1612" s="1">
        <v>319</v>
      </c>
      <c r="R1612" s="1">
        <v>181</v>
      </c>
      <c r="BB1612" s="7">
        <f>IF(Q1612&gt;0,RANK(Q1612,(N1612:P1612,Q1612:AE1612)),0)</f>
        <v>3</v>
      </c>
      <c r="BC1612" s="7">
        <f>IF(R1612&gt;0,RANK(R1612,(N1612:P1612,Q1612:AE1612)),0)</f>
        <v>4</v>
      </c>
      <c r="BD1612" s="7">
        <f>IF(T1612&gt;0,RANK(T1612,(N1612:P1612,Q1612:AE1612)),0)</f>
        <v>0</v>
      </c>
      <c r="BE1612" s="7">
        <f>IF(S1612&gt;0,RANK(S1612,(N1612:P1612,Q1612:AE1612)),0)</f>
        <v>0</v>
      </c>
      <c r="BF1612" s="2">
        <f t="shared" si="653"/>
        <v>1.5621939275220372E-2</v>
      </c>
      <c r="BG1612" s="2">
        <f t="shared" si="654"/>
        <v>8.863858961802154E-3</v>
      </c>
      <c r="BH1612" s="2">
        <f t="shared" si="655"/>
        <v>0</v>
      </c>
      <c r="BI1612" s="2">
        <f t="shared" si="656"/>
        <v>0</v>
      </c>
      <c r="BK1612" t="s">
        <v>2514</v>
      </c>
      <c r="BL1612" t="s">
        <v>399</v>
      </c>
      <c r="BO1612" s="99">
        <v>42</v>
      </c>
      <c r="BP1612" s="97">
        <v>15</v>
      </c>
      <c r="BQ1612" s="103">
        <f t="shared" si="657"/>
        <v>42015</v>
      </c>
      <c r="BS1612" s="7" t="s">
        <v>2466</v>
      </c>
    </row>
    <row r="1613" spans="1:71" ht="14" hidden="1" customHeight="1" outlineLevel="1" x14ac:dyDescent="0.2">
      <c r="A1613" t="s">
        <v>566</v>
      </c>
      <c r="B1613" t="s">
        <v>399</v>
      </c>
      <c r="C1613" s="1">
        <f t="shared" si="646"/>
        <v>294329</v>
      </c>
      <c r="D1613" s="7">
        <f>IF(N1613&gt;0, RANK(N1613,(N1613:P1613,Q1613:AE1613)),0)</f>
        <v>1</v>
      </c>
      <c r="E1613" s="7">
        <f>IF(O1613&gt;0,RANK(O1613,(N1613:P1613,Q1613:AE1613)),0)</f>
        <v>2</v>
      </c>
      <c r="F1613" s="7">
        <f>IF(P1613&gt;0,RANK(P1613,(N1613:P1613,Q1613:AE1613)),0)</f>
        <v>0</v>
      </c>
      <c r="G1613" s="1">
        <f t="shared" si="647"/>
        <v>54390</v>
      </c>
      <c r="H1613" s="2">
        <f t="shared" si="648"/>
        <v>0.18479320760101792</v>
      </c>
      <c r="I1613" s="2"/>
      <c r="J1613" s="2">
        <f t="shared" si="649"/>
        <v>0.585406127157025</v>
      </c>
      <c r="K1613" s="2">
        <f t="shared" si="650"/>
        <v>0.40061291955600703</v>
      </c>
      <c r="L1613" s="2">
        <f t="shared" si="651"/>
        <v>0</v>
      </c>
      <c r="M1613" s="2">
        <f t="shared" si="652"/>
        <v>1.3980953286967968E-2</v>
      </c>
      <c r="N1613" s="1">
        <v>172302</v>
      </c>
      <c r="O1613" s="1">
        <v>117912</v>
      </c>
      <c r="Q1613" s="1">
        <v>2602</v>
      </c>
      <c r="R1613" s="1">
        <v>1513</v>
      </c>
      <c r="BB1613" s="7">
        <f>IF(Q1613&gt;0,RANK(Q1613,(N1613:P1613,Q1613:AE1613)),0)</f>
        <v>3</v>
      </c>
      <c r="BC1613" s="7">
        <f>IF(R1613&gt;0,RANK(R1613,(N1613:P1613,Q1613:AE1613)),0)</f>
        <v>4</v>
      </c>
      <c r="BD1613" s="7">
        <f>IF(T1613&gt;0,RANK(T1613,(N1613:P1613,Q1613:AE1613)),0)</f>
        <v>0</v>
      </c>
      <c r="BE1613" s="7">
        <f>IF(S1613&gt;0,RANK(S1613,(N1613:P1613,Q1613:AE1613)),0)</f>
        <v>0</v>
      </c>
      <c r="BF1613" s="2">
        <f t="shared" si="653"/>
        <v>8.8404472546028418E-3</v>
      </c>
      <c r="BG1613" s="2">
        <f t="shared" si="654"/>
        <v>5.1405060323651422E-3</v>
      </c>
      <c r="BH1613" s="2">
        <f t="shared" si="655"/>
        <v>0</v>
      </c>
      <c r="BI1613" s="2">
        <f t="shared" si="656"/>
        <v>0</v>
      </c>
      <c r="BK1613" t="s">
        <v>566</v>
      </c>
      <c r="BL1613" t="s">
        <v>399</v>
      </c>
      <c r="BO1613" s="99">
        <v>42</v>
      </c>
      <c r="BP1613" s="97">
        <v>17</v>
      </c>
      <c r="BQ1613" s="103">
        <f t="shared" si="657"/>
        <v>42017</v>
      </c>
      <c r="BS1613" s="7" t="s">
        <v>2466</v>
      </c>
    </row>
    <row r="1614" spans="1:71" ht="14" hidden="1" customHeight="1" outlineLevel="1" x14ac:dyDescent="0.2">
      <c r="A1614" t="s">
        <v>1878</v>
      </c>
      <c r="B1614" t="s">
        <v>399</v>
      </c>
      <c r="C1614" s="1">
        <f t="shared" si="646"/>
        <v>79711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0</v>
      </c>
      <c r="G1614" s="1">
        <f t="shared" si="647"/>
        <v>12351</v>
      </c>
      <c r="H1614" s="2">
        <f t="shared" si="648"/>
        <v>0.15494724692953293</v>
      </c>
      <c r="I1614" s="2"/>
      <c r="J1614" s="2">
        <f t="shared" si="649"/>
        <v>0.41262811908017716</v>
      </c>
      <c r="K1614" s="2">
        <f t="shared" si="650"/>
        <v>0.56757536600971004</v>
      </c>
      <c r="L1614" s="2">
        <f t="shared" si="651"/>
        <v>0</v>
      </c>
      <c r="M1614" s="2">
        <f t="shared" si="652"/>
        <v>1.9796514910112806E-2</v>
      </c>
      <c r="N1614" s="1">
        <v>32891</v>
      </c>
      <c r="O1614" s="1">
        <v>45242</v>
      </c>
      <c r="Q1614" s="1">
        <v>1088</v>
      </c>
      <c r="R1614" s="1">
        <v>490</v>
      </c>
      <c r="BB1614" s="7">
        <f>IF(Q1614&gt;0,RANK(Q1614,(N1614:P1614,Q1614:AE1614)),0)</f>
        <v>3</v>
      </c>
      <c r="BC1614" s="7">
        <f>IF(R1614&gt;0,RANK(R1614,(N1614:P1614,Q1614:AE1614)),0)</f>
        <v>4</v>
      </c>
      <c r="BD1614" s="7">
        <f>IF(T1614&gt;0,RANK(T1614,(N1614:P1614,Q1614:AE1614)),0)</f>
        <v>0</v>
      </c>
      <c r="BE1614" s="7">
        <f>IF(S1614&gt;0,RANK(S1614,(N1614:P1614,Q1614:AE1614)),0)</f>
        <v>0</v>
      </c>
      <c r="BF1614" s="2">
        <f t="shared" si="653"/>
        <v>1.3649308125603743E-2</v>
      </c>
      <c r="BG1614" s="2">
        <f t="shared" si="654"/>
        <v>6.147206784509039E-3</v>
      </c>
      <c r="BH1614" s="2">
        <f t="shared" si="655"/>
        <v>0</v>
      </c>
      <c r="BI1614" s="2">
        <f t="shared" si="656"/>
        <v>0</v>
      </c>
      <c r="BK1614" t="s">
        <v>1878</v>
      </c>
      <c r="BL1614" t="s">
        <v>399</v>
      </c>
      <c r="BO1614" s="99">
        <v>42</v>
      </c>
      <c r="BP1614" s="97">
        <v>19</v>
      </c>
      <c r="BQ1614" s="103">
        <f t="shared" si="657"/>
        <v>42019</v>
      </c>
      <c r="BS1614" s="7" t="s">
        <v>2466</v>
      </c>
    </row>
    <row r="1615" spans="1:71" ht="14" hidden="1" customHeight="1" outlineLevel="1" x14ac:dyDescent="0.2">
      <c r="A1615" t="s">
        <v>1396</v>
      </c>
      <c r="B1615" t="s">
        <v>399</v>
      </c>
      <c r="C1615" s="1">
        <f t="shared" si="646"/>
        <v>49894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647"/>
        <v>5891</v>
      </c>
      <c r="H1615" s="2">
        <f t="shared" si="648"/>
        <v>0.11807030905519701</v>
      </c>
      <c r="I1615" s="2"/>
      <c r="J1615" s="2">
        <f t="shared" si="649"/>
        <v>0.43369944281877582</v>
      </c>
      <c r="K1615" s="2">
        <f t="shared" si="650"/>
        <v>0.55176975187397281</v>
      </c>
      <c r="L1615" s="2">
        <f t="shared" si="651"/>
        <v>0</v>
      </c>
      <c r="M1615" s="2">
        <f t="shared" si="652"/>
        <v>1.4530805307251371E-2</v>
      </c>
      <c r="N1615" s="1">
        <v>21639</v>
      </c>
      <c r="O1615" s="1">
        <v>27530</v>
      </c>
      <c r="Q1615" s="1">
        <v>413</v>
      </c>
      <c r="R1615" s="1">
        <v>312</v>
      </c>
      <c r="BB1615" s="7">
        <f>IF(Q1615&gt;0,RANK(Q1615,(N1615:P1615,Q1615:AE1615)),0)</f>
        <v>3</v>
      </c>
      <c r="BC1615" s="7">
        <f>IF(R1615&gt;0,RANK(R1615,(N1615:P1615,Q1615:AE1615)),0)</f>
        <v>4</v>
      </c>
      <c r="BD1615" s="7">
        <f>IF(T1615&gt;0,RANK(T1615,(N1615:P1615,Q1615:AE1615)),0)</f>
        <v>0</v>
      </c>
      <c r="BE1615" s="7">
        <f>IF(S1615&gt;0,RANK(S1615,(N1615:P1615,Q1615:AE1615)),0)</f>
        <v>0</v>
      </c>
      <c r="BF1615" s="2">
        <f t="shared" si="653"/>
        <v>8.2775484026135406E-3</v>
      </c>
      <c r="BG1615" s="2">
        <f t="shared" si="654"/>
        <v>6.2532569046378321E-3</v>
      </c>
      <c r="BH1615" s="2">
        <f t="shared" si="655"/>
        <v>0</v>
      </c>
      <c r="BI1615" s="2">
        <f t="shared" si="656"/>
        <v>0</v>
      </c>
      <c r="BK1615" t="s">
        <v>1396</v>
      </c>
      <c r="BL1615" t="s">
        <v>399</v>
      </c>
      <c r="BO1615" s="99">
        <v>42</v>
      </c>
      <c r="BP1615" s="97">
        <v>21</v>
      </c>
      <c r="BQ1615" s="103">
        <f t="shared" si="657"/>
        <v>42021</v>
      </c>
      <c r="BS1615" s="7" t="s">
        <v>2466</v>
      </c>
    </row>
    <row r="1616" spans="1:71" ht="14" hidden="1" customHeight="1" outlineLevel="1" x14ac:dyDescent="0.2">
      <c r="A1616" t="s">
        <v>2432</v>
      </c>
      <c r="B1616" t="s">
        <v>399</v>
      </c>
      <c r="C1616" s="1">
        <f t="shared" si="646"/>
        <v>1773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0</v>
      </c>
      <c r="G1616" s="1">
        <f t="shared" si="647"/>
        <v>508</v>
      </c>
      <c r="H1616" s="2">
        <f t="shared" si="648"/>
        <v>0.28652002256063169</v>
      </c>
      <c r="I1616" s="2"/>
      <c r="J1616" s="2">
        <f t="shared" si="649"/>
        <v>0.34912577552171459</v>
      </c>
      <c r="K1616" s="2">
        <f t="shared" si="650"/>
        <v>0.63564579808234634</v>
      </c>
      <c r="L1616" s="2">
        <f t="shared" si="651"/>
        <v>0</v>
      </c>
      <c r="M1616" s="2">
        <f t="shared" si="652"/>
        <v>1.5228426395939132E-2</v>
      </c>
      <c r="N1616" s="1">
        <v>619</v>
      </c>
      <c r="O1616" s="1">
        <v>1127</v>
      </c>
      <c r="Q1616" s="1">
        <v>17</v>
      </c>
      <c r="R1616" s="1">
        <v>10</v>
      </c>
      <c r="BB1616" s="7">
        <f>IF(Q1616&gt;0,RANK(Q1616,(N1616:P1616,Q1616:AE1616)),0)</f>
        <v>3</v>
      </c>
      <c r="BC1616" s="7">
        <f>IF(R1616&gt;0,RANK(R1616,(N1616:P1616,Q1616:AE1616)),0)</f>
        <v>4</v>
      </c>
      <c r="BD1616" s="7">
        <f>IF(T1616&gt;0,RANK(T1616,(N1616:P1616,Q1616:AE1616)),0)</f>
        <v>0</v>
      </c>
      <c r="BE1616" s="7">
        <f>IF(S1616&gt;0,RANK(S1616,(N1616:P1616,Q1616:AE1616)),0)</f>
        <v>0</v>
      </c>
      <c r="BF1616" s="2">
        <f t="shared" si="653"/>
        <v>9.5882684715172025E-3</v>
      </c>
      <c r="BG1616" s="2">
        <f t="shared" si="654"/>
        <v>5.6401579244218835E-3</v>
      </c>
      <c r="BH1616" s="2">
        <f t="shared" si="655"/>
        <v>0</v>
      </c>
      <c r="BI1616" s="2">
        <f t="shared" si="656"/>
        <v>0</v>
      </c>
      <c r="BK1616" t="s">
        <v>2432</v>
      </c>
      <c r="BL1616" t="s">
        <v>399</v>
      </c>
      <c r="BO1616" s="99">
        <v>42</v>
      </c>
      <c r="BP1616" s="97">
        <v>23</v>
      </c>
      <c r="BQ1616" s="103">
        <f t="shared" si="657"/>
        <v>42023</v>
      </c>
      <c r="BS1616" s="7" t="s">
        <v>2466</v>
      </c>
    </row>
    <row r="1617" spans="1:71" ht="14" hidden="1" customHeight="1" outlineLevel="1" x14ac:dyDescent="0.2">
      <c r="A1617" t="s">
        <v>171</v>
      </c>
      <c r="B1617" t="s">
        <v>399</v>
      </c>
      <c r="C1617" s="1">
        <f t="shared" si="646"/>
        <v>22542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0</v>
      </c>
      <c r="G1617" s="1">
        <f t="shared" si="647"/>
        <v>2817</v>
      </c>
      <c r="H1617" s="2">
        <f t="shared" si="648"/>
        <v>0.12496672877295714</v>
      </c>
      <c r="I1617" s="2"/>
      <c r="J1617" s="2">
        <f t="shared" si="649"/>
        <v>0.42848904267589388</v>
      </c>
      <c r="K1617" s="2">
        <f t="shared" si="650"/>
        <v>0.55345577144885105</v>
      </c>
      <c r="L1617" s="2">
        <f t="shared" si="651"/>
        <v>0</v>
      </c>
      <c r="M1617" s="2">
        <f t="shared" si="652"/>
        <v>1.805518587525512E-2</v>
      </c>
      <c r="N1617" s="1">
        <v>9659</v>
      </c>
      <c r="O1617" s="1">
        <v>12476</v>
      </c>
      <c r="Q1617" s="1">
        <v>267</v>
      </c>
      <c r="R1617" s="1">
        <v>140</v>
      </c>
      <c r="BB1617" s="7">
        <f>IF(Q1617&gt;0,RANK(Q1617,(N1617:P1617,Q1617:AE1617)),0)</f>
        <v>3</v>
      </c>
      <c r="BC1617" s="7">
        <f>IF(R1617&gt;0,RANK(R1617,(N1617:P1617,Q1617:AE1617)),0)</f>
        <v>4</v>
      </c>
      <c r="BD1617" s="7">
        <f>IF(T1617&gt;0,RANK(T1617,(N1617:P1617,Q1617:AE1617)),0)</f>
        <v>0</v>
      </c>
      <c r="BE1617" s="7">
        <f>IF(S1617&gt;0,RANK(S1617,(N1617:P1617,Q1617:AE1617)),0)</f>
        <v>0</v>
      </c>
      <c r="BF1617" s="2">
        <f t="shared" si="653"/>
        <v>1.1844556827255789E-2</v>
      </c>
      <c r="BG1617" s="2">
        <f t="shared" si="654"/>
        <v>6.2106290479992899E-3</v>
      </c>
      <c r="BH1617" s="2">
        <f t="shared" si="655"/>
        <v>0</v>
      </c>
      <c r="BI1617" s="2">
        <f t="shared" si="656"/>
        <v>0</v>
      </c>
      <c r="BK1617" t="s">
        <v>171</v>
      </c>
      <c r="BL1617" t="s">
        <v>399</v>
      </c>
      <c r="BO1617" s="99">
        <v>42</v>
      </c>
      <c r="BP1617" s="97">
        <v>25</v>
      </c>
      <c r="BQ1617" s="103">
        <f t="shared" si="657"/>
        <v>42025</v>
      </c>
      <c r="BS1617" s="7" t="s">
        <v>2466</v>
      </c>
    </row>
    <row r="1618" spans="1:71" ht="14" hidden="1" customHeight="1" outlineLevel="1" x14ac:dyDescent="0.2">
      <c r="A1618" t="s">
        <v>432</v>
      </c>
      <c r="B1618" t="s">
        <v>399</v>
      </c>
      <c r="C1618" s="1">
        <f t="shared" si="646"/>
        <v>60678</v>
      </c>
      <c r="D1618" s="7">
        <f>IF(N1618&gt;0, RANK(N1618,(N1618:P1618,Q1618:AE1618)),0)</f>
        <v>1</v>
      </c>
      <c r="E1618" s="7">
        <f>IF(O1618&gt;0,RANK(O1618,(N1618:P1618,Q1618:AE1618)),0)</f>
        <v>2</v>
      </c>
      <c r="F1618" s="7">
        <f>IF(P1618&gt;0,RANK(P1618,(N1618:P1618,Q1618:AE1618)),0)</f>
        <v>0</v>
      </c>
      <c r="G1618" s="1">
        <f t="shared" si="647"/>
        <v>10608</v>
      </c>
      <c r="H1618" s="2">
        <f t="shared" si="648"/>
        <v>0.17482448333827746</v>
      </c>
      <c r="I1618" s="2"/>
      <c r="J1618" s="2">
        <f t="shared" si="649"/>
        <v>0.57617258314380826</v>
      </c>
      <c r="K1618" s="2">
        <f t="shared" si="650"/>
        <v>0.40134809980553082</v>
      </c>
      <c r="L1618" s="2">
        <f t="shared" si="651"/>
        <v>0</v>
      </c>
      <c r="M1618" s="2">
        <f t="shared" si="652"/>
        <v>2.2479317050660919E-2</v>
      </c>
      <c r="N1618" s="1">
        <v>34961</v>
      </c>
      <c r="O1618" s="1">
        <v>24353</v>
      </c>
      <c r="Q1618" s="1">
        <v>849</v>
      </c>
      <c r="R1618" s="1">
        <v>515</v>
      </c>
      <c r="BB1618" s="7">
        <f>IF(Q1618&gt;0,RANK(Q1618,(N1618:P1618,Q1618:AE1618)),0)</f>
        <v>3</v>
      </c>
      <c r="BC1618" s="7">
        <f>IF(R1618&gt;0,RANK(R1618,(N1618:P1618,Q1618:AE1618)),0)</f>
        <v>4</v>
      </c>
      <c r="BD1618" s="7">
        <f>IF(T1618&gt;0,RANK(T1618,(N1618:P1618,Q1618:AE1618)),0)</f>
        <v>0</v>
      </c>
      <c r="BE1618" s="7">
        <f>IF(S1618&gt;0,RANK(S1618,(N1618:P1618,Q1618:AE1618)),0)</f>
        <v>0</v>
      </c>
      <c r="BF1618" s="2">
        <f t="shared" si="653"/>
        <v>1.399189162464155E-2</v>
      </c>
      <c r="BG1618" s="2">
        <f t="shared" si="654"/>
        <v>8.4874254260193151E-3</v>
      </c>
      <c r="BH1618" s="2">
        <f t="shared" si="655"/>
        <v>0</v>
      </c>
      <c r="BI1618" s="2">
        <f t="shared" si="656"/>
        <v>0</v>
      </c>
      <c r="BK1618" t="s">
        <v>432</v>
      </c>
      <c r="BL1618" t="s">
        <v>399</v>
      </c>
      <c r="BO1618" s="99">
        <v>42</v>
      </c>
      <c r="BP1618" s="97">
        <v>27</v>
      </c>
      <c r="BQ1618" s="103">
        <f t="shared" si="657"/>
        <v>42027</v>
      </c>
      <c r="BS1618" s="7" t="s">
        <v>2466</v>
      </c>
    </row>
    <row r="1619" spans="1:71" ht="14" hidden="1" customHeight="1" outlineLevel="1" x14ac:dyDescent="0.2">
      <c r="A1619" t="s">
        <v>433</v>
      </c>
      <c r="B1619" t="s">
        <v>399</v>
      </c>
      <c r="C1619" s="1">
        <f t="shared" si="646"/>
        <v>236775</v>
      </c>
      <c r="D1619" s="7">
        <f>IF(N1619&gt;0, RANK(N1619,(N1619:P1619,Q1619:AE1619)),0)</f>
        <v>1</v>
      </c>
      <c r="E1619" s="7">
        <f>IF(O1619&gt;0,RANK(O1619,(N1619:P1619,Q1619:AE1619)),0)</f>
        <v>2</v>
      </c>
      <c r="F1619" s="7">
        <f>IF(P1619&gt;0,RANK(P1619,(N1619:P1619,Q1619:AE1619)),0)</f>
        <v>0</v>
      </c>
      <c r="G1619" s="1">
        <f t="shared" si="647"/>
        <v>57339</v>
      </c>
      <c r="H1619" s="2">
        <f t="shared" si="648"/>
        <v>0.24216661387393096</v>
      </c>
      <c r="I1619" s="2"/>
      <c r="J1619" s="2">
        <f t="shared" si="649"/>
        <v>0.61329109914475766</v>
      </c>
      <c r="K1619" s="2">
        <f t="shared" si="650"/>
        <v>0.37112448527082675</v>
      </c>
      <c r="L1619" s="2">
        <f t="shared" si="651"/>
        <v>0</v>
      </c>
      <c r="M1619" s="2">
        <f t="shared" si="652"/>
        <v>1.558441558441559E-2</v>
      </c>
      <c r="N1619" s="1">
        <v>145212</v>
      </c>
      <c r="O1619" s="1">
        <v>87873</v>
      </c>
      <c r="Q1619" s="1">
        <v>2448</v>
      </c>
      <c r="R1619" s="1">
        <v>1242</v>
      </c>
      <c r="BB1619" s="7">
        <f>IF(Q1619&gt;0,RANK(Q1619,(N1619:P1619,Q1619:AE1619)),0)</f>
        <v>3</v>
      </c>
      <c r="BC1619" s="7">
        <f>IF(R1619&gt;0,RANK(R1619,(N1619:P1619,Q1619:AE1619)),0)</f>
        <v>4</v>
      </c>
      <c r="BD1619" s="7">
        <f>IF(T1619&gt;0,RANK(T1619,(N1619:P1619,Q1619:AE1619)),0)</f>
        <v>0</v>
      </c>
      <c r="BE1619" s="7">
        <f>IF(S1619&gt;0,RANK(S1619,(N1619:P1619,Q1619:AE1619)),0)</f>
        <v>0</v>
      </c>
      <c r="BF1619" s="2">
        <f t="shared" si="653"/>
        <v>1.0338929363319607E-2</v>
      </c>
      <c r="BG1619" s="2">
        <f t="shared" si="654"/>
        <v>5.2454862210959772E-3</v>
      </c>
      <c r="BH1619" s="2">
        <f t="shared" si="655"/>
        <v>0</v>
      </c>
      <c r="BI1619" s="2">
        <f t="shared" si="656"/>
        <v>0</v>
      </c>
      <c r="BK1619" t="s">
        <v>433</v>
      </c>
      <c r="BL1619" t="s">
        <v>399</v>
      </c>
      <c r="BO1619" s="99">
        <v>42</v>
      </c>
      <c r="BP1619" s="97">
        <v>29</v>
      </c>
      <c r="BQ1619" s="103">
        <f t="shared" si="657"/>
        <v>42029</v>
      </c>
      <c r="BS1619" s="7" t="s">
        <v>2466</v>
      </c>
    </row>
    <row r="1620" spans="1:71" ht="14" hidden="1" customHeight="1" outlineLevel="1" x14ac:dyDescent="0.2">
      <c r="A1620" t="s">
        <v>379</v>
      </c>
      <c r="B1620" t="s">
        <v>399</v>
      </c>
      <c r="C1620" s="1">
        <f t="shared" si="646"/>
        <v>14094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0</v>
      </c>
      <c r="G1620" s="1">
        <f t="shared" si="647"/>
        <v>3403</v>
      </c>
      <c r="H1620" s="2">
        <f t="shared" si="648"/>
        <v>0.24145026252305946</v>
      </c>
      <c r="I1620" s="2"/>
      <c r="J1620" s="2">
        <f t="shared" si="649"/>
        <v>0.36831275720164608</v>
      </c>
      <c r="K1620" s="2">
        <f t="shared" si="650"/>
        <v>0.60976301972470559</v>
      </c>
      <c r="L1620" s="2">
        <f t="shared" si="651"/>
        <v>0</v>
      </c>
      <c r="M1620" s="2">
        <f t="shared" si="652"/>
        <v>2.1924223073648386E-2</v>
      </c>
      <c r="N1620" s="1">
        <v>5191</v>
      </c>
      <c r="O1620" s="1">
        <v>8594</v>
      </c>
      <c r="Q1620" s="1">
        <v>195</v>
      </c>
      <c r="R1620" s="1">
        <v>114</v>
      </c>
      <c r="BB1620" s="7">
        <f>IF(Q1620&gt;0,RANK(Q1620,(N1620:P1620,Q1620:AE1620)),0)</f>
        <v>3</v>
      </c>
      <c r="BC1620" s="7">
        <f>IF(R1620&gt;0,RANK(R1620,(N1620:P1620,Q1620:AE1620)),0)</f>
        <v>4</v>
      </c>
      <c r="BD1620" s="7">
        <f>IF(T1620&gt;0,RANK(T1620,(N1620:P1620,Q1620:AE1620)),0)</f>
        <v>0</v>
      </c>
      <c r="BE1620" s="7">
        <f>IF(S1620&gt;0,RANK(S1620,(N1620:P1620,Q1620:AE1620)),0)</f>
        <v>0</v>
      </c>
      <c r="BF1620" s="2">
        <f t="shared" si="653"/>
        <v>1.3835674755214985E-2</v>
      </c>
      <c r="BG1620" s="2">
        <f t="shared" si="654"/>
        <v>8.0885483184333761E-3</v>
      </c>
      <c r="BH1620" s="2">
        <f t="shared" si="655"/>
        <v>0</v>
      </c>
      <c r="BI1620" s="2">
        <f t="shared" si="656"/>
        <v>0</v>
      </c>
      <c r="BK1620" t="s">
        <v>379</v>
      </c>
      <c r="BL1620" t="s">
        <v>399</v>
      </c>
      <c r="BO1620" s="99">
        <v>42</v>
      </c>
      <c r="BP1620" s="97">
        <v>31</v>
      </c>
      <c r="BQ1620" s="103">
        <f t="shared" si="657"/>
        <v>42031</v>
      </c>
      <c r="BS1620" s="7" t="s">
        <v>2466</v>
      </c>
    </row>
    <row r="1621" spans="1:71" ht="14" hidden="1" customHeight="1" outlineLevel="1" x14ac:dyDescent="0.2">
      <c r="A1621" t="s">
        <v>380</v>
      </c>
      <c r="B1621" t="s">
        <v>399</v>
      </c>
      <c r="C1621" s="1">
        <f t="shared" si="646"/>
        <v>26892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0</v>
      </c>
      <c r="G1621" s="1">
        <f t="shared" si="647"/>
        <v>8006</v>
      </c>
      <c r="H1621" s="2">
        <f t="shared" si="648"/>
        <v>0.29770935594228765</v>
      </c>
      <c r="I1621" s="2"/>
      <c r="J1621" s="2">
        <f t="shared" si="649"/>
        <v>0.34341067975606127</v>
      </c>
      <c r="K1621" s="2">
        <f t="shared" si="650"/>
        <v>0.64112003569834897</v>
      </c>
      <c r="L1621" s="2">
        <f t="shared" si="651"/>
        <v>0</v>
      </c>
      <c r="M1621" s="2">
        <f t="shared" si="652"/>
        <v>1.5469284545589823E-2</v>
      </c>
      <c r="N1621" s="1">
        <v>9235</v>
      </c>
      <c r="O1621" s="1">
        <v>17241</v>
      </c>
      <c r="Q1621" s="1">
        <v>251</v>
      </c>
      <c r="R1621" s="1">
        <v>165</v>
      </c>
      <c r="BB1621" s="7">
        <f>IF(Q1621&gt;0,RANK(Q1621,(N1621:P1621,Q1621:AE1621)),0)</f>
        <v>3</v>
      </c>
      <c r="BC1621" s="7">
        <f>IF(R1621&gt;0,RANK(R1621,(N1621:P1621,Q1621:AE1621)),0)</f>
        <v>4</v>
      </c>
      <c r="BD1621" s="7">
        <f>IF(T1621&gt;0,RANK(T1621,(N1621:P1621,Q1621:AE1621)),0)</f>
        <v>0</v>
      </c>
      <c r="BE1621" s="7">
        <f>IF(S1621&gt;0,RANK(S1621,(N1621:P1621,Q1621:AE1621)),0)</f>
        <v>0</v>
      </c>
      <c r="BF1621" s="2">
        <f t="shared" si="653"/>
        <v>9.3336308195745947E-3</v>
      </c>
      <c r="BG1621" s="2">
        <f t="shared" si="654"/>
        <v>6.1356537260151721E-3</v>
      </c>
      <c r="BH1621" s="2">
        <f t="shared" si="655"/>
        <v>0</v>
      </c>
      <c r="BI1621" s="2">
        <f t="shared" si="656"/>
        <v>0</v>
      </c>
      <c r="BK1621" t="s">
        <v>380</v>
      </c>
      <c r="BL1621" t="s">
        <v>399</v>
      </c>
      <c r="BO1621" s="99">
        <v>42</v>
      </c>
      <c r="BP1621" s="97">
        <v>33</v>
      </c>
      <c r="BQ1621" s="103">
        <f t="shared" si="657"/>
        <v>42033</v>
      </c>
      <c r="BS1621" s="7" t="s">
        <v>2466</v>
      </c>
    </row>
    <row r="1622" spans="1:71" ht="14" hidden="1" customHeight="1" outlineLevel="1" x14ac:dyDescent="0.2">
      <c r="A1622" t="s">
        <v>642</v>
      </c>
      <c r="B1622" t="s">
        <v>399</v>
      </c>
      <c r="C1622" s="1">
        <f t="shared" si="646"/>
        <v>12476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0</v>
      </c>
      <c r="G1622" s="1">
        <f t="shared" si="647"/>
        <v>1210</v>
      </c>
      <c r="H1622" s="2">
        <f t="shared" si="648"/>
        <v>9.6986213529977564E-2</v>
      </c>
      <c r="I1622" s="2"/>
      <c r="J1622" s="2">
        <f t="shared" si="649"/>
        <v>0.44220904135941008</v>
      </c>
      <c r="K1622" s="2">
        <f t="shared" si="650"/>
        <v>0.53919525488938758</v>
      </c>
      <c r="L1622" s="2">
        <f t="shared" si="651"/>
        <v>0</v>
      </c>
      <c r="M1622" s="2">
        <f t="shared" si="652"/>
        <v>1.8595703751202342E-2</v>
      </c>
      <c r="N1622" s="1">
        <v>5517</v>
      </c>
      <c r="O1622" s="1">
        <v>6727</v>
      </c>
      <c r="Q1622" s="1">
        <v>165</v>
      </c>
      <c r="R1622" s="1">
        <v>67</v>
      </c>
      <c r="BB1622" s="7">
        <f>IF(Q1622&gt;0,RANK(Q1622,(N1622:P1622,Q1622:AE1622)),0)</f>
        <v>3</v>
      </c>
      <c r="BC1622" s="7">
        <f>IF(R1622&gt;0,RANK(R1622,(N1622:P1622,Q1622:AE1622)),0)</f>
        <v>4</v>
      </c>
      <c r="BD1622" s="7">
        <f>IF(T1622&gt;0,RANK(T1622,(N1622:P1622,Q1622:AE1622)),0)</f>
        <v>0</v>
      </c>
      <c r="BE1622" s="7">
        <f>IF(S1622&gt;0,RANK(S1622,(N1622:P1622,Q1622:AE1622)),0)</f>
        <v>0</v>
      </c>
      <c r="BF1622" s="2">
        <f t="shared" si="653"/>
        <v>1.3225392754087848E-2</v>
      </c>
      <c r="BG1622" s="2">
        <f t="shared" si="654"/>
        <v>5.3703109971144601E-3</v>
      </c>
      <c r="BH1622" s="2">
        <f t="shared" si="655"/>
        <v>0</v>
      </c>
      <c r="BI1622" s="2">
        <f t="shared" si="656"/>
        <v>0</v>
      </c>
      <c r="BK1622" t="s">
        <v>642</v>
      </c>
      <c r="BL1622" t="s">
        <v>399</v>
      </c>
      <c r="BO1622" s="99">
        <v>42</v>
      </c>
      <c r="BP1622" s="97">
        <v>35</v>
      </c>
      <c r="BQ1622" s="103">
        <f t="shared" si="657"/>
        <v>42035</v>
      </c>
      <c r="BS1622" s="7" t="s">
        <v>2466</v>
      </c>
    </row>
    <row r="1623" spans="1:71" ht="14" hidden="1" customHeight="1" outlineLevel="1" x14ac:dyDescent="0.2">
      <c r="A1623" t="s">
        <v>1912</v>
      </c>
      <c r="B1623" t="s">
        <v>399</v>
      </c>
      <c r="C1623" s="1">
        <f t="shared" si="646"/>
        <v>22638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647"/>
        <v>2602</v>
      </c>
      <c r="H1623" s="2">
        <f t="shared" si="648"/>
        <v>0.11493948228642106</v>
      </c>
      <c r="I1623" s="2"/>
      <c r="J1623" s="2">
        <f t="shared" si="649"/>
        <v>0.43387225019878078</v>
      </c>
      <c r="K1623" s="2">
        <f t="shared" si="650"/>
        <v>0.54881173248520188</v>
      </c>
      <c r="L1623" s="2">
        <f t="shared" si="651"/>
        <v>0</v>
      </c>
      <c r="M1623" s="2">
        <f t="shared" si="652"/>
        <v>1.7316017316017285E-2</v>
      </c>
      <c r="N1623" s="1">
        <v>9822</v>
      </c>
      <c r="O1623" s="1">
        <v>12424</v>
      </c>
      <c r="Q1623" s="1">
        <v>244</v>
      </c>
      <c r="R1623" s="1">
        <v>148</v>
      </c>
      <c r="BB1623" s="7">
        <f>IF(Q1623&gt;0,RANK(Q1623,(N1623:P1623,Q1623:AE1623)),0)</f>
        <v>3</v>
      </c>
      <c r="BC1623" s="7">
        <f>IF(R1623&gt;0,RANK(R1623,(N1623:P1623,Q1623:AE1623)),0)</f>
        <v>4</v>
      </c>
      <c r="BD1623" s="7">
        <f>IF(T1623&gt;0,RANK(T1623,(N1623:P1623,Q1623:AE1623)),0)</f>
        <v>0</v>
      </c>
      <c r="BE1623" s="7">
        <f>IF(S1623&gt;0,RANK(S1623,(N1623:P1623,Q1623:AE1623)),0)</f>
        <v>0</v>
      </c>
      <c r="BF1623" s="2">
        <f t="shared" si="653"/>
        <v>1.0778337308949554E-2</v>
      </c>
      <c r="BG1623" s="2">
        <f t="shared" si="654"/>
        <v>6.5376800070677619E-3</v>
      </c>
      <c r="BH1623" s="2">
        <f t="shared" si="655"/>
        <v>0</v>
      </c>
      <c r="BI1623" s="2">
        <f t="shared" si="656"/>
        <v>0</v>
      </c>
      <c r="BK1623" t="s">
        <v>1912</v>
      </c>
      <c r="BL1623" t="s">
        <v>399</v>
      </c>
      <c r="BO1623" s="99">
        <v>42</v>
      </c>
      <c r="BP1623" s="97">
        <v>37</v>
      </c>
      <c r="BQ1623" s="103">
        <f t="shared" si="657"/>
        <v>42037</v>
      </c>
      <c r="BS1623" s="7" t="s">
        <v>2466</v>
      </c>
    </row>
    <row r="1624" spans="1:71" ht="14" hidden="1" customHeight="1" outlineLevel="1" x14ac:dyDescent="0.2">
      <c r="A1624" t="s">
        <v>552</v>
      </c>
      <c r="B1624" t="s">
        <v>399</v>
      </c>
      <c r="C1624" s="1">
        <f t="shared" si="646"/>
        <v>30544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0</v>
      </c>
      <c r="G1624" s="1">
        <f t="shared" si="647"/>
        <v>5722</v>
      </c>
      <c r="H1624" s="2">
        <f t="shared" si="648"/>
        <v>0.18733630172865376</v>
      </c>
      <c r="I1624" s="2"/>
      <c r="J1624" s="2">
        <f t="shared" si="649"/>
        <v>0.39736118386589836</v>
      </c>
      <c r="K1624" s="2">
        <f t="shared" si="650"/>
        <v>0.58469748559455215</v>
      </c>
      <c r="L1624" s="2">
        <f t="shared" si="651"/>
        <v>0</v>
      </c>
      <c r="M1624" s="2">
        <f t="shared" si="652"/>
        <v>1.7941330539549494E-2</v>
      </c>
      <c r="N1624" s="1">
        <v>12137</v>
      </c>
      <c r="O1624" s="1">
        <v>17859</v>
      </c>
      <c r="Q1624" s="1">
        <v>342</v>
      </c>
      <c r="R1624" s="1">
        <v>206</v>
      </c>
      <c r="BB1624" s="7">
        <f>IF(Q1624&gt;0,RANK(Q1624,(N1624:P1624,Q1624:AE1624)),0)</f>
        <v>3</v>
      </c>
      <c r="BC1624" s="7">
        <f>IF(R1624&gt;0,RANK(R1624,(N1624:P1624,Q1624:AE1624)),0)</f>
        <v>4</v>
      </c>
      <c r="BD1624" s="7">
        <f>IF(T1624&gt;0,RANK(T1624,(N1624:P1624,Q1624:AE1624)),0)</f>
        <v>0</v>
      </c>
      <c r="BE1624" s="7">
        <f>IF(S1624&gt;0,RANK(S1624,(N1624:P1624,Q1624:AE1624)),0)</f>
        <v>0</v>
      </c>
      <c r="BF1624" s="2">
        <f t="shared" si="653"/>
        <v>1.1196961760083814E-2</v>
      </c>
      <c r="BG1624" s="2">
        <f t="shared" si="654"/>
        <v>6.7443687794656888E-3</v>
      </c>
      <c r="BH1624" s="2">
        <f t="shared" si="655"/>
        <v>0</v>
      </c>
      <c r="BI1624" s="2">
        <f t="shared" si="656"/>
        <v>0</v>
      </c>
      <c r="BK1624" t="s">
        <v>552</v>
      </c>
      <c r="BL1624" t="s">
        <v>399</v>
      </c>
      <c r="BO1624" s="99">
        <v>42</v>
      </c>
      <c r="BP1624" s="97">
        <v>39</v>
      </c>
      <c r="BQ1624" s="103">
        <f t="shared" si="657"/>
        <v>42039</v>
      </c>
      <c r="BS1624" s="7" t="s">
        <v>2466</v>
      </c>
    </row>
    <row r="1625" spans="1:71" ht="14" hidden="1" customHeight="1" outlineLevel="1" x14ac:dyDescent="0.2">
      <c r="A1625" t="s">
        <v>1337</v>
      </c>
      <c r="B1625" t="s">
        <v>399</v>
      </c>
      <c r="C1625" s="1">
        <f t="shared" si="646"/>
        <v>104478</v>
      </c>
      <c r="D1625" s="7">
        <f>IF(N1625&gt;0, RANK(N1625,(N1625:P1625,Q1625:AE1625)),0)</f>
        <v>1</v>
      </c>
      <c r="E1625" s="7">
        <f>IF(O1625&gt;0,RANK(O1625,(N1625:P1625,Q1625:AE1625)),0)</f>
        <v>2</v>
      </c>
      <c r="F1625" s="7">
        <f>IF(P1625&gt;0,RANK(P1625,(N1625:P1625,Q1625:AE1625)),0)</f>
        <v>0</v>
      </c>
      <c r="G1625" s="1">
        <f t="shared" si="647"/>
        <v>3311</v>
      </c>
      <c r="H1625" s="2">
        <f t="shared" si="648"/>
        <v>3.169088229100863E-2</v>
      </c>
      <c r="I1625" s="2"/>
      <c r="J1625" s="2">
        <f t="shared" si="649"/>
        <v>0.50543655123566689</v>
      </c>
      <c r="K1625" s="2">
        <f t="shared" si="650"/>
        <v>0.47374566894465819</v>
      </c>
      <c r="L1625" s="2">
        <f t="shared" si="651"/>
        <v>0</v>
      </c>
      <c r="M1625" s="2">
        <f t="shared" si="652"/>
        <v>2.081777981967492E-2</v>
      </c>
      <c r="N1625" s="1">
        <v>52807</v>
      </c>
      <c r="O1625" s="1">
        <v>49496</v>
      </c>
      <c r="Q1625" s="1">
        <v>1504</v>
      </c>
      <c r="R1625" s="1">
        <v>671</v>
      </c>
      <c r="BB1625" s="7">
        <f>IF(Q1625&gt;0,RANK(Q1625,(N1625:P1625,Q1625:AE1625)),0)</f>
        <v>3</v>
      </c>
      <c r="BC1625" s="7">
        <f>IF(R1625&gt;0,RANK(R1625,(N1625:P1625,Q1625:AE1625)),0)</f>
        <v>4</v>
      </c>
      <c r="BD1625" s="7">
        <f>IF(T1625&gt;0,RANK(T1625,(N1625:P1625,Q1625:AE1625)),0)</f>
        <v>0</v>
      </c>
      <c r="BE1625" s="7">
        <f>IF(S1625&gt;0,RANK(S1625,(N1625:P1625,Q1625:AE1625)),0)</f>
        <v>0</v>
      </c>
      <c r="BF1625" s="2">
        <f t="shared" si="653"/>
        <v>1.4395375102892474E-2</v>
      </c>
      <c r="BG1625" s="2">
        <f t="shared" si="654"/>
        <v>6.4224047167824802E-3</v>
      </c>
      <c r="BH1625" s="2">
        <f t="shared" si="655"/>
        <v>0</v>
      </c>
      <c r="BI1625" s="2">
        <f t="shared" si="656"/>
        <v>0</v>
      </c>
      <c r="BK1625" t="s">
        <v>1337</v>
      </c>
      <c r="BL1625" t="s">
        <v>399</v>
      </c>
      <c r="BO1625" s="99">
        <v>42</v>
      </c>
      <c r="BP1625" s="97">
        <v>41</v>
      </c>
      <c r="BQ1625" s="103">
        <f t="shared" si="657"/>
        <v>42041</v>
      </c>
      <c r="BS1625" s="7" t="s">
        <v>2466</v>
      </c>
    </row>
    <row r="1626" spans="1:71" ht="14" hidden="1" customHeight="1" outlineLevel="1" x14ac:dyDescent="0.2">
      <c r="A1626" t="s">
        <v>1432</v>
      </c>
      <c r="B1626" t="s">
        <v>399</v>
      </c>
      <c r="C1626" s="1">
        <f t="shared" si="646"/>
        <v>108549</v>
      </c>
      <c r="D1626" s="7">
        <f>IF(N1626&gt;0, RANK(N1626,(N1626:P1626,Q1626:AE1626)),0)</f>
        <v>1</v>
      </c>
      <c r="E1626" s="7">
        <f>IF(O1626&gt;0,RANK(O1626,(N1626:P1626,Q1626:AE1626)),0)</f>
        <v>2</v>
      </c>
      <c r="F1626" s="7">
        <f>IF(P1626&gt;0,RANK(P1626,(N1626:P1626,Q1626:AE1626)),0)</f>
        <v>0</v>
      </c>
      <c r="G1626" s="1">
        <f t="shared" si="647"/>
        <v>21609</v>
      </c>
      <c r="H1626" s="2">
        <f t="shared" si="648"/>
        <v>0.19907138711549624</v>
      </c>
      <c r="I1626" s="2"/>
      <c r="J1626" s="2">
        <f t="shared" si="649"/>
        <v>0.59001004154805659</v>
      </c>
      <c r="K1626" s="2">
        <f t="shared" si="650"/>
        <v>0.39093865443256043</v>
      </c>
      <c r="L1626" s="2">
        <f t="shared" si="651"/>
        <v>0</v>
      </c>
      <c r="M1626" s="2">
        <f t="shared" si="652"/>
        <v>1.9051304019382986E-2</v>
      </c>
      <c r="N1626" s="1">
        <v>64045</v>
      </c>
      <c r="O1626" s="1">
        <v>42436</v>
      </c>
      <c r="Q1626" s="1">
        <v>1362</v>
      </c>
      <c r="R1626" s="1">
        <v>706</v>
      </c>
      <c r="BB1626" s="7">
        <f>IF(Q1626&gt;0,RANK(Q1626,(N1626:P1626,Q1626:AE1626)),0)</f>
        <v>3</v>
      </c>
      <c r="BC1626" s="7">
        <f>IF(R1626&gt;0,RANK(R1626,(N1626:P1626,Q1626:AE1626)),0)</f>
        <v>4</v>
      </c>
      <c r="BD1626" s="7">
        <f>IF(T1626&gt;0,RANK(T1626,(N1626:P1626,Q1626:AE1626)),0)</f>
        <v>0</v>
      </c>
      <c r="BE1626" s="7">
        <f>IF(S1626&gt;0,RANK(S1626,(N1626:P1626,Q1626:AE1626)),0)</f>
        <v>0</v>
      </c>
      <c r="BF1626" s="2">
        <f t="shared" si="653"/>
        <v>1.2547328856092639E-2</v>
      </c>
      <c r="BG1626" s="2">
        <f t="shared" si="654"/>
        <v>6.5039751632903113E-3</v>
      </c>
      <c r="BH1626" s="2">
        <f t="shared" si="655"/>
        <v>0</v>
      </c>
      <c r="BI1626" s="2">
        <f t="shared" si="656"/>
        <v>0</v>
      </c>
      <c r="BK1626" t="s">
        <v>1432</v>
      </c>
      <c r="BL1626" t="s">
        <v>399</v>
      </c>
      <c r="BO1626" s="99">
        <v>42</v>
      </c>
      <c r="BP1626" s="97">
        <v>43</v>
      </c>
      <c r="BQ1626" s="103">
        <f t="shared" si="657"/>
        <v>42043</v>
      </c>
      <c r="BS1626" s="7" t="s">
        <v>2466</v>
      </c>
    </row>
    <row r="1627" spans="1:71" ht="14" hidden="1" customHeight="1" outlineLevel="1" x14ac:dyDescent="0.2">
      <c r="A1627" t="s">
        <v>1279</v>
      </c>
      <c r="B1627" t="s">
        <v>399</v>
      </c>
      <c r="C1627" s="1">
        <f t="shared" si="646"/>
        <v>250643</v>
      </c>
      <c r="D1627" s="7">
        <f>IF(N1627&gt;0, RANK(N1627,(N1627:P1627,Q1627:AE1627)),0)</f>
        <v>1</v>
      </c>
      <c r="E1627" s="7">
        <f>IF(O1627&gt;0,RANK(O1627,(N1627:P1627,Q1627:AE1627)),0)</f>
        <v>2</v>
      </c>
      <c r="F1627" s="7">
        <f>IF(P1627&gt;0,RANK(P1627,(N1627:P1627,Q1627:AE1627)),0)</f>
        <v>0</v>
      </c>
      <c r="G1627" s="1">
        <f t="shared" si="647"/>
        <v>86635</v>
      </c>
      <c r="H1627" s="2">
        <f t="shared" si="648"/>
        <v>0.34565098566486996</v>
      </c>
      <c r="I1627" s="2"/>
      <c r="J1627" s="2">
        <f t="shared" si="649"/>
        <v>0.66712814640744011</v>
      </c>
      <c r="K1627" s="2">
        <f t="shared" si="650"/>
        <v>0.3214771607425701</v>
      </c>
      <c r="L1627" s="2">
        <f t="shared" si="651"/>
        <v>0</v>
      </c>
      <c r="M1627" s="2">
        <f t="shared" si="652"/>
        <v>1.1394692849989785E-2</v>
      </c>
      <c r="N1627" s="1">
        <v>167211</v>
      </c>
      <c r="O1627" s="1">
        <v>80576</v>
      </c>
      <c r="Q1627" s="1">
        <v>1780</v>
      </c>
      <c r="R1627" s="1">
        <v>1076</v>
      </c>
      <c r="BB1627" s="7">
        <f>IF(Q1627&gt;0,RANK(Q1627,(N1627:P1627,Q1627:AE1627)),0)</f>
        <v>3</v>
      </c>
      <c r="BC1627" s="7">
        <f>IF(R1627&gt;0,RANK(R1627,(N1627:P1627,Q1627:AE1627)),0)</f>
        <v>4</v>
      </c>
      <c r="BD1627" s="7">
        <f>IF(T1627&gt;0,RANK(T1627,(N1627:P1627,Q1627:AE1627)),0)</f>
        <v>0</v>
      </c>
      <c r="BE1627" s="7">
        <f>IF(S1627&gt;0,RANK(S1627,(N1627:P1627,Q1627:AE1627)),0)</f>
        <v>0</v>
      </c>
      <c r="BF1627" s="2">
        <f t="shared" si="653"/>
        <v>7.1017343392793739E-3</v>
      </c>
      <c r="BG1627" s="2">
        <f t="shared" si="654"/>
        <v>4.2929585107104526E-3</v>
      </c>
      <c r="BH1627" s="2">
        <f t="shared" si="655"/>
        <v>0</v>
      </c>
      <c r="BI1627" s="2">
        <f t="shared" si="656"/>
        <v>0</v>
      </c>
      <c r="BK1627" t="s">
        <v>1279</v>
      </c>
      <c r="BL1627" t="s">
        <v>399</v>
      </c>
      <c r="BO1627" s="99">
        <v>42</v>
      </c>
      <c r="BP1627" s="97">
        <v>45</v>
      </c>
      <c r="BQ1627" s="103">
        <f t="shared" si="657"/>
        <v>42045</v>
      </c>
      <c r="BS1627" s="7" t="s">
        <v>2466</v>
      </c>
    </row>
    <row r="1628" spans="1:71" ht="14" hidden="1" customHeight="1" outlineLevel="1" x14ac:dyDescent="0.2">
      <c r="A1628" t="s">
        <v>1825</v>
      </c>
      <c r="B1628" t="s">
        <v>399</v>
      </c>
      <c r="C1628" s="1">
        <f t="shared" si="646"/>
        <v>11301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0</v>
      </c>
      <c r="G1628" s="1">
        <f t="shared" si="647"/>
        <v>2712</v>
      </c>
      <c r="H1628" s="2">
        <f t="shared" si="648"/>
        <v>0.23997876294133264</v>
      </c>
      <c r="I1628" s="2"/>
      <c r="J1628" s="2">
        <f t="shared" si="649"/>
        <v>0.3721794531457393</v>
      </c>
      <c r="K1628" s="2">
        <f t="shared" si="650"/>
        <v>0.61215821608707199</v>
      </c>
      <c r="L1628" s="2">
        <f t="shared" si="651"/>
        <v>0</v>
      </c>
      <c r="M1628" s="2">
        <f t="shared" si="652"/>
        <v>1.5662330767188704E-2</v>
      </c>
      <c r="N1628" s="1">
        <v>4206</v>
      </c>
      <c r="O1628" s="1">
        <v>6918</v>
      </c>
      <c r="Q1628" s="1">
        <v>101</v>
      </c>
      <c r="R1628" s="1">
        <v>76</v>
      </c>
      <c r="BB1628" s="7">
        <f>IF(Q1628&gt;0,RANK(Q1628,(N1628:P1628,Q1628:AE1628)),0)</f>
        <v>3</v>
      </c>
      <c r="BC1628" s="7">
        <f>IF(R1628&gt;0,RANK(R1628,(N1628:P1628,Q1628:AE1628)),0)</f>
        <v>4</v>
      </c>
      <c r="BD1628" s="7">
        <f>IF(T1628&gt;0,RANK(T1628,(N1628:P1628,Q1628:AE1628)),0)</f>
        <v>0</v>
      </c>
      <c r="BE1628" s="7">
        <f>IF(S1628&gt;0,RANK(S1628,(N1628:P1628,Q1628:AE1628)),0)</f>
        <v>0</v>
      </c>
      <c r="BF1628" s="2">
        <f t="shared" si="653"/>
        <v>8.9372621891867978E-3</v>
      </c>
      <c r="BG1628" s="2">
        <f t="shared" si="654"/>
        <v>6.7250685780019465E-3</v>
      </c>
      <c r="BH1628" s="2">
        <f t="shared" si="655"/>
        <v>0</v>
      </c>
      <c r="BI1628" s="2">
        <f t="shared" si="656"/>
        <v>0</v>
      </c>
      <c r="BK1628" t="s">
        <v>1825</v>
      </c>
      <c r="BL1628" t="s">
        <v>399</v>
      </c>
      <c r="BO1628" s="99">
        <v>42</v>
      </c>
      <c r="BP1628" s="97">
        <v>47</v>
      </c>
      <c r="BQ1628" s="103">
        <f t="shared" si="657"/>
        <v>42047</v>
      </c>
      <c r="BS1628" s="7" t="s">
        <v>2466</v>
      </c>
    </row>
    <row r="1629" spans="1:71" ht="14" hidden="1" customHeight="1" outlineLevel="1" x14ac:dyDescent="0.2">
      <c r="A1629" t="s">
        <v>1033</v>
      </c>
      <c r="B1629" t="s">
        <v>399</v>
      </c>
      <c r="C1629" s="1">
        <f t="shared" si="646"/>
        <v>101711</v>
      </c>
      <c r="D1629" s="7">
        <f>IF(N1629&gt;0, RANK(N1629,(N1629:P1629,Q1629:AE1629)),0)</f>
        <v>1</v>
      </c>
      <c r="E1629" s="7">
        <f>IF(O1629&gt;0,RANK(O1629,(N1629:P1629,Q1629:AE1629)),0)</f>
        <v>2</v>
      </c>
      <c r="F1629" s="7">
        <f>IF(P1629&gt;0,RANK(P1629,(N1629:P1629,Q1629:AE1629)),0)</f>
        <v>0</v>
      </c>
      <c r="G1629" s="1">
        <f t="shared" si="647"/>
        <v>21403</v>
      </c>
      <c r="H1629" s="2">
        <f t="shared" si="648"/>
        <v>0.21042955039277955</v>
      </c>
      <c r="I1629" s="2"/>
      <c r="J1629" s="2">
        <f t="shared" si="649"/>
        <v>0.59767380126043401</v>
      </c>
      <c r="K1629" s="2">
        <f t="shared" si="650"/>
        <v>0.38724425086765446</v>
      </c>
      <c r="L1629" s="2">
        <f t="shared" si="651"/>
        <v>0</v>
      </c>
      <c r="M1629" s="2">
        <f t="shared" si="652"/>
        <v>1.5081947871911527E-2</v>
      </c>
      <c r="N1629" s="1">
        <v>60790</v>
      </c>
      <c r="O1629" s="1">
        <v>39387</v>
      </c>
      <c r="Q1629" s="1">
        <v>929</v>
      </c>
      <c r="R1629" s="1">
        <v>605</v>
      </c>
      <c r="BB1629" s="7">
        <f>IF(Q1629&gt;0,RANK(Q1629,(N1629:P1629,Q1629:AE1629)),0)</f>
        <v>3</v>
      </c>
      <c r="BC1629" s="7">
        <f>IF(R1629&gt;0,RANK(R1629,(N1629:P1629,Q1629:AE1629)),0)</f>
        <v>4</v>
      </c>
      <c r="BD1629" s="7">
        <f>IF(T1629&gt;0,RANK(T1629,(N1629:P1629,Q1629:AE1629)),0)</f>
        <v>0</v>
      </c>
      <c r="BE1629" s="7">
        <f>IF(S1629&gt;0,RANK(S1629,(N1629:P1629,Q1629:AE1629)),0)</f>
        <v>0</v>
      </c>
      <c r="BF1629" s="2">
        <f t="shared" si="653"/>
        <v>9.1337220163010876E-3</v>
      </c>
      <c r="BG1629" s="2">
        <f t="shared" si="654"/>
        <v>5.948225855610504E-3</v>
      </c>
      <c r="BH1629" s="2">
        <f t="shared" si="655"/>
        <v>0</v>
      </c>
      <c r="BI1629" s="2">
        <f t="shared" si="656"/>
        <v>0</v>
      </c>
      <c r="BK1629" t="s">
        <v>1033</v>
      </c>
      <c r="BL1629" t="s">
        <v>399</v>
      </c>
      <c r="BO1629" s="99">
        <v>42</v>
      </c>
      <c r="BP1629" s="97">
        <v>49</v>
      </c>
      <c r="BQ1629" s="103">
        <f t="shared" si="657"/>
        <v>42049</v>
      </c>
      <c r="BS1629" s="7" t="s">
        <v>2466</v>
      </c>
    </row>
    <row r="1630" spans="1:71" ht="14" hidden="1" customHeight="1" outlineLevel="1" x14ac:dyDescent="0.2">
      <c r="A1630" t="s">
        <v>544</v>
      </c>
      <c r="B1630" t="s">
        <v>399</v>
      </c>
      <c r="C1630" s="1">
        <f t="shared" si="646"/>
        <v>40909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0</v>
      </c>
      <c r="G1630" s="1">
        <f t="shared" si="647"/>
        <v>680</v>
      </c>
      <c r="H1630" s="2">
        <f t="shared" si="648"/>
        <v>1.6622259160575914E-2</v>
      </c>
      <c r="I1630" s="2"/>
      <c r="J1630" s="2">
        <f t="shared" si="649"/>
        <v>0.48378107506905571</v>
      </c>
      <c r="K1630" s="2">
        <f t="shared" si="650"/>
        <v>0.50040333422963157</v>
      </c>
      <c r="L1630" s="2">
        <f t="shared" si="651"/>
        <v>0</v>
      </c>
      <c r="M1630" s="2">
        <f t="shared" si="652"/>
        <v>1.5815590701312776E-2</v>
      </c>
      <c r="N1630" s="1">
        <v>19791</v>
      </c>
      <c r="O1630" s="1">
        <v>20471</v>
      </c>
      <c r="Q1630" s="1">
        <v>384</v>
      </c>
      <c r="R1630" s="1">
        <v>263</v>
      </c>
      <c r="BB1630" s="7">
        <f>IF(Q1630&gt;0,RANK(Q1630,(N1630:P1630,Q1630:AE1630)),0)</f>
        <v>3</v>
      </c>
      <c r="BC1630" s="7">
        <f>IF(R1630&gt;0,RANK(R1630,(N1630:P1630,Q1630:AE1630)),0)</f>
        <v>4</v>
      </c>
      <c r="BD1630" s="7">
        <f>IF(T1630&gt;0,RANK(T1630,(N1630:P1630,Q1630:AE1630)),0)</f>
        <v>0</v>
      </c>
      <c r="BE1630" s="7">
        <f>IF(S1630&gt;0,RANK(S1630,(N1630:P1630,Q1630:AE1630)),0)</f>
        <v>0</v>
      </c>
      <c r="BF1630" s="2">
        <f t="shared" si="653"/>
        <v>9.3866875259722791E-3</v>
      </c>
      <c r="BG1630" s="2">
        <f t="shared" si="654"/>
        <v>6.4289031753403895E-3</v>
      </c>
      <c r="BH1630" s="2">
        <f t="shared" si="655"/>
        <v>0</v>
      </c>
      <c r="BI1630" s="2">
        <f t="shared" si="656"/>
        <v>0</v>
      </c>
      <c r="BK1630" t="s">
        <v>544</v>
      </c>
      <c r="BL1630" t="s">
        <v>399</v>
      </c>
      <c r="BO1630" s="99">
        <v>42</v>
      </c>
      <c r="BP1630" s="97">
        <v>51</v>
      </c>
      <c r="BQ1630" s="103">
        <f t="shared" si="657"/>
        <v>42051</v>
      </c>
      <c r="BS1630" s="7" t="s">
        <v>2466</v>
      </c>
    </row>
    <row r="1631" spans="1:71" ht="14" hidden="1" customHeight="1" outlineLevel="1" x14ac:dyDescent="0.2">
      <c r="A1631" t="s">
        <v>1684</v>
      </c>
      <c r="B1631" t="s">
        <v>399</v>
      </c>
      <c r="C1631" s="1">
        <f t="shared" si="646"/>
        <v>1938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0</v>
      </c>
      <c r="G1631" s="1">
        <f t="shared" si="647"/>
        <v>413</v>
      </c>
      <c r="H1631" s="2">
        <f t="shared" si="648"/>
        <v>0.2131062951496388</v>
      </c>
      <c r="I1631" s="2"/>
      <c r="J1631" s="2">
        <f t="shared" si="649"/>
        <v>0.38493292053663569</v>
      </c>
      <c r="K1631" s="2">
        <f t="shared" si="650"/>
        <v>0.59803921568627449</v>
      </c>
      <c r="L1631" s="2">
        <f t="shared" si="651"/>
        <v>0</v>
      </c>
      <c r="M1631" s="2">
        <f t="shared" si="652"/>
        <v>1.7027863777089869E-2</v>
      </c>
      <c r="N1631" s="1">
        <v>746</v>
      </c>
      <c r="O1631" s="1">
        <v>1159</v>
      </c>
      <c r="Q1631" s="1">
        <v>19</v>
      </c>
      <c r="R1631" s="1">
        <v>14</v>
      </c>
      <c r="BB1631" s="7">
        <f>IF(Q1631&gt;0,RANK(Q1631,(N1631:P1631,Q1631:AE1631)),0)</f>
        <v>3</v>
      </c>
      <c r="BC1631" s="7">
        <f>IF(R1631&gt;0,RANK(R1631,(N1631:P1631,Q1631:AE1631)),0)</f>
        <v>4</v>
      </c>
      <c r="BD1631" s="7">
        <f>IF(T1631&gt;0,RANK(T1631,(N1631:P1631,Q1631:AE1631)),0)</f>
        <v>0</v>
      </c>
      <c r="BE1631" s="7">
        <f>IF(S1631&gt;0,RANK(S1631,(N1631:P1631,Q1631:AE1631)),0)</f>
        <v>0</v>
      </c>
      <c r="BF1631" s="2">
        <f t="shared" si="653"/>
        <v>9.8039215686274508E-3</v>
      </c>
      <c r="BG1631" s="2">
        <f t="shared" si="654"/>
        <v>7.2239422084623322E-3</v>
      </c>
      <c r="BH1631" s="2">
        <f t="shared" si="655"/>
        <v>0</v>
      </c>
      <c r="BI1631" s="2">
        <f t="shared" si="656"/>
        <v>0</v>
      </c>
      <c r="BK1631" t="s">
        <v>1684</v>
      </c>
      <c r="BL1631" t="s">
        <v>399</v>
      </c>
      <c r="BO1631" s="99">
        <v>42</v>
      </c>
      <c r="BP1631" s="97">
        <v>53</v>
      </c>
      <c r="BQ1631" s="103">
        <f t="shared" si="657"/>
        <v>42053</v>
      </c>
      <c r="BS1631" s="7" t="s">
        <v>2466</v>
      </c>
    </row>
    <row r="1632" spans="1:71" ht="14" hidden="1" customHeight="1" outlineLevel="1" x14ac:dyDescent="0.2">
      <c r="A1632" t="s">
        <v>1440</v>
      </c>
      <c r="B1632" t="s">
        <v>399</v>
      </c>
      <c r="C1632" s="1">
        <f t="shared" si="646"/>
        <v>54922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0</v>
      </c>
      <c r="G1632" s="1">
        <f t="shared" si="647"/>
        <v>17187</v>
      </c>
      <c r="H1632" s="2">
        <f t="shared" si="648"/>
        <v>0.31293470740322638</v>
      </c>
      <c r="I1632" s="2"/>
      <c r="J1632" s="2">
        <f t="shared" si="649"/>
        <v>0.33587633370962455</v>
      </c>
      <c r="K1632" s="2">
        <f t="shared" si="650"/>
        <v>0.64881104111285093</v>
      </c>
      <c r="L1632" s="2">
        <f t="shared" si="651"/>
        <v>0</v>
      </c>
      <c r="M1632" s="2">
        <f t="shared" si="652"/>
        <v>1.5312625177524519E-2</v>
      </c>
      <c r="N1632" s="1">
        <v>18447</v>
      </c>
      <c r="O1632" s="1">
        <v>35634</v>
      </c>
      <c r="Q1632" s="1">
        <v>525</v>
      </c>
      <c r="R1632" s="1">
        <v>316</v>
      </c>
      <c r="BB1632" s="7">
        <f>IF(Q1632&gt;0,RANK(Q1632,(N1632:P1632,Q1632:AE1632)),0)</f>
        <v>3</v>
      </c>
      <c r="BC1632" s="7">
        <f>IF(R1632&gt;0,RANK(R1632,(N1632:P1632,Q1632:AE1632)),0)</f>
        <v>4</v>
      </c>
      <c r="BD1632" s="7">
        <f>IF(T1632&gt;0,RANK(T1632,(N1632:P1632,Q1632:AE1632)),0)</f>
        <v>0</v>
      </c>
      <c r="BE1632" s="7">
        <f>IF(S1632&gt;0,RANK(S1632,(N1632:P1632,Q1632:AE1632)),0)</f>
        <v>0</v>
      </c>
      <c r="BF1632" s="2">
        <f t="shared" si="653"/>
        <v>9.5590109609992348E-3</v>
      </c>
      <c r="BG1632" s="2">
        <f t="shared" si="654"/>
        <v>5.7536142165252541E-3</v>
      </c>
      <c r="BH1632" s="2">
        <f t="shared" si="655"/>
        <v>0</v>
      </c>
      <c r="BI1632" s="2">
        <f t="shared" si="656"/>
        <v>0</v>
      </c>
      <c r="BK1632" t="s">
        <v>1440</v>
      </c>
      <c r="BL1632" t="s">
        <v>399</v>
      </c>
      <c r="BO1632" s="99">
        <v>42</v>
      </c>
      <c r="BP1632" s="97">
        <v>55</v>
      </c>
      <c r="BQ1632" s="103">
        <f t="shared" si="657"/>
        <v>42055</v>
      </c>
      <c r="BS1632" s="7" t="s">
        <v>2466</v>
      </c>
    </row>
    <row r="1633" spans="1:71" ht="14" hidden="1" customHeight="1" outlineLevel="1" x14ac:dyDescent="0.2">
      <c r="A1633" t="s">
        <v>1665</v>
      </c>
      <c r="B1633" t="s">
        <v>399</v>
      </c>
      <c r="C1633" s="1">
        <f t="shared" si="646"/>
        <v>5296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0</v>
      </c>
      <c r="G1633" s="1">
        <f t="shared" si="647"/>
        <v>3165</v>
      </c>
      <c r="H1633" s="2">
        <f t="shared" si="648"/>
        <v>0.59762084592145015</v>
      </c>
      <c r="I1633" s="2"/>
      <c r="J1633" s="2">
        <f t="shared" si="649"/>
        <v>0.19580815709969787</v>
      </c>
      <c r="K1633" s="2">
        <f t="shared" si="650"/>
        <v>0.79342900302114805</v>
      </c>
      <c r="L1633" s="2">
        <f t="shared" si="651"/>
        <v>0</v>
      </c>
      <c r="M1633" s="2">
        <f t="shared" si="652"/>
        <v>1.0762839879154051E-2</v>
      </c>
      <c r="N1633" s="1">
        <v>1037</v>
      </c>
      <c r="O1633" s="1">
        <v>4202</v>
      </c>
      <c r="Q1633" s="1">
        <v>39</v>
      </c>
      <c r="R1633" s="1">
        <v>18</v>
      </c>
      <c r="BB1633" s="7">
        <f>IF(Q1633&gt;0,RANK(Q1633,(N1633:P1633,Q1633:AE1633)),0)</f>
        <v>3</v>
      </c>
      <c r="BC1633" s="7">
        <f>IF(R1633&gt;0,RANK(R1633,(N1633:P1633,Q1633:AE1633)),0)</f>
        <v>4</v>
      </c>
      <c r="BD1633" s="7">
        <f>IF(T1633&gt;0,RANK(T1633,(N1633:P1633,Q1633:AE1633)),0)</f>
        <v>0</v>
      </c>
      <c r="BE1633" s="7">
        <f>IF(S1633&gt;0,RANK(S1633,(N1633:P1633,Q1633:AE1633)),0)</f>
        <v>0</v>
      </c>
      <c r="BF1633" s="2">
        <f t="shared" si="653"/>
        <v>7.3640483383685803E-3</v>
      </c>
      <c r="BG1633" s="2">
        <f t="shared" si="654"/>
        <v>3.3987915407854984E-3</v>
      </c>
      <c r="BH1633" s="2">
        <f t="shared" si="655"/>
        <v>0</v>
      </c>
      <c r="BI1633" s="2">
        <f t="shared" si="656"/>
        <v>0</v>
      </c>
      <c r="BK1633" t="s">
        <v>1665</v>
      </c>
      <c r="BL1633" t="s">
        <v>399</v>
      </c>
      <c r="BO1633" s="99">
        <v>42</v>
      </c>
      <c r="BP1633" s="97">
        <v>57</v>
      </c>
      <c r="BQ1633" s="103">
        <f t="shared" si="657"/>
        <v>42057</v>
      </c>
      <c r="BS1633" s="7" t="s">
        <v>2466</v>
      </c>
    </row>
    <row r="1634" spans="1:71" ht="14" hidden="1" customHeight="1" outlineLevel="1" x14ac:dyDescent="0.2">
      <c r="A1634" t="s">
        <v>625</v>
      </c>
      <c r="B1634" t="s">
        <v>399</v>
      </c>
      <c r="C1634" s="1">
        <f t="shared" si="646"/>
        <v>12448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0</v>
      </c>
      <c r="G1634" s="1">
        <f t="shared" si="647"/>
        <v>537</v>
      </c>
      <c r="H1634" s="2">
        <f t="shared" si="648"/>
        <v>4.3139460154241645E-2</v>
      </c>
      <c r="I1634" s="2"/>
      <c r="J1634" s="2">
        <f t="shared" si="649"/>
        <v>0.46947300771208228</v>
      </c>
      <c r="K1634" s="2">
        <f t="shared" si="650"/>
        <v>0.51261246786632386</v>
      </c>
      <c r="L1634" s="2">
        <f t="shared" si="651"/>
        <v>0</v>
      </c>
      <c r="M1634" s="2">
        <f t="shared" si="652"/>
        <v>1.7914524421593803E-2</v>
      </c>
      <c r="N1634" s="1">
        <v>5844</v>
      </c>
      <c r="O1634" s="1">
        <v>6381</v>
      </c>
      <c r="Q1634" s="1">
        <v>115</v>
      </c>
      <c r="R1634" s="1">
        <v>108</v>
      </c>
      <c r="BB1634" s="7">
        <f>IF(Q1634&gt;0,RANK(Q1634,(N1634:P1634,Q1634:AE1634)),0)</f>
        <v>3</v>
      </c>
      <c r="BC1634" s="7">
        <f>IF(R1634&gt;0,RANK(R1634,(N1634:P1634,Q1634:AE1634)),0)</f>
        <v>4</v>
      </c>
      <c r="BD1634" s="7">
        <f>IF(T1634&gt;0,RANK(T1634,(N1634:P1634,Q1634:AE1634)),0)</f>
        <v>0</v>
      </c>
      <c r="BE1634" s="7">
        <f>IF(S1634&gt;0,RANK(S1634,(N1634:P1634,Q1634:AE1634)),0)</f>
        <v>0</v>
      </c>
      <c r="BF1634" s="2">
        <f t="shared" si="653"/>
        <v>9.2384318766066831E-3</v>
      </c>
      <c r="BG1634" s="2">
        <f t="shared" si="654"/>
        <v>8.6760925449871473E-3</v>
      </c>
      <c r="BH1634" s="2">
        <f t="shared" si="655"/>
        <v>0</v>
      </c>
      <c r="BI1634" s="2">
        <f t="shared" si="656"/>
        <v>0</v>
      </c>
      <c r="BK1634" t="s">
        <v>625</v>
      </c>
      <c r="BL1634" t="s">
        <v>399</v>
      </c>
      <c r="BO1634" s="99">
        <v>42</v>
      </c>
      <c r="BP1634" s="97">
        <v>59</v>
      </c>
      <c r="BQ1634" s="103">
        <f t="shared" si="657"/>
        <v>42059</v>
      </c>
      <c r="BS1634" s="7" t="s">
        <v>2466</v>
      </c>
    </row>
    <row r="1635" spans="1:71" ht="14" hidden="1" customHeight="1" outlineLevel="1" x14ac:dyDescent="0.2">
      <c r="A1635" t="s">
        <v>136</v>
      </c>
      <c r="B1635" t="s">
        <v>399</v>
      </c>
      <c r="C1635" s="1">
        <f t="shared" si="646"/>
        <v>15901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0</v>
      </c>
      <c r="G1635" s="1">
        <f t="shared" si="647"/>
        <v>5549</v>
      </c>
      <c r="H1635" s="2">
        <f t="shared" si="648"/>
        <v>0.34897176278221498</v>
      </c>
      <c r="I1635" s="2"/>
      <c r="J1635" s="2">
        <f t="shared" si="649"/>
        <v>0.31677253002955791</v>
      </c>
      <c r="K1635" s="2">
        <f t="shared" si="650"/>
        <v>0.66574429281177283</v>
      </c>
      <c r="L1635" s="2">
        <f t="shared" si="651"/>
        <v>0</v>
      </c>
      <c r="M1635" s="2">
        <f t="shared" si="652"/>
        <v>1.7483177158669316E-2</v>
      </c>
      <c r="N1635" s="1">
        <v>5037</v>
      </c>
      <c r="O1635" s="1">
        <v>10586</v>
      </c>
      <c r="Q1635" s="1">
        <v>177</v>
      </c>
      <c r="R1635" s="1">
        <v>101</v>
      </c>
      <c r="BB1635" s="7">
        <f>IF(Q1635&gt;0,RANK(Q1635,(N1635:P1635,Q1635:AE1635)),0)</f>
        <v>3</v>
      </c>
      <c r="BC1635" s="7">
        <f>IF(R1635&gt;0,RANK(R1635,(N1635:P1635,Q1635:AE1635)),0)</f>
        <v>4</v>
      </c>
      <c r="BD1635" s="7">
        <f>IF(T1635&gt;0,RANK(T1635,(N1635:P1635,Q1635:AE1635)),0)</f>
        <v>0</v>
      </c>
      <c r="BE1635" s="7">
        <f>IF(S1635&gt;0,RANK(S1635,(N1635:P1635,Q1635:AE1635)),0)</f>
        <v>0</v>
      </c>
      <c r="BF1635" s="2">
        <f t="shared" si="653"/>
        <v>1.11313753851959E-2</v>
      </c>
      <c r="BG1635" s="2">
        <f t="shared" si="654"/>
        <v>6.3518017734733668E-3</v>
      </c>
      <c r="BH1635" s="2">
        <f t="shared" si="655"/>
        <v>0</v>
      </c>
      <c r="BI1635" s="2">
        <f t="shared" si="656"/>
        <v>0</v>
      </c>
      <c r="BK1635" t="s">
        <v>136</v>
      </c>
      <c r="BL1635" t="s">
        <v>399</v>
      </c>
      <c r="BO1635" s="99">
        <v>42</v>
      </c>
      <c r="BP1635" s="97">
        <v>61</v>
      </c>
      <c r="BQ1635" s="103">
        <f t="shared" si="657"/>
        <v>42061</v>
      </c>
      <c r="BS1635" s="7" t="s">
        <v>2466</v>
      </c>
    </row>
    <row r="1636" spans="1:71" ht="14" hidden="1" customHeight="1" outlineLevel="1" x14ac:dyDescent="0.2">
      <c r="A1636" t="s">
        <v>523</v>
      </c>
      <c r="B1636" t="s">
        <v>399</v>
      </c>
      <c r="C1636" s="1">
        <f t="shared" si="646"/>
        <v>29396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0</v>
      </c>
      <c r="G1636" s="1">
        <f t="shared" si="647"/>
        <v>3464</v>
      </c>
      <c r="H1636" s="2">
        <f t="shared" si="648"/>
        <v>0.11783916179071982</v>
      </c>
      <c r="I1636" s="2"/>
      <c r="J1636" s="2">
        <f t="shared" si="649"/>
        <v>0.43254184242754118</v>
      </c>
      <c r="K1636" s="2">
        <f t="shared" si="650"/>
        <v>0.55038100421826097</v>
      </c>
      <c r="L1636" s="2">
        <f t="shared" si="651"/>
        <v>0</v>
      </c>
      <c r="M1636" s="2">
        <f t="shared" si="652"/>
        <v>1.7077153354197905E-2</v>
      </c>
      <c r="N1636" s="1">
        <v>12715</v>
      </c>
      <c r="O1636" s="1">
        <v>16179</v>
      </c>
      <c r="Q1636" s="1">
        <v>289</v>
      </c>
      <c r="R1636" s="1">
        <v>213</v>
      </c>
      <c r="BB1636" s="7">
        <f>IF(Q1636&gt;0,RANK(Q1636,(N1636:P1636,Q1636:AE1636)),0)</f>
        <v>3</v>
      </c>
      <c r="BC1636" s="7">
        <f>IF(R1636&gt;0,RANK(R1636,(N1636:P1636,Q1636:AE1636)),0)</f>
        <v>4</v>
      </c>
      <c r="BD1636" s="7">
        <f>IF(T1636&gt;0,RANK(T1636,(N1636:P1636,Q1636:AE1636)),0)</f>
        <v>0</v>
      </c>
      <c r="BE1636" s="7">
        <f>IF(S1636&gt;0,RANK(S1636,(N1636:P1636,Q1636:AE1636)),0)</f>
        <v>0</v>
      </c>
      <c r="BF1636" s="2">
        <f t="shared" si="653"/>
        <v>9.8312695604844194E-3</v>
      </c>
      <c r="BG1636" s="2">
        <f t="shared" si="654"/>
        <v>7.2458837937134308E-3</v>
      </c>
      <c r="BH1636" s="2">
        <f t="shared" si="655"/>
        <v>0</v>
      </c>
      <c r="BI1636" s="2">
        <f t="shared" si="656"/>
        <v>0</v>
      </c>
      <c r="BK1636" t="s">
        <v>523</v>
      </c>
      <c r="BL1636" t="s">
        <v>399</v>
      </c>
      <c r="BO1636" s="99">
        <v>42</v>
      </c>
      <c r="BP1636" s="97">
        <v>63</v>
      </c>
      <c r="BQ1636" s="103">
        <f t="shared" si="657"/>
        <v>42063</v>
      </c>
      <c r="BS1636" s="7" t="s">
        <v>2466</v>
      </c>
    </row>
    <row r="1637" spans="1:71" ht="14" hidden="1" customHeight="1" outlineLevel="1" x14ac:dyDescent="0.2">
      <c r="A1637" t="s">
        <v>2598</v>
      </c>
      <c r="B1637" t="s">
        <v>399</v>
      </c>
      <c r="C1637" s="1">
        <f t="shared" ref="C1637:C1672" si="658">SUM(N1637:AY1637)</f>
        <v>15574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0</v>
      </c>
      <c r="G1637" s="1">
        <f t="shared" si="647"/>
        <v>6759</v>
      </c>
      <c r="H1637" s="2">
        <f t="shared" si="648"/>
        <v>0.43399255168871198</v>
      </c>
      <c r="I1637" s="2"/>
      <c r="J1637" s="2">
        <f t="shared" ref="J1637:J1672" si="659">IF($C1637=0,"-",N1637/$C1637)</f>
        <v>0.27462437395659434</v>
      </c>
      <c r="K1637" s="2">
        <f t="shared" ref="K1637:K1672" si="660">IF($C1637=0,"-",O1637/$C1637)</f>
        <v>0.70861692564530632</v>
      </c>
      <c r="L1637" s="2">
        <f t="shared" ref="L1637:L1672" si="661">IF($C1637=0,"-",P1637/$C1637)</f>
        <v>0</v>
      </c>
      <c r="M1637" s="2">
        <f t="shared" ref="M1637:M1668" si="662">IF(C1637=0,"-",(1-J1637-K1637-L1637))</f>
        <v>1.6758700398099347E-2</v>
      </c>
      <c r="N1637" s="1">
        <v>4277</v>
      </c>
      <c r="O1637" s="1">
        <v>11036</v>
      </c>
      <c r="Q1637" s="1">
        <v>173</v>
      </c>
      <c r="R1637" s="1">
        <v>88</v>
      </c>
      <c r="BB1637" s="7">
        <f>IF(Q1637&gt;0,RANK(Q1637,(N1637:P1637,Q1637:AE1637)),0)</f>
        <v>3</v>
      </c>
      <c r="BC1637" s="7">
        <f>IF(R1637&gt;0,RANK(R1637,(N1637:P1637,Q1637:AE1637)),0)</f>
        <v>4</v>
      </c>
      <c r="BD1637" s="7">
        <f>IF(T1637&gt;0,RANK(T1637,(N1637:P1637,Q1637:AE1637)),0)</f>
        <v>0</v>
      </c>
      <c r="BE1637" s="7">
        <f>IF(S1637&gt;0,RANK(S1637,(N1637:P1637,Q1637:AE1637)),0)</f>
        <v>0</v>
      </c>
      <c r="BF1637" s="2">
        <f t="shared" ref="BF1637:BF1672" si="663">IF($C1637=0,"-",Q1637/$C1637)</f>
        <v>1.1108257351996918E-2</v>
      </c>
      <c r="BG1637" s="2">
        <f t="shared" ref="BG1637:BG1672" si="664">IF($C1637=0,"-",R1637/$C1637)</f>
        <v>5.6504430461024784E-3</v>
      </c>
      <c r="BH1637" s="2">
        <f t="shared" ref="BH1637:BH1672" si="665">IF($C1637=0,"-",T1637/$C1637)</f>
        <v>0</v>
      </c>
      <c r="BI1637" s="2">
        <f t="shared" ref="BI1637:BI1672" si="666">IF($C1637=0,"-",S1637/$C1637)</f>
        <v>0</v>
      </c>
      <c r="BK1637" t="s">
        <v>2598</v>
      </c>
      <c r="BL1637" t="s">
        <v>399</v>
      </c>
      <c r="BO1637" s="99">
        <v>42</v>
      </c>
      <c r="BP1637" s="97">
        <v>65</v>
      </c>
      <c r="BQ1637" s="103">
        <f t="shared" ref="BQ1637:BQ1668" si="667">BO1637*1000+BP1637</f>
        <v>42065</v>
      </c>
      <c r="BS1637" s="7" t="s">
        <v>2466</v>
      </c>
    </row>
    <row r="1638" spans="1:71" ht="14" hidden="1" customHeight="1" outlineLevel="1" x14ac:dyDescent="0.2">
      <c r="A1638" t="s">
        <v>1255</v>
      </c>
      <c r="B1638" t="s">
        <v>399</v>
      </c>
      <c r="C1638" s="1">
        <f t="shared" si="658"/>
        <v>8493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0</v>
      </c>
      <c r="G1638" s="1">
        <f t="shared" si="647"/>
        <v>3230</v>
      </c>
      <c r="H1638" s="2">
        <f t="shared" si="648"/>
        <v>0.38031319910514544</v>
      </c>
      <c r="I1638" s="2"/>
      <c r="J1638" s="2">
        <f t="shared" si="659"/>
        <v>0.30024726245143057</v>
      </c>
      <c r="K1638" s="2">
        <f t="shared" si="660"/>
        <v>0.68056046155657601</v>
      </c>
      <c r="L1638" s="2">
        <f t="shared" si="661"/>
        <v>0</v>
      </c>
      <c r="M1638" s="2">
        <f t="shared" si="662"/>
        <v>1.9192275991993468E-2</v>
      </c>
      <c r="N1638" s="1">
        <v>2550</v>
      </c>
      <c r="O1638" s="1">
        <v>5780</v>
      </c>
      <c r="Q1638" s="1">
        <v>101</v>
      </c>
      <c r="R1638" s="1">
        <v>62</v>
      </c>
      <c r="BB1638" s="7">
        <f>IF(Q1638&gt;0,RANK(Q1638,(N1638:P1638,Q1638:AE1638)),0)</f>
        <v>3</v>
      </c>
      <c r="BC1638" s="7">
        <f>IF(R1638&gt;0,RANK(R1638,(N1638:P1638,Q1638:AE1638)),0)</f>
        <v>4</v>
      </c>
      <c r="BD1638" s="7">
        <f>IF(T1638&gt;0,RANK(T1638,(N1638:P1638,Q1638:AE1638)),0)</f>
        <v>0</v>
      </c>
      <c r="BE1638" s="7">
        <f>IF(S1638&gt;0,RANK(S1638,(N1638:P1638,Q1638:AE1638)),0)</f>
        <v>0</v>
      </c>
      <c r="BF1638" s="2">
        <f t="shared" si="663"/>
        <v>1.1892146473566467E-2</v>
      </c>
      <c r="BG1638" s="2">
        <f t="shared" si="664"/>
        <v>7.3001295184269401E-3</v>
      </c>
      <c r="BH1638" s="2">
        <f t="shared" si="665"/>
        <v>0</v>
      </c>
      <c r="BI1638" s="2">
        <f t="shared" si="666"/>
        <v>0</v>
      </c>
      <c r="BK1638" t="s">
        <v>1255</v>
      </c>
      <c r="BL1638" t="s">
        <v>399</v>
      </c>
      <c r="BO1638" s="99">
        <v>42</v>
      </c>
      <c r="BP1638" s="97">
        <v>67</v>
      </c>
      <c r="BQ1638" s="103">
        <f t="shared" si="667"/>
        <v>42067</v>
      </c>
      <c r="BS1638" s="7" t="s">
        <v>2466</v>
      </c>
    </row>
    <row r="1639" spans="1:71" ht="14" hidden="1" customHeight="1" outlineLevel="1" x14ac:dyDescent="0.2">
      <c r="A1639" t="s">
        <v>383</v>
      </c>
      <c r="B1639" t="s">
        <v>399</v>
      </c>
      <c r="C1639" s="1">
        <f t="shared" si="658"/>
        <v>83913</v>
      </c>
      <c r="D1639" s="7">
        <f>IF(N1639&gt;0, RANK(N1639,(N1639:P1639,Q1639:AE1639)),0)</f>
        <v>1</v>
      </c>
      <c r="E1639" s="7">
        <f>IF(O1639&gt;0,RANK(O1639,(N1639:P1639,Q1639:AE1639)),0)</f>
        <v>2</v>
      </c>
      <c r="F1639" s="7">
        <f>IF(P1639&gt;0,RANK(P1639,(N1639:P1639,Q1639:AE1639)),0)</f>
        <v>0</v>
      </c>
      <c r="G1639" s="1">
        <f t="shared" si="647"/>
        <v>25621</v>
      </c>
      <c r="H1639" s="2">
        <f t="shared" si="648"/>
        <v>0.30532813747571891</v>
      </c>
      <c r="I1639" s="2"/>
      <c r="J1639" s="2">
        <f t="shared" si="659"/>
        <v>0.6463480032891209</v>
      </c>
      <c r="K1639" s="2">
        <f t="shared" si="660"/>
        <v>0.34101986581340199</v>
      </c>
      <c r="L1639" s="2">
        <f t="shared" si="661"/>
        <v>0</v>
      </c>
      <c r="M1639" s="2">
        <f t="shared" si="662"/>
        <v>1.2632130897477112E-2</v>
      </c>
      <c r="N1639" s="1">
        <v>54237</v>
      </c>
      <c r="O1639" s="1">
        <v>28616</v>
      </c>
      <c r="Q1639" s="1">
        <v>624</v>
      </c>
      <c r="R1639" s="1">
        <v>436</v>
      </c>
      <c r="BB1639" s="7">
        <f>IF(Q1639&gt;0,RANK(Q1639,(N1639:P1639,Q1639:AE1639)),0)</f>
        <v>3</v>
      </c>
      <c r="BC1639" s="7">
        <f>IF(R1639&gt;0,RANK(R1639,(N1639:P1639,Q1639:AE1639)),0)</f>
        <v>4</v>
      </c>
      <c r="BD1639" s="7">
        <f>IF(T1639&gt;0,RANK(T1639,(N1639:P1639,Q1639:AE1639)),0)</f>
        <v>0</v>
      </c>
      <c r="BE1639" s="7">
        <f>IF(S1639&gt;0,RANK(S1639,(N1639:P1639,Q1639:AE1639)),0)</f>
        <v>0</v>
      </c>
      <c r="BF1639" s="2">
        <f t="shared" si="663"/>
        <v>7.4362732830431516E-3</v>
      </c>
      <c r="BG1639" s="2">
        <f t="shared" si="664"/>
        <v>5.1958576144339975E-3</v>
      </c>
      <c r="BH1639" s="2">
        <f t="shared" si="665"/>
        <v>0</v>
      </c>
      <c r="BI1639" s="2">
        <f t="shared" si="666"/>
        <v>0</v>
      </c>
      <c r="BK1639" t="s">
        <v>383</v>
      </c>
      <c r="BL1639" t="s">
        <v>399</v>
      </c>
      <c r="BO1639" s="99">
        <v>42</v>
      </c>
      <c r="BP1639" s="97">
        <v>69</v>
      </c>
      <c r="BQ1639" s="103">
        <f t="shared" si="667"/>
        <v>42069</v>
      </c>
      <c r="BS1639" s="7" t="s">
        <v>2466</v>
      </c>
    </row>
    <row r="1640" spans="1:71" ht="14" hidden="1" customHeight="1" outlineLevel="1" x14ac:dyDescent="0.2">
      <c r="A1640" t="s">
        <v>689</v>
      </c>
      <c r="B1640" t="s">
        <v>399</v>
      </c>
      <c r="C1640" s="1">
        <f t="shared" si="658"/>
        <v>202224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0</v>
      </c>
      <c r="G1640" s="1">
        <f t="shared" si="647"/>
        <v>6189</v>
      </c>
      <c r="H1640" s="2">
        <f t="shared" si="648"/>
        <v>3.0604676002848327E-2</v>
      </c>
      <c r="I1640" s="2"/>
      <c r="J1640" s="2">
        <f t="shared" si="659"/>
        <v>0.4749189018118522</v>
      </c>
      <c r="K1640" s="2">
        <f t="shared" si="660"/>
        <v>0.50552357781470048</v>
      </c>
      <c r="L1640" s="2">
        <f t="shared" si="661"/>
        <v>0</v>
      </c>
      <c r="M1640" s="2">
        <f t="shared" si="662"/>
        <v>1.9557520373447268E-2</v>
      </c>
      <c r="N1640" s="1">
        <v>96040</v>
      </c>
      <c r="O1640" s="1">
        <v>102229</v>
      </c>
      <c r="Q1640" s="1">
        <v>2837</v>
      </c>
      <c r="R1640" s="1">
        <v>1118</v>
      </c>
      <c r="BB1640" s="7">
        <f>IF(Q1640&gt;0,RANK(Q1640,(N1640:P1640,Q1640:AE1640)),0)</f>
        <v>3</v>
      </c>
      <c r="BC1640" s="7">
        <f>IF(R1640&gt;0,RANK(R1640,(N1640:P1640,Q1640:AE1640)),0)</f>
        <v>4</v>
      </c>
      <c r="BD1640" s="7">
        <f>IF(T1640&gt;0,RANK(T1640,(N1640:P1640,Q1640:AE1640)),0)</f>
        <v>0</v>
      </c>
      <c r="BE1640" s="7">
        <f>IF(S1640&gt;0,RANK(S1640,(N1640:P1640,Q1640:AE1640)),0)</f>
        <v>0</v>
      </c>
      <c r="BF1640" s="2">
        <f t="shared" si="663"/>
        <v>1.4028997547274309E-2</v>
      </c>
      <c r="BG1640" s="2">
        <f t="shared" si="664"/>
        <v>5.5285228261729566E-3</v>
      </c>
      <c r="BH1640" s="2">
        <f t="shared" si="665"/>
        <v>0</v>
      </c>
      <c r="BI1640" s="2">
        <f t="shared" si="666"/>
        <v>0</v>
      </c>
      <c r="BK1640" t="s">
        <v>689</v>
      </c>
      <c r="BL1640" t="s">
        <v>399</v>
      </c>
      <c r="BO1640" s="99">
        <v>42</v>
      </c>
      <c r="BP1640" s="97">
        <v>71</v>
      </c>
      <c r="BQ1640" s="103">
        <f t="shared" si="667"/>
        <v>42071</v>
      </c>
      <c r="BS1640" s="7" t="s">
        <v>2466</v>
      </c>
    </row>
    <row r="1641" spans="1:71" ht="14" hidden="1" customHeight="1" outlineLevel="1" x14ac:dyDescent="0.2">
      <c r="A1641" t="s">
        <v>1205</v>
      </c>
      <c r="B1641" t="s">
        <v>399</v>
      </c>
      <c r="C1641" s="1">
        <f t="shared" si="658"/>
        <v>32241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0</v>
      </c>
      <c r="G1641" s="1">
        <f t="shared" si="647"/>
        <v>1679</v>
      </c>
      <c r="H1641" s="2">
        <f t="shared" si="648"/>
        <v>5.2076548494153406E-2</v>
      </c>
      <c r="I1641" s="2"/>
      <c r="J1641" s="2">
        <f t="shared" si="659"/>
        <v>0.46633168946372633</v>
      </c>
      <c r="K1641" s="2">
        <f t="shared" si="660"/>
        <v>0.51840823795787971</v>
      </c>
      <c r="L1641" s="2">
        <f t="shared" si="661"/>
        <v>0</v>
      </c>
      <c r="M1641" s="2">
        <f t="shared" si="662"/>
        <v>1.5260072578393902E-2</v>
      </c>
      <c r="N1641" s="1">
        <v>15035</v>
      </c>
      <c r="O1641" s="1">
        <v>16714</v>
      </c>
      <c r="Q1641" s="1">
        <v>291</v>
      </c>
      <c r="R1641" s="1">
        <v>201</v>
      </c>
      <c r="BB1641" s="7">
        <f>IF(Q1641&gt;0,RANK(Q1641,(N1641:P1641,Q1641:AE1641)),0)</f>
        <v>3</v>
      </c>
      <c r="BC1641" s="7">
        <f>IF(R1641&gt;0,RANK(R1641,(N1641:P1641,Q1641:AE1641)),0)</f>
        <v>4</v>
      </c>
      <c r="BD1641" s="7">
        <f>IF(T1641&gt;0,RANK(T1641,(N1641:P1641,Q1641:AE1641)),0)</f>
        <v>0</v>
      </c>
      <c r="BE1641" s="7">
        <f>IF(S1641&gt;0,RANK(S1641,(N1641:P1641,Q1641:AE1641)),0)</f>
        <v>0</v>
      </c>
      <c r="BF1641" s="2">
        <f t="shared" si="663"/>
        <v>9.0257746347818003E-3</v>
      </c>
      <c r="BG1641" s="2">
        <f t="shared" si="664"/>
        <v>6.2342979436121708E-3</v>
      </c>
      <c r="BH1641" s="2">
        <f t="shared" si="665"/>
        <v>0</v>
      </c>
      <c r="BI1641" s="2">
        <f t="shared" si="666"/>
        <v>0</v>
      </c>
      <c r="BK1641" t="s">
        <v>1205</v>
      </c>
      <c r="BL1641" t="s">
        <v>399</v>
      </c>
      <c r="BO1641" s="99">
        <v>42</v>
      </c>
      <c r="BP1641" s="97">
        <v>73</v>
      </c>
      <c r="BQ1641" s="103">
        <f t="shared" si="667"/>
        <v>42073</v>
      </c>
      <c r="BS1641" s="7" t="s">
        <v>2466</v>
      </c>
    </row>
    <row r="1642" spans="1:71" ht="14" hidden="1" customHeight="1" outlineLevel="1" x14ac:dyDescent="0.2">
      <c r="A1642" t="s">
        <v>677</v>
      </c>
      <c r="B1642" t="s">
        <v>399</v>
      </c>
      <c r="C1642" s="1">
        <f t="shared" si="658"/>
        <v>49108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0</v>
      </c>
      <c r="G1642" s="1">
        <f t="shared" si="647"/>
        <v>7937</v>
      </c>
      <c r="H1642" s="2">
        <f t="shared" si="648"/>
        <v>0.16162336075588499</v>
      </c>
      <c r="I1642" s="2"/>
      <c r="J1642" s="2">
        <f t="shared" si="659"/>
        <v>0.41050338030463468</v>
      </c>
      <c r="K1642" s="2">
        <f t="shared" si="660"/>
        <v>0.57212674106051964</v>
      </c>
      <c r="L1642" s="2">
        <f t="shared" si="661"/>
        <v>0</v>
      </c>
      <c r="M1642" s="2">
        <f t="shared" si="662"/>
        <v>1.7369878634845626E-2</v>
      </c>
      <c r="N1642" s="1">
        <v>20159</v>
      </c>
      <c r="O1642" s="1">
        <v>28096</v>
      </c>
      <c r="Q1642" s="1">
        <v>598</v>
      </c>
      <c r="R1642" s="1">
        <v>255</v>
      </c>
      <c r="BB1642" s="7">
        <f>IF(Q1642&gt;0,RANK(Q1642,(N1642:P1642,Q1642:AE1642)),0)</f>
        <v>3</v>
      </c>
      <c r="BC1642" s="7">
        <f>IF(R1642&gt;0,RANK(R1642,(N1642:P1642,Q1642:AE1642)),0)</f>
        <v>4</v>
      </c>
      <c r="BD1642" s="7">
        <f>IF(T1642&gt;0,RANK(T1642,(N1642:P1642,Q1642:AE1642)),0)</f>
        <v>0</v>
      </c>
      <c r="BE1642" s="7">
        <f>IF(S1642&gt;0,RANK(S1642,(N1642:P1642,Q1642:AE1642)),0)</f>
        <v>0</v>
      </c>
      <c r="BF1642" s="2">
        <f t="shared" si="663"/>
        <v>1.2177241997230593E-2</v>
      </c>
      <c r="BG1642" s="2">
        <f t="shared" si="664"/>
        <v>5.1926366376150524E-3</v>
      </c>
      <c r="BH1642" s="2">
        <f t="shared" si="665"/>
        <v>0</v>
      </c>
      <c r="BI1642" s="2">
        <f t="shared" si="666"/>
        <v>0</v>
      </c>
      <c r="BK1642" t="s">
        <v>677</v>
      </c>
      <c r="BL1642" t="s">
        <v>399</v>
      </c>
      <c r="BO1642" s="99">
        <v>42</v>
      </c>
      <c r="BP1642" s="97">
        <v>75</v>
      </c>
      <c r="BQ1642" s="103">
        <f t="shared" si="667"/>
        <v>42075</v>
      </c>
      <c r="BS1642" s="7" t="s">
        <v>2466</v>
      </c>
    </row>
    <row r="1643" spans="1:71" ht="14" hidden="1" customHeight="1" outlineLevel="1" x14ac:dyDescent="0.2">
      <c r="A1643" t="s">
        <v>37</v>
      </c>
      <c r="B1643" t="s">
        <v>399</v>
      </c>
      <c r="C1643" s="1">
        <f t="shared" si="658"/>
        <v>128606</v>
      </c>
      <c r="D1643" s="7">
        <f>IF(N1643&gt;0, RANK(N1643,(N1643:P1643,Q1643:AE1643)),0)</f>
        <v>1</v>
      </c>
      <c r="E1643" s="7">
        <f>IF(O1643&gt;0,RANK(O1643,(N1643:P1643,Q1643:AE1643)),0)</f>
        <v>2</v>
      </c>
      <c r="F1643" s="7">
        <f>IF(P1643&gt;0,RANK(P1643,(N1643:P1643,Q1643:AE1643)),0)</f>
        <v>0</v>
      </c>
      <c r="G1643" s="1">
        <f t="shared" si="647"/>
        <v>28177</v>
      </c>
      <c r="H1643" s="2">
        <f t="shared" si="648"/>
        <v>0.21909553209026017</v>
      </c>
      <c r="I1643" s="2"/>
      <c r="J1643" s="2">
        <f t="shared" si="659"/>
        <v>0.60065626798127614</v>
      </c>
      <c r="K1643" s="2">
        <f t="shared" si="660"/>
        <v>0.38156073589101597</v>
      </c>
      <c r="L1643" s="2">
        <f t="shared" si="661"/>
        <v>0</v>
      </c>
      <c r="M1643" s="2">
        <f t="shared" si="662"/>
        <v>1.7782996127707895E-2</v>
      </c>
      <c r="N1643" s="1">
        <v>77248</v>
      </c>
      <c r="O1643" s="1">
        <v>49071</v>
      </c>
      <c r="Q1643" s="1">
        <v>1485</v>
      </c>
      <c r="R1643" s="1">
        <v>802</v>
      </c>
      <c r="BB1643" s="7">
        <f>IF(Q1643&gt;0,RANK(Q1643,(N1643:P1643,Q1643:AE1643)),0)</f>
        <v>3</v>
      </c>
      <c r="BC1643" s="7">
        <f>IF(R1643&gt;0,RANK(R1643,(N1643:P1643,Q1643:AE1643)),0)</f>
        <v>4</v>
      </c>
      <c r="BD1643" s="7">
        <f>IF(T1643&gt;0,RANK(T1643,(N1643:P1643,Q1643:AE1643)),0)</f>
        <v>0</v>
      </c>
      <c r="BE1643" s="7">
        <f>IF(S1643&gt;0,RANK(S1643,(N1643:P1643,Q1643:AE1643)),0)</f>
        <v>0</v>
      </c>
      <c r="BF1643" s="2">
        <f t="shared" si="663"/>
        <v>1.1546895168188109E-2</v>
      </c>
      <c r="BG1643" s="2">
        <f t="shared" si="664"/>
        <v>6.2361009595197732E-3</v>
      </c>
      <c r="BH1643" s="2">
        <f t="shared" si="665"/>
        <v>0</v>
      </c>
      <c r="BI1643" s="2">
        <f t="shared" si="666"/>
        <v>0</v>
      </c>
      <c r="BK1643" t="s">
        <v>37</v>
      </c>
      <c r="BL1643" t="s">
        <v>399</v>
      </c>
      <c r="BO1643" s="99">
        <v>42</v>
      </c>
      <c r="BP1643" s="97">
        <v>77</v>
      </c>
      <c r="BQ1643" s="103">
        <f t="shared" si="667"/>
        <v>42077</v>
      </c>
      <c r="BS1643" s="7" t="s">
        <v>2466</v>
      </c>
    </row>
    <row r="1644" spans="1:71" ht="14" hidden="1" customHeight="1" outlineLevel="1" x14ac:dyDescent="0.2">
      <c r="A1644" t="s">
        <v>343</v>
      </c>
      <c r="B1644" t="s">
        <v>399</v>
      </c>
      <c r="C1644" s="1">
        <f t="shared" si="658"/>
        <v>107823</v>
      </c>
      <c r="D1644" s="7">
        <f>IF(N1644&gt;0, RANK(N1644,(N1644:P1644,Q1644:AE1644)),0)</f>
        <v>1</v>
      </c>
      <c r="E1644" s="7">
        <f>IF(O1644&gt;0,RANK(O1644,(N1644:P1644,Q1644:AE1644)),0)</f>
        <v>2</v>
      </c>
      <c r="F1644" s="7">
        <f>IF(P1644&gt;0,RANK(P1644,(N1644:P1644,Q1644:AE1644)),0)</f>
        <v>0</v>
      </c>
      <c r="G1644" s="1">
        <f t="shared" si="647"/>
        <v>5033</v>
      </c>
      <c r="H1644" s="2">
        <f t="shared" si="648"/>
        <v>4.6678352485091307E-2</v>
      </c>
      <c r="I1644" s="2"/>
      <c r="J1644" s="2">
        <f t="shared" si="659"/>
        <v>0.51690270164992624</v>
      </c>
      <c r="K1644" s="2">
        <f t="shared" si="660"/>
        <v>0.47022434916483496</v>
      </c>
      <c r="L1644" s="2">
        <f t="shared" si="661"/>
        <v>0</v>
      </c>
      <c r="M1644" s="2">
        <f t="shared" si="662"/>
        <v>1.2872949185238791E-2</v>
      </c>
      <c r="N1644" s="1">
        <v>55734</v>
      </c>
      <c r="O1644" s="1">
        <v>50701</v>
      </c>
      <c r="Q1644" s="1">
        <v>826</v>
      </c>
      <c r="R1644" s="1">
        <v>562</v>
      </c>
      <c r="BB1644" s="7">
        <f>IF(Q1644&gt;0,RANK(Q1644,(N1644:P1644,Q1644:AE1644)),0)</f>
        <v>3</v>
      </c>
      <c r="BC1644" s="7">
        <f>IF(R1644&gt;0,RANK(R1644,(N1644:P1644,Q1644:AE1644)),0)</f>
        <v>4</v>
      </c>
      <c r="BD1644" s="7">
        <f>IF(T1644&gt;0,RANK(T1644,(N1644:P1644,Q1644:AE1644)),0)</f>
        <v>0</v>
      </c>
      <c r="BE1644" s="7">
        <f>IF(S1644&gt;0,RANK(S1644,(N1644:P1644,Q1644:AE1644)),0)</f>
        <v>0</v>
      </c>
      <c r="BF1644" s="2">
        <f t="shared" si="663"/>
        <v>7.660703189486473E-3</v>
      </c>
      <c r="BG1644" s="2">
        <f t="shared" si="664"/>
        <v>5.2122459957522974E-3</v>
      </c>
      <c r="BH1644" s="2">
        <f t="shared" si="665"/>
        <v>0</v>
      </c>
      <c r="BI1644" s="2">
        <f t="shared" si="666"/>
        <v>0</v>
      </c>
      <c r="BK1644" t="s">
        <v>343</v>
      </c>
      <c r="BL1644" t="s">
        <v>399</v>
      </c>
      <c r="BO1644" s="99">
        <v>42</v>
      </c>
      <c r="BP1644" s="97">
        <v>79</v>
      </c>
      <c r="BQ1644" s="103">
        <f t="shared" si="667"/>
        <v>42079</v>
      </c>
      <c r="BS1644" s="7" t="s">
        <v>2466</v>
      </c>
    </row>
    <row r="1645" spans="1:71" ht="14" hidden="1" customHeight="1" outlineLevel="1" x14ac:dyDescent="0.2">
      <c r="A1645" t="s">
        <v>2189</v>
      </c>
      <c r="B1645" t="s">
        <v>399</v>
      </c>
      <c r="C1645" s="1">
        <f t="shared" si="658"/>
        <v>41025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0</v>
      </c>
      <c r="G1645" s="1">
        <f t="shared" si="647"/>
        <v>10843</v>
      </c>
      <c r="H1645" s="2">
        <f t="shared" si="648"/>
        <v>0.26430225472273006</v>
      </c>
      <c r="I1645" s="2"/>
      <c r="J1645" s="2">
        <f t="shared" si="659"/>
        <v>0.3589762340036563</v>
      </c>
      <c r="K1645" s="2">
        <f t="shared" si="660"/>
        <v>0.62327848872638636</v>
      </c>
      <c r="L1645" s="2">
        <f t="shared" si="661"/>
        <v>0</v>
      </c>
      <c r="M1645" s="2">
        <f t="shared" si="662"/>
        <v>1.7745277269957338E-2</v>
      </c>
      <c r="N1645" s="1">
        <v>14727</v>
      </c>
      <c r="O1645" s="1">
        <v>25570</v>
      </c>
      <c r="Q1645" s="1">
        <v>453</v>
      </c>
      <c r="R1645" s="1">
        <v>275</v>
      </c>
      <c r="BB1645" s="7">
        <f>IF(Q1645&gt;0,RANK(Q1645,(N1645:P1645,Q1645:AE1645)),0)</f>
        <v>3</v>
      </c>
      <c r="BC1645" s="7">
        <f>IF(R1645&gt;0,RANK(R1645,(N1645:P1645,Q1645:AE1645)),0)</f>
        <v>4</v>
      </c>
      <c r="BD1645" s="7">
        <f>IF(T1645&gt;0,RANK(T1645,(N1645:P1645,Q1645:AE1645)),0)</f>
        <v>0</v>
      </c>
      <c r="BE1645" s="7">
        <f>IF(S1645&gt;0,RANK(S1645,(N1645:P1645,Q1645:AE1645)),0)</f>
        <v>0</v>
      </c>
      <c r="BF1645" s="2">
        <f t="shared" si="663"/>
        <v>1.1042047531992687E-2</v>
      </c>
      <c r="BG1645" s="2">
        <f t="shared" si="664"/>
        <v>6.7032297379646553E-3</v>
      </c>
      <c r="BH1645" s="2">
        <f t="shared" si="665"/>
        <v>0</v>
      </c>
      <c r="BI1645" s="2">
        <f t="shared" si="666"/>
        <v>0</v>
      </c>
      <c r="BK1645" t="s">
        <v>2189</v>
      </c>
      <c r="BL1645" t="s">
        <v>399</v>
      </c>
      <c r="BO1645" s="99">
        <v>42</v>
      </c>
      <c r="BP1645" s="97">
        <v>81</v>
      </c>
      <c r="BQ1645" s="103">
        <f t="shared" si="667"/>
        <v>42081</v>
      </c>
      <c r="BS1645" s="7" t="s">
        <v>2466</v>
      </c>
    </row>
    <row r="1646" spans="1:71" ht="14" hidden="1" customHeight="1" outlineLevel="1" x14ac:dyDescent="0.2">
      <c r="A1646" t="s">
        <v>2190</v>
      </c>
      <c r="B1646" t="s">
        <v>399</v>
      </c>
      <c r="C1646" s="1">
        <f t="shared" si="658"/>
        <v>12593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0</v>
      </c>
      <c r="G1646" s="1">
        <f t="shared" si="647"/>
        <v>4613</v>
      </c>
      <c r="H1646" s="2">
        <f t="shared" si="648"/>
        <v>0.36631461923290715</v>
      </c>
      <c r="I1646" s="2"/>
      <c r="J1646" s="2">
        <f t="shared" si="659"/>
        <v>0.30961645358532519</v>
      </c>
      <c r="K1646" s="2">
        <f t="shared" si="660"/>
        <v>0.67593107281823239</v>
      </c>
      <c r="L1646" s="2">
        <f t="shared" si="661"/>
        <v>0</v>
      </c>
      <c r="M1646" s="2">
        <f t="shared" si="662"/>
        <v>1.4452473596442417E-2</v>
      </c>
      <c r="N1646" s="1">
        <v>3899</v>
      </c>
      <c r="O1646" s="1">
        <v>8512</v>
      </c>
      <c r="Q1646" s="1">
        <v>104</v>
      </c>
      <c r="R1646" s="1">
        <v>78</v>
      </c>
      <c r="BB1646" s="7">
        <f>IF(Q1646&gt;0,RANK(Q1646,(N1646:P1646,Q1646:AE1646)),0)</f>
        <v>3</v>
      </c>
      <c r="BC1646" s="7">
        <f>IF(R1646&gt;0,RANK(R1646,(N1646:P1646,Q1646:AE1646)),0)</f>
        <v>4</v>
      </c>
      <c r="BD1646" s="7">
        <f>IF(T1646&gt;0,RANK(T1646,(N1646:P1646,Q1646:AE1646)),0)</f>
        <v>0</v>
      </c>
      <c r="BE1646" s="7">
        <f>IF(S1646&gt;0,RANK(S1646,(N1646:P1646,Q1646:AE1646)),0)</f>
        <v>0</v>
      </c>
      <c r="BF1646" s="2">
        <f t="shared" si="663"/>
        <v>8.2585563408242666E-3</v>
      </c>
      <c r="BG1646" s="2">
        <f t="shared" si="664"/>
        <v>6.1939172556182004E-3</v>
      </c>
      <c r="BH1646" s="2">
        <f t="shared" si="665"/>
        <v>0</v>
      </c>
      <c r="BI1646" s="2">
        <f t="shared" si="666"/>
        <v>0</v>
      </c>
      <c r="BK1646" t="s">
        <v>2190</v>
      </c>
      <c r="BL1646" t="s">
        <v>399</v>
      </c>
      <c r="BO1646" s="99">
        <v>42</v>
      </c>
      <c r="BP1646" s="97">
        <v>83</v>
      </c>
      <c r="BQ1646" s="103">
        <f t="shared" si="667"/>
        <v>42083</v>
      </c>
      <c r="BS1646" s="7" t="s">
        <v>2466</v>
      </c>
    </row>
    <row r="1647" spans="1:71" ht="14" hidden="1" customHeight="1" outlineLevel="1" x14ac:dyDescent="0.2">
      <c r="A1647" t="s">
        <v>99</v>
      </c>
      <c r="B1647" t="s">
        <v>399</v>
      </c>
      <c r="C1647" s="1">
        <f t="shared" si="658"/>
        <v>41100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0</v>
      </c>
      <c r="G1647" s="1">
        <f t="shared" si="647"/>
        <v>4011</v>
      </c>
      <c r="H1647" s="2">
        <f t="shared" si="648"/>
        <v>9.7591240875912408E-2</v>
      </c>
      <c r="I1647" s="2"/>
      <c r="J1647" s="2">
        <f t="shared" si="659"/>
        <v>0.44282238442822386</v>
      </c>
      <c r="K1647" s="2">
        <f t="shared" si="660"/>
        <v>0.54041362530413628</v>
      </c>
      <c r="L1647" s="2">
        <f t="shared" si="661"/>
        <v>0</v>
      </c>
      <c r="M1647" s="2">
        <f t="shared" si="662"/>
        <v>1.6763990267639861E-2</v>
      </c>
      <c r="N1647" s="1">
        <v>18200</v>
      </c>
      <c r="O1647" s="1">
        <v>22211</v>
      </c>
      <c r="Q1647" s="1">
        <v>413</v>
      </c>
      <c r="R1647" s="1">
        <v>276</v>
      </c>
      <c r="BB1647" s="7">
        <f>IF(Q1647&gt;0,RANK(Q1647,(N1647:P1647,Q1647:AE1647)),0)</f>
        <v>3</v>
      </c>
      <c r="BC1647" s="7">
        <f>IF(R1647&gt;0,RANK(R1647,(N1647:P1647,Q1647:AE1647)),0)</f>
        <v>4</v>
      </c>
      <c r="BD1647" s="7">
        <f>IF(T1647&gt;0,RANK(T1647,(N1647:P1647,Q1647:AE1647)),0)</f>
        <v>0</v>
      </c>
      <c r="BE1647" s="7">
        <f>IF(S1647&gt;0,RANK(S1647,(N1647:P1647,Q1647:AE1647)),0)</f>
        <v>0</v>
      </c>
      <c r="BF1647" s="2">
        <f t="shared" si="663"/>
        <v>1.0048661800486618E-2</v>
      </c>
      <c r="BG1647" s="2">
        <f t="shared" si="664"/>
        <v>6.7153284671532844E-3</v>
      </c>
      <c r="BH1647" s="2">
        <f t="shared" si="665"/>
        <v>0</v>
      </c>
      <c r="BI1647" s="2">
        <f t="shared" si="666"/>
        <v>0</v>
      </c>
      <c r="BK1647" t="s">
        <v>99</v>
      </c>
      <c r="BL1647" t="s">
        <v>399</v>
      </c>
      <c r="BO1647" s="99">
        <v>42</v>
      </c>
      <c r="BP1647" s="97">
        <v>85</v>
      </c>
      <c r="BQ1647" s="103">
        <f t="shared" si="667"/>
        <v>42085</v>
      </c>
      <c r="BS1647" s="7" t="s">
        <v>2466</v>
      </c>
    </row>
    <row r="1648" spans="1:71" ht="14" hidden="1" customHeight="1" outlineLevel="1" x14ac:dyDescent="0.2">
      <c r="A1648" t="s">
        <v>2252</v>
      </c>
      <c r="B1648" t="s">
        <v>399</v>
      </c>
      <c r="C1648" s="1">
        <f t="shared" si="658"/>
        <v>13745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0</v>
      </c>
      <c r="G1648" s="1">
        <f t="shared" si="647"/>
        <v>5281</v>
      </c>
      <c r="H1648" s="2">
        <f t="shared" si="648"/>
        <v>0.38421244088759549</v>
      </c>
      <c r="I1648" s="2"/>
      <c r="J1648" s="2">
        <f t="shared" si="659"/>
        <v>0.30025463805020008</v>
      </c>
      <c r="K1648" s="2">
        <f t="shared" si="660"/>
        <v>0.68446707893779557</v>
      </c>
      <c r="L1648" s="2">
        <f t="shared" si="661"/>
        <v>0</v>
      </c>
      <c r="M1648" s="2">
        <f t="shared" si="662"/>
        <v>1.5278283012004401E-2</v>
      </c>
      <c r="N1648" s="1">
        <v>4127</v>
      </c>
      <c r="O1648" s="1">
        <v>9408</v>
      </c>
      <c r="Q1648" s="1">
        <v>130</v>
      </c>
      <c r="R1648" s="1">
        <v>80</v>
      </c>
      <c r="BB1648" s="7">
        <f>IF(Q1648&gt;0,RANK(Q1648,(N1648:P1648,Q1648:AE1648)),0)</f>
        <v>3</v>
      </c>
      <c r="BC1648" s="7">
        <f>IF(R1648&gt;0,RANK(R1648,(N1648:P1648,Q1648:AE1648)),0)</f>
        <v>4</v>
      </c>
      <c r="BD1648" s="7">
        <f>IF(T1648&gt;0,RANK(T1648,(N1648:P1648,Q1648:AE1648)),0)</f>
        <v>0</v>
      </c>
      <c r="BE1648" s="7">
        <f>IF(S1648&gt;0,RANK(S1648,(N1648:P1648,Q1648:AE1648)),0)</f>
        <v>0</v>
      </c>
      <c r="BF1648" s="2">
        <f t="shared" si="663"/>
        <v>9.4579847217169874E-3</v>
      </c>
      <c r="BG1648" s="2">
        <f t="shared" si="664"/>
        <v>5.8202982902873773E-3</v>
      </c>
      <c r="BH1648" s="2">
        <f t="shared" si="665"/>
        <v>0</v>
      </c>
      <c r="BI1648" s="2">
        <f t="shared" si="666"/>
        <v>0</v>
      </c>
      <c r="BK1648" t="s">
        <v>2252</v>
      </c>
      <c r="BL1648" t="s">
        <v>399</v>
      </c>
      <c r="BO1648" s="99">
        <v>42</v>
      </c>
      <c r="BP1648" s="97">
        <v>87</v>
      </c>
      <c r="BQ1648" s="103">
        <f t="shared" si="667"/>
        <v>42087</v>
      </c>
      <c r="BS1648" s="7" t="s">
        <v>2466</v>
      </c>
    </row>
    <row r="1649" spans="1:71" ht="14" hidden="1" customHeight="1" outlineLevel="1" x14ac:dyDescent="0.2">
      <c r="A1649" t="s">
        <v>1563</v>
      </c>
      <c r="B1649" t="s">
        <v>399</v>
      </c>
      <c r="C1649" s="1">
        <f t="shared" si="658"/>
        <v>55437</v>
      </c>
      <c r="D1649" s="7">
        <f>IF(N1649&gt;0, RANK(N1649,(N1649:P1649,Q1649:AE1649)),0)</f>
        <v>1</v>
      </c>
      <c r="E1649" s="7">
        <f>IF(O1649&gt;0,RANK(O1649,(N1649:P1649,Q1649:AE1649)),0)</f>
        <v>2</v>
      </c>
      <c r="F1649" s="7">
        <f>IF(P1649&gt;0,RANK(P1649,(N1649:P1649,Q1649:AE1649)),0)</f>
        <v>0</v>
      </c>
      <c r="G1649" s="1">
        <f t="shared" si="647"/>
        <v>9534</v>
      </c>
      <c r="H1649" s="2">
        <f t="shared" si="648"/>
        <v>0.17197900319281345</v>
      </c>
      <c r="I1649" s="2"/>
      <c r="J1649" s="2">
        <f t="shared" si="659"/>
        <v>0.57838627631365336</v>
      </c>
      <c r="K1649" s="2">
        <f t="shared" si="660"/>
        <v>0.40640727312083985</v>
      </c>
      <c r="L1649" s="2">
        <f t="shared" si="661"/>
        <v>0</v>
      </c>
      <c r="M1649" s="2">
        <f t="shared" si="662"/>
        <v>1.5206450565506791E-2</v>
      </c>
      <c r="N1649" s="1">
        <v>32064</v>
      </c>
      <c r="O1649" s="1">
        <v>22530</v>
      </c>
      <c r="Q1649" s="1">
        <v>481</v>
      </c>
      <c r="R1649" s="1">
        <v>362</v>
      </c>
      <c r="BB1649" s="7">
        <f>IF(Q1649&gt;0,RANK(Q1649,(N1649:P1649,Q1649:AE1649)),0)</f>
        <v>3</v>
      </c>
      <c r="BC1649" s="7">
        <f>IF(R1649&gt;0,RANK(R1649,(N1649:P1649,Q1649:AE1649)),0)</f>
        <v>4</v>
      </c>
      <c r="BD1649" s="7">
        <f>IF(T1649&gt;0,RANK(T1649,(N1649:P1649,Q1649:AE1649)),0)</f>
        <v>0</v>
      </c>
      <c r="BE1649" s="7">
        <f>IF(S1649&gt;0,RANK(S1649,(N1649:P1649,Q1649:AE1649)),0)</f>
        <v>0</v>
      </c>
      <c r="BF1649" s="2">
        <f t="shared" si="663"/>
        <v>8.6765156844706599E-3</v>
      </c>
      <c r="BG1649" s="2">
        <f t="shared" si="664"/>
        <v>6.5299348810361315E-3</v>
      </c>
      <c r="BH1649" s="2">
        <f t="shared" si="665"/>
        <v>0</v>
      </c>
      <c r="BI1649" s="2">
        <f t="shared" si="666"/>
        <v>0</v>
      </c>
      <c r="BK1649" t="s">
        <v>1563</v>
      </c>
      <c r="BL1649" t="s">
        <v>399</v>
      </c>
      <c r="BO1649" s="99">
        <v>42</v>
      </c>
      <c r="BP1649" s="97">
        <v>89</v>
      </c>
      <c r="BQ1649" s="103">
        <f t="shared" si="667"/>
        <v>42089</v>
      </c>
      <c r="BS1649" s="7" t="s">
        <v>2466</v>
      </c>
    </row>
    <row r="1650" spans="1:71" ht="14" hidden="1" customHeight="1" outlineLevel="1" x14ac:dyDescent="0.2">
      <c r="A1650" t="s">
        <v>24</v>
      </c>
      <c r="B1650" t="s">
        <v>399</v>
      </c>
      <c r="C1650" s="1">
        <f t="shared" si="658"/>
        <v>381446</v>
      </c>
      <c r="D1650" s="7">
        <f>IF(N1650&gt;0, RANK(N1650,(N1650:P1650,Q1650:AE1650)),0)</f>
        <v>1</v>
      </c>
      <c r="E1650" s="7">
        <f>IF(O1650&gt;0,RANK(O1650,(N1650:P1650,Q1650:AE1650)),0)</f>
        <v>2</v>
      </c>
      <c r="F1650" s="7">
        <f>IF(P1650&gt;0,RANK(P1650,(N1650:P1650,Q1650:AE1650)),0)</f>
        <v>0</v>
      </c>
      <c r="G1650" s="1">
        <f t="shared" si="647"/>
        <v>136046</v>
      </c>
      <c r="H1650" s="2">
        <f t="shared" si="648"/>
        <v>0.35665860960660223</v>
      </c>
      <c r="I1650" s="2"/>
      <c r="J1650" s="2">
        <f t="shared" si="659"/>
        <v>0.6717910267770536</v>
      </c>
      <c r="K1650" s="2">
        <f t="shared" si="660"/>
        <v>0.31513241717045137</v>
      </c>
      <c r="L1650" s="2">
        <f t="shared" si="661"/>
        <v>0</v>
      </c>
      <c r="M1650" s="2">
        <f t="shared" si="662"/>
        <v>1.3076556052495025E-2</v>
      </c>
      <c r="N1650" s="1">
        <v>256252</v>
      </c>
      <c r="O1650" s="1">
        <v>120206</v>
      </c>
      <c r="Q1650" s="1">
        <v>3260</v>
      </c>
      <c r="R1650" s="1">
        <v>1728</v>
      </c>
      <c r="BB1650" s="7">
        <f>IF(Q1650&gt;0,RANK(Q1650,(N1650:P1650,Q1650:AE1650)),0)</f>
        <v>3</v>
      </c>
      <c r="BC1650" s="7">
        <f>IF(R1650&gt;0,RANK(R1650,(N1650:P1650,Q1650:AE1650)),0)</f>
        <v>4</v>
      </c>
      <c r="BD1650" s="7">
        <f>IF(T1650&gt;0,RANK(T1650,(N1650:P1650,Q1650:AE1650)),0)</f>
        <v>0</v>
      </c>
      <c r="BE1650" s="7">
        <f>IF(S1650&gt;0,RANK(S1650,(N1650:P1650,Q1650:AE1650)),0)</f>
        <v>0</v>
      </c>
      <c r="BF1650" s="2">
        <f t="shared" si="663"/>
        <v>8.5464259685512495E-3</v>
      </c>
      <c r="BG1650" s="2">
        <f t="shared" si="664"/>
        <v>4.5301300839437298E-3</v>
      </c>
      <c r="BH1650" s="2">
        <f t="shared" si="665"/>
        <v>0</v>
      </c>
      <c r="BI1650" s="2">
        <f t="shared" si="666"/>
        <v>0</v>
      </c>
      <c r="BK1650" t="s">
        <v>24</v>
      </c>
      <c r="BL1650" t="s">
        <v>399</v>
      </c>
      <c r="BO1650" s="99">
        <v>42</v>
      </c>
      <c r="BP1650" s="97">
        <v>91</v>
      </c>
      <c r="BQ1650" s="103">
        <f t="shared" si="667"/>
        <v>42091</v>
      </c>
      <c r="BS1650" s="7" t="s">
        <v>2466</v>
      </c>
    </row>
    <row r="1651" spans="1:71" ht="14" hidden="1" customHeight="1" outlineLevel="1" x14ac:dyDescent="0.2">
      <c r="A1651" t="s">
        <v>2253</v>
      </c>
      <c r="B1651" t="s">
        <v>399</v>
      </c>
      <c r="C1651" s="1">
        <f t="shared" si="658"/>
        <v>7015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0</v>
      </c>
      <c r="G1651" s="1">
        <f t="shared" si="647"/>
        <v>414</v>
      </c>
      <c r="H1651" s="2">
        <f t="shared" si="648"/>
        <v>5.9016393442622953E-2</v>
      </c>
      <c r="I1651" s="2"/>
      <c r="J1651" s="2">
        <f t="shared" si="659"/>
        <v>0.46015680684248039</v>
      </c>
      <c r="K1651" s="2">
        <f t="shared" si="660"/>
        <v>0.51917320028510339</v>
      </c>
      <c r="L1651" s="2">
        <f t="shared" si="661"/>
        <v>0</v>
      </c>
      <c r="M1651" s="2">
        <f t="shared" si="662"/>
        <v>2.0669992872416221E-2</v>
      </c>
      <c r="N1651" s="1">
        <v>3228</v>
      </c>
      <c r="O1651" s="1">
        <v>3642</v>
      </c>
      <c r="Q1651" s="1">
        <v>97</v>
      </c>
      <c r="R1651" s="1">
        <v>48</v>
      </c>
      <c r="BB1651" s="7">
        <f>IF(Q1651&gt;0,RANK(Q1651,(N1651:P1651,Q1651:AE1651)),0)</f>
        <v>3</v>
      </c>
      <c r="BC1651" s="7">
        <f>IF(R1651&gt;0,RANK(R1651,(N1651:P1651,Q1651:AE1651)),0)</f>
        <v>4</v>
      </c>
      <c r="BD1651" s="7">
        <f>IF(T1651&gt;0,RANK(T1651,(N1651:P1651,Q1651:AE1651)),0)</f>
        <v>0</v>
      </c>
      <c r="BE1651" s="7">
        <f>IF(S1651&gt;0,RANK(S1651,(N1651:P1651,Q1651:AE1651)),0)</f>
        <v>0</v>
      </c>
      <c r="BF1651" s="2">
        <f t="shared" si="663"/>
        <v>1.3827512473271561E-2</v>
      </c>
      <c r="BG1651" s="2">
        <f t="shared" si="664"/>
        <v>6.8424803991446901E-3</v>
      </c>
      <c r="BH1651" s="2">
        <f t="shared" si="665"/>
        <v>0</v>
      </c>
      <c r="BI1651" s="2">
        <f t="shared" si="666"/>
        <v>0</v>
      </c>
      <c r="BK1651" t="s">
        <v>2253</v>
      </c>
      <c r="BL1651" t="s">
        <v>399</v>
      </c>
      <c r="BO1651" s="99">
        <v>42</v>
      </c>
      <c r="BP1651" s="97">
        <v>93</v>
      </c>
      <c r="BQ1651" s="103">
        <f t="shared" si="667"/>
        <v>42093</v>
      </c>
      <c r="BS1651" s="7" t="s">
        <v>2466</v>
      </c>
    </row>
    <row r="1652" spans="1:71" ht="14" hidden="1" customHeight="1" outlineLevel="1" x14ac:dyDescent="0.2">
      <c r="A1652" t="s">
        <v>1667</v>
      </c>
      <c r="B1652" t="s">
        <v>399</v>
      </c>
      <c r="C1652" s="1">
        <f t="shared" si="658"/>
        <v>115122</v>
      </c>
      <c r="D1652" s="7">
        <f>IF(N1652&gt;0, RANK(N1652,(N1652:P1652,Q1652:AE1652)),0)</f>
        <v>1</v>
      </c>
      <c r="E1652" s="7">
        <f>IF(O1652&gt;0,RANK(O1652,(N1652:P1652,Q1652:AE1652)),0)</f>
        <v>2</v>
      </c>
      <c r="F1652" s="7">
        <f>IF(P1652&gt;0,RANK(P1652,(N1652:P1652,Q1652:AE1652)),0)</f>
        <v>0</v>
      </c>
      <c r="G1652" s="1">
        <f t="shared" si="647"/>
        <v>18222</v>
      </c>
      <c r="H1652" s="2">
        <f t="shared" si="648"/>
        <v>0.15828425496429874</v>
      </c>
      <c r="I1652" s="2"/>
      <c r="J1652" s="2">
        <f t="shared" si="659"/>
        <v>0.57112454613366692</v>
      </c>
      <c r="K1652" s="2">
        <f t="shared" si="660"/>
        <v>0.41284029116936816</v>
      </c>
      <c r="L1652" s="2">
        <f t="shared" si="661"/>
        <v>0</v>
      </c>
      <c r="M1652" s="2">
        <f t="shared" si="662"/>
        <v>1.6035162696964922E-2</v>
      </c>
      <c r="N1652" s="1">
        <v>65749</v>
      </c>
      <c r="O1652" s="1">
        <v>47527</v>
      </c>
      <c r="Q1652" s="1">
        <v>1211</v>
      </c>
      <c r="R1652" s="1">
        <v>635</v>
      </c>
      <c r="BB1652" s="7">
        <f>IF(Q1652&gt;0,RANK(Q1652,(N1652:P1652,Q1652:AE1652)),0)</f>
        <v>3</v>
      </c>
      <c r="BC1652" s="7">
        <f>IF(R1652&gt;0,RANK(R1652,(N1652:P1652,Q1652:AE1652)),0)</f>
        <v>4</v>
      </c>
      <c r="BD1652" s="7">
        <f>IF(T1652&gt;0,RANK(T1652,(N1652:P1652,Q1652:AE1652)),0)</f>
        <v>0</v>
      </c>
      <c r="BE1652" s="7">
        <f>IF(S1652&gt;0,RANK(S1652,(N1652:P1652,Q1652:AE1652)),0)</f>
        <v>0</v>
      </c>
      <c r="BF1652" s="2">
        <f t="shared" si="663"/>
        <v>1.0519275203696948E-2</v>
      </c>
      <c r="BG1652" s="2">
        <f t="shared" si="664"/>
        <v>5.5158874932680112E-3</v>
      </c>
      <c r="BH1652" s="2">
        <f t="shared" si="665"/>
        <v>0</v>
      </c>
      <c r="BI1652" s="2">
        <f t="shared" si="666"/>
        <v>0</v>
      </c>
      <c r="BK1652" t="s">
        <v>1667</v>
      </c>
      <c r="BL1652" t="s">
        <v>399</v>
      </c>
      <c r="BO1652" s="99">
        <v>42</v>
      </c>
      <c r="BP1652" s="97">
        <v>95</v>
      </c>
      <c r="BQ1652" s="103">
        <f t="shared" si="667"/>
        <v>42095</v>
      </c>
      <c r="BS1652" s="7" t="s">
        <v>2466</v>
      </c>
    </row>
    <row r="1653" spans="1:71" ht="14" hidden="1" customHeight="1" outlineLevel="1" x14ac:dyDescent="0.2">
      <c r="A1653" t="s">
        <v>1049</v>
      </c>
      <c r="B1653" t="s">
        <v>399</v>
      </c>
      <c r="C1653" s="1">
        <f t="shared" si="658"/>
        <v>28821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0</v>
      </c>
      <c r="G1653" s="1">
        <f t="shared" si="647"/>
        <v>3987</v>
      </c>
      <c r="H1653" s="2">
        <f t="shared" si="648"/>
        <v>0.13833662954095971</v>
      </c>
      <c r="I1653" s="2"/>
      <c r="J1653" s="2">
        <f t="shared" si="659"/>
        <v>0.4210471531175185</v>
      </c>
      <c r="K1653" s="2">
        <f t="shared" si="660"/>
        <v>0.55938378265847821</v>
      </c>
      <c r="L1653" s="2">
        <f t="shared" si="661"/>
        <v>0</v>
      </c>
      <c r="M1653" s="2">
        <f t="shared" si="662"/>
        <v>1.9569064224003285E-2</v>
      </c>
      <c r="N1653" s="1">
        <v>12135</v>
      </c>
      <c r="O1653" s="1">
        <v>16122</v>
      </c>
      <c r="Q1653" s="1">
        <v>360</v>
      </c>
      <c r="R1653" s="1">
        <v>204</v>
      </c>
      <c r="BB1653" s="7">
        <f>IF(Q1653&gt;0,RANK(Q1653,(N1653:P1653,Q1653:AE1653)),0)</f>
        <v>3</v>
      </c>
      <c r="BC1653" s="7">
        <f>IF(R1653&gt;0,RANK(R1653,(N1653:P1653,Q1653:AE1653)),0)</f>
        <v>4</v>
      </c>
      <c r="BD1653" s="7">
        <f>IF(T1653&gt;0,RANK(T1653,(N1653:P1653,Q1653:AE1653)),0)</f>
        <v>0</v>
      </c>
      <c r="BE1653" s="7">
        <f>IF(S1653&gt;0,RANK(S1653,(N1653:P1653,Q1653:AE1653)),0)</f>
        <v>0</v>
      </c>
      <c r="BF1653" s="2">
        <f t="shared" si="663"/>
        <v>1.2490892057874467E-2</v>
      </c>
      <c r="BG1653" s="2">
        <f t="shared" si="664"/>
        <v>7.0781721661288648E-3</v>
      </c>
      <c r="BH1653" s="2">
        <f t="shared" si="665"/>
        <v>0</v>
      </c>
      <c r="BI1653" s="2">
        <f t="shared" si="666"/>
        <v>0</v>
      </c>
      <c r="BK1653" t="s">
        <v>1049</v>
      </c>
      <c r="BL1653" t="s">
        <v>399</v>
      </c>
      <c r="BO1653" s="99">
        <v>42</v>
      </c>
      <c r="BP1653" s="97">
        <v>97</v>
      </c>
      <c r="BQ1653" s="103">
        <f t="shared" si="667"/>
        <v>42097</v>
      </c>
      <c r="BS1653" s="7" t="s">
        <v>2466</v>
      </c>
    </row>
    <row r="1654" spans="1:71" ht="14" hidden="1" customHeight="1" outlineLevel="1" x14ac:dyDescent="0.2">
      <c r="A1654" t="s">
        <v>2217</v>
      </c>
      <c r="B1654" t="s">
        <v>399</v>
      </c>
      <c r="C1654" s="1">
        <f t="shared" si="658"/>
        <v>17196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0</v>
      </c>
      <c r="G1654" s="1">
        <f t="shared" si="647"/>
        <v>5010</v>
      </c>
      <c r="H1654" s="2">
        <f t="shared" si="648"/>
        <v>0.29134682484298674</v>
      </c>
      <c r="I1654" s="2"/>
      <c r="J1654" s="2">
        <f t="shared" si="659"/>
        <v>0.34339381251453827</v>
      </c>
      <c r="K1654" s="2">
        <f t="shared" si="660"/>
        <v>0.63474063735752495</v>
      </c>
      <c r="L1654" s="2">
        <f t="shared" si="661"/>
        <v>0</v>
      </c>
      <c r="M1654" s="2">
        <f t="shared" si="662"/>
        <v>2.1865550127936784E-2</v>
      </c>
      <c r="N1654" s="1">
        <v>5905</v>
      </c>
      <c r="O1654" s="1">
        <v>10915</v>
      </c>
      <c r="Q1654" s="1">
        <v>262</v>
      </c>
      <c r="R1654" s="1">
        <v>114</v>
      </c>
      <c r="BB1654" s="7">
        <f>IF(Q1654&gt;0,RANK(Q1654,(N1654:P1654,Q1654:AE1654)),0)</f>
        <v>3</v>
      </c>
      <c r="BC1654" s="7">
        <f>IF(R1654&gt;0,RANK(R1654,(N1654:P1654,Q1654:AE1654)),0)</f>
        <v>4</v>
      </c>
      <c r="BD1654" s="7">
        <f>IF(T1654&gt;0,RANK(T1654,(N1654:P1654,Q1654:AE1654)),0)</f>
        <v>0</v>
      </c>
      <c r="BE1654" s="7">
        <f>IF(S1654&gt;0,RANK(S1654,(N1654:P1654,Q1654:AE1654)),0)</f>
        <v>0</v>
      </c>
      <c r="BF1654" s="2">
        <f t="shared" si="663"/>
        <v>1.5236101418934635E-2</v>
      </c>
      <c r="BG1654" s="2">
        <f t="shared" si="664"/>
        <v>6.6294487090020936E-3</v>
      </c>
      <c r="BH1654" s="2">
        <f t="shared" si="665"/>
        <v>0</v>
      </c>
      <c r="BI1654" s="2">
        <f t="shared" si="666"/>
        <v>0</v>
      </c>
      <c r="BK1654" t="s">
        <v>2217</v>
      </c>
      <c r="BL1654" t="s">
        <v>399</v>
      </c>
      <c r="BO1654" s="99">
        <v>42</v>
      </c>
      <c r="BP1654" s="97">
        <v>99</v>
      </c>
      <c r="BQ1654" s="103">
        <f t="shared" si="667"/>
        <v>42099</v>
      </c>
      <c r="BS1654" s="7" t="s">
        <v>2466</v>
      </c>
    </row>
    <row r="1655" spans="1:71" ht="14" hidden="1" customHeight="1" outlineLevel="1" x14ac:dyDescent="0.2">
      <c r="A1655" t="s">
        <v>1380</v>
      </c>
      <c r="B1655" t="s">
        <v>399</v>
      </c>
      <c r="C1655" s="1">
        <f t="shared" si="658"/>
        <v>554175</v>
      </c>
      <c r="D1655" s="7">
        <f>IF(N1655&gt;0, RANK(N1655,(N1655:P1655,Q1655:AE1655)),0)</f>
        <v>1</v>
      </c>
      <c r="E1655" s="7">
        <f>IF(O1655&gt;0,RANK(O1655,(N1655:P1655,Q1655:AE1655)),0)</f>
        <v>2</v>
      </c>
      <c r="F1655" s="7">
        <f>IF(P1655&gt;0,RANK(P1655,(N1655:P1655,Q1655:AE1655)),0)</f>
        <v>0</v>
      </c>
      <c r="G1655" s="1">
        <f t="shared" si="647"/>
        <v>419610</v>
      </c>
      <c r="H1655" s="2">
        <f t="shared" si="648"/>
        <v>0.75717959128434154</v>
      </c>
      <c r="I1655" s="2"/>
      <c r="J1655" s="2">
        <f t="shared" si="659"/>
        <v>0.87359408129201066</v>
      </c>
      <c r="K1655" s="2">
        <f t="shared" si="660"/>
        <v>0.11641449000766906</v>
      </c>
      <c r="L1655" s="2">
        <f t="shared" si="661"/>
        <v>0</v>
      </c>
      <c r="M1655" s="2">
        <f t="shared" si="662"/>
        <v>9.9914287003202845E-3</v>
      </c>
      <c r="N1655" s="1">
        <v>484124</v>
      </c>
      <c r="O1655" s="1">
        <v>64514</v>
      </c>
      <c r="Q1655" s="1">
        <v>2593</v>
      </c>
      <c r="R1655" s="1">
        <v>2944</v>
      </c>
      <c r="BB1655" s="7">
        <f>IF(Q1655&gt;0,RANK(Q1655,(N1655:P1655,Q1655:AE1655)),0)</f>
        <v>4</v>
      </c>
      <c r="BC1655" s="7">
        <f>IF(R1655&gt;0,RANK(R1655,(N1655:P1655,Q1655:AE1655)),0)</f>
        <v>3</v>
      </c>
      <c r="BD1655" s="7">
        <f>IF(T1655&gt;0,RANK(T1655,(N1655:P1655,Q1655:AE1655)),0)</f>
        <v>0</v>
      </c>
      <c r="BE1655" s="7">
        <f>IF(S1655&gt;0,RANK(S1655,(N1655:P1655,Q1655:AE1655)),0)</f>
        <v>0</v>
      </c>
      <c r="BF1655" s="2">
        <f t="shared" si="663"/>
        <v>4.6790273830468717E-3</v>
      </c>
      <c r="BG1655" s="2">
        <f t="shared" si="664"/>
        <v>5.3124013172734241E-3</v>
      </c>
      <c r="BH1655" s="2">
        <f t="shared" si="665"/>
        <v>0</v>
      </c>
      <c r="BI1655" s="2">
        <f t="shared" si="666"/>
        <v>0</v>
      </c>
      <c r="BK1655" t="s">
        <v>1380</v>
      </c>
      <c r="BL1655" t="s">
        <v>399</v>
      </c>
      <c r="BO1655" s="99">
        <v>42</v>
      </c>
      <c r="BP1655" s="97">
        <v>101</v>
      </c>
      <c r="BQ1655" s="103">
        <f t="shared" si="667"/>
        <v>42101</v>
      </c>
      <c r="BS1655" s="7" t="s">
        <v>2466</v>
      </c>
    </row>
    <row r="1656" spans="1:71" ht="14" hidden="1" customHeight="1" outlineLevel="1" x14ac:dyDescent="0.2">
      <c r="A1656" t="s">
        <v>1972</v>
      </c>
      <c r="B1656" t="s">
        <v>399</v>
      </c>
      <c r="C1656" s="1">
        <f t="shared" si="658"/>
        <v>20800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0</v>
      </c>
      <c r="G1656" s="1">
        <f t="shared" si="647"/>
        <v>2334</v>
      </c>
      <c r="H1656" s="2">
        <f t="shared" si="648"/>
        <v>0.11221153846153846</v>
      </c>
      <c r="I1656" s="2"/>
      <c r="J1656" s="2">
        <f t="shared" si="659"/>
        <v>0.43625000000000003</v>
      </c>
      <c r="K1656" s="2">
        <f t="shared" si="660"/>
        <v>0.54846153846153844</v>
      </c>
      <c r="L1656" s="2">
        <f t="shared" si="661"/>
        <v>0</v>
      </c>
      <c r="M1656" s="2">
        <f t="shared" si="662"/>
        <v>1.5288461538461529E-2</v>
      </c>
      <c r="N1656" s="1">
        <v>9074</v>
      </c>
      <c r="O1656" s="1">
        <v>11408</v>
      </c>
      <c r="Q1656" s="1">
        <v>184</v>
      </c>
      <c r="R1656" s="1">
        <v>134</v>
      </c>
      <c r="BB1656" s="7">
        <f>IF(Q1656&gt;0,RANK(Q1656,(N1656:P1656,Q1656:AE1656)),0)</f>
        <v>3</v>
      </c>
      <c r="BC1656" s="7">
        <f>IF(R1656&gt;0,RANK(R1656,(N1656:P1656,Q1656:AE1656)),0)</f>
        <v>4</v>
      </c>
      <c r="BD1656" s="7">
        <f>IF(T1656&gt;0,RANK(T1656,(N1656:P1656,Q1656:AE1656)),0)</f>
        <v>0</v>
      </c>
      <c r="BE1656" s="7">
        <f>IF(S1656&gt;0,RANK(S1656,(N1656:P1656,Q1656:AE1656)),0)</f>
        <v>0</v>
      </c>
      <c r="BF1656" s="2">
        <f t="shared" si="663"/>
        <v>8.8461538461538456E-3</v>
      </c>
      <c r="BG1656" s="2">
        <f t="shared" si="664"/>
        <v>6.4423076923076925E-3</v>
      </c>
      <c r="BH1656" s="2">
        <f t="shared" si="665"/>
        <v>0</v>
      </c>
      <c r="BI1656" s="2">
        <f t="shared" si="666"/>
        <v>0</v>
      </c>
      <c r="BK1656" t="s">
        <v>1972</v>
      </c>
      <c r="BL1656" t="s">
        <v>399</v>
      </c>
      <c r="BO1656" s="99">
        <v>42</v>
      </c>
      <c r="BP1656" s="97">
        <v>103</v>
      </c>
      <c r="BQ1656" s="103">
        <f t="shared" si="667"/>
        <v>42103</v>
      </c>
      <c r="BS1656" s="7" t="s">
        <v>2466</v>
      </c>
    </row>
    <row r="1657" spans="1:71" ht="14" hidden="1" customHeight="1" outlineLevel="1" x14ac:dyDescent="0.2">
      <c r="A1657" t="s">
        <v>1829</v>
      </c>
      <c r="B1657" t="s">
        <v>399</v>
      </c>
      <c r="C1657" s="1">
        <f t="shared" si="658"/>
        <v>6248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0</v>
      </c>
      <c r="G1657" s="1">
        <f t="shared" si="647"/>
        <v>3235</v>
      </c>
      <c r="H1657" s="2">
        <f t="shared" si="648"/>
        <v>0.51776568501920617</v>
      </c>
      <c r="I1657" s="2"/>
      <c r="J1657" s="2">
        <f t="shared" si="659"/>
        <v>0.23239436619718309</v>
      </c>
      <c r="K1657" s="2">
        <f t="shared" si="660"/>
        <v>0.75016005121638929</v>
      </c>
      <c r="L1657" s="2">
        <f t="shared" si="661"/>
        <v>0</v>
      </c>
      <c r="M1657" s="2">
        <f t="shared" si="662"/>
        <v>1.7445582586427588E-2</v>
      </c>
      <c r="N1657" s="1">
        <v>1452</v>
      </c>
      <c r="O1657" s="1">
        <v>4687</v>
      </c>
      <c r="Q1657" s="1">
        <v>67</v>
      </c>
      <c r="R1657" s="1">
        <v>42</v>
      </c>
      <c r="BB1657" s="7">
        <f>IF(Q1657&gt;0,RANK(Q1657,(N1657:P1657,Q1657:AE1657)),0)</f>
        <v>3</v>
      </c>
      <c r="BC1657" s="7">
        <f>IF(R1657&gt;0,RANK(R1657,(N1657:P1657,Q1657:AE1657)),0)</f>
        <v>4</v>
      </c>
      <c r="BD1657" s="7">
        <f>IF(T1657&gt;0,RANK(T1657,(N1657:P1657,Q1657:AE1657)),0)</f>
        <v>0</v>
      </c>
      <c r="BE1657" s="7">
        <f>IF(S1657&gt;0,RANK(S1657,(N1657:P1657,Q1657:AE1657)),0)</f>
        <v>0</v>
      </c>
      <c r="BF1657" s="2">
        <f t="shared" si="663"/>
        <v>1.0723431498079385E-2</v>
      </c>
      <c r="BG1657" s="2">
        <f t="shared" si="664"/>
        <v>6.7221510883482714E-3</v>
      </c>
      <c r="BH1657" s="2">
        <f t="shared" si="665"/>
        <v>0</v>
      </c>
      <c r="BI1657" s="2">
        <f t="shared" si="666"/>
        <v>0</v>
      </c>
      <c r="BK1657" t="s">
        <v>1829</v>
      </c>
      <c r="BL1657" t="s">
        <v>399</v>
      </c>
      <c r="BO1657" s="99">
        <v>42</v>
      </c>
      <c r="BP1657" s="97">
        <v>105</v>
      </c>
      <c r="BQ1657" s="103">
        <f t="shared" si="667"/>
        <v>42105</v>
      </c>
      <c r="BS1657" s="7" t="s">
        <v>2466</v>
      </c>
    </row>
    <row r="1658" spans="1:71" ht="14" hidden="1" customHeight="1" outlineLevel="1" x14ac:dyDescent="0.2">
      <c r="A1658" t="s">
        <v>2251</v>
      </c>
      <c r="B1658" t="s">
        <v>399</v>
      </c>
      <c r="C1658" s="1">
        <f t="shared" si="658"/>
        <v>48718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0</v>
      </c>
      <c r="G1658" s="1">
        <f t="shared" si="647"/>
        <v>5461</v>
      </c>
      <c r="H1658" s="2">
        <f t="shared" si="648"/>
        <v>0.11209409253253418</v>
      </c>
      <c r="I1658" s="2"/>
      <c r="J1658" s="2">
        <f t="shared" si="659"/>
        <v>0.43472638449854262</v>
      </c>
      <c r="K1658" s="2">
        <f t="shared" si="660"/>
        <v>0.54682047703107683</v>
      </c>
      <c r="L1658" s="2">
        <f t="shared" si="661"/>
        <v>0</v>
      </c>
      <c r="M1658" s="2">
        <f t="shared" si="662"/>
        <v>1.8453138470380548E-2</v>
      </c>
      <c r="N1658" s="1">
        <v>21179</v>
      </c>
      <c r="O1658" s="1">
        <v>26640</v>
      </c>
      <c r="Q1658" s="1">
        <v>570</v>
      </c>
      <c r="R1658" s="1">
        <v>329</v>
      </c>
      <c r="BB1658" s="7">
        <f>IF(Q1658&gt;0,RANK(Q1658,(N1658:P1658,Q1658:AE1658)),0)</f>
        <v>3</v>
      </c>
      <c r="BC1658" s="7">
        <f>IF(R1658&gt;0,RANK(R1658,(N1658:P1658,Q1658:AE1658)),0)</f>
        <v>4</v>
      </c>
      <c r="BD1658" s="7">
        <f>IF(T1658&gt;0,RANK(T1658,(N1658:P1658,Q1658:AE1658)),0)</f>
        <v>0</v>
      </c>
      <c r="BE1658" s="7">
        <f>IF(S1658&gt;0,RANK(S1658,(N1658:P1658,Q1658:AE1658)),0)</f>
        <v>0</v>
      </c>
      <c r="BF1658" s="2">
        <f t="shared" si="663"/>
        <v>1.1699987684223491E-2</v>
      </c>
      <c r="BG1658" s="2">
        <f t="shared" si="664"/>
        <v>6.7531507861570668E-3</v>
      </c>
      <c r="BH1658" s="2">
        <f t="shared" si="665"/>
        <v>0</v>
      </c>
      <c r="BI1658" s="2">
        <f t="shared" si="666"/>
        <v>0</v>
      </c>
      <c r="BK1658" t="s">
        <v>2251</v>
      </c>
      <c r="BL1658" t="s">
        <v>399</v>
      </c>
      <c r="BO1658" s="99">
        <v>42</v>
      </c>
      <c r="BP1658" s="97">
        <v>107</v>
      </c>
      <c r="BQ1658" s="103">
        <f t="shared" si="667"/>
        <v>42107</v>
      </c>
      <c r="BS1658" s="7" t="s">
        <v>2466</v>
      </c>
    </row>
    <row r="1659" spans="1:71" ht="14" hidden="1" customHeight="1" outlineLevel="1" x14ac:dyDescent="0.2">
      <c r="A1659" t="s">
        <v>1412</v>
      </c>
      <c r="B1659" t="s">
        <v>399</v>
      </c>
      <c r="C1659" s="1">
        <f t="shared" si="658"/>
        <v>13332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0</v>
      </c>
      <c r="G1659" s="1">
        <f t="shared" si="647"/>
        <v>3450</v>
      </c>
      <c r="H1659" s="2">
        <f t="shared" si="648"/>
        <v>0.25877587758775877</v>
      </c>
      <c r="I1659" s="2"/>
      <c r="J1659" s="2">
        <f t="shared" si="659"/>
        <v>0.36251125112511251</v>
      </c>
      <c r="K1659" s="2">
        <f t="shared" si="660"/>
        <v>0.62128712871287128</v>
      </c>
      <c r="L1659" s="2">
        <f t="shared" si="661"/>
        <v>0</v>
      </c>
      <c r="M1659" s="2">
        <f t="shared" si="662"/>
        <v>1.6201620162016206E-2</v>
      </c>
      <c r="N1659" s="1">
        <v>4833</v>
      </c>
      <c r="O1659" s="1">
        <v>8283</v>
      </c>
      <c r="Q1659" s="1">
        <v>149</v>
      </c>
      <c r="R1659" s="1">
        <v>67</v>
      </c>
      <c r="BB1659" s="7">
        <f>IF(Q1659&gt;0,RANK(Q1659,(N1659:P1659,Q1659:AE1659)),0)</f>
        <v>3</v>
      </c>
      <c r="BC1659" s="7">
        <f>IF(R1659&gt;0,RANK(R1659,(N1659:P1659,Q1659:AE1659)),0)</f>
        <v>4</v>
      </c>
      <c r="BD1659" s="7">
        <f>IF(T1659&gt;0,RANK(T1659,(N1659:P1659,Q1659:AE1659)),0)</f>
        <v>0</v>
      </c>
      <c r="BE1659" s="7">
        <f>IF(S1659&gt;0,RANK(S1659,(N1659:P1659,Q1659:AE1659)),0)</f>
        <v>0</v>
      </c>
      <c r="BF1659" s="2">
        <f t="shared" si="663"/>
        <v>1.1176117611761176E-2</v>
      </c>
      <c r="BG1659" s="2">
        <f t="shared" si="664"/>
        <v>5.0255025502550258E-3</v>
      </c>
      <c r="BH1659" s="2">
        <f t="shared" si="665"/>
        <v>0</v>
      </c>
      <c r="BI1659" s="2">
        <f t="shared" si="666"/>
        <v>0</v>
      </c>
      <c r="BK1659" t="s">
        <v>1412</v>
      </c>
      <c r="BL1659" t="s">
        <v>399</v>
      </c>
      <c r="BO1659" s="99">
        <v>42</v>
      </c>
      <c r="BP1659" s="97">
        <v>109</v>
      </c>
      <c r="BQ1659" s="103">
        <f t="shared" si="667"/>
        <v>42109</v>
      </c>
      <c r="BS1659" s="7" t="s">
        <v>2466</v>
      </c>
    </row>
    <row r="1660" spans="1:71" ht="14" hidden="1" customHeight="1" outlineLevel="1" x14ac:dyDescent="0.2">
      <c r="A1660" t="s">
        <v>1616</v>
      </c>
      <c r="B1660" t="s">
        <v>399</v>
      </c>
      <c r="C1660" s="1">
        <f t="shared" si="658"/>
        <v>28728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0</v>
      </c>
      <c r="G1660" s="1">
        <f t="shared" si="647"/>
        <v>9882</v>
      </c>
      <c r="H1660" s="2">
        <f t="shared" si="648"/>
        <v>0.34398496240601506</v>
      </c>
      <c r="I1660" s="2"/>
      <c r="J1660" s="2">
        <f t="shared" si="659"/>
        <v>0.31808688387635758</v>
      </c>
      <c r="K1660" s="2">
        <f t="shared" si="660"/>
        <v>0.66207184628237259</v>
      </c>
      <c r="L1660" s="2">
        <f t="shared" si="661"/>
        <v>0</v>
      </c>
      <c r="M1660" s="2">
        <f t="shared" si="662"/>
        <v>1.9841269841269882E-2</v>
      </c>
      <c r="N1660" s="1">
        <v>9138</v>
      </c>
      <c r="O1660" s="1">
        <v>19020</v>
      </c>
      <c r="Q1660" s="1">
        <v>366</v>
      </c>
      <c r="R1660" s="1">
        <v>204</v>
      </c>
      <c r="BB1660" s="7">
        <f>IF(Q1660&gt;0,RANK(Q1660,(N1660:P1660,Q1660:AE1660)),0)</f>
        <v>3</v>
      </c>
      <c r="BC1660" s="7">
        <f>IF(R1660&gt;0,RANK(R1660,(N1660:P1660,Q1660:AE1660)),0)</f>
        <v>4</v>
      </c>
      <c r="BD1660" s="7">
        <f>IF(T1660&gt;0,RANK(T1660,(N1660:P1660,Q1660:AE1660)),0)</f>
        <v>0</v>
      </c>
      <c r="BE1660" s="7">
        <f>IF(S1660&gt;0,RANK(S1660,(N1660:P1660,Q1660:AE1660)),0)</f>
        <v>0</v>
      </c>
      <c r="BF1660" s="2">
        <f t="shared" si="663"/>
        <v>1.2740183792815371E-2</v>
      </c>
      <c r="BG1660" s="2">
        <f t="shared" si="664"/>
        <v>7.1010860484544691E-3</v>
      </c>
      <c r="BH1660" s="2">
        <f t="shared" si="665"/>
        <v>0</v>
      </c>
      <c r="BI1660" s="2">
        <f t="shared" si="666"/>
        <v>0</v>
      </c>
      <c r="BK1660" t="s">
        <v>1616</v>
      </c>
      <c r="BL1660" t="s">
        <v>399</v>
      </c>
      <c r="BO1660" s="99">
        <v>42</v>
      </c>
      <c r="BP1660" s="97">
        <v>111</v>
      </c>
      <c r="BQ1660" s="103">
        <f t="shared" si="667"/>
        <v>42111</v>
      </c>
      <c r="BS1660" s="7" t="s">
        <v>2466</v>
      </c>
    </row>
    <row r="1661" spans="1:71" ht="14" hidden="1" customHeight="1" outlineLevel="1" x14ac:dyDescent="0.2">
      <c r="A1661" t="s">
        <v>647</v>
      </c>
      <c r="B1661" t="s">
        <v>399</v>
      </c>
      <c r="C1661" s="1">
        <f t="shared" si="658"/>
        <v>2699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0</v>
      </c>
      <c r="G1661" s="1">
        <f t="shared" si="647"/>
        <v>684</v>
      </c>
      <c r="H1661" s="2">
        <f t="shared" si="648"/>
        <v>0.25342719525750279</v>
      </c>
      <c r="I1661" s="2"/>
      <c r="J1661" s="2">
        <f t="shared" si="659"/>
        <v>0.36198592071137459</v>
      </c>
      <c r="K1661" s="2">
        <f t="shared" si="660"/>
        <v>0.61541311596887738</v>
      </c>
      <c r="L1661" s="2">
        <f t="shared" si="661"/>
        <v>0</v>
      </c>
      <c r="M1661" s="2">
        <f t="shared" si="662"/>
        <v>2.2600963319748035E-2</v>
      </c>
      <c r="N1661" s="1">
        <v>977</v>
      </c>
      <c r="O1661" s="1">
        <v>1661</v>
      </c>
      <c r="Q1661" s="1">
        <v>50</v>
      </c>
      <c r="R1661" s="1">
        <v>11</v>
      </c>
      <c r="BB1661" s="7">
        <f>IF(Q1661&gt;0,RANK(Q1661,(N1661:P1661,Q1661:AE1661)),0)</f>
        <v>3</v>
      </c>
      <c r="BC1661" s="7">
        <f>IF(R1661&gt;0,RANK(R1661,(N1661:P1661,Q1661:AE1661)),0)</f>
        <v>4</v>
      </c>
      <c r="BD1661" s="7">
        <f>IF(T1661&gt;0,RANK(T1661,(N1661:P1661,Q1661:AE1661)),0)</f>
        <v>0</v>
      </c>
      <c r="BE1661" s="7">
        <f>IF(S1661&gt;0,RANK(S1661,(N1661:P1661,Q1661:AE1661)),0)</f>
        <v>0</v>
      </c>
      <c r="BF1661" s="2">
        <f t="shared" si="663"/>
        <v>1.8525379770285292E-2</v>
      </c>
      <c r="BG1661" s="2">
        <f t="shared" si="664"/>
        <v>4.0755835494627642E-3</v>
      </c>
      <c r="BH1661" s="2">
        <f t="shared" si="665"/>
        <v>0</v>
      </c>
      <c r="BI1661" s="2">
        <f t="shared" si="666"/>
        <v>0</v>
      </c>
      <c r="BK1661" t="s">
        <v>647</v>
      </c>
      <c r="BL1661" t="s">
        <v>399</v>
      </c>
      <c r="BO1661" s="99">
        <v>42</v>
      </c>
      <c r="BP1661" s="97">
        <v>113</v>
      </c>
      <c r="BQ1661" s="103">
        <f t="shared" si="667"/>
        <v>42113</v>
      </c>
      <c r="BS1661" s="7" t="s">
        <v>2466</v>
      </c>
    </row>
    <row r="1662" spans="1:71" ht="14" hidden="1" customHeight="1" outlineLevel="1" x14ac:dyDescent="0.2">
      <c r="A1662" t="s">
        <v>2406</v>
      </c>
      <c r="B1662" t="s">
        <v>399</v>
      </c>
      <c r="C1662" s="1">
        <f t="shared" si="658"/>
        <v>15719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0</v>
      </c>
      <c r="G1662" s="1">
        <f t="shared" si="647"/>
        <v>4864</v>
      </c>
      <c r="H1662" s="2">
        <f t="shared" si="648"/>
        <v>0.30943444239455437</v>
      </c>
      <c r="I1662" s="2"/>
      <c r="J1662" s="2">
        <f t="shared" si="659"/>
        <v>0.33545390928176094</v>
      </c>
      <c r="K1662" s="2">
        <f t="shared" si="660"/>
        <v>0.64488835167631531</v>
      </c>
      <c r="L1662" s="2">
        <f t="shared" si="661"/>
        <v>0</v>
      </c>
      <c r="M1662" s="2">
        <f t="shared" si="662"/>
        <v>1.9657739041923694E-2</v>
      </c>
      <c r="N1662" s="1">
        <v>5273</v>
      </c>
      <c r="O1662" s="1">
        <v>10137</v>
      </c>
      <c r="Q1662" s="1">
        <v>177</v>
      </c>
      <c r="R1662" s="1">
        <v>132</v>
      </c>
      <c r="BB1662" s="7">
        <f>IF(Q1662&gt;0,RANK(Q1662,(N1662:P1662,Q1662:AE1662)),0)</f>
        <v>3</v>
      </c>
      <c r="BC1662" s="7">
        <f>IF(R1662&gt;0,RANK(R1662,(N1662:P1662,Q1662:AE1662)),0)</f>
        <v>4</v>
      </c>
      <c r="BD1662" s="7">
        <f>IF(T1662&gt;0,RANK(T1662,(N1662:P1662,Q1662:AE1662)),0)</f>
        <v>0</v>
      </c>
      <c r="BE1662" s="7">
        <f>IF(S1662&gt;0,RANK(S1662,(N1662:P1662,Q1662:AE1662)),0)</f>
        <v>0</v>
      </c>
      <c r="BF1662" s="2">
        <f t="shared" si="663"/>
        <v>1.1260258286150519E-2</v>
      </c>
      <c r="BG1662" s="2">
        <f t="shared" si="664"/>
        <v>8.3974807557732675E-3</v>
      </c>
      <c r="BH1662" s="2">
        <f t="shared" si="665"/>
        <v>0</v>
      </c>
      <c r="BI1662" s="2">
        <f t="shared" si="666"/>
        <v>0</v>
      </c>
      <c r="BK1662" t="s">
        <v>2406</v>
      </c>
      <c r="BL1662" t="s">
        <v>399</v>
      </c>
      <c r="BO1662" s="99">
        <v>42</v>
      </c>
      <c r="BP1662" s="97">
        <v>115</v>
      </c>
      <c r="BQ1662" s="103">
        <f t="shared" si="667"/>
        <v>42115</v>
      </c>
      <c r="BS1662" s="7" t="s">
        <v>2466</v>
      </c>
    </row>
    <row r="1663" spans="1:71" ht="14" hidden="1" customHeight="1" outlineLevel="1" x14ac:dyDescent="0.2">
      <c r="A1663" t="s">
        <v>1385</v>
      </c>
      <c r="B1663" t="s">
        <v>399</v>
      </c>
      <c r="C1663" s="1">
        <f t="shared" si="658"/>
        <v>14778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0</v>
      </c>
      <c r="G1663" s="1">
        <f t="shared" si="647"/>
        <v>6481</v>
      </c>
      <c r="H1663" s="2">
        <f t="shared" si="648"/>
        <v>0.43855731492759509</v>
      </c>
      <c r="I1663" s="2"/>
      <c r="J1663" s="2">
        <f t="shared" si="659"/>
        <v>0.27006360806604413</v>
      </c>
      <c r="K1663" s="2">
        <f t="shared" si="660"/>
        <v>0.70862092299363921</v>
      </c>
      <c r="L1663" s="2">
        <f t="shared" si="661"/>
        <v>0</v>
      </c>
      <c r="M1663" s="2">
        <f t="shared" si="662"/>
        <v>2.1315468940316662E-2</v>
      </c>
      <c r="N1663" s="1">
        <v>3991</v>
      </c>
      <c r="O1663" s="1">
        <v>10472</v>
      </c>
      <c r="Q1663" s="1">
        <v>179</v>
      </c>
      <c r="R1663" s="1">
        <v>136</v>
      </c>
      <c r="BB1663" s="7">
        <f>IF(Q1663&gt;0,RANK(Q1663,(N1663:P1663,Q1663:AE1663)),0)</f>
        <v>3</v>
      </c>
      <c r="BC1663" s="7">
        <f>IF(R1663&gt;0,RANK(R1663,(N1663:P1663,Q1663:AE1663)),0)</f>
        <v>4</v>
      </c>
      <c r="BD1663" s="7">
        <f>IF(T1663&gt;0,RANK(T1663,(N1663:P1663,Q1663:AE1663)),0)</f>
        <v>0</v>
      </c>
      <c r="BE1663" s="7">
        <f>IF(S1663&gt;0,RANK(S1663,(N1663:P1663,Q1663:AE1663)),0)</f>
        <v>0</v>
      </c>
      <c r="BF1663" s="2">
        <f t="shared" si="663"/>
        <v>1.2112599810529165E-2</v>
      </c>
      <c r="BG1663" s="2">
        <f t="shared" si="664"/>
        <v>9.2028691297875217E-3</v>
      </c>
      <c r="BH1663" s="2">
        <f t="shared" si="665"/>
        <v>0</v>
      </c>
      <c r="BI1663" s="2">
        <f t="shared" si="666"/>
        <v>0</v>
      </c>
      <c r="BK1663" t="s">
        <v>1385</v>
      </c>
      <c r="BL1663" t="s">
        <v>399</v>
      </c>
      <c r="BO1663" s="99">
        <v>42</v>
      </c>
      <c r="BP1663" s="97">
        <v>117</v>
      </c>
      <c r="BQ1663" s="103">
        <f t="shared" si="667"/>
        <v>42117</v>
      </c>
      <c r="BS1663" s="7" t="s">
        <v>2466</v>
      </c>
    </row>
    <row r="1664" spans="1:71" ht="14" hidden="1" customHeight="1" outlineLevel="1" x14ac:dyDescent="0.2">
      <c r="A1664" t="s">
        <v>680</v>
      </c>
      <c r="B1664" t="s">
        <v>399</v>
      </c>
      <c r="C1664" s="1">
        <f t="shared" si="658"/>
        <v>14396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0</v>
      </c>
      <c r="G1664" s="1">
        <f t="shared" si="647"/>
        <v>1250</v>
      </c>
      <c r="H1664" s="2">
        <f t="shared" si="648"/>
        <v>8.6829674909697133E-2</v>
      </c>
      <c r="I1664" s="2"/>
      <c r="J1664" s="2">
        <f t="shared" si="659"/>
        <v>0.44637399277577106</v>
      </c>
      <c r="K1664" s="2">
        <f t="shared" si="660"/>
        <v>0.53320366768546823</v>
      </c>
      <c r="L1664" s="2">
        <f t="shared" si="661"/>
        <v>0</v>
      </c>
      <c r="M1664" s="2">
        <f t="shared" si="662"/>
        <v>2.0422339538760714E-2</v>
      </c>
      <c r="N1664" s="1">
        <v>6426</v>
      </c>
      <c r="O1664" s="1">
        <v>7676</v>
      </c>
      <c r="Q1664" s="1">
        <v>201</v>
      </c>
      <c r="R1664" s="1">
        <v>93</v>
      </c>
      <c r="BB1664" s="7">
        <f>IF(Q1664&gt;0,RANK(Q1664,(N1664:P1664,Q1664:AE1664)),0)</f>
        <v>3</v>
      </c>
      <c r="BC1664" s="7">
        <f>IF(R1664&gt;0,RANK(R1664,(N1664:P1664,Q1664:AE1664)),0)</f>
        <v>4</v>
      </c>
      <c r="BD1664" s="7">
        <f>IF(T1664&gt;0,RANK(T1664,(N1664:P1664,Q1664:AE1664)),0)</f>
        <v>0</v>
      </c>
      <c r="BE1664" s="7">
        <f>IF(S1664&gt;0,RANK(S1664,(N1664:P1664,Q1664:AE1664)),0)</f>
        <v>0</v>
      </c>
      <c r="BF1664" s="2">
        <f t="shared" si="663"/>
        <v>1.39622117254793E-2</v>
      </c>
      <c r="BG1664" s="2">
        <f t="shared" si="664"/>
        <v>6.4601278132814669E-3</v>
      </c>
      <c r="BH1664" s="2">
        <f t="shared" si="665"/>
        <v>0</v>
      </c>
      <c r="BI1664" s="2">
        <f t="shared" si="666"/>
        <v>0</v>
      </c>
      <c r="BK1664" t="s">
        <v>680</v>
      </c>
      <c r="BL1664" t="s">
        <v>399</v>
      </c>
      <c r="BO1664" s="99">
        <v>42</v>
      </c>
      <c r="BP1664" s="97">
        <v>119</v>
      </c>
      <c r="BQ1664" s="103">
        <f t="shared" si="667"/>
        <v>42119</v>
      </c>
      <c r="BS1664" s="7" t="s">
        <v>2466</v>
      </c>
    </row>
    <row r="1665" spans="1:71" ht="14" hidden="1" customHeight="1" outlineLevel="1" x14ac:dyDescent="0.2">
      <c r="A1665" t="s">
        <v>777</v>
      </c>
      <c r="B1665" t="s">
        <v>399</v>
      </c>
      <c r="C1665" s="1">
        <f t="shared" si="658"/>
        <v>18625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0</v>
      </c>
      <c r="G1665" s="1">
        <f t="shared" si="647"/>
        <v>3425</v>
      </c>
      <c r="H1665" s="2">
        <f t="shared" si="648"/>
        <v>0.18389261744966443</v>
      </c>
      <c r="I1665" s="2"/>
      <c r="J1665" s="2">
        <f t="shared" si="659"/>
        <v>0.3989798657718121</v>
      </c>
      <c r="K1665" s="2">
        <f t="shared" si="660"/>
        <v>0.58287248322147656</v>
      </c>
      <c r="L1665" s="2">
        <f t="shared" si="661"/>
        <v>0</v>
      </c>
      <c r="M1665" s="2">
        <f t="shared" si="662"/>
        <v>1.8147651006711341E-2</v>
      </c>
      <c r="N1665" s="1">
        <v>7431</v>
      </c>
      <c r="O1665" s="1">
        <v>10856</v>
      </c>
      <c r="Q1665" s="1">
        <v>242</v>
      </c>
      <c r="R1665" s="1">
        <v>96</v>
      </c>
      <c r="BB1665" s="7">
        <f>IF(Q1665&gt;0,RANK(Q1665,(N1665:P1665,Q1665:AE1665)),0)</f>
        <v>3</v>
      </c>
      <c r="BC1665" s="7">
        <f>IF(R1665&gt;0,RANK(R1665,(N1665:P1665,Q1665:AE1665)),0)</f>
        <v>4</v>
      </c>
      <c r="BD1665" s="7">
        <f>IF(T1665&gt;0,RANK(T1665,(N1665:P1665,Q1665:AE1665)),0)</f>
        <v>0</v>
      </c>
      <c r="BE1665" s="7">
        <f>IF(S1665&gt;0,RANK(S1665,(N1665:P1665,Q1665:AE1665)),0)</f>
        <v>0</v>
      </c>
      <c r="BF1665" s="2">
        <f t="shared" si="663"/>
        <v>1.2993288590604026E-2</v>
      </c>
      <c r="BG1665" s="2">
        <f t="shared" si="664"/>
        <v>5.1543624161073829E-3</v>
      </c>
      <c r="BH1665" s="2">
        <f t="shared" si="665"/>
        <v>0</v>
      </c>
      <c r="BI1665" s="2">
        <f t="shared" si="666"/>
        <v>0</v>
      </c>
      <c r="BK1665" t="s">
        <v>777</v>
      </c>
      <c r="BL1665" t="s">
        <v>399</v>
      </c>
      <c r="BO1665" s="99">
        <v>42</v>
      </c>
      <c r="BP1665" s="97">
        <v>121</v>
      </c>
      <c r="BQ1665" s="103">
        <f t="shared" si="667"/>
        <v>42121</v>
      </c>
      <c r="BS1665" s="7" t="s">
        <v>2466</v>
      </c>
    </row>
    <row r="1666" spans="1:71" ht="14" hidden="1" customHeight="1" outlineLevel="1" x14ac:dyDescent="0.2">
      <c r="A1666" t="s">
        <v>422</v>
      </c>
      <c r="B1666" t="s">
        <v>399</v>
      </c>
      <c r="C1666" s="1">
        <f t="shared" si="658"/>
        <v>14483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47"/>
        <v>3319</v>
      </c>
      <c r="H1666" s="2">
        <f t="shared" si="648"/>
        <v>0.22916522819857765</v>
      </c>
      <c r="I1666" s="2"/>
      <c r="J1666" s="2">
        <f t="shared" si="659"/>
        <v>0.37609611268383625</v>
      </c>
      <c r="K1666" s="2">
        <f t="shared" si="660"/>
        <v>0.6052613408824139</v>
      </c>
      <c r="L1666" s="2">
        <f t="shared" si="661"/>
        <v>0</v>
      </c>
      <c r="M1666" s="2">
        <f t="shared" si="662"/>
        <v>1.8642546433749851E-2</v>
      </c>
      <c r="N1666" s="1">
        <v>5447</v>
      </c>
      <c r="O1666" s="1">
        <v>8766</v>
      </c>
      <c r="Q1666" s="1">
        <v>162</v>
      </c>
      <c r="R1666" s="1">
        <v>108</v>
      </c>
      <c r="BB1666" s="7">
        <f>IF(Q1666&gt;0,RANK(Q1666,(N1666:P1666,Q1666:AE1666)),0)</f>
        <v>3</v>
      </c>
      <c r="BC1666" s="7">
        <f>IF(R1666&gt;0,RANK(R1666,(N1666:P1666,Q1666:AE1666)),0)</f>
        <v>4</v>
      </c>
      <c r="BD1666" s="7">
        <f>IF(T1666&gt;0,RANK(T1666,(N1666:P1666,Q1666:AE1666)),0)</f>
        <v>0</v>
      </c>
      <c r="BE1666" s="7">
        <f>IF(S1666&gt;0,RANK(S1666,(N1666:P1666,Q1666:AE1666)),0)</f>
        <v>0</v>
      </c>
      <c r="BF1666" s="2">
        <f t="shared" si="663"/>
        <v>1.1185527860249948E-2</v>
      </c>
      <c r="BG1666" s="2">
        <f t="shared" si="664"/>
        <v>7.4570185734999656E-3</v>
      </c>
      <c r="BH1666" s="2">
        <f t="shared" si="665"/>
        <v>0</v>
      </c>
      <c r="BI1666" s="2">
        <f t="shared" si="666"/>
        <v>0</v>
      </c>
      <c r="BK1666" t="s">
        <v>422</v>
      </c>
      <c r="BL1666" t="s">
        <v>399</v>
      </c>
      <c r="BO1666" s="99">
        <v>42</v>
      </c>
      <c r="BP1666" s="97">
        <v>123</v>
      </c>
      <c r="BQ1666" s="103">
        <f t="shared" si="667"/>
        <v>42123</v>
      </c>
      <c r="BS1666" s="7" t="s">
        <v>2466</v>
      </c>
    </row>
    <row r="1667" spans="1:71" ht="14" hidden="1" customHeight="1" outlineLevel="1" x14ac:dyDescent="0.2">
      <c r="A1667" t="s">
        <v>257</v>
      </c>
      <c r="B1667" t="s">
        <v>399</v>
      </c>
      <c r="C1667" s="1">
        <f t="shared" si="658"/>
        <v>82418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0</v>
      </c>
      <c r="G1667" s="1">
        <f t="shared" si="647"/>
        <v>764</v>
      </c>
      <c r="H1667" s="2">
        <f t="shared" si="648"/>
        <v>9.2698196995801892E-3</v>
      </c>
      <c r="I1667" s="2"/>
      <c r="J1667" s="2">
        <f t="shared" si="659"/>
        <v>0.48409328059404499</v>
      </c>
      <c r="K1667" s="2">
        <f t="shared" si="660"/>
        <v>0.49336310029362518</v>
      </c>
      <c r="L1667" s="2">
        <f t="shared" si="661"/>
        <v>0</v>
      </c>
      <c r="M1667" s="2">
        <f t="shared" si="662"/>
        <v>2.2543619112329827E-2</v>
      </c>
      <c r="N1667" s="1">
        <v>39898</v>
      </c>
      <c r="O1667" s="1">
        <v>40662</v>
      </c>
      <c r="Q1667" s="1">
        <v>1282</v>
      </c>
      <c r="R1667" s="1">
        <v>576</v>
      </c>
      <c r="BB1667" s="7">
        <f>IF(Q1667&gt;0,RANK(Q1667,(N1667:P1667,Q1667:AE1667)),0)</f>
        <v>3</v>
      </c>
      <c r="BC1667" s="7">
        <f>IF(R1667&gt;0,RANK(R1667,(N1667:P1667,Q1667:AE1667)),0)</f>
        <v>4</v>
      </c>
      <c r="BD1667" s="7">
        <f>IF(T1667&gt;0,RANK(T1667,(N1667:P1667,Q1667:AE1667)),0)</f>
        <v>0</v>
      </c>
      <c r="BE1667" s="7">
        <f>IF(S1667&gt;0,RANK(S1667,(N1667:P1667,Q1667:AE1667)),0)</f>
        <v>0</v>
      </c>
      <c r="BF1667" s="2">
        <f t="shared" si="663"/>
        <v>1.5554854522070422E-2</v>
      </c>
      <c r="BG1667" s="2">
        <f t="shared" si="664"/>
        <v>6.9887645902594097E-3</v>
      </c>
      <c r="BH1667" s="2">
        <f t="shared" si="665"/>
        <v>0</v>
      </c>
      <c r="BI1667" s="2">
        <f t="shared" si="666"/>
        <v>0</v>
      </c>
      <c r="BK1667" t="s">
        <v>257</v>
      </c>
      <c r="BL1667" t="s">
        <v>399</v>
      </c>
      <c r="BO1667" s="99">
        <v>42</v>
      </c>
      <c r="BP1667" s="97">
        <v>125</v>
      </c>
      <c r="BQ1667" s="103">
        <f t="shared" si="667"/>
        <v>42125</v>
      </c>
      <c r="BS1667" s="7" t="s">
        <v>2466</v>
      </c>
    </row>
    <row r="1668" spans="1:71" ht="14" hidden="1" customHeight="1" outlineLevel="1" x14ac:dyDescent="0.2">
      <c r="A1668" t="s">
        <v>423</v>
      </c>
      <c r="B1668" t="s">
        <v>399</v>
      </c>
      <c r="C1668" s="1">
        <f t="shared" si="658"/>
        <v>20086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47"/>
        <v>3728</v>
      </c>
      <c r="H1668" s="2">
        <f t="shared" si="648"/>
        <v>0.18560191177934879</v>
      </c>
      <c r="I1668" s="2"/>
      <c r="J1668" s="2">
        <f t="shared" si="659"/>
        <v>0.39943244050582494</v>
      </c>
      <c r="K1668" s="2">
        <f t="shared" si="660"/>
        <v>0.58503435228517375</v>
      </c>
      <c r="L1668" s="2">
        <f t="shared" si="661"/>
        <v>0</v>
      </c>
      <c r="M1668" s="2">
        <f t="shared" si="662"/>
        <v>1.553320720900131E-2</v>
      </c>
      <c r="N1668" s="1">
        <v>8023</v>
      </c>
      <c r="O1668" s="1">
        <v>11751</v>
      </c>
      <c r="Q1668" s="1">
        <v>178</v>
      </c>
      <c r="R1668" s="1">
        <v>134</v>
      </c>
      <c r="BB1668" s="7">
        <f>IF(Q1668&gt;0,RANK(Q1668,(N1668:P1668,Q1668:AE1668)),0)</f>
        <v>3</v>
      </c>
      <c r="BC1668" s="7">
        <f>IF(R1668&gt;0,RANK(R1668,(N1668:P1668,Q1668:AE1668)),0)</f>
        <v>4</v>
      </c>
      <c r="BD1668" s="7">
        <f>IF(T1668&gt;0,RANK(T1668,(N1668:P1668,Q1668:AE1668)),0)</f>
        <v>0</v>
      </c>
      <c r="BE1668" s="7">
        <f>IF(S1668&gt;0,RANK(S1668,(N1668:P1668,Q1668:AE1668)),0)</f>
        <v>0</v>
      </c>
      <c r="BF1668" s="2">
        <f t="shared" si="663"/>
        <v>8.8618938564174049E-3</v>
      </c>
      <c r="BG1668" s="2">
        <f t="shared" si="664"/>
        <v>6.6713133525838891E-3</v>
      </c>
      <c r="BH1668" s="2">
        <f t="shared" si="665"/>
        <v>0</v>
      </c>
      <c r="BI1668" s="2">
        <f t="shared" si="666"/>
        <v>0</v>
      </c>
      <c r="BK1668" t="s">
        <v>423</v>
      </c>
      <c r="BL1668" t="s">
        <v>399</v>
      </c>
      <c r="BO1668" s="99">
        <v>42</v>
      </c>
      <c r="BP1668" s="97">
        <v>127</v>
      </c>
      <c r="BQ1668" s="103">
        <f t="shared" si="667"/>
        <v>42127</v>
      </c>
      <c r="BS1668" s="7" t="s">
        <v>2466</v>
      </c>
    </row>
    <row r="1669" spans="1:71" ht="14" hidden="1" customHeight="1" outlineLevel="1" x14ac:dyDescent="0.2">
      <c r="A1669" t="s">
        <v>2168</v>
      </c>
      <c r="B1669" t="s">
        <v>399</v>
      </c>
      <c r="C1669" s="1">
        <f t="shared" si="658"/>
        <v>146295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0</v>
      </c>
      <c r="G1669" s="1">
        <f t="shared" ref="G1669:G1732" si="668">IF(C1669&gt;0,MAX(N1669:P1669)-LARGE(N1669:P1669,2),0)</f>
        <v>8176</v>
      </c>
      <c r="H1669" s="2">
        <f t="shared" ref="H1669:H1732" si="669">IF(C1669&gt;0,G1669/C1669,0)</f>
        <v>5.5887077480433374E-2</v>
      </c>
      <c r="I1669" s="2"/>
      <c r="J1669" s="2">
        <f t="shared" si="659"/>
        <v>0.46447247000922792</v>
      </c>
      <c r="K1669" s="2">
        <f t="shared" si="660"/>
        <v>0.52035954748966129</v>
      </c>
      <c r="L1669" s="2">
        <f t="shared" si="661"/>
        <v>0</v>
      </c>
      <c r="M1669" s="2">
        <f>IF(C1669=0,"-",(1-J1669-K1669-L1669))</f>
        <v>1.5167982501110733E-2</v>
      </c>
      <c r="N1669" s="1">
        <v>67950</v>
      </c>
      <c r="O1669" s="1">
        <v>76126</v>
      </c>
      <c r="Q1669" s="1">
        <v>1529</v>
      </c>
      <c r="R1669" s="1">
        <v>690</v>
      </c>
      <c r="BB1669" s="7">
        <f>IF(Q1669&gt;0,RANK(Q1669,(N1669:P1669,Q1669:AE1669)),0)</f>
        <v>3</v>
      </c>
      <c r="BC1669" s="7">
        <f>IF(R1669&gt;0,RANK(R1669,(N1669:P1669,Q1669:AE1669)),0)</f>
        <v>4</v>
      </c>
      <c r="BD1669" s="7">
        <f>IF(T1669&gt;0,RANK(T1669,(N1669:P1669,Q1669:AE1669)),0)</f>
        <v>0</v>
      </c>
      <c r="BE1669" s="7">
        <f>IF(S1669&gt;0,RANK(S1669,(N1669:P1669,Q1669:AE1669)),0)</f>
        <v>0</v>
      </c>
      <c r="BF1669" s="2">
        <f t="shared" si="663"/>
        <v>1.0451485013158344E-2</v>
      </c>
      <c r="BG1669" s="2">
        <f t="shared" si="664"/>
        <v>4.716497487952425E-3</v>
      </c>
      <c r="BH1669" s="2">
        <f t="shared" si="665"/>
        <v>0</v>
      </c>
      <c r="BI1669" s="2">
        <f t="shared" si="666"/>
        <v>0</v>
      </c>
      <c r="BK1669" t="s">
        <v>2168</v>
      </c>
      <c r="BL1669" t="s">
        <v>399</v>
      </c>
      <c r="BO1669" s="99">
        <v>42</v>
      </c>
      <c r="BP1669" s="97">
        <v>129</v>
      </c>
      <c r="BQ1669" s="103">
        <f>BO1669*1000+BP1669</f>
        <v>42129</v>
      </c>
      <c r="BS1669" s="7" t="s">
        <v>2466</v>
      </c>
    </row>
    <row r="1670" spans="1:71" ht="14" hidden="1" customHeight="1" outlineLevel="1" x14ac:dyDescent="0.2">
      <c r="A1670" t="s">
        <v>249</v>
      </c>
      <c r="B1670" t="s">
        <v>399</v>
      </c>
      <c r="C1670" s="1">
        <f t="shared" si="658"/>
        <v>10649</v>
      </c>
      <c r="D1670" s="7">
        <f>IF(N1670&gt;0, RANK(N1670,(N1670:P1670,Q1670:AE1670)),0)</f>
        <v>2</v>
      </c>
      <c r="E1670" s="7">
        <f>IF(O1670&gt;0,RANK(O1670,(N1670:P1670,Q1670:AE1670)),0)</f>
        <v>1</v>
      </c>
      <c r="F1670" s="7">
        <f>IF(P1670&gt;0,RANK(P1670,(N1670:P1670,Q1670:AE1670)),0)</f>
        <v>0</v>
      </c>
      <c r="G1670" s="1">
        <f t="shared" si="668"/>
        <v>2243</v>
      </c>
      <c r="H1670" s="2">
        <f t="shared" si="669"/>
        <v>0.21063010611325006</v>
      </c>
      <c r="I1670" s="2"/>
      <c r="J1670" s="2">
        <f t="shared" si="659"/>
        <v>0.38510658277772558</v>
      </c>
      <c r="K1670" s="2">
        <f t="shared" si="660"/>
        <v>0.59573668889097564</v>
      </c>
      <c r="L1670" s="2">
        <f t="shared" si="661"/>
        <v>0</v>
      </c>
      <c r="M1670" s="2">
        <f>IF(C1670=0,"-",(1-J1670-K1670-L1670))</f>
        <v>1.9156728331298778E-2</v>
      </c>
      <c r="N1670" s="1">
        <v>4101</v>
      </c>
      <c r="O1670" s="1">
        <v>6344</v>
      </c>
      <c r="Q1670" s="1">
        <v>100</v>
      </c>
      <c r="R1670" s="1">
        <v>104</v>
      </c>
      <c r="BB1670" s="7">
        <f>IF(Q1670&gt;0,RANK(Q1670,(N1670:P1670,Q1670:AE1670)),0)</f>
        <v>4</v>
      </c>
      <c r="BC1670" s="7">
        <f>IF(R1670&gt;0,RANK(R1670,(N1670:P1670,Q1670:AE1670)),0)</f>
        <v>3</v>
      </c>
      <c r="BD1670" s="7">
        <f>IF(T1670&gt;0,RANK(T1670,(N1670:P1670,Q1670:AE1670)),0)</f>
        <v>0</v>
      </c>
      <c r="BE1670" s="7">
        <f>IF(S1670&gt;0,RANK(S1670,(N1670:P1670,Q1670:AE1670)),0)</f>
        <v>0</v>
      </c>
      <c r="BF1670" s="2">
        <f t="shared" si="663"/>
        <v>9.3905531035778003E-3</v>
      </c>
      <c r="BG1670" s="2">
        <f t="shared" si="664"/>
        <v>9.7661752277209135E-3</v>
      </c>
      <c r="BH1670" s="2">
        <f t="shared" si="665"/>
        <v>0</v>
      </c>
      <c r="BI1670" s="2">
        <f t="shared" si="666"/>
        <v>0</v>
      </c>
      <c r="BK1670" t="s">
        <v>249</v>
      </c>
      <c r="BL1670" t="s">
        <v>399</v>
      </c>
      <c r="BO1670" s="99">
        <v>42</v>
      </c>
      <c r="BP1670" s="97">
        <v>131</v>
      </c>
      <c r="BQ1670" s="103">
        <f>BO1670*1000+BP1670</f>
        <v>42131</v>
      </c>
      <c r="BS1670" s="7" t="s">
        <v>2466</v>
      </c>
    </row>
    <row r="1671" spans="1:71" ht="14" hidden="1" customHeight="1" outlineLevel="1" x14ac:dyDescent="0.2">
      <c r="A1671" t="s">
        <v>492</v>
      </c>
      <c r="B1671" t="s">
        <v>399</v>
      </c>
      <c r="C1671" s="1">
        <f t="shared" si="658"/>
        <v>168978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si="668"/>
        <v>15277</v>
      </c>
      <c r="H1671" s="2">
        <f t="shared" si="669"/>
        <v>9.0408218821385028E-2</v>
      </c>
      <c r="I1671" s="2"/>
      <c r="J1671" s="2">
        <f t="shared" si="659"/>
        <v>0.44569707299175043</v>
      </c>
      <c r="K1671" s="2">
        <f t="shared" si="660"/>
        <v>0.53610529181313549</v>
      </c>
      <c r="L1671" s="2">
        <f t="shared" si="661"/>
        <v>0</v>
      </c>
      <c r="M1671" s="2">
        <f>IF(C1671=0,"-",(1-J1671-K1671-L1671))</f>
        <v>1.8197635195114081E-2</v>
      </c>
      <c r="N1671" s="1">
        <v>75313</v>
      </c>
      <c r="O1671" s="1">
        <v>90590</v>
      </c>
      <c r="Q1671" s="1">
        <v>2165</v>
      </c>
      <c r="R1671" s="1">
        <v>910</v>
      </c>
      <c r="BB1671" s="7">
        <f>IF(Q1671&gt;0,RANK(Q1671,(N1671:P1671,Q1671:AE1671)),0)</f>
        <v>3</v>
      </c>
      <c r="BC1671" s="7">
        <f>IF(R1671&gt;0,RANK(R1671,(N1671:P1671,Q1671:AE1671)),0)</f>
        <v>4</v>
      </c>
      <c r="BD1671" s="7">
        <f>IF(T1671&gt;0,RANK(T1671,(N1671:P1671,Q1671:AE1671)),0)</f>
        <v>0</v>
      </c>
      <c r="BE1671" s="7">
        <f>IF(S1671&gt;0,RANK(S1671,(N1671:P1671,Q1671:AE1671)),0)</f>
        <v>0</v>
      </c>
      <c r="BF1671" s="2">
        <f t="shared" si="663"/>
        <v>1.2812318763389317E-2</v>
      </c>
      <c r="BG1671" s="2">
        <f t="shared" si="664"/>
        <v>5.3853164317248401E-3</v>
      </c>
      <c r="BH1671" s="2">
        <f t="shared" si="665"/>
        <v>0</v>
      </c>
      <c r="BI1671" s="2">
        <f t="shared" si="666"/>
        <v>0</v>
      </c>
      <c r="BK1671" t="s">
        <v>492</v>
      </c>
      <c r="BL1671" t="s">
        <v>399</v>
      </c>
      <c r="BO1671" s="99">
        <v>42</v>
      </c>
      <c r="BP1671" s="97">
        <v>133</v>
      </c>
      <c r="BQ1671" s="103">
        <f>BO1671*1000+BP1671</f>
        <v>42133</v>
      </c>
      <c r="BS1671" s="7" t="s">
        <v>2466</v>
      </c>
    </row>
    <row r="1672" spans="1:71" ht="14" customHeight="1" collapsed="1" x14ac:dyDescent="0.2">
      <c r="A1672" t="s">
        <v>398</v>
      </c>
      <c r="B1672" t="s">
        <v>260</v>
      </c>
      <c r="C1672" s="1">
        <f t="shared" si="658"/>
        <v>5012555</v>
      </c>
      <c r="D1672" s="7">
        <f>IF(N1672&gt;0, RANK(N1672,(N1672:P1672,Q1672:AE1672)),0)</f>
        <v>1</v>
      </c>
      <c r="E1672" s="7">
        <f>IF(O1672&gt;0,RANK(O1672,(N1672:P1672,Q1672:AE1672)),0)</f>
        <v>2</v>
      </c>
      <c r="F1672" s="7">
        <f>IF(P1672&gt;0,RANK(P1672,(N1672:P1672,Q1672:AE1672)),0)</f>
        <v>0</v>
      </c>
      <c r="G1672" s="1">
        <f t="shared" si="668"/>
        <v>855770</v>
      </c>
      <c r="H1672" s="2">
        <f t="shared" si="669"/>
        <v>0.17072530874972944</v>
      </c>
      <c r="I1672" s="2"/>
      <c r="J1672" s="2">
        <f t="shared" si="659"/>
        <v>0.57767984590692767</v>
      </c>
      <c r="K1672" s="2">
        <f t="shared" si="660"/>
        <v>0.40695453715719826</v>
      </c>
      <c r="L1672" s="2">
        <f t="shared" si="661"/>
        <v>0</v>
      </c>
      <c r="M1672" s="2">
        <f>IF(C1672=0,"-",(1-J1672-K1672-L1672))</f>
        <v>1.5365616935874071E-2</v>
      </c>
      <c r="N1672" s="1">
        <f>SUM(N1605:N1671)</f>
        <v>2895652</v>
      </c>
      <c r="O1672" s="1">
        <f>SUM(O1605:O1671)</f>
        <v>2039882</v>
      </c>
      <c r="Q1672" s="1">
        <f>SUM(Q1605:Q1671)</f>
        <v>49229</v>
      </c>
      <c r="R1672" s="1">
        <f>SUM(R1605:R1671)</f>
        <v>27792</v>
      </c>
      <c r="BB1672" s="7">
        <f>IF(Q1672&gt;0,RANK(Q1672,(N1672:P1672,Q1672:AE1672)),0)</f>
        <v>3</v>
      </c>
      <c r="BC1672" s="7">
        <f>IF(R1672&gt;0,RANK(R1672,(N1672:P1672,Q1672:AE1672)),0)</f>
        <v>4</v>
      </c>
      <c r="BD1672" s="7">
        <f>IF(T1672&gt;0,RANK(T1672,(N1672:P1672,Q1672:AE1672)),0)</f>
        <v>0</v>
      </c>
      <c r="BE1672" s="7">
        <f>IF(S1672&gt;0,RANK(S1672,(N1672:P1672,Q1672:AE1672)),0)</f>
        <v>0</v>
      </c>
      <c r="BF1672" s="2">
        <f t="shared" si="663"/>
        <v>9.8211391196705074E-3</v>
      </c>
      <c r="BG1672" s="2">
        <f t="shared" si="664"/>
        <v>5.5444778162035127E-3</v>
      </c>
      <c r="BH1672" s="2">
        <f t="shared" si="665"/>
        <v>0</v>
      </c>
      <c r="BI1672" s="2">
        <f t="shared" si="666"/>
        <v>0</v>
      </c>
      <c r="BK1672" t="s">
        <v>398</v>
      </c>
      <c r="BL1672" t="s">
        <v>260</v>
      </c>
      <c r="BO1672" s="99">
        <v>42</v>
      </c>
      <c r="BP1672" s="97"/>
      <c r="BQ1672" s="99">
        <v>42</v>
      </c>
      <c r="BS1672" s="7" t="s">
        <v>887</v>
      </c>
    </row>
    <row r="1673" spans="1:71" ht="14" customHeight="1" x14ac:dyDescent="0.2">
      <c r="C1673" s="1"/>
      <c r="E1673" s="7"/>
      <c r="F1673" s="7"/>
      <c r="I1673" s="2"/>
      <c r="BB1673" s="7"/>
      <c r="BC1673" s="7"/>
      <c r="BD1673" s="7"/>
      <c r="BE1673" s="7"/>
      <c r="BO1673" s="99"/>
      <c r="BP1673" s="97"/>
    </row>
    <row r="1674" spans="1:71" ht="14" hidden="1" customHeight="1" outlineLevel="1" x14ac:dyDescent="0.2">
      <c r="A1674" t="s">
        <v>1827</v>
      </c>
      <c r="B1674" t="s">
        <v>720</v>
      </c>
      <c r="C1674" s="1">
        <f t="shared" ref="C1674:C1679" si="670">SUM(N1674:AY1674)</f>
        <v>21179</v>
      </c>
      <c r="D1674" s="7">
        <f>IF(N1674&gt;0, RANK(N1674,(N1674:P1674,Q1674:AE1674)),0)</f>
        <v>1</v>
      </c>
      <c r="E1674" s="7">
        <f>IF(O1674&gt;0,RANK(O1674,(N1674:P1674,Q1674:AE1674)),0)</f>
        <v>2</v>
      </c>
      <c r="F1674" s="7">
        <f>IF(P1674&gt;0,RANK(P1674,(N1674:P1674,Q1674:AE1674)),0)</f>
        <v>3</v>
      </c>
      <c r="G1674" s="1">
        <f t="shared" si="668"/>
        <v>5544</v>
      </c>
      <c r="H1674" s="2">
        <f t="shared" si="669"/>
        <v>0.26176873317909249</v>
      </c>
      <c r="I1674" s="2"/>
      <c r="J1674" s="2">
        <f t="shared" ref="J1674:L1679" si="671">IF($C1674=0,"-",N1674/$C1674)</f>
        <v>0.58151942962368386</v>
      </c>
      <c r="K1674" s="2">
        <f t="shared" si="671"/>
        <v>0.31975069644459136</v>
      </c>
      <c r="L1674" s="2">
        <f t="shared" si="671"/>
        <v>4.5705651824920909E-2</v>
      </c>
      <c r="M1674" s="2">
        <f t="shared" ref="M1674:M1679" si="672">IF(C1674=0,"-",(1-J1674-K1674-L1674))</f>
        <v>5.3024222106803867E-2</v>
      </c>
      <c r="N1674" s="1">
        <f>SUMIF(Town!$AO$1302:$AO$1340,$BQ1674,Town!N$1302:N$1340)</f>
        <v>12316</v>
      </c>
      <c r="O1674" s="1">
        <f>SUMIF(Town!$AO$1302:$AO$1340,$BQ1674,Town!O$1302:O$1340)</f>
        <v>6772</v>
      </c>
      <c r="P1674" s="1">
        <f>SUMIF(Town!$AO$1302:$AO$1340,$BQ1674,Town!P$1302:P$1340)</f>
        <v>968</v>
      </c>
      <c r="W1674" s="1">
        <f>SUMIF(Town!$AO$1302:$AO$1340,$BQ1674,Town!W$1302:W$1340)</f>
        <v>75</v>
      </c>
      <c r="X1674" s="1">
        <f>SUMIF(Town!$AO$1302:$AO$1340,$BQ1674,Town!X$1302:X$1340)</f>
        <v>554</v>
      </c>
      <c r="Y1674" s="1">
        <f>SUMIF(Town!$AO$1302:$AO$1340,$BQ1674,Town!Y$1302:Y$1340)</f>
        <v>223</v>
      </c>
      <c r="Z1674" s="1">
        <f>SUMIF(Town!$AO$1302:$AO$1340,$BQ1674,Town!Z$1302:Z$1340)</f>
        <v>271</v>
      </c>
      <c r="BB1674" s="7">
        <f>IF(Q1674&gt;0,RANK(Q1674,(N1674:P1674,Q1674:AE1674)),0)</f>
        <v>0</v>
      </c>
      <c r="BC1674" s="7">
        <f>IF(R1674&gt;0,RANK(R1674,(N1674:P1674,Q1674:AE1674)),0)</f>
        <v>0</v>
      </c>
      <c r="BD1674" s="7">
        <f>IF(T1674&gt;0,RANK(T1674,(N1674:P1674,Q1674:AE1674)),0)</f>
        <v>0</v>
      </c>
      <c r="BE1674" s="7">
        <f>IF(S1674&gt;0,RANK(S1674,(N1674:P1674,Q1674:AE1674)),0)</f>
        <v>0</v>
      </c>
      <c r="BF1674" s="2">
        <f t="shared" ref="BF1674:BG1679" si="673">IF($C1674=0,"-",Q1674/$C1674)</f>
        <v>0</v>
      </c>
      <c r="BG1674" s="2">
        <f t="shared" si="673"/>
        <v>0</v>
      </c>
      <c r="BH1674" s="2">
        <f t="shared" ref="BH1674:BH1679" si="674">IF($C1674=0,"-",T1674/$C1674)</f>
        <v>0</v>
      </c>
      <c r="BI1674" s="2">
        <f t="shared" ref="BI1674:BI1679" si="675">IF($C1674=0,"-",S1674/$C1674)</f>
        <v>0</v>
      </c>
      <c r="BK1674" t="s">
        <v>1827</v>
      </c>
      <c r="BL1674" t="s">
        <v>720</v>
      </c>
      <c r="BO1674" s="99">
        <v>44</v>
      </c>
      <c r="BP1674" s="97">
        <v>1</v>
      </c>
      <c r="BQ1674" s="103">
        <f>BO1674*1000+BP1674</f>
        <v>44001</v>
      </c>
      <c r="BS1674" s="7" t="s">
        <v>2466</v>
      </c>
    </row>
    <row r="1675" spans="1:71" ht="14" hidden="1" customHeight="1" outlineLevel="1" x14ac:dyDescent="0.2">
      <c r="A1675" t="s">
        <v>2419</v>
      </c>
      <c r="B1675" t="s">
        <v>720</v>
      </c>
      <c r="C1675" s="1">
        <f t="shared" si="670"/>
        <v>67429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3</v>
      </c>
      <c r="G1675" s="1">
        <f t="shared" si="668"/>
        <v>248</v>
      </c>
      <c r="H1675" s="2">
        <f t="shared" si="669"/>
        <v>3.6779427249403075E-3</v>
      </c>
      <c r="I1675" s="2"/>
      <c r="J1675" s="2">
        <f t="shared" si="671"/>
        <v>0.44006288095626511</v>
      </c>
      <c r="K1675" s="2">
        <f t="shared" si="671"/>
        <v>0.44374082368120543</v>
      </c>
      <c r="L1675" s="2">
        <f t="shared" si="671"/>
        <v>5.3419151996915271E-2</v>
      </c>
      <c r="M1675" s="2">
        <f t="shared" si="672"/>
        <v>6.2777143365614185E-2</v>
      </c>
      <c r="N1675" s="1">
        <f>SUMIF(Town!$AO$1302:$AO$1340,$BQ1675,Town!N$1302:N$1340)</f>
        <v>29673</v>
      </c>
      <c r="O1675" s="1">
        <f>SUMIF(Town!$AO$1302:$AO$1340,$BQ1675,Town!O$1302:O$1340)</f>
        <v>29921</v>
      </c>
      <c r="P1675" s="1">
        <f>SUMIF(Town!$AO$1302:$AO$1340,$BQ1675,Town!P$1302:P$1340)</f>
        <v>3602</v>
      </c>
      <c r="W1675" s="1">
        <f>SUMIF(Town!$AO$1302:$AO$1340,$BQ1675,Town!W$1302:W$1340)</f>
        <v>273</v>
      </c>
      <c r="X1675" s="1">
        <f>SUMIF(Town!$AO$1302:$AO$1340,$BQ1675,Town!X$1302:X$1340)</f>
        <v>2209</v>
      </c>
      <c r="Y1675" s="1">
        <f>SUMIF(Town!$AO$1302:$AO$1340,$BQ1675,Town!Y$1302:Y$1340)</f>
        <v>796</v>
      </c>
      <c r="Z1675" s="1">
        <f>SUMIF(Town!$AO$1302:$AO$1340,$BQ1675,Town!Z$1302:Z$1340)</f>
        <v>955</v>
      </c>
      <c r="BB1675" s="7">
        <f>IF(Q1675&gt;0,RANK(Q1675,(N1675:P1675,Q1675:AE1675)),0)</f>
        <v>0</v>
      </c>
      <c r="BC1675" s="7">
        <f>IF(R1675&gt;0,RANK(R1675,(N1675:P1675,Q1675:AE1675)),0)</f>
        <v>0</v>
      </c>
      <c r="BD1675" s="7">
        <f>IF(T1675&gt;0,RANK(T1675,(N1675:P1675,Q1675:AE1675)),0)</f>
        <v>0</v>
      </c>
      <c r="BE1675" s="7">
        <f>IF(S1675&gt;0,RANK(S1675,(N1675:P1675,Q1675:AE1675)),0)</f>
        <v>0</v>
      </c>
      <c r="BF1675" s="2">
        <f t="shared" si="673"/>
        <v>0</v>
      </c>
      <c r="BG1675" s="2">
        <f t="shared" si="673"/>
        <v>0</v>
      </c>
      <c r="BH1675" s="2">
        <f t="shared" si="674"/>
        <v>0</v>
      </c>
      <c r="BI1675" s="2">
        <f t="shared" si="675"/>
        <v>0</v>
      </c>
      <c r="BK1675" t="s">
        <v>2419</v>
      </c>
      <c r="BL1675" t="s">
        <v>720</v>
      </c>
      <c r="BO1675" s="99">
        <v>44</v>
      </c>
      <c r="BP1675" s="97">
        <v>3</v>
      </c>
      <c r="BQ1675" s="103">
        <f>BO1675*1000+BP1675</f>
        <v>44003</v>
      </c>
      <c r="BS1675" s="7" t="s">
        <v>2466</v>
      </c>
    </row>
    <row r="1676" spans="1:71" ht="14" hidden="1" customHeight="1" outlineLevel="1" x14ac:dyDescent="0.2">
      <c r="A1676" t="s">
        <v>92</v>
      </c>
      <c r="B1676" t="s">
        <v>720</v>
      </c>
      <c r="C1676" s="1">
        <f t="shared" si="670"/>
        <v>33571</v>
      </c>
      <c r="D1676" s="7">
        <f>IF(N1676&gt;0, RANK(N1676,(N1676:P1676,Q1676:AE1676)),0)</f>
        <v>1</v>
      </c>
      <c r="E1676" s="7">
        <f>IF(O1676&gt;0,RANK(O1676,(N1676:P1676,Q1676:AE1676)),0)</f>
        <v>2</v>
      </c>
      <c r="F1676" s="7">
        <f>IF(P1676&gt;0,RANK(P1676,(N1676:P1676,Q1676:AE1676)),0)</f>
        <v>3</v>
      </c>
      <c r="G1676" s="1">
        <f t="shared" si="668"/>
        <v>9668</v>
      </c>
      <c r="H1676" s="2">
        <f t="shared" si="669"/>
        <v>0.28798665514878913</v>
      </c>
      <c r="I1676" s="2"/>
      <c r="J1676" s="2">
        <f t="shared" si="671"/>
        <v>0.59616931279973784</v>
      </c>
      <c r="K1676" s="2">
        <f t="shared" si="671"/>
        <v>0.30818265765094871</v>
      </c>
      <c r="L1676" s="2">
        <f t="shared" si="671"/>
        <v>4.4204819635995353E-2</v>
      </c>
      <c r="M1676" s="2">
        <f t="shared" si="672"/>
        <v>5.1443209913318098E-2</v>
      </c>
      <c r="N1676" s="1">
        <f>SUMIF(Town!$AO$1302:$AO$1340,$BQ1676,Town!N$1302:N$1340)</f>
        <v>20014</v>
      </c>
      <c r="O1676" s="1">
        <f>SUMIF(Town!$AO$1302:$AO$1340,$BQ1676,Town!O$1302:O$1340)</f>
        <v>10346</v>
      </c>
      <c r="P1676" s="1">
        <f>SUMIF(Town!$AO$1302:$AO$1340,$BQ1676,Town!P$1302:P$1340)</f>
        <v>1484</v>
      </c>
      <c r="W1676" s="1">
        <f>SUMIF(Town!$AO$1302:$AO$1340,$BQ1676,Town!W$1302:W$1340)</f>
        <v>76</v>
      </c>
      <c r="X1676" s="1">
        <f>SUMIF(Town!$AO$1302:$AO$1340,$BQ1676,Town!X$1302:X$1340)</f>
        <v>879</v>
      </c>
      <c r="Y1676" s="1">
        <f>SUMIF(Town!$AO$1302:$AO$1340,$BQ1676,Town!Y$1302:Y$1340)</f>
        <v>333</v>
      </c>
      <c r="Z1676" s="1">
        <f>SUMIF(Town!$AO$1302:$AO$1340,$BQ1676,Town!Z$1302:Z$1340)</f>
        <v>439</v>
      </c>
      <c r="BB1676" s="7">
        <f>IF(Q1676&gt;0,RANK(Q1676,(N1676:P1676,Q1676:AE1676)),0)</f>
        <v>0</v>
      </c>
      <c r="BC1676" s="7">
        <f>IF(R1676&gt;0,RANK(R1676,(N1676:P1676,Q1676:AE1676)),0)</f>
        <v>0</v>
      </c>
      <c r="BD1676" s="7">
        <f>IF(T1676&gt;0,RANK(T1676,(N1676:P1676,Q1676:AE1676)),0)</f>
        <v>0</v>
      </c>
      <c r="BE1676" s="7">
        <f>IF(S1676&gt;0,RANK(S1676,(N1676:P1676,Q1676:AE1676)),0)</f>
        <v>0</v>
      </c>
      <c r="BF1676" s="2">
        <f t="shared" si="673"/>
        <v>0</v>
      </c>
      <c r="BG1676" s="2">
        <f t="shared" si="673"/>
        <v>0</v>
      </c>
      <c r="BH1676" s="2">
        <f t="shared" si="674"/>
        <v>0</v>
      </c>
      <c r="BI1676" s="2">
        <f t="shared" si="675"/>
        <v>0</v>
      </c>
      <c r="BK1676" t="s">
        <v>92</v>
      </c>
      <c r="BL1676" t="s">
        <v>720</v>
      </c>
      <c r="BO1676" s="99">
        <v>44</v>
      </c>
      <c r="BP1676" s="97">
        <v>5</v>
      </c>
      <c r="BQ1676" s="103">
        <f>BO1676*1000+BP1676</f>
        <v>44005</v>
      </c>
      <c r="BS1676" s="7" t="s">
        <v>2466</v>
      </c>
    </row>
    <row r="1677" spans="1:71" ht="14" hidden="1" customHeight="1" outlineLevel="1" x14ac:dyDescent="0.2">
      <c r="A1677" t="s">
        <v>704</v>
      </c>
      <c r="B1677" t="s">
        <v>720</v>
      </c>
      <c r="C1677" s="1">
        <f t="shared" si="670"/>
        <v>198124</v>
      </c>
      <c r="D1677" s="7">
        <f>IF(N1677&gt;0, RANK(N1677,(N1677:P1677,Q1677:AE1677)),0)</f>
        <v>1</v>
      </c>
      <c r="E1677" s="7">
        <f>IF(O1677&gt;0,RANK(O1677,(N1677:P1677,Q1677:AE1677)),0)</f>
        <v>2</v>
      </c>
      <c r="F1677" s="7">
        <f>IF(P1677&gt;0,RANK(P1677,(N1677:P1677,Q1677:AE1677)),0)</f>
        <v>3</v>
      </c>
      <c r="G1677" s="1">
        <f t="shared" si="668"/>
        <v>34441</v>
      </c>
      <c r="H1677" s="2">
        <f t="shared" si="669"/>
        <v>0.17383557771900426</v>
      </c>
      <c r="I1677" s="2"/>
      <c r="J1677" s="2">
        <f t="shared" si="671"/>
        <v>0.5384910460115887</v>
      </c>
      <c r="K1677" s="2">
        <f t="shared" si="671"/>
        <v>0.36465546829258444</v>
      </c>
      <c r="L1677" s="2">
        <f t="shared" si="671"/>
        <v>3.9838686882962188E-2</v>
      </c>
      <c r="M1677" s="2">
        <f t="shared" si="672"/>
        <v>5.701479881286467E-2</v>
      </c>
      <c r="N1677" s="1">
        <f>SUMIF(Town!$AO$1302:$AO$1340,$BQ1677,Town!N$1302:N$1340)</f>
        <v>106688</v>
      </c>
      <c r="O1677" s="1">
        <f>SUMIF(Town!$AO$1302:$AO$1340,$BQ1677,Town!O$1302:O$1340)</f>
        <v>72247</v>
      </c>
      <c r="P1677" s="1">
        <f>SUMIF(Town!$AO$1302:$AO$1340,$BQ1677,Town!P$1302:P$1340)</f>
        <v>7893</v>
      </c>
      <c r="W1677" s="1">
        <f>SUMIF(Town!$AO$1302:$AO$1340,$BQ1677,Town!W$1302:W$1340)</f>
        <v>625</v>
      </c>
      <c r="X1677" s="1">
        <f>SUMIF(Town!$AO$1302:$AO$1340,$BQ1677,Town!X$1302:X$1340)</f>
        <v>4646</v>
      </c>
      <c r="Y1677" s="1">
        <f>SUMIF(Town!$AO$1302:$AO$1340,$BQ1677,Town!Y$1302:Y$1340)</f>
        <v>2196</v>
      </c>
      <c r="Z1677" s="1">
        <f>SUMIF(Town!$AO$1302:$AO$1340,$BQ1677,Town!Z$1302:Z$1340)</f>
        <v>3829</v>
      </c>
      <c r="BB1677" s="7">
        <f>IF(Q1677&gt;0,RANK(Q1677,(N1677:P1677,Q1677:AE1677)),0)</f>
        <v>0</v>
      </c>
      <c r="BC1677" s="7">
        <f>IF(R1677&gt;0,RANK(R1677,(N1677:P1677,Q1677:AE1677)),0)</f>
        <v>0</v>
      </c>
      <c r="BD1677" s="7">
        <f>IF(T1677&gt;0,RANK(T1677,(N1677:P1677,Q1677:AE1677)),0)</f>
        <v>0</v>
      </c>
      <c r="BE1677" s="7">
        <f>IF(S1677&gt;0,RANK(S1677,(N1677:P1677,Q1677:AE1677)),0)</f>
        <v>0</v>
      </c>
      <c r="BF1677" s="2">
        <f t="shared" si="673"/>
        <v>0</v>
      </c>
      <c r="BG1677" s="2">
        <f t="shared" si="673"/>
        <v>0</v>
      </c>
      <c r="BH1677" s="2">
        <f t="shared" si="674"/>
        <v>0</v>
      </c>
      <c r="BI1677" s="2">
        <f t="shared" si="675"/>
        <v>0</v>
      </c>
      <c r="BK1677" t="s">
        <v>704</v>
      </c>
      <c r="BL1677" t="s">
        <v>720</v>
      </c>
      <c r="BO1677" s="99">
        <v>44</v>
      </c>
      <c r="BP1677" s="97">
        <v>7</v>
      </c>
      <c r="BQ1677" s="103">
        <f>BO1677*1000+BP1677</f>
        <v>44007</v>
      </c>
      <c r="BS1677" s="7" t="s">
        <v>2466</v>
      </c>
    </row>
    <row r="1678" spans="1:71" ht="14" hidden="1" customHeight="1" outlineLevel="1" x14ac:dyDescent="0.2">
      <c r="A1678" t="s">
        <v>257</v>
      </c>
      <c r="B1678" t="s">
        <v>720</v>
      </c>
      <c r="C1678" s="1">
        <f t="shared" si="670"/>
        <v>56098</v>
      </c>
      <c r="D1678" s="7">
        <f>IF(N1678&gt;0, RANK(N1678,(N1678:P1678,Q1678:AE1678)),0)</f>
        <v>1</v>
      </c>
      <c r="E1678" s="7">
        <f>IF(O1678&gt;0,RANK(O1678,(N1678:P1678,Q1678:AE1678)),0)</f>
        <v>2</v>
      </c>
      <c r="F1678" s="7">
        <f>IF(P1678&gt;0,RANK(P1678,(N1678:P1678,Q1678:AE1678)),0)</f>
        <v>3</v>
      </c>
      <c r="G1678" s="1">
        <f t="shared" si="668"/>
        <v>8785</v>
      </c>
      <c r="H1678" s="2">
        <f t="shared" si="669"/>
        <v>0.15660094834040431</v>
      </c>
      <c r="I1678" s="2"/>
      <c r="J1678" s="2">
        <f t="shared" si="671"/>
        <v>0.52463545937466571</v>
      </c>
      <c r="K1678" s="2">
        <f t="shared" si="671"/>
        <v>0.36803451103426149</v>
      </c>
      <c r="L1678" s="2">
        <f t="shared" si="671"/>
        <v>4.608007415594139E-2</v>
      </c>
      <c r="M1678" s="2">
        <f t="shared" si="672"/>
        <v>6.1249955435131405E-2</v>
      </c>
      <c r="N1678" s="1">
        <f>SUMIF(Town!$AO$1302:$AO$1340,$BQ1678,Town!N$1302:N$1340)</f>
        <v>29431</v>
      </c>
      <c r="O1678" s="1">
        <f>SUMIF(Town!$AO$1302:$AO$1340,$BQ1678,Town!O$1302:O$1340)</f>
        <v>20646</v>
      </c>
      <c r="P1678" s="1">
        <f>SUMIF(Town!$AO$1302:$AO$1340,$BQ1678,Town!P$1302:P$1340)</f>
        <v>2585</v>
      </c>
      <c r="W1678" s="1">
        <f>SUMIF(Town!$AO$1302:$AO$1340,$BQ1678,Town!W$1302:W$1340)</f>
        <v>197</v>
      </c>
      <c r="X1678" s="1">
        <f>SUMIF(Town!$AO$1302:$AO$1340,$BQ1678,Town!X$1302:X$1340)</f>
        <v>1867</v>
      </c>
      <c r="Y1678" s="1">
        <f>SUMIF(Town!$AO$1302:$AO$1340,$BQ1678,Town!Y$1302:Y$1340)</f>
        <v>643</v>
      </c>
      <c r="Z1678" s="1">
        <f>SUMIF(Town!$AO$1302:$AO$1340,$BQ1678,Town!Z$1302:Z$1340)</f>
        <v>729</v>
      </c>
      <c r="BB1678" s="7">
        <f>IF(Q1678&gt;0,RANK(Q1678,(N1678:P1678,Q1678:AE1678)),0)</f>
        <v>0</v>
      </c>
      <c r="BC1678" s="7">
        <f>IF(R1678&gt;0,RANK(R1678,(N1678:P1678,Q1678:AE1678)),0)</f>
        <v>0</v>
      </c>
      <c r="BD1678" s="7">
        <f>IF(T1678&gt;0,RANK(T1678,(N1678:P1678,Q1678:AE1678)),0)</f>
        <v>0</v>
      </c>
      <c r="BE1678" s="7">
        <f>IF(S1678&gt;0,RANK(S1678,(N1678:P1678,Q1678:AE1678)),0)</f>
        <v>0</v>
      </c>
      <c r="BF1678" s="2">
        <f t="shared" si="673"/>
        <v>0</v>
      </c>
      <c r="BG1678" s="2">
        <f t="shared" si="673"/>
        <v>0</v>
      </c>
      <c r="BH1678" s="2">
        <f t="shared" si="674"/>
        <v>0</v>
      </c>
      <c r="BI1678" s="2">
        <f t="shared" si="675"/>
        <v>0</v>
      </c>
      <c r="BK1678" t="s">
        <v>257</v>
      </c>
      <c r="BL1678" t="s">
        <v>720</v>
      </c>
      <c r="BO1678" s="99">
        <v>44</v>
      </c>
      <c r="BP1678" s="97">
        <v>9</v>
      </c>
      <c r="BQ1678" s="103">
        <f>BO1678*1000+BP1678</f>
        <v>44009</v>
      </c>
      <c r="BS1678" s="7" t="s">
        <v>2466</v>
      </c>
    </row>
    <row r="1679" spans="1:71" ht="14" customHeight="1" collapsed="1" x14ac:dyDescent="0.2">
      <c r="A1679" t="s">
        <v>719</v>
      </c>
      <c r="B1679" t="s">
        <v>260</v>
      </c>
      <c r="C1679" s="1">
        <f t="shared" si="670"/>
        <v>376401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3</v>
      </c>
      <c r="G1679" s="1">
        <f t="shared" si="668"/>
        <v>58190</v>
      </c>
      <c r="H1679" s="2">
        <f t="shared" si="669"/>
        <v>0.15459576356067067</v>
      </c>
      <c r="I1679" s="2"/>
      <c r="J1679" s="2">
        <f t="shared" si="671"/>
        <v>0.526358856644908</v>
      </c>
      <c r="K1679" s="2">
        <f t="shared" si="671"/>
        <v>0.37176309308423727</v>
      </c>
      <c r="L1679" s="2">
        <f t="shared" si="671"/>
        <v>4.3921243567365653E-2</v>
      </c>
      <c r="M1679" s="2">
        <f t="shared" si="672"/>
        <v>5.7956806703489072E-2</v>
      </c>
      <c r="N1679" s="1">
        <f>SUM(N1674:N1678)</f>
        <v>198122</v>
      </c>
      <c r="O1679" s="1">
        <f>SUM(O1674:O1678)</f>
        <v>139932</v>
      </c>
      <c r="P1679" s="1">
        <f>SUM(P1674:P1678)</f>
        <v>16532</v>
      </c>
      <c r="W1679" s="1">
        <f>SUM(W1674:W1678)</f>
        <v>1246</v>
      </c>
      <c r="X1679" s="1">
        <f>SUM(X1674:X1678)</f>
        <v>10155</v>
      </c>
      <c r="Y1679" s="1">
        <f>SUM(Y1674:Y1678)</f>
        <v>4191</v>
      </c>
      <c r="Z1679" s="1">
        <f>SUM(Z1674:Z1678)</f>
        <v>6223</v>
      </c>
      <c r="BB1679" s="7">
        <f>IF(Q1679&gt;0,RANK(Q1679,(N1679:P1679,Q1679:AE1679)),0)</f>
        <v>0</v>
      </c>
      <c r="BC1679" s="7">
        <f>IF(R1679&gt;0,RANK(R1679,(N1679:P1679,Q1679:AE1679)),0)</f>
        <v>0</v>
      </c>
      <c r="BD1679" s="7">
        <f>IF(T1679&gt;0,RANK(T1679,(N1679:P1679,Q1679:AE1679)),0)</f>
        <v>0</v>
      </c>
      <c r="BE1679" s="7">
        <f>IF(S1679&gt;0,RANK(S1679,(N1679:P1679,Q1679:AE1679)),0)</f>
        <v>0</v>
      </c>
      <c r="BF1679" s="2">
        <f t="shared" si="673"/>
        <v>0</v>
      </c>
      <c r="BG1679" s="2">
        <f t="shared" si="673"/>
        <v>0</v>
      </c>
      <c r="BH1679" s="2">
        <f t="shared" si="674"/>
        <v>0</v>
      </c>
      <c r="BI1679" s="2">
        <f t="shared" si="675"/>
        <v>0</v>
      </c>
      <c r="BK1679" t="s">
        <v>719</v>
      </c>
      <c r="BL1679" t="s">
        <v>260</v>
      </c>
      <c r="BO1679" s="99">
        <v>44</v>
      </c>
      <c r="BP1679" s="97"/>
      <c r="BQ1679" s="99">
        <v>44</v>
      </c>
      <c r="BS1679" s="7" t="s">
        <v>887</v>
      </c>
    </row>
    <row r="1680" spans="1:71" ht="14" customHeight="1" x14ac:dyDescent="0.2">
      <c r="C1680" s="1"/>
      <c r="E1680" s="7"/>
      <c r="F1680" s="7"/>
      <c r="I1680" s="2"/>
      <c r="Q1680" s="61"/>
      <c r="R1680" s="61"/>
      <c r="S1680" s="61"/>
      <c r="T1680" s="61"/>
      <c r="U1680" s="61"/>
      <c r="V1680" s="61"/>
      <c r="W1680" s="61"/>
      <c r="X1680" s="61"/>
      <c r="Y1680" s="61"/>
      <c r="Z1680" s="61"/>
      <c r="BB1680" s="7"/>
      <c r="BC1680" s="7"/>
      <c r="BD1680" s="7"/>
      <c r="BE1680" s="7"/>
      <c r="BO1680" s="99"/>
      <c r="BP1680" s="97"/>
    </row>
    <row r="1681" spans="1:71" ht="14" hidden="1" customHeight="1" outlineLevel="1" x14ac:dyDescent="0.2">
      <c r="A1681" t="s">
        <v>1882</v>
      </c>
      <c r="B1681" t="s">
        <v>1965</v>
      </c>
      <c r="C1681" s="1">
        <f t="shared" ref="C1681:C1727" si="676">SUM(N1681:AY1681)</f>
        <v>8572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0</v>
      </c>
      <c r="G1681" s="1">
        <f t="shared" si="668"/>
        <v>2338</v>
      </c>
      <c r="H1681" s="2">
        <f t="shared" si="669"/>
        <v>0.27274848343443769</v>
      </c>
      <c r="I1681" s="2"/>
      <c r="J1681" s="2">
        <f t="shared" ref="J1681:J1727" si="677">IF($C1681=0,"-",N1681/$C1681)</f>
        <v>0.36315912272515166</v>
      </c>
      <c r="K1681" s="2">
        <f t="shared" ref="K1681:K1727" si="678">IF($C1681=0,"-",O1681/$C1681)</f>
        <v>0.63590760615958941</v>
      </c>
      <c r="L1681" s="2">
        <f t="shared" ref="L1681:L1727" si="679">IF($C1681=0,"-",P1681/$C1681)</f>
        <v>0</v>
      </c>
      <c r="M1681" s="2">
        <f t="shared" ref="M1681:M1727" si="680">IF(C1681=0,"-",(1-J1681-K1681-L1681))</f>
        <v>9.3327111525898232E-4</v>
      </c>
      <c r="N1681" s="1">
        <v>3113</v>
      </c>
      <c r="O1681" s="1">
        <v>5451</v>
      </c>
      <c r="Q1681" s="61"/>
      <c r="R1681" s="61"/>
      <c r="S1681" s="61"/>
      <c r="T1681" s="61"/>
      <c r="U1681" s="61"/>
      <c r="V1681" s="61"/>
      <c r="W1681" s="61">
        <v>8</v>
      </c>
      <c r="X1681" s="61"/>
      <c r="Y1681" s="61"/>
      <c r="Z1681" s="61"/>
      <c r="BB1681" s="7">
        <f>IF(Q1681&gt;0,RANK(Q1681,(N1681:P1681,Q1681:AE1681)),0)</f>
        <v>0</v>
      </c>
      <c r="BC1681" s="7">
        <f>IF(R1681&gt;0,RANK(R1681,(N1681:P1681,Q1681:AE1681)),0)</f>
        <v>0</v>
      </c>
      <c r="BD1681" s="7">
        <f>IF(T1681&gt;0,RANK(T1681,(N1681:P1681,Q1681:AE1681)),0)</f>
        <v>0</v>
      </c>
      <c r="BE1681" s="7">
        <f>IF(S1681&gt;0,RANK(S1681,(N1681:P1681,Q1681:AE1681)),0)</f>
        <v>0</v>
      </c>
      <c r="BF1681" s="2">
        <f t="shared" ref="BF1681:BF1727" si="681">IF($C1681=0,"-",Q1681/$C1681)</f>
        <v>0</v>
      </c>
      <c r="BG1681" s="2">
        <f t="shared" ref="BG1681:BG1727" si="682">IF($C1681=0,"-",R1681/$C1681)</f>
        <v>0</v>
      </c>
      <c r="BH1681" s="2">
        <f t="shared" ref="BH1681:BH1727" si="683">IF($C1681=0,"-",T1681/$C1681)</f>
        <v>0</v>
      </c>
      <c r="BI1681" s="2">
        <f t="shared" ref="BI1681:BI1727" si="684">IF($C1681=0,"-",S1681/$C1681)</f>
        <v>0</v>
      </c>
      <c r="BK1681" t="s">
        <v>1882</v>
      </c>
      <c r="BL1681" t="s">
        <v>1965</v>
      </c>
      <c r="BO1681" s="99">
        <v>45</v>
      </c>
      <c r="BP1681" s="97">
        <v>1</v>
      </c>
      <c r="BQ1681" s="103">
        <f t="shared" ref="BQ1681:BQ1726" si="685">BO1681*1000+BP1681</f>
        <v>45001</v>
      </c>
      <c r="BS1681" s="7" t="s">
        <v>2466</v>
      </c>
    </row>
    <row r="1682" spans="1:71" ht="14" hidden="1" customHeight="1" outlineLevel="1" x14ac:dyDescent="0.2">
      <c r="A1682" t="s">
        <v>2204</v>
      </c>
      <c r="B1682" t="s">
        <v>1965</v>
      </c>
      <c r="C1682" s="1">
        <f t="shared" si="676"/>
        <v>59612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0</v>
      </c>
      <c r="G1682" s="1">
        <f t="shared" si="668"/>
        <v>14047</v>
      </c>
      <c r="H1682" s="2">
        <f t="shared" si="669"/>
        <v>0.23564047507213312</v>
      </c>
      <c r="I1682" s="2"/>
      <c r="J1682" s="2">
        <f t="shared" si="677"/>
        <v>0.38170167080453599</v>
      </c>
      <c r="K1682" s="2">
        <f t="shared" si="678"/>
        <v>0.61734214587666913</v>
      </c>
      <c r="L1682" s="2">
        <f t="shared" si="679"/>
        <v>0</v>
      </c>
      <c r="M1682" s="2">
        <f t="shared" si="680"/>
        <v>9.5618331879487872E-4</v>
      </c>
      <c r="N1682" s="1">
        <v>22754</v>
      </c>
      <c r="O1682" s="1">
        <v>36801</v>
      </c>
      <c r="Q1682" s="61"/>
      <c r="R1682" s="61"/>
      <c r="S1682" s="61"/>
      <c r="T1682" s="61"/>
      <c r="U1682" s="61"/>
      <c r="V1682" s="61"/>
      <c r="W1682" s="61">
        <v>57</v>
      </c>
      <c r="X1682" s="61"/>
      <c r="Y1682" s="61"/>
      <c r="Z1682" s="61"/>
      <c r="BB1682" s="7">
        <f>IF(Q1682&gt;0,RANK(Q1682,(N1682:P1682,Q1682:AE1682)),0)</f>
        <v>0</v>
      </c>
      <c r="BC1682" s="7">
        <f>IF(R1682&gt;0,RANK(R1682,(N1682:P1682,Q1682:AE1682)),0)</f>
        <v>0</v>
      </c>
      <c r="BD1682" s="7">
        <f>IF(T1682&gt;0,RANK(T1682,(N1682:P1682,Q1682:AE1682)),0)</f>
        <v>0</v>
      </c>
      <c r="BE1682" s="7">
        <f>IF(S1682&gt;0,RANK(S1682,(N1682:P1682,Q1682:AE1682)),0)</f>
        <v>0</v>
      </c>
      <c r="BF1682" s="2">
        <f t="shared" si="681"/>
        <v>0</v>
      </c>
      <c r="BG1682" s="2">
        <f t="shared" si="682"/>
        <v>0</v>
      </c>
      <c r="BH1682" s="2">
        <f t="shared" si="683"/>
        <v>0</v>
      </c>
      <c r="BI1682" s="2">
        <f t="shared" si="684"/>
        <v>0</v>
      </c>
      <c r="BK1682" t="s">
        <v>2204</v>
      </c>
      <c r="BL1682" t="s">
        <v>1965</v>
      </c>
      <c r="BO1682" s="99">
        <v>45</v>
      </c>
      <c r="BP1682" s="97">
        <v>3</v>
      </c>
      <c r="BQ1682" s="103">
        <f t="shared" si="685"/>
        <v>45003</v>
      </c>
      <c r="BS1682" s="7" t="s">
        <v>2466</v>
      </c>
    </row>
    <row r="1683" spans="1:71" ht="14" hidden="1" customHeight="1" outlineLevel="1" x14ac:dyDescent="0.2">
      <c r="A1683" t="s">
        <v>1564</v>
      </c>
      <c r="B1683" t="s">
        <v>1965</v>
      </c>
      <c r="C1683" s="1">
        <f t="shared" si="676"/>
        <v>2898</v>
      </c>
      <c r="D1683" s="7">
        <f>IF(N1683&gt;0, RANK(N1683,(N1683:P1683,Q1683:AE1683)),0)</f>
        <v>1</v>
      </c>
      <c r="E1683" s="7">
        <f>IF(O1683&gt;0,RANK(O1683,(N1683:P1683,Q1683:AE1683)),0)</f>
        <v>2</v>
      </c>
      <c r="F1683" s="7">
        <f>IF(P1683&gt;0,RANK(P1683,(N1683:P1683,Q1683:AE1683)),0)</f>
        <v>0</v>
      </c>
      <c r="G1683" s="1">
        <f t="shared" si="668"/>
        <v>1681</v>
      </c>
      <c r="H1683" s="2">
        <f t="shared" si="669"/>
        <v>0.58005521048999309</v>
      </c>
      <c r="I1683" s="2"/>
      <c r="J1683" s="2">
        <f t="shared" si="677"/>
        <v>0.78985507246376807</v>
      </c>
      <c r="K1683" s="2">
        <f t="shared" si="678"/>
        <v>0.20979986197377501</v>
      </c>
      <c r="L1683" s="2">
        <f t="shared" si="679"/>
        <v>0</v>
      </c>
      <c r="M1683" s="2">
        <f t="shared" si="680"/>
        <v>3.4506556245691988E-4</v>
      </c>
      <c r="N1683" s="1">
        <v>2289</v>
      </c>
      <c r="O1683" s="1">
        <v>608</v>
      </c>
      <c r="Q1683" s="61"/>
      <c r="R1683" s="61"/>
      <c r="S1683" s="61"/>
      <c r="T1683" s="61"/>
      <c r="U1683" s="61"/>
      <c r="V1683" s="61"/>
      <c r="W1683" s="61">
        <v>1</v>
      </c>
      <c r="X1683" s="61"/>
      <c r="Y1683" s="61"/>
      <c r="Z1683" s="61"/>
      <c r="BB1683" s="7">
        <f>IF(Q1683&gt;0,RANK(Q1683,(N1683:P1683,Q1683:AE1683)),0)</f>
        <v>0</v>
      </c>
      <c r="BC1683" s="7">
        <f>IF(R1683&gt;0,RANK(R1683,(N1683:P1683,Q1683:AE1683)),0)</f>
        <v>0</v>
      </c>
      <c r="BD1683" s="7">
        <f>IF(T1683&gt;0,RANK(T1683,(N1683:P1683,Q1683:AE1683)),0)</f>
        <v>0</v>
      </c>
      <c r="BE1683" s="7">
        <f>IF(S1683&gt;0,RANK(S1683,(N1683:P1683,Q1683:AE1683)),0)</f>
        <v>0</v>
      </c>
      <c r="BF1683" s="2">
        <f t="shared" si="681"/>
        <v>0</v>
      </c>
      <c r="BG1683" s="2">
        <f t="shared" si="682"/>
        <v>0</v>
      </c>
      <c r="BH1683" s="2">
        <f t="shared" si="683"/>
        <v>0</v>
      </c>
      <c r="BI1683" s="2">
        <f t="shared" si="684"/>
        <v>0</v>
      </c>
      <c r="BK1683" t="s">
        <v>1564</v>
      </c>
      <c r="BL1683" t="s">
        <v>1965</v>
      </c>
      <c r="BO1683" s="99">
        <v>45</v>
      </c>
      <c r="BP1683" s="97">
        <v>5</v>
      </c>
      <c r="BQ1683" s="103">
        <f t="shared" si="685"/>
        <v>45005</v>
      </c>
      <c r="BS1683" s="7" t="s">
        <v>2466</v>
      </c>
    </row>
    <row r="1684" spans="1:71" ht="14" hidden="1" customHeight="1" outlineLevel="1" x14ac:dyDescent="0.2">
      <c r="A1684" t="s">
        <v>1047</v>
      </c>
      <c r="B1684" t="s">
        <v>1965</v>
      </c>
      <c r="C1684" s="1">
        <f t="shared" si="676"/>
        <v>62893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0</v>
      </c>
      <c r="G1684" s="1">
        <f t="shared" si="668"/>
        <v>24026</v>
      </c>
      <c r="H1684" s="2">
        <f t="shared" si="669"/>
        <v>0.38201389661806562</v>
      </c>
      <c r="I1684" s="2"/>
      <c r="J1684" s="2">
        <f t="shared" si="677"/>
        <v>0.30823780070914092</v>
      </c>
      <c r="K1684" s="2">
        <f t="shared" si="678"/>
        <v>0.69025169732720648</v>
      </c>
      <c r="L1684" s="2">
        <f t="shared" si="679"/>
        <v>0</v>
      </c>
      <c r="M1684" s="2">
        <f t="shared" si="680"/>
        <v>1.5105019636526551E-3</v>
      </c>
      <c r="N1684" s="1">
        <v>19386</v>
      </c>
      <c r="O1684" s="1">
        <v>43412</v>
      </c>
      <c r="Q1684" s="61"/>
      <c r="R1684" s="61"/>
      <c r="S1684" s="61"/>
      <c r="T1684" s="61"/>
      <c r="U1684" s="61"/>
      <c r="V1684" s="61"/>
      <c r="W1684" s="61">
        <v>95</v>
      </c>
      <c r="X1684" s="61"/>
      <c r="Y1684" s="61"/>
      <c r="Z1684" s="61"/>
      <c r="BB1684" s="7">
        <f>IF(Q1684&gt;0,RANK(Q1684,(N1684:P1684,Q1684:AE1684)),0)</f>
        <v>0</v>
      </c>
      <c r="BC1684" s="7">
        <f>IF(R1684&gt;0,RANK(R1684,(N1684:P1684,Q1684:AE1684)),0)</f>
        <v>0</v>
      </c>
      <c r="BD1684" s="7">
        <f>IF(T1684&gt;0,RANK(T1684,(N1684:P1684,Q1684:AE1684)),0)</f>
        <v>0</v>
      </c>
      <c r="BE1684" s="7">
        <f>IF(S1684&gt;0,RANK(S1684,(N1684:P1684,Q1684:AE1684)),0)</f>
        <v>0</v>
      </c>
      <c r="BF1684" s="2">
        <f t="shared" si="681"/>
        <v>0</v>
      </c>
      <c r="BG1684" s="2">
        <f t="shared" si="682"/>
        <v>0</v>
      </c>
      <c r="BH1684" s="2">
        <f t="shared" si="683"/>
        <v>0</v>
      </c>
      <c r="BI1684" s="2">
        <f t="shared" si="684"/>
        <v>0</v>
      </c>
      <c r="BK1684" t="s">
        <v>1047</v>
      </c>
      <c r="BL1684" t="s">
        <v>1965</v>
      </c>
      <c r="BO1684" s="99">
        <v>45</v>
      </c>
      <c r="BP1684" s="97">
        <v>7</v>
      </c>
      <c r="BQ1684" s="103">
        <f t="shared" si="685"/>
        <v>45007</v>
      </c>
      <c r="BS1684" s="7" t="s">
        <v>2466</v>
      </c>
    </row>
    <row r="1685" spans="1:71" ht="14" hidden="1" customHeight="1" outlineLevel="1" x14ac:dyDescent="0.2">
      <c r="A1685" t="s">
        <v>1258</v>
      </c>
      <c r="B1685" t="s">
        <v>1965</v>
      </c>
      <c r="C1685" s="1">
        <f t="shared" si="676"/>
        <v>4382</v>
      </c>
      <c r="D1685" s="7">
        <f>IF(N1685&gt;0, RANK(N1685,(N1685:P1685,Q1685:AE1685)),0)</f>
        <v>1</v>
      </c>
      <c r="E1685" s="7">
        <f>IF(O1685&gt;0,RANK(O1685,(N1685:P1685,Q1685:AE1685)),0)</f>
        <v>2</v>
      </c>
      <c r="F1685" s="7">
        <f>IF(P1685&gt;0,RANK(P1685,(N1685:P1685,Q1685:AE1685)),0)</f>
        <v>0</v>
      </c>
      <c r="G1685" s="1">
        <f t="shared" si="668"/>
        <v>1276</v>
      </c>
      <c r="H1685" s="2">
        <f t="shared" si="669"/>
        <v>0.29119123687813786</v>
      </c>
      <c r="I1685" s="2"/>
      <c r="J1685" s="2">
        <f t="shared" si="677"/>
        <v>0.64536741214057503</v>
      </c>
      <c r="K1685" s="2">
        <f t="shared" si="678"/>
        <v>0.35417617526243722</v>
      </c>
      <c r="L1685" s="2">
        <f t="shared" si="679"/>
        <v>0</v>
      </c>
      <c r="M1685" s="2">
        <f t="shared" si="680"/>
        <v>4.5641259698775416E-4</v>
      </c>
      <c r="N1685" s="1">
        <v>2828</v>
      </c>
      <c r="O1685" s="1">
        <v>1552</v>
      </c>
      <c r="Q1685" s="61"/>
      <c r="R1685" s="61"/>
      <c r="S1685" s="61"/>
      <c r="T1685" s="61"/>
      <c r="U1685" s="61"/>
      <c r="V1685" s="61"/>
      <c r="W1685" s="61">
        <v>2</v>
      </c>
      <c r="X1685" s="61"/>
      <c r="Y1685" s="61"/>
      <c r="Z1685" s="61"/>
      <c r="BB1685" s="7">
        <f>IF(Q1685&gt;0,RANK(Q1685,(N1685:P1685,Q1685:AE1685)),0)</f>
        <v>0</v>
      </c>
      <c r="BC1685" s="7">
        <f>IF(R1685&gt;0,RANK(R1685,(N1685:P1685,Q1685:AE1685)),0)</f>
        <v>0</v>
      </c>
      <c r="BD1685" s="7">
        <f>IF(T1685&gt;0,RANK(T1685,(N1685:P1685,Q1685:AE1685)),0)</f>
        <v>0</v>
      </c>
      <c r="BE1685" s="7">
        <f>IF(S1685&gt;0,RANK(S1685,(N1685:P1685,Q1685:AE1685)),0)</f>
        <v>0</v>
      </c>
      <c r="BF1685" s="2">
        <f t="shared" si="681"/>
        <v>0</v>
      </c>
      <c r="BG1685" s="2">
        <f t="shared" si="682"/>
        <v>0</v>
      </c>
      <c r="BH1685" s="2">
        <f t="shared" si="683"/>
        <v>0</v>
      </c>
      <c r="BI1685" s="2">
        <f t="shared" si="684"/>
        <v>0</v>
      </c>
      <c r="BK1685" t="s">
        <v>1258</v>
      </c>
      <c r="BL1685" t="s">
        <v>1965</v>
      </c>
      <c r="BO1685" s="99">
        <v>45</v>
      </c>
      <c r="BP1685" s="97">
        <v>9</v>
      </c>
      <c r="BQ1685" s="103">
        <f t="shared" si="685"/>
        <v>45009</v>
      </c>
      <c r="BS1685" s="7" t="s">
        <v>2466</v>
      </c>
    </row>
    <row r="1686" spans="1:71" ht="14" hidden="1" customHeight="1" outlineLevel="1" x14ac:dyDescent="0.2">
      <c r="A1686" t="s">
        <v>669</v>
      </c>
      <c r="B1686" t="s">
        <v>1965</v>
      </c>
      <c r="C1686" s="1">
        <f t="shared" si="676"/>
        <v>7289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0</v>
      </c>
      <c r="G1686" s="1">
        <f t="shared" si="668"/>
        <v>185</v>
      </c>
      <c r="H1686" s="2">
        <f t="shared" si="669"/>
        <v>2.5380710659898477E-2</v>
      </c>
      <c r="I1686" s="2"/>
      <c r="J1686" s="2">
        <f t="shared" si="677"/>
        <v>0.48689806557826865</v>
      </c>
      <c r="K1686" s="2">
        <f t="shared" si="678"/>
        <v>0.51227877623816709</v>
      </c>
      <c r="L1686" s="2">
        <f t="shared" si="679"/>
        <v>0</v>
      </c>
      <c r="M1686" s="2">
        <f t="shared" si="680"/>
        <v>8.231581835642654E-4</v>
      </c>
      <c r="N1686" s="1">
        <v>3549</v>
      </c>
      <c r="O1686" s="1">
        <v>3734</v>
      </c>
      <c r="Q1686" s="61"/>
      <c r="R1686" s="61"/>
      <c r="S1686" s="61"/>
      <c r="T1686" s="61"/>
      <c r="U1686" s="61"/>
      <c r="V1686" s="61"/>
      <c r="W1686" s="61">
        <v>6</v>
      </c>
      <c r="X1686" s="61"/>
      <c r="Y1686" s="61"/>
      <c r="Z1686" s="61"/>
      <c r="BB1686" s="7">
        <f>IF(Q1686&gt;0,RANK(Q1686,(N1686:P1686,Q1686:AE1686)),0)</f>
        <v>0</v>
      </c>
      <c r="BC1686" s="7">
        <f>IF(R1686&gt;0,RANK(R1686,(N1686:P1686,Q1686:AE1686)),0)</f>
        <v>0</v>
      </c>
      <c r="BD1686" s="7">
        <f>IF(T1686&gt;0,RANK(T1686,(N1686:P1686,Q1686:AE1686)),0)</f>
        <v>0</v>
      </c>
      <c r="BE1686" s="7">
        <f>IF(S1686&gt;0,RANK(S1686,(N1686:P1686,Q1686:AE1686)),0)</f>
        <v>0</v>
      </c>
      <c r="BF1686" s="2">
        <f t="shared" si="681"/>
        <v>0</v>
      </c>
      <c r="BG1686" s="2">
        <f t="shared" si="682"/>
        <v>0</v>
      </c>
      <c r="BH1686" s="2">
        <f t="shared" si="683"/>
        <v>0</v>
      </c>
      <c r="BI1686" s="2">
        <f t="shared" si="684"/>
        <v>0</v>
      </c>
      <c r="BK1686" t="s">
        <v>669</v>
      </c>
      <c r="BL1686" t="s">
        <v>1965</v>
      </c>
      <c r="BO1686" s="99">
        <v>45</v>
      </c>
      <c r="BP1686" s="97">
        <v>11</v>
      </c>
      <c r="BQ1686" s="103">
        <f t="shared" si="685"/>
        <v>45011</v>
      </c>
      <c r="BS1686" s="7" t="s">
        <v>2466</v>
      </c>
    </row>
    <row r="1687" spans="1:71" ht="14" hidden="1" customHeight="1" outlineLevel="1" x14ac:dyDescent="0.2">
      <c r="A1687" t="s">
        <v>670</v>
      </c>
      <c r="B1687" t="s">
        <v>1965</v>
      </c>
      <c r="C1687" s="1">
        <f t="shared" si="676"/>
        <v>70433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0</v>
      </c>
      <c r="G1687" s="1">
        <f t="shared" si="668"/>
        <v>6428</v>
      </c>
      <c r="H1687" s="2">
        <f t="shared" si="669"/>
        <v>9.1264038163928835E-2</v>
      </c>
      <c r="I1687" s="2"/>
      <c r="J1687" s="2">
        <f t="shared" si="677"/>
        <v>0.45392074737693977</v>
      </c>
      <c r="K1687" s="2">
        <f t="shared" si="678"/>
        <v>0.54518478554086858</v>
      </c>
      <c r="L1687" s="2">
        <f t="shared" si="679"/>
        <v>0</v>
      </c>
      <c r="M1687" s="2">
        <f t="shared" si="680"/>
        <v>8.9446708219165227E-4</v>
      </c>
      <c r="N1687" s="1">
        <v>31971</v>
      </c>
      <c r="O1687" s="1">
        <v>38399</v>
      </c>
      <c r="Q1687" s="61"/>
      <c r="R1687" s="61"/>
      <c r="S1687" s="61"/>
      <c r="T1687" s="61"/>
      <c r="U1687" s="61"/>
      <c r="V1687" s="61"/>
      <c r="W1687" s="61">
        <v>63</v>
      </c>
      <c r="X1687" s="61"/>
      <c r="Y1687" s="61"/>
      <c r="Z1687" s="61"/>
      <c r="BB1687" s="7">
        <f>IF(Q1687&gt;0,RANK(Q1687,(N1687:P1687,Q1687:AE1687)),0)</f>
        <v>0</v>
      </c>
      <c r="BC1687" s="7">
        <f>IF(R1687&gt;0,RANK(R1687,(N1687:P1687,Q1687:AE1687)),0)</f>
        <v>0</v>
      </c>
      <c r="BD1687" s="7">
        <f>IF(T1687&gt;0,RANK(T1687,(N1687:P1687,Q1687:AE1687)),0)</f>
        <v>0</v>
      </c>
      <c r="BE1687" s="7">
        <f>IF(S1687&gt;0,RANK(S1687,(N1687:P1687,Q1687:AE1687)),0)</f>
        <v>0</v>
      </c>
      <c r="BF1687" s="2">
        <f t="shared" si="681"/>
        <v>0</v>
      </c>
      <c r="BG1687" s="2">
        <f t="shared" si="682"/>
        <v>0</v>
      </c>
      <c r="BH1687" s="2">
        <f t="shared" si="683"/>
        <v>0</v>
      </c>
      <c r="BI1687" s="2">
        <f t="shared" si="684"/>
        <v>0</v>
      </c>
      <c r="BK1687" t="s">
        <v>670</v>
      </c>
      <c r="BL1687" t="s">
        <v>1965</v>
      </c>
      <c r="BO1687" s="99">
        <v>45</v>
      </c>
      <c r="BP1687" s="97">
        <v>13</v>
      </c>
      <c r="BQ1687" s="103">
        <f t="shared" si="685"/>
        <v>45013</v>
      </c>
      <c r="BS1687" s="7" t="s">
        <v>2466</v>
      </c>
    </row>
    <row r="1688" spans="1:71" ht="14" hidden="1" customHeight="1" outlineLevel="1" x14ac:dyDescent="0.2">
      <c r="A1688" t="s">
        <v>2399</v>
      </c>
      <c r="B1688" t="s">
        <v>1965</v>
      </c>
      <c r="C1688" s="1">
        <f t="shared" si="676"/>
        <v>65669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0</v>
      </c>
      <c r="G1688" s="1">
        <f t="shared" si="668"/>
        <v>4655</v>
      </c>
      <c r="H1688" s="2">
        <f t="shared" si="669"/>
        <v>7.0885806088108544E-2</v>
      </c>
      <c r="I1688" s="2"/>
      <c r="J1688" s="2">
        <f t="shared" si="677"/>
        <v>0.46371956326424951</v>
      </c>
      <c r="K1688" s="2">
        <f t="shared" si="678"/>
        <v>0.53460536935235803</v>
      </c>
      <c r="L1688" s="2">
        <f t="shared" si="679"/>
        <v>0</v>
      </c>
      <c r="M1688" s="2">
        <f t="shared" si="680"/>
        <v>1.6750673833925145E-3</v>
      </c>
      <c r="N1688" s="1">
        <v>30452</v>
      </c>
      <c r="O1688" s="1">
        <v>35107</v>
      </c>
      <c r="Q1688" s="61"/>
      <c r="R1688" s="61"/>
      <c r="S1688" s="61"/>
      <c r="T1688" s="61"/>
      <c r="U1688" s="61"/>
      <c r="V1688" s="61"/>
      <c r="W1688" s="61">
        <v>110</v>
      </c>
      <c r="X1688" s="61"/>
      <c r="Y1688" s="61"/>
      <c r="Z1688" s="61"/>
      <c r="BB1688" s="7">
        <f>IF(Q1688&gt;0,RANK(Q1688,(N1688:P1688,Q1688:AE1688)),0)</f>
        <v>0</v>
      </c>
      <c r="BC1688" s="7">
        <f>IF(R1688&gt;0,RANK(R1688,(N1688:P1688,Q1688:AE1688)),0)</f>
        <v>0</v>
      </c>
      <c r="BD1688" s="7">
        <f>IF(T1688&gt;0,RANK(T1688,(N1688:P1688,Q1688:AE1688)),0)</f>
        <v>0</v>
      </c>
      <c r="BE1688" s="7">
        <f>IF(S1688&gt;0,RANK(S1688,(N1688:P1688,Q1688:AE1688)),0)</f>
        <v>0</v>
      </c>
      <c r="BF1688" s="2">
        <f t="shared" si="681"/>
        <v>0</v>
      </c>
      <c r="BG1688" s="2">
        <f t="shared" si="682"/>
        <v>0</v>
      </c>
      <c r="BH1688" s="2">
        <f t="shared" si="683"/>
        <v>0</v>
      </c>
      <c r="BI1688" s="2">
        <f t="shared" si="684"/>
        <v>0</v>
      </c>
      <c r="BK1688" t="s">
        <v>2399</v>
      </c>
      <c r="BL1688" t="s">
        <v>1965</v>
      </c>
      <c r="BO1688" s="99">
        <v>45</v>
      </c>
      <c r="BP1688" s="97">
        <v>15</v>
      </c>
      <c r="BQ1688" s="103">
        <f t="shared" si="685"/>
        <v>45015</v>
      </c>
      <c r="BS1688" s="7" t="s">
        <v>2466</v>
      </c>
    </row>
    <row r="1689" spans="1:71" ht="14" hidden="1" customHeight="1" outlineLevel="1" x14ac:dyDescent="0.2">
      <c r="A1689" t="s">
        <v>2511</v>
      </c>
      <c r="B1689" t="s">
        <v>1965</v>
      </c>
      <c r="C1689" s="1">
        <f t="shared" si="676"/>
        <v>5948</v>
      </c>
      <c r="D1689" s="7">
        <f>IF(N1689&gt;0, RANK(N1689,(N1689:P1689,Q1689:AE1689)),0)</f>
        <v>1</v>
      </c>
      <c r="E1689" s="7">
        <f>IF(O1689&gt;0,RANK(O1689,(N1689:P1689,Q1689:AE1689)),0)</f>
        <v>2</v>
      </c>
      <c r="F1689" s="7">
        <f>IF(P1689&gt;0,RANK(P1689,(N1689:P1689,Q1689:AE1689)),0)</f>
        <v>0</v>
      </c>
      <c r="G1689" s="1">
        <f t="shared" si="668"/>
        <v>38</v>
      </c>
      <c r="H1689" s="2">
        <f t="shared" si="669"/>
        <v>6.3887020847343641E-3</v>
      </c>
      <c r="I1689" s="2"/>
      <c r="J1689" s="2">
        <f t="shared" si="677"/>
        <v>0.50268997982515129</v>
      </c>
      <c r="K1689" s="2">
        <f t="shared" si="678"/>
        <v>0.49630127774041694</v>
      </c>
      <c r="L1689" s="2">
        <f t="shared" si="679"/>
        <v>0</v>
      </c>
      <c r="M1689" s="2">
        <f t="shared" si="680"/>
        <v>1.0087424344317752E-3</v>
      </c>
      <c r="N1689" s="1">
        <v>2990</v>
      </c>
      <c r="O1689" s="1">
        <v>2952</v>
      </c>
      <c r="Q1689" s="61"/>
      <c r="R1689" s="61"/>
      <c r="S1689" s="61"/>
      <c r="T1689" s="61"/>
      <c r="U1689" s="61"/>
      <c r="V1689" s="61"/>
      <c r="W1689" s="61">
        <v>6</v>
      </c>
      <c r="X1689" s="61"/>
      <c r="Y1689" s="61"/>
      <c r="Z1689" s="61"/>
      <c r="BB1689" s="7">
        <f>IF(Q1689&gt;0,RANK(Q1689,(N1689:P1689,Q1689:AE1689)),0)</f>
        <v>0</v>
      </c>
      <c r="BC1689" s="7">
        <f>IF(R1689&gt;0,RANK(R1689,(N1689:P1689,Q1689:AE1689)),0)</f>
        <v>0</v>
      </c>
      <c r="BD1689" s="7">
        <f>IF(T1689&gt;0,RANK(T1689,(N1689:P1689,Q1689:AE1689)),0)</f>
        <v>0</v>
      </c>
      <c r="BE1689" s="7">
        <f>IF(S1689&gt;0,RANK(S1689,(N1689:P1689,Q1689:AE1689)),0)</f>
        <v>0</v>
      </c>
      <c r="BF1689" s="2">
        <f t="shared" si="681"/>
        <v>0</v>
      </c>
      <c r="BG1689" s="2">
        <f t="shared" si="682"/>
        <v>0</v>
      </c>
      <c r="BH1689" s="2">
        <f t="shared" si="683"/>
        <v>0</v>
      </c>
      <c r="BI1689" s="2">
        <f t="shared" si="684"/>
        <v>0</v>
      </c>
      <c r="BK1689" t="s">
        <v>2511</v>
      </c>
      <c r="BL1689" t="s">
        <v>1965</v>
      </c>
      <c r="BO1689" s="99">
        <v>45</v>
      </c>
      <c r="BP1689" s="97">
        <v>17</v>
      </c>
      <c r="BQ1689" s="103">
        <f t="shared" si="685"/>
        <v>45017</v>
      </c>
      <c r="BS1689" s="7" t="s">
        <v>2466</v>
      </c>
    </row>
    <row r="1690" spans="1:71" ht="14" hidden="1" customHeight="1" outlineLevel="1" x14ac:dyDescent="0.2">
      <c r="A1690" t="s">
        <v>2129</v>
      </c>
      <c r="B1690" t="s">
        <v>1965</v>
      </c>
      <c r="C1690" s="1">
        <f t="shared" si="676"/>
        <v>147451</v>
      </c>
      <c r="D1690" s="7">
        <f>IF(N1690&gt;0, RANK(N1690,(N1690:P1690,Q1690:AE1690)),0)</f>
        <v>1</v>
      </c>
      <c r="E1690" s="7">
        <f>IF(O1690&gt;0,RANK(O1690,(N1690:P1690,Q1690:AE1690)),0)</f>
        <v>2</v>
      </c>
      <c r="F1690" s="7">
        <f>IF(P1690&gt;0,RANK(P1690,(N1690:P1690,Q1690:AE1690)),0)</f>
        <v>0</v>
      </c>
      <c r="G1690" s="1">
        <f t="shared" si="668"/>
        <v>21992</v>
      </c>
      <c r="H1690" s="2">
        <f t="shared" si="669"/>
        <v>0.14914785250693452</v>
      </c>
      <c r="I1690" s="2"/>
      <c r="J1690" s="2">
        <f t="shared" si="677"/>
        <v>0.57398050877918771</v>
      </c>
      <c r="K1690" s="2">
        <f t="shared" si="678"/>
        <v>0.42483265627225314</v>
      </c>
      <c r="L1690" s="2">
        <f t="shared" si="679"/>
        <v>0</v>
      </c>
      <c r="M1690" s="2">
        <f t="shared" si="680"/>
        <v>1.1868349485591456E-3</v>
      </c>
      <c r="N1690" s="1">
        <v>84634</v>
      </c>
      <c r="O1690" s="1">
        <v>62642</v>
      </c>
      <c r="Q1690" s="61"/>
      <c r="R1690" s="61"/>
      <c r="S1690" s="61"/>
      <c r="T1690" s="61"/>
      <c r="U1690" s="61"/>
      <c r="V1690" s="61"/>
      <c r="W1690" s="61">
        <v>175</v>
      </c>
      <c r="X1690" s="61"/>
      <c r="Y1690" s="61"/>
      <c r="Z1690" s="61"/>
      <c r="BB1690" s="7">
        <f>IF(Q1690&gt;0,RANK(Q1690,(N1690:P1690,Q1690:AE1690)),0)</f>
        <v>0</v>
      </c>
      <c r="BC1690" s="7">
        <f>IF(R1690&gt;0,RANK(R1690,(N1690:P1690,Q1690:AE1690)),0)</f>
        <v>0</v>
      </c>
      <c r="BD1690" s="7">
        <f>IF(T1690&gt;0,RANK(T1690,(N1690:P1690,Q1690:AE1690)),0)</f>
        <v>0</v>
      </c>
      <c r="BE1690" s="7">
        <f>IF(S1690&gt;0,RANK(S1690,(N1690:P1690,Q1690:AE1690)),0)</f>
        <v>0</v>
      </c>
      <c r="BF1690" s="2">
        <f t="shared" si="681"/>
        <v>0</v>
      </c>
      <c r="BG1690" s="2">
        <f t="shared" si="682"/>
        <v>0</v>
      </c>
      <c r="BH1690" s="2">
        <f t="shared" si="683"/>
        <v>0</v>
      </c>
      <c r="BI1690" s="2">
        <f t="shared" si="684"/>
        <v>0</v>
      </c>
      <c r="BK1690" t="s">
        <v>2129</v>
      </c>
      <c r="BL1690" t="s">
        <v>1965</v>
      </c>
      <c r="BO1690" s="99">
        <v>45</v>
      </c>
      <c r="BP1690" s="97">
        <v>19</v>
      </c>
      <c r="BQ1690" s="103">
        <f t="shared" si="685"/>
        <v>45019</v>
      </c>
      <c r="BS1690" s="7" t="s">
        <v>2466</v>
      </c>
    </row>
    <row r="1691" spans="1:71" ht="14" hidden="1" customHeight="1" outlineLevel="1" x14ac:dyDescent="0.2">
      <c r="A1691" t="s">
        <v>729</v>
      </c>
      <c r="B1691" t="s">
        <v>1965</v>
      </c>
      <c r="C1691" s="1">
        <f t="shared" si="676"/>
        <v>16711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0</v>
      </c>
      <c r="G1691" s="1">
        <f t="shared" si="668"/>
        <v>6766</v>
      </c>
      <c r="H1691" s="2">
        <f t="shared" si="669"/>
        <v>0.40488301119023395</v>
      </c>
      <c r="I1691" s="2"/>
      <c r="J1691" s="2">
        <f t="shared" si="677"/>
        <v>0.29704984740590029</v>
      </c>
      <c r="K1691" s="2">
        <f t="shared" si="678"/>
        <v>0.7019328585961343</v>
      </c>
      <c r="L1691" s="2">
        <f t="shared" si="679"/>
        <v>0</v>
      </c>
      <c r="M1691" s="2">
        <f t="shared" si="680"/>
        <v>1.0172939979654627E-3</v>
      </c>
      <c r="N1691" s="1">
        <v>4964</v>
      </c>
      <c r="O1691" s="1">
        <v>11730</v>
      </c>
      <c r="Q1691" s="61"/>
      <c r="R1691" s="61"/>
      <c r="S1691" s="61"/>
      <c r="T1691" s="61"/>
      <c r="U1691" s="61"/>
      <c r="V1691" s="61"/>
      <c r="W1691" s="61">
        <v>17</v>
      </c>
      <c r="X1691" s="61"/>
      <c r="Y1691" s="61"/>
      <c r="Z1691" s="61"/>
      <c r="BB1691" s="7">
        <f>IF(Q1691&gt;0,RANK(Q1691,(N1691:P1691,Q1691:AE1691)),0)</f>
        <v>0</v>
      </c>
      <c r="BC1691" s="7">
        <f>IF(R1691&gt;0,RANK(R1691,(N1691:P1691,Q1691:AE1691)),0)</f>
        <v>0</v>
      </c>
      <c r="BD1691" s="7">
        <f>IF(T1691&gt;0,RANK(T1691,(N1691:P1691,Q1691:AE1691)),0)</f>
        <v>0</v>
      </c>
      <c r="BE1691" s="7">
        <f>IF(S1691&gt;0,RANK(S1691,(N1691:P1691,Q1691:AE1691)),0)</f>
        <v>0</v>
      </c>
      <c r="BF1691" s="2">
        <f t="shared" si="681"/>
        <v>0</v>
      </c>
      <c r="BG1691" s="2">
        <f t="shared" si="682"/>
        <v>0</v>
      </c>
      <c r="BH1691" s="2">
        <f t="shared" si="683"/>
        <v>0</v>
      </c>
      <c r="BI1691" s="2">
        <f t="shared" si="684"/>
        <v>0</v>
      </c>
      <c r="BK1691" t="s">
        <v>729</v>
      </c>
      <c r="BL1691" t="s">
        <v>1965</v>
      </c>
      <c r="BO1691" s="99">
        <v>45</v>
      </c>
      <c r="BP1691" s="97">
        <v>21</v>
      </c>
      <c r="BQ1691" s="103">
        <f t="shared" si="685"/>
        <v>45021</v>
      </c>
      <c r="BS1691" s="7" t="s">
        <v>2466</v>
      </c>
    </row>
    <row r="1692" spans="1:71" ht="14" hidden="1" customHeight="1" outlineLevel="1" x14ac:dyDescent="0.2">
      <c r="A1692" t="s">
        <v>433</v>
      </c>
      <c r="B1692" t="s">
        <v>1965</v>
      </c>
      <c r="C1692" s="1">
        <f t="shared" si="676"/>
        <v>10863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0</v>
      </c>
      <c r="G1692" s="1">
        <f t="shared" si="668"/>
        <v>470</v>
      </c>
      <c r="H1692" s="2">
        <f t="shared" si="669"/>
        <v>4.3266132744177482E-2</v>
      </c>
      <c r="I1692" s="2"/>
      <c r="J1692" s="2">
        <f t="shared" si="677"/>
        <v>0.47822885022553624</v>
      </c>
      <c r="K1692" s="2">
        <f t="shared" si="678"/>
        <v>0.52149498296971375</v>
      </c>
      <c r="L1692" s="2">
        <f t="shared" si="679"/>
        <v>0</v>
      </c>
      <c r="M1692" s="2">
        <f t="shared" si="680"/>
        <v>2.7616680474995547E-4</v>
      </c>
      <c r="N1692" s="1">
        <v>5195</v>
      </c>
      <c r="O1692" s="1">
        <v>5665</v>
      </c>
      <c r="Q1692" s="61"/>
      <c r="R1692" s="61"/>
      <c r="S1692" s="61"/>
      <c r="T1692" s="61"/>
      <c r="U1692" s="61"/>
      <c r="V1692" s="61"/>
      <c r="W1692" s="61">
        <v>3</v>
      </c>
      <c r="X1692" s="61"/>
      <c r="Y1692" s="61"/>
      <c r="Z1692" s="61"/>
      <c r="BB1692" s="7">
        <f>IF(Q1692&gt;0,RANK(Q1692,(N1692:P1692,Q1692:AE1692)),0)</f>
        <v>0</v>
      </c>
      <c r="BC1692" s="7">
        <f>IF(R1692&gt;0,RANK(R1692,(N1692:P1692,Q1692:AE1692)),0)</f>
        <v>0</v>
      </c>
      <c r="BD1692" s="7">
        <f>IF(T1692&gt;0,RANK(T1692,(N1692:P1692,Q1692:AE1692)),0)</f>
        <v>0</v>
      </c>
      <c r="BE1692" s="7">
        <f>IF(S1692&gt;0,RANK(S1692,(N1692:P1692,Q1692:AE1692)),0)</f>
        <v>0</v>
      </c>
      <c r="BF1692" s="2">
        <f t="shared" si="681"/>
        <v>0</v>
      </c>
      <c r="BG1692" s="2">
        <f t="shared" si="682"/>
        <v>0</v>
      </c>
      <c r="BH1692" s="2">
        <f t="shared" si="683"/>
        <v>0</v>
      </c>
      <c r="BI1692" s="2">
        <f t="shared" si="684"/>
        <v>0</v>
      </c>
      <c r="BK1692" t="s">
        <v>433</v>
      </c>
      <c r="BL1692" t="s">
        <v>1965</v>
      </c>
      <c r="BO1692" s="99">
        <v>45</v>
      </c>
      <c r="BP1692" s="97">
        <v>23</v>
      </c>
      <c r="BQ1692" s="103">
        <f t="shared" si="685"/>
        <v>45023</v>
      </c>
      <c r="BS1692" s="7" t="s">
        <v>2466</v>
      </c>
    </row>
    <row r="1693" spans="1:71" ht="14" hidden="1" customHeight="1" outlineLevel="1" x14ac:dyDescent="0.2">
      <c r="A1693" t="s">
        <v>2196</v>
      </c>
      <c r="B1693" t="s">
        <v>1965</v>
      </c>
      <c r="C1693" s="1">
        <f t="shared" si="676"/>
        <v>11977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0</v>
      </c>
      <c r="G1693" s="1">
        <f t="shared" si="668"/>
        <v>1489</v>
      </c>
      <c r="H1693" s="2">
        <f t="shared" si="669"/>
        <v>0.1243216164314937</v>
      </c>
      <c r="I1693" s="2"/>
      <c r="J1693" s="2">
        <f t="shared" si="677"/>
        <v>0.43758871169742003</v>
      </c>
      <c r="K1693" s="2">
        <f t="shared" si="678"/>
        <v>0.56191032812891373</v>
      </c>
      <c r="L1693" s="2">
        <f t="shared" si="679"/>
        <v>0</v>
      </c>
      <c r="M1693" s="2">
        <f t="shared" si="680"/>
        <v>5.009601736662983E-4</v>
      </c>
      <c r="N1693" s="1">
        <v>5241</v>
      </c>
      <c r="O1693" s="1">
        <v>6730</v>
      </c>
      <c r="Q1693" s="61"/>
      <c r="R1693" s="61"/>
      <c r="S1693" s="61"/>
      <c r="T1693" s="61"/>
      <c r="U1693" s="61"/>
      <c r="V1693" s="61"/>
      <c r="W1693" s="61">
        <v>6</v>
      </c>
      <c r="X1693" s="61"/>
      <c r="Y1693" s="61"/>
      <c r="Z1693" s="61"/>
      <c r="BB1693" s="7">
        <f>IF(Q1693&gt;0,RANK(Q1693,(N1693:P1693,Q1693:AE1693)),0)</f>
        <v>0</v>
      </c>
      <c r="BC1693" s="7">
        <f>IF(R1693&gt;0,RANK(R1693,(N1693:P1693,Q1693:AE1693)),0)</f>
        <v>0</v>
      </c>
      <c r="BD1693" s="7">
        <f>IF(T1693&gt;0,RANK(T1693,(N1693:P1693,Q1693:AE1693)),0)</f>
        <v>0</v>
      </c>
      <c r="BE1693" s="7">
        <f>IF(S1693&gt;0,RANK(S1693,(N1693:P1693,Q1693:AE1693)),0)</f>
        <v>0</v>
      </c>
      <c r="BF1693" s="2">
        <f t="shared" si="681"/>
        <v>0</v>
      </c>
      <c r="BG1693" s="2">
        <f t="shared" si="682"/>
        <v>0</v>
      </c>
      <c r="BH1693" s="2">
        <f t="shared" si="683"/>
        <v>0</v>
      </c>
      <c r="BI1693" s="2">
        <f t="shared" si="684"/>
        <v>0</v>
      </c>
      <c r="BK1693" t="s">
        <v>2196</v>
      </c>
      <c r="BL1693" t="s">
        <v>1965</v>
      </c>
      <c r="BO1693" s="99">
        <v>45</v>
      </c>
      <c r="BP1693" s="97">
        <v>25</v>
      </c>
      <c r="BQ1693" s="103">
        <f t="shared" si="685"/>
        <v>45025</v>
      </c>
      <c r="BS1693" s="7" t="s">
        <v>2466</v>
      </c>
    </row>
    <row r="1694" spans="1:71" ht="14" hidden="1" customHeight="1" outlineLevel="1" x14ac:dyDescent="0.2">
      <c r="A1694" t="s">
        <v>1168</v>
      </c>
      <c r="B1694" t="s">
        <v>1965</v>
      </c>
      <c r="C1694" s="1">
        <f t="shared" si="676"/>
        <v>12090</v>
      </c>
      <c r="D1694" s="7">
        <f>IF(N1694&gt;0, RANK(N1694,(N1694:P1694,Q1694:AE1694)),0)</f>
        <v>1</v>
      </c>
      <c r="E1694" s="7">
        <f>IF(O1694&gt;0,RANK(O1694,(N1694:P1694,Q1694:AE1694)),0)</f>
        <v>2</v>
      </c>
      <c r="F1694" s="7">
        <f>IF(P1694&gt;0,RANK(P1694,(N1694:P1694,Q1694:AE1694)),0)</f>
        <v>0</v>
      </c>
      <c r="G1694" s="1">
        <f t="shared" si="668"/>
        <v>643</v>
      </c>
      <c r="H1694" s="2">
        <f t="shared" si="669"/>
        <v>5.3184449958643507E-2</v>
      </c>
      <c r="I1694" s="2"/>
      <c r="J1694" s="2">
        <f t="shared" si="677"/>
        <v>0.52646815550041359</v>
      </c>
      <c r="K1694" s="2">
        <f t="shared" si="678"/>
        <v>0.47328370554177007</v>
      </c>
      <c r="L1694" s="2">
        <f t="shared" si="679"/>
        <v>0</v>
      </c>
      <c r="M1694" s="2">
        <f t="shared" si="680"/>
        <v>2.481389578163351E-4</v>
      </c>
      <c r="N1694" s="1">
        <v>6365</v>
      </c>
      <c r="O1694" s="1">
        <v>5722</v>
      </c>
      <c r="Q1694" s="61"/>
      <c r="R1694" s="61"/>
      <c r="S1694" s="61"/>
      <c r="T1694" s="61"/>
      <c r="U1694" s="61"/>
      <c r="V1694" s="61"/>
      <c r="W1694" s="61">
        <v>3</v>
      </c>
      <c r="X1694" s="61"/>
      <c r="Y1694" s="61"/>
      <c r="Z1694" s="61"/>
      <c r="BB1694" s="7">
        <f>IF(Q1694&gt;0,RANK(Q1694,(N1694:P1694,Q1694:AE1694)),0)</f>
        <v>0</v>
      </c>
      <c r="BC1694" s="7">
        <f>IF(R1694&gt;0,RANK(R1694,(N1694:P1694,Q1694:AE1694)),0)</f>
        <v>0</v>
      </c>
      <c r="BD1694" s="7">
        <f>IF(T1694&gt;0,RANK(T1694,(N1694:P1694,Q1694:AE1694)),0)</f>
        <v>0</v>
      </c>
      <c r="BE1694" s="7">
        <f>IF(S1694&gt;0,RANK(S1694,(N1694:P1694,Q1694:AE1694)),0)</f>
        <v>0</v>
      </c>
      <c r="BF1694" s="2">
        <f t="shared" si="681"/>
        <v>0</v>
      </c>
      <c r="BG1694" s="2">
        <f t="shared" si="682"/>
        <v>0</v>
      </c>
      <c r="BH1694" s="2">
        <f t="shared" si="683"/>
        <v>0</v>
      </c>
      <c r="BI1694" s="2">
        <f t="shared" si="684"/>
        <v>0</v>
      </c>
      <c r="BK1694" t="s">
        <v>1168</v>
      </c>
      <c r="BL1694" t="s">
        <v>1965</v>
      </c>
      <c r="BO1694" s="99">
        <v>45</v>
      </c>
      <c r="BP1694" s="97">
        <v>27</v>
      </c>
      <c r="BQ1694" s="103">
        <f t="shared" si="685"/>
        <v>45027</v>
      </c>
      <c r="BS1694" s="7" t="s">
        <v>2466</v>
      </c>
    </row>
    <row r="1695" spans="1:71" ht="14" hidden="1" customHeight="1" outlineLevel="1" x14ac:dyDescent="0.2">
      <c r="A1695" t="s">
        <v>2300</v>
      </c>
      <c r="B1695" t="s">
        <v>1965</v>
      </c>
      <c r="C1695" s="1">
        <f t="shared" si="676"/>
        <v>13226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0</v>
      </c>
      <c r="G1695" s="1">
        <f t="shared" si="668"/>
        <v>570</v>
      </c>
      <c r="H1695" s="2">
        <f t="shared" si="669"/>
        <v>4.3096930288825039E-2</v>
      </c>
      <c r="I1695" s="2"/>
      <c r="J1695" s="2">
        <f t="shared" si="677"/>
        <v>0.47792227430818085</v>
      </c>
      <c r="K1695" s="2">
        <f t="shared" si="678"/>
        <v>0.5210192045970059</v>
      </c>
      <c r="L1695" s="2">
        <f t="shared" si="679"/>
        <v>0</v>
      </c>
      <c r="M1695" s="2">
        <f t="shared" si="680"/>
        <v>1.0585210948133028E-3</v>
      </c>
      <c r="N1695" s="1">
        <v>6321</v>
      </c>
      <c r="O1695" s="1">
        <v>6891</v>
      </c>
      <c r="Q1695" s="61"/>
      <c r="R1695" s="61"/>
      <c r="S1695" s="61"/>
      <c r="T1695" s="61"/>
      <c r="U1695" s="61"/>
      <c r="V1695" s="61"/>
      <c r="W1695" s="61">
        <v>14</v>
      </c>
      <c r="X1695" s="61"/>
      <c r="Y1695" s="61"/>
      <c r="Z1695" s="61"/>
      <c r="BB1695" s="7">
        <f>IF(Q1695&gt;0,RANK(Q1695,(N1695:P1695,Q1695:AE1695)),0)</f>
        <v>0</v>
      </c>
      <c r="BC1695" s="7">
        <f>IF(R1695&gt;0,RANK(R1695,(N1695:P1695,Q1695:AE1695)),0)</f>
        <v>0</v>
      </c>
      <c r="BD1695" s="7">
        <f>IF(T1695&gt;0,RANK(T1695,(N1695:P1695,Q1695:AE1695)),0)</f>
        <v>0</v>
      </c>
      <c r="BE1695" s="7">
        <f>IF(S1695&gt;0,RANK(S1695,(N1695:P1695,Q1695:AE1695)),0)</f>
        <v>0</v>
      </c>
      <c r="BF1695" s="2">
        <f t="shared" si="681"/>
        <v>0</v>
      </c>
      <c r="BG1695" s="2">
        <f t="shared" si="682"/>
        <v>0</v>
      </c>
      <c r="BH1695" s="2">
        <f t="shared" si="683"/>
        <v>0</v>
      </c>
      <c r="BI1695" s="2">
        <f t="shared" si="684"/>
        <v>0</v>
      </c>
      <c r="BK1695" t="s">
        <v>2300</v>
      </c>
      <c r="BL1695" t="s">
        <v>1965</v>
      </c>
      <c r="BO1695" s="99">
        <v>45</v>
      </c>
      <c r="BP1695" s="97">
        <v>29</v>
      </c>
      <c r="BQ1695" s="103">
        <f t="shared" si="685"/>
        <v>45029</v>
      </c>
      <c r="BS1695" s="7" t="s">
        <v>2466</v>
      </c>
    </row>
    <row r="1696" spans="1:71" ht="14" hidden="1" customHeight="1" outlineLevel="1" x14ac:dyDescent="0.2">
      <c r="A1696" t="s">
        <v>2576</v>
      </c>
      <c r="B1696" t="s">
        <v>1965</v>
      </c>
      <c r="C1696" s="1">
        <f t="shared" si="676"/>
        <v>23315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0</v>
      </c>
      <c r="G1696" s="1">
        <f t="shared" si="668"/>
        <v>435</v>
      </c>
      <c r="H1696" s="2">
        <f t="shared" si="669"/>
        <v>1.8657516620201587E-2</v>
      </c>
      <c r="I1696" s="2"/>
      <c r="J1696" s="2">
        <f t="shared" si="677"/>
        <v>0.49049967831867897</v>
      </c>
      <c r="K1696" s="2">
        <f t="shared" si="678"/>
        <v>0.50915719493888056</v>
      </c>
      <c r="L1696" s="2">
        <f t="shared" si="679"/>
        <v>0</v>
      </c>
      <c r="M1696" s="2">
        <f t="shared" si="680"/>
        <v>3.4312674244041386E-4</v>
      </c>
      <c r="N1696" s="1">
        <v>11436</v>
      </c>
      <c r="O1696" s="1">
        <v>11871</v>
      </c>
      <c r="Q1696" s="61"/>
      <c r="R1696" s="61"/>
      <c r="S1696" s="61"/>
      <c r="T1696" s="61"/>
      <c r="U1696" s="61"/>
      <c r="V1696" s="61"/>
      <c r="W1696" s="61">
        <v>8</v>
      </c>
      <c r="X1696" s="61"/>
      <c r="Y1696" s="61"/>
      <c r="Z1696" s="61"/>
      <c r="BB1696" s="7">
        <f>IF(Q1696&gt;0,RANK(Q1696,(N1696:P1696,Q1696:AE1696)),0)</f>
        <v>0</v>
      </c>
      <c r="BC1696" s="7">
        <f>IF(R1696&gt;0,RANK(R1696,(N1696:P1696,Q1696:AE1696)),0)</f>
        <v>0</v>
      </c>
      <c r="BD1696" s="7">
        <f>IF(T1696&gt;0,RANK(T1696,(N1696:P1696,Q1696:AE1696)),0)</f>
        <v>0</v>
      </c>
      <c r="BE1696" s="7">
        <f>IF(S1696&gt;0,RANK(S1696,(N1696:P1696,Q1696:AE1696)),0)</f>
        <v>0</v>
      </c>
      <c r="BF1696" s="2">
        <f t="shared" si="681"/>
        <v>0</v>
      </c>
      <c r="BG1696" s="2">
        <f t="shared" si="682"/>
        <v>0</v>
      </c>
      <c r="BH1696" s="2">
        <f t="shared" si="683"/>
        <v>0</v>
      </c>
      <c r="BI1696" s="2">
        <f t="shared" si="684"/>
        <v>0</v>
      </c>
      <c r="BK1696" t="s">
        <v>2576</v>
      </c>
      <c r="BL1696" t="s">
        <v>1965</v>
      </c>
      <c r="BO1696" s="99">
        <v>45</v>
      </c>
      <c r="BP1696" s="97">
        <v>31</v>
      </c>
      <c r="BQ1696" s="103">
        <f t="shared" si="685"/>
        <v>45031</v>
      </c>
      <c r="BS1696" s="7" t="s">
        <v>2466</v>
      </c>
    </row>
    <row r="1697" spans="1:71" ht="14" hidden="1" customHeight="1" outlineLevel="1" x14ac:dyDescent="0.2">
      <c r="A1697" t="s">
        <v>2577</v>
      </c>
      <c r="B1697" t="s">
        <v>1965</v>
      </c>
      <c r="C1697" s="1">
        <f t="shared" si="676"/>
        <v>8194</v>
      </c>
      <c r="D1697" s="7">
        <f>IF(N1697&gt;0, RANK(N1697,(N1697:P1697,Q1697:AE1697)),0)</f>
        <v>1</v>
      </c>
      <c r="E1697" s="7">
        <f>IF(O1697&gt;0,RANK(O1697,(N1697:P1697,Q1697:AE1697)),0)</f>
        <v>2</v>
      </c>
      <c r="F1697" s="7">
        <f>IF(P1697&gt;0,RANK(P1697,(N1697:P1697,Q1697:AE1697)),0)</f>
        <v>0</v>
      </c>
      <c r="G1697" s="1">
        <f t="shared" si="668"/>
        <v>89</v>
      </c>
      <c r="H1697" s="2">
        <f t="shared" si="669"/>
        <v>1.0861606053209665E-2</v>
      </c>
      <c r="I1697" s="2"/>
      <c r="J1697" s="2">
        <f t="shared" si="677"/>
        <v>0.50536978276787892</v>
      </c>
      <c r="K1697" s="2">
        <f t="shared" si="678"/>
        <v>0.49450817671466929</v>
      </c>
      <c r="L1697" s="2">
        <f t="shared" si="679"/>
        <v>0</v>
      </c>
      <c r="M1697" s="2">
        <f t="shared" si="680"/>
        <v>1.2204051745179356E-4</v>
      </c>
      <c r="N1697" s="1">
        <v>4141</v>
      </c>
      <c r="O1697" s="1">
        <v>4052</v>
      </c>
      <c r="Q1697" s="61"/>
      <c r="R1697" s="61"/>
      <c r="S1697" s="61"/>
      <c r="T1697" s="61"/>
      <c r="U1697" s="61"/>
      <c r="V1697" s="61"/>
      <c r="W1697" s="61">
        <v>1</v>
      </c>
      <c r="X1697" s="61"/>
      <c r="Y1697" s="61"/>
      <c r="Z1697" s="61"/>
      <c r="BB1697" s="7">
        <f>IF(Q1697&gt;0,RANK(Q1697,(N1697:P1697,Q1697:AE1697)),0)</f>
        <v>0</v>
      </c>
      <c r="BC1697" s="7">
        <f>IF(R1697&gt;0,RANK(R1697,(N1697:P1697,Q1697:AE1697)),0)</f>
        <v>0</v>
      </c>
      <c r="BD1697" s="7">
        <f>IF(T1697&gt;0,RANK(T1697,(N1697:P1697,Q1697:AE1697)),0)</f>
        <v>0</v>
      </c>
      <c r="BE1697" s="7">
        <f>IF(S1697&gt;0,RANK(S1697,(N1697:P1697,Q1697:AE1697)),0)</f>
        <v>0</v>
      </c>
      <c r="BF1697" s="2">
        <f t="shared" si="681"/>
        <v>0</v>
      </c>
      <c r="BG1697" s="2">
        <f t="shared" si="682"/>
        <v>0</v>
      </c>
      <c r="BH1697" s="2">
        <f t="shared" si="683"/>
        <v>0</v>
      </c>
      <c r="BI1697" s="2">
        <f t="shared" si="684"/>
        <v>0</v>
      </c>
      <c r="BK1697" t="s">
        <v>2577</v>
      </c>
      <c r="BL1697" t="s">
        <v>1965</v>
      </c>
      <c r="BO1697" s="99">
        <v>45</v>
      </c>
      <c r="BP1697" s="97">
        <v>33</v>
      </c>
      <c r="BQ1697" s="103">
        <f t="shared" si="685"/>
        <v>45033</v>
      </c>
      <c r="BS1697" s="7" t="s">
        <v>2466</v>
      </c>
    </row>
    <row r="1698" spans="1:71" ht="14" hidden="1" customHeight="1" outlineLevel="1" x14ac:dyDescent="0.2">
      <c r="A1698" t="s">
        <v>376</v>
      </c>
      <c r="B1698" t="s">
        <v>1965</v>
      </c>
      <c r="C1698" s="1">
        <f t="shared" si="676"/>
        <v>50896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0</v>
      </c>
      <c r="G1698" s="1">
        <f t="shared" si="668"/>
        <v>4288</v>
      </c>
      <c r="H1698" s="2">
        <f t="shared" si="669"/>
        <v>8.4250235774913543E-2</v>
      </c>
      <c r="I1698" s="2"/>
      <c r="J1698" s="2">
        <f t="shared" si="677"/>
        <v>0.45730509273813269</v>
      </c>
      <c r="K1698" s="2">
        <f t="shared" si="678"/>
        <v>0.54155532851304622</v>
      </c>
      <c r="L1698" s="2">
        <f t="shared" si="679"/>
        <v>0</v>
      </c>
      <c r="M1698" s="2">
        <f t="shared" si="680"/>
        <v>1.1395787488210907E-3</v>
      </c>
      <c r="N1698" s="1">
        <v>23275</v>
      </c>
      <c r="O1698" s="1">
        <v>27563</v>
      </c>
      <c r="Q1698" s="61"/>
      <c r="R1698" s="61"/>
      <c r="S1698" s="61"/>
      <c r="T1698" s="61"/>
      <c r="U1698" s="61"/>
      <c r="V1698" s="61"/>
      <c r="W1698" s="61">
        <v>58</v>
      </c>
      <c r="X1698" s="61"/>
      <c r="Y1698" s="61"/>
      <c r="Z1698" s="61"/>
      <c r="BB1698" s="7">
        <f>IF(Q1698&gt;0,RANK(Q1698,(N1698:P1698,Q1698:AE1698)),0)</f>
        <v>0</v>
      </c>
      <c r="BC1698" s="7">
        <f>IF(R1698&gt;0,RANK(R1698,(N1698:P1698,Q1698:AE1698)),0)</f>
        <v>0</v>
      </c>
      <c r="BD1698" s="7">
        <f>IF(T1698&gt;0,RANK(T1698,(N1698:P1698,Q1698:AE1698)),0)</f>
        <v>0</v>
      </c>
      <c r="BE1698" s="7">
        <f>IF(S1698&gt;0,RANK(S1698,(N1698:P1698,Q1698:AE1698)),0)</f>
        <v>0</v>
      </c>
      <c r="BF1698" s="2">
        <f t="shared" si="681"/>
        <v>0</v>
      </c>
      <c r="BG1698" s="2">
        <f t="shared" si="682"/>
        <v>0</v>
      </c>
      <c r="BH1698" s="2">
        <f t="shared" si="683"/>
        <v>0</v>
      </c>
      <c r="BI1698" s="2">
        <f t="shared" si="684"/>
        <v>0</v>
      </c>
      <c r="BK1698" t="s">
        <v>376</v>
      </c>
      <c r="BL1698" t="s">
        <v>1965</v>
      </c>
      <c r="BO1698" s="99">
        <v>45</v>
      </c>
      <c r="BP1698" s="97">
        <v>35</v>
      </c>
      <c r="BQ1698" s="103">
        <f t="shared" si="685"/>
        <v>45035</v>
      </c>
      <c r="BS1698" s="7" t="s">
        <v>2466</v>
      </c>
    </row>
    <row r="1699" spans="1:71" ht="14" hidden="1" customHeight="1" outlineLevel="1" x14ac:dyDescent="0.2">
      <c r="A1699" t="s">
        <v>426</v>
      </c>
      <c r="B1699" t="s">
        <v>1965</v>
      </c>
      <c r="C1699" s="1">
        <f t="shared" si="676"/>
        <v>9392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0</v>
      </c>
      <c r="G1699" s="1">
        <f t="shared" si="668"/>
        <v>1889</v>
      </c>
      <c r="H1699" s="2">
        <f t="shared" si="669"/>
        <v>0.20112862010221466</v>
      </c>
      <c r="I1699" s="2"/>
      <c r="J1699" s="2">
        <f t="shared" si="677"/>
        <v>0.39895655877342417</v>
      </c>
      <c r="K1699" s="2">
        <f t="shared" si="678"/>
        <v>0.60008517887563884</v>
      </c>
      <c r="L1699" s="2">
        <f t="shared" si="679"/>
        <v>0</v>
      </c>
      <c r="M1699" s="2">
        <f t="shared" si="680"/>
        <v>9.5826235093698919E-4</v>
      </c>
      <c r="N1699" s="1">
        <v>3747</v>
      </c>
      <c r="O1699" s="1">
        <v>5636</v>
      </c>
      <c r="Q1699" s="61"/>
      <c r="R1699" s="61"/>
      <c r="S1699" s="61"/>
      <c r="T1699" s="61"/>
      <c r="U1699" s="61"/>
      <c r="V1699" s="61"/>
      <c r="W1699" s="61">
        <v>9</v>
      </c>
      <c r="X1699" s="61"/>
      <c r="Y1699" s="61"/>
      <c r="Z1699" s="61"/>
      <c r="BB1699" s="7">
        <f>IF(Q1699&gt;0,RANK(Q1699,(N1699:P1699,Q1699:AE1699)),0)</f>
        <v>0</v>
      </c>
      <c r="BC1699" s="7">
        <f>IF(R1699&gt;0,RANK(R1699,(N1699:P1699,Q1699:AE1699)),0)</f>
        <v>0</v>
      </c>
      <c r="BD1699" s="7">
        <f>IF(T1699&gt;0,RANK(T1699,(N1699:P1699,Q1699:AE1699)),0)</f>
        <v>0</v>
      </c>
      <c r="BE1699" s="7">
        <f>IF(S1699&gt;0,RANK(S1699,(N1699:P1699,Q1699:AE1699)),0)</f>
        <v>0</v>
      </c>
      <c r="BF1699" s="2">
        <f t="shared" si="681"/>
        <v>0</v>
      </c>
      <c r="BG1699" s="2">
        <f t="shared" si="682"/>
        <v>0</v>
      </c>
      <c r="BH1699" s="2">
        <f t="shared" si="683"/>
        <v>0</v>
      </c>
      <c r="BI1699" s="2">
        <f t="shared" si="684"/>
        <v>0</v>
      </c>
      <c r="BK1699" t="s">
        <v>426</v>
      </c>
      <c r="BL1699" t="s">
        <v>1965</v>
      </c>
      <c r="BO1699" s="99">
        <v>45</v>
      </c>
      <c r="BP1699" s="97">
        <v>37</v>
      </c>
      <c r="BQ1699" s="103">
        <f t="shared" si="685"/>
        <v>45037</v>
      </c>
      <c r="BS1699" s="7" t="s">
        <v>2466</v>
      </c>
    </row>
    <row r="1700" spans="1:71" ht="14" hidden="1" customHeight="1" outlineLevel="1" x14ac:dyDescent="0.2">
      <c r="A1700" t="s">
        <v>671</v>
      </c>
      <c r="B1700" t="s">
        <v>1965</v>
      </c>
      <c r="C1700" s="1">
        <f t="shared" si="676"/>
        <v>9279</v>
      </c>
      <c r="D1700" s="7">
        <f>IF(N1700&gt;0, RANK(N1700,(N1700:P1700,Q1700:AE1700)),0)</f>
        <v>1</v>
      </c>
      <c r="E1700" s="7">
        <f>IF(O1700&gt;0,RANK(O1700,(N1700:P1700,Q1700:AE1700)),0)</f>
        <v>2</v>
      </c>
      <c r="F1700" s="7">
        <f>IF(P1700&gt;0,RANK(P1700,(N1700:P1700,Q1700:AE1700)),0)</f>
        <v>0</v>
      </c>
      <c r="G1700" s="1">
        <f t="shared" si="668"/>
        <v>2456</v>
      </c>
      <c r="H1700" s="2">
        <f t="shared" si="669"/>
        <v>0.26468369436361677</v>
      </c>
      <c r="I1700" s="2"/>
      <c r="J1700" s="2">
        <f t="shared" si="677"/>
        <v>0.63207242159715482</v>
      </c>
      <c r="K1700" s="2">
        <f t="shared" si="678"/>
        <v>0.3673887272335381</v>
      </c>
      <c r="L1700" s="2">
        <f t="shared" si="679"/>
        <v>0</v>
      </c>
      <c r="M1700" s="2">
        <f t="shared" si="680"/>
        <v>5.3885116930707522E-4</v>
      </c>
      <c r="N1700" s="1">
        <v>5865</v>
      </c>
      <c r="O1700" s="1">
        <v>3409</v>
      </c>
      <c r="Q1700" s="61"/>
      <c r="R1700" s="61"/>
      <c r="S1700" s="61"/>
      <c r="T1700" s="61"/>
      <c r="U1700" s="61"/>
      <c r="V1700" s="61"/>
      <c r="W1700" s="61">
        <v>5</v>
      </c>
      <c r="X1700" s="61"/>
      <c r="Y1700" s="61"/>
      <c r="Z1700" s="61"/>
      <c r="BB1700" s="7">
        <f>IF(Q1700&gt;0,RANK(Q1700,(N1700:P1700,Q1700:AE1700)),0)</f>
        <v>0</v>
      </c>
      <c r="BC1700" s="7">
        <f>IF(R1700&gt;0,RANK(R1700,(N1700:P1700,Q1700:AE1700)),0)</f>
        <v>0</v>
      </c>
      <c r="BD1700" s="7">
        <f>IF(T1700&gt;0,RANK(T1700,(N1700:P1700,Q1700:AE1700)),0)</f>
        <v>0</v>
      </c>
      <c r="BE1700" s="7">
        <f>IF(S1700&gt;0,RANK(S1700,(N1700:P1700,Q1700:AE1700)),0)</f>
        <v>0</v>
      </c>
      <c r="BF1700" s="2">
        <f t="shared" si="681"/>
        <v>0</v>
      </c>
      <c r="BG1700" s="2">
        <f t="shared" si="682"/>
        <v>0</v>
      </c>
      <c r="BH1700" s="2">
        <f t="shared" si="683"/>
        <v>0</v>
      </c>
      <c r="BI1700" s="2">
        <f t="shared" si="684"/>
        <v>0</v>
      </c>
      <c r="BK1700" t="s">
        <v>671</v>
      </c>
      <c r="BL1700" t="s">
        <v>1965</v>
      </c>
      <c r="BO1700" s="99">
        <v>45</v>
      </c>
      <c r="BP1700" s="97">
        <v>39</v>
      </c>
      <c r="BQ1700" s="103">
        <f t="shared" si="685"/>
        <v>45039</v>
      </c>
      <c r="BS1700" s="7" t="s">
        <v>2466</v>
      </c>
    </row>
    <row r="1701" spans="1:71" ht="14" hidden="1" customHeight="1" outlineLevel="1" x14ac:dyDescent="0.2">
      <c r="A1701" t="s">
        <v>454</v>
      </c>
      <c r="B1701" t="s">
        <v>1965</v>
      </c>
      <c r="C1701" s="1">
        <f t="shared" si="676"/>
        <v>45516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0</v>
      </c>
      <c r="G1701" s="1">
        <f t="shared" si="668"/>
        <v>414</v>
      </c>
      <c r="H1701" s="2">
        <f t="shared" si="669"/>
        <v>9.0957026100711835E-3</v>
      </c>
      <c r="I1701" s="2"/>
      <c r="J1701" s="2">
        <f t="shared" si="677"/>
        <v>0.49505668336409175</v>
      </c>
      <c r="K1701" s="2">
        <f t="shared" si="678"/>
        <v>0.5041523859741629</v>
      </c>
      <c r="L1701" s="2">
        <f t="shared" si="679"/>
        <v>0</v>
      </c>
      <c r="M1701" s="2">
        <f t="shared" si="680"/>
        <v>7.9093066174540372E-4</v>
      </c>
      <c r="N1701" s="1">
        <v>22533</v>
      </c>
      <c r="O1701" s="1">
        <v>22947</v>
      </c>
      <c r="Q1701" s="61"/>
      <c r="R1701" s="61"/>
      <c r="S1701" s="61"/>
      <c r="T1701" s="61"/>
      <c r="U1701" s="61"/>
      <c r="V1701" s="61"/>
      <c r="W1701" s="61">
        <v>36</v>
      </c>
      <c r="X1701" s="61"/>
      <c r="Y1701" s="61"/>
      <c r="Z1701" s="61"/>
      <c r="BB1701" s="7">
        <f>IF(Q1701&gt;0,RANK(Q1701,(N1701:P1701,Q1701:AE1701)),0)</f>
        <v>0</v>
      </c>
      <c r="BC1701" s="7">
        <f>IF(R1701&gt;0,RANK(R1701,(N1701:P1701,Q1701:AE1701)),0)</f>
        <v>0</v>
      </c>
      <c r="BD1701" s="7">
        <f>IF(T1701&gt;0,RANK(T1701,(N1701:P1701,Q1701:AE1701)),0)</f>
        <v>0</v>
      </c>
      <c r="BE1701" s="7">
        <f>IF(S1701&gt;0,RANK(S1701,(N1701:P1701,Q1701:AE1701)),0)</f>
        <v>0</v>
      </c>
      <c r="BF1701" s="2">
        <f t="shared" si="681"/>
        <v>0</v>
      </c>
      <c r="BG1701" s="2">
        <f t="shared" si="682"/>
        <v>0</v>
      </c>
      <c r="BH1701" s="2">
        <f t="shared" si="683"/>
        <v>0</v>
      </c>
      <c r="BI1701" s="2">
        <f t="shared" si="684"/>
        <v>0</v>
      </c>
      <c r="BK1701" t="s">
        <v>454</v>
      </c>
      <c r="BL1701" t="s">
        <v>1965</v>
      </c>
      <c r="BO1701" s="99">
        <v>45</v>
      </c>
      <c r="BP1701" s="97">
        <v>41</v>
      </c>
      <c r="BQ1701" s="103">
        <f t="shared" si="685"/>
        <v>45041</v>
      </c>
      <c r="BS1701" s="7" t="s">
        <v>2466</v>
      </c>
    </row>
    <row r="1702" spans="1:71" ht="14" hidden="1" customHeight="1" outlineLevel="1" x14ac:dyDescent="0.2">
      <c r="A1702" t="s">
        <v>71</v>
      </c>
      <c r="B1702" t="s">
        <v>1965</v>
      </c>
      <c r="C1702" s="1">
        <f t="shared" si="676"/>
        <v>25858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0</v>
      </c>
      <c r="G1702" s="1">
        <f t="shared" si="668"/>
        <v>2323</v>
      </c>
      <c r="H1702" s="2">
        <f t="shared" si="669"/>
        <v>8.9836800990022433E-2</v>
      </c>
      <c r="I1702" s="2"/>
      <c r="J1702" s="2">
        <f t="shared" si="677"/>
        <v>0.4547915538711424</v>
      </c>
      <c r="K1702" s="2">
        <f t="shared" si="678"/>
        <v>0.54462835486116479</v>
      </c>
      <c r="L1702" s="2">
        <f t="shared" si="679"/>
        <v>0</v>
      </c>
      <c r="M1702" s="2">
        <f t="shared" si="680"/>
        <v>5.8009126769276165E-4</v>
      </c>
      <c r="N1702" s="1">
        <v>11760</v>
      </c>
      <c r="O1702" s="1">
        <v>14083</v>
      </c>
      <c r="Q1702" s="61"/>
      <c r="R1702" s="61"/>
      <c r="S1702" s="61"/>
      <c r="T1702" s="61"/>
      <c r="U1702" s="61"/>
      <c r="V1702" s="61"/>
      <c r="W1702" s="61">
        <v>15</v>
      </c>
      <c r="X1702" s="61"/>
      <c r="Y1702" s="61"/>
      <c r="Z1702" s="61"/>
      <c r="BB1702" s="7">
        <f>IF(Q1702&gt;0,RANK(Q1702,(N1702:P1702,Q1702:AE1702)),0)</f>
        <v>0</v>
      </c>
      <c r="BC1702" s="7">
        <f>IF(R1702&gt;0,RANK(R1702,(N1702:P1702,Q1702:AE1702)),0)</f>
        <v>0</v>
      </c>
      <c r="BD1702" s="7">
        <f>IF(T1702&gt;0,RANK(T1702,(N1702:P1702,Q1702:AE1702)),0)</f>
        <v>0</v>
      </c>
      <c r="BE1702" s="7">
        <f>IF(S1702&gt;0,RANK(S1702,(N1702:P1702,Q1702:AE1702)),0)</f>
        <v>0</v>
      </c>
      <c r="BF1702" s="2">
        <f t="shared" si="681"/>
        <v>0</v>
      </c>
      <c r="BG1702" s="2">
        <f t="shared" si="682"/>
        <v>0</v>
      </c>
      <c r="BH1702" s="2">
        <f t="shared" si="683"/>
        <v>0</v>
      </c>
      <c r="BI1702" s="2">
        <f t="shared" si="684"/>
        <v>0</v>
      </c>
      <c r="BK1702" t="s">
        <v>71</v>
      </c>
      <c r="BL1702" t="s">
        <v>1965</v>
      </c>
      <c r="BO1702" s="99">
        <v>45</v>
      </c>
      <c r="BP1702" s="97">
        <v>43</v>
      </c>
      <c r="BQ1702" s="103">
        <f t="shared" si="685"/>
        <v>45043</v>
      </c>
      <c r="BS1702" s="7" t="s">
        <v>2466</v>
      </c>
    </row>
    <row r="1703" spans="1:71" ht="14" hidden="1" customHeight="1" outlineLevel="1" x14ac:dyDescent="0.2">
      <c r="A1703" t="s">
        <v>1465</v>
      </c>
      <c r="B1703" t="s">
        <v>1965</v>
      </c>
      <c r="C1703" s="1">
        <f t="shared" si="676"/>
        <v>176571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0</v>
      </c>
      <c r="G1703" s="1">
        <f t="shared" si="668"/>
        <v>28188</v>
      </c>
      <c r="H1703" s="2">
        <f t="shared" si="669"/>
        <v>0.15964116417758295</v>
      </c>
      <c r="I1703" s="2"/>
      <c r="J1703" s="2">
        <f t="shared" si="677"/>
        <v>0.4191345124624089</v>
      </c>
      <c r="K1703" s="2">
        <f t="shared" si="678"/>
        <v>0.57877567663999185</v>
      </c>
      <c r="L1703" s="2">
        <f t="shared" si="679"/>
        <v>0</v>
      </c>
      <c r="M1703" s="2">
        <f t="shared" si="680"/>
        <v>2.0898108975992979E-3</v>
      </c>
      <c r="N1703" s="1">
        <v>74007</v>
      </c>
      <c r="O1703" s="1">
        <v>102195</v>
      </c>
      <c r="Q1703" s="61"/>
      <c r="R1703" s="61"/>
      <c r="S1703" s="61"/>
      <c r="T1703" s="61"/>
      <c r="U1703" s="61"/>
      <c r="V1703" s="61"/>
      <c r="W1703" s="61">
        <v>369</v>
      </c>
      <c r="X1703" s="61"/>
      <c r="Y1703" s="61"/>
      <c r="Z1703" s="61"/>
      <c r="BB1703" s="7">
        <f>IF(Q1703&gt;0,RANK(Q1703,(N1703:P1703,Q1703:AE1703)),0)</f>
        <v>0</v>
      </c>
      <c r="BC1703" s="7">
        <f>IF(R1703&gt;0,RANK(R1703,(N1703:P1703,Q1703:AE1703)),0)</f>
        <v>0</v>
      </c>
      <c r="BD1703" s="7">
        <f>IF(T1703&gt;0,RANK(T1703,(N1703:P1703,Q1703:AE1703)),0)</f>
        <v>0</v>
      </c>
      <c r="BE1703" s="7">
        <f>IF(S1703&gt;0,RANK(S1703,(N1703:P1703,Q1703:AE1703)),0)</f>
        <v>0</v>
      </c>
      <c r="BF1703" s="2">
        <f t="shared" si="681"/>
        <v>0</v>
      </c>
      <c r="BG1703" s="2">
        <f t="shared" si="682"/>
        <v>0</v>
      </c>
      <c r="BH1703" s="2">
        <f t="shared" si="683"/>
        <v>0</v>
      </c>
      <c r="BI1703" s="2">
        <f t="shared" si="684"/>
        <v>0</v>
      </c>
      <c r="BK1703" t="s">
        <v>1465</v>
      </c>
      <c r="BL1703" t="s">
        <v>1965</v>
      </c>
      <c r="BO1703" s="99">
        <v>45</v>
      </c>
      <c r="BP1703" s="97">
        <v>45</v>
      </c>
      <c r="BQ1703" s="103">
        <f t="shared" si="685"/>
        <v>45045</v>
      </c>
      <c r="BS1703" s="7" t="s">
        <v>2466</v>
      </c>
    </row>
    <row r="1704" spans="1:71" ht="14" hidden="1" customHeight="1" outlineLevel="1" x14ac:dyDescent="0.2">
      <c r="A1704" t="s">
        <v>1660</v>
      </c>
      <c r="B1704" t="s">
        <v>1965</v>
      </c>
      <c r="C1704" s="1">
        <f t="shared" si="676"/>
        <v>23147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0</v>
      </c>
      <c r="G1704" s="1">
        <f t="shared" si="668"/>
        <v>4833</v>
      </c>
      <c r="H1704" s="2">
        <f t="shared" si="669"/>
        <v>0.20879595627943145</v>
      </c>
      <c r="I1704" s="2"/>
      <c r="J1704" s="2">
        <f t="shared" si="677"/>
        <v>0.39486758543223743</v>
      </c>
      <c r="K1704" s="2">
        <f t="shared" si="678"/>
        <v>0.60366354171166892</v>
      </c>
      <c r="L1704" s="2">
        <f t="shared" si="679"/>
        <v>0</v>
      </c>
      <c r="M1704" s="2">
        <f t="shared" si="680"/>
        <v>1.4688728560936504E-3</v>
      </c>
      <c r="N1704" s="1">
        <v>9140</v>
      </c>
      <c r="O1704" s="1">
        <v>13973</v>
      </c>
      <c r="Q1704" s="61"/>
      <c r="R1704" s="61"/>
      <c r="S1704" s="61"/>
      <c r="T1704" s="61"/>
      <c r="U1704" s="61"/>
      <c r="V1704" s="61"/>
      <c r="W1704" s="61">
        <v>34</v>
      </c>
      <c r="X1704" s="61"/>
      <c r="Y1704" s="61"/>
      <c r="Z1704" s="61"/>
      <c r="BB1704" s="7">
        <f>IF(Q1704&gt;0,RANK(Q1704,(N1704:P1704,Q1704:AE1704)),0)</f>
        <v>0</v>
      </c>
      <c r="BC1704" s="7">
        <f>IF(R1704&gt;0,RANK(R1704,(N1704:P1704,Q1704:AE1704)),0)</f>
        <v>0</v>
      </c>
      <c r="BD1704" s="7">
        <f>IF(T1704&gt;0,RANK(T1704,(N1704:P1704,Q1704:AE1704)),0)</f>
        <v>0</v>
      </c>
      <c r="BE1704" s="7">
        <f>IF(S1704&gt;0,RANK(S1704,(N1704:P1704,Q1704:AE1704)),0)</f>
        <v>0</v>
      </c>
      <c r="BF1704" s="2">
        <f t="shared" si="681"/>
        <v>0</v>
      </c>
      <c r="BG1704" s="2">
        <f t="shared" si="682"/>
        <v>0</v>
      </c>
      <c r="BH1704" s="2">
        <f t="shared" si="683"/>
        <v>0</v>
      </c>
      <c r="BI1704" s="2">
        <f t="shared" si="684"/>
        <v>0</v>
      </c>
      <c r="BK1704" t="s">
        <v>1660</v>
      </c>
      <c r="BL1704" t="s">
        <v>1965</v>
      </c>
      <c r="BO1704" s="99">
        <v>45</v>
      </c>
      <c r="BP1704" s="97">
        <v>47</v>
      </c>
      <c r="BQ1704" s="103">
        <f t="shared" si="685"/>
        <v>45047</v>
      </c>
      <c r="BS1704" s="7" t="s">
        <v>2466</v>
      </c>
    </row>
    <row r="1705" spans="1:71" ht="14" hidden="1" customHeight="1" outlineLevel="1" x14ac:dyDescent="0.2">
      <c r="A1705" t="s">
        <v>772</v>
      </c>
      <c r="B1705" t="s">
        <v>1965</v>
      </c>
      <c r="C1705" s="1">
        <f t="shared" si="676"/>
        <v>6624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0</v>
      </c>
      <c r="G1705" s="1">
        <f t="shared" si="668"/>
        <v>1493</v>
      </c>
      <c r="H1705" s="2">
        <f t="shared" si="669"/>
        <v>0.22539251207729469</v>
      </c>
      <c r="I1705" s="2"/>
      <c r="J1705" s="2">
        <f t="shared" si="677"/>
        <v>0.61156400966183577</v>
      </c>
      <c r="K1705" s="2">
        <f t="shared" si="678"/>
        <v>0.38617149758454106</v>
      </c>
      <c r="L1705" s="2">
        <f t="shared" si="679"/>
        <v>0</v>
      </c>
      <c r="M1705" s="2">
        <f t="shared" si="680"/>
        <v>2.2644927536231707E-3</v>
      </c>
      <c r="N1705" s="1">
        <v>4051</v>
      </c>
      <c r="O1705" s="1">
        <v>2558</v>
      </c>
      <c r="Q1705" s="61"/>
      <c r="R1705" s="61"/>
      <c r="S1705" s="61"/>
      <c r="T1705" s="61"/>
      <c r="U1705" s="61"/>
      <c r="V1705" s="61"/>
      <c r="W1705" s="61">
        <v>15</v>
      </c>
      <c r="X1705" s="61"/>
      <c r="Y1705" s="61"/>
      <c r="Z1705" s="61"/>
      <c r="BB1705" s="7">
        <f>IF(Q1705&gt;0,RANK(Q1705,(N1705:P1705,Q1705:AE1705)),0)</f>
        <v>0</v>
      </c>
      <c r="BC1705" s="7">
        <f>IF(R1705&gt;0,RANK(R1705,(N1705:P1705,Q1705:AE1705)),0)</f>
        <v>0</v>
      </c>
      <c r="BD1705" s="7">
        <f>IF(T1705&gt;0,RANK(T1705,(N1705:P1705,Q1705:AE1705)),0)</f>
        <v>0</v>
      </c>
      <c r="BE1705" s="7">
        <f>IF(S1705&gt;0,RANK(S1705,(N1705:P1705,Q1705:AE1705)),0)</f>
        <v>0</v>
      </c>
      <c r="BF1705" s="2">
        <f t="shared" si="681"/>
        <v>0</v>
      </c>
      <c r="BG1705" s="2">
        <f t="shared" si="682"/>
        <v>0</v>
      </c>
      <c r="BH1705" s="2">
        <f t="shared" si="683"/>
        <v>0</v>
      </c>
      <c r="BI1705" s="2">
        <f t="shared" si="684"/>
        <v>0</v>
      </c>
      <c r="BK1705" t="s">
        <v>772</v>
      </c>
      <c r="BL1705" t="s">
        <v>1965</v>
      </c>
      <c r="BO1705" s="99">
        <v>45</v>
      </c>
      <c r="BP1705" s="97">
        <v>49</v>
      </c>
      <c r="BQ1705" s="103">
        <f t="shared" si="685"/>
        <v>45049</v>
      </c>
      <c r="BS1705" s="7" t="s">
        <v>2466</v>
      </c>
    </row>
    <row r="1706" spans="1:71" ht="14" hidden="1" customHeight="1" outlineLevel="1" x14ac:dyDescent="0.2">
      <c r="A1706" t="s">
        <v>693</v>
      </c>
      <c r="B1706" t="s">
        <v>1965</v>
      </c>
      <c r="C1706" s="1">
        <f t="shared" si="676"/>
        <v>110638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0</v>
      </c>
      <c r="G1706" s="1">
        <f t="shared" si="668"/>
        <v>33411</v>
      </c>
      <c r="H1706" s="2">
        <f t="shared" si="669"/>
        <v>0.30198485149767712</v>
      </c>
      <c r="I1706" s="2"/>
      <c r="J1706" s="2">
        <f t="shared" si="677"/>
        <v>0.34865055405918399</v>
      </c>
      <c r="K1706" s="2">
        <f t="shared" si="678"/>
        <v>0.65063540555686117</v>
      </c>
      <c r="L1706" s="2">
        <f t="shared" si="679"/>
        <v>0</v>
      </c>
      <c r="M1706" s="2">
        <f t="shared" si="680"/>
        <v>7.1404038395483926E-4</v>
      </c>
      <c r="N1706" s="1">
        <v>38574</v>
      </c>
      <c r="O1706" s="1">
        <v>71985</v>
      </c>
      <c r="Q1706" s="61"/>
      <c r="R1706" s="61"/>
      <c r="S1706" s="61"/>
      <c r="T1706" s="61"/>
      <c r="U1706" s="61"/>
      <c r="V1706" s="61"/>
      <c r="W1706" s="61">
        <v>79</v>
      </c>
      <c r="X1706" s="61"/>
      <c r="Y1706" s="61"/>
      <c r="Z1706" s="61"/>
      <c r="BB1706" s="7">
        <f>IF(Q1706&gt;0,RANK(Q1706,(N1706:P1706,Q1706:AE1706)),0)</f>
        <v>0</v>
      </c>
      <c r="BC1706" s="7">
        <f>IF(R1706&gt;0,RANK(R1706,(N1706:P1706,Q1706:AE1706)),0)</f>
        <v>0</v>
      </c>
      <c r="BD1706" s="7">
        <f>IF(T1706&gt;0,RANK(T1706,(N1706:P1706,Q1706:AE1706)),0)</f>
        <v>0</v>
      </c>
      <c r="BE1706" s="7">
        <f>IF(S1706&gt;0,RANK(S1706,(N1706:P1706,Q1706:AE1706)),0)</f>
        <v>0</v>
      </c>
      <c r="BF1706" s="2">
        <f t="shared" si="681"/>
        <v>0</v>
      </c>
      <c r="BG1706" s="2">
        <f t="shared" si="682"/>
        <v>0</v>
      </c>
      <c r="BH1706" s="2">
        <f t="shared" si="683"/>
        <v>0</v>
      </c>
      <c r="BI1706" s="2">
        <f t="shared" si="684"/>
        <v>0</v>
      </c>
      <c r="BK1706" t="s">
        <v>693</v>
      </c>
      <c r="BL1706" t="s">
        <v>1965</v>
      </c>
      <c r="BO1706" s="99">
        <v>45</v>
      </c>
      <c r="BP1706" s="97">
        <v>51</v>
      </c>
      <c r="BQ1706" s="103">
        <f t="shared" si="685"/>
        <v>45051</v>
      </c>
      <c r="BS1706" s="7" t="s">
        <v>2466</v>
      </c>
    </row>
    <row r="1707" spans="1:71" ht="14" hidden="1" customHeight="1" outlineLevel="1" x14ac:dyDescent="0.2">
      <c r="A1707" t="s">
        <v>1743</v>
      </c>
      <c r="B1707" t="s">
        <v>1965</v>
      </c>
      <c r="C1707" s="1">
        <f t="shared" si="676"/>
        <v>9360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0</v>
      </c>
      <c r="G1707" s="1">
        <f t="shared" si="668"/>
        <v>656</v>
      </c>
      <c r="H1707" s="2">
        <f t="shared" si="669"/>
        <v>7.0085470085470086E-2</v>
      </c>
      <c r="I1707" s="2"/>
      <c r="J1707" s="2">
        <f t="shared" si="677"/>
        <v>0.53440170940170939</v>
      </c>
      <c r="K1707" s="2">
        <f t="shared" si="678"/>
        <v>0.46431623931623933</v>
      </c>
      <c r="L1707" s="2">
        <f t="shared" si="679"/>
        <v>0</v>
      </c>
      <c r="M1707" s="2">
        <f t="shared" si="680"/>
        <v>1.2820512820512775E-3</v>
      </c>
      <c r="N1707" s="1">
        <v>5002</v>
      </c>
      <c r="O1707" s="1">
        <v>4346</v>
      </c>
      <c r="Q1707" s="61"/>
      <c r="R1707" s="61"/>
      <c r="S1707" s="61"/>
      <c r="T1707" s="61"/>
      <c r="U1707" s="61"/>
      <c r="V1707" s="61"/>
      <c r="W1707" s="61">
        <v>12</v>
      </c>
      <c r="X1707" s="61"/>
      <c r="Y1707" s="61"/>
      <c r="Z1707" s="61"/>
      <c r="BB1707" s="7">
        <f>IF(Q1707&gt;0,RANK(Q1707,(N1707:P1707,Q1707:AE1707)),0)</f>
        <v>0</v>
      </c>
      <c r="BC1707" s="7">
        <f>IF(R1707&gt;0,RANK(R1707,(N1707:P1707,Q1707:AE1707)),0)</f>
        <v>0</v>
      </c>
      <c r="BD1707" s="7">
        <f>IF(T1707&gt;0,RANK(T1707,(N1707:P1707,Q1707:AE1707)),0)</f>
        <v>0</v>
      </c>
      <c r="BE1707" s="7">
        <f>IF(S1707&gt;0,RANK(S1707,(N1707:P1707,Q1707:AE1707)),0)</f>
        <v>0</v>
      </c>
      <c r="BF1707" s="2">
        <f t="shared" si="681"/>
        <v>0</v>
      </c>
      <c r="BG1707" s="2">
        <f t="shared" si="682"/>
        <v>0</v>
      </c>
      <c r="BH1707" s="2">
        <f t="shared" si="683"/>
        <v>0</v>
      </c>
      <c r="BI1707" s="2">
        <f t="shared" si="684"/>
        <v>0</v>
      </c>
      <c r="BK1707" t="s">
        <v>1743</v>
      </c>
      <c r="BL1707" t="s">
        <v>1965</v>
      </c>
      <c r="BO1707" s="99">
        <v>45</v>
      </c>
      <c r="BP1707" s="97">
        <v>53</v>
      </c>
      <c r="BQ1707" s="103">
        <f t="shared" si="685"/>
        <v>45053</v>
      </c>
      <c r="BS1707" s="7" t="s">
        <v>2466</v>
      </c>
    </row>
    <row r="1708" spans="1:71" ht="14" hidden="1" customHeight="1" outlineLevel="1" x14ac:dyDescent="0.2">
      <c r="A1708" t="s">
        <v>1423</v>
      </c>
      <c r="B1708" t="s">
        <v>1965</v>
      </c>
      <c r="C1708" s="1">
        <f t="shared" si="676"/>
        <v>23497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0</v>
      </c>
      <c r="G1708" s="1">
        <f t="shared" si="668"/>
        <v>4293</v>
      </c>
      <c r="H1708" s="2">
        <f t="shared" si="669"/>
        <v>0.18270417500106398</v>
      </c>
      <c r="I1708" s="2"/>
      <c r="J1708" s="2">
        <f t="shared" si="677"/>
        <v>0.40805209175639445</v>
      </c>
      <c r="K1708" s="2">
        <f t="shared" si="678"/>
        <v>0.5907562667574584</v>
      </c>
      <c r="L1708" s="2">
        <f t="shared" si="679"/>
        <v>0</v>
      </c>
      <c r="M1708" s="2">
        <f t="shared" si="680"/>
        <v>1.1916414861471436E-3</v>
      </c>
      <c r="N1708" s="1">
        <v>9588</v>
      </c>
      <c r="O1708" s="1">
        <v>13881</v>
      </c>
      <c r="Q1708" s="61"/>
      <c r="R1708" s="61"/>
      <c r="S1708" s="61"/>
      <c r="T1708" s="61"/>
      <c r="U1708" s="61"/>
      <c r="V1708" s="61"/>
      <c r="W1708" s="61">
        <v>28</v>
      </c>
      <c r="X1708" s="61"/>
      <c r="Y1708" s="61"/>
      <c r="Z1708" s="61"/>
      <c r="BB1708" s="7">
        <f>IF(Q1708&gt;0,RANK(Q1708,(N1708:P1708,Q1708:AE1708)),0)</f>
        <v>0</v>
      </c>
      <c r="BC1708" s="7">
        <f>IF(R1708&gt;0,RANK(R1708,(N1708:P1708,Q1708:AE1708)),0)</f>
        <v>0</v>
      </c>
      <c r="BD1708" s="7">
        <f>IF(T1708&gt;0,RANK(T1708,(N1708:P1708,Q1708:AE1708)),0)</f>
        <v>0</v>
      </c>
      <c r="BE1708" s="7">
        <f>IF(S1708&gt;0,RANK(S1708,(N1708:P1708,Q1708:AE1708)),0)</f>
        <v>0</v>
      </c>
      <c r="BF1708" s="2">
        <f t="shared" si="681"/>
        <v>0</v>
      </c>
      <c r="BG1708" s="2">
        <f t="shared" si="682"/>
        <v>0</v>
      </c>
      <c r="BH1708" s="2">
        <f t="shared" si="683"/>
        <v>0</v>
      </c>
      <c r="BI1708" s="2">
        <f t="shared" si="684"/>
        <v>0</v>
      </c>
      <c r="BK1708" t="s">
        <v>1423</v>
      </c>
      <c r="BL1708" t="s">
        <v>1965</v>
      </c>
      <c r="BO1708" s="99">
        <v>45</v>
      </c>
      <c r="BP1708" s="97">
        <v>55</v>
      </c>
      <c r="BQ1708" s="103">
        <f t="shared" si="685"/>
        <v>45055</v>
      </c>
      <c r="BS1708" s="7" t="s">
        <v>2466</v>
      </c>
    </row>
    <row r="1709" spans="1:71" ht="14" hidden="1" customHeight="1" outlineLevel="1" x14ac:dyDescent="0.2">
      <c r="A1709" t="s">
        <v>689</v>
      </c>
      <c r="B1709" t="s">
        <v>1965</v>
      </c>
      <c r="C1709" s="1">
        <f t="shared" si="676"/>
        <v>32872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0</v>
      </c>
      <c r="G1709" s="1">
        <f t="shared" si="668"/>
        <v>6257</v>
      </c>
      <c r="H1709" s="2">
        <f t="shared" si="669"/>
        <v>0.19034436602579702</v>
      </c>
      <c r="I1709" s="2"/>
      <c r="J1709" s="2">
        <f t="shared" si="677"/>
        <v>0.40450839620345586</v>
      </c>
      <c r="K1709" s="2">
        <f t="shared" si="678"/>
        <v>0.59485276222925287</v>
      </c>
      <c r="L1709" s="2">
        <f t="shared" si="679"/>
        <v>0</v>
      </c>
      <c r="M1709" s="2">
        <f t="shared" si="680"/>
        <v>6.3884156729121511E-4</v>
      </c>
      <c r="N1709" s="1">
        <v>13297</v>
      </c>
      <c r="O1709" s="1">
        <v>19554</v>
      </c>
      <c r="Q1709" s="61"/>
      <c r="R1709" s="61"/>
      <c r="S1709" s="61"/>
      <c r="T1709" s="61"/>
      <c r="U1709" s="61"/>
      <c r="V1709" s="61"/>
      <c r="W1709" s="61">
        <v>21</v>
      </c>
      <c r="X1709" s="61"/>
      <c r="Y1709" s="61"/>
      <c r="Z1709" s="61"/>
      <c r="BB1709" s="7">
        <f>IF(Q1709&gt;0,RANK(Q1709,(N1709:P1709,Q1709:AE1709)),0)</f>
        <v>0</v>
      </c>
      <c r="BC1709" s="7">
        <f>IF(R1709&gt;0,RANK(R1709,(N1709:P1709,Q1709:AE1709)),0)</f>
        <v>0</v>
      </c>
      <c r="BD1709" s="7">
        <f>IF(T1709&gt;0,RANK(T1709,(N1709:P1709,Q1709:AE1709)),0)</f>
        <v>0</v>
      </c>
      <c r="BE1709" s="7">
        <f>IF(S1709&gt;0,RANK(S1709,(N1709:P1709,Q1709:AE1709)),0)</f>
        <v>0</v>
      </c>
      <c r="BF1709" s="2">
        <f t="shared" si="681"/>
        <v>0</v>
      </c>
      <c r="BG1709" s="2">
        <f t="shared" si="682"/>
        <v>0</v>
      </c>
      <c r="BH1709" s="2">
        <f t="shared" si="683"/>
        <v>0</v>
      </c>
      <c r="BI1709" s="2">
        <f t="shared" si="684"/>
        <v>0</v>
      </c>
      <c r="BK1709" t="s">
        <v>689</v>
      </c>
      <c r="BL1709" t="s">
        <v>1965</v>
      </c>
      <c r="BO1709" s="99">
        <v>45</v>
      </c>
      <c r="BP1709" s="97">
        <v>57</v>
      </c>
      <c r="BQ1709" s="103">
        <f t="shared" si="685"/>
        <v>45057</v>
      </c>
      <c r="BS1709" s="7" t="s">
        <v>2466</v>
      </c>
    </row>
    <row r="1710" spans="1:71" ht="14" hidden="1" customHeight="1" outlineLevel="1" x14ac:dyDescent="0.2">
      <c r="A1710" t="s">
        <v>658</v>
      </c>
      <c r="B1710" t="s">
        <v>1965</v>
      </c>
      <c r="C1710" s="1">
        <f t="shared" si="676"/>
        <v>20348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0</v>
      </c>
      <c r="G1710" s="1">
        <f t="shared" si="668"/>
        <v>5484</v>
      </c>
      <c r="H1710" s="2">
        <f t="shared" si="669"/>
        <v>0.26951051700412815</v>
      </c>
      <c r="I1710" s="2"/>
      <c r="J1710" s="2">
        <f t="shared" si="677"/>
        <v>0.36440927855317479</v>
      </c>
      <c r="K1710" s="2">
        <f t="shared" si="678"/>
        <v>0.63391979555730293</v>
      </c>
      <c r="L1710" s="2">
        <f t="shared" si="679"/>
        <v>0</v>
      </c>
      <c r="M1710" s="2">
        <f t="shared" si="680"/>
        <v>1.6709258895223345E-3</v>
      </c>
      <c r="N1710" s="1">
        <v>7415</v>
      </c>
      <c r="O1710" s="1">
        <v>12899</v>
      </c>
      <c r="Q1710" s="61"/>
      <c r="R1710" s="61"/>
      <c r="S1710" s="61"/>
      <c r="T1710" s="61"/>
      <c r="U1710" s="61"/>
      <c r="V1710" s="61"/>
      <c r="W1710" s="61">
        <v>34</v>
      </c>
      <c r="X1710" s="61"/>
      <c r="Y1710" s="61"/>
      <c r="Z1710" s="61"/>
      <c r="BB1710" s="7">
        <f>IF(Q1710&gt;0,RANK(Q1710,(N1710:P1710,Q1710:AE1710)),0)</f>
        <v>0</v>
      </c>
      <c r="BC1710" s="7">
        <f>IF(R1710&gt;0,RANK(R1710,(N1710:P1710,Q1710:AE1710)),0)</f>
        <v>0</v>
      </c>
      <c r="BD1710" s="7">
        <f>IF(T1710&gt;0,RANK(T1710,(N1710:P1710,Q1710:AE1710)),0)</f>
        <v>0</v>
      </c>
      <c r="BE1710" s="7">
        <f>IF(S1710&gt;0,RANK(S1710,(N1710:P1710,Q1710:AE1710)),0)</f>
        <v>0</v>
      </c>
      <c r="BF1710" s="2">
        <f t="shared" si="681"/>
        <v>0</v>
      </c>
      <c r="BG1710" s="2">
        <f t="shared" si="682"/>
        <v>0</v>
      </c>
      <c r="BH1710" s="2">
        <f t="shared" si="683"/>
        <v>0</v>
      </c>
      <c r="BI1710" s="2">
        <f t="shared" si="684"/>
        <v>0</v>
      </c>
      <c r="BK1710" t="s">
        <v>658</v>
      </c>
      <c r="BL1710" t="s">
        <v>1965</v>
      </c>
      <c r="BO1710" s="99">
        <v>45</v>
      </c>
      <c r="BP1710" s="97">
        <v>59</v>
      </c>
      <c r="BQ1710" s="103">
        <f t="shared" si="685"/>
        <v>45059</v>
      </c>
      <c r="BS1710" s="7" t="s">
        <v>2466</v>
      </c>
    </row>
    <row r="1711" spans="1:71" ht="14" hidden="1" customHeight="1" outlineLevel="1" x14ac:dyDescent="0.2">
      <c r="A1711" t="s">
        <v>1206</v>
      </c>
      <c r="B1711" t="s">
        <v>1965</v>
      </c>
      <c r="C1711" s="1">
        <f t="shared" si="676"/>
        <v>6368</v>
      </c>
      <c r="D1711" s="7">
        <f>IF(N1711&gt;0, RANK(N1711,(N1711:P1711,Q1711:AE1711)),0)</f>
        <v>1</v>
      </c>
      <c r="E1711" s="7">
        <f>IF(O1711&gt;0,RANK(O1711,(N1711:P1711,Q1711:AE1711)),0)</f>
        <v>2</v>
      </c>
      <c r="F1711" s="7">
        <f>IF(P1711&gt;0,RANK(P1711,(N1711:P1711,Q1711:AE1711)),0)</f>
        <v>0</v>
      </c>
      <c r="G1711" s="1">
        <f t="shared" si="668"/>
        <v>2016</v>
      </c>
      <c r="H1711" s="2">
        <f t="shared" si="669"/>
        <v>0.3165829145728643</v>
      </c>
      <c r="I1711" s="2"/>
      <c r="J1711" s="2">
        <f t="shared" si="677"/>
        <v>0.65797738693467334</v>
      </c>
      <c r="K1711" s="2">
        <f t="shared" si="678"/>
        <v>0.34139447236180903</v>
      </c>
      <c r="L1711" s="2">
        <f t="shared" si="679"/>
        <v>0</v>
      </c>
      <c r="M1711" s="2">
        <f t="shared" si="680"/>
        <v>6.2814070351763229E-4</v>
      </c>
      <c r="N1711" s="1">
        <v>4190</v>
      </c>
      <c r="O1711" s="1">
        <v>2174</v>
      </c>
      <c r="Q1711" s="61"/>
      <c r="R1711" s="61"/>
      <c r="S1711" s="61"/>
      <c r="T1711" s="61"/>
      <c r="U1711" s="61"/>
      <c r="V1711" s="61"/>
      <c r="W1711" s="61">
        <v>4</v>
      </c>
      <c r="X1711" s="61"/>
      <c r="Y1711" s="61"/>
      <c r="Z1711" s="61"/>
      <c r="BB1711" s="7">
        <f>IF(Q1711&gt;0,RANK(Q1711,(N1711:P1711,Q1711:AE1711)),0)</f>
        <v>0</v>
      </c>
      <c r="BC1711" s="7">
        <f>IF(R1711&gt;0,RANK(R1711,(N1711:P1711,Q1711:AE1711)),0)</f>
        <v>0</v>
      </c>
      <c r="BD1711" s="7">
        <f>IF(T1711&gt;0,RANK(T1711,(N1711:P1711,Q1711:AE1711)),0)</f>
        <v>0</v>
      </c>
      <c r="BE1711" s="7">
        <f>IF(S1711&gt;0,RANK(S1711,(N1711:P1711,Q1711:AE1711)),0)</f>
        <v>0</v>
      </c>
      <c r="BF1711" s="2">
        <f t="shared" si="681"/>
        <v>0</v>
      </c>
      <c r="BG1711" s="2">
        <f t="shared" si="682"/>
        <v>0</v>
      </c>
      <c r="BH1711" s="2">
        <f t="shared" si="683"/>
        <v>0</v>
      </c>
      <c r="BI1711" s="2">
        <f t="shared" si="684"/>
        <v>0</v>
      </c>
      <c r="BK1711" t="s">
        <v>1206</v>
      </c>
      <c r="BL1711" t="s">
        <v>1965</v>
      </c>
      <c r="BO1711" s="99">
        <v>45</v>
      </c>
      <c r="BP1711" s="97">
        <v>61</v>
      </c>
      <c r="BQ1711" s="103">
        <f t="shared" si="685"/>
        <v>45061</v>
      </c>
      <c r="BS1711" s="7" t="s">
        <v>2466</v>
      </c>
    </row>
    <row r="1712" spans="1:71" ht="14" hidden="1" customHeight="1" outlineLevel="1" x14ac:dyDescent="0.2">
      <c r="A1712" t="s">
        <v>1461</v>
      </c>
      <c r="B1712" t="s">
        <v>1965</v>
      </c>
      <c r="C1712" s="1">
        <f t="shared" si="676"/>
        <v>99551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0</v>
      </c>
      <c r="G1712" s="1">
        <f t="shared" si="668"/>
        <v>25690</v>
      </c>
      <c r="H1712" s="2">
        <f t="shared" si="669"/>
        <v>0.25805868348886501</v>
      </c>
      <c r="I1712" s="2"/>
      <c r="J1712" s="2">
        <f t="shared" si="677"/>
        <v>0.37020220791353176</v>
      </c>
      <c r="K1712" s="2">
        <f t="shared" si="678"/>
        <v>0.62826089140239672</v>
      </c>
      <c r="L1712" s="2">
        <f t="shared" si="679"/>
        <v>0</v>
      </c>
      <c r="M1712" s="2">
        <f t="shared" si="680"/>
        <v>1.5369006840715294E-3</v>
      </c>
      <c r="N1712" s="1">
        <v>36854</v>
      </c>
      <c r="O1712" s="1">
        <v>62544</v>
      </c>
      <c r="Q1712" s="61"/>
      <c r="R1712" s="61"/>
      <c r="S1712" s="61"/>
      <c r="T1712" s="61"/>
      <c r="U1712" s="61"/>
      <c r="V1712" s="61"/>
      <c r="W1712" s="61">
        <v>153</v>
      </c>
      <c r="X1712" s="61"/>
      <c r="Y1712" s="61"/>
      <c r="Z1712" s="61"/>
      <c r="BB1712" s="7">
        <f>IF(Q1712&gt;0,RANK(Q1712,(N1712:P1712,Q1712:AE1712)),0)</f>
        <v>0</v>
      </c>
      <c r="BC1712" s="7">
        <f>IF(R1712&gt;0,RANK(R1712,(N1712:P1712,Q1712:AE1712)),0)</f>
        <v>0</v>
      </c>
      <c r="BD1712" s="7">
        <f>IF(T1712&gt;0,RANK(T1712,(N1712:P1712,Q1712:AE1712)),0)</f>
        <v>0</v>
      </c>
      <c r="BE1712" s="7">
        <f>IF(S1712&gt;0,RANK(S1712,(N1712:P1712,Q1712:AE1712)),0)</f>
        <v>0</v>
      </c>
      <c r="BF1712" s="2">
        <f t="shared" si="681"/>
        <v>0</v>
      </c>
      <c r="BG1712" s="2">
        <f t="shared" si="682"/>
        <v>0</v>
      </c>
      <c r="BH1712" s="2">
        <f t="shared" si="683"/>
        <v>0</v>
      </c>
      <c r="BI1712" s="2">
        <f t="shared" si="684"/>
        <v>0</v>
      </c>
      <c r="BK1712" t="s">
        <v>1461</v>
      </c>
      <c r="BL1712" t="s">
        <v>1965</v>
      </c>
      <c r="BO1712" s="99">
        <v>45</v>
      </c>
      <c r="BP1712" s="97">
        <v>63</v>
      </c>
      <c r="BQ1712" s="103">
        <f t="shared" si="685"/>
        <v>45063</v>
      </c>
      <c r="BS1712" s="7" t="s">
        <v>2466</v>
      </c>
    </row>
    <row r="1713" spans="1:71" ht="14" hidden="1" customHeight="1" outlineLevel="1" x14ac:dyDescent="0.2">
      <c r="A1713" t="s">
        <v>36</v>
      </c>
      <c r="B1713" t="s">
        <v>1965</v>
      </c>
      <c r="C1713" s="1">
        <f t="shared" si="676"/>
        <v>4431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0</v>
      </c>
      <c r="G1713" s="1">
        <f t="shared" si="668"/>
        <v>224</v>
      </c>
      <c r="H1713" s="2">
        <f t="shared" si="669"/>
        <v>5.0552922590837282E-2</v>
      </c>
      <c r="I1713" s="2"/>
      <c r="J1713" s="2">
        <f t="shared" si="677"/>
        <v>0.4746106973595125</v>
      </c>
      <c r="K1713" s="2">
        <f t="shared" si="678"/>
        <v>0.52516361995034977</v>
      </c>
      <c r="L1713" s="2">
        <f t="shared" si="679"/>
        <v>0</v>
      </c>
      <c r="M1713" s="2">
        <f t="shared" si="680"/>
        <v>2.2568269013767406E-4</v>
      </c>
      <c r="N1713" s="1">
        <v>2103</v>
      </c>
      <c r="O1713" s="1">
        <v>2327</v>
      </c>
      <c r="Q1713" s="61"/>
      <c r="R1713" s="61"/>
      <c r="S1713" s="61"/>
      <c r="T1713" s="61"/>
      <c r="U1713" s="61"/>
      <c r="V1713" s="61"/>
      <c r="W1713" s="61">
        <v>1</v>
      </c>
      <c r="X1713" s="61"/>
      <c r="Y1713" s="61"/>
      <c r="Z1713" s="61"/>
      <c r="BB1713" s="7">
        <f>IF(Q1713&gt;0,RANK(Q1713,(N1713:P1713,Q1713:AE1713)),0)</f>
        <v>0</v>
      </c>
      <c r="BC1713" s="7">
        <f>IF(R1713&gt;0,RANK(R1713,(N1713:P1713,Q1713:AE1713)),0)</f>
        <v>0</v>
      </c>
      <c r="BD1713" s="7">
        <f>IF(T1713&gt;0,RANK(T1713,(N1713:P1713,Q1713:AE1713)),0)</f>
        <v>0</v>
      </c>
      <c r="BE1713" s="7">
        <f>IF(S1713&gt;0,RANK(S1713,(N1713:P1713,Q1713:AE1713)),0)</f>
        <v>0</v>
      </c>
      <c r="BF1713" s="2">
        <f t="shared" si="681"/>
        <v>0</v>
      </c>
      <c r="BG1713" s="2">
        <f t="shared" si="682"/>
        <v>0</v>
      </c>
      <c r="BH1713" s="2">
        <f t="shared" si="683"/>
        <v>0</v>
      </c>
      <c r="BI1713" s="2">
        <f t="shared" si="684"/>
        <v>0</v>
      </c>
      <c r="BK1713" t="s">
        <v>36</v>
      </c>
      <c r="BL1713" t="s">
        <v>1965</v>
      </c>
      <c r="BO1713" s="99">
        <v>45</v>
      </c>
      <c r="BP1713" s="97">
        <v>65</v>
      </c>
      <c r="BQ1713" s="103">
        <f t="shared" si="685"/>
        <v>45065</v>
      </c>
      <c r="BS1713" s="7" t="s">
        <v>2466</v>
      </c>
    </row>
    <row r="1714" spans="1:71" ht="14" hidden="1" customHeight="1" outlineLevel="1" x14ac:dyDescent="0.2">
      <c r="A1714" t="s">
        <v>527</v>
      </c>
      <c r="B1714" t="s">
        <v>1965</v>
      </c>
      <c r="C1714" s="1">
        <f t="shared" si="676"/>
        <v>10421</v>
      </c>
      <c r="D1714" s="7">
        <f>IF(N1714&gt;0, RANK(N1714,(N1714:P1714,Q1714:AE1714)),0)</f>
        <v>1</v>
      </c>
      <c r="E1714" s="7">
        <f>IF(O1714&gt;0,RANK(O1714,(N1714:P1714,Q1714:AE1714)),0)</f>
        <v>2</v>
      </c>
      <c r="F1714" s="7">
        <f>IF(P1714&gt;0,RANK(P1714,(N1714:P1714,Q1714:AE1714)),0)</f>
        <v>0</v>
      </c>
      <c r="G1714" s="1">
        <f t="shared" si="668"/>
        <v>2487</v>
      </c>
      <c r="H1714" s="2">
        <f t="shared" si="669"/>
        <v>0.2386527204682852</v>
      </c>
      <c r="I1714" s="2"/>
      <c r="J1714" s="2">
        <f t="shared" si="677"/>
        <v>0.61894251991171667</v>
      </c>
      <c r="K1714" s="2">
        <f t="shared" si="678"/>
        <v>0.38028979944343155</v>
      </c>
      <c r="L1714" s="2">
        <f t="shared" si="679"/>
        <v>0</v>
      </c>
      <c r="M1714" s="2">
        <f t="shared" si="680"/>
        <v>7.676806448517759E-4</v>
      </c>
      <c r="N1714" s="1">
        <v>6450</v>
      </c>
      <c r="O1714" s="1">
        <v>3963</v>
      </c>
      <c r="Q1714" s="61"/>
      <c r="R1714" s="61"/>
      <c r="S1714" s="61"/>
      <c r="T1714" s="61"/>
      <c r="U1714" s="61"/>
      <c r="V1714" s="61"/>
      <c r="W1714" s="61">
        <v>8</v>
      </c>
      <c r="X1714" s="61"/>
      <c r="Y1714" s="61"/>
      <c r="Z1714" s="61"/>
      <c r="BB1714" s="7">
        <f>IF(Q1714&gt;0,RANK(Q1714,(N1714:P1714,Q1714:AE1714)),0)</f>
        <v>0</v>
      </c>
      <c r="BC1714" s="7">
        <f>IF(R1714&gt;0,RANK(R1714,(N1714:P1714,Q1714:AE1714)),0)</f>
        <v>0</v>
      </c>
      <c r="BD1714" s="7">
        <f>IF(T1714&gt;0,RANK(T1714,(N1714:P1714,Q1714:AE1714)),0)</f>
        <v>0</v>
      </c>
      <c r="BE1714" s="7">
        <f>IF(S1714&gt;0,RANK(S1714,(N1714:P1714,Q1714:AE1714)),0)</f>
        <v>0</v>
      </c>
      <c r="BF1714" s="2">
        <f t="shared" si="681"/>
        <v>0</v>
      </c>
      <c r="BG1714" s="2">
        <f t="shared" si="682"/>
        <v>0</v>
      </c>
      <c r="BH1714" s="2">
        <f t="shared" si="683"/>
        <v>0</v>
      </c>
      <c r="BI1714" s="2">
        <f t="shared" si="684"/>
        <v>0</v>
      </c>
      <c r="BK1714" t="s">
        <v>527</v>
      </c>
      <c r="BL1714" t="s">
        <v>1965</v>
      </c>
      <c r="BO1714" s="99">
        <v>45</v>
      </c>
      <c r="BP1714" s="97">
        <v>67</v>
      </c>
      <c r="BQ1714" s="103">
        <f t="shared" si="685"/>
        <v>45067</v>
      </c>
      <c r="BS1714" s="7" t="s">
        <v>2466</v>
      </c>
    </row>
    <row r="1715" spans="1:71" ht="14" hidden="1" customHeight="1" outlineLevel="1" x14ac:dyDescent="0.2">
      <c r="A1715" t="s">
        <v>1108</v>
      </c>
      <c r="B1715" t="s">
        <v>1965</v>
      </c>
      <c r="C1715" s="1">
        <f t="shared" si="676"/>
        <v>7767</v>
      </c>
      <c r="D1715" s="7">
        <f>IF(N1715&gt;0, RANK(N1715,(N1715:P1715,Q1715:AE1715)),0)</f>
        <v>1</v>
      </c>
      <c r="E1715" s="7">
        <f>IF(O1715&gt;0,RANK(O1715,(N1715:P1715,Q1715:AE1715)),0)</f>
        <v>2</v>
      </c>
      <c r="F1715" s="7">
        <f>IF(P1715&gt;0,RANK(P1715,(N1715:P1715,Q1715:AE1715)),0)</f>
        <v>0</v>
      </c>
      <c r="G1715" s="1">
        <f t="shared" si="668"/>
        <v>1428</v>
      </c>
      <c r="H1715" s="2">
        <f t="shared" si="669"/>
        <v>0.18385477018153729</v>
      </c>
      <c r="I1715" s="2"/>
      <c r="J1715" s="2">
        <f t="shared" si="677"/>
        <v>0.59147676065404919</v>
      </c>
      <c r="K1715" s="2">
        <f t="shared" si="678"/>
        <v>0.40762199047251191</v>
      </c>
      <c r="L1715" s="2">
        <f t="shared" si="679"/>
        <v>0</v>
      </c>
      <c r="M1715" s="2">
        <f t="shared" si="680"/>
        <v>9.0124887343889792E-4</v>
      </c>
      <c r="N1715" s="1">
        <v>4594</v>
      </c>
      <c r="O1715" s="1">
        <v>3166</v>
      </c>
      <c r="Q1715" s="61"/>
      <c r="R1715" s="61"/>
      <c r="S1715" s="61"/>
      <c r="T1715" s="61"/>
      <c r="U1715" s="61"/>
      <c r="V1715" s="61"/>
      <c r="W1715" s="61">
        <v>7</v>
      </c>
      <c r="X1715" s="61"/>
      <c r="Y1715" s="61"/>
      <c r="Z1715" s="61"/>
      <c r="BB1715" s="7">
        <f>IF(Q1715&gt;0,RANK(Q1715,(N1715:P1715,Q1715:AE1715)),0)</f>
        <v>0</v>
      </c>
      <c r="BC1715" s="7">
        <f>IF(R1715&gt;0,RANK(R1715,(N1715:P1715,Q1715:AE1715)),0)</f>
        <v>0</v>
      </c>
      <c r="BD1715" s="7">
        <f>IF(T1715&gt;0,RANK(T1715,(N1715:P1715,Q1715:AE1715)),0)</f>
        <v>0</v>
      </c>
      <c r="BE1715" s="7">
        <f>IF(S1715&gt;0,RANK(S1715,(N1715:P1715,Q1715:AE1715)),0)</f>
        <v>0</v>
      </c>
      <c r="BF1715" s="2">
        <f t="shared" si="681"/>
        <v>0</v>
      </c>
      <c r="BG1715" s="2">
        <f t="shared" si="682"/>
        <v>0</v>
      </c>
      <c r="BH1715" s="2">
        <f t="shared" si="683"/>
        <v>0</v>
      </c>
      <c r="BI1715" s="2">
        <f t="shared" si="684"/>
        <v>0</v>
      </c>
      <c r="BK1715" t="s">
        <v>1108</v>
      </c>
      <c r="BL1715" t="s">
        <v>1965</v>
      </c>
      <c r="BO1715" s="99">
        <v>45</v>
      </c>
      <c r="BP1715" s="97">
        <v>69</v>
      </c>
      <c r="BQ1715" s="103">
        <f t="shared" si="685"/>
        <v>45069</v>
      </c>
      <c r="BS1715" s="7" t="s">
        <v>2466</v>
      </c>
    </row>
    <row r="1716" spans="1:71" ht="14" hidden="1" customHeight="1" outlineLevel="1" x14ac:dyDescent="0.2">
      <c r="A1716" t="s">
        <v>1109</v>
      </c>
      <c r="B1716" t="s">
        <v>1965</v>
      </c>
      <c r="C1716" s="1">
        <f t="shared" si="676"/>
        <v>13030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0</v>
      </c>
      <c r="G1716" s="1">
        <f t="shared" si="668"/>
        <v>2270</v>
      </c>
      <c r="H1716" s="2">
        <f t="shared" si="669"/>
        <v>0.17421335379892555</v>
      </c>
      <c r="I1716" s="2"/>
      <c r="J1716" s="2">
        <f t="shared" si="677"/>
        <v>0.41243284727551804</v>
      </c>
      <c r="K1716" s="2">
        <f t="shared" si="678"/>
        <v>0.58664620107444354</v>
      </c>
      <c r="L1716" s="2">
        <f t="shared" si="679"/>
        <v>0</v>
      </c>
      <c r="M1716" s="2">
        <f t="shared" si="680"/>
        <v>9.2095165003835966E-4</v>
      </c>
      <c r="N1716" s="1">
        <v>5374</v>
      </c>
      <c r="O1716" s="1">
        <v>7644</v>
      </c>
      <c r="Q1716" s="61"/>
      <c r="R1716" s="61"/>
      <c r="S1716" s="61"/>
      <c r="T1716" s="61"/>
      <c r="U1716" s="61"/>
      <c r="V1716" s="61"/>
      <c r="W1716" s="61">
        <v>12</v>
      </c>
      <c r="X1716" s="61"/>
      <c r="Y1716" s="61"/>
      <c r="Z1716" s="61"/>
      <c r="BB1716" s="7">
        <f>IF(Q1716&gt;0,RANK(Q1716,(N1716:P1716,Q1716:AE1716)),0)</f>
        <v>0</v>
      </c>
      <c r="BC1716" s="7">
        <f>IF(R1716&gt;0,RANK(R1716,(N1716:P1716,Q1716:AE1716)),0)</f>
        <v>0</v>
      </c>
      <c r="BD1716" s="7">
        <f>IF(T1716&gt;0,RANK(T1716,(N1716:P1716,Q1716:AE1716)),0)</f>
        <v>0</v>
      </c>
      <c r="BE1716" s="7">
        <f>IF(S1716&gt;0,RANK(S1716,(N1716:P1716,Q1716:AE1716)),0)</f>
        <v>0</v>
      </c>
      <c r="BF1716" s="2">
        <f t="shared" si="681"/>
        <v>0</v>
      </c>
      <c r="BG1716" s="2">
        <f t="shared" si="682"/>
        <v>0</v>
      </c>
      <c r="BH1716" s="2">
        <f t="shared" si="683"/>
        <v>0</v>
      </c>
      <c r="BI1716" s="2">
        <f t="shared" si="684"/>
        <v>0</v>
      </c>
      <c r="BK1716" t="s">
        <v>1109</v>
      </c>
      <c r="BL1716" t="s">
        <v>1965</v>
      </c>
      <c r="BO1716" s="99">
        <v>45</v>
      </c>
      <c r="BP1716" s="97">
        <v>71</v>
      </c>
      <c r="BQ1716" s="103">
        <f t="shared" si="685"/>
        <v>45071</v>
      </c>
      <c r="BS1716" s="7" t="s">
        <v>2466</v>
      </c>
    </row>
    <row r="1717" spans="1:71" ht="14" hidden="1" customHeight="1" outlineLevel="1" x14ac:dyDescent="0.2">
      <c r="A1717" t="s">
        <v>572</v>
      </c>
      <c r="B1717" t="s">
        <v>1965</v>
      </c>
      <c r="C1717" s="1">
        <f t="shared" si="676"/>
        <v>27582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0</v>
      </c>
      <c r="G1717" s="1">
        <f t="shared" si="668"/>
        <v>11654</v>
      </c>
      <c r="H1717" s="2">
        <f t="shared" si="669"/>
        <v>0.42252193459502574</v>
      </c>
      <c r="I1717" s="2"/>
      <c r="J1717" s="2">
        <f t="shared" si="677"/>
        <v>0.28805017765209195</v>
      </c>
      <c r="K1717" s="2">
        <f t="shared" si="678"/>
        <v>0.71057211224711769</v>
      </c>
      <c r="L1717" s="2">
        <f t="shared" si="679"/>
        <v>0</v>
      </c>
      <c r="M1717" s="2">
        <f t="shared" si="680"/>
        <v>1.3777101007903525E-3</v>
      </c>
      <c r="N1717" s="1">
        <v>7945</v>
      </c>
      <c r="O1717" s="1">
        <v>19599</v>
      </c>
      <c r="Q1717" s="61"/>
      <c r="R1717" s="61"/>
      <c r="S1717" s="61"/>
      <c r="T1717" s="61"/>
      <c r="U1717" s="61"/>
      <c r="V1717" s="61"/>
      <c r="W1717" s="61">
        <v>38</v>
      </c>
      <c r="X1717" s="61"/>
      <c r="Y1717" s="61"/>
      <c r="Z1717" s="61"/>
      <c r="BB1717" s="7">
        <f>IF(Q1717&gt;0,RANK(Q1717,(N1717:P1717,Q1717:AE1717)),0)</f>
        <v>0</v>
      </c>
      <c r="BC1717" s="7">
        <f>IF(R1717&gt;0,RANK(R1717,(N1717:P1717,Q1717:AE1717)),0)</f>
        <v>0</v>
      </c>
      <c r="BD1717" s="7">
        <f>IF(T1717&gt;0,RANK(T1717,(N1717:P1717,Q1717:AE1717)),0)</f>
        <v>0</v>
      </c>
      <c r="BE1717" s="7">
        <f>IF(S1717&gt;0,RANK(S1717,(N1717:P1717,Q1717:AE1717)),0)</f>
        <v>0</v>
      </c>
      <c r="BF1717" s="2">
        <f t="shared" si="681"/>
        <v>0</v>
      </c>
      <c r="BG1717" s="2">
        <f t="shared" si="682"/>
        <v>0</v>
      </c>
      <c r="BH1717" s="2">
        <f t="shared" si="683"/>
        <v>0</v>
      </c>
      <c r="BI1717" s="2">
        <f t="shared" si="684"/>
        <v>0</v>
      </c>
      <c r="BK1717" t="s">
        <v>572</v>
      </c>
      <c r="BL1717" t="s">
        <v>1965</v>
      </c>
      <c r="BO1717" s="99">
        <v>45</v>
      </c>
      <c r="BP1717" s="97">
        <v>73</v>
      </c>
      <c r="BQ1717" s="103">
        <f t="shared" si="685"/>
        <v>45073</v>
      </c>
      <c r="BS1717" s="7" t="s">
        <v>2466</v>
      </c>
    </row>
    <row r="1718" spans="1:71" ht="14" hidden="1" customHeight="1" outlineLevel="1" x14ac:dyDescent="0.2">
      <c r="A1718" t="s">
        <v>61</v>
      </c>
      <c r="B1718" t="s">
        <v>1965</v>
      </c>
      <c r="C1718" s="1">
        <f t="shared" si="676"/>
        <v>30643</v>
      </c>
      <c r="D1718" s="7">
        <f>IF(N1718&gt;0, RANK(N1718,(N1718:P1718,Q1718:AE1718)),0)</f>
        <v>1</v>
      </c>
      <c r="E1718" s="7">
        <f>IF(O1718&gt;0,RANK(O1718,(N1718:P1718,Q1718:AE1718)),0)</f>
        <v>2</v>
      </c>
      <c r="F1718" s="7">
        <f>IF(P1718&gt;0,RANK(P1718,(N1718:P1718,Q1718:AE1718)),0)</f>
        <v>0</v>
      </c>
      <c r="G1718" s="1">
        <f t="shared" si="668"/>
        <v>12180</v>
      </c>
      <c r="H1718" s="2">
        <f t="shared" si="669"/>
        <v>0.39748066442580687</v>
      </c>
      <c r="I1718" s="2"/>
      <c r="J1718" s="2">
        <f t="shared" si="677"/>
        <v>0.69843031034820346</v>
      </c>
      <c r="K1718" s="2">
        <f t="shared" si="678"/>
        <v>0.30094964592239665</v>
      </c>
      <c r="L1718" s="2">
        <f t="shared" si="679"/>
        <v>0</v>
      </c>
      <c r="M1718" s="2">
        <f t="shared" si="680"/>
        <v>6.2004372939988839E-4</v>
      </c>
      <c r="N1718" s="1">
        <v>21402</v>
      </c>
      <c r="O1718" s="1">
        <v>9222</v>
      </c>
      <c r="Q1718" s="61"/>
      <c r="R1718" s="61"/>
      <c r="S1718" s="61"/>
      <c r="T1718" s="61"/>
      <c r="U1718" s="61"/>
      <c r="V1718" s="61"/>
      <c r="W1718" s="61">
        <v>19</v>
      </c>
      <c r="X1718" s="61"/>
      <c r="Y1718" s="61"/>
      <c r="Z1718" s="61"/>
      <c r="BB1718" s="7">
        <f>IF(Q1718&gt;0,RANK(Q1718,(N1718:P1718,Q1718:AE1718)),0)</f>
        <v>0</v>
      </c>
      <c r="BC1718" s="7">
        <f>IF(R1718&gt;0,RANK(R1718,(N1718:P1718,Q1718:AE1718)),0)</f>
        <v>0</v>
      </c>
      <c r="BD1718" s="7">
        <f>IF(T1718&gt;0,RANK(T1718,(N1718:P1718,Q1718:AE1718)),0)</f>
        <v>0</v>
      </c>
      <c r="BE1718" s="7">
        <f>IF(S1718&gt;0,RANK(S1718,(N1718:P1718,Q1718:AE1718)),0)</f>
        <v>0</v>
      </c>
      <c r="BF1718" s="2">
        <f t="shared" si="681"/>
        <v>0</v>
      </c>
      <c r="BG1718" s="2">
        <f t="shared" si="682"/>
        <v>0</v>
      </c>
      <c r="BH1718" s="2">
        <f t="shared" si="683"/>
        <v>0</v>
      </c>
      <c r="BI1718" s="2">
        <f t="shared" si="684"/>
        <v>0</v>
      </c>
      <c r="BK1718" t="s">
        <v>61</v>
      </c>
      <c r="BL1718" t="s">
        <v>1965</v>
      </c>
      <c r="BO1718" s="99">
        <v>45</v>
      </c>
      <c r="BP1718" s="97">
        <v>75</v>
      </c>
      <c r="BQ1718" s="103">
        <f t="shared" si="685"/>
        <v>45075</v>
      </c>
      <c r="BS1718" s="7" t="s">
        <v>2466</v>
      </c>
    </row>
    <row r="1719" spans="1:71" ht="14" hidden="1" customHeight="1" outlineLevel="1" x14ac:dyDescent="0.2">
      <c r="A1719" t="s">
        <v>1971</v>
      </c>
      <c r="B1719" t="s">
        <v>1965</v>
      </c>
      <c r="C1719" s="1">
        <f t="shared" si="676"/>
        <v>38614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0</v>
      </c>
      <c r="G1719" s="1">
        <f t="shared" si="668"/>
        <v>17746</v>
      </c>
      <c r="H1719" s="2">
        <f t="shared" si="669"/>
        <v>0.4595742476821878</v>
      </c>
      <c r="I1719" s="2"/>
      <c r="J1719" s="2">
        <f t="shared" si="677"/>
        <v>0.26915108509866886</v>
      </c>
      <c r="K1719" s="2">
        <f t="shared" si="678"/>
        <v>0.72872533278085672</v>
      </c>
      <c r="L1719" s="2">
        <f t="shared" si="679"/>
        <v>0</v>
      </c>
      <c r="M1719" s="2">
        <f t="shared" si="680"/>
        <v>2.1235821204743655E-3</v>
      </c>
      <c r="N1719" s="1">
        <v>10393</v>
      </c>
      <c r="O1719" s="1">
        <v>28139</v>
      </c>
      <c r="Q1719" s="61"/>
      <c r="R1719" s="61"/>
      <c r="S1719" s="61"/>
      <c r="T1719" s="61"/>
      <c r="U1719" s="61"/>
      <c r="V1719" s="61"/>
      <c r="W1719" s="61">
        <v>82</v>
      </c>
      <c r="X1719" s="61"/>
      <c r="Y1719" s="61"/>
      <c r="Z1719" s="61"/>
      <c r="BB1719" s="7">
        <f>IF(Q1719&gt;0,RANK(Q1719,(N1719:P1719,Q1719:AE1719)),0)</f>
        <v>0</v>
      </c>
      <c r="BC1719" s="7">
        <f>IF(R1719&gt;0,RANK(R1719,(N1719:P1719,Q1719:AE1719)),0)</f>
        <v>0</v>
      </c>
      <c r="BD1719" s="7">
        <f>IF(T1719&gt;0,RANK(T1719,(N1719:P1719,Q1719:AE1719)),0)</f>
        <v>0</v>
      </c>
      <c r="BE1719" s="7">
        <f>IF(S1719&gt;0,RANK(S1719,(N1719:P1719,Q1719:AE1719)),0)</f>
        <v>0</v>
      </c>
      <c r="BF1719" s="2">
        <f t="shared" si="681"/>
        <v>0</v>
      </c>
      <c r="BG1719" s="2">
        <f t="shared" si="682"/>
        <v>0</v>
      </c>
      <c r="BH1719" s="2">
        <f t="shared" si="683"/>
        <v>0</v>
      </c>
      <c r="BI1719" s="2">
        <f t="shared" si="684"/>
        <v>0</v>
      </c>
      <c r="BK1719" t="s">
        <v>1971</v>
      </c>
      <c r="BL1719" t="s">
        <v>1965</v>
      </c>
      <c r="BO1719" s="99">
        <v>45</v>
      </c>
      <c r="BP1719" s="97">
        <v>77</v>
      </c>
      <c r="BQ1719" s="103">
        <f t="shared" si="685"/>
        <v>45077</v>
      </c>
      <c r="BS1719" s="7" t="s">
        <v>2466</v>
      </c>
    </row>
    <row r="1720" spans="1:71" ht="14" hidden="1" customHeight="1" outlineLevel="1" x14ac:dyDescent="0.2">
      <c r="A1720" t="s">
        <v>123</v>
      </c>
      <c r="B1720" t="s">
        <v>1965</v>
      </c>
      <c r="C1720" s="1">
        <f t="shared" si="676"/>
        <v>141438</v>
      </c>
      <c r="D1720" s="7">
        <f>IF(N1720&gt;0, RANK(N1720,(N1720:P1720,Q1720:AE1720)),0)</f>
        <v>1</v>
      </c>
      <c r="E1720" s="7">
        <f>IF(O1720&gt;0,RANK(O1720,(N1720:P1720,Q1720:AE1720)),0)</f>
        <v>2</v>
      </c>
      <c r="F1720" s="7">
        <f>IF(P1720&gt;0,RANK(P1720,(N1720:P1720,Q1720:AE1720)),0)</f>
        <v>0</v>
      </c>
      <c r="G1720" s="1">
        <f t="shared" si="668"/>
        <v>57683</v>
      </c>
      <c r="H1720" s="2">
        <f t="shared" si="669"/>
        <v>0.40783240713245378</v>
      </c>
      <c r="I1720" s="2"/>
      <c r="J1720" s="2">
        <f t="shared" si="677"/>
        <v>0.70331876864774667</v>
      </c>
      <c r="K1720" s="2">
        <f t="shared" si="678"/>
        <v>0.29548636151529289</v>
      </c>
      <c r="L1720" s="2">
        <f t="shared" si="679"/>
        <v>0</v>
      </c>
      <c r="M1720" s="2">
        <f t="shared" si="680"/>
        <v>1.1948698369604327E-3</v>
      </c>
      <c r="N1720" s="1">
        <v>99476</v>
      </c>
      <c r="O1720" s="1">
        <v>41793</v>
      </c>
      <c r="Q1720" s="61"/>
      <c r="R1720" s="61"/>
      <c r="S1720" s="61"/>
      <c r="T1720" s="61"/>
      <c r="U1720" s="61"/>
      <c r="V1720" s="61"/>
      <c r="W1720" s="61">
        <v>169</v>
      </c>
      <c r="X1720" s="61"/>
      <c r="Y1720" s="61"/>
      <c r="Z1720" s="61"/>
      <c r="BB1720" s="7">
        <f>IF(Q1720&gt;0,RANK(Q1720,(N1720:P1720,Q1720:AE1720)),0)</f>
        <v>0</v>
      </c>
      <c r="BC1720" s="7">
        <f>IF(R1720&gt;0,RANK(R1720,(N1720:P1720,Q1720:AE1720)),0)</f>
        <v>0</v>
      </c>
      <c r="BD1720" s="7">
        <f>IF(T1720&gt;0,RANK(T1720,(N1720:P1720,Q1720:AE1720)),0)</f>
        <v>0</v>
      </c>
      <c r="BE1720" s="7">
        <f>IF(S1720&gt;0,RANK(S1720,(N1720:P1720,Q1720:AE1720)),0)</f>
        <v>0</v>
      </c>
      <c r="BF1720" s="2">
        <f t="shared" si="681"/>
        <v>0</v>
      </c>
      <c r="BG1720" s="2">
        <f t="shared" si="682"/>
        <v>0</v>
      </c>
      <c r="BH1720" s="2">
        <f t="shared" si="683"/>
        <v>0</v>
      </c>
      <c r="BI1720" s="2">
        <f t="shared" si="684"/>
        <v>0</v>
      </c>
      <c r="BK1720" t="s">
        <v>123</v>
      </c>
      <c r="BL1720" t="s">
        <v>1965</v>
      </c>
      <c r="BO1720" s="99">
        <v>45</v>
      </c>
      <c r="BP1720" s="97">
        <v>79</v>
      </c>
      <c r="BQ1720" s="103">
        <f t="shared" si="685"/>
        <v>45079</v>
      </c>
      <c r="BS1720" s="7" t="s">
        <v>2466</v>
      </c>
    </row>
    <row r="1721" spans="1:71" ht="14" hidden="1" customHeight="1" outlineLevel="1" x14ac:dyDescent="0.2">
      <c r="A1721" t="s">
        <v>2218</v>
      </c>
      <c r="B1721" t="s">
        <v>1965</v>
      </c>
      <c r="C1721" s="1">
        <f t="shared" si="676"/>
        <v>6876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0</v>
      </c>
      <c r="G1721" s="1">
        <f t="shared" si="668"/>
        <v>2160</v>
      </c>
      <c r="H1721" s="2">
        <f t="shared" si="669"/>
        <v>0.31413612565445026</v>
      </c>
      <c r="I1721" s="2"/>
      <c r="J1721" s="2">
        <f t="shared" si="677"/>
        <v>0.34264107038976149</v>
      </c>
      <c r="K1721" s="2">
        <f t="shared" si="678"/>
        <v>0.6567771960442117</v>
      </c>
      <c r="L1721" s="2">
        <f t="shared" si="679"/>
        <v>0</v>
      </c>
      <c r="M1721" s="2">
        <f t="shared" si="680"/>
        <v>5.8173356602675419E-4</v>
      </c>
      <c r="N1721" s="1">
        <v>2356</v>
      </c>
      <c r="O1721" s="1">
        <v>4516</v>
      </c>
      <c r="Q1721" s="61"/>
      <c r="R1721" s="61"/>
      <c r="S1721" s="61"/>
      <c r="T1721" s="61"/>
      <c r="U1721" s="61"/>
      <c r="V1721" s="61"/>
      <c r="W1721" s="61">
        <v>4</v>
      </c>
      <c r="X1721" s="61"/>
      <c r="Y1721" s="61"/>
      <c r="Z1721" s="61"/>
      <c r="BB1721" s="7">
        <f>IF(Q1721&gt;0,RANK(Q1721,(N1721:P1721,Q1721:AE1721)),0)</f>
        <v>0</v>
      </c>
      <c r="BC1721" s="7">
        <f>IF(R1721&gt;0,RANK(R1721,(N1721:P1721,Q1721:AE1721)),0)</f>
        <v>0</v>
      </c>
      <c r="BD1721" s="7">
        <f>IF(T1721&gt;0,RANK(T1721,(N1721:P1721,Q1721:AE1721)),0)</f>
        <v>0</v>
      </c>
      <c r="BE1721" s="7">
        <f>IF(S1721&gt;0,RANK(S1721,(N1721:P1721,Q1721:AE1721)),0)</f>
        <v>0</v>
      </c>
      <c r="BF1721" s="2">
        <f t="shared" si="681"/>
        <v>0</v>
      </c>
      <c r="BG1721" s="2">
        <f t="shared" si="682"/>
        <v>0</v>
      </c>
      <c r="BH1721" s="2">
        <f t="shared" si="683"/>
        <v>0</v>
      </c>
      <c r="BI1721" s="2">
        <f t="shared" si="684"/>
        <v>0</v>
      </c>
      <c r="BK1721" t="s">
        <v>2218</v>
      </c>
      <c r="BL1721" t="s">
        <v>1965</v>
      </c>
      <c r="BO1721" s="99">
        <v>45</v>
      </c>
      <c r="BP1721" s="97">
        <v>81</v>
      </c>
      <c r="BQ1721" s="103">
        <f t="shared" si="685"/>
        <v>45081</v>
      </c>
      <c r="BS1721" s="7" t="s">
        <v>2466</v>
      </c>
    </row>
    <row r="1722" spans="1:71" ht="14" hidden="1" customHeight="1" outlineLevel="1" x14ac:dyDescent="0.2">
      <c r="A1722" t="s">
        <v>206</v>
      </c>
      <c r="B1722" t="s">
        <v>1965</v>
      </c>
      <c r="C1722" s="1">
        <f t="shared" si="676"/>
        <v>94874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0</v>
      </c>
      <c r="G1722" s="1">
        <f t="shared" si="668"/>
        <v>22178</v>
      </c>
      <c r="H1722" s="2">
        <f t="shared" si="669"/>
        <v>0.23376267470539874</v>
      </c>
      <c r="I1722" s="2"/>
      <c r="J1722" s="2">
        <f t="shared" si="677"/>
        <v>0.38223327782111011</v>
      </c>
      <c r="K1722" s="2">
        <f t="shared" si="678"/>
        <v>0.61599595252650885</v>
      </c>
      <c r="L1722" s="2">
        <f t="shared" si="679"/>
        <v>0</v>
      </c>
      <c r="M1722" s="2">
        <f t="shared" si="680"/>
        <v>1.7707696523809879E-3</v>
      </c>
      <c r="N1722" s="1">
        <v>36264</v>
      </c>
      <c r="O1722" s="1">
        <v>58442</v>
      </c>
      <c r="Q1722" s="61"/>
      <c r="R1722" s="61"/>
      <c r="S1722" s="61"/>
      <c r="T1722" s="61"/>
      <c r="U1722" s="61"/>
      <c r="V1722" s="61"/>
      <c r="W1722" s="61">
        <v>168</v>
      </c>
      <c r="X1722" s="61"/>
      <c r="Y1722" s="61"/>
      <c r="Z1722" s="61"/>
      <c r="BB1722" s="7">
        <f>IF(Q1722&gt;0,RANK(Q1722,(N1722:P1722,Q1722:AE1722)),0)</f>
        <v>0</v>
      </c>
      <c r="BC1722" s="7">
        <f>IF(R1722&gt;0,RANK(R1722,(N1722:P1722,Q1722:AE1722)),0)</f>
        <v>0</v>
      </c>
      <c r="BD1722" s="7">
        <f>IF(T1722&gt;0,RANK(T1722,(N1722:P1722,Q1722:AE1722)),0)</f>
        <v>0</v>
      </c>
      <c r="BE1722" s="7">
        <f>IF(S1722&gt;0,RANK(S1722,(N1722:P1722,Q1722:AE1722)),0)</f>
        <v>0</v>
      </c>
      <c r="BF1722" s="2">
        <f t="shared" si="681"/>
        <v>0</v>
      </c>
      <c r="BG1722" s="2">
        <f t="shared" si="682"/>
        <v>0</v>
      </c>
      <c r="BH1722" s="2">
        <f t="shared" si="683"/>
        <v>0</v>
      </c>
      <c r="BI1722" s="2">
        <f t="shared" si="684"/>
        <v>0</v>
      </c>
      <c r="BK1722" t="s">
        <v>206</v>
      </c>
      <c r="BL1722" t="s">
        <v>1965</v>
      </c>
      <c r="BO1722" s="99">
        <v>45</v>
      </c>
      <c r="BP1722" s="97">
        <v>83</v>
      </c>
      <c r="BQ1722" s="103">
        <f t="shared" si="685"/>
        <v>45083</v>
      </c>
      <c r="BS1722" s="7" t="s">
        <v>2466</v>
      </c>
    </row>
    <row r="1723" spans="1:71" ht="14" hidden="1" customHeight="1" outlineLevel="1" x14ac:dyDescent="0.2">
      <c r="A1723" t="s">
        <v>1115</v>
      </c>
      <c r="B1723" t="s">
        <v>1965</v>
      </c>
      <c r="C1723" s="1">
        <f t="shared" si="676"/>
        <v>34426</v>
      </c>
      <c r="D1723" s="7">
        <f>IF(N1723&gt;0, RANK(N1723,(N1723:P1723,Q1723:AE1723)),0)</f>
        <v>1</v>
      </c>
      <c r="E1723" s="7">
        <f>IF(O1723&gt;0,RANK(O1723,(N1723:P1723,Q1723:AE1723)),0)</f>
        <v>2</v>
      </c>
      <c r="F1723" s="7">
        <f>IF(P1723&gt;0,RANK(P1723,(N1723:P1723,Q1723:AE1723)),0)</f>
        <v>0</v>
      </c>
      <c r="G1723" s="1">
        <f t="shared" si="668"/>
        <v>5252</v>
      </c>
      <c r="H1723" s="2">
        <f t="shared" si="669"/>
        <v>0.15255911229884389</v>
      </c>
      <c r="I1723" s="2"/>
      <c r="J1723" s="2">
        <f t="shared" si="677"/>
        <v>0.57601812583512457</v>
      </c>
      <c r="K1723" s="2">
        <f t="shared" si="678"/>
        <v>0.42345901353628074</v>
      </c>
      <c r="L1723" s="2">
        <f t="shared" si="679"/>
        <v>0</v>
      </c>
      <c r="M1723" s="2">
        <f t="shared" si="680"/>
        <v>5.2286062859469018E-4</v>
      </c>
      <c r="N1723" s="1">
        <v>19830</v>
      </c>
      <c r="O1723" s="1">
        <v>14578</v>
      </c>
      <c r="Q1723" s="61"/>
      <c r="R1723" s="61"/>
      <c r="S1723" s="61"/>
      <c r="T1723" s="61"/>
      <c r="U1723" s="61"/>
      <c r="V1723" s="61"/>
      <c r="W1723" s="61">
        <v>18</v>
      </c>
      <c r="X1723" s="61"/>
      <c r="Y1723" s="61"/>
      <c r="Z1723" s="61"/>
      <c r="BB1723" s="7">
        <f>IF(Q1723&gt;0,RANK(Q1723,(N1723:P1723,Q1723:AE1723)),0)</f>
        <v>0</v>
      </c>
      <c r="BC1723" s="7">
        <f>IF(R1723&gt;0,RANK(R1723,(N1723:P1723,Q1723:AE1723)),0)</f>
        <v>0</v>
      </c>
      <c r="BD1723" s="7">
        <f>IF(T1723&gt;0,RANK(T1723,(N1723:P1723,Q1723:AE1723)),0)</f>
        <v>0</v>
      </c>
      <c r="BE1723" s="7">
        <f>IF(S1723&gt;0,RANK(S1723,(N1723:P1723,Q1723:AE1723)),0)</f>
        <v>0</v>
      </c>
      <c r="BF1723" s="2">
        <f t="shared" si="681"/>
        <v>0</v>
      </c>
      <c r="BG1723" s="2">
        <f t="shared" si="682"/>
        <v>0</v>
      </c>
      <c r="BH1723" s="2">
        <f t="shared" si="683"/>
        <v>0</v>
      </c>
      <c r="BI1723" s="2">
        <f t="shared" si="684"/>
        <v>0</v>
      </c>
      <c r="BK1723" t="s">
        <v>1115</v>
      </c>
      <c r="BL1723" t="s">
        <v>1965</v>
      </c>
      <c r="BO1723" s="99">
        <v>45</v>
      </c>
      <c r="BP1723" s="97">
        <v>85</v>
      </c>
      <c r="BQ1723" s="103">
        <f t="shared" si="685"/>
        <v>45085</v>
      </c>
      <c r="BS1723" s="7" t="s">
        <v>2466</v>
      </c>
    </row>
    <row r="1724" spans="1:71" ht="14" hidden="1" customHeight="1" outlineLevel="1" x14ac:dyDescent="0.2">
      <c r="A1724" t="s">
        <v>680</v>
      </c>
      <c r="B1724" t="s">
        <v>1965</v>
      </c>
      <c r="C1724" s="1">
        <f t="shared" si="676"/>
        <v>8943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0</v>
      </c>
      <c r="G1724" s="1">
        <f t="shared" si="668"/>
        <v>1480</v>
      </c>
      <c r="H1724" s="2">
        <f t="shared" si="669"/>
        <v>0.16549256401654924</v>
      </c>
      <c r="I1724" s="2"/>
      <c r="J1724" s="2">
        <f t="shared" si="677"/>
        <v>0.41686235044168624</v>
      </c>
      <c r="K1724" s="2">
        <f t="shared" si="678"/>
        <v>0.58235491445823551</v>
      </c>
      <c r="L1724" s="2">
        <f t="shared" si="679"/>
        <v>0</v>
      </c>
      <c r="M1724" s="2">
        <f t="shared" si="680"/>
        <v>7.8273510007831337E-4</v>
      </c>
      <c r="N1724" s="1">
        <v>3728</v>
      </c>
      <c r="O1724" s="1">
        <v>5208</v>
      </c>
      <c r="Q1724" s="61"/>
      <c r="R1724" s="61"/>
      <c r="S1724" s="61"/>
      <c r="T1724" s="61"/>
      <c r="U1724" s="61"/>
      <c r="V1724" s="61"/>
      <c r="W1724" s="61">
        <v>7</v>
      </c>
      <c r="X1724" s="61"/>
      <c r="Y1724" s="61"/>
      <c r="Z1724" s="61"/>
      <c r="BB1724" s="7">
        <f>IF(Q1724&gt;0,RANK(Q1724,(N1724:P1724,Q1724:AE1724)),0)</f>
        <v>0</v>
      </c>
      <c r="BC1724" s="7">
        <f>IF(R1724&gt;0,RANK(R1724,(N1724:P1724,Q1724:AE1724)),0)</f>
        <v>0</v>
      </c>
      <c r="BD1724" s="7">
        <f>IF(T1724&gt;0,RANK(T1724,(N1724:P1724,Q1724:AE1724)),0)</f>
        <v>0</v>
      </c>
      <c r="BE1724" s="7">
        <f>IF(S1724&gt;0,RANK(S1724,(N1724:P1724,Q1724:AE1724)),0)</f>
        <v>0</v>
      </c>
      <c r="BF1724" s="2">
        <f t="shared" si="681"/>
        <v>0</v>
      </c>
      <c r="BG1724" s="2">
        <f t="shared" si="682"/>
        <v>0</v>
      </c>
      <c r="BH1724" s="2">
        <f t="shared" si="683"/>
        <v>0</v>
      </c>
      <c r="BI1724" s="2">
        <f t="shared" si="684"/>
        <v>0</v>
      </c>
      <c r="BK1724" t="s">
        <v>680</v>
      </c>
      <c r="BL1724" t="s">
        <v>1965</v>
      </c>
      <c r="BO1724" s="99">
        <v>45</v>
      </c>
      <c r="BP1724" s="97">
        <v>87</v>
      </c>
      <c r="BQ1724" s="103">
        <f t="shared" si="685"/>
        <v>45087</v>
      </c>
      <c r="BS1724" s="7" t="s">
        <v>2466</v>
      </c>
    </row>
    <row r="1725" spans="1:71" ht="14" hidden="1" customHeight="1" outlineLevel="1" x14ac:dyDescent="0.2">
      <c r="A1725" t="s">
        <v>29</v>
      </c>
      <c r="B1725" t="s">
        <v>1965</v>
      </c>
      <c r="C1725" s="1">
        <f t="shared" si="676"/>
        <v>11554</v>
      </c>
      <c r="D1725" s="7">
        <f>IF(N1725&gt;0, RANK(N1725,(N1725:P1725,Q1725:AE1725)),0)</f>
        <v>1</v>
      </c>
      <c r="E1725" s="7">
        <f>IF(O1725&gt;0,RANK(O1725,(N1725:P1725,Q1725:AE1725)),0)</f>
        <v>2</v>
      </c>
      <c r="F1725" s="7">
        <f>IF(P1725&gt;0,RANK(P1725,(N1725:P1725,Q1725:AE1725)),0)</f>
        <v>0</v>
      </c>
      <c r="G1725" s="1">
        <f t="shared" si="668"/>
        <v>3995</v>
      </c>
      <c r="H1725" s="2">
        <f t="shared" si="669"/>
        <v>0.34576769949800934</v>
      </c>
      <c r="I1725" s="2"/>
      <c r="J1725" s="2">
        <f t="shared" si="677"/>
        <v>0.67240782413017142</v>
      </c>
      <c r="K1725" s="2">
        <f t="shared" si="678"/>
        <v>0.32664012463216202</v>
      </c>
      <c r="L1725" s="2">
        <f t="shared" si="679"/>
        <v>0</v>
      </c>
      <c r="M1725" s="2">
        <f t="shared" si="680"/>
        <v>9.5205123766656241E-4</v>
      </c>
      <c r="N1725" s="1">
        <v>7769</v>
      </c>
      <c r="O1725" s="1">
        <v>3774</v>
      </c>
      <c r="Q1725" s="61"/>
      <c r="R1725" s="61"/>
      <c r="S1725" s="61"/>
      <c r="T1725" s="61"/>
      <c r="U1725" s="61"/>
      <c r="V1725" s="61"/>
      <c r="W1725" s="61">
        <v>11</v>
      </c>
      <c r="X1725" s="61"/>
      <c r="Y1725" s="61"/>
      <c r="Z1725" s="61"/>
      <c r="BB1725" s="7">
        <f>IF(Q1725&gt;0,RANK(Q1725,(N1725:P1725,Q1725:AE1725)),0)</f>
        <v>0</v>
      </c>
      <c r="BC1725" s="7">
        <f>IF(R1725&gt;0,RANK(R1725,(N1725:P1725,Q1725:AE1725)),0)</f>
        <v>0</v>
      </c>
      <c r="BD1725" s="7">
        <f>IF(T1725&gt;0,RANK(T1725,(N1725:P1725,Q1725:AE1725)),0)</f>
        <v>0</v>
      </c>
      <c r="BE1725" s="7">
        <f>IF(S1725&gt;0,RANK(S1725,(N1725:P1725,Q1725:AE1725)),0)</f>
        <v>0</v>
      </c>
      <c r="BF1725" s="2">
        <f t="shared" si="681"/>
        <v>0</v>
      </c>
      <c r="BG1725" s="2">
        <f t="shared" si="682"/>
        <v>0</v>
      </c>
      <c r="BH1725" s="2">
        <f t="shared" si="683"/>
        <v>0</v>
      </c>
      <c r="BI1725" s="2">
        <f t="shared" si="684"/>
        <v>0</v>
      </c>
      <c r="BK1725" t="s">
        <v>29</v>
      </c>
      <c r="BL1725" t="s">
        <v>1965</v>
      </c>
      <c r="BO1725" s="99">
        <v>45</v>
      </c>
      <c r="BP1725" s="97">
        <v>89</v>
      </c>
      <c r="BQ1725" s="103">
        <f t="shared" si="685"/>
        <v>45089</v>
      </c>
      <c r="BS1725" s="7" t="s">
        <v>2466</v>
      </c>
    </row>
    <row r="1726" spans="1:71" ht="14" hidden="1" customHeight="1" outlineLevel="1" x14ac:dyDescent="0.2">
      <c r="A1726" t="s">
        <v>492</v>
      </c>
      <c r="B1726" t="s">
        <v>1965</v>
      </c>
      <c r="C1726" s="1">
        <f t="shared" si="676"/>
        <v>95530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0</v>
      </c>
      <c r="G1726" s="1">
        <f t="shared" si="668"/>
        <v>16334</v>
      </c>
      <c r="H1726" s="2">
        <f t="shared" si="669"/>
        <v>0.17098293729718414</v>
      </c>
      <c r="I1726" s="2"/>
      <c r="J1726" s="2">
        <f t="shared" si="677"/>
        <v>0.41422589762378309</v>
      </c>
      <c r="K1726" s="2">
        <f t="shared" si="678"/>
        <v>0.5852088349209672</v>
      </c>
      <c r="L1726" s="2">
        <f t="shared" si="679"/>
        <v>0</v>
      </c>
      <c r="M1726" s="2">
        <f t="shared" si="680"/>
        <v>5.6526745524965172E-4</v>
      </c>
      <c r="N1726" s="1">
        <v>39571</v>
      </c>
      <c r="O1726" s="1">
        <v>55905</v>
      </c>
      <c r="Q1726" s="61"/>
      <c r="R1726" s="61"/>
      <c r="S1726" s="61"/>
      <c r="T1726" s="61"/>
      <c r="U1726" s="61"/>
      <c r="V1726" s="61"/>
      <c r="W1726" s="61">
        <v>54</v>
      </c>
      <c r="X1726" s="61"/>
      <c r="Y1726" s="61"/>
      <c r="Z1726" s="61"/>
      <c r="BB1726" s="7">
        <f>IF(Q1726&gt;0,RANK(Q1726,(N1726:P1726,Q1726:AE1726)),0)</f>
        <v>0</v>
      </c>
      <c r="BC1726" s="7">
        <f>IF(R1726&gt;0,RANK(R1726,(N1726:P1726,Q1726:AE1726)),0)</f>
        <v>0</v>
      </c>
      <c r="BD1726" s="7">
        <f>IF(T1726&gt;0,RANK(T1726,(N1726:P1726,Q1726:AE1726)),0)</f>
        <v>0</v>
      </c>
      <c r="BE1726" s="7">
        <f>IF(S1726&gt;0,RANK(S1726,(N1726:P1726,Q1726:AE1726)),0)</f>
        <v>0</v>
      </c>
      <c r="BF1726" s="2">
        <f t="shared" si="681"/>
        <v>0</v>
      </c>
      <c r="BG1726" s="2">
        <f t="shared" si="682"/>
        <v>0</v>
      </c>
      <c r="BH1726" s="2">
        <f t="shared" si="683"/>
        <v>0</v>
      </c>
      <c r="BI1726" s="2">
        <f t="shared" si="684"/>
        <v>0</v>
      </c>
      <c r="BK1726" t="s">
        <v>492</v>
      </c>
      <c r="BL1726" t="s">
        <v>1965</v>
      </c>
      <c r="BO1726" s="99">
        <v>45</v>
      </c>
      <c r="BP1726" s="97">
        <v>91</v>
      </c>
      <c r="BQ1726" s="103">
        <f t="shared" si="685"/>
        <v>45091</v>
      </c>
      <c r="BS1726" s="7" t="s">
        <v>2466</v>
      </c>
    </row>
    <row r="1727" spans="1:71" ht="14" customHeight="1" collapsed="1" x14ac:dyDescent="0.2">
      <c r="A1727" t="s">
        <v>2579</v>
      </c>
      <c r="B1727" t="s">
        <v>260</v>
      </c>
      <c r="C1727" s="1">
        <f t="shared" si="676"/>
        <v>1707569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0</v>
      </c>
      <c r="G1727" s="1">
        <f t="shared" si="668"/>
        <v>137160</v>
      </c>
      <c r="H1727" s="2">
        <f t="shared" si="669"/>
        <v>8.0324718942543463E-2</v>
      </c>
      <c r="I1727" s="2"/>
      <c r="J1727" s="2">
        <f t="shared" si="677"/>
        <v>0.45923883602946647</v>
      </c>
      <c r="K1727" s="2">
        <f t="shared" si="678"/>
        <v>0.53956355497200992</v>
      </c>
      <c r="L1727" s="2">
        <f t="shared" si="679"/>
        <v>0</v>
      </c>
      <c r="M1727" s="2">
        <f t="shared" si="680"/>
        <v>1.1976089985236138E-3</v>
      </c>
      <c r="N1727" s="61">
        <f>SUM(N1681:N1726)</f>
        <v>784182</v>
      </c>
      <c r="O1727" s="61">
        <f t="shared" ref="O1727:W1727" si="686">SUM(O1681:O1726)</f>
        <v>921342</v>
      </c>
      <c r="P1727" s="61"/>
      <c r="Q1727" s="61"/>
      <c r="R1727" s="61"/>
      <c r="S1727" s="61"/>
      <c r="T1727" s="61"/>
      <c r="U1727" s="61"/>
      <c r="V1727" s="61"/>
      <c r="W1727" s="61">
        <f t="shared" si="686"/>
        <v>2045</v>
      </c>
      <c r="X1727" s="61"/>
      <c r="Y1727" s="61"/>
      <c r="Z1727" s="61"/>
      <c r="AA1727" s="61"/>
      <c r="AB1727" s="61"/>
      <c r="AC1727" s="61"/>
      <c r="AD1727" s="61"/>
      <c r="AE1727" s="61"/>
      <c r="AF1727" s="61"/>
      <c r="AG1727" s="61"/>
      <c r="AH1727" s="61"/>
      <c r="BB1727" s="7">
        <f>IF(Q1727&gt;0,RANK(Q1727,(N1727:P1727,Q1727:AE1727)),0)</f>
        <v>0</v>
      </c>
      <c r="BC1727" s="7">
        <f>IF(R1727&gt;0,RANK(R1727,(N1727:P1727,Q1727:AE1727)),0)</f>
        <v>0</v>
      </c>
      <c r="BD1727" s="7">
        <f>IF(T1727&gt;0,RANK(T1727,(N1727:P1727,Q1727:AE1727)),0)</f>
        <v>0</v>
      </c>
      <c r="BE1727" s="7">
        <f>IF(S1727&gt;0,RANK(S1727,(N1727:P1727,Q1727:AE1727)),0)</f>
        <v>0</v>
      </c>
      <c r="BF1727" s="2">
        <f t="shared" si="681"/>
        <v>0</v>
      </c>
      <c r="BG1727" s="2">
        <f t="shared" si="682"/>
        <v>0</v>
      </c>
      <c r="BH1727" s="2">
        <f t="shared" si="683"/>
        <v>0</v>
      </c>
      <c r="BI1727" s="2">
        <f t="shared" si="684"/>
        <v>0</v>
      </c>
      <c r="BK1727" t="s">
        <v>2579</v>
      </c>
      <c r="BL1727" t="s">
        <v>260</v>
      </c>
      <c r="BO1727" s="99">
        <v>45</v>
      </c>
      <c r="BP1727" s="97"/>
      <c r="BQ1727" s="99">
        <v>45</v>
      </c>
      <c r="BS1727" s="7" t="s">
        <v>887</v>
      </c>
    </row>
    <row r="1728" spans="1:71" ht="14" customHeight="1" x14ac:dyDescent="0.2">
      <c r="C1728" s="1"/>
      <c r="E1728" s="7"/>
      <c r="F1728" s="7"/>
      <c r="I1728" s="2"/>
      <c r="Q1728" s="61"/>
      <c r="R1728" s="61"/>
      <c r="S1728" s="61"/>
      <c r="T1728" s="61"/>
      <c r="U1728" s="61"/>
      <c r="V1728" s="61"/>
      <c r="W1728" s="61"/>
      <c r="X1728" s="61"/>
      <c r="Y1728" s="61"/>
      <c r="Z1728" s="61"/>
      <c r="BB1728" s="7"/>
      <c r="BC1728" s="7"/>
      <c r="BD1728" s="7"/>
      <c r="BE1728" s="7"/>
      <c r="BO1728" s="99"/>
      <c r="BP1728" s="97"/>
    </row>
    <row r="1729" spans="1:71" ht="14" hidden="1" customHeight="1" outlineLevel="1" x14ac:dyDescent="0.2">
      <c r="A1729" t="s">
        <v>2377</v>
      </c>
      <c r="B1729" t="s">
        <v>841</v>
      </c>
      <c r="C1729" s="1">
        <f t="shared" ref="C1729:C1760" si="687">SUM(N1729:AY1729)</f>
        <v>1280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0</v>
      </c>
      <c r="G1729" s="1">
        <f t="shared" si="668"/>
        <v>37</v>
      </c>
      <c r="H1729" s="2">
        <f t="shared" si="669"/>
        <v>2.8906250000000001E-2</v>
      </c>
      <c r="I1729" s="2"/>
      <c r="J1729" s="2">
        <f t="shared" ref="J1729:J1760" si="688">IF($C1729=0,"-",N1729/$C1729)</f>
        <v>0.47421875000000002</v>
      </c>
      <c r="K1729" s="2">
        <f t="shared" ref="K1729:K1760" si="689">IF($C1729=0,"-",O1729/$C1729)</f>
        <v>0.50312500000000004</v>
      </c>
      <c r="L1729" s="2">
        <f t="shared" ref="L1729:L1760" si="690">IF($C1729=0,"-",P1729/$C1729)</f>
        <v>0</v>
      </c>
      <c r="M1729" s="2">
        <f t="shared" ref="M1729:M1760" si="691">IF(C1729=0,"-",(1-J1729-K1729-L1729))</f>
        <v>2.2656249999999933E-2</v>
      </c>
      <c r="N1729" s="1">
        <v>607</v>
      </c>
      <c r="O1729" s="1">
        <v>644</v>
      </c>
      <c r="Q1729" s="61">
        <v>29</v>
      </c>
      <c r="BB1729" s="7">
        <f>IF(Q1729&gt;0,RANK(Q1729,(N1729:P1729,Q1729:AE1729)),0)</f>
        <v>3</v>
      </c>
      <c r="BC1729" s="7">
        <f>IF(R1729&gt;0,RANK(R1729,(N1729:P1729,Q1729:AE1729)),0)</f>
        <v>0</v>
      </c>
      <c r="BD1729" s="7">
        <f>IF(T1729&gt;0,RANK(T1729,(N1729:P1729,Q1729:AE1729)),0)</f>
        <v>0</v>
      </c>
      <c r="BE1729" s="7">
        <f>IF(S1729&gt;0,RANK(S1729,(N1729:P1729,Q1729:AE1729)),0)</f>
        <v>0</v>
      </c>
      <c r="BF1729" s="2">
        <f t="shared" ref="BF1729:BF1760" si="692">IF($C1729=0,"-",Q1729/$C1729)</f>
        <v>2.2656249999999999E-2</v>
      </c>
      <c r="BG1729" s="2">
        <f t="shared" ref="BG1729:BG1760" si="693">IF($C1729=0,"-",R1729/$C1729)</f>
        <v>0</v>
      </c>
      <c r="BH1729" s="2">
        <f t="shared" ref="BH1729:BH1760" si="694">IF($C1729=0,"-",T1729/$C1729)</f>
        <v>0</v>
      </c>
      <c r="BI1729" s="2">
        <f t="shared" ref="BI1729:BI1760" si="695">IF($C1729=0,"-",S1729/$C1729)</f>
        <v>0</v>
      </c>
      <c r="BK1729" t="s">
        <v>2377</v>
      </c>
      <c r="BL1729" t="s">
        <v>841</v>
      </c>
      <c r="BO1729" s="99">
        <v>46</v>
      </c>
      <c r="BP1729" s="97">
        <v>3</v>
      </c>
      <c r="BQ1729" s="103">
        <f t="shared" ref="BQ1729:BQ1760" si="696">BO1729*1000+BP1729</f>
        <v>46003</v>
      </c>
      <c r="BS1729" s="7" t="s">
        <v>2466</v>
      </c>
    </row>
    <row r="1730" spans="1:71" ht="14" hidden="1" customHeight="1" outlineLevel="1" x14ac:dyDescent="0.2">
      <c r="A1730" t="s">
        <v>1554</v>
      </c>
      <c r="B1730" t="s">
        <v>841</v>
      </c>
      <c r="C1730" s="1">
        <f t="shared" si="687"/>
        <v>6108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0</v>
      </c>
      <c r="G1730" s="1">
        <f t="shared" si="668"/>
        <v>350</v>
      </c>
      <c r="H1730" s="2">
        <f t="shared" si="669"/>
        <v>5.7301899148657499E-2</v>
      </c>
      <c r="I1730" s="2"/>
      <c r="J1730" s="2">
        <f t="shared" si="688"/>
        <v>0.46365422396856582</v>
      </c>
      <c r="K1730" s="2">
        <f t="shared" si="689"/>
        <v>0.52095612311722328</v>
      </c>
      <c r="L1730" s="2">
        <f t="shared" si="690"/>
        <v>0</v>
      </c>
      <c r="M1730" s="2">
        <f t="shared" si="691"/>
        <v>1.5389652914210905E-2</v>
      </c>
      <c r="N1730" s="1">
        <v>2832</v>
      </c>
      <c r="O1730" s="1">
        <v>3182</v>
      </c>
      <c r="Q1730" s="61">
        <v>94</v>
      </c>
      <c r="BB1730" s="7">
        <f>IF(Q1730&gt;0,RANK(Q1730,(N1730:P1730,Q1730:AE1730)),0)</f>
        <v>3</v>
      </c>
      <c r="BC1730" s="7">
        <f>IF(R1730&gt;0,RANK(R1730,(N1730:P1730,Q1730:AE1730)),0)</f>
        <v>0</v>
      </c>
      <c r="BD1730" s="7">
        <f>IF(T1730&gt;0,RANK(T1730,(N1730:P1730,Q1730:AE1730)),0)</f>
        <v>0</v>
      </c>
      <c r="BE1730" s="7">
        <f>IF(S1730&gt;0,RANK(S1730,(N1730:P1730,Q1730:AE1730)),0)</f>
        <v>0</v>
      </c>
      <c r="BF1730" s="2">
        <f t="shared" si="692"/>
        <v>1.538965291421087E-2</v>
      </c>
      <c r="BG1730" s="2">
        <f t="shared" si="693"/>
        <v>0</v>
      </c>
      <c r="BH1730" s="2">
        <f t="shared" si="694"/>
        <v>0</v>
      </c>
      <c r="BI1730" s="2">
        <f t="shared" si="695"/>
        <v>0</v>
      </c>
      <c r="BK1730" t="s">
        <v>1554</v>
      </c>
      <c r="BL1730" t="s">
        <v>841</v>
      </c>
      <c r="BO1730" s="99">
        <v>46</v>
      </c>
      <c r="BP1730" s="97">
        <v>5</v>
      </c>
      <c r="BQ1730" s="103">
        <f t="shared" si="696"/>
        <v>46005</v>
      </c>
      <c r="BS1730" s="7" t="s">
        <v>2466</v>
      </c>
    </row>
    <row r="1731" spans="1:71" ht="14" hidden="1" customHeight="1" outlineLevel="1" x14ac:dyDescent="0.2">
      <c r="A1731" t="s">
        <v>1691</v>
      </c>
      <c r="B1731" t="s">
        <v>841</v>
      </c>
      <c r="C1731" s="1">
        <f t="shared" si="687"/>
        <v>1102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0</v>
      </c>
      <c r="G1731" s="1">
        <f t="shared" si="668"/>
        <v>30</v>
      </c>
      <c r="H1731" s="2">
        <f t="shared" si="669"/>
        <v>2.7223230490018149E-2</v>
      </c>
      <c r="I1731" s="2"/>
      <c r="J1731" s="2">
        <f t="shared" si="688"/>
        <v>0.47459165154264971</v>
      </c>
      <c r="K1731" s="2">
        <f t="shared" si="689"/>
        <v>0.50181488203266789</v>
      </c>
      <c r="L1731" s="2">
        <f t="shared" si="690"/>
        <v>0</v>
      </c>
      <c r="M1731" s="2">
        <f t="shared" si="691"/>
        <v>2.3593466424682408E-2</v>
      </c>
      <c r="N1731" s="1">
        <v>523</v>
      </c>
      <c r="O1731" s="1">
        <v>553</v>
      </c>
      <c r="Q1731" s="61">
        <v>26</v>
      </c>
      <c r="BB1731" s="7">
        <f>IF(Q1731&gt;0,RANK(Q1731,(N1731:P1731,Q1731:AE1731)),0)</f>
        <v>3</v>
      </c>
      <c r="BC1731" s="7">
        <f>IF(R1731&gt;0,RANK(R1731,(N1731:P1731,Q1731:AE1731)),0)</f>
        <v>0</v>
      </c>
      <c r="BD1731" s="7">
        <f>IF(T1731&gt;0,RANK(T1731,(N1731:P1731,Q1731:AE1731)),0)</f>
        <v>0</v>
      </c>
      <c r="BE1731" s="7">
        <f>IF(S1731&gt;0,RANK(S1731,(N1731:P1731,Q1731:AE1731)),0)</f>
        <v>0</v>
      </c>
      <c r="BF1731" s="2">
        <f t="shared" si="692"/>
        <v>2.3593466424682397E-2</v>
      </c>
      <c r="BG1731" s="2">
        <f t="shared" si="693"/>
        <v>0</v>
      </c>
      <c r="BH1731" s="2">
        <f t="shared" si="694"/>
        <v>0</v>
      </c>
      <c r="BI1731" s="2">
        <f t="shared" si="695"/>
        <v>0</v>
      </c>
      <c r="BK1731" t="s">
        <v>1691</v>
      </c>
      <c r="BL1731" t="s">
        <v>841</v>
      </c>
      <c r="BO1731" s="99">
        <v>46</v>
      </c>
      <c r="BP1731" s="97">
        <v>7</v>
      </c>
      <c r="BQ1731" s="103">
        <f t="shared" si="696"/>
        <v>46007</v>
      </c>
      <c r="BS1731" s="7" t="s">
        <v>2466</v>
      </c>
    </row>
    <row r="1732" spans="1:71" ht="14" hidden="1" customHeight="1" outlineLevel="1" x14ac:dyDescent="0.2">
      <c r="A1732" t="s">
        <v>2047</v>
      </c>
      <c r="B1732" t="s">
        <v>841</v>
      </c>
      <c r="C1732" s="1">
        <f t="shared" si="687"/>
        <v>2747</v>
      </c>
      <c r="D1732" s="7">
        <f>IF(N1732&gt;0, RANK(N1732,(N1732:P1732,Q1732:AE1732)),0)</f>
        <v>1</v>
      </c>
      <c r="E1732" s="7">
        <f>IF(O1732&gt;0,RANK(O1732,(N1732:P1732,Q1732:AE1732)),0)</f>
        <v>2</v>
      </c>
      <c r="F1732" s="7">
        <f>IF(P1732&gt;0,RANK(P1732,(N1732:P1732,Q1732:AE1732)),0)</f>
        <v>0</v>
      </c>
      <c r="G1732" s="1">
        <f t="shared" si="668"/>
        <v>105</v>
      </c>
      <c r="H1732" s="2">
        <f t="shared" si="669"/>
        <v>3.8223516563523845E-2</v>
      </c>
      <c r="I1732" s="2"/>
      <c r="J1732" s="2">
        <f t="shared" si="688"/>
        <v>0.51255915544230068</v>
      </c>
      <c r="K1732" s="2">
        <f t="shared" si="689"/>
        <v>0.47433563887877683</v>
      </c>
      <c r="L1732" s="2">
        <f t="shared" si="690"/>
        <v>0</v>
      </c>
      <c r="M1732" s="2">
        <f t="shared" si="691"/>
        <v>1.3105205678922482E-2</v>
      </c>
      <c r="N1732" s="1">
        <v>1408</v>
      </c>
      <c r="O1732" s="1">
        <v>1303</v>
      </c>
      <c r="Q1732" s="61">
        <v>36</v>
      </c>
      <c r="BB1732" s="7">
        <f>IF(Q1732&gt;0,RANK(Q1732,(N1732:P1732,Q1732:AE1732)),0)</f>
        <v>3</v>
      </c>
      <c r="BC1732" s="7">
        <f>IF(R1732&gt;0,RANK(R1732,(N1732:P1732,Q1732:AE1732)),0)</f>
        <v>0</v>
      </c>
      <c r="BD1732" s="7">
        <f>IF(T1732&gt;0,RANK(T1732,(N1732:P1732,Q1732:AE1732)),0)</f>
        <v>0</v>
      </c>
      <c r="BE1732" s="7">
        <f>IF(S1732&gt;0,RANK(S1732,(N1732:P1732,Q1732:AE1732)),0)</f>
        <v>0</v>
      </c>
      <c r="BF1732" s="2">
        <f t="shared" si="692"/>
        <v>1.3105205678922462E-2</v>
      </c>
      <c r="BG1732" s="2">
        <f t="shared" si="693"/>
        <v>0</v>
      </c>
      <c r="BH1732" s="2">
        <f t="shared" si="694"/>
        <v>0</v>
      </c>
      <c r="BI1732" s="2">
        <f t="shared" si="695"/>
        <v>0</v>
      </c>
      <c r="BK1732" t="s">
        <v>2047</v>
      </c>
      <c r="BL1732" t="s">
        <v>841</v>
      </c>
      <c r="BO1732" s="99">
        <v>46</v>
      </c>
      <c r="BP1732" s="97">
        <v>9</v>
      </c>
      <c r="BQ1732" s="103">
        <f t="shared" si="696"/>
        <v>46009</v>
      </c>
      <c r="BS1732" s="7" t="s">
        <v>2466</v>
      </c>
    </row>
    <row r="1733" spans="1:71" ht="14" hidden="1" customHeight="1" outlineLevel="1" x14ac:dyDescent="0.2">
      <c r="A1733" t="s">
        <v>1765</v>
      </c>
      <c r="B1733" t="s">
        <v>841</v>
      </c>
      <c r="C1733" s="1">
        <f t="shared" si="687"/>
        <v>11780</v>
      </c>
      <c r="D1733" s="7">
        <f>IF(N1733&gt;0, RANK(N1733,(N1733:P1733,Q1733:AE1733)),0)</f>
        <v>1</v>
      </c>
      <c r="E1733" s="7">
        <f>IF(O1733&gt;0,RANK(O1733,(N1733:P1733,Q1733:AE1733)),0)</f>
        <v>2</v>
      </c>
      <c r="F1733" s="7">
        <f>IF(P1733&gt;0,RANK(P1733,(N1733:P1733,Q1733:AE1733)),0)</f>
        <v>0</v>
      </c>
      <c r="G1733" s="1">
        <f t="shared" ref="G1733:G1795" si="697">IF(C1733&gt;0,MAX(N1733:P1733)-LARGE(N1733:P1733,2),0)</f>
        <v>1147</v>
      </c>
      <c r="H1733" s="2">
        <f t="shared" ref="H1733:H1795" si="698">IF(C1733&gt;0,G1733/C1733,0)</f>
        <v>9.7368421052631576E-2</v>
      </c>
      <c r="I1733" s="2"/>
      <c r="J1733" s="2">
        <f t="shared" si="688"/>
        <v>0.54091680814940579</v>
      </c>
      <c r="K1733" s="2">
        <f t="shared" si="689"/>
        <v>0.44354838709677419</v>
      </c>
      <c r="L1733" s="2">
        <f t="shared" si="690"/>
        <v>0</v>
      </c>
      <c r="M1733" s="2">
        <f t="shared" si="691"/>
        <v>1.553480475382002E-2</v>
      </c>
      <c r="N1733" s="1">
        <v>6372</v>
      </c>
      <c r="O1733" s="1">
        <v>5225</v>
      </c>
      <c r="Q1733" s="61">
        <v>183</v>
      </c>
      <c r="BB1733" s="7">
        <f>IF(Q1733&gt;0,RANK(Q1733,(N1733:P1733,Q1733:AE1733)),0)</f>
        <v>3</v>
      </c>
      <c r="BC1733" s="7">
        <f>IF(R1733&gt;0,RANK(R1733,(N1733:P1733,Q1733:AE1733)),0)</f>
        <v>0</v>
      </c>
      <c r="BD1733" s="7">
        <f>IF(T1733&gt;0,RANK(T1733,(N1733:P1733,Q1733:AE1733)),0)</f>
        <v>0</v>
      </c>
      <c r="BE1733" s="7">
        <f>IF(S1733&gt;0,RANK(S1733,(N1733:P1733,Q1733:AE1733)),0)</f>
        <v>0</v>
      </c>
      <c r="BF1733" s="2">
        <f t="shared" si="692"/>
        <v>1.5534804753820033E-2</v>
      </c>
      <c r="BG1733" s="2">
        <f t="shared" si="693"/>
        <v>0</v>
      </c>
      <c r="BH1733" s="2">
        <f t="shared" si="694"/>
        <v>0</v>
      </c>
      <c r="BI1733" s="2">
        <f t="shared" si="695"/>
        <v>0</v>
      </c>
      <c r="BK1733" t="s">
        <v>1765</v>
      </c>
      <c r="BL1733" t="s">
        <v>841</v>
      </c>
      <c r="BO1733" s="99">
        <v>46</v>
      </c>
      <c r="BP1733" s="97">
        <v>11</v>
      </c>
      <c r="BQ1733" s="103">
        <f t="shared" si="696"/>
        <v>46011</v>
      </c>
      <c r="BS1733" s="7" t="s">
        <v>2466</v>
      </c>
    </row>
    <row r="1734" spans="1:71" ht="14" hidden="1" customHeight="1" outlineLevel="1" x14ac:dyDescent="0.2">
      <c r="A1734" t="s">
        <v>2389</v>
      </c>
      <c r="B1734" t="s">
        <v>841</v>
      </c>
      <c r="C1734" s="1">
        <f t="shared" si="687"/>
        <v>14365</v>
      </c>
      <c r="D1734" s="7">
        <f>IF(N1734&gt;0, RANK(N1734,(N1734:P1734,Q1734:AE1734)),0)</f>
        <v>1</v>
      </c>
      <c r="E1734" s="7">
        <f>IF(O1734&gt;0,RANK(O1734,(N1734:P1734,Q1734:AE1734)),0)</f>
        <v>2</v>
      </c>
      <c r="F1734" s="7">
        <f>IF(P1734&gt;0,RANK(P1734,(N1734:P1734,Q1734:AE1734)),0)</f>
        <v>0</v>
      </c>
      <c r="G1734" s="1">
        <f t="shared" si="697"/>
        <v>517</v>
      </c>
      <c r="H1734" s="2">
        <f t="shared" si="698"/>
        <v>3.5990254089801603E-2</v>
      </c>
      <c r="I1734" s="2"/>
      <c r="J1734" s="2">
        <f t="shared" si="688"/>
        <v>0.51082492168465021</v>
      </c>
      <c r="K1734" s="2">
        <f t="shared" si="689"/>
        <v>0.4748346675948486</v>
      </c>
      <c r="L1734" s="2">
        <f t="shared" si="690"/>
        <v>0</v>
      </c>
      <c r="M1734" s="2">
        <f t="shared" si="691"/>
        <v>1.4340410720501184E-2</v>
      </c>
      <c r="N1734" s="1">
        <v>7338</v>
      </c>
      <c r="O1734" s="1">
        <v>6821</v>
      </c>
      <c r="Q1734" s="61">
        <v>206</v>
      </c>
      <c r="BB1734" s="7">
        <f>IF(Q1734&gt;0,RANK(Q1734,(N1734:P1734,Q1734:AE1734)),0)</f>
        <v>3</v>
      </c>
      <c r="BC1734" s="7">
        <f>IF(R1734&gt;0,RANK(R1734,(N1734:P1734,Q1734:AE1734)),0)</f>
        <v>0</v>
      </c>
      <c r="BD1734" s="7">
        <f>IF(T1734&gt;0,RANK(T1734,(N1734:P1734,Q1734:AE1734)),0)</f>
        <v>0</v>
      </c>
      <c r="BE1734" s="7">
        <f>IF(S1734&gt;0,RANK(S1734,(N1734:P1734,Q1734:AE1734)),0)</f>
        <v>0</v>
      </c>
      <c r="BF1734" s="2">
        <f t="shared" si="692"/>
        <v>1.4340410720501219E-2</v>
      </c>
      <c r="BG1734" s="2">
        <f t="shared" si="693"/>
        <v>0</v>
      </c>
      <c r="BH1734" s="2">
        <f t="shared" si="694"/>
        <v>0</v>
      </c>
      <c r="BI1734" s="2">
        <f t="shared" si="695"/>
        <v>0</v>
      </c>
      <c r="BK1734" t="s">
        <v>2389</v>
      </c>
      <c r="BL1734" t="s">
        <v>841</v>
      </c>
      <c r="BO1734" s="99">
        <v>46</v>
      </c>
      <c r="BP1734" s="97">
        <v>13</v>
      </c>
      <c r="BQ1734" s="103">
        <f t="shared" si="696"/>
        <v>46013</v>
      </c>
      <c r="BS1734" s="7" t="s">
        <v>2466</v>
      </c>
    </row>
    <row r="1735" spans="1:71" ht="14" hidden="1" customHeight="1" outlineLevel="1" x14ac:dyDescent="0.2">
      <c r="A1735" t="s">
        <v>1129</v>
      </c>
      <c r="B1735" t="s">
        <v>841</v>
      </c>
      <c r="C1735" s="1">
        <f t="shared" si="687"/>
        <v>2130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0</v>
      </c>
      <c r="G1735" s="1">
        <f t="shared" si="697"/>
        <v>112</v>
      </c>
      <c r="H1735" s="2">
        <f t="shared" si="698"/>
        <v>5.2582159624413143E-2</v>
      </c>
      <c r="I1735" s="2"/>
      <c r="J1735" s="2">
        <f t="shared" si="688"/>
        <v>0.46525821596244132</v>
      </c>
      <c r="K1735" s="2">
        <f t="shared" si="689"/>
        <v>0.51784037558685447</v>
      </c>
      <c r="L1735" s="2">
        <f t="shared" si="690"/>
        <v>0</v>
      </c>
      <c r="M1735" s="2">
        <f t="shared" si="691"/>
        <v>1.6901408450704203E-2</v>
      </c>
      <c r="N1735" s="1">
        <v>991</v>
      </c>
      <c r="O1735" s="1">
        <v>1103</v>
      </c>
      <c r="Q1735" s="61">
        <v>36</v>
      </c>
      <c r="BB1735" s="7">
        <f>IF(Q1735&gt;0,RANK(Q1735,(N1735:P1735,Q1735:AE1735)),0)</f>
        <v>3</v>
      </c>
      <c r="BC1735" s="7">
        <f>IF(R1735&gt;0,RANK(R1735,(N1735:P1735,Q1735:AE1735)),0)</f>
        <v>0</v>
      </c>
      <c r="BD1735" s="7">
        <f>IF(T1735&gt;0,RANK(T1735,(N1735:P1735,Q1735:AE1735)),0)</f>
        <v>0</v>
      </c>
      <c r="BE1735" s="7">
        <f>IF(S1735&gt;0,RANK(S1735,(N1735:P1735,Q1735:AE1735)),0)</f>
        <v>0</v>
      </c>
      <c r="BF1735" s="2">
        <f t="shared" si="692"/>
        <v>1.6901408450704224E-2</v>
      </c>
      <c r="BG1735" s="2">
        <f t="shared" si="693"/>
        <v>0</v>
      </c>
      <c r="BH1735" s="2">
        <f t="shared" si="694"/>
        <v>0</v>
      </c>
      <c r="BI1735" s="2">
        <f t="shared" si="695"/>
        <v>0</v>
      </c>
      <c r="BK1735" t="s">
        <v>1129</v>
      </c>
      <c r="BL1735" t="s">
        <v>841</v>
      </c>
      <c r="BO1735" s="99">
        <v>46</v>
      </c>
      <c r="BP1735" s="97">
        <v>15</v>
      </c>
      <c r="BQ1735" s="103">
        <f t="shared" si="696"/>
        <v>46015</v>
      </c>
      <c r="BS1735" s="7" t="s">
        <v>2466</v>
      </c>
    </row>
    <row r="1736" spans="1:71" ht="14" hidden="1" customHeight="1" outlineLevel="1" x14ac:dyDescent="0.2">
      <c r="A1736" t="s">
        <v>2621</v>
      </c>
      <c r="B1736" t="s">
        <v>841</v>
      </c>
      <c r="C1736" s="1">
        <f t="shared" si="687"/>
        <v>548</v>
      </c>
      <c r="D1736" s="7">
        <f>IF(N1736&gt;0, RANK(N1736,(N1736:P1736,Q1736:AE1736)),0)</f>
        <v>1</v>
      </c>
      <c r="E1736" s="7">
        <f>IF(O1736&gt;0,RANK(O1736,(N1736:P1736,Q1736:AE1736)),0)</f>
        <v>2</v>
      </c>
      <c r="F1736" s="7">
        <f>IF(P1736&gt;0,RANK(P1736,(N1736:P1736,Q1736:AE1736)),0)</f>
        <v>0</v>
      </c>
      <c r="G1736" s="1">
        <f t="shared" si="697"/>
        <v>265</v>
      </c>
      <c r="H1736" s="2">
        <f t="shared" si="698"/>
        <v>0.48357664233576642</v>
      </c>
      <c r="I1736" s="2"/>
      <c r="J1736" s="2">
        <f t="shared" si="688"/>
        <v>0.73540145985401462</v>
      </c>
      <c r="K1736" s="2">
        <f t="shared" si="689"/>
        <v>0.2518248175182482</v>
      </c>
      <c r="L1736" s="2">
        <f t="shared" si="690"/>
        <v>0</v>
      </c>
      <c r="M1736" s="2">
        <f t="shared" si="691"/>
        <v>1.2773722627737183E-2</v>
      </c>
      <c r="N1736" s="1">
        <v>403</v>
      </c>
      <c r="O1736" s="1">
        <v>138</v>
      </c>
      <c r="Q1736" s="61">
        <v>7</v>
      </c>
      <c r="BB1736" s="7">
        <f>IF(Q1736&gt;0,RANK(Q1736,(N1736:P1736,Q1736:AE1736)),0)</f>
        <v>3</v>
      </c>
      <c r="BC1736" s="7">
        <f>IF(R1736&gt;0,RANK(R1736,(N1736:P1736,Q1736:AE1736)),0)</f>
        <v>0</v>
      </c>
      <c r="BD1736" s="7">
        <f>IF(T1736&gt;0,RANK(T1736,(N1736:P1736,Q1736:AE1736)),0)</f>
        <v>0</v>
      </c>
      <c r="BE1736" s="7">
        <f>IF(S1736&gt;0,RANK(S1736,(N1736:P1736,Q1736:AE1736)),0)</f>
        <v>0</v>
      </c>
      <c r="BF1736" s="2">
        <f t="shared" si="692"/>
        <v>1.2773722627737226E-2</v>
      </c>
      <c r="BG1736" s="2">
        <f t="shared" si="693"/>
        <v>0</v>
      </c>
      <c r="BH1736" s="2">
        <f t="shared" si="694"/>
        <v>0</v>
      </c>
      <c r="BI1736" s="2">
        <f t="shared" si="695"/>
        <v>0</v>
      </c>
      <c r="BK1736" t="s">
        <v>2621</v>
      </c>
      <c r="BL1736" t="s">
        <v>841</v>
      </c>
      <c r="BO1736" s="99">
        <v>46</v>
      </c>
      <c r="BP1736" s="97">
        <v>17</v>
      </c>
      <c r="BQ1736" s="103">
        <f t="shared" si="696"/>
        <v>46017</v>
      </c>
      <c r="BS1736" s="7" t="s">
        <v>2466</v>
      </c>
    </row>
    <row r="1737" spans="1:71" ht="14" hidden="1" customHeight="1" outlineLevel="1" x14ac:dyDescent="0.2">
      <c r="A1737" t="s">
        <v>1991</v>
      </c>
      <c r="B1737" t="s">
        <v>841</v>
      </c>
      <c r="C1737" s="1">
        <f t="shared" si="687"/>
        <v>3808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0</v>
      </c>
      <c r="G1737" s="1">
        <f t="shared" si="697"/>
        <v>1271</v>
      </c>
      <c r="H1737" s="2">
        <f t="shared" si="698"/>
        <v>0.33377100840336132</v>
      </c>
      <c r="I1737" s="2"/>
      <c r="J1737" s="2">
        <f t="shared" si="688"/>
        <v>0.32405462184873951</v>
      </c>
      <c r="K1737" s="2">
        <f t="shared" si="689"/>
        <v>0.65782563025210083</v>
      </c>
      <c r="L1737" s="2">
        <f t="shared" si="690"/>
        <v>0</v>
      </c>
      <c r="M1737" s="2">
        <f t="shared" si="691"/>
        <v>1.8119747899159711E-2</v>
      </c>
      <c r="N1737" s="1">
        <v>1234</v>
      </c>
      <c r="O1737" s="1">
        <v>2505</v>
      </c>
      <c r="Q1737" s="61">
        <v>69</v>
      </c>
      <c r="BB1737" s="7">
        <f>IF(Q1737&gt;0,RANK(Q1737,(N1737:P1737,Q1737:AE1737)),0)</f>
        <v>3</v>
      </c>
      <c r="BC1737" s="7">
        <f>IF(R1737&gt;0,RANK(R1737,(N1737:P1737,Q1737:AE1737)),0)</f>
        <v>0</v>
      </c>
      <c r="BD1737" s="7">
        <f>IF(T1737&gt;0,RANK(T1737,(N1737:P1737,Q1737:AE1737)),0)</f>
        <v>0</v>
      </c>
      <c r="BE1737" s="7">
        <f>IF(S1737&gt;0,RANK(S1737,(N1737:P1737,Q1737:AE1737)),0)</f>
        <v>0</v>
      </c>
      <c r="BF1737" s="2">
        <f t="shared" si="692"/>
        <v>1.8119747899159665E-2</v>
      </c>
      <c r="BG1737" s="2">
        <f t="shared" si="693"/>
        <v>0</v>
      </c>
      <c r="BH1737" s="2">
        <f t="shared" si="694"/>
        <v>0</v>
      </c>
      <c r="BI1737" s="2">
        <f t="shared" si="695"/>
        <v>0</v>
      </c>
      <c r="BK1737" t="s">
        <v>1991</v>
      </c>
      <c r="BL1737" t="s">
        <v>841</v>
      </c>
      <c r="BO1737" s="99">
        <v>46</v>
      </c>
      <c r="BP1737" s="97">
        <v>19</v>
      </c>
      <c r="BQ1737" s="103">
        <f t="shared" si="696"/>
        <v>46019</v>
      </c>
      <c r="BS1737" s="7" t="s">
        <v>2466</v>
      </c>
    </row>
    <row r="1738" spans="1:71" ht="14" hidden="1" customHeight="1" outlineLevel="1" x14ac:dyDescent="0.2">
      <c r="A1738" t="s">
        <v>2234</v>
      </c>
      <c r="B1738" t="s">
        <v>841</v>
      </c>
      <c r="C1738" s="1">
        <f t="shared" si="687"/>
        <v>732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0</v>
      </c>
      <c r="G1738" s="1">
        <f t="shared" si="697"/>
        <v>377</v>
      </c>
      <c r="H1738" s="2">
        <f t="shared" si="698"/>
        <v>0.51502732240437155</v>
      </c>
      <c r="I1738" s="2"/>
      <c r="J1738" s="2">
        <f t="shared" si="688"/>
        <v>0.23633879781420766</v>
      </c>
      <c r="K1738" s="2">
        <f t="shared" si="689"/>
        <v>0.75136612021857918</v>
      </c>
      <c r="L1738" s="2">
        <f t="shared" si="690"/>
        <v>0</v>
      </c>
      <c r="M1738" s="2">
        <f t="shared" si="691"/>
        <v>1.2295081967213184E-2</v>
      </c>
      <c r="N1738" s="1">
        <v>173</v>
      </c>
      <c r="O1738" s="1">
        <v>550</v>
      </c>
      <c r="Q1738" s="61">
        <v>9</v>
      </c>
      <c r="BB1738" s="7">
        <f>IF(Q1738&gt;0,RANK(Q1738,(N1738:P1738,Q1738:AE1738)),0)</f>
        <v>3</v>
      </c>
      <c r="BC1738" s="7">
        <f>IF(R1738&gt;0,RANK(R1738,(N1738:P1738,Q1738:AE1738)),0)</f>
        <v>0</v>
      </c>
      <c r="BD1738" s="7">
        <f>IF(T1738&gt;0,RANK(T1738,(N1738:P1738,Q1738:AE1738)),0)</f>
        <v>0</v>
      </c>
      <c r="BE1738" s="7">
        <f>IF(S1738&gt;0,RANK(S1738,(N1738:P1738,Q1738:AE1738)),0)</f>
        <v>0</v>
      </c>
      <c r="BF1738" s="2">
        <f t="shared" si="692"/>
        <v>1.2295081967213115E-2</v>
      </c>
      <c r="BG1738" s="2">
        <f t="shared" si="693"/>
        <v>0</v>
      </c>
      <c r="BH1738" s="2">
        <f t="shared" si="694"/>
        <v>0</v>
      </c>
      <c r="BI1738" s="2">
        <f t="shared" si="695"/>
        <v>0</v>
      </c>
      <c r="BK1738" t="s">
        <v>2234</v>
      </c>
      <c r="BL1738" t="s">
        <v>841</v>
      </c>
      <c r="BO1738" s="99">
        <v>46</v>
      </c>
      <c r="BP1738" s="97">
        <v>21</v>
      </c>
      <c r="BQ1738" s="103">
        <f t="shared" si="696"/>
        <v>46021</v>
      </c>
      <c r="BS1738" s="7" t="s">
        <v>2466</v>
      </c>
    </row>
    <row r="1739" spans="1:71" ht="14" hidden="1" customHeight="1" outlineLevel="1" x14ac:dyDescent="0.2">
      <c r="A1739" t="s">
        <v>109</v>
      </c>
      <c r="B1739" t="s">
        <v>841</v>
      </c>
      <c r="C1739" s="1">
        <f t="shared" si="687"/>
        <v>3552</v>
      </c>
      <c r="D1739" s="7">
        <f>IF(N1739&gt;0, RANK(N1739,(N1739:P1739,Q1739:AE1739)),0)</f>
        <v>1</v>
      </c>
      <c r="E1739" s="7">
        <f>IF(O1739&gt;0,RANK(O1739,(N1739:P1739,Q1739:AE1739)),0)</f>
        <v>2</v>
      </c>
      <c r="F1739" s="7">
        <f>IF(P1739&gt;0,RANK(P1739,(N1739:P1739,Q1739:AE1739)),0)</f>
        <v>0</v>
      </c>
      <c r="G1739" s="1">
        <f t="shared" si="697"/>
        <v>192</v>
      </c>
      <c r="H1739" s="2">
        <f t="shared" si="698"/>
        <v>5.4054054054054057E-2</v>
      </c>
      <c r="I1739" s="2"/>
      <c r="J1739" s="2">
        <f t="shared" si="688"/>
        <v>0.52167792792792789</v>
      </c>
      <c r="K1739" s="2">
        <f t="shared" si="689"/>
        <v>0.46762387387387389</v>
      </c>
      <c r="L1739" s="2">
        <f t="shared" si="690"/>
        <v>0</v>
      </c>
      <c r="M1739" s="2">
        <f t="shared" si="691"/>
        <v>1.0698198198198228E-2</v>
      </c>
      <c r="N1739" s="1">
        <v>1853</v>
      </c>
      <c r="O1739" s="1">
        <v>1661</v>
      </c>
      <c r="Q1739" s="61">
        <v>38</v>
      </c>
      <c r="BB1739" s="7">
        <f>IF(Q1739&gt;0,RANK(Q1739,(N1739:P1739,Q1739:AE1739)),0)</f>
        <v>3</v>
      </c>
      <c r="BC1739" s="7">
        <f>IF(R1739&gt;0,RANK(R1739,(N1739:P1739,Q1739:AE1739)),0)</f>
        <v>0</v>
      </c>
      <c r="BD1739" s="7">
        <f>IF(T1739&gt;0,RANK(T1739,(N1739:P1739,Q1739:AE1739)),0)</f>
        <v>0</v>
      </c>
      <c r="BE1739" s="7">
        <f>IF(S1739&gt;0,RANK(S1739,(N1739:P1739,Q1739:AE1739)),0)</f>
        <v>0</v>
      </c>
      <c r="BF1739" s="2">
        <f t="shared" si="692"/>
        <v>1.0698198198198198E-2</v>
      </c>
      <c r="BG1739" s="2">
        <f t="shared" si="693"/>
        <v>0</v>
      </c>
      <c r="BH1739" s="2">
        <f t="shared" si="694"/>
        <v>0</v>
      </c>
      <c r="BI1739" s="2">
        <f t="shared" si="695"/>
        <v>0</v>
      </c>
      <c r="BK1739" t="s">
        <v>109</v>
      </c>
      <c r="BL1739" t="s">
        <v>841</v>
      </c>
      <c r="BO1739" s="99">
        <v>46</v>
      </c>
      <c r="BP1739" s="97">
        <v>23</v>
      </c>
      <c r="BQ1739" s="103">
        <f t="shared" si="696"/>
        <v>46023</v>
      </c>
      <c r="BS1739" s="7" t="s">
        <v>2466</v>
      </c>
    </row>
    <row r="1740" spans="1:71" ht="14" hidden="1" customHeight="1" outlineLevel="1" x14ac:dyDescent="0.2">
      <c r="A1740" t="s">
        <v>949</v>
      </c>
      <c r="B1740" t="s">
        <v>841</v>
      </c>
      <c r="C1740" s="1">
        <f t="shared" si="687"/>
        <v>1664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0</v>
      </c>
      <c r="G1740" s="1">
        <f t="shared" si="697"/>
        <v>111</v>
      </c>
      <c r="H1740" s="2">
        <f t="shared" si="698"/>
        <v>6.6706730769230768E-2</v>
      </c>
      <c r="I1740" s="2"/>
      <c r="J1740" s="2">
        <f t="shared" si="688"/>
        <v>0.46153846153846156</v>
      </c>
      <c r="K1740" s="2">
        <f t="shared" si="689"/>
        <v>0.52824519230769229</v>
      </c>
      <c r="L1740" s="2">
        <f t="shared" si="690"/>
        <v>0</v>
      </c>
      <c r="M1740" s="2">
        <f t="shared" si="691"/>
        <v>1.0216346153846145E-2</v>
      </c>
      <c r="N1740" s="1">
        <v>768</v>
      </c>
      <c r="O1740" s="1">
        <v>879</v>
      </c>
      <c r="Q1740" s="61">
        <v>17</v>
      </c>
      <c r="BB1740" s="7">
        <f>IF(Q1740&gt;0,RANK(Q1740,(N1740:P1740,Q1740:AE1740)),0)</f>
        <v>3</v>
      </c>
      <c r="BC1740" s="7">
        <f>IF(R1740&gt;0,RANK(R1740,(N1740:P1740,Q1740:AE1740)),0)</f>
        <v>0</v>
      </c>
      <c r="BD1740" s="7">
        <f>IF(T1740&gt;0,RANK(T1740,(N1740:P1740,Q1740:AE1740)),0)</f>
        <v>0</v>
      </c>
      <c r="BE1740" s="7">
        <f>IF(S1740&gt;0,RANK(S1740,(N1740:P1740,Q1740:AE1740)),0)</f>
        <v>0</v>
      </c>
      <c r="BF1740" s="2">
        <f t="shared" si="692"/>
        <v>1.0216346153846154E-2</v>
      </c>
      <c r="BG1740" s="2">
        <f t="shared" si="693"/>
        <v>0</v>
      </c>
      <c r="BH1740" s="2">
        <f t="shared" si="694"/>
        <v>0</v>
      </c>
      <c r="BI1740" s="2">
        <f t="shared" si="695"/>
        <v>0</v>
      </c>
      <c r="BK1740" t="s">
        <v>949</v>
      </c>
      <c r="BL1740" t="s">
        <v>841</v>
      </c>
      <c r="BO1740" s="99">
        <v>46</v>
      </c>
      <c r="BP1740" s="97">
        <v>25</v>
      </c>
      <c r="BQ1740" s="103">
        <f t="shared" si="696"/>
        <v>46025</v>
      </c>
      <c r="BS1740" s="7" t="s">
        <v>2466</v>
      </c>
    </row>
    <row r="1741" spans="1:71" ht="14" hidden="1" customHeight="1" outlineLevel="1" x14ac:dyDescent="0.2">
      <c r="A1741" t="s">
        <v>2583</v>
      </c>
      <c r="B1741" t="s">
        <v>841</v>
      </c>
      <c r="C1741" s="1">
        <f t="shared" si="687"/>
        <v>4644</v>
      </c>
      <c r="D1741" s="7">
        <f>IF(N1741&gt;0, RANK(N1741,(N1741:P1741,Q1741:AE1741)),0)</f>
        <v>1</v>
      </c>
      <c r="E1741" s="7">
        <f>IF(O1741&gt;0,RANK(O1741,(N1741:P1741,Q1741:AE1741)),0)</f>
        <v>2</v>
      </c>
      <c r="F1741" s="7">
        <f>IF(P1741&gt;0,RANK(P1741,(N1741:P1741,Q1741:AE1741)),0)</f>
        <v>0</v>
      </c>
      <c r="G1741" s="1">
        <f t="shared" si="697"/>
        <v>1487</v>
      </c>
      <c r="H1741" s="2">
        <f t="shared" si="698"/>
        <v>0.320198105081826</v>
      </c>
      <c r="I1741" s="2"/>
      <c r="J1741" s="2">
        <f t="shared" si="688"/>
        <v>0.65439276485788112</v>
      </c>
      <c r="K1741" s="2">
        <f t="shared" si="689"/>
        <v>0.33419465977605511</v>
      </c>
      <c r="L1741" s="2">
        <f t="shared" si="690"/>
        <v>0</v>
      </c>
      <c r="M1741" s="2">
        <f t="shared" si="691"/>
        <v>1.1412575366063771E-2</v>
      </c>
      <c r="N1741" s="1">
        <v>3039</v>
      </c>
      <c r="O1741" s="1">
        <v>1552</v>
      </c>
      <c r="Q1741" s="61">
        <v>53</v>
      </c>
      <c r="BB1741" s="7">
        <f>IF(Q1741&gt;0,RANK(Q1741,(N1741:P1741,Q1741:AE1741)),0)</f>
        <v>3</v>
      </c>
      <c r="BC1741" s="7">
        <f>IF(R1741&gt;0,RANK(R1741,(N1741:P1741,Q1741:AE1741)),0)</f>
        <v>0</v>
      </c>
      <c r="BD1741" s="7">
        <f>IF(T1741&gt;0,RANK(T1741,(N1741:P1741,Q1741:AE1741)),0)</f>
        <v>0</v>
      </c>
      <c r="BE1741" s="7">
        <f>IF(S1741&gt;0,RANK(S1741,(N1741:P1741,Q1741:AE1741)),0)</f>
        <v>0</v>
      </c>
      <c r="BF1741" s="2">
        <f t="shared" si="692"/>
        <v>1.1412575366063738E-2</v>
      </c>
      <c r="BG1741" s="2">
        <f t="shared" si="693"/>
        <v>0</v>
      </c>
      <c r="BH1741" s="2">
        <f t="shared" si="694"/>
        <v>0</v>
      </c>
      <c r="BI1741" s="2">
        <f t="shared" si="695"/>
        <v>0</v>
      </c>
      <c r="BK1741" t="s">
        <v>2583</v>
      </c>
      <c r="BL1741" t="s">
        <v>841</v>
      </c>
      <c r="BO1741" s="99">
        <v>46</v>
      </c>
      <c r="BP1741" s="97">
        <v>27</v>
      </c>
      <c r="BQ1741" s="103">
        <f t="shared" si="696"/>
        <v>46027</v>
      </c>
      <c r="BS1741" s="7" t="s">
        <v>2466</v>
      </c>
    </row>
    <row r="1742" spans="1:71" ht="14" hidden="1" customHeight="1" outlineLevel="1" x14ac:dyDescent="0.2">
      <c r="A1742" t="s">
        <v>1576</v>
      </c>
      <c r="B1742" t="s">
        <v>841</v>
      </c>
      <c r="C1742" s="1">
        <f t="shared" si="687"/>
        <v>10693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0</v>
      </c>
      <c r="G1742" s="1">
        <f t="shared" si="697"/>
        <v>1168</v>
      </c>
      <c r="H1742" s="2">
        <f t="shared" si="698"/>
        <v>0.10923033760404002</v>
      </c>
      <c r="I1742" s="2"/>
      <c r="J1742" s="2">
        <f t="shared" si="688"/>
        <v>0.43925932853268496</v>
      </c>
      <c r="K1742" s="2">
        <f t="shared" si="689"/>
        <v>0.54848966613672501</v>
      </c>
      <c r="L1742" s="2">
        <f t="shared" si="690"/>
        <v>0</v>
      </c>
      <c r="M1742" s="2">
        <f t="shared" si="691"/>
        <v>1.2251005330590092E-2</v>
      </c>
      <c r="N1742" s="1">
        <v>4697</v>
      </c>
      <c r="O1742" s="1">
        <v>5865</v>
      </c>
      <c r="Q1742" s="61">
        <v>131</v>
      </c>
      <c r="BB1742" s="7">
        <f>IF(Q1742&gt;0,RANK(Q1742,(N1742:P1742,Q1742:AE1742)),0)</f>
        <v>3</v>
      </c>
      <c r="BC1742" s="7">
        <f>IF(R1742&gt;0,RANK(R1742,(N1742:P1742,Q1742:AE1742)),0)</f>
        <v>0</v>
      </c>
      <c r="BD1742" s="7">
        <f>IF(T1742&gt;0,RANK(T1742,(N1742:P1742,Q1742:AE1742)),0)</f>
        <v>0</v>
      </c>
      <c r="BE1742" s="7">
        <f>IF(S1742&gt;0,RANK(S1742,(N1742:P1742,Q1742:AE1742)),0)</f>
        <v>0</v>
      </c>
      <c r="BF1742" s="2">
        <f t="shared" si="692"/>
        <v>1.2251005330590106E-2</v>
      </c>
      <c r="BG1742" s="2">
        <f t="shared" si="693"/>
        <v>0</v>
      </c>
      <c r="BH1742" s="2">
        <f t="shared" si="694"/>
        <v>0</v>
      </c>
      <c r="BI1742" s="2">
        <f t="shared" si="695"/>
        <v>0</v>
      </c>
      <c r="BK1742" t="s">
        <v>1576</v>
      </c>
      <c r="BL1742" t="s">
        <v>841</v>
      </c>
      <c r="BO1742" s="99">
        <v>46</v>
      </c>
      <c r="BP1742" s="97">
        <v>29</v>
      </c>
      <c r="BQ1742" s="103">
        <f t="shared" si="696"/>
        <v>46029</v>
      </c>
      <c r="BS1742" s="7" t="s">
        <v>2466</v>
      </c>
    </row>
    <row r="1743" spans="1:71" ht="14" hidden="1" customHeight="1" outlineLevel="1" x14ac:dyDescent="0.2">
      <c r="A1743" t="s">
        <v>295</v>
      </c>
      <c r="B1743" t="s">
        <v>841</v>
      </c>
      <c r="C1743" s="1">
        <f t="shared" si="687"/>
        <v>1110</v>
      </c>
      <c r="D1743" s="7">
        <f>IF(N1743&gt;0, RANK(N1743,(N1743:P1743,Q1743:AE1743)),0)</f>
        <v>1</v>
      </c>
      <c r="E1743" s="7">
        <f>IF(O1743&gt;0,RANK(O1743,(N1743:P1743,Q1743:AE1743)),0)</f>
        <v>2</v>
      </c>
      <c r="F1743" s="7">
        <f>IF(P1743&gt;0,RANK(P1743,(N1743:P1743,Q1743:AE1743)),0)</f>
        <v>0</v>
      </c>
      <c r="G1743" s="1">
        <f t="shared" si="697"/>
        <v>241</v>
      </c>
      <c r="H1743" s="2">
        <f t="shared" si="698"/>
        <v>0.21711711711711712</v>
      </c>
      <c r="I1743" s="2"/>
      <c r="J1743" s="2">
        <f t="shared" si="688"/>
        <v>0.60090090090090087</v>
      </c>
      <c r="K1743" s="2">
        <f t="shared" si="689"/>
        <v>0.38378378378378381</v>
      </c>
      <c r="L1743" s="2">
        <f t="shared" si="690"/>
        <v>0</v>
      </c>
      <c r="M1743" s="2">
        <f t="shared" si="691"/>
        <v>1.5315315315315325E-2</v>
      </c>
      <c r="N1743" s="1">
        <v>667</v>
      </c>
      <c r="O1743" s="1">
        <v>426</v>
      </c>
      <c r="Q1743" s="61">
        <v>17</v>
      </c>
      <c r="BB1743" s="7">
        <f>IF(Q1743&gt;0,RANK(Q1743,(N1743:P1743,Q1743:AE1743)),0)</f>
        <v>3</v>
      </c>
      <c r="BC1743" s="7">
        <f>IF(R1743&gt;0,RANK(R1743,(N1743:P1743,Q1743:AE1743)),0)</f>
        <v>0</v>
      </c>
      <c r="BD1743" s="7">
        <f>IF(T1743&gt;0,RANK(T1743,(N1743:P1743,Q1743:AE1743)),0)</f>
        <v>0</v>
      </c>
      <c r="BE1743" s="7">
        <f>IF(S1743&gt;0,RANK(S1743,(N1743:P1743,Q1743:AE1743)),0)</f>
        <v>0</v>
      </c>
      <c r="BF1743" s="2">
        <f t="shared" si="692"/>
        <v>1.5315315315315315E-2</v>
      </c>
      <c r="BG1743" s="2">
        <f t="shared" si="693"/>
        <v>0</v>
      </c>
      <c r="BH1743" s="2">
        <f t="shared" si="694"/>
        <v>0</v>
      </c>
      <c r="BI1743" s="2">
        <f t="shared" si="695"/>
        <v>0</v>
      </c>
      <c r="BK1743" t="s">
        <v>295</v>
      </c>
      <c r="BL1743" t="s">
        <v>841</v>
      </c>
      <c r="BO1743" s="99">
        <v>46</v>
      </c>
      <c r="BP1743" s="97">
        <v>31</v>
      </c>
      <c r="BQ1743" s="103">
        <f t="shared" si="696"/>
        <v>46031</v>
      </c>
      <c r="BS1743" s="7" t="s">
        <v>2466</v>
      </c>
    </row>
    <row r="1744" spans="1:71" ht="14" hidden="1" customHeight="1" outlineLevel="1" x14ac:dyDescent="0.2">
      <c r="A1744" t="s">
        <v>2352</v>
      </c>
      <c r="B1744" t="s">
        <v>841</v>
      </c>
      <c r="C1744" s="1">
        <f t="shared" si="687"/>
        <v>4409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0</v>
      </c>
      <c r="G1744" s="1">
        <f t="shared" si="697"/>
        <v>1242</v>
      </c>
      <c r="H1744" s="2">
        <f t="shared" si="698"/>
        <v>0.2816965298253572</v>
      </c>
      <c r="I1744" s="2"/>
      <c r="J1744" s="2">
        <f t="shared" si="688"/>
        <v>0.35087321388069859</v>
      </c>
      <c r="K1744" s="2">
        <f t="shared" si="689"/>
        <v>0.63256974370605579</v>
      </c>
      <c r="L1744" s="2">
        <f t="shared" si="690"/>
        <v>0</v>
      </c>
      <c r="M1744" s="2">
        <f t="shared" si="691"/>
        <v>1.6557042413245626E-2</v>
      </c>
      <c r="N1744" s="1">
        <v>1547</v>
      </c>
      <c r="O1744" s="1">
        <v>2789</v>
      </c>
      <c r="Q1744" s="61">
        <v>73</v>
      </c>
      <c r="BB1744" s="7">
        <f>IF(Q1744&gt;0,RANK(Q1744,(N1744:P1744,Q1744:AE1744)),0)</f>
        <v>3</v>
      </c>
      <c r="BC1744" s="7">
        <f>IF(R1744&gt;0,RANK(R1744,(N1744:P1744,Q1744:AE1744)),0)</f>
        <v>0</v>
      </c>
      <c r="BD1744" s="7">
        <f>IF(T1744&gt;0,RANK(T1744,(N1744:P1744,Q1744:AE1744)),0)</f>
        <v>0</v>
      </c>
      <c r="BE1744" s="7">
        <f>IF(S1744&gt;0,RANK(S1744,(N1744:P1744,Q1744:AE1744)),0)</f>
        <v>0</v>
      </c>
      <c r="BF1744" s="2">
        <f t="shared" si="692"/>
        <v>1.6557042413245633E-2</v>
      </c>
      <c r="BG1744" s="2">
        <f t="shared" si="693"/>
        <v>0</v>
      </c>
      <c r="BH1744" s="2">
        <f t="shared" si="694"/>
        <v>0</v>
      </c>
      <c r="BI1744" s="2">
        <f t="shared" si="695"/>
        <v>0</v>
      </c>
      <c r="BK1744" t="s">
        <v>2352</v>
      </c>
      <c r="BL1744" t="s">
        <v>841</v>
      </c>
      <c r="BO1744" s="99">
        <v>46</v>
      </c>
      <c r="BP1744" s="97">
        <v>33</v>
      </c>
      <c r="BQ1744" s="103">
        <f t="shared" si="696"/>
        <v>46033</v>
      </c>
      <c r="BS1744" s="7" t="s">
        <v>2466</v>
      </c>
    </row>
    <row r="1745" spans="1:71" ht="14" hidden="1" customHeight="1" outlineLevel="1" x14ac:dyDescent="0.2">
      <c r="A1745" t="s">
        <v>910</v>
      </c>
      <c r="B1745" t="s">
        <v>841</v>
      </c>
      <c r="C1745" s="1">
        <f t="shared" si="687"/>
        <v>7274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0</v>
      </c>
      <c r="G1745" s="1">
        <f t="shared" si="697"/>
        <v>381</v>
      </c>
      <c r="H1745" s="2">
        <f t="shared" si="698"/>
        <v>5.2378333791586469E-2</v>
      </c>
      <c r="I1745" s="2"/>
      <c r="J1745" s="2">
        <f t="shared" si="688"/>
        <v>0.46714324993126205</v>
      </c>
      <c r="K1745" s="2">
        <f t="shared" si="689"/>
        <v>0.51952158372284851</v>
      </c>
      <c r="L1745" s="2">
        <f t="shared" si="690"/>
        <v>0</v>
      </c>
      <c r="M1745" s="2">
        <f t="shared" si="691"/>
        <v>1.3335166345889493E-2</v>
      </c>
      <c r="N1745" s="1">
        <v>3398</v>
      </c>
      <c r="O1745" s="1">
        <v>3779</v>
      </c>
      <c r="Q1745" s="61">
        <v>97</v>
      </c>
      <c r="BB1745" s="7">
        <f>IF(Q1745&gt;0,RANK(Q1745,(N1745:P1745,Q1745:AE1745)),0)</f>
        <v>3</v>
      </c>
      <c r="BC1745" s="7">
        <f>IF(R1745&gt;0,RANK(R1745,(N1745:P1745,Q1745:AE1745)),0)</f>
        <v>0</v>
      </c>
      <c r="BD1745" s="7">
        <f>IF(T1745&gt;0,RANK(T1745,(N1745:P1745,Q1745:AE1745)),0)</f>
        <v>0</v>
      </c>
      <c r="BE1745" s="7">
        <f>IF(S1745&gt;0,RANK(S1745,(N1745:P1745,Q1745:AE1745)),0)</f>
        <v>0</v>
      </c>
      <c r="BF1745" s="2">
        <f t="shared" si="692"/>
        <v>1.3335166345889469E-2</v>
      </c>
      <c r="BG1745" s="2">
        <f t="shared" si="693"/>
        <v>0</v>
      </c>
      <c r="BH1745" s="2">
        <f t="shared" si="694"/>
        <v>0</v>
      </c>
      <c r="BI1745" s="2">
        <f t="shared" si="695"/>
        <v>0</v>
      </c>
      <c r="BK1745" t="s">
        <v>910</v>
      </c>
      <c r="BL1745" t="s">
        <v>841</v>
      </c>
      <c r="BO1745" s="99">
        <v>46</v>
      </c>
      <c r="BP1745" s="97">
        <v>35</v>
      </c>
      <c r="BQ1745" s="103">
        <f t="shared" si="696"/>
        <v>46035</v>
      </c>
      <c r="BS1745" s="7" t="s">
        <v>2466</v>
      </c>
    </row>
    <row r="1746" spans="1:71" ht="14" hidden="1" customHeight="1" outlineLevel="1" x14ac:dyDescent="0.2">
      <c r="A1746" t="s">
        <v>2337</v>
      </c>
      <c r="B1746" t="s">
        <v>841</v>
      </c>
      <c r="C1746" s="1">
        <f t="shared" si="687"/>
        <v>2777</v>
      </c>
      <c r="D1746" s="7">
        <f>IF(N1746&gt;0, RANK(N1746,(N1746:P1746,Q1746:AE1746)),0)</f>
        <v>1</v>
      </c>
      <c r="E1746" s="7">
        <f>IF(O1746&gt;0,RANK(O1746,(N1746:P1746,Q1746:AE1746)),0)</f>
        <v>2</v>
      </c>
      <c r="F1746" s="7">
        <f>IF(P1746&gt;0,RANK(P1746,(N1746:P1746,Q1746:AE1746)),0)</f>
        <v>0</v>
      </c>
      <c r="G1746" s="1">
        <f t="shared" si="697"/>
        <v>324</v>
      </c>
      <c r="H1746" s="2">
        <f t="shared" si="698"/>
        <v>0.1166726683471372</v>
      </c>
      <c r="I1746" s="2"/>
      <c r="J1746" s="2">
        <f t="shared" si="688"/>
        <v>0.55131436802304645</v>
      </c>
      <c r="K1746" s="2">
        <f t="shared" si="689"/>
        <v>0.43464169967590927</v>
      </c>
      <c r="L1746" s="2">
        <f t="shared" si="690"/>
        <v>0</v>
      </c>
      <c r="M1746" s="2">
        <f t="shared" si="691"/>
        <v>1.4043932301044282E-2</v>
      </c>
      <c r="N1746" s="1">
        <v>1531</v>
      </c>
      <c r="O1746" s="1">
        <v>1207</v>
      </c>
      <c r="Q1746" s="61">
        <v>39</v>
      </c>
      <c r="BB1746" s="7">
        <f>IF(Q1746&gt;0,RANK(Q1746,(N1746:P1746,Q1746:AE1746)),0)</f>
        <v>3</v>
      </c>
      <c r="BC1746" s="7">
        <f>IF(R1746&gt;0,RANK(R1746,(N1746:P1746,Q1746:AE1746)),0)</f>
        <v>0</v>
      </c>
      <c r="BD1746" s="7">
        <f>IF(T1746&gt;0,RANK(T1746,(N1746:P1746,Q1746:AE1746)),0)</f>
        <v>0</v>
      </c>
      <c r="BE1746" s="7">
        <f>IF(S1746&gt;0,RANK(S1746,(N1746:P1746,Q1746:AE1746)),0)</f>
        <v>0</v>
      </c>
      <c r="BF1746" s="2">
        <f t="shared" si="692"/>
        <v>1.4043932301044292E-2</v>
      </c>
      <c r="BG1746" s="2">
        <f t="shared" si="693"/>
        <v>0</v>
      </c>
      <c r="BH1746" s="2">
        <f t="shared" si="694"/>
        <v>0</v>
      </c>
      <c r="BI1746" s="2">
        <f t="shared" si="695"/>
        <v>0</v>
      </c>
      <c r="BK1746" t="s">
        <v>2337</v>
      </c>
      <c r="BL1746" t="s">
        <v>841</v>
      </c>
      <c r="BO1746" s="99">
        <v>46</v>
      </c>
      <c r="BP1746" s="97">
        <v>37</v>
      </c>
      <c r="BQ1746" s="103">
        <f t="shared" si="696"/>
        <v>46037</v>
      </c>
      <c r="BS1746" s="7" t="s">
        <v>2466</v>
      </c>
    </row>
    <row r="1747" spans="1:71" ht="14" hidden="1" customHeight="1" outlineLevel="1" x14ac:dyDescent="0.2">
      <c r="A1747" t="s">
        <v>460</v>
      </c>
      <c r="B1747" t="s">
        <v>841</v>
      </c>
      <c r="C1747" s="1">
        <f t="shared" si="687"/>
        <v>1989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0</v>
      </c>
      <c r="G1747" s="1">
        <f t="shared" si="697"/>
        <v>160</v>
      </c>
      <c r="H1747" s="2">
        <f t="shared" si="698"/>
        <v>8.044243338360986E-2</v>
      </c>
      <c r="I1747" s="2"/>
      <c r="J1747" s="2">
        <f t="shared" si="688"/>
        <v>0.44896933132227251</v>
      </c>
      <c r="K1747" s="2">
        <f t="shared" si="689"/>
        <v>0.52941176470588236</v>
      </c>
      <c r="L1747" s="2">
        <f t="shared" si="690"/>
        <v>0</v>
      </c>
      <c r="M1747" s="2">
        <f t="shared" si="691"/>
        <v>2.1618903971845183E-2</v>
      </c>
      <c r="N1747" s="1">
        <v>893</v>
      </c>
      <c r="O1747" s="1">
        <v>1053</v>
      </c>
      <c r="Q1747" s="61">
        <v>43</v>
      </c>
      <c r="BB1747" s="7">
        <f>IF(Q1747&gt;0,RANK(Q1747,(N1747:P1747,Q1747:AE1747)),0)</f>
        <v>3</v>
      </c>
      <c r="BC1747" s="7">
        <f>IF(R1747&gt;0,RANK(R1747,(N1747:P1747,Q1747:AE1747)),0)</f>
        <v>0</v>
      </c>
      <c r="BD1747" s="7">
        <f>IF(T1747&gt;0,RANK(T1747,(N1747:P1747,Q1747:AE1747)),0)</f>
        <v>0</v>
      </c>
      <c r="BE1747" s="7">
        <f>IF(S1747&gt;0,RANK(S1747,(N1747:P1747,Q1747:AE1747)),0)</f>
        <v>0</v>
      </c>
      <c r="BF1747" s="2">
        <f t="shared" si="692"/>
        <v>2.1618903971845148E-2</v>
      </c>
      <c r="BG1747" s="2">
        <f t="shared" si="693"/>
        <v>0</v>
      </c>
      <c r="BH1747" s="2">
        <f t="shared" si="694"/>
        <v>0</v>
      </c>
      <c r="BI1747" s="2">
        <f t="shared" si="695"/>
        <v>0</v>
      </c>
      <c r="BK1747" t="s">
        <v>460</v>
      </c>
      <c r="BL1747" t="s">
        <v>841</v>
      </c>
      <c r="BO1747" s="99">
        <v>46</v>
      </c>
      <c r="BP1747" s="97">
        <v>39</v>
      </c>
      <c r="BQ1747" s="103">
        <f t="shared" si="696"/>
        <v>46039</v>
      </c>
      <c r="BS1747" s="7" t="s">
        <v>2466</v>
      </c>
    </row>
    <row r="1748" spans="1:71" ht="14" hidden="1" customHeight="1" outlineLevel="1" x14ac:dyDescent="0.2">
      <c r="A1748" t="s">
        <v>1937</v>
      </c>
      <c r="B1748" t="s">
        <v>841</v>
      </c>
      <c r="C1748" s="1">
        <f t="shared" si="687"/>
        <v>1841</v>
      </c>
      <c r="D1748" s="7">
        <f>IF(N1748&gt;0, RANK(N1748,(N1748:P1748,Q1748:AE1748)),0)</f>
        <v>1</v>
      </c>
      <c r="E1748" s="7">
        <f>IF(O1748&gt;0,RANK(O1748,(N1748:P1748,Q1748:AE1748)),0)</f>
        <v>2</v>
      </c>
      <c r="F1748" s="7">
        <f>IF(P1748&gt;0,RANK(P1748,(N1748:P1748,Q1748:AE1748)),0)</f>
        <v>0</v>
      </c>
      <c r="G1748" s="1">
        <f t="shared" si="697"/>
        <v>1037</v>
      </c>
      <c r="H1748" s="2">
        <f t="shared" si="698"/>
        <v>0.56328082563824011</v>
      </c>
      <c r="I1748" s="2"/>
      <c r="J1748" s="2">
        <f t="shared" si="688"/>
        <v>0.77675176534492119</v>
      </c>
      <c r="K1748" s="2">
        <f t="shared" si="689"/>
        <v>0.21347093970668116</v>
      </c>
      <c r="L1748" s="2">
        <f t="shared" si="690"/>
        <v>0</v>
      </c>
      <c r="M1748" s="2">
        <f t="shared" si="691"/>
        <v>9.7772949483976579E-3</v>
      </c>
      <c r="N1748" s="1">
        <v>1430</v>
      </c>
      <c r="O1748" s="1">
        <v>393</v>
      </c>
      <c r="Q1748" s="61">
        <v>18</v>
      </c>
      <c r="BB1748" s="7">
        <f>IF(Q1748&gt;0,RANK(Q1748,(N1748:P1748,Q1748:AE1748)),0)</f>
        <v>3</v>
      </c>
      <c r="BC1748" s="7">
        <f>IF(R1748&gt;0,RANK(R1748,(N1748:P1748,Q1748:AE1748)),0)</f>
        <v>0</v>
      </c>
      <c r="BD1748" s="7">
        <f>IF(T1748&gt;0,RANK(T1748,(N1748:P1748,Q1748:AE1748)),0)</f>
        <v>0</v>
      </c>
      <c r="BE1748" s="7">
        <f>IF(S1748&gt;0,RANK(S1748,(N1748:P1748,Q1748:AE1748)),0)</f>
        <v>0</v>
      </c>
      <c r="BF1748" s="2">
        <f t="shared" si="692"/>
        <v>9.7772949483976093E-3</v>
      </c>
      <c r="BG1748" s="2">
        <f t="shared" si="693"/>
        <v>0</v>
      </c>
      <c r="BH1748" s="2">
        <f t="shared" si="694"/>
        <v>0</v>
      </c>
      <c r="BI1748" s="2">
        <f t="shared" si="695"/>
        <v>0</v>
      </c>
      <c r="BK1748" t="s">
        <v>1937</v>
      </c>
      <c r="BL1748" t="s">
        <v>841</v>
      </c>
      <c r="BO1748" s="99">
        <v>46</v>
      </c>
      <c r="BP1748" s="97">
        <v>41</v>
      </c>
      <c r="BQ1748" s="103">
        <f t="shared" si="696"/>
        <v>46041</v>
      </c>
      <c r="BS1748" s="7" t="s">
        <v>2466</v>
      </c>
    </row>
    <row r="1749" spans="1:71" ht="14" hidden="1" customHeight="1" outlineLevel="1" x14ac:dyDescent="0.2">
      <c r="A1749" t="s">
        <v>435</v>
      </c>
      <c r="B1749" t="s">
        <v>841</v>
      </c>
      <c r="C1749" s="1">
        <f t="shared" si="687"/>
        <v>1496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0</v>
      </c>
      <c r="G1749" s="1">
        <f t="shared" si="697"/>
        <v>757</v>
      </c>
      <c r="H1749" s="2">
        <f t="shared" si="698"/>
        <v>0.50601604278074863</v>
      </c>
      <c r="I1749" s="2"/>
      <c r="J1749" s="2">
        <f t="shared" si="688"/>
        <v>0.24264705882352941</v>
      </c>
      <c r="K1749" s="2">
        <f t="shared" si="689"/>
        <v>0.74866310160427807</v>
      </c>
      <c r="L1749" s="2">
        <f t="shared" si="690"/>
        <v>0</v>
      </c>
      <c r="M1749" s="2">
        <f t="shared" si="691"/>
        <v>8.6898395721924926E-3</v>
      </c>
      <c r="N1749" s="1">
        <v>363</v>
      </c>
      <c r="O1749" s="1">
        <v>1120</v>
      </c>
      <c r="Q1749" s="61">
        <v>13</v>
      </c>
      <c r="BB1749" s="7">
        <f>IF(Q1749&gt;0,RANK(Q1749,(N1749:P1749,Q1749:AE1749)),0)</f>
        <v>3</v>
      </c>
      <c r="BC1749" s="7">
        <f>IF(R1749&gt;0,RANK(R1749,(N1749:P1749,Q1749:AE1749)),0)</f>
        <v>0</v>
      </c>
      <c r="BD1749" s="7">
        <f>IF(T1749&gt;0,RANK(T1749,(N1749:P1749,Q1749:AE1749)),0)</f>
        <v>0</v>
      </c>
      <c r="BE1749" s="7">
        <f>IF(S1749&gt;0,RANK(S1749,(N1749:P1749,Q1749:AE1749)),0)</f>
        <v>0</v>
      </c>
      <c r="BF1749" s="2">
        <f t="shared" si="692"/>
        <v>8.6898395721925134E-3</v>
      </c>
      <c r="BG1749" s="2">
        <f t="shared" si="693"/>
        <v>0</v>
      </c>
      <c r="BH1749" s="2">
        <f t="shared" si="694"/>
        <v>0</v>
      </c>
      <c r="BI1749" s="2">
        <f t="shared" si="695"/>
        <v>0</v>
      </c>
      <c r="BK1749" t="s">
        <v>435</v>
      </c>
      <c r="BL1749" t="s">
        <v>841</v>
      </c>
      <c r="BO1749" s="99">
        <v>46</v>
      </c>
      <c r="BP1749" s="97">
        <v>43</v>
      </c>
      <c r="BQ1749" s="103">
        <f t="shared" si="696"/>
        <v>46043</v>
      </c>
      <c r="BS1749" s="7" t="s">
        <v>2466</v>
      </c>
    </row>
    <row r="1750" spans="1:71" ht="14" hidden="1" customHeight="1" outlineLevel="1" x14ac:dyDescent="0.2">
      <c r="A1750" t="s">
        <v>2211</v>
      </c>
      <c r="B1750" t="s">
        <v>841</v>
      </c>
      <c r="C1750" s="1">
        <f t="shared" si="687"/>
        <v>1708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0</v>
      </c>
      <c r="G1750" s="1">
        <f t="shared" si="697"/>
        <v>347</v>
      </c>
      <c r="H1750" s="2">
        <f t="shared" si="698"/>
        <v>0.2031615925058548</v>
      </c>
      <c r="I1750" s="2"/>
      <c r="J1750" s="2">
        <f t="shared" si="688"/>
        <v>0.39285714285714285</v>
      </c>
      <c r="K1750" s="2">
        <f t="shared" si="689"/>
        <v>0.59601873536299765</v>
      </c>
      <c r="L1750" s="2">
        <f t="shared" si="690"/>
        <v>0</v>
      </c>
      <c r="M1750" s="2">
        <f t="shared" si="691"/>
        <v>1.1124121779859553E-2</v>
      </c>
      <c r="N1750" s="1">
        <v>671</v>
      </c>
      <c r="O1750" s="1">
        <v>1018</v>
      </c>
      <c r="Q1750" s="61">
        <v>19</v>
      </c>
      <c r="BB1750" s="7">
        <f>IF(Q1750&gt;0,RANK(Q1750,(N1750:P1750,Q1750:AE1750)),0)</f>
        <v>3</v>
      </c>
      <c r="BC1750" s="7">
        <f>IF(R1750&gt;0,RANK(R1750,(N1750:P1750,Q1750:AE1750)),0)</f>
        <v>0</v>
      </c>
      <c r="BD1750" s="7">
        <f>IF(T1750&gt;0,RANK(T1750,(N1750:P1750,Q1750:AE1750)),0)</f>
        <v>0</v>
      </c>
      <c r="BE1750" s="7">
        <f>IF(S1750&gt;0,RANK(S1750,(N1750:P1750,Q1750:AE1750)),0)</f>
        <v>0</v>
      </c>
      <c r="BF1750" s="2">
        <f t="shared" si="692"/>
        <v>1.1124121779859485E-2</v>
      </c>
      <c r="BG1750" s="2">
        <f t="shared" si="693"/>
        <v>0</v>
      </c>
      <c r="BH1750" s="2">
        <f t="shared" si="694"/>
        <v>0</v>
      </c>
      <c r="BI1750" s="2">
        <f t="shared" si="695"/>
        <v>0</v>
      </c>
      <c r="BK1750" t="s">
        <v>2211</v>
      </c>
      <c r="BL1750" t="s">
        <v>841</v>
      </c>
      <c r="BO1750" s="99">
        <v>46</v>
      </c>
      <c r="BP1750" s="97">
        <v>45</v>
      </c>
      <c r="BQ1750" s="103">
        <f t="shared" si="696"/>
        <v>46045</v>
      </c>
      <c r="BS1750" s="7" t="s">
        <v>2466</v>
      </c>
    </row>
    <row r="1751" spans="1:71" ht="14" hidden="1" customHeight="1" outlineLevel="1" x14ac:dyDescent="0.2">
      <c r="A1751" t="s">
        <v>2312</v>
      </c>
      <c r="B1751" t="s">
        <v>841</v>
      </c>
      <c r="C1751" s="1">
        <f t="shared" si="687"/>
        <v>3192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0</v>
      </c>
      <c r="G1751" s="1">
        <f t="shared" si="697"/>
        <v>994</v>
      </c>
      <c r="H1751" s="2">
        <f t="shared" si="698"/>
        <v>0.31140350877192985</v>
      </c>
      <c r="I1751" s="2"/>
      <c r="J1751" s="2">
        <f t="shared" si="688"/>
        <v>0.33364661654135336</v>
      </c>
      <c r="K1751" s="2">
        <f t="shared" si="689"/>
        <v>0.64505012531328321</v>
      </c>
      <c r="L1751" s="2">
        <f t="shared" si="690"/>
        <v>0</v>
      </c>
      <c r="M1751" s="2">
        <f t="shared" si="691"/>
        <v>2.130325814536338E-2</v>
      </c>
      <c r="N1751" s="1">
        <v>1065</v>
      </c>
      <c r="O1751" s="1">
        <v>2059</v>
      </c>
      <c r="Q1751" s="61">
        <v>68</v>
      </c>
      <c r="BB1751" s="7">
        <f>IF(Q1751&gt;0,RANK(Q1751,(N1751:P1751,Q1751:AE1751)),0)</f>
        <v>3</v>
      </c>
      <c r="BC1751" s="7">
        <f>IF(R1751&gt;0,RANK(R1751,(N1751:P1751,Q1751:AE1751)),0)</f>
        <v>0</v>
      </c>
      <c r="BD1751" s="7">
        <f>IF(T1751&gt;0,RANK(T1751,(N1751:P1751,Q1751:AE1751)),0)</f>
        <v>0</v>
      </c>
      <c r="BE1751" s="7">
        <f>IF(S1751&gt;0,RANK(S1751,(N1751:P1751,Q1751:AE1751)),0)</f>
        <v>0</v>
      </c>
      <c r="BF1751" s="2">
        <f t="shared" si="692"/>
        <v>2.1303258145363407E-2</v>
      </c>
      <c r="BG1751" s="2">
        <f t="shared" si="693"/>
        <v>0</v>
      </c>
      <c r="BH1751" s="2">
        <f t="shared" si="694"/>
        <v>0</v>
      </c>
      <c r="BI1751" s="2">
        <f t="shared" si="695"/>
        <v>0</v>
      </c>
      <c r="BK1751" t="s">
        <v>2312</v>
      </c>
      <c r="BL1751" t="s">
        <v>841</v>
      </c>
      <c r="BO1751" s="99">
        <v>46</v>
      </c>
      <c r="BP1751" s="97">
        <v>47</v>
      </c>
      <c r="BQ1751" s="103">
        <f t="shared" si="696"/>
        <v>46047</v>
      </c>
      <c r="BS1751" s="7" t="s">
        <v>2466</v>
      </c>
    </row>
    <row r="1752" spans="1:71" ht="14" hidden="1" customHeight="1" outlineLevel="1" x14ac:dyDescent="0.2">
      <c r="A1752" t="s">
        <v>1676</v>
      </c>
      <c r="B1752" t="s">
        <v>841</v>
      </c>
      <c r="C1752" s="1">
        <f t="shared" si="687"/>
        <v>1075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0</v>
      </c>
      <c r="G1752" s="1">
        <f t="shared" si="697"/>
        <v>286</v>
      </c>
      <c r="H1752" s="2">
        <f t="shared" si="698"/>
        <v>0.26604651162790699</v>
      </c>
      <c r="I1752" s="2"/>
      <c r="J1752" s="2">
        <f t="shared" si="688"/>
        <v>0.36093023255813955</v>
      </c>
      <c r="K1752" s="2">
        <f t="shared" si="689"/>
        <v>0.62697674418604654</v>
      </c>
      <c r="L1752" s="2">
        <f t="shared" si="690"/>
        <v>0</v>
      </c>
      <c r="M1752" s="2">
        <f t="shared" si="691"/>
        <v>1.2093023255813851E-2</v>
      </c>
      <c r="N1752" s="1">
        <v>388</v>
      </c>
      <c r="O1752" s="1">
        <v>674</v>
      </c>
      <c r="Q1752" s="61">
        <v>13</v>
      </c>
      <c r="BB1752" s="7">
        <f>IF(Q1752&gt;0,RANK(Q1752,(N1752:P1752,Q1752:AE1752)),0)</f>
        <v>3</v>
      </c>
      <c r="BC1752" s="7">
        <f>IF(R1752&gt;0,RANK(R1752,(N1752:P1752,Q1752:AE1752)),0)</f>
        <v>0</v>
      </c>
      <c r="BD1752" s="7">
        <f>IF(T1752&gt;0,RANK(T1752,(N1752:P1752,Q1752:AE1752)),0)</f>
        <v>0</v>
      </c>
      <c r="BE1752" s="7">
        <f>IF(S1752&gt;0,RANK(S1752,(N1752:P1752,Q1752:AE1752)),0)</f>
        <v>0</v>
      </c>
      <c r="BF1752" s="2">
        <f t="shared" si="692"/>
        <v>1.2093023255813953E-2</v>
      </c>
      <c r="BG1752" s="2">
        <f t="shared" si="693"/>
        <v>0</v>
      </c>
      <c r="BH1752" s="2">
        <f t="shared" si="694"/>
        <v>0</v>
      </c>
      <c r="BI1752" s="2">
        <f t="shared" si="695"/>
        <v>0</v>
      </c>
      <c r="BK1752" t="s">
        <v>1676</v>
      </c>
      <c r="BL1752" t="s">
        <v>841</v>
      </c>
      <c r="BO1752" s="99">
        <v>46</v>
      </c>
      <c r="BP1752" s="97">
        <v>49</v>
      </c>
      <c r="BQ1752" s="103">
        <f t="shared" si="696"/>
        <v>46049</v>
      </c>
      <c r="BS1752" s="7" t="s">
        <v>2466</v>
      </c>
    </row>
    <row r="1753" spans="1:71" ht="14" hidden="1" customHeight="1" outlineLevel="1" x14ac:dyDescent="0.2">
      <c r="A1753" t="s">
        <v>1479</v>
      </c>
      <c r="B1753" t="s">
        <v>841</v>
      </c>
      <c r="C1753" s="1">
        <f t="shared" si="687"/>
        <v>3220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0</v>
      </c>
      <c r="G1753" s="1">
        <f t="shared" si="697"/>
        <v>392</v>
      </c>
      <c r="H1753" s="2">
        <f t="shared" si="698"/>
        <v>0.12173913043478261</v>
      </c>
      <c r="I1753" s="2"/>
      <c r="J1753" s="2">
        <f t="shared" si="688"/>
        <v>0.43105590062111804</v>
      </c>
      <c r="K1753" s="2">
        <f t="shared" si="689"/>
        <v>0.55279503105590067</v>
      </c>
      <c r="L1753" s="2">
        <f t="shared" si="690"/>
        <v>0</v>
      </c>
      <c r="M1753" s="2">
        <f t="shared" si="691"/>
        <v>1.6149068322981242E-2</v>
      </c>
      <c r="N1753" s="1">
        <v>1388</v>
      </c>
      <c r="O1753" s="1">
        <v>1780</v>
      </c>
      <c r="Q1753" s="61">
        <v>52</v>
      </c>
      <c r="BB1753" s="7">
        <f>IF(Q1753&gt;0,RANK(Q1753,(N1753:P1753,Q1753:AE1753)),0)</f>
        <v>3</v>
      </c>
      <c r="BC1753" s="7">
        <f>IF(R1753&gt;0,RANK(R1753,(N1753:P1753,Q1753:AE1753)),0)</f>
        <v>0</v>
      </c>
      <c r="BD1753" s="7">
        <f>IF(T1753&gt;0,RANK(T1753,(N1753:P1753,Q1753:AE1753)),0)</f>
        <v>0</v>
      </c>
      <c r="BE1753" s="7">
        <f>IF(S1753&gt;0,RANK(S1753,(N1753:P1753,Q1753:AE1753)),0)</f>
        <v>0</v>
      </c>
      <c r="BF1753" s="2">
        <f t="shared" si="692"/>
        <v>1.6149068322981366E-2</v>
      </c>
      <c r="BG1753" s="2">
        <f t="shared" si="693"/>
        <v>0</v>
      </c>
      <c r="BH1753" s="2">
        <f t="shared" si="694"/>
        <v>0</v>
      </c>
      <c r="BI1753" s="2">
        <f t="shared" si="695"/>
        <v>0</v>
      </c>
      <c r="BK1753" t="s">
        <v>1479</v>
      </c>
      <c r="BL1753" t="s">
        <v>841</v>
      </c>
      <c r="BO1753" s="99">
        <v>46</v>
      </c>
      <c r="BP1753" s="97">
        <v>51</v>
      </c>
      <c r="BQ1753" s="103">
        <f t="shared" si="696"/>
        <v>46051</v>
      </c>
      <c r="BS1753" s="7" t="s">
        <v>2466</v>
      </c>
    </row>
    <row r="1754" spans="1:71" ht="14" hidden="1" customHeight="1" outlineLevel="1" x14ac:dyDescent="0.2">
      <c r="A1754" t="s">
        <v>2301</v>
      </c>
      <c r="B1754" t="s">
        <v>841</v>
      </c>
      <c r="C1754" s="1">
        <f t="shared" si="687"/>
        <v>2153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0</v>
      </c>
      <c r="G1754" s="1">
        <f t="shared" si="697"/>
        <v>78</v>
      </c>
      <c r="H1754" s="2">
        <f t="shared" si="698"/>
        <v>3.6228518346493266E-2</v>
      </c>
      <c r="I1754" s="2"/>
      <c r="J1754" s="2">
        <f t="shared" si="688"/>
        <v>0.47793776126335347</v>
      </c>
      <c r="K1754" s="2">
        <f t="shared" si="689"/>
        <v>0.51416627960984673</v>
      </c>
      <c r="L1754" s="2">
        <f t="shared" si="690"/>
        <v>0</v>
      </c>
      <c r="M1754" s="2">
        <f t="shared" si="691"/>
        <v>7.8959591267997453E-3</v>
      </c>
      <c r="N1754" s="1">
        <v>1029</v>
      </c>
      <c r="O1754" s="1">
        <v>1107</v>
      </c>
      <c r="Q1754" s="61">
        <v>17</v>
      </c>
      <c r="BB1754" s="7">
        <f>IF(Q1754&gt;0,RANK(Q1754,(N1754:P1754,Q1754:AE1754)),0)</f>
        <v>3</v>
      </c>
      <c r="BC1754" s="7">
        <f>IF(R1754&gt;0,RANK(R1754,(N1754:P1754,Q1754:AE1754)),0)</f>
        <v>0</v>
      </c>
      <c r="BD1754" s="7">
        <f>IF(T1754&gt;0,RANK(T1754,(N1754:P1754,Q1754:AE1754)),0)</f>
        <v>0</v>
      </c>
      <c r="BE1754" s="7">
        <f>IF(S1754&gt;0,RANK(S1754,(N1754:P1754,Q1754:AE1754)),0)</f>
        <v>0</v>
      </c>
      <c r="BF1754" s="2">
        <f t="shared" si="692"/>
        <v>7.8959591267998147E-3</v>
      </c>
      <c r="BG1754" s="2">
        <f t="shared" si="693"/>
        <v>0</v>
      </c>
      <c r="BH1754" s="2">
        <f t="shared" si="694"/>
        <v>0</v>
      </c>
      <c r="BI1754" s="2">
        <f t="shared" si="695"/>
        <v>0</v>
      </c>
      <c r="BK1754" t="s">
        <v>2301</v>
      </c>
      <c r="BL1754" t="s">
        <v>841</v>
      </c>
      <c r="BO1754" s="99">
        <v>46</v>
      </c>
      <c r="BP1754" s="97">
        <v>53</v>
      </c>
      <c r="BQ1754" s="103">
        <f t="shared" si="696"/>
        <v>46053</v>
      </c>
      <c r="BS1754" s="7" t="s">
        <v>2466</v>
      </c>
    </row>
    <row r="1755" spans="1:71" ht="14" hidden="1" customHeight="1" outlineLevel="1" x14ac:dyDescent="0.2">
      <c r="A1755" t="s">
        <v>2618</v>
      </c>
      <c r="B1755" t="s">
        <v>841</v>
      </c>
      <c r="C1755" s="1">
        <f t="shared" si="687"/>
        <v>945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0</v>
      </c>
      <c r="G1755" s="1">
        <f t="shared" si="697"/>
        <v>538</v>
      </c>
      <c r="H1755" s="2">
        <f t="shared" si="698"/>
        <v>0.56931216931216932</v>
      </c>
      <c r="I1755" s="2"/>
      <c r="J1755" s="2">
        <f t="shared" si="688"/>
        <v>0.2074074074074074</v>
      </c>
      <c r="K1755" s="2">
        <f t="shared" si="689"/>
        <v>0.7767195767195767</v>
      </c>
      <c r="L1755" s="2">
        <f t="shared" si="690"/>
        <v>0</v>
      </c>
      <c r="M1755" s="2">
        <f t="shared" si="691"/>
        <v>1.5873015873015928E-2</v>
      </c>
      <c r="N1755" s="1">
        <v>196</v>
      </c>
      <c r="O1755" s="1">
        <v>734</v>
      </c>
      <c r="Q1755" s="61">
        <v>15</v>
      </c>
      <c r="BB1755" s="7">
        <f>IF(Q1755&gt;0,RANK(Q1755,(N1755:P1755,Q1755:AE1755)),0)</f>
        <v>3</v>
      </c>
      <c r="BC1755" s="7">
        <f>IF(R1755&gt;0,RANK(R1755,(N1755:P1755,Q1755:AE1755)),0)</f>
        <v>0</v>
      </c>
      <c r="BD1755" s="7">
        <f>IF(T1755&gt;0,RANK(T1755,(N1755:P1755,Q1755:AE1755)),0)</f>
        <v>0</v>
      </c>
      <c r="BE1755" s="7">
        <f>IF(S1755&gt;0,RANK(S1755,(N1755:P1755,Q1755:AE1755)),0)</f>
        <v>0</v>
      </c>
      <c r="BF1755" s="2">
        <f t="shared" si="692"/>
        <v>1.5873015873015872E-2</v>
      </c>
      <c r="BG1755" s="2">
        <f t="shared" si="693"/>
        <v>0</v>
      </c>
      <c r="BH1755" s="2">
        <f t="shared" si="694"/>
        <v>0</v>
      </c>
      <c r="BI1755" s="2">
        <f t="shared" si="695"/>
        <v>0</v>
      </c>
      <c r="BK1755" t="s">
        <v>2618</v>
      </c>
      <c r="BL1755" t="s">
        <v>841</v>
      </c>
      <c r="BO1755" s="99">
        <v>46</v>
      </c>
      <c r="BP1755" s="97">
        <v>55</v>
      </c>
      <c r="BQ1755" s="103">
        <f t="shared" si="696"/>
        <v>46055</v>
      </c>
      <c r="BS1755" s="7" t="s">
        <v>2466</v>
      </c>
    </row>
    <row r="1756" spans="1:71" ht="14" hidden="1" customHeight="1" outlineLevel="1" x14ac:dyDescent="0.2">
      <c r="A1756" t="s">
        <v>129</v>
      </c>
      <c r="B1756" t="s">
        <v>841</v>
      </c>
      <c r="C1756" s="1">
        <f t="shared" si="687"/>
        <v>2716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0</v>
      </c>
      <c r="G1756" s="1">
        <f t="shared" si="697"/>
        <v>841</v>
      </c>
      <c r="H1756" s="2">
        <f t="shared" si="698"/>
        <v>0.30964653902798234</v>
      </c>
      <c r="I1756" s="2"/>
      <c r="J1756" s="2">
        <f t="shared" si="688"/>
        <v>0.33983799705449191</v>
      </c>
      <c r="K1756" s="2">
        <f t="shared" si="689"/>
        <v>0.64948453608247425</v>
      </c>
      <c r="L1756" s="2">
        <f t="shared" si="690"/>
        <v>0</v>
      </c>
      <c r="M1756" s="2">
        <f t="shared" si="691"/>
        <v>1.0677466863033835E-2</v>
      </c>
      <c r="N1756" s="1">
        <v>923</v>
      </c>
      <c r="O1756" s="1">
        <v>1764</v>
      </c>
      <c r="Q1756" s="61">
        <v>29</v>
      </c>
      <c r="BB1756" s="7">
        <f>IF(Q1756&gt;0,RANK(Q1756,(N1756:P1756,Q1756:AE1756)),0)</f>
        <v>3</v>
      </c>
      <c r="BC1756" s="7">
        <f>IF(R1756&gt;0,RANK(R1756,(N1756:P1756,Q1756:AE1756)),0)</f>
        <v>0</v>
      </c>
      <c r="BD1756" s="7">
        <f>IF(T1756&gt;0,RANK(T1756,(N1756:P1756,Q1756:AE1756)),0)</f>
        <v>0</v>
      </c>
      <c r="BE1756" s="7">
        <f>IF(S1756&gt;0,RANK(S1756,(N1756:P1756,Q1756:AE1756)),0)</f>
        <v>0</v>
      </c>
      <c r="BF1756" s="2">
        <f t="shared" si="692"/>
        <v>1.0677466863033874E-2</v>
      </c>
      <c r="BG1756" s="2">
        <f t="shared" si="693"/>
        <v>0</v>
      </c>
      <c r="BH1756" s="2">
        <f t="shared" si="694"/>
        <v>0</v>
      </c>
      <c r="BI1756" s="2">
        <f t="shared" si="695"/>
        <v>0</v>
      </c>
      <c r="BK1756" t="s">
        <v>129</v>
      </c>
      <c r="BL1756" t="s">
        <v>841</v>
      </c>
      <c r="BO1756" s="99">
        <v>46</v>
      </c>
      <c r="BP1756" s="97">
        <v>57</v>
      </c>
      <c r="BQ1756" s="103">
        <f t="shared" si="696"/>
        <v>46057</v>
      </c>
      <c r="BS1756" s="7" t="s">
        <v>2466</v>
      </c>
    </row>
    <row r="1757" spans="1:71" ht="14" hidden="1" customHeight="1" outlineLevel="1" x14ac:dyDescent="0.2">
      <c r="A1757" t="s">
        <v>1609</v>
      </c>
      <c r="B1757" t="s">
        <v>841</v>
      </c>
      <c r="C1757" s="1">
        <f t="shared" si="687"/>
        <v>1662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0</v>
      </c>
      <c r="G1757" s="1">
        <f t="shared" si="697"/>
        <v>267</v>
      </c>
      <c r="H1757" s="2">
        <f t="shared" si="698"/>
        <v>0.16064981949458484</v>
      </c>
      <c r="I1757" s="2"/>
      <c r="J1757" s="2">
        <f t="shared" si="688"/>
        <v>0.4109506618531889</v>
      </c>
      <c r="K1757" s="2">
        <f t="shared" si="689"/>
        <v>0.57160048134777375</v>
      </c>
      <c r="L1757" s="2">
        <f t="shared" si="690"/>
        <v>0</v>
      </c>
      <c r="M1757" s="2">
        <f t="shared" si="691"/>
        <v>1.7448856799037404E-2</v>
      </c>
      <c r="N1757" s="1">
        <v>683</v>
      </c>
      <c r="O1757" s="1">
        <v>950</v>
      </c>
      <c r="Q1757" s="61">
        <v>29</v>
      </c>
      <c r="BB1757" s="7">
        <f>IF(Q1757&gt;0,RANK(Q1757,(N1757:P1757,Q1757:AE1757)),0)</f>
        <v>3</v>
      </c>
      <c r="BC1757" s="7">
        <f>IF(R1757&gt;0,RANK(R1757,(N1757:P1757,Q1757:AE1757)),0)</f>
        <v>0</v>
      </c>
      <c r="BD1757" s="7">
        <f>IF(T1757&gt;0,RANK(T1757,(N1757:P1757,Q1757:AE1757)),0)</f>
        <v>0</v>
      </c>
      <c r="BE1757" s="7">
        <f>IF(S1757&gt;0,RANK(S1757,(N1757:P1757,Q1757:AE1757)),0)</f>
        <v>0</v>
      </c>
      <c r="BF1757" s="2">
        <f t="shared" si="692"/>
        <v>1.7448856799037304E-2</v>
      </c>
      <c r="BG1757" s="2">
        <f t="shared" si="693"/>
        <v>0</v>
      </c>
      <c r="BH1757" s="2">
        <f t="shared" si="694"/>
        <v>0</v>
      </c>
      <c r="BI1757" s="2">
        <f t="shared" si="695"/>
        <v>0</v>
      </c>
      <c r="BK1757" t="s">
        <v>1609</v>
      </c>
      <c r="BL1757" t="s">
        <v>841</v>
      </c>
      <c r="BO1757" s="99">
        <v>46</v>
      </c>
      <c r="BP1757" s="97">
        <v>59</v>
      </c>
      <c r="BQ1757" s="103">
        <f t="shared" si="696"/>
        <v>46059</v>
      </c>
      <c r="BS1757" s="7" t="s">
        <v>2466</v>
      </c>
    </row>
    <row r="1758" spans="1:71" ht="14" hidden="1" customHeight="1" outlineLevel="1" x14ac:dyDescent="0.2">
      <c r="A1758" t="s">
        <v>2254</v>
      </c>
      <c r="B1758" t="s">
        <v>841</v>
      </c>
      <c r="C1758" s="1">
        <f t="shared" si="687"/>
        <v>1610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0</v>
      </c>
      <c r="G1758" s="1">
        <f t="shared" si="697"/>
        <v>298</v>
      </c>
      <c r="H1758" s="2">
        <f t="shared" si="698"/>
        <v>0.18509316770186335</v>
      </c>
      <c r="I1758" s="2"/>
      <c r="J1758" s="2">
        <f t="shared" si="688"/>
        <v>0.40186335403726708</v>
      </c>
      <c r="K1758" s="2">
        <f t="shared" si="689"/>
        <v>0.58695652173913049</v>
      </c>
      <c r="L1758" s="2">
        <f t="shared" si="690"/>
        <v>0</v>
      </c>
      <c r="M1758" s="2">
        <f t="shared" si="691"/>
        <v>1.1180124223602372E-2</v>
      </c>
      <c r="N1758" s="1">
        <v>647</v>
      </c>
      <c r="O1758" s="1">
        <v>945</v>
      </c>
      <c r="Q1758" s="61">
        <v>18</v>
      </c>
      <c r="BB1758" s="7">
        <f>IF(Q1758&gt;0,RANK(Q1758,(N1758:P1758,Q1758:AE1758)),0)</f>
        <v>3</v>
      </c>
      <c r="BC1758" s="7">
        <f>IF(R1758&gt;0,RANK(R1758,(N1758:P1758,Q1758:AE1758)),0)</f>
        <v>0</v>
      </c>
      <c r="BD1758" s="7">
        <f>IF(T1758&gt;0,RANK(T1758,(N1758:P1758,Q1758:AE1758)),0)</f>
        <v>0</v>
      </c>
      <c r="BE1758" s="7">
        <f>IF(S1758&gt;0,RANK(S1758,(N1758:P1758,Q1758:AE1758)),0)</f>
        <v>0</v>
      </c>
      <c r="BF1758" s="2">
        <f t="shared" si="692"/>
        <v>1.1180124223602485E-2</v>
      </c>
      <c r="BG1758" s="2">
        <f t="shared" si="693"/>
        <v>0</v>
      </c>
      <c r="BH1758" s="2">
        <f t="shared" si="694"/>
        <v>0</v>
      </c>
      <c r="BI1758" s="2">
        <f t="shared" si="695"/>
        <v>0</v>
      </c>
      <c r="BK1758" t="s">
        <v>2254</v>
      </c>
      <c r="BL1758" t="s">
        <v>841</v>
      </c>
      <c r="BO1758" s="99">
        <v>46</v>
      </c>
      <c r="BP1758" s="97">
        <v>61</v>
      </c>
      <c r="BQ1758" s="103">
        <f t="shared" si="696"/>
        <v>46061</v>
      </c>
      <c r="BS1758" s="7" t="s">
        <v>2466</v>
      </c>
    </row>
    <row r="1759" spans="1:71" ht="14" hidden="1" customHeight="1" outlineLevel="1" x14ac:dyDescent="0.2">
      <c r="A1759" t="s">
        <v>479</v>
      </c>
      <c r="B1759" t="s">
        <v>841</v>
      </c>
      <c r="C1759" s="1">
        <f t="shared" si="687"/>
        <v>686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0</v>
      </c>
      <c r="G1759" s="1">
        <f t="shared" si="697"/>
        <v>331</v>
      </c>
      <c r="H1759" s="2">
        <f t="shared" si="698"/>
        <v>0.48250728862973763</v>
      </c>
      <c r="I1759" s="2"/>
      <c r="J1759" s="2">
        <f t="shared" si="688"/>
        <v>0.25364431486880468</v>
      </c>
      <c r="K1759" s="2">
        <f t="shared" si="689"/>
        <v>0.73615160349854225</v>
      </c>
      <c r="L1759" s="2">
        <f t="shared" si="690"/>
        <v>0</v>
      </c>
      <c r="M1759" s="2">
        <f t="shared" si="691"/>
        <v>1.0204081632653073E-2</v>
      </c>
      <c r="N1759" s="1">
        <v>174</v>
      </c>
      <c r="O1759" s="1">
        <v>505</v>
      </c>
      <c r="Q1759" s="61">
        <v>7</v>
      </c>
      <c r="BB1759" s="7">
        <f>IF(Q1759&gt;0,RANK(Q1759,(N1759:P1759,Q1759:AE1759)),0)</f>
        <v>3</v>
      </c>
      <c r="BC1759" s="7">
        <f>IF(R1759&gt;0,RANK(R1759,(N1759:P1759,Q1759:AE1759)),0)</f>
        <v>0</v>
      </c>
      <c r="BD1759" s="7">
        <f>IF(T1759&gt;0,RANK(T1759,(N1759:P1759,Q1759:AE1759)),0)</f>
        <v>0</v>
      </c>
      <c r="BE1759" s="7">
        <f>IF(S1759&gt;0,RANK(S1759,(N1759:P1759,Q1759:AE1759)),0)</f>
        <v>0</v>
      </c>
      <c r="BF1759" s="2">
        <f t="shared" si="692"/>
        <v>1.020408163265306E-2</v>
      </c>
      <c r="BG1759" s="2">
        <f t="shared" si="693"/>
        <v>0</v>
      </c>
      <c r="BH1759" s="2">
        <f t="shared" si="694"/>
        <v>0</v>
      </c>
      <c r="BI1759" s="2">
        <f t="shared" si="695"/>
        <v>0</v>
      </c>
      <c r="BK1759" t="s">
        <v>479</v>
      </c>
      <c r="BL1759" t="s">
        <v>841</v>
      </c>
      <c r="BO1759" s="99">
        <v>46</v>
      </c>
      <c r="BP1759" s="97">
        <v>63</v>
      </c>
      <c r="BQ1759" s="103">
        <f t="shared" si="696"/>
        <v>46063</v>
      </c>
      <c r="BS1759" s="7" t="s">
        <v>2466</v>
      </c>
    </row>
    <row r="1760" spans="1:71" ht="14" hidden="1" customHeight="1" outlineLevel="1" x14ac:dyDescent="0.2">
      <c r="A1760" t="s">
        <v>1063</v>
      </c>
      <c r="B1760" t="s">
        <v>841</v>
      </c>
      <c r="C1760" s="1">
        <f t="shared" si="687"/>
        <v>8007</v>
      </c>
      <c r="D1760" s="7">
        <f>IF(N1760&gt;0, RANK(N1760,(N1760:P1760,Q1760:AE1760)),0)</f>
        <v>1</v>
      </c>
      <c r="E1760" s="7">
        <f>IF(O1760&gt;0,RANK(O1760,(N1760:P1760,Q1760:AE1760)),0)</f>
        <v>2</v>
      </c>
      <c r="F1760" s="7">
        <f>IF(P1760&gt;0,RANK(P1760,(N1760:P1760,Q1760:AE1760)),0)</f>
        <v>0</v>
      </c>
      <c r="G1760" s="1">
        <f t="shared" si="697"/>
        <v>395</v>
      </c>
      <c r="H1760" s="2">
        <f t="shared" si="698"/>
        <v>4.93318346446859E-2</v>
      </c>
      <c r="I1760" s="2"/>
      <c r="J1760" s="2">
        <f t="shared" si="688"/>
        <v>0.5175471462470338</v>
      </c>
      <c r="K1760" s="2">
        <f t="shared" si="689"/>
        <v>0.46821531160234797</v>
      </c>
      <c r="L1760" s="2">
        <f t="shared" si="690"/>
        <v>0</v>
      </c>
      <c r="M1760" s="2">
        <f t="shared" si="691"/>
        <v>1.4237542150618232E-2</v>
      </c>
      <c r="N1760" s="1">
        <v>4144</v>
      </c>
      <c r="O1760" s="1">
        <v>3749</v>
      </c>
      <c r="Q1760" s="61">
        <v>114</v>
      </c>
      <c r="BB1760" s="7">
        <f>IF(Q1760&gt;0,RANK(Q1760,(N1760:P1760,Q1760:AE1760)),0)</f>
        <v>3</v>
      </c>
      <c r="BC1760" s="7">
        <f>IF(R1760&gt;0,RANK(R1760,(N1760:P1760,Q1760:AE1760)),0)</f>
        <v>0</v>
      </c>
      <c r="BD1760" s="7">
        <f>IF(T1760&gt;0,RANK(T1760,(N1760:P1760,Q1760:AE1760)),0)</f>
        <v>0</v>
      </c>
      <c r="BE1760" s="7">
        <f>IF(S1760&gt;0,RANK(S1760,(N1760:P1760,Q1760:AE1760)),0)</f>
        <v>0</v>
      </c>
      <c r="BF1760" s="2">
        <f t="shared" si="692"/>
        <v>1.4237542150618209E-2</v>
      </c>
      <c r="BG1760" s="2">
        <f t="shared" si="693"/>
        <v>0</v>
      </c>
      <c r="BH1760" s="2">
        <f t="shared" si="694"/>
        <v>0</v>
      </c>
      <c r="BI1760" s="2">
        <f t="shared" si="695"/>
        <v>0</v>
      </c>
      <c r="BK1760" t="s">
        <v>1063</v>
      </c>
      <c r="BL1760" t="s">
        <v>841</v>
      </c>
      <c r="BO1760" s="99">
        <v>46</v>
      </c>
      <c r="BP1760" s="97">
        <v>65</v>
      </c>
      <c r="BQ1760" s="103">
        <f t="shared" si="696"/>
        <v>46065</v>
      </c>
      <c r="BS1760" s="7" t="s">
        <v>2466</v>
      </c>
    </row>
    <row r="1761" spans="1:71" ht="14" hidden="1" customHeight="1" outlineLevel="1" x14ac:dyDescent="0.2">
      <c r="A1761" t="s">
        <v>2509</v>
      </c>
      <c r="B1761" t="s">
        <v>841</v>
      </c>
      <c r="C1761" s="1">
        <f t="shared" ref="C1761:C1795" si="699">SUM(N1761:AY1761)</f>
        <v>3290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0</v>
      </c>
      <c r="G1761" s="1">
        <f t="shared" si="697"/>
        <v>902</v>
      </c>
      <c r="H1761" s="2">
        <f t="shared" si="698"/>
        <v>0.27416413373860182</v>
      </c>
      <c r="I1761" s="2"/>
      <c r="J1761" s="2">
        <f t="shared" ref="J1761:J1795" si="700">IF($C1761=0,"-",N1761/$C1761)</f>
        <v>0.35866261398176291</v>
      </c>
      <c r="K1761" s="2">
        <f t="shared" ref="K1761:K1795" si="701">IF($C1761=0,"-",O1761/$C1761)</f>
        <v>0.63282674772036474</v>
      </c>
      <c r="L1761" s="2">
        <f t="shared" ref="L1761:L1795" si="702">IF($C1761=0,"-",P1761/$C1761)</f>
        <v>0</v>
      </c>
      <c r="M1761" s="2">
        <f t="shared" ref="M1761:M1792" si="703">IF(C1761=0,"-",(1-J1761-K1761-L1761))</f>
        <v>8.5106382978723527E-3</v>
      </c>
      <c r="N1761" s="1">
        <v>1180</v>
      </c>
      <c r="O1761" s="1">
        <v>2082</v>
      </c>
      <c r="Q1761" s="61">
        <v>28</v>
      </c>
      <c r="BB1761" s="7">
        <f>IF(Q1761&gt;0,RANK(Q1761,(N1761:P1761,Q1761:AE1761)),0)</f>
        <v>3</v>
      </c>
      <c r="BC1761" s="7">
        <f>IF(R1761&gt;0,RANK(R1761,(N1761:P1761,Q1761:AE1761)),0)</f>
        <v>0</v>
      </c>
      <c r="BD1761" s="7">
        <f>IF(T1761&gt;0,RANK(T1761,(N1761:P1761,Q1761:AE1761)),0)</f>
        <v>0</v>
      </c>
      <c r="BE1761" s="7">
        <f>IF(S1761&gt;0,RANK(S1761,(N1761:P1761,Q1761:AE1761)),0)</f>
        <v>0</v>
      </c>
      <c r="BF1761" s="2">
        <f t="shared" ref="BF1761:BF1795" si="704">IF($C1761=0,"-",Q1761/$C1761)</f>
        <v>8.5106382978723406E-3</v>
      </c>
      <c r="BG1761" s="2">
        <f t="shared" ref="BG1761:BG1795" si="705">IF($C1761=0,"-",R1761/$C1761)</f>
        <v>0</v>
      </c>
      <c r="BH1761" s="2">
        <f t="shared" ref="BH1761:BH1795" si="706">IF($C1761=0,"-",T1761/$C1761)</f>
        <v>0</v>
      </c>
      <c r="BI1761" s="2">
        <f t="shared" ref="BI1761:BI1795" si="707">IF($C1761=0,"-",S1761/$C1761)</f>
        <v>0</v>
      </c>
      <c r="BK1761" t="s">
        <v>2509</v>
      </c>
      <c r="BL1761" t="s">
        <v>841</v>
      </c>
      <c r="BO1761" s="99">
        <v>46</v>
      </c>
      <c r="BP1761" s="97">
        <v>67</v>
      </c>
      <c r="BQ1761" s="103">
        <f t="shared" ref="BQ1761:BQ1792" si="708">BO1761*1000+BP1761</f>
        <v>46067</v>
      </c>
      <c r="BS1761" s="7" t="s">
        <v>2466</v>
      </c>
    </row>
    <row r="1762" spans="1:71" ht="14" hidden="1" customHeight="1" outlineLevel="1" x14ac:dyDescent="0.2">
      <c r="A1762" t="s">
        <v>2510</v>
      </c>
      <c r="B1762" t="s">
        <v>841</v>
      </c>
      <c r="C1762" s="1">
        <f t="shared" si="699"/>
        <v>660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0</v>
      </c>
      <c r="G1762" s="1">
        <f t="shared" si="697"/>
        <v>159</v>
      </c>
      <c r="H1762" s="2">
        <f t="shared" si="698"/>
        <v>0.24090909090909091</v>
      </c>
      <c r="I1762" s="2"/>
      <c r="J1762" s="2">
        <f t="shared" si="700"/>
        <v>0.37575757575757573</v>
      </c>
      <c r="K1762" s="2">
        <f t="shared" si="701"/>
        <v>0.6166666666666667</v>
      </c>
      <c r="L1762" s="2">
        <f t="shared" si="702"/>
        <v>0</v>
      </c>
      <c r="M1762" s="2">
        <f t="shared" si="703"/>
        <v>7.575757575757569E-3</v>
      </c>
      <c r="N1762" s="1">
        <v>248</v>
      </c>
      <c r="O1762" s="1">
        <v>407</v>
      </c>
      <c r="Q1762" s="61">
        <v>5</v>
      </c>
      <c r="BB1762" s="7">
        <f>IF(Q1762&gt;0,RANK(Q1762,(N1762:P1762,Q1762:AE1762)),0)</f>
        <v>3</v>
      </c>
      <c r="BC1762" s="7">
        <f>IF(R1762&gt;0,RANK(R1762,(N1762:P1762,Q1762:AE1762)),0)</f>
        <v>0</v>
      </c>
      <c r="BD1762" s="7">
        <f>IF(T1762&gt;0,RANK(T1762,(N1762:P1762,Q1762:AE1762)),0)</f>
        <v>0</v>
      </c>
      <c r="BE1762" s="7">
        <f>IF(S1762&gt;0,RANK(S1762,(N1762:P1762,Q1762:AE1762)),0)</f>
        <v>0</v>
      </c>
      <c r="BF1762" s="2">
        <f t="shared" si="704"/>
        <v>7.575757575757576E-3</v>
      </c>
      <c r="BG1762" s="2">
        <f t="shared" si="705"/>
        <v>0</v>
      </c>
      <c r="BH1762" s="2">
        <f t="shared" si="706"/>
        <v>0</v>
      </c>
      <c r="BI1762" s="2">
        <f t="shared" si="707"/>
        <v>0</v>
      </c>
      <c r="BK1762" t="s">
        <v>2510</v>
      </c>
      <c r="BL1762" t="s">
        <v>841</v>
      </c>
      <c r="BO1762" s="99">
        <v>46</v>
      </c>
      <c r="BP1762" s="97">
        <v>69</v>
      </c>
      <c r="BQ1762" s="103">
        <f t="shared" si="708"/>
        <v>46069</v>
      </c>
      <c r="BS1762" s="7" t="s">
        <v>2466</v>
      </c>
    </row>
    <row r="1763" spans="1:71" ht="14" hidden="1" customHeight="1" outlineLevel="1" x14ac:dyDescent="0.2">
      <c r="A1763" t="s">
        <v>1378</v>
      </c>
      <c r="B1763" t="s">
        <v>841</v>
      </c>
      <c r="C1763" s="1">
        <f t="shared" si="699"/>
        <v>987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0</v>
      </c>
      <c r="G1763" s="1">
        <f t="shared" si="697"/>
        <v>59</v>
      </c>
      <c r="H1763" s="2">
        <f t="shared" si="698"/>
        <v>5.9777102330293819E-2</v>
      </c>
      <c r="I1763" s="2"/>
      <c r="J1763" s="2">
        <f t="shared" si="700"/>
        <v>0.45997973657548125</v>
      </c>
      <c r="K1763" s="2">
        <f t="shared" si="701"/>
        <v>0.51975683890577506</v>
      </c>
      <c r="L1763" s="2">
        <f t="shared" si="702"/>
        <v>0</v>
      </c>
      <c r="M1763" s="2">
        <f t="shared" si="703"/>
        <v>2.0263424518743745E-2</v>
      </c>
      <c r="N1763" s="1">
        <v>454</v>
      </c>
      <c r="O1763" s="1">
        <v>513</v>
      </c>
      <c r="Q1763" s="61">
        <v>20</v>
      </c>
      <c r="BB1763" s="7">
        <f>IF(Q1763&gt;0,RANK(Q1763,(N1763:P1763,Q1763:AE1763)),0)</f>
        <v>3</v>
      </c>
      <c r="BC1763" s="7">
        <f>IF(R1763&gt;0,RANK(R1763,(N1763:P1763,Q1763:AE1763)),0)</f>
        <v>0</v>
      </c>
      <c r="BD1763" s="7">
        <f>IF(T1763&gt;0,RANK(T1763,(N1763:P1763,Q1763:AE1763)),0)</f>
        <v>0</v>
      </c>
      <c r="BE1763" s="7">
        <f>IF(S1763&gt;0,RANK(S1763,(N1763:P1763,Q1763:AE1763)),0)</f>
        <v>0</v>
      </c>
      <c r="BF1763" s="2">
        <f t="shared" si="704"/>
        <v>2.0263424518743668E-2</v>
      </c>
      <c r="BG1763" s="2">
        <f t="shared" si="705"/>
        <v>0</v>
      </c>
      <c r="BH1763" s="2">
        <f t="shared" si="706"/>
        <v>0</v>
      </c>
      <c r="BI1763" s="2">
        <f t="shared" si="707"/>
        <v>0</v>
      </c>
      <c r="BK1763" t="s">
        <v>1378</v>
      </c>
      <c r="BL1763" t="s">
        <v>841</v>
      </c>
      <c r="BO1763" s="99">
        <v>46</v>
      </c>
      <c r="BP1763" s="97">
        <v>71</v>
      </c>
      <c r="BQ1763" s="103">
        <f t="shared" si="708"/>
        <v>46071</v>
      </c>
      <c r="BS1763" s="7" t="s">
        <v>2466</v>
      </c>
    </row>
    <row r="1764" spans="1:71" ht="14" hidden="1" customHeight="1" outlineLevel="1" x14ac:dyDescent="0.2">
      <c r="A1764" t="s">
        <v>2256</v>
      </c>
      <c r="B1764" t="s">
        <v>841</v>
      </c>
      <c r="C1764" s="1">
        <f t="shared" si="699"/>
        <v>923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0</v>
      </c>
      <c r="G1764" s="1">
        <f t="shared" si="697"/>
        <v>45</v>
      </c>
      <c r="H1764" s="2">
        <f t="shared" si="698"/>
        <v>4.8754062838569881E-2</v>
      </c>
      <c r="I1764" s="2"/>
      <c r="J1764" s="2">
        <f t="shared" si="700"/>
        <v>0.46912242686890576</v>
      </c>
      <c r="K1764" s="2">
        <f t="shared" si="701"/>
        <v>0.51787648970747557</v>
      </c>
      <c r="L1764" s="2">
        <f t="shared" si="702"/>
        <v>0</v>
      </c>
      <c r="M1764" s="2">
        <f t="shared" si="703"/>
        <v>1.3001083423618609E-2</v>
      </c>
      <c r="N1764" s="1">
        <v>433</v>
      </c>
      <c r="O1764" s="1">
        <v>478</v>
      </c>
      <c r="Q1764" s="61">
        <v>12</v>
      </c>
      <c r="BB1764" s="7">
        <f>IF(Q1764&gt;0,RANK(Q1764,(N1764:P1764,Q1764:AE1764)),0)</f>
        <v>3</v>
      </c>
      <c r="BC1764" s="7">
        <f>IF(R1764&gt;0,RANK(R1764,(N1764:P1764,Q1764:AE1764)),0)</f>
        <v>0</v>
      </c>
      <c r="BD1764" s="7">
        <f>IF(T1764&gt;0,RANK(T1764,(N1764:P1764,Q1764:AE1764)),0)</f>
        <v>0</v>
      </c>
      <c r="BE1764" s="7">
        <f>IF(S1764&gt;0,RANK(S1764,(N1764:P1764,Q1764:AE1764)),0)</f>
        <v>0</v>
      </c>
      <c r="BF1764" s="2">
        <f t="shared" si="704"/>
        <v>1.3001083423618635E-2</v>
      </c>
      <c r="BG1764" s="2">
        <f t="shared" si="705"/>
        <v>0</v>
      </c>
      <c r="BH1764" s="2">
        <f t="shared" si="706"/>
        <v>0</v>
      </c>
      <c r="BI1764" s="2">
        <f t="shared" si="707"/>
        <v>0</v>
      </c>
      <c r="BK1764" t="s">
        <v>2256</v>
      </c>
      <c r="BL1764" t="s">
        <v>841</v>
      </c>
      <c r="BO1764" s="99">
        <v>46</v>
      </c>
      <c r="BP1764" s="97">
        <v>73</v>
      </c>
      <c r="BQ1764" s="103">
        <f t="shared" si="708"/>
        <v>46073</v>
      </c>
      <c r="BS1764" s="7" t="s">
        <v>2466</v>
      </c>
    </row>
    <row r="1765" spans="1:71" ht="14" hidden="1" customHeight="1" outlineLevel="1" x14ac:dyDescent="0.2">
      <c r="A1765" t="s">
        <v>547</v>
      </c>
      <c r="B1765" t="s">
        <v>841</v>
      </c>
      <c r="C1765" s="1">
        <f t="shared" si="699"/>
        <v>546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0</v>
      </c>
      <c r="G1765" s="1">
        <f t="shared" si="697"/>
        <v>188</v>
      </c>
      <c r="H1765" s="2">
        <f t="shared" si="698"/>
        <v>0.34432234432234432</v>
      </c>
      <c r="I1765" s="2"/>
      <c r="J1765" s="2">
        <f t="shared" si="700"/>
        <v>0.31684981684981683</v>
      </c>
      <c r="K1765" s="2">
        <f t="shared" si="701"/>
        <v>0.66117216117216115</v>
      </c>
      <c r="L1765" s="2">
        <f t="shared" si="702"/>
        <v>0</v>
      </c>
      <c r="M1765" s="2">
        <f t="shared" si="703"/>
        <v>2.1978021978022011E-2</v>
      </c>
      <c r="N1765" s="1">
        <v>173</v>
      </c>
      <c r="O1765" s="1">
        <v>361</v>
      </c>
      <c r="Q1765" s="61">
        <v>12</v>
      </c>
      <c r="BB1765" s="7">
        <f>IF(Q1765&gt;0,RANK(Q1765,(N1765:P1765,Q1765:AE1765)),0)</f>
        <v>3</v>
      </c>
      <c r="BC1765" s="7">
        <f>IF(R1765&gt;0,RANK(R1765,(N1765:P1765,Q1765:AE1765)),0)</f>
        <v>0</v>
      </c>
      <c r="BD1765" s="7">
        <f>IF(T1765&gt;0,RANK(T1765,(N1765:P1765,Q1765:AE1765)),0)</f>
        <v>0</v>
      </c>
      <c r="BE1765" s="7">
        <f>IF(S1765&gt;0,RANK(S1765,(N1765:P1765,Q1765:AE1765)),0)</f>
        <v>0</v>
      </c>
      <c r="BF1765" s="2">
        <f t="shared" si="704"/>
        <v>2.197802197802198E-2</v>
      </c>
      <c r="BG1765" s="2">
        <f t="shared" si="705"/>
        <v>0</v>
      </c>
      <c r="BH1765" s="2">
        <f t="shared" si="706"/>
        <v>0</v>
      </c>
      <c r="BI1765" s="2">
        <f t="shared" si="707"/>
        <v>0</v>
      </c>
      <c r="BK1765" t="s">
        <v>547</v>
      </c>
      <c r="BL1765" t="s">
        <v>841</v>
      </c>
      <c r="BO1765" s="99">
        <v>46</v>
      </c>
      <c r="BP1765" s="97">
        <v>75</v>
      </c>
      <c r="BQ1765" s="103">
        <f t="shared" si="708"/>
        <v>46075</v>
      </c>
      <c r="BS1765" s="7" t="s">
        <v>2466</v>
      </c>
    </row>
    <row r="1766" spans="1:71" ht="14" hidden="1" customHeight="1" outlineLevel="1" x14ac:dyDescent="0.2">
      <c r="A1766" t="s">
        <v>396</v>
      </c>
      <c r="B1766" t="s">
        <v>841</v>
      </c>
      <c r="C1766" s="1">
        <f t="shared" si="699"/>
        <v>2455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0</v>
      </c>
      <c r="G1766" s="1">
        <f t="shared" si="697"/>
        <v>192</v>
      </c>
      <c r="H1766" s="2">
        <f t="shared" si="698"/>
        <v>7.8207739307535648E-2</v>
      </c>
      <c r="I1766" s="2"/>
      <c r="J1766" s="2">
        <f t="shared" si="700"/>
        <v>0.45254582484725053</v>
      </c>
      <c r="K1766" s="2">
        <f t="shared" si="701"/>
        <v>0.53075356415478614</v>
      </c>
      <c r="L1766" s="2">
        <f t="shared" si="702"/>
        <v>0</v>
      </c>
      <c r="M1766" s="2">
        <f t="shared" si="703"/>
        <v>1.6700610997963383E-2</v>
      </c>
      <c r="N1766" s="1">
        <v>1111</v>
      </c>
      <c r="O1766" s="1">
        <v>1303</v>
      </c>
      <c r="Q1766" s="61">
        <v>41</v>
      </c>
      <c r="BB1766" s="7">
        <f>IF(Q1766&gt;0,RANK(Q1766,(N1766:P1766,Q1766:AE1766)),0)</f>
        <v>3</v>
      </c>
      <c r="BC1766" s="7">
        <f>IF(R1766&gt;0,RANK(R1766,(N1766:P1766,Q1766:AE1766)),0)</f>
        <v>0</v>
      </c>
      <c r="BD1766" s="7">
        <f>IF(T1766&gt;0,RANK(T1766,(N1766:P1766,Q1766:AE1766)),0)</f>
        <v>0</v>
      </c>
      <c r="BE1766" s="7">
        <f>IF(S1766&gt;0,RANK(S1766,(N1766:P1766,Q1766:AE1766)),0)</f>
        <v>0</v>
      </c>
      <c r="BF1766" s="2">
        <f t="shared" si="704"/>
        <v>1.6700610997963342E-2</v>
      </c>
      <c r="BG1766" s="2">
        <f t="shared" si="705"/>
        <v>0</v>
      </c>
      <c r="BH1766" s="2">
        <f t="shared" si="706"/>
        <v>0</v>
      </c>
      <c r="BI1766" s="2">
        <f t="shared" si="707"/>
        <v>0</v>
      </c>
      <c r="BK1766" t="s">
        <v>396</v>
      </c>
      <c r="BL1766" t="s">
        <v>841</v>
      </c>
      <c r="BO1766" s="99">
        <v>46</v>
      </c>
      <c r="BP1766" s="97">
        <v>77</v>
      </c>
      <c r="BQ1766" s="103">
        <f t="shared" si="708"/>
        <v>46077</v>
      </c>
      <c r="BS1766" s="7" t="s">
        <v>2466</v>
      </c>
    </row>
    <row r="1767" spans="1:71" ht="14" hidden="1" customHeight="1" outlineLevel="1" x14ac:dyDescent="0.2">
      <c r="A1767" t="s">
        <v>1831</v>
      </c>
      <c r="B1767" t="s">
        <v>841</v>
      </c>
      <c r="C1767" s="1">
        <f t="shared" si="699"/>
        <v>5207</v>
      </c>
      <c r="D1767" s="7">
        <f>IF(N1767&gt;0, RANK(N1767,(N1767:P1767,Q1767:AE1767)),0)</f>
        <v>1</v>
      </c>
      <c r="E1767" s="7">
        <f>IF(O1767&gt;0,RANK(O1767,(N1767:P1767,Q1767:AE1767)),0)</f>
        <v>2</v>
      </c>
      <c r="F1767" s="7">
        <f>IF(P1767&gt;0,RANK(P1767,(N1767:P1767,Q1767:AE1767)),0)</f>
        <v>0</v>
      </c>
      <c r="G1767" s="1">
        <f t="shared" si="697"/>
        <v>186</v>
      </c>
      <c r="H1767" s="2">
        <f t="shared" si="698"/>
        <v>3.5721144613020936E-2</v>
      </c>
      <c r="I1767" s="2"/>
      <c r="J1767" s="2">
        <f t="shared" si="700"/>
        <v>0.51257922028039182</v>
      </c>
      <c r="K1767" s="2">
        <f t="shared" si="701"/>
        <v>0.47685807566737087</v>
      </c>
      <c r="L1767" s="2">
        <f t="shared" si="702"/>
        <v>0</v>
      </c>
      <c r="M1767" s="2">
        <f t="shared" si="703"/>
        <v>1.0562704052237304E-2</v>
      </c>
      <c r="N1767" s="1">
        <v>2669</v>
      </c>
      <c r="O1767" s="1">
        <v>2483</v>
      </c>
      <c r="Q1767" s="61">
        <v>55</v>
      </c>
      <c r="BB1767" s="7">
        <f>IF(Q1767&gt;0,RANK(Q1767,(N1767:P1767,Q1767:AE1767)),0)</f>
        <v>3</v>
      </c>
      <c r="BC1767" s="7">
        <f>IF(R1767&gt;0,RANK(R1767,(N1767:P1767,Q1767:AE1767)),0)</f>
        <v>0</v>
      </c>
      <c r="BD1767" s="7">
        <f>IF(T1767&gt;0,RANK(T1767,(N1767:P1767,Q1767:AE1767)),0)</f>
        <v>0</v>
      </c>
      <c r="BE1767" s="7">
        <f>IF(S1767&gt;0,RANK(S1767,(N1767:P1767,Q1767:AE1767)),0)</f>
        <v>0</v>
      </c>
      <c r="BF1767" s="2">
        <f t="shared" si="704"/>
        <v>1.0562704052237373E-2</v>
      </c>
      <c r="BG1767" s="2">
        <f t="shared" si="705"/>
        <v>0</v>
      </c>
      <c r="BH1767" s="2">
        <f t="shared" si="706"/>
        <v>0</v>
      </c>
      <c r="BI1767" s="2">
        <f t="shared" si="707"/>
        <v>0</v>
      </c>
      <c r="BK1767" t="s">
        <v>1831</v>
      </c>
      <c r="BL1767" t="s">
        <v>841</v>
      </c>
      <c r="BO1767" s="99">
        <v>46</v>
      </c>
      <c r="BP1767" s="97">
        <v>79</v>
      </c>
      <c r="BQ1767" s="103">
        <f t="shared" si="708"/>
        <v>46079</v>
      </c>
      <c r="BS1767" s="7" t="s">
        <v>2466</v>
      </c>
    </row>
    <row r="1768" spans="1:71" ht="14" hidden="1" customHeight="1" outlineLevel="1" x14ac:dyDescent="0.2">
      <c r="A1768" t="s">
        <v>1205</v>
      </c>
      <c r="B1768" t="s">
        <v>841</v>
      </c>
      <c r="C1768" s="1">
        <f t="shared" si="699"/>
        <v>10898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0</v>
      </c>
      <c r="G1768" s="1">
        <f t="shared" si="697"/>
        <v>1309</v>
      </c>
      <c r="H1768" s="2">
        <f t="shared" si="698"/>
        <v>0.12011378234538447</v>
      </c>
      <c r="I1768" s="2"/>
      <c r="J1768" s="2">
        <f t="shared" si="700"/>
        <v>0.42897779409065884</v>
      </c>
      <c r="K1768" s="2">
        <f t="shared" si="701"/>
        <v>0.54909157643604334</v>
      </c>
      <c r="L1768" s="2">
        <f t="shared" si="702"/>
        <v>0</v>
      </c>
      <c r="M1768" s="2">
        <f t="shared" si="703"/>
        <v>2.1930629473297825E-2</v>
      </c>
      <c r="N1768" s="1">
        <v>4675</v>
      </c>
      <c r="O1768" s="1">
        <v>5984</v>
      </c>
      <c r="Q1768" s="61">
        <v>239</v>
      </c>
      <c r="BB1768" s="7">
        <f>IF(Q1768&gt;0,RANK(Q1768,(N1768:P1768,Q1768:AE1768)),0)</f>
        <v>3</v>
      </c>
      <c r="BC1768" s="7">
        <f>IF(R1768&gt;0,RANK(R1768,(N1768:P1768,Q1768:AE1768)),0)</f>
        <v>0</v>
      </c>
      <c r="BD1768" s="7">
        <f>IF(T1768&gt;0,RANK(T1768,(N1768:P1768,Q1768:AE1768)),0)</f>
        <v>0</v>
      </c>
      <c r="BE1768" s="7">
        <f>IF(S1768&gt;0,RANK(S1768,(N1768:P1768,Q1768:AE1768)),0)</f>
        <v>0</v>
      </c>
      <c r="BF1768" s="2">
        <f t="shared" si="704"/>
        <v>2.1930629473297852E-2</v>
      </c>
      <c r="BG1768" s="2">
        <f t="shared" si="705"/>
        <v>0</v>
      </c>
      <c r="BH1768" s="2">
        <f t="shared" si="706"/>
        <v>0</v>
      </c>
      <c r="BI1768" s="2">
        <f t="shared" si="707"/>
        <v>0</v>
      </c>
      <c r="BK1768" t="s">
        <v>1205</v>
      </c>
      <c r="BL1768" t="s">
        <v>841</v>
      </c>
      <c r="BO1768" s="99">
        <v>46</v>
      </c>
      <c r="BP1768" s="97">
        <v>81</v>
      </c>
      <c r="BQ1768" s="103">
        <f t="shared" si="708"/>
        <v>46081</v>
      </c>
      <c r="BS1768" s="7" t="s">
        <v>2466</v>
      </c>
    </row>
    <row r="1769" spans="1:71" ht="14" hidden="1" customHeight="1" outlineLevel="1" x14ac:dyDescent="0.2">
      <c r="A1769" t="s">
        <v>600</v>
      </c>
      <c r="B1769" t="s">
        <v>841</v>
      </c>
      <c r="C1769" s="1">
        <f t="shared" si="699"/>
        <v>24206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0</v>
      </c>
      <c r="G1769" s="1">
        <f t="shared" si="697"/>
        <v>1785</v>
      </c>
      <c r="H1769" s="2">
        <f t="shared" si="698"/>
        <v>7.3742047426257951E-2</v>
      </c>
      <c r="I1769" s="2"/>
      <c r="J1769" s="2">
        <f t="shared" si="700"/>
        <v>0.45893580104106418</v>
      </c>
      <c r="K1769" s="2">
        <f t="shared" si="701"/>
        <v>0.53267784846732213</v>
      </c>
      <c r="L1769" s="2">
        <f t="shared" si="702"/>
        <v>0</v>
      </c>
      <c r="M1769" s="2">
        <f t="shared" si="703"/>
        <v>8.3863504916136256E-3</v>
      </c>
      <c r="N1769" s="1">
        <v>11109</v>
      </c>
      <c r="O1769" s="1">
        <v>12894</v>
      </c>
      <c r="Q1769" s="61">
        <v>203</v>
      </c>
      <c r="BB1769" s="7">
        <f>IF(Q1769&gt;0,RANK(Q1769,(N1769:P1769,Q1769:AE1769)),0)</f>
        <v>3</v>
      </c>
      <c r="BC1769" s="7">
        <f>IF(R1769&gt;0,RANK(R1769,(N1769:P1769,Q1769:AE1769)),0)</f>
        <v>0</v>
      </c>
      <c r="BD1769" s="7">
        <f>IF(T1769&gt;0,RANK(T1769,(N1769:P1769,Q1769:AE1769)),0)</f>
        <v>0</v>
      </c>
      <c r="BE1769" s="7">
        <f>IF(S1769&gt;0,RANK(S1769,(N1769:P1769,Q1769:AE1769)),0)</f>
        <v>0</v>
      </c>
      <c r="BF1769" s="2">
        <f t="shared" si="704"/>
        <v>8.3863504916136498E-3</v>
      </c>
      <c r="BG1769" s="2">
        <f t="shared" si="705"/>
        <v>0</v>
      </c>
      <c r="BH1769" s="2">
        <f t="shared" si="706"/>
        <v>0</v>
      </c>
      <c r="BI1769" s="2">
        <f t="shared" si="707"/>
        <v>0</v>
      </c>
      <c r="BK1769" t="s">
        <v>600</v>
      </c>
      <c r="BL1769" t="s">
        <v>841</v>
      </c>
      <c r="BO1769" s="99">
        <v>46</v>
      </c>
      <c r="BP1769" s="97">
        <v>83</v>
      </c>
      <c r="BQ1769" s="103">
        <f t="shared" si="708"/>
        <v>46083</v>
      </c>
      <c r="BS1769" s="7" t="s">
        <v>2466</v>
      </c>
    </row>
    <row r="1770" spans="1:71" ht="14" hidden="1" customHeight="1" outlineLevel="1" x14ac:dyDescent="0.2">
      <c r="A1770" t="s">
        <v>1260</v>
      </c>
      <c r="B1770" t="s">
        <v>841</v>
      </c>
      <c r="C1770" s="1">
        <f t="shared" si="699"/>
        <v>1400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0</v>
      </c>
      <c r="G1770" s="1">
        <f t="shared" si="697"/>
        <v>9</v>
      </c>
      <c r="H1770" s="2">
        <f t="shared" si="698"/>
        <v>6.4285714285714285E-3</v>
      </c>
      <c r="I1770" s="2"/>
      <c r="J1770" s="2">
        <f t="shared" si="700"/>
        <v>0.48714285714285716</v>
      </c>
      <c r="K1770" s="2">
        <f t="shared" si="701"/>
        <v>0.49357142857142855</v>
      </c>
      <c r="L1770" s="2">
        <f t="shared" si="702"/>
        <v>0</v>
      </c>
      <c r="M1770" s="2">
        <f t="shared" si="703"/>
        <v>1.928571428571435E-2</v>
      </c>
      <c r="N1770" s="1">
        <v>682</v>
      </c>
      <c r="O1770" s="1">
        <v>691</v>
      </c>
      <c r="Q1770" s="61">
        <v>27</v>
      </c>
      <c r="BB1770" s="7">
        <f>IF(Q1770&gt;0,RANK(Q1770,(N1770:P1770,Q1770:AE1770)),0)</f>
        <v>3</v>
      </c>
      <c r="BC1770" s="7">
        <f>IF(R1770&gt;0,RANK(R1770,(N1770:P1770,Q1770:AE1770)),0)</f>
        <v>0</v>
      </c>
      <c r="BD1770" s="7">
        <f>IF(T1770&gt;0,RANK(T1770,(N1770:P1770,Q1770:AE1770)),0)</f>
        <v>0</v>
      </c>
      <c r="BE1770" s="7">
        <f>IF(S1770&gt;0,RANK(S1770,(N1770:P1770,Q1770:AE1770)),0)</f>
        <v>0</v>
      </c>
      <c r="BF1770" s="2">
        <f t="shared" si="704"/>
        <v>1.9285714285714285E-2</v>
      </c>
      <c r="BG1770" s="2">
        <f t="shared" si="705"/>
        <v>0</v>
      </c>
      <c r="BH1770" s="2">
        <f t="shared" si="706"/>
        <v>0</v>
      </c>
      <c r="BI1770" s="2">
        <f t="shared" si="707"/>
        <v>0</v>
      </c>
      <c r="BK1770" t="s">
        <v>1260</v>
      </c>
      <c r="BL1770" t="s">
        <v>841</v>
      </c>
      <c r="BO1770" s="99">
        <v>46</v>
      </c>
      <c r="BP1770" s="97">
        <v>85</v>
      </c>
      <c r="BQ1770" s="103">
        <f t="shared" si="708"/>
        <v>46085</v>
      </c>
      <c r="BS1770" s="7" t="s">
        <v>2466</v>
      </c>
    </row>
    <row r="1771" spans="1:71" ht="14" hidden="1" customHeight="1" outlineLevel="1" x14ac:dyDescent="0.2">
      <c r="A1771" t="s">
        <v>831</v>
      </c>
      <c r="B1771" t="s">
        <v>841</v>
      </c>
      <c r="C1771" s="1">
        <f t="shared" si="699"/>
        <v>2497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0</v>
      </c>
      <c r="G1771" s="1">
        <f t="shared" si="697"/>
        <v>292</v>
      </c>
      <c r="H1771" s="2">
        <f t="shared" si="698"/>
        <v>0.11694032839407288</v>
      </c>
      <c r="I1771" s="2"/>
      <c r="J1771" s="2">
        <f t="shared" si="700"/>
        <v>0.43372046455746899</v>
      </c>
      <c r="K1771" s="2">
        <f t="shared" si="701"/>
        <v>0.5506607929515418</v>
      </c>
      <c r="L1771" s="2">
        <f t="shared" si="702"/>
        <v>0</v>
      </c>
      <c r="M1771" s="2">
        <f t="shared" si="703"/>
        <v>1.5618742490989157E-2</v>
      </c>
      <c r="N1771" s="1">
        <v>1083</v>
      </c>
      <c r="O1771" s="1">
        <v>1375</v>
      </c>
      <c r="Q1771" s="61">
        <v>39</v>
      </c>
      <c r="BB1771" s="7">
        <f>IF(Q1771&gt;0,RANK(Q1771,(N1771:P1771,Q1771:AE1771)),0)</f>
        <v>3</v>
      </c>
      <c r="BC1771" s="7">
        <f>IF(R1771&gt;0,RANK(R1771,(N1771:P1771,Q1771:AE1771)),0)</f>
        <v>0</v>
      </c>
      <c r="BD1771" s="7">
        <f>IF(T1771&gt;0,RANK(T1771,(N1771:P1771,Q1771:AE1771)),0)</f>
        <v>0</v>
      </c>
      <c r="BE1771" s="7">
        <f>IF(S1771&gt;0,RANK(S1771,(N1771:P1771,Q1771:AE1771)),0)</f>
        <v>0</v>
      </c>
      <c r="BF1771" s="2">
        <f t="shared" si="704"/>
        <v>1.5618742490989187E-2</v>
      </c>
      <c r="BG1771" s="2">
        <f t="shared" si="705"/>
        <v>0</v>
      </c>
      <c r="BH1771" s="2">
        <f t="shared" si="706"/>
        <v>0</v>
      </c>
      <c r="BI1771" s="2">
        <f t="shared" si="707"/>
        <v>0</v>
      </c>
      <c r="BK1771" t="s">
        <v>831</v>
      </c>
      <c r="BL1771" t="s">
        <v>841</v>
      </c>
      <c r="BO1771" s="99">
        <v>46</v>
      </c>
      <c r="BP1771" s="97">
        <v>87</v>
      </c>
      <c r="BQ1771" s="103">
        <f t="shared" si="708"/>
        <v>46087</v>
      </c>
      <c r="BS1771" s="7" t="s">
        <v>2466</v>
      </c>
    </row>
    <row r="1772" spans="1:71" ht="14" hidden="1" customHeight="1" outlineLevel="1" x14ac:dyDescent="0.2">
      <c r="A1772" t="s">
        <v>1007</v>
      </c>
      <c r="B1772" t="s">
        <v>841</v>
      </c>
      <c r="C1772" s="1">
        <f t="shared" si="699"/>
        <v>1054</v>
      </c>
      <c r="D1772" s="7">
        <f>IF(N1772&gt;0, RANK(N1772,(N1772:P1772,Q1772:AE1772)),0)</f>
        <v>2</v>
      </c>
      <c r="E1772" s="7">
        <f>IF(O1772&gt;0,RANK(O1772,(N1772:P1772,Q1772:AE1772)),0)</f>
        <v>1</v>
      </c>
      <c r="F1772" s="7">
        <f>IF(P1772&gt;0,RANK(P1772,(N1772:P1772,Q1772:AE1772)),0)</f>
        <v>0</v>
      </c>
      <c r="G1772" s="1">
        <f t="shared" si="697"/>
        <v>420</v>
      </c>
      <c r="H1772" s="2">
        <f t="shared" si="698"/>
        <v>0.39848197343453512</v>
      </c>
      <c r="I1772" s="2"/>
      <c r="J1772" s="2">
        <f t="shared" si="700"/>
        <v>0.29316888045540795</v>
      </c>
      <c r="K1772" s="2">
        <f t="shared" si="701"/>
        <v>0.69165085388994307</v>
      </c>
      <c r="L1772" s="2">
        <f t="shared" si="702"/>
        <v>0</v>
      </c>
      <c r="M1772" s="2">
        <f t="shared" si="703"/>
        <v>1.5180265654648917E-2</v>
      </c>
      <c r="N1772" s="1">
        <v>309</v>
      </c>
      <c r="O1772" s="1">
        <v>729</v>
      </c>
      <c r="Q1772" s="61">
        <v>16</v>
      </c>
      <c r="BB1772" s="7">
        <f>IF(Q1772&gt;0,RANK(Q1772,(N1772:P1772,Q1772:AE1772)),0)</f>
        <v>3</v>
      </c>
      <c r="BC1772" s="7">
        <f>IF(R1772&gt;0,RANK(R1772,(N1772:P1772,Q1772:AE1772)),0)</f>
        <v>0</v>
      </c>
      <c r="BD1772" s="7">
        <f>IF(T1772&gt;0,RANK(T1772,(N1772:P1772,Q1772:AE1772)),0)</f>
        <v>0</v>
      </c>
      <c r="BE1772" s="7">
        <f>IF(S1772&gt;0,RANK(S1772,(N1772:P1772,Q1772:AE1772)),0)</f>
        <v>0</v>
      </c>
      <c r="BF1772" s="2">
        <f t="shared" si="704"/>
        <v>1.5180265654648957E-2</v>
      </c>
      <c r="BG1772" s="2">
        <f t="shared" si="705"/>
        <v>0</v>
      </c>
      <c r="BH1772" s="2">
        <f t="shared" si="706"/>
        <v>0</v>
      </c>
      <c r="BI1772" s="2">
        <f t="shared" si="707"/>
        <v>0</v>
      </c>
      <c r="BK1772" t="s">
        <v>1007</v>
      </c>
      <c r="BL1772" t="s">
        <v>841</v>
      </c>
      <c r="BO1772" s="99">
        <v>46</v>
      </c>
      <c r="BP1772" s="97">
        <v>89</v>
      </c>
      <c r="BQ1772" s="103">
        <f t="shared" si="708"/>
        <v>46089</v>
      </c>
      <c r="BS1772" s="7" t="s">
        <v>2466</v>
      </c>
    </row>
    <row r="1773" spans="1:71" ht="14" hidden="1" customHeight="1" outlineLevel="1" x14ac:dyDescent="0.2">
      <c r="A1773" t="s">
        <v>1087</v>
      </c>
      <c r="B1773" t="s">
        <v>841</v>
      </c>
      <c r="C1773" s="1">
        <f t="shared" si="699"/>
        <v>1977</v>
      </c>
      <c r="D1773" s="7">
        <f>IF(N1773&gt;0, RANK(N1773,(N1773:P1773,Q1773:AE1773)),0)</f>
        <v>1</v>
      </c>
      <c r="E1773" s="7">
        <f>IF(O1773&gt;0,RANK(O1773,(N1773:P1773,Q1773:AE1773)),0)</f>
        <v>2</v>
      </c>
      <c r="F1773" s="7">
        <f>IF(P1773&gt;0,RANK(P1773,(N1773:P1773,Q1773:AE1773)),0)</f>
        <v>0</v>
      </c>
      <c r="G1773" s="1">
        <f t="shared" si="697"/>
        <v>240</v>
      </c>
      <c r="H1773" s="2">
        <f t="shared" si="698"/>
        <v>0.12139605462822459</v>
      </c>
      <c r="I1773" s="2"/>
      <c r="J1773" s="2">
        <f t="shared" si="700"/>
        <v>0.5528578654527061</v>
      </c>
      <c r="K1773" s="2">
        <f t="shared" si="701"/>
        <v>0.43146181082448154</v>
      </c>
      <c r="L1773" s="2">
        <f t="shared" si="702"/>
        <v>0</v>
      </c>
      <c r="M1773" s="2">
        <f t="shared" si="703"/>
        <v>1.5680323722812362E-2</v>
      </c>
      <c r="N1773" s="1">
        <v>1093</v>
      </c>
      <c r="O1773" s="1">
        <v>853</v>
      </c>
      <c r="Q1773" s="61">
        <v>31</v>
      </c>
      <c r="BB1773" s="7">
        <f>IF(Q1773&gt;0,RANK(Q1773,(N1773:P1773,Q1773:AE1773)),0)</f>
        <v>3</v>
      </c>
      <c r="BC1773" s="7">
        <f>IF(R1773&gt;0,RANK(R1773,(N1773:P1773,Q1773:AE1773)),0)</f>
        <v>0</v>
      </c>
      <c r="BD1773" s="7">
        <f>IF(T1773&gt;0,RANK(T1773,(N1773:P1773,Q1773:AE1773)),0)</f>
        <v>0</v>
      </c>
      <c r="BE1773" s="7">
        <f>IF(S1773&gt;0,RANK(S1773,(N1773:P1773,Q1773:AE1773)),0)</f>
        <v>0</v>
      </c>
      <c r="BF1773" s="2">
        <f t="shared" si="704"/>
        <v>1.5680323722812341E-2</v>
      </c>
      <c r="BG1773" s="2">
        <f t="shared" si="705"/>
        <v>0</v>
      </c>
      <c r="BH1773" s="2">
        <f t="shared" si="706"/>
        <v>0</v>
      </c>
      <c r="BI1773" s="2">
        <f t="shared" si="707"/>
        <v>0</v>
      </c>
      <c r="BK1773" t="s">
        <v>1087</v>
      </c>
      <c r="BL1773" t="s">
        <v>841</v>
      </c>
      <c r="BO1773" s="99">
        <v>46</v>
      </c>
      <c r="BP1773" s="97">
        <v>91</v>
      </c>
      <c r="BQ1773" s="103">
        <f t="shared" si="708"/>
        <v>46091</v>
      </c>
      <c r="BS1773" s="7" t="s">
        <v>2466</v>
      </c>
    </row>
    <row r="1774" spans="1:71" ht="14" hidden="1" customHeight="1" outlineLevel="1" x14ac:dyDescent="0.2">
      <c r="A1774" t="s">
        <v>1713</v>
      </c>
      <c r="B1774" t="s">
        <v>841</v>
      </c>
      <c r="C1774" s="1">
        <f t="shared" si="699"/>
        <v>10228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0</v>
      </c>
      <c r="G1774" s="1">
        <f t="shared" si="697"/>
        <v>2854</v>
      </c>
      <c r="H1774" s="2">
        <f t="shared" si="698"/>
        <v>0.27903793508017205</v>
      </c>
      <c r="I1774" s="2"/>
      <c r="J1774" s="2">
        <f t="shared" si="700"/>
        <v>0.34796636683613608</v>
      </c>
      <c r="K1774" s="2">
        <f t="shared" si="701"/>
        <v>0.62700430191630818</v>
      </c>
      <c r="L1774" s="2">
        <f t="shared" si="702"/>
        <v>0</v>
      </c>
      <c r="M1774" s="2">
        <f t="shared" si="703"/>
        <v>2.5029331247555686E-2</v>
      </c>
      <c r="N1774" s="1">
        <v>3559</v>
      </c>
      <c r="O1774" s="1">
        <v>6413</v>
      </c>
      <c r="Q1774" s="61">
        <v>256</v>
      </c>
      <c r="BB1774" s="7">
        <f>IF(Q1774&gt;0,RANK(Q1774,(N1774:P1774,Q1774:AE1774)),0)</f>
        <v>3</v>
      </c>
      <c r="BC1774" s="7">
        <f>IF(R1774&gt;0,RANK(R1774,(N1774:P1774,Q1774:AE1774)),0)</f>
        <v>0</v>
      </c>
      <c r="BD1774" s="7">
        <f>IF(T1774&gt;0,RANK(T1774,(N1774:P1774,Q1774:AE1774)),0)</f>
        <v>0</v>
      </c>
      <c r="BE1774" s="7">
        <f>IF(S1774&gt;0,RANK(S1774,(N1774:P1774,Q1774:AE1774)),0)</f>
        <v>0</v>
      </c>
      <c r="BF1774" s="2">
        <f t="shared" si="704"/>
        <v>2.5029331247555728E-2</v>
      </c>
      <c r="BG1774" s="2">
        <f t="shared" si="705"/>
        <v>0</v>
      </c>
      <c r="BH1774" s="2">
        <f t="shared" si="706"/>
        <v>0</v>
      </c>
      <c r="BI1774" s="2">
        <f t="shared" si="707"/>
        <v>0</v>
      </c>
      <c r="BK1774" t="s">
        <v>1713</v>
      </c>
      <c r="BL1774" t="s">
        <v>841</v>
      </c>
      <c r="BO1774" s="99">
        <v>46</v>
      </c>
      <c r="BP1774" s="97">
        <v>93</v>
      </c>
      <c r="BQ1774" s="103">
        <f t="shared" si="708"/>
        <v>46093</v>
      </c>
      <c r="BS1774" s="7" t="s">
        <v>2466</v>
      </c>
    </row>
    <row r="1775" spans="1:71" ht="14" hidden="1" customHeight="1" outlineLevel="1" x14ac:dyDescent="0.2">
      <c r="A1775" t="s">
        <v>1139</v>
      </c>
      <c r="B1775" t="s">
        <v>841</v>
      </c>
      <c r="C1775" s="1">
        <f t="shared" si="699"/>
        <v>711</v>
      </c>
      <c r="D1775" s="7">
        <f>IF(N1775&gt;0, RANK(N1775,(N1775:P1775,Q1775:AE1775)),0)</f>
        <v>1</v>
      </c>
      <c r="E1775" s="7">
        <f>IF(O1775&gt;0,RANK(O1775,(N1775:P1775,Q1775:AE1775)),0)</f>
        <v>2</v>
      </c>
      <c r="F1775" s="7">
        <f>IF(P1775&gt;0,RANK(P1775,(N1775:P1775,Q1775:AE1775)),0)</f>
        <v>0</v>
      </c>
      <c r="G1775" s="1">
        <f t="shared" si="697"/>
        <v>96</v>
      </c>
      <c r="H1775" s="2">
        <f t="shared" si="698"/>
        <v>0.13502109704641349</v>
      </c>
      <c r="I1775" s="2"/>
      <c r="J1775" s="2">
        <f t="shared" si="700"/>
        <v>0.55555555555555558</v>
      </c>
      <c r="K1775" s="2">
        <f t="shared" si="701"/>
        <v>0.42053445850914206</v>
      </c>
      <c r="L1775" s="2">
        <f t="shared" si="702"/>
        <v>0</v>
      </c>
      <c r="M1775" s="2">
        <f t="shared" si="703"/>
        <v>2.3909985935302358E-2</v>
      </c>
      <c r="N1775" s="1">
        <v>395</v>
      </c>
      <c r="O1775" s="1">
        <v>299</v>
      </c>
      <c r="Q1775" s="61">
        <v>17</v>
      </c>
      <c r="BB1775" s="7">
        <f>IF(Q1775&gt;0,RANK(Q1775,(N1775:P1775,Q1775:AE1775)),0)</f>
        <v>3</v>
      </c>
      <c r="BC1775" s="7">
        <f>IF(R1775&gt;0,RANK(R1775,(N1775:P1775,Q1775:AE1775)),0)</f>
        <v>0</v>
      </c>
      <c r="BD1775" s="7">
        <f>IF(T1775&gt;0,RANK(T1775,(N1775:P1775,Q1775:AE1775)),0)</f>
        <v>0</v>
      </c>
      <c r="BE1775" s="7">
        <f>IF(S1775&gt;0,RANK(S1775,(N1775:P1775,Q1775:AE1775)),0)</f>
        <v>0</v>
      </c>
      <c r="BF1775" s="2">
        <f t="shared" si="704"/>
        <v>2.3909985935302389E-2</v>
      </c>
      <c r="BG1775" s="2">
        <f t="shared" si="705"/>
        <v>0</v>
      </c>
      <c r="BH1775" s="2">
        <f t="shared" si="706"/>
        <v>0</v>
      </c>
      <c r="BI1775" s="2">
        <f t="shared" si="707"/>
        <v>0</v>
      </c>
      <c r="BK1775" t="s">
        <v>1139</v>
      </c>
      <c r="BL1775" t="s">
        <v>841</v>
      </c>
      <c r="BO1775" s="99">
        <v>46</v>
      </c>
      <c r="BP1775" s="97">
        <v>95</v>
      </c>
      <c r="BQ1775" s="103">
        <f t="shared" si="708"/>
        <v>46095</v>
      </c>
      <c r="BS1775" s="7" t="s">
        <v>2466</v>
      </c>
    </row>
    <row r="1776" spans="1:71" ht="14" hidden="1" customHeight="1" outlineLevel="1" x14ac:dyDescent="0.2">
      <c r="A1776" t="s">
        <v>819</v>
      </c>
      <c r="B1776" t="s">
        <v>841</v>
      </c>
      <c r="C1776" s="1">
        <f t="shared" si="699"/>
        <v>1105</v>
      </c>
      <c r="D1776" s="7">
        <f>IF(N1776&gt;0, RANK(N1776,(N1776:P1776,Q1776:AE1776)),0)</f>
        <v>1</v>
      </c>
      <c r="E1776" s="7">
        <f>IF(O1776&gt;0,RANK(O1776,(N1776:P1776,Q1776:AE1776)),0)</f>
        <v>2</v>
      </c>
      <c r="F1776" s="7">
        <f>IF(P1776&gt;0,RANK(P1776,(N1776:P1776,Q1776:AE1776)),0)</f>
        <v>0</v>
      </c>
      <c r="G1776" s="1">
        <f t="shared" si="697"/>
        <v>47</v>
      </c>
      <c r="H1776" s="2">
        <f t="shared" si="698"/>
        <v>4.2533936651583712E-2</v>
      </c>
      <c r="I1776" s="2"/>
      <c r="J1776" s="2">
        <f t="shared" si="700"/>
        <v>0.51583710407239824</v>
      </c>
      <c r="K1776" s="2">
        <f t="shared" si="701"/>
        <v>0.47330316742081446</v>
      </c>
      <c r="L1776" s="2">
        <f t="shared" si="702"/>
        <v>0</v>
      </c>
      <c r="M1776" s="2">
        <f t="shared" si="703"/>
        <v>1.0859728506787292E-2</v>
      </c>
      <c r="N1776" s="1">
        <v>570</v>
      </c>
      <c r="O1776" s="1">
        <v>523</v>
      </c>
      <c r="Q1776" s="61">
        <v>12</v>
      </c>
      <c r="BB1776" s="7">
        <f>IF(Q1776&gt;0,RANK(Q1776,(N1776:P1776,Q1776:AE1776)),0)</f>
        <v>3</v>
      </c>
      <c r="BC1776" s="7">
        <f>IF(R1776&gt;0,RANK(R1776,(N1776:P1776,Q1776:AE1776)),0)</f>
        <v>0</v>
      </c>
      <c r="BD1776" s="7">
        <f>IF(T1776&gt;0,RANK(T1776,(N1776:P1776,Q1776:AE1776)),0)</f>
        <v>0</v>
      </c>
      <c r="BE1776" s="7">
        <f>IF(S1776&gt;0,RANK(S1776,(N1776:P1776,Q1776:AE1776)),0)</f>
        <v>0</v>
      </c>
      <c r="BF1776" s="2">
        <f t="shared" si="704"/>
        <v>1.085972850678733E-2</v>
      </c>
      <c r="BG1776" s="2">
        <f t="shared" si="705"/>
        <v>0</v>
      </c>
      <c r="BH1776" s="2">
        <f t="shared" si="706"/>
        <v>0</v>
      </c>
      <c r="BI1776" s="2">
        <f t="shared" si="707"/>
        <v>0</v>
      </c>
      <c r="BK1776" t="s">
        <v>819</v>
      </c>
      <c r="BL1776" t="s">
        <v>841</v>
      </c>
      <c r="BO1776" s="99">
        <v>46</v>
      </c>
      <c r="BP1776" s="97">
        <v>97</v>
      </c>
      <c r="BQ1776" s="103">
        <f t="shared" si="708"/>
        <v>46097</v>
      </c>
      <c r="BS1776" s="7" t="s">
        <v>2466</v>
      </c>
    </row>
    <row r="1777" spans="1:71" ht="14" hidden="1" customHeight="1" outlineLevel="1" x14ac:dyDescent="0.2">
      <c r="A1777" t="s">
        <v>795</v>
      </c>
      <c r="B1777" t="s">
        <v>841</v>
      </c>
      <c r="C1777" s="1">
        <f t="shared" si="699"/>
        <v>70681</v>
      </c>
      <c r="D1777" s="7">
        <f>IF(N1777&gt;0, RANK(N1777,(N1777:P1777,Q1777:AE1777)),0)</f>
        <v>1</v>
      </c>
      <c r="E1777" s="7">
        <f>IF(O1777&gt;0,RANK(O1777,(N1777:P1777,Q1777:AE1777)),0)</f>
        <v>2</v>
      </c>
      <c r="F1777" s="7">
        <f>IF(P1777&gt;0,RANK(P1777,(N1777:P1777,Q1777:AE1777)),0)</f>
        <v>0</v>
      </c>
      <c r="G1777" s="1">
        <f t="shared" si="697"/>
        <v>5095</v>
      </c>
      <c r="H1777" s="2">
        <f t="shared" si="698"/>
        <v>7.2084435704078895E-2</v>
      </c>
      <c r="I1777" s="2"/>
      <c r="J1777" s="2">
        <f t="shared" si="700"/>
        <v>0.5298453615540244</v>
      </c>
      <c r="K1777" s="2">
        <f t="shared" si="701"/>
        <v>0.45776092584994554</v>
      </c>
      <c r="L1777" s="2">
        <f t="shared" si="702"/>
        <v>0</v>
      </c>
      <c r="M1777" s="2">
        <f t="shared" si="703"/>
        <v>1.239371259603006E-2</v>
      </c>
      <c r="N1777" s="1">
        <v>37450</v>
      </c>
      <c r="O1777" s="1">
        <v>32355</v>
      </c>
      <c r="Q1777" s="61">
        <v>876</v>
      </c>
      <c r="BB1777" s="7">
        <f>IF(Q1777&gt;0,RANK(Q1777,(N1777:P1777,Q1777:AE1777)),0)</f>
        <v>3</v>
      </c>
      <c r="BC1777" s="7">
        <f>IF(R1777&gt;0,RANK(R1777,(N1777:P1777,Q1777:AE1777)),0)</f>
        <v>0</v>
      </c>
      <c r="BD1777" s="7">
        <f>IF(T1777&gt;0,RANK(T1777,(N1777:P1777,Q1777:AE1777)),0)</f>
        <v>0</v>
      </c>
      <c r="BE1777" s="7">
        <f>IF(S1777&gt;0,RANK(S1777,(N1777:P1777,Q1777:AE1777)),0)</f>
        <v>0</v>
      </c>
      <c r="BF1777" s="2">
        <f t="shared" si="704"/>
        <v>1.2393712596030051E-2</v>
      </c>
      <c r="BG1777" s="2">
        <f t="shared" si="705"/>
        <v>0</v>
      </c>
      <c r="BH1777" s="2">
        <f t="shared" si="706"/>
        <v>0</v>
      </c>
      <c r="BI1777" s="2">
        <f t="shared" si="707"/>
        <v>0</v>
      </c>
      <c r="BK1777" t="s">
        <v>795</v>
      </c>
      <c r="BL1777" t="s">
        <v>841</v>
      </c>
      <c r="BO1777" s="99">
        <v>46</v>
      </c>
      <c r="BP1777" s="97">
        <v>99</v>
      </c>
      <c r="BQ1777" s="103">
        <f t="shared" si="708"/>
        <v>46099</v>
      </c>
      <c r="BS1777" s="7" t="s">
        <v>2466</v>
      </c>
    </row>
    <row r="1778" spans="1:71" ht="14" hidden="1" customHeight="1" outlineLevel="1" x14ac:dyDescent="0.2">
      <c r="A1778" t="s">
        <v>105</v>
      </c>
      <c r="B1778" t="s">
        <v>841</v>
      </c>
      <c r="C1778" s="1">
        <f t="shared" si="699"/>
        <v>2853</v>
      </c>
      <c r="D1778" s="7">
        <f>IF(N1778&gt;0, RANK(N1778,(N1778:P1778,Q1778:AE1778)),0)</f>
        <v>1</v>
      </c>
      <c r="E1778" s="7">
        <f>IF(O1778&gt;0,RANK(O1778,(N1778:P1778,Q1778:AE1778)),0)</f>
        <v>2</v>
      </c>
      <c r="F1778" s="7">
        <f>IF(P1778&gt;0,RANK(P1778,(N1778:P1778,Q1778:AE1778)),0)</f>
        <v>0</v>
      </c>
      <c r="G1778" s="1">
        <f t="shared" si="697"/>
        <v>129</v>
      </c>
      <c r="H1778" s="2">
        <f t="shared" si="698"/>
        <v>4.5215562565720298E-2</v>
      </c>
      <c r="I1778" s="2"/>
      <c r="J1778" s="2">
        <f t="shared" si="700"/>
        <v>0.51489660007010163</v>
      </c>
      <c r="K1778" s="2">
        <f t="shared" si="701"/>
        <v>0.46968103750438134</v>
      </c>
      <c r="L1778" s="2">
        <f t="shared" si="702"/>
        <v>0</v>
      </c>
      <c r="M1778" s="2">
        <f t="shared" si="703"/>
        <v>1.5422362425517033E-2</v>
      </c>
      <c r="N1778" s="1">
        <v>1469</v>
      </c>
      <c r="O1778" s="1">
        <v>1340</v>
      </c>
      <c r="Q1778" s="61">
        <v>44</v>
      </c>
      <c r="BB1778" s="7">
        <f>IF(Q1778&gt;0,RANK(Q1778,(N1778:P1778,Q1778:AE1778)),0)</f>
        <v>3</v>
      </c>
      <c r="BC1778" s="7">
        <f>IF(R1778&gt;0,RANK(R1778,(N1778:P1778,Q1778:AE1778)),0)</f>
        <v>0</v>
      </c>
      <c r="BD1778" s="7">
        <f>IF(T1778&gt;0,RANK(T1778,(N1778:P1778,Q1778:AE1778)),0)</f>
        <v>0</v>
      </c>
      <c r="BE1778" s="7">
        <f>IF(S1778&gt;0,RANK(S1778,(N1778:P1778,Q1778:AE1778)),0)</f>
        <v>0</v>
      </c>
      <c r="BF1778" s="2">
        <f t="shared" si="704"/>
        <v>1.5422362425517E-2</v>
      </c>
      <c r="BG1778" s="2">
        <f t="shared" si="705"/>
        <v>0</v>
      </c>
      <c r="BH1778" s="2">
        <f t="shared" si="706"/>
        <v>0</v>
      </c>
      <c r="BI1778" s="2">
        <f t="shared" si="707"/>
        <v>0</v>
      </c>
      <c r="BK1778" t="s">
        <v>105</v>
      </c>
      <c r="BL1778" t="s">
        <v>841</v>
      </c>
      <c r="BO1778" s="99">
        <v>46</v>
      </c>
      <c r="BP1778" s="97">
        <v>101</v>
      </c>
      <c r="BQ1778" s="103">
        <f t="shared" si="708"/>
        <v>46101</v>
      </c>
      <c r="BS1778" s="7" t="s">
        <v>2466</v>
      </c>
    </row>
    <row r="1779" spans="1:71" ht="14" hidden="1" customHeight="1" outlineLevel="1" x14ac:dyDescent="0.2">
      <c r="A1779" s="9" t="s">
        <v>3198</v>
      </c>
      <c r="B1779" t="s">
        <v>841</v>
      </c>
      <c r="C1779" s="1">
        <f>SUM(N1779:AY1779)</f>
        <v>3036</v>
      </c>
      <c r="D1779" s="7">
        <f>IF(N1779&gt;0, RANK(N1779,(N1779:P1779,Q1779:AE1779)),0)</f>
        <v>1</v>
      </c>
      <c r="E1779" s="7">
        <f>IF(O1779&gt;0,RANK(O1779,(N1779:P1779,Q1779:AE1779)),0)</f>
        <v>2</v>
      </c>
      <c r="F1779" s="7">
        <f>IF(P1779&gt;0,RANK(P1779,(N1779:P1779,Q1779:AE1779)),0)</f>
        <v>0</v>
      </c>
      <c r="G1779" s="1">
        <f>IF(C1779&gt;0,MAX(N1779:P1779)-LARGE(N1779:P1779,2),0)</f>
        <v>2564</v>
      </c>
      <c r="H1779" s="2">
        <f>IF(C1779&gt;0,G1779/C1779,0)</f>
        <v>0.84453227931488806</v>
      </c>
      <c r="I1779" s="2"/>
      <c r="J1779" s="2">
        <f>IF($C1779=0,"-",N1779/$C1779)</f>
        <v>0.91501976284584985</v>
      </c>
      <c r="K1779" s="2">
        <f>IF($C1779=0,"-",O1779/$C1779)</f>
        <v>7.0487483530961792E-2</v>
      </c>
      <c r="L1779" s="2">
        <f>IF($C1779=0,"-",P1779/$C1779)</f>
        <v>0</v>
      </c>
      <c r="M1779" s="2">
        <f>IF(C1779=0,"-",(1-J1779-K1779-L1779))</f>
        <v>1.4492753623188359E-2</v>
      </c>
      <c r="N1779" s="1">
        <v>2778</v>
      </c>
      <c r="O1779" s="1">
        <v>214</v>
      </c>
      <c r="Q1779" s="61">
        <v>44</v>
      </c>
      <c r="BB1779" s="7">
        <f>IF(Q1779&gt;0,RANK(Q1779,(N1779:P1779,Q1779:AE1779)),0)</f>
        <v>3</v>
      </c>
      <c r="BC1779" s="7">
        <f>IF(R1779&gt;0,RANK(R1779,(N1779:P1779,Q1779:AE1779)),0)</f>
        <v>0</v>
      </c>
      <c r="BD1779" s="7">
        <f>IF(T1779&gt;0,RANK(T1779,(N1779:P1779,Q1779:AE1779)),0)</f>
        <v>0</v>
      </c>
      <c r="BE1779" s="7">
        <f>IF(S1779&gt;0,RANK(S1779,(N1779:P1779,Q1779:AE1779)),0)</f>
        <v>0</v>
      </c>
      <c r="BF1779" s="2">
        <f>IF($C1779=0,"-",Q1779/$C1779)</f>
        <v>1.4492753623188406E-2</v>
      </c>
      <c r="BG1779" s="2">
        <f>IF($C1779=0,"-",R1779/$C1779)</f>
        <v>0</v>
      </c>
      <c r="BH1779" s="2">
        <f>IF($C1779=0,"-",T1779/$C1779)</f>
        <v>0</v>
      </c>
      <c r="BI1779" s="2">
        <f>IF($C1779=0,"-",S1779/$C1779)</f>
        <v>0</v>
      </c>
      <c r="BK1779" s="9" t="s">
        <v>3198</v>
      </c>
      <c r="BL1779" t="s">
        <v>841</v>
      </c>
      <c r="BO1779" s="99">
        <v>46</v>
      </c>
      <c r="BP1779" s="97">
        <v>113</v>
      </c>
      <c r="BQ1779" s="103">
        <f>BO1779*1000+BP1779</f>
        <v>46113</v>
      </c>
      <c r="BS1779" s="7" t="s">
        <v>2466</v>
      </c>
    </row>
    <row r="1780" spans="1:71" ht="14" hidden="1" customHeight="1" outlineLevel="1" x14ac:dyDescent="0.2">
      <c r="A1780" t="s">
        <v>81</v>
      </c>
      <c r="B1780" t="s">
        <v>841</v>
      </c>
      <c r="C1780" s="1">
        <f t="shared" si="699"/>
        <v>41670</v>
      </c>
      <c r="D1780" s="7">
        <f>IF(N1780&gt;0, RANK(N1780,(N1780:P1780,Q1780:AE1780)),0)</f>
        <v>2</v>
      </c>
      <c r="E1780" s="7">
        <f>IF(O1780&gt;0,RANK(O1780,(N1780:P1780,Q1780:AE1780)),0)</f>
        <v>1</v>
      </c>
      <c r="F1780" s="7">
        <f>IF(P1780&gt;0,RANK(P1780,(N1780:P1780,Q1780:AE1780)),0)</f>
        <v>0</v>
      </c>
      <c r="G1780" s="1">
        <f t="shared" si="697"/>
        <v>4956</v>
      </c>
      <c r="H1780" s="2">
        <f t="shared" si="698"/>
        <v>0.11893448524118071</v>
      </c>
      <c r="I1780" s="2"/>
      <c r="J1780" s="2">
        <f t="shared" si="700"/>
        <v>0.4316774658027358</v>
      </c>
      <c r="K1780" s="2">
        <f t="shared" si="701"/>
        <v>0.55061195104391647</v>
      </c>
      <c r="L1780" s="2">
        <f t="shared" si="702"/>
        <v>0</v>
      </c>
      <c r="M1780" s="2">
        <f t="shared" si="703"/>
        <v>1.7710583153347725E-2</v>
      </c>
      <c r="N1780" s="1">
        <v>17988</v>
      </c>
      <c r="O1780" s="1">
        <v>22944</v>
      </c>
      <c r="Q1780" s="61">
        <v>738</v>
      </c>
      <c r="BB1780" s="7">
        <f>IF(Q1780&gt;0,RANK(Q1780,(N1780:P1780,Q1780:AE1780)),0)</f>
        <v>3</v>
      </c>
      <c r="BC1780" s="7">
        <f>IF(R1780&gt;0,RANK(R1780,(N1780:P1780,Q1780:AE1780)),0)</f>
        <v>0</v>
      </c>
      <c r="BD1780" s="7">
        <f>IF(T1780&gt;0,RANK(T1780,(N1780:P1780,Q1780:AE1780)),0)</f>
        <v>0</v>
      </c>
      <c r="BE1780" s="7">
        <f>IF(S1780&gt;0,RANK(S1780,(N1780:P1780,Q1780:AE1780)),0)</f>
        <v>0</v>
      </c>
      <c r="BF1780" s="2">
        <f t="shared" si="704"/>
        <v>1.7710583153347732E-2</v>
      </c>
      <c r="BG1780" s="2">
        <f t="shared" si="705"/>
        <v>0</v>
      </c>
      <c r="BH1780" s="2">
        <f t="shared" si="706"/>
        <v>0</v>
      </c>
      <c r="BI1780" s="2">
        <f t="shared" si="707"/>
        <v>0</v>
      </c>
      <c r="BK1780" t="s">
        <v>81</v>
      </c>
      <c r="BL1780" t="s">
        <v>841</v>
      </c>
      <c r="BO1780" s="99">
        <v>46</v>
      </c>
      <c r="BP1780" s="97">
        <v>103</v>
      </c>
      <c r="BQ1780" s="103">
        <f t="shared" si="708"/>
        <v>46103</v>
      </c>
      <c r="BS1780" s="7" t="s">
        <v>2466</v>
      </c>
    </row>
    <row r="1781" spans="1:71" ht="14" hidden="1" customHeight="1" outlineLevel="1" x14ac:dyDescent="0.2">
      <c r="A1781" t="s">
        <v>983</v>
      </c>
      <c r="B1781" t="s">
        <v>841</v>
      </c>
      <c r="C1781" s="1">
        <f t="shared" si="699"/>
        <v>1344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0</v>
      </c>
      <c r="G1781" s="1">
        <f t="shared" si="697"/>
        <v>585</v>
      </c>
      <c r="H1781" s="2">
        <f t="shared" si="698"/>
        <v>0.43526785714285715</v>
      </c>
      <c r="I1781" s="2"/>
      <c r="J1781" s="2">
        <f t="shared" si="700"/>
        <v>0.27380952380952384</v>
      </c>
      <c r="K1781" s="2">
        <f t="shared" si="701"/>
        <v>0.70907738095238093</v>
      </c>
      <c r="L1781" s="2">
        <f t="shared" si="702"/>
        <v>0</v>
      </c>
      <c r="M1781" s="2">
        <f t="shared" si="703"/>
        <v>1.7113095238095233E-2</v>
      </c>
      <c r="N1781" s="1">
        <v>368</v>
      </c>
      <c r="O1781" s="1">
        <v>953</v>
      </c>
      <c r="Q1781" s="61">
        <v>23</v>
      </c>
      <c r="BB1781" s="7">
        <f>IF(Q1781&gt;0,RANK(Q1781,(N1781:P1781,Q1781:AE1781)),0)</f>
        <v>3</v>
      </c>
      <c r="BC1781" s="7">
        <f>IF(R1781&gt;0,RANK(R1781,(N1781:P1781,Q1781:AE1781)),0)</f>
        <v>0</v>
      </c>
      <c r="BD1781" s="7">
        <f>IF(T1781&gt;0,RANK(T1781,(N1781:P1781,Q1781:AE1781)),0)</f>
        <v>0</v>
      </c>
      <c r="BE1781" s="7">
        <f>IF(S1781&gt;0,RANK(S1781,(N1781:P1781,Q1781:AE1781)),0)</f>
        <v>0</v>
      </c>
      <c r="BF1781" s="2">
        <f t="shared" si="704"/>
        <v>1.711309523809524E-2</v>
      </c>
      <c r="BG1781" s="2">
        <f t="shared" si="705"/>
        <v>0</v>
      </c>
      <c r="BH1781" s="2">
        <f t="shared" si="706"/>
        <v>0</v>
      </c>
      <c r="BI1781" s="2">
        <f t="shared" si="707"/>
        <v>0</v>
      </c>
      <c r="BK1781" t="s">
        <v>983</v>
      </c>
      <c r="BL1781" t="s">
        <v>841</v>
      </c>
      <c r="BO1781" s="99">
        <v>46</v>
      </c>
      <c r="BP1781" s="97">
        <v>105</v>
      </c>
      <c r="BQ1781" s="103">
        <f t="shared" si="708"/>
        <v>46105</v>
      </c>
      <c r="BS1781" s="7" t="s">
        <v>2466</v>
      </c>
    </row>
    <row r="1782" spans="1:71" ht="14" hidden="1" customHeight="1" outlineLevel="1" x14ac:dyDescent="0.2">
      <c r="A1782" t="s">
        <v>1829</v>
      </c>
      <c r="B1782" t="s">
        <v>841</v>
      </c>
      <c r="C1782" s="1">
        <f t="shared" si="699"/>
        <v>1209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0</v>
      </c>
      <c r="G1782" s="1">
        <f t="shared" si="697"/>
        <v>448</v>
      </c>
      <c r="H1782" s="2">
        <f t="shared" si="698"/>
        <v>0.37055417700578991</v>
      </c>
      <c r="I1782" s="2"/>
      <c r="J1782" s="2">
        <f t="shared" si="700"/>
        <v>0.30851943755169564</v>
      </c>
      <c r="K1782" s="2">
        <f t="shared" si="701"/>
        <v>0.67907361455748549</v>
      </c>
      <c r="L1782" s="2">
        <f t="shared" si="702"/>
        <v>0</v>
      </c>
      <c r="M1782" s="2">
        <f t="shared" si="703"/>
        <v>1.2406947890818865E-2</v>
      </c>
      <c r="N1782" s="1">
        <v>373</v>
      </c>
      <c r="O1782" s="1">
        <v>821</v>
      </c>
      <c r="Q1782" s="61">
        <v>15</v>
      </c>
      <c r="BB1782" s="7">
        <f>IF(Q1782&gt;0,RANK(Q1782,(N1782:P1782,Q1782:AE1782)),0)</f>
        <v>3</v>
      </c>
      <c r="BC1782" s="7">
        <f>IF(R1782&gt;0,RANK(R1782,(N1782:P1782,Q1782:AE1782)),0)</f>
        <v>0</v>
      </c>
      <c r="BD1782" s="7">
        <f>IF(T1782&gt;0,RANK(T1782,(N1782:P1782,Q1782:AE1782)),0)</f>
        <v>0</v>
      </c>
      <c r="BE1782" s="7">
        <f>IF(S1782&gt;0,RANK(S1782,(N1782:P1782,Q1782:AE1782)),0)</f>
        <v>0</v>
      </c>
      <c r="BF1782" s="2">
        <f t="shared" si="704"/>
        <v>1.2406947890818859E-2</v>
      </c>
      <c r="BG1782" s="2">
        <f t="shared" si="705"/>
        <v>0</v>
      </c>
      <c r="BH1782" s="2">
        <f t="shared" si="706"/>
        <v>0</v>
      </c>
      <c r="BI1782" s="2">
        <f t="shared" si="707"/>
        <v>0</v>
      </c>
      <c r="BK1782" t="s">
        <v>1829</v>
      </c>
      <c r="BL1782" t="s">
        <v>841</v>
      </c>
      <c r="BO1782" s="99">
        <v>46</v>
      </c>
      <c r="BP1782" s="97">
        <v>107</v>
      </c>
      <c r="BQ1782" s="103">
        <f t="shared" si="708"/>
        <v>46107</v>
      </c>
      <c r="BS1782" s="7" t="s">
        <v>2466</v>
      </c>
    </row>
    <row r="1783" spans="1:71" ht="14" hidden="1" customHeight="1" outlineLevel="1" x14ac:dyDescent="0.2">
      <c r="A1783" t="s">
        <v>106</v>
      </c>
      <c r="B1783" t="s">
        <v>841</v>
      </c>
      <c r="C1783" s="1">
        <f t="shared" si="699"/>
        <v>3745</v>
      </c>
      <c r="D1783" s="7">
        <f>IF(N1783&gt;0, RANK(N1783,(N1783:P1783,Q1783:AE1783)),0)</f>
        <v>1</v>
      </c>
      <c r="E1783" s="7">
        <f>IF(O1783&gt;0,RANK(O1783,(N1783:P1783,Q1783:AE1783)),0)</f>
        <v>2</v>
      </c>
      <c r="F1783" s="7">
        <f>IF(P1783&gt;0,RANK(P1783,(N1783:P1783,Q1783:AE1783)),0)</f>
        <v>0</v>
      </c>
      <c r="G1783" s="1">
        <f t="shared" si="697"/>
        <v>419</v>
      </c>
      <c r="H1783" s="2">
        <f t="shared" si="698"/>
        <v>0.11188251001335113</v>
      </c>
      <c r="I1783" s="2"/>
      <c r="J1783" s="2">
        <f t="shared" si="700"/>
        <v>0.55060080106809084</v>
      </c>
      <c r="K1783" s="2">
        <f t="shared" si="701"/>
        <v>0.43871829105473964</v>
      </c>
      <c r="L1783" s="2">
        <f t="shared" si="702"/>
        <v>0</v>
      </c>
      <c r="M1783" s="2">
        <f t="shared" si="703"/>
        <v>1.0680907877169521E-2</v>
      </c>
      <c r="N1783" s="1">
        <v>2062</v>
      </c>
      <c r="O1783" s="1">
        <v>1643</v>
      </c>
      <c r="Q1783" s="61">
        <v>40</v>
      </c>
      <c r="BB1783" s="7">
        <f>IF(Q1783&gt;0,RANK(Q1783,(N1783:P1783,Q1783:AE1783)),0)</f>
        <v>3</v>
      </c>
      <c r="BC1783" s="7">
        <f>IF(R1783&gt;0,RANK(R1783,(N1783:P1783,Q1783:AE1783)),0)</f>
        <v>0</v>
      </c>
      <c r="BD1783" s="7">
        <f>IF(T1783&gt;0,RANK(T1783,(N1783:P1783,Q1783:AE1783)),0)</f>
        <v>0</v>
      </c>
      <c r="BE1783" s="7">
        <f>IF(S1783&gt;0,RANK(S1783,(N1783:P1783,Q1783:AE1783)),0)</f>
        <v>0</v>
      </c>
      <c r="BF1783" s="2">
        <f t="shared" si="704"/>
        <v>1.0680907877169559E-2</v>
      </c>
      <c r="BG1783" s="2">
        <f t="shared" si="705"/>
        <v>0</v>
      </c>
      <c r="BH1783" s="2">
        <f t="shared" si="706"/>
        <v>0</v>
      </c>
      <c r="BI1783" s="2">
        <f t="shared" si="707"/>
        <v>0</v>
      </c>
      <c r="BK1783" t="s">
        <v>106</v>
      </c>
      <c r="BL1783" t="s">
        <v>841</v>
      </c>
      <c r="BO1783" s="99">
        <v>46</v>
      </c>
      <c r="BP1783" s="97">
        <v>109</v>
      </c>
      <c r="BQ1783" s="103">
        <f t="shared" si="708"/>
        <v>46109</v>
      </c>
      <c r="BS1783" s="7" t="s">
        <v>2466</v>
      </c>
    </row>
    <row r="1784" spans="1:71" ht="14" hidden="1" customHeight="1" outlineLevel="1" x14ac:dyDescent="0.2">
      <c r="A1784" t="s">
        <v>276</v>
      </c>
      <c r="B1784" t="s">
        <v>841</v>
      </c>
      <c r="C1784" s="1">
        <f t="shared" si="699"/>
        <v>1028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0</v>
      </c>
      <c r="G1784" s="1">
        <f t="shared" si="697"/>
        <v>174</v>
      </c>
      <c r="H1784" s="2">
        <f t="shared" si="698"/>
        <v>0.16926070038910507</v>
      </c>
      <c r="I1784" s="2"/>
      <c r="J1784" s="2">
        <f t="shared" si="700"/>
        <v>0.40758754863813229</v>
      </c>
      <c r="K1784" s="2">
        <f t="shared" si="701"/>
        <v>0.5768482490272373</v>
      </c>
      <c r="L1784" s="2">
        <f t="shared" si="702"/>
        <v>0</v>
      </c>
      <c r="M1784" s="2">
        <f t="shared" si="703"/>
        <v>1.5564202334630406E-2</v>
      </c>
      <c r="N1784" s="1">
        <v>419</v>
      </c>
      <c r="O1784" s="1">
        <v>593</v>
      </c>
      <c r="Q1784" s="61">
        <v>16</v>
      </c>
      <c r="BB1784" s="7">
        <f>IF(Q1784&gt;0,RANK(Q1784,(N1784:P1784,Q1784:AE1784)),0)</f>
        <v>3</v>
      </c>
      <c r="BC1784" s="7">
        <f>IF(R1784&gt;0,RANK(R1784,(N1784:P1784,Q1784:AE1784)),0)</f>
        <v>0</v>
      </c>
      <c r="BD1784" s="7">
        <f>IF(T1784&gt;0,RANK(T1784,(N1784:P1784,Q1784:AE1784)),0)</f>
        <v>0</v>
      </c>
      <c r="BE1784" s="7">
        <f>IF(S1784&gt;0,RANK(S1784,(N1784:P1784,Q1784:AE1784)),0)</f>
        <v>0</v>
      </c>
      <c r="BF1784" s="2">
        <f t="shared" si="704"/>
        <v>1.556420233463035E-2</v>
      </c>
      <c r="BG1784" s="2">
        <f t="shared" si="705"/>
        <v>0</v>
      </c>
      <c r="BH1784" s="2">
        <f t="shared" si="706"/>
        <v>0</v>
      </c>
      <c r="BI1784" s="2">
        <f t="shared" si="707"/>
        <v>0</v>
      </c>
      <c r="BK1784" t="s">
        <v>276</v>
      </c>
      <c r="BL1784" t="s">
        <v>841</v>
      </c>
      <c r="BO1784" s="99">
        <v>46</v>
      </c>
      <c r="BP1784" s="97">
        <v>111</v>
      </c>
      <c r="BQ1784" s="103">
        <f t="shared" si="708"/>
        <v>46111</v>
      </c>
      <c r="BS1784" s="7" t="s">
        <v>2466</v>
      </c>
    </row>
    <row r="1785" spans="1:71" ht="14" hidden="1" customHeight="1" outlineLevel="1" x14ac:dyDescent="0.2">
      <c r="A1785" t="s">
        <v>498</v>
      </c>
      <c r="B1785" t="s">
        <v>841</v>
      </c>
      <c r="C1785" s="1">
        <f t="shared" si="699"/>
        <v>2807</v>
      </c>
      <c r="D1785" s="7">
        <f>IF(N1785&gt;0, RANK(N1785,(N1785:P1785,Q1785:AE1785)),0)</f>
        <v>1</v>
      </c>
      <c r="E1785" s="7">
        <f>IF(O1785&gt;0,RANK(O1785,(N1785:P1785,Q1785:AE1785)),0)</f>
        <v>2</v>
      </c>
      <c r="F1785" s="7">
        <f>IF(P1785&gt;0,RANK(P1785,(N1785:P1785,Q1785:AE1785)),0)</f>
        <v>0</v>
      </c>
      <c r="G1785" s="1">
        <f t="shared" si="697"/>
        <v>18</v>
      </c>
      <c r="H1785" s="2">
        <f t="shared" si="698"/>
        <v>6.4125400783754897E-3</v>
      </c>
      <c r="I1785" s="2"/>
      <c r="J1785" s="2">
        <f t="shared" si="700"/>
        <v>0.49661560384752407</v>
      </c>
      <c r="K1785" s="2">
        <f t="shared" si="701"/>
        <v>0.49020306376914857</v>
      </c>
      <c r="L1785" s="2">
        <f t="shared" si="702"/>
        <v>0</v>
      </c>
      <c r="M1785" s="2">
        <f t="shared" si="703"/>
        <v>1.3181332383327415E-2</v>
      </c>
      <c r="N1785" s="1">
        <v>1394</v>
      </c>
      <c r="O1785" s="1">
        <v>1376</v>
      </c>
      <c r="Q1785" s="61">
        <v>37</v>
      </c>
      <c r="BB1785" s="7">
        <f>IF(Q1785&gt;0,RANK(Q1785,(N1785:P1785,Q1785:AE1785)),0)</f>
        <v>3</v>
      </c>
      <c r="BC1785" s="7">
        <f>IF(R1785&gt;0,RANK(R1785,(N1785:P1785,Q1785:AE1785)),0)</f>
        <v>0</v>
      </c>
      <c r="BD1785" s="7">
        <f>IF(T1785&gt;0,RANK(T1785,(N1785:P1785,Q1785:AE1785)),0)</f>
        <v>0</v>
      </c>
      <c r="BE1785" s="7">
        <f>IF(S1785&gt;0,RANK(S1785,(N1785:P1785,Q1785:AE1785)),0)</f>
        <v>0</v>
      </c>
      <c r="BF1785" s="2">
        <f t="shared" si="704"/>
        <v>1.3181332383327396E-2</v>
      </c>
      <c r="BG1785" s="2">
        <f t="shared" si="705"/>
        <v>0</v>
      </c>
      <c r="BH1785" s="2">
        <f t="shared" si="706"/>
        <v>0</v>
      </c>
      <c r="BI1785" s="2">
        <f t="shared" si="707"/>
        <v>0</v>
      </c>
      <c r="BK1785" t="s">
        <v>498</v>
      </c>
      <c r="BL1785" t="s">
        <v>841</v>
      </c>
      <c r="BO1785" s="99">
        <v>46</v>
      </c>
      <c r="BP1785" s="97">
        <v>115</v>
      </c>
      <c r="BQ1785" s="103">
        <f t="shared" si="708"/>
        <v>46115</v>
      </c>
      <c r="BS1785" s="7" t="s">
        <v>2466</v>
      </c>
    </row>
    <row r="1786" spans="1:71" ht="14" hidden="1" customHeight="1" outlineLevel="1" x14ac:dyDescent="0.2">
      <c r="A1786" t="s">
        <v>499</v>
      </c>
      <c r="B1786" t="s">
        <v>841</v>
      </c>
      <c r="C1786" s="1">
        <f t="shared" si="699"/>
        <v>1487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0</v>
      </c>
      <c r="G1786" s="1">
        <f t="shared" si="697"/>
        <v>58</v>
      </c>
      <c r="H1786" s="2">
        <f t="shared" si="698"/>
        <v>3.9004707464694012E-2</v>
      </c>
      <c r="I1786" s="2"/>
      <c r="J1786" s="2">
        <f t="shared" si="700"/>
        <v>0.47343644922663081</v>
      </c>
      <c r="K1786" s="2">
        <f t="shared" si="701"/>
        <v>0.51244115669132484</v>
      </c>
      <c r="L1786" s="2">
        <f t="shared" si="702"/>
        <v>0</v>
      </c>
      <c r="M1786" s="2">
        <f t="shared" si="703"/>
        <v>1.4122394082044409E-2</v>
      </c>
      <c r="N1786" s="1">
        <v>704</v>
      </c>
      <c r="O1786" s="1">
        <v>762</v>
      </c>
      <c r="Q1786" s="61">
        <v>21</v>
      </c>
      <c r="BB1786" s="7">
        <f>IF(Q1786&gt;0,RANK(Q1786,(N1786:P1786,Q1786:AE1786)),0)</f>
        <v>3</v>
      </c>
      <c r="BC1786" s="7">
        <f>IF(R1786&gt;0,RANK(R1786,(N1786:P1786,Q1786:AE1786)),0)</f>
        <v>0</v>
      </c>
      <c r="BD1786" s="7">
        <f>IF(T1786&gt;0,RANK(T1786,(N1786:P1786,Q1786:AE1786)),0)</f>
        <v>0</v>
      </c>
      <c r="BE1786" s="7">
        <f>IF(S1786&gt;0,RANK(S1786,(N1786:P1786,Q1786:AE1786)),0)</f>
        <v>0</v>
      </c>
      <c r="BF1786" s="2">
        <f t="shared" si="704"/>
        <v>1.4122394082044385E-2</v>
      </c>
      <c r="BG1786" s="2">
        <f t="shared" si="705"/>
        <v>0</v>
      </c>
      <c r="BH1786" s="2">
        <f t="shared" si="706"/>
        <v>0</v>
      </c>
      <c r="BI1786" s="2">
        <f t="shared" si="707"/>
        <v>0</v>
      </c>
      <c r="BK1786" t="s">
        <v>499</v>
      </c>
      <c r="BL1786" t="s">
        <v>841</v>
      </c>
      <c r="BO1786" s="99">
        <v>46</v>
      </c>
      <c r="BP1786" s="97">
        <v>117</v>
      </c>
      <c r="BQ1786" s="103">
        <f t="shared" si="708"/>
        <v>46117</v>
      </c>
      <c r="BS1786" s="7" t="s">
        <v>2466</v>
      </c>
    </row>
    <row r="1787" spans="1:71" ht="14" hidden="1" customHeight="1" outlineLevel="1" x14ac:dyDescent="0.2">
      <c r="A1787" t="s">
        <v>620</v>
      </c>
      <c r="B1787" t="s">
        <v>841</v>
      </c>
      <c r="C1787" s="1">
        <f t="shared" si="699"/>
        <v>812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0</v>
      </c>
      <c r="G1787" s="1">
        <f t="shared" si="697"/>
        <v>204</v>
      </c>
      <c r="H1787" s="2">
        <f t="shared" si="698"/>
        <v>0.25123152709359609</v>
      </c>
      <c r="I1787" s="2"/>
      <c r="J1787" s="2">
        <f t="shared" si="700"/>
        <v>0.3645320197044335</v>
      </c>
      <c r="K1787" s="2">
        <f t="shared" si="701"/>
        <v>0.61576354679802958</v>
      </c>
      <c r="L1787" s="2">
        <f t="shared" si="702"/>
        <v>0</v>
      </c>
      <c r="M1787" s="2">
        <f t="shared" si="703"/>
        <v>1.9704433497536922E-2</v>
      </c>
      <c r="N1787" s="1">
        <v>296</v>
      </c>
      <c r="O1787" s="1">
        <v>500</v>
      </c>
      <c r="Q1787" s="61">
        <v>16</v>
      </c>
      <c r="BB1787" s="7">
        <f>IF(Q1787&gt;0,RANK(Q1787,(N1787:P1787,Q1787:AE1787)),0)</f>
        <v>3</v>
      </c>
      <c r="BC1787" s="7">
        <f>IF(R1787&gt;0,RANK(R1787,(N1787:P1787,Q1787:AE1787)),0)</f>
        <v>0</v>
      </c>
      <c r="BD1787" s="7">
        <f>IF(T1787&gt;0,RANK(T1787,(N1787:P1787,Q1787:AE1787)),0)</f>
        <v>0</v>
      </c>
      <c r="BE1787" s="7">
        <f>IF(S1787&gt;0,RANK(S1787,(N1787:P1787,Q1787:AE1787)),0)</f>
        <v>0</v>
      </c>
      <c r="BF1787" s="2">
        <f t="shared" si="704"/>
        <v>1.9704433497536946E-2</v>
      </c>
      <c r="BG1787" s="2">
        <f t="shared" si="705"/>
        <v>0</v>
      </c>
      <c r="BH1787" s="2">
        <f t="shared" si="706"/>
        <v>0</v>
      </c>
      <c r="BI1787" s="2">
        <f t="shared" si="707"/>
        <v>0</v>
      </c>
      <c r="BK1787" t="s">
        <v>620</v>
      </c>
      <c r="BL1787" t="s">
        <v>841</v>
      </c>
      <c r="BO1787" s="99">
        <v>46</v>
      </c>
      <c r="BP1787" s="97">
        <v>119</v>
      </c>
      <c r="BQ1787" s="103">
        <f t="shared" si="708"/>
        <v>46119</v>
      </c>
      <c r="BS1787" s="7" t="s">
        <v>2466</v>
      </c>
    </row>
    <row r="1788" spans="1:71" ht="14" hidden="1" customHeight="1" outlineLevel="1" x14ac:dyDescent="0.2">
      <c r="A1788" t="s">
        <v>87</v>
      </c>
      <c r="B1788" t="s">
        <v>841</v>
      </c>
      <c r="C1788" s="1">
        <f t="shared" si="699"/>
        <v>2241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0</v>
      </c>
      <c r="G1788" s="1">
        <f t="shared" si="697"/>
        <v>1441</v>
      </c>
      <c r="H1788" s="2">
        <f t="shared" si="698"/>
        <v>0.64301651048638997</v>
      </c>
      <c r="I1788" s="2"/>
      <c r="J1788" s="2">
        <f t="shared" si="700"/>
        <v>0.8170459616242749</v>
      </c>
      <c r="K1788" s="2">
        <f t="shared" si="701"/>
        <v>0.17402945113788487</v>
      </c>
      <c r="L1788" s="2">
        <f t="shared" si="702"/>
        <v>0</v>
      </c>
      <c r="M1788" s="2">
        <f t="shared" si="703"/>
        <v>8.9245872378402313E-3</v>
      </c>
      <c r="N1788" s="1">
        <v>1831</v>
      </c>
      <c r="O1788" s="1">
        <v>390</v>
      </c>
      <c r="Q1788" s="61">
        <v>20</v>
      </c>
      <c r="BB1788" s="7">
        <f>IF(Q1788&gt;0,RANK(Q1788,(N1788:P1788,Q1788:AE1788)),0)</f>
        <v>3</v>
      </c>
      <c r="BC1788" s="7">
        <f>IF(R1788&gt;0,RANK(R1788,(N1788:P1788,Q1788:AE1788)),0)</f>
        <v>0</v>
      </c>
      <c r="BD1788" s="7">
        <f>IF(T1788&gt;0,RANK(T1788,(N1788:P1788,Q1788:AE1788)),0)</f>
        <v>0</v>
      </c>
      <c r="BE1788" s="7">
        <f>IF(S1788&gt;0,RANK(S1788,(N1788:P1788,Q1788:AE1788)),0)</f>
        <v>0</v>
      </c>
      <c r="BF1788" s="2">
        <f t="shared" si="704"/>
        <v>8.9245872378402504E-3</v>
      </c>
      <c r="BG1788" s="2">
        <f t="shared" si="705"/>
        <v>0</v>
      </c>
      <c r="BH1788" s="2">
        <f t="shared" si="706"/>
        <v>0</v>
      </c>
      <c r="BI1788" s="2">
        <f t="shared" si="707"/>
        <v>0</v>
      </c>
      <c r="BK1788" t="s">
        <v>87</v>
      </c>
      <c r="BL1788" t="s">
        <v>841</v>
      </c>
      <c r="BO1788" s="99">
        <v>46</v>
      </c>
      <c r="BP1788" s="97">
        <v>121</v>
      </c>
      <c r="BQ1788" s="103">
        <f t="shared" si="708"/>
        <v>46121</v>
      </c>
      <c r="BS1788" s="7" t="s">
        <v>2466</v>
      </c>
    </row>
    <row r="1789" spans="1:71" ht="14" hidden="1" customHeight="1" outlineLevel="1" x14ac:dyDescent="0.2">
      <c r="A1789" t="s">
        <v>621</v>
      </c>
      <c r="B1789" t="s">
        <v>841</v>
      </c>
      <c r="C1789" s="1">
        <f t="shared" si="699"/>
        <v>2489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0</v>
      </c>
      <c r="G1789" s="1">
        <f t="shared" si="697"/>
        <v>407</v>
      </c>
      <c r="H1789" s="2">
        <f t="shared" si="698"/>
        <v>0.16351948573724387</v>
      </c>
      <c r="I1789" s="2"/>
      <c r="J1789" s="2">
        <f t="shared" si="700"/>
        <v>0.41100843712334273</v>
      </c>
      <c r="K1789" s="2">
        <f t="shared" si="701"/>
        <v>0.57452792286058663</v>
      </c>
      <c r="L1789" s="2">
        <f t="shared" si="702"/>
        <v>0</v>
      </c>
      <c r="M1789" s="2">
        <f t="shared" si="703"/>
        <v>1.44636400160707E-2</v>
      </c>
      <c r="N1789" s="1">
        <v>1023</v>
      </c>
      <c r="O1789" s="1">
        <v>1430</v>
      </c>
      <c r="Q1789" s="61">
        <v>36</v>
      </c>
      <c r="BB1789" s="7">
        <f>IF(Q1789&gt;0,RANK(Q1789,(N1789:P1789,Q1789:AE1789)),0)</f>
        <v>3</v>
      </c>
      <c r="BC1789" s="7">
        <f>IF(R1789&gt;0,RANK(R1789,(N1789:P1789,Q1789:AE1789)),0)</f>
        <v>0</v>
      </c>
      <c r="BD1789" s="7">
        <f>IF(T1789&gt;0,RANK(T1789,(N1789:P1789,Q1789:AE1789)),0)</f>
        <v>0</v>
      </c>
      <c r="BE1789" s="7">
        <f>IF(S1789&gt;0,RANK(S1789,(N1789:P1789,Q1789:AE1789)),0)</f>
        <v>0</v>
      </c>
      <c r="BF1789" s="2">
        <f t="shared" si="704"/>
        <v>1.4463640016070711E-2</v>
      </c>
      <c r="BG1789" s="2">
        <f t="shared" si="705"/>
        <v>0</v>
      </c>
      <c r="BH1789" s="2">
        <f t="shared" si="706"/>
        <v>0</v>
      </c>
      <c r="BI1789" s="2">
        <f t="shared" si="707"/>
        <v>0</v>
      </c>
      <c r="BK1789" t="s">
        <v>621</v>
      </c>
      <c r="BL1789" t="s">
        <v>841</v>
      </c>
      <c r="BO1789" s="99">
        <v>46</v>
      </c>
      <c r="BP1789" s="97">
        <v>123</v>
      </c>
      <c r="BQ1789" s="103">
        <f t="shared" si="708"/>
        <v>46123</v>
      </c>
      <c r="BS1789" s="7" t="s">
        <v>2466</v>
      </c>
    </row>
    <row r="1790" spans="1:71" ht="14" hidden="1" customHeight="1" outlineLevel="1" x14ac:dyDescent="0.2">
      <c r="A1790" t="s">
        <v>442</v>
      </c>
      <c r="B1790" t="s">
        <v>841</v>
      </c>
      <c r="C1790" s="1">
        <f t="shared" si="699"/>
        <v>3867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0</v>
      </c>
      <c r="G1790" s="1">
        <f t="shared" si="697"/>
        <v>716</v>
      </c>
      <c r="H1790" s="2">
        <f t="shared" si="698"/>
        <v>0.18515645202999742</v>
      </c>
      <c r="I1790" s="2"/>
      <c r="J1790" s="2">
        <f t="shared" si="700"/>
        <v>0.40237910524954745</v>
      </c>
      <c r="K1790" s="2">
        <f t="shared" si="701"/>
        <v>0.58753555727954487</v>
      </c>
      <c r="L1790" s="2">
        <f t="shared" si="702"/>
        <v>0</v>
      </c>
      <c r="M1790" s="2">
        <f t="shared" si="703"/>
        <v>1.0085337470907674E-2</v>
      </c>
      <c r="N1790" s="1">
        <v>1556</v>
      </c>
      <c r="O1790" s="1">
        <v>2272</v>
      </c>
      <c r="Q1790" s="61">
        <v>39</v>
      </c>
      <c r="BB1790" s="7">
        <f>IF(Q1790&gt;0,RANK(Q1790,(N1790:P1790,Q1790:AE1790)),0)</f>
        <v>3</v>
      </c>
      <c r="BC1790" s="7">
        <f>IF(R1790&gt;0,RANK(R1790,(N1790:P1790,Q1790:AE1790)),0)</f>
        <v>0</v>
      </c>
      <c r="BD1790" s="7">
        <f>IF(T1790&gt;0,RANK(T1790,(N1790:P1790,Q1790:AE1790)),0)</f>
        <v>0</v>
      </c>
      <c r="BE1790" s="7">
        <f>IF(S1790&gt;0,RANK(S1790,(N1790:P1790,Q1790:AE1790)),0)</f>
        <v>0</v>
      </c>
      <c r="BF1790" s="2">
        <f t="shared" si="704"/>
        <v>1.0085337470907681E-2</v>
      </c>
      <c r="BG1790" s="2">
        <f t="shared" si="705"/>
        <v>0</v>
      </c>
      <c r="BH1790" s="2">
        <f t="shared" si="706"/>
        <v>0</v>
      </c>
      <c r="BI1790" s="2">
        <f t="shared" si="707"/>
        <v>0</v>
      </c>
      <c r="BK1790" t="s">
        <v>442</v>
      </c>
      <c r="BL1790" t="s">
        <v>841</v>
      </c>
      <c r="BO1790" s="99">
        <v>46</v>
      </c>
      <c r="BP1790" s="97">
        <v>125</v>
      </c>
      <c r="BQ1790" s="103">
        <f t="shared" si="708"/>
        <v>46125</v>
      </c>
      <c r="BS1790" s="7" t="s">
        <v>2466</v>
      </c>
    </row>
    <row r="1791" spans="1:71" ht="14" hidden="1" customHeight="1" outlineLevel="1" x14ac:dyDescent="0.2">
      <c r="A1791" t="s">
        <v>680</v>
      </c>
      <c r="B1791" t="s">
        <v>841</v>
      </c>
      <c r="C1791" s="1">
        <f t="shared" si="699"/>
        <v>6685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0</v>
      </c>
      <c r="G1791" s="1">
        <f t="shared" si="697"/>
        <v>1524</v>
      </c>
      <c r="H1791" s="2">
        <f t="shared" si="698"/>
        <v>0.22797307404637249</v>
      </c>
      <c r="I1791" s="2"/>
      <c r="J1791" s="2">
        <f t="shared" si="700"/>
        <v>0.3805534779356769</v>
      </c>
      <c r="K1791" s="2">
        <f t="shared" si="701"/>
        <v>0.60852655198204941</v>
      </c>
      <c r="L1791" s="2">
        <f t="shared" si="702"/>
        <v>0</v>
      </c>
      <c r="M1791" s="2">
        <f t="shared" si="703"/>
        <v>1.0919970082273633E-2</v>
      </c>
      <c r="N1791" s="1">
        <v>2544</v>
      </c>
      <c r="O1791" s="1">
        <v>4068</v>
      </c>
      <c r="Q1791" s="61">
        <v>73</v>
      </c>
      <c r="BB1791" s="7">
        <f>IF(Q1791&gt;0,RANK(Q1791,(N1791:P1791,Q1791:AE1791)),0)</f>
        <v>3</v>
      </c>
      <c r="BC1791" s="7">
        <f>IF(R1791&gt;0,RANK(R1791,(N1791:P1791,Q1791:AE1791)),0)</f>
        <v>0</v>
      </c>
      <c r="BD1791" s="7">
        <f>IF(T1791&gt;0,RANK(T1791,(N1791:P1791,Q1791:AE1791)),0)</f>
        <v>0</v>
      </c>
      <c r="BE1791" s="7">
        <f>IF(S1791&gt;0,RANK(S1791,(N1791:P1791,Q1791:AE1791)),0)</f>
        <v>0</v>
      </c>
      <c r="BF1791" s="2">
        <f t="shared" si="704"/>
        <v>1.0919970082273748E-2</v>
      </c>
      <c r="BG1791" s="2">
        <f t="shared" si="705"/>
        <v>0</v>
      </c>
      <c r="BH1791" s="2">
        <f t="shared" si="706"/>
        <v>0</v>
      </c>
      <c r="BI1791" s="2">
        <f t="shared" si="707"/>
        <v>0</v>
      </c>
      <c r="BK1791" t="s">
        <v>680</v>
      </c>
      <c r="BL1791" t="s">
        <v>841</v>
      </c>
      <c r="BO1791" s="99">
        <v>46</v>
      </c>
      <c r="BP1791" s="97">
        <v>127</v>
      </c>
      <c r="BQ1791" s="103">
        <f t="shared" si="708"/>
        <v>46127</v>
      </c>
      <c r="BS1791" s="7" t="s">
        <v>2466</v>
      </c>
    </row>
    <row r="1792" spans="1:71" ht="14" hidden="1" customHeight="1" outlineLevel="1" x14ac:dyDescent="0.2">
      <c r="A1792" t="s">
        <v>306</v>
      </c>
      <c r="B1792" t="s">
        <v>841</v>
      </c>
      <c r="C1792" s="1">
        <f t="shared" si="699"/>
        <v>2259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0</v>
      </c>
      <c r="G1792" s="1">
        <f t="shared" si="697"/>
        <v>716</v>
      </c>
      <c r="H1792" s="2">
        <f t="shared" si="698"/>
        <v>0.31695440460380697</v>
      </c>
      <c r="I1792" s="2"/>
      <c r="J1792" s="2">
        <f t="shared" si="700"/>
        <v>0.33289065958388669</v>
      </c>
      <c r="K1792" s="2">
        <f t="shared" si="701"/>
        <v>0.64984506418769372</v>
      </c>
      <c r="L1792" s="2">
        <f t="shared" si="702"/>
        <v>0</v>
      </c>
      <c r="M1792" s="2">
        <f t="shared" si="703"/>
        <v>1.7264276228419528E-2</v>
      </c>
      <c r="N1792" s="1">
        <v>752</v>
      </c>
      <c r="O1792" s="1">
        <v>1468</v>
      </c>
      <c r="Q1792" s="61">
        <v>39</v>
      </c>
      <c r="BB1792" s="7">
        <f>IF(Q1792&gt;0,RANK(Q1792,(N1792:P1792,Q1792:AE1792)),0)</f>
        <v>3</v>
      </c>
      <c r="BC1792" s="7">
        <f>IF(R1792&gt;0,RANK(R1792,(N1792:P1792,Q1792:AE1792)),0)</f>
        <v>0</v>
      </c>
      <c r="BD1792" s="7">
        <f>IF(T1792&gt;0,RANK(T1792,(N1792:P1792,Q1792:AE1792)),0)</f>
        <v>0</v>
      </c>
      <c r="BE1792" s="7">
        <f>IF(S1792&gt;0,RANK(S1792,(N1792:P1792,Q1792:AE1792)),0)</f>
        <v>0</v>
      </c>
      <c r="BF1792" s="2">
        <f t="shared" si="704"/>
        <v>1.7264276228419653E-2</v>
      </c>
      <c r="BG1792" s="2">
        <f t="shared" si="705"/>
        <v>0</v>
      </c>
      <c r="BH1792" s="2">
        <f t="shared" si="706"/>
        <v>0</v>
      </c>
      <c r="BI1792" s="2">
        <f t="shared" si="707"/>
        <v>0</v>
      </c>
      <c r="BK1792" t="s">
        <v>306</v>
      </c>
      <c r="BL1792" t="s">
        <v>841</v>
      </c>
      <c r="BO1792" s="99">
        <v>46</v>
      </c>
      <c r="BP1792" s="97">
        <v>129</v>
      </c>
      <c r="BQ1792" s="103">
        <f t="shared" si="708"/>
        <v>46129</v>
      </c>
      <c r="BS1792" s="7" t="s">
        <v>2466</v>
      </c>
    </row>
    <row r="1793" spans="1:74" ht="14" hidden="1" customHeight="1" outlineLevel="1" x14ac:dyDescent="0.2">
      <c r="A1793" t="s">
        <v>307</v>
      </c>
      <c r="B1793" t="s">
        <v>841</v>
      </c>
      <c r="C1793" s="1">
        <f t="shared" si="699"/>
        <v>9012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97"/>
        <v>636</v>
      </c>
      <c r="H1793" s="2">
        <f t="shared" si="698"/>
        <v>7.057256990679095E-2</v>
      </c>
      <c r="I1793" s="2"/>
      <c r="J1793" s="2">
        <f t="shared" si="700"/>
        <v>0.52785175321793165</v>
      </c>
      <c r="K1793" s="2">
        <f t="shared" si="701"/>
        <v>0.4572791833111407</v>
      </c>
      <c r="L1793" s="2">
        <f t="shared" si="702"/>
        <v>0</v>
      </c>
      <c r="M1793" s="2">
        <f>IF(C1793=0,"-",(1-J1793-K1793-L1793))</f>
        <v>1.4869063470927646E-2</v>
      </c>
      <c r="N1793" s="1">
        <v>4757</v>
      </c>
      <c r="O1793" s="1">
        <v>4121</v>
      </c>
      <c r="Q1793" s="61">
        <v>134</v>
      </c>
      <c r="BB1793" s="7">
        <f>IF(Q1793&gt;0,RANK(Q1793,(N1793:P1793,Q1793:AE1793)),0)</f>
        <v>3</v>
      </c>
      <c r="BC1793" s="7">
        <f>IF(R1793&gt;0,RANK(R1793,(N1793:P1793,Q1793:AE1793)),0)</f>
        <v>0</v>
      </c>
      <c r="BD1793" s="7">
        <f>IF(T1793&gt;0,RANK(T1793,(N1793:P1793,Q1793:AE1793)),0)</f>
        <v>0</v>
      </c>
      <c r="BE1793" s="7">
        <f>IF(S1793&gt;0,RANK(S1793,(N1793:P1793,Q1793:AE1793)),0)</f>
        <v>0</v>
      </c>
      <c r="BF1793" s="2">
        <f t="shared" si="704"/>
        <v>1.4869063470927653E-2</v>
      </c>
      <c r="BG1793" s="2">
        <f t="shared" si="705"/>
        <v>0</v>
      </c>
      <c r="BH1793" s="2">
        <f t="shared" si="706"/>
        <v>0</v>
      </c>
      <c r="BI1793" s="2">
        <f t="shared" si="707"/>
        <v>0</v>
      </c>
      <c r="BK1793" t="s">
        <v>307</v>
      </c>
      <c r="BL1793" t="s">
        <v>841</v>
      </c>
      <c r="BO1793" s="99">
        <v>46</v>
      </c>
      <c r="BP1793" s="97">
        <v>135</v>
      </c>
      <c r="BQ1793" s="103">
        <f>BO1793*1000+BP1793</f>
        <v>46135</v>
      </c>
      <c r="BS1793" s="7" t="s">
        <v>2466</v>
      </c>
    </row>
    <row r="1794" spans="1:74" ht="14" hidden="1" customHeight="1" outlineLevel="1" x14ac:dyDescent="0.2">
      <c r="A1794" t="s">
        <v>70</v>
      </c>
      <c r="B1794" t="s">
        <v>841</v>
      </c>
      <c r="C1794" s="1">
        <f t="shared" si="699"/>
        <v>822</v>
      </c>
      <c r="D1794" s="7">
        <f>IF(N1794&gt;0, RANK(N1794,(N1794:P1794,Q1794:AE1794)),0)</f>
        <v>1</v>
      </c>
      <c r="E1794" s="7">
        <f>IF(O1794&gt;0,RANK(O1794,(N1794:P1794,Q1794:AE1794)),0)</f>
        <v>2</v>
      </c>
      <c r="F1794" s="7">
        <f>IF(P1794&gt;0,RANK(P1794,(N1794:P1794,Q1794:AE1794)),0)</f>
        <v>0</v>
      </c>
      <c r="G1794" s="1">
        <f t="shared" si="697"/>
        <v>331</v>
      </c>
      <c r="H1794" s="2">
        <f t="shared" si="698"/>
        <v>0.402676399026764</v>
      </c>
      <c r="I1794" s="2"/>
      <c r="J1794" s="2">
        <f t="shared" si="700"/>
        <v>0.69586374695863751</v>
      </c>
      <c r="K1794" s="2">
        <f t="shared" si="701"/>
        <v>0.29318734793187345</v>
      </c>
      <c r="L1794" s="2">
        <f t="shared" si="702"/>
        <v>0</v>
      </c>
      <c r="M1794" s="2">
        <f>IF(C1794=0,"-",(1-J1794-K1794-L1794))</f>
        <v>1.0948905109489038E-2</v>
      </c>
      <c r="N1794" s="1">
        <v>572</v>
      </c>
      <c r="O1794" s="1">
        <v>241</v>
      </c>
      <c r="Q1794" s="61">
        <v>9</v>
      </c>
      <c r="BB1794" s="7">
        <f>IF(Q1794&gt;0,RANK(Q1794,(N1794:P1794,Q1794:AE1794)),0)</f>
        <v>3</v>
      </c>
      <c r="BC1794" s="7">
        <f>IF(R1794&gt;0,RANK(R1794,(N1794:P1794,Q1794:AE1794)),0)</f>
        <v>0</v>
      </c>
      <c r="BD1794" s="7">
        <f>IF(T1794&gt;0,RANK(T1794,(N1794:P1794,Q1794:AE1794)),0)</f>
        <v>0</v>
      </c>
      <c r="BE1794" s="7">
        <f>IF(S1794&gt;0,RANK(S1794,(N1794:P1794,Q1794:AE1794)),0)</f>
        <v>0</v>
      </c>
      <c r="BF1794" s="2">
        <f t="shared" si="704"/>
        <v>1.0948905109489052E-2</v>
      </c>
      <c r="BG1794" s="2">
        <f t="shared" si="705"/>
        <v>0</v>
      </c>
      <c r="BH1794" s="2">
        <f t="shared" si="706"/>
        <v>0</v>
      </c>
      <c r="BI1794" s="2">
        <f t="shared" si="707"/>
        <v>0</v>
      </c>
      <c r="BK1794" t="s">
        <v>70</v>
      </c>
      <c r="BL1794" t="s">
        <v>841</v>
      </c>
      <c r="BO1794" s="99">
        <v>46</v>
      </c>
      <c r="BP1794" s="97">
        <v>137</v>
      </c>
      <c r="BQ1794" s="103">
        <f>BO1794*1000+BP1794</f>
        <v>46137</v>
      </c>
      <c r="BS1794" s="7" t="s">
        <v>2466</v>
      </c>
    </row>
    <row r="1795" spans="1:74" ht="14" customHeight="1" collapsed="1" x14ac:dyDescent="0.2">
      <c r="A1795" t="s">
        <v>314</v>
      </c>
      <c r="B1795" t="s">
        <v>260</v>
      </c>
      <c r="C1795" s="1">
        <f t="shared" si="699"/>
        <v>339214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0</v>
      </c>
      <c r="G1795" s="1">
        <f t="shared" si="697"/>
        <v>11458</v>
      </c>
      <c r="H1795" s="2">
        <f t="shared" si="698"/>
        <v>3.3778086989334169E-2</v>
      </c>
      <c r="I1795" s="2"/>
      <c r="J1795" s="2">
        <f t="shared" si="700"/>
        <v>0.47596502502844812</v>
      </c>
      <c r="K1795" s="2">
        <f t="shared" si="701"/>
        <v>0.50974311201778233</v>
      </c>
      <c r="L1795" s="2">
        <f t="shared" si="702"/>
        <v>0</v>
      </c>
      <c r="M1795" s="2">
        <f>IF(C1795=0,"-",(1-J1795-K1795-L1795))</f>
        <v>1.4291862953769496E-2</v>
      </c>
      <c r="N1795" s="1">
        <f>SUM(N1729:N1794)</f>
        <v>161454</v>
      </c>
      <c r="O1795" s="1">
        <f>SUM(O1729:O1794)</f>
        <v>172912</v>
      </c>
      <c r="Q1795" s="1">
        <f>SUM(Q1729:Q1794)</f>
        <v>4848</v>
      </c>
      <c r="BB1795" s="7">
        <f>IF(Q1795&gt;0,RANK(Q1795,(N1795:P1795,Q1795:AE1795)),0)</f>
        <v>3</v>
      </c>
      <c r="BC1795" s="7">
        <f>IF(R1795&gt;0,RANK(R1795,(N1795:P1795,Q1795:AE1795)),0)</f>
        <v>0</v>
      </c>
      <c r="BD1795" s="7">
        <f>IF(T1795&gt;0,RANK(T1795,(N1795:P1795,Q1795:AE1795)),0)</f>
        <v>0</v>
      </c>
      <c r="BE1795" s="7">
        <f>IF(S1795&gt;0,RANK(S1795,(N1795:P1795,Q1795:AE1795)),0)</f>
        <v>0</v>
      </c>
      <c r="BF1795" s="2">
        <f t="shared" si="704"/>
        <v>1.4291862953769597E-2</v>
      </c>
      <c r="BG1795" s="2">
        <f t="shared" si="705"/>
        <v>0</v>
      </c>
      <c r="BH1795" s="2">
        <f t="shared" si="706"/>
        <v>0</v>
      </c>
      <c r="BI1795" s="2">
        <f t="shared" si="707"/>
        <v>0</v>
      </c>
      <c r="BK1795" t="s">
        <v>314</v>
      </c>
      <c r="BL1795" t="s">
        <v>260</v>
      </c>
      <c r="BO1795" s="99">
        <v>46</v>
      </c>
      <c r="BP1795" s="97"/>
      <c r="BQ1795" s="99">
        <v>46</v>
      </c>
      <c r="BS1795" s="7" t="s">
        <v>887</v>
      </c>
    </row>
    <row r="1796" spans="1:74" ht="14" customHeight="1" x14ac:dyDescent="0.2">
      <c r="C1796" s="1"/>
      <c r="E1796" s="7"/>
      <c r="F1796" s="7"/>
      <c r="I1796" s="2"/>
      <c r="Q1796" s="61"/>
      <c r="R1796" s="61"/>
      <c r="S1796" s="61"/>
      <c r="T1796" s="61"/>
      <c r="U1796" s="61"/>
      <c r="V1796" s="61"/>
      <c r="W1796" s="61"/>
      <c r="X1796" s="61"/>
      <c r="Y1796" s="61"/>
      <c r="Z1796" s="61"/>
      <c r="BB1796" s="7"/>
      <c r="BC1796" s="7"/>
      <c r="BD1796" s="7"/>
      <c r="BE1796" s="7"/>
      <c r="BO1796" s="99"/>
      <c r="BP1796" s="97"/>
    </row>
    <row r="1797" spans="1:74" s="1" customFormat="1" ht="14" hidden="1" customHeight="1" outlineLevel="1" x14ac:dyDescent="0.2">
      <c r="A1797" t="s">
        <v>1047</v>
      </c>
      <c r="B1797" t="s">
        <v>1250</v>
      </c>
      <c r="C1797" s="1">
        <f t="shared" ref="C1797:C1828" si="709">SUM(N1797:AY1797)</f>
        <v>26040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0</v>
      </c>
      <c r="G1797" s="1">
        <f t="shared" ref="G1797:G1860" si="710">IF(C1797&gt;0,MAX(N1797:P1797)-LARGE(N1797:P1797,2),0)</f>
        <v>6803</v>
      </c>
      <c r="H1797" s="2">
        <f t="shared" ref="H1797:H1860" si="711">IF(C1797&gt;0,G1797/C1797,0)</f>
        <v>0.26125192012288784</v>
      </c>
      <c r="I1797" s="2"/>
      <c r="J1797" s="2">
        <f t="shared" ref="J1797:J1828" si="712">IF($C1797=0,"-",N1797/$C1797)</f>
        <v>0.36336405529953919</v>
      </c>
      <c r="K1797" s="2">
        <f t="shared" ref="K1797:K1828" si="713">IF($C1797=0,"-",O1797/$C1797)</f>
        <v>0.62461597542242708</v>
      </c>
      <c r="L1797" s="2">
        <f t="shared" ref="L1797:L1828" si="714">IF($C1797=0,"-",P1797/$C1797)</f>
        <v>0</v>
      </c>
      <c r="M1797" s="2">
        <f t="shared" ref="M1797:M1828" si="715">IF(C1797=0,"-",(1-J1797-K1797-L1797))</f>
        <v>1.2019969278033726E-2</v>
      </c>
      <c r="N1797" s="1">
        <v>9462</v>
      </c>
      <c r="O1797" s="1">
        <v>16265</v>
      </c>
      <c r="Q1797" s="61"/>
      <c r="R1797" s="61">
        <v>9</v>
      </c>
      <c r="S1797" s="61"/>
      <c r="T1797" s="61"/>
      <c r="U1797" s="61"/>
      <c r="V1797" s="61"/>
      <c r="W1797" s="61"/>
      <c r="X1797" s="61">
        <v>37</v>
      </c>
      <c r="Y1797" s="61">
        <v>58</v>
      </c>
      <c r="Z1797" s="61">
        <v>22</v>
      </c>
      <c r="AA1797" s="1">
        <v>4</v>
      </c>
      <c r="AB1797" s="1">
        <v>5</v>
      </c>
      <c r="AC1797" s="1">
        <v>4</v>
      </c>
      <c r="AD1797" s="1">
        <v>9</v>
      </c>
      <c r="AE1797" s="1">
        <v>7</v>
      </c>
      <c r="AF1797" s="1">
        <v>21</v>
      </c>
      <c r="AG1797" s="1">
        <v>3</v>
      </c>
      <c r="AH1797" s="1">
        <v>9</v>
      </c>
      <c r="AI1797" s="1">
        <v>2</v>
      </c>
      <c r="AJ1797" s="1">
        <v>13</v>
      </c>
      <c r="AK1797" s="1">
        <v>3</v>
      </c>
      <c r="AL1797" s="1">
        <v>25</v>
      </c>
      <c r="AM1797" s="1">
        <v>20</v>
      </c>
      <c r="AN1797" s="1">
        <v>7</v>
      </c>
      <c r="AO1797" s="1">
        <v>12</v>
      </c>
      <c r="AP1797" s="1">
        <v>3</v>
      </c>
      <c r="AQ1797" s="1">
        <v>7</v>
      </c>
      <c r="AR1797" s="1">
        <v>23</v>
      </c>
      <c r="AS1797" s="1">
        <v>0</v>
      </c>
      <c r="AT1797" s="1">
        <v>1</v>
      </c>
      <c r="AU1797" s="1">
        <v>1</v>
      </c>
      <c r="AV1797" s="1">
        <v>8</v>
      </c>
      <c r="AW1797" s="1">
        <v>0</v>
      </c>
      <c r="BB1797" s="7">
        <f>IF(Q1797&gt;0,RANK(Q1797,(N1797:P1797,Q1797:AE1797)),0)</f>
        <v>0</v>
      </c>
      <c r="BC1797" s="7">
        <f>IF(R1797&gt;0,RANK(R1797,(N1797:P1797,Q1797:AE1797)),0)</f>
        <v>6</v>
      </c>
      <c r="BD1797" s="7">
        <f>IF(T1797&gt;0,RANK(T1797,(N1797:P1797,Q1797:AE1797)),0)</f>
        <v>0</v>
      </c>
      <c r="BE1797" s="7">
        <f>IF(S1797&gt;0,RANK(S1797,(N1797:P1797,Q1797:AE1797)),0)</f>
        <v>0</v>
      </c>
      <c r="BF1797" s="2">
        <f t="shared" ref="BF1797:BF1828" si="716">IF($C1797=0,"-",Q1797/$C1797)</f>
        <v>0</v>
      </c>
      <c r="BG1797" s="2">
        <f t="shared" ref="BG1797:BG1828" si="717">IF($C1797=0,"-",R1797/$C1797)</f>
        <v>3.456221198156682E-4</v>
      </c>
      <c r="BH1797" s="2">
        <f t="shared" ref="BH1797:BH1828" si="718">IF($C1797=0,"-",T1797/$C1797)</f>
        <v>0</v>
      </c>
      <c r="BI1797" s="2">
        <f t="shared" ref="BI1797:BI1828" si="719">IF($C1797=0,"-",S1797/$C1797)</f>
        <v>0</v>
      </c>
      <c r="BJ1797" s="2"/>
      <c r="BK1797" t="s">
        <v>1047</v>
      </c>
      <c r="BL1797" t="s">
        <v>1250</v>
      </c>
      <c r="BO1797" s="99">
        <v>47</v>
      </c>
      <c r="BP1797" s="97">
        <v>1</v>
      </c>
      <c r="BQ1797" s="103">
        <f t="shared" ref="BQ1797:BQ1828" si="720">BO1797*1000+BP1797</f>
        <v>47001</v>
      </c>
      <c r="BS1797" s="7" t="s">
        <v>2466</v>
      </c>
      <c r="BT1797" s="95"/>
      <c r="BU1797" s="95"/>
      <c r="BV1797" s="95"/>
    </row>
    <row r="1798" spans="1:74" s="1" customFormat="1" ht="14" hidden="1" customHeight="1" outlineLevel="1" x14ac:dyDescent="0.2">
      <c r="A1798" t="s">
        <v>13</v>
      </c>
      <c r="B1798" t="s">
        <v>1250</v>
      </c>
      <c r="C1798" s="1">
        <f t="shared" si="709"/>
        <v>13049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0</v>
      </c>
      <c r="G1798" s="1">
        <f t="shared" si="710"/>
        <v>6042</v>
      </c>
      <c r="H1798" s="2">
        <f t="shared" si="711"/>
        <v>0.46302398651237642</v>
      </c>
      <c r="I1798" s="2"/>
      <c r="J1798" s="2">
        <f t="shared" si="712"/>
        <v>0.26415817304007971</v>
      </c>
      <c r="K1798" s="2">
        <f t="shared" si="713"/>
        <v>0.72718215955245613</v>
      </c>
      <c r="L1798" s="2">
        <f t="shared" si="714"/>
        <v>0</v>
      </c>
      <c r="M1798" s="2">
        <f t="shared" si="715"/>
        <v>8.6596674074641555E-3</v>
      </c>
      <c r="N1798" s="1">
        <v>3447</v>
      </c>
      <c r="O1798" s="1">
        <v>9489</v>
      </c>
      <c r="Q1798" s="61"/>
      <c r="R1798" s="61">
        <v>4</v>
      </c>
      <c r="S1798" s="61"/>
      <c r="T1798" s="61"/>
      <c r="U1798" s="61"/>
      <c r="V1798" s="61"/>
      <c r="W1798" s="61"/>
      <c r="X1798" s="61">
        <v>12</v>
      </c>
      <c r="Y1798" s="61">
        <v>24</v>
      </c>
      <c r="Z1798" s="61">
        <v>1</v>
      </c>
      <c r="AA1798" s="1">
        <v>4</v>
      </c>
      <c r="AB1798" s="1">
        <v>2</v>
      </c>
      <c r="AC1798" s="1">
        <v>3</v>
      </c>
      <c r="AD1798" s="1">
        <v>13</v>
      </c>
      <c r="AE1798" s="1">
        <v>3</v>
      </c>
      <c r="AF1798" s="1">
        <v>5</v>
      </c>
      <c r="AG1798" s="1">
        <v>1</v>
      </c>
      <c r="AH1798" s="1">
        <v>1</v>
      </c>
      <c r="AI1798" s="1">
        <v>4</v>
      </c>
      <c r="AJ1798" s="1">
        <v>1</v>
      </c>
      <c r="AK1798" s="1">
        <v>0</v>
      </c>
      <c r="AL1798" s="1">
        <v>8</v>
      </c>
      <c r="AM1798" s="1">
        <v>4</v>
      </c>
      <c r="AN1798" s="1">
        <v>1</v>
      </c>
      <c r="AO1798" s="1">
        <v>3</v>
      </c>
      <c r="AP1798" s="1">
        <v>2</v>
      </c>
      <c r="AQ1798" s="1">
        <v>3</v>
      </c>
      <c r="AR1798" s="1">
        <v>7</v>
      </c>
      <c r="AS1798" s="1">
        <v>1</v>
      </c>
      <c r="AT1798" s="1">
        <v>1</v>
      </c>
      <c r="AU1798" s="1">
        <v>0</v>
      </c>
      <c r="AV1798" s="1">
        <v>5</v>
      </c>
      <c r="AW1798" s="1">
        <v>0</v>
      </c>
      <c r="BB1798" s="7">
        <f>IF(Q1798&gt;0,RANK(Q1798,(N1798:P1798,Q1798:AE1798)),0)</f>
        <v>0</v>
      </c>
      <c r="BC1798" s="7">
        <f>IF(R1798&gt;0,RANK(R1798,(N1798:P1798,Q1798:AE1798)),0)</f>
        <v>6</v>
      </c>
      <c r="BD1798" s="7">
        <f>IF(T1798&gt;0,RANK(T1798,(N1798:P1798,Q1798:AE1798)),0)</f>
        <v>0</v>
      </c>
      <c r="BE1798" s="7">
        <f>IF(S1798&gt;0,RANK(S1798,(N1798:P1798,Q1798:AE1798)),0)</f>
        <v>0</v>
      </c>
      <c r="BF1798" s="2">
        <f t="shared" si="716"/>
        <v>0</v>
      </c>
      <c r="BG1798" s="2">
        <f t="shared" si="717"/>
        <v>3.0653689937926279E-4</v>
      </c>
      <c r="BH1798" s="2">
        <f t="shared" si="718"/>
        <v>0</v>
      </c>
      <c r="BI1798" s="2">
        <f t="shared" si="719"/>
        <v>0</v>
      </c>
      <c r="BJ1798" s="2"/>
      <c r="BK1798" t="s">
        <v>13</v>
      </c>
      <c r="BL1798" t="s">
        <v>1250</v>
      </c>
      <c r="BO1798" s="99">
        <v>47</v>
      </c>
      <c r="BP1798" s="97">
        <v>3</v>
      </c>
      <c r="BQ1798" s="103">
        <f t="shared" si="720"/>
        <v>47003</v>
      </c>
      <c r="BS1798" s="7" t="s">
        <v>2466</v>
      </c>
      <c r="BT1798" s="95"/>
      <c r="BU1798" s="95"/>
      <c r="BV1798" s="95"/>
    </row>
    <row r="1799" spans="1:74" s="1" customFormat="1" ht="14" hidden="1" customHeight="1" outlineLevel="1" x14ac:dyDescent="0.2">
      <c r="A1799" t="s">
        <v>525</v>
      </c>
      <c r="B1799" t="s">
        <v>1250</v>
      </c>
      <c r="C1799" s="1">
        <f t="shared" si="709"/>
        <v>5346</v>
      </c>
      <c r="D1799" s="7">
        <f>IF(N1799&gt;0, RANK(N1799,(N1799:P1799,Q1799:AE1799)),0)</f>
        <v>2</v>
      </c>
      <c r="E1799" s="7">
        <f>IF(O1799&gt;0,RANK(O1799,(N1799:P1799,Q1799:AE1799)),0)</f>
        <v>1</v>
      </c>
      <c r="F1799" s="7">
        <f>IF(P1799&gt;0,RANK(P1799,(N1799:P1799,Q1799:AE1799)),0)</f>
        <v>0</v>
      </c>
      <c r="G1799" s="1">
        <f t="shared" si="710"/>
        <v>2097</v>
      </c>
      <c r="H1799" s="2">
        <f t="shared" si="711"/>
        <v>0.39225589225589225</v>
      </c>
      <c r="I1799" s="2"/>
      <c r="J1799" s="2">
        <f t="shared" si="712"/>
        <v>0.2991021324354658</v>
      </c>
      <c r="K1799" s="2">
        <f t="shared" si="713"/>
        <v>0.69135802469135799</v>
      </c>
      <c r="L1799" s="2">
        <f t="shared" si="714"/>
        <v>0</v>
      </c>
      <c r="M1799" s="2">
        <f t="shared" si="715"/>
        <v>9.5398428731762186E-3</v>
      </c>
      <c r="N1799" s="1">
        <v>1599</v>
      </c>
      <c r="O1799" s="1">
        <v>3696</v>
      </c>
      <c r="Q1799" s="61"/>
      <c r="R1799" s="61">
        <v>0</v>
      </c>
      <c r="S1799" s="61"/>
      <c r="T1799" s="61"/>
      <c r="U1799" s="61"/>
      <c r="V1799" s="61"/>
      <c r="W1799" s="61"/>
      <c r="X1799" s="61">
        <v>7</v>
      </c>
      <c r="Y1799" s="61">
        <v>11</v>
      </c>
      <c r="Z1799" s="61">
        <v>3</v>
      </c>
      <c r="AA1799" s="1">
        <v>1</v>
      </c>
      <c r="AB1799" s="1">
        <v>2</v>
      </c>
      <c r="AC1799" s="1">
        <v>0</v>
      </c>
      <c r="AD1799" s="1">
        <v>3</v>
      </c>
      <c r="AE1799" s="1">
        <v>4</v>
      </c>
      <c r="AF1799" s="1">
        <v>1</v>
      </c>
      <c r="AG1799" s="1">
        <v>2</v>
      </c>
      <c r="AH1799" s="1">
        <v>0</v>
      </c>
      <c r="AI1799" s="1">
        <v>0</v>
      </c>
      <c r="AJ1799" s="1">
        <v>1</v>
      </c>
      <c r="AK1799" s="1">
        <v>3</v>
      </c>
      <c r="AL1799" s="1">
        <v>0</v>
      </c>
      <c r="AM1799" s="1">
        <v>2</v>
      </c>
      <c r="AN1799" s="1">
        <v>0</v>
      </c>
      <c r="AO1799" s="1">
        <v>1</v>
      </c>
      <c r="AP1799" s="1">
        <v>2</v>
      </c>
      <c r="AQ1799" s="1">
        <v>1</v>
      </c>
      <c r="AR1799" s="1">
        <v>0</v>
      </c>
      <c r="AS1799" s="1">
        <v>0</v>
      </c>
      <c r="AT1799" s="1">
        <v>0</v>
      </c>
      <c r="AU1799" s="1">
        <v>0</v>
      </c>
      <c r="AV1799" s="1">
        <v>7</v>
      </c>
      <c r="AW1799" s="1">
        <v>0</v>
      </c>
      <c r="BB1799" s="7">
        <f>IF(Q1799&gt;0,RANK(Q1799,(N1799:P1799,Q1799:AE1799)),0)</f>
        <v>0</v>
      </c>
      <c r="BC1799" s="7">
        <f>IF(R1799&gt;0,RANK(R1799,(N1799:P1799,Q1799:AE1799)),0)</f>
        <v>0</v>
      </c>
      <c r="BD1799" s="7">
        <f>IF(T1799&gt;0,RANK(T1799,(N1799:P1799,Q1799:AE1799)),0)</f>
        <v>0</v>
      </c>
      <c r="BE1799" s="7">
        <f>IF(S1799&gt;0,RANK(S1799,(N1799:P1799,Q1799:AE1799)),0)</f>
        <v>0</v>
      </c>
      <c r="BF1799" s="2">
        <f t="shared" si="716"/>
        <v>0</v>
      </c>
      <c r="BG1799" s="2">
        <f t="shared" si="717"/>
        <v>0</v>
      </c>
      <c r="BH1799" s="2">
        <f t="shared" si="718"/>
        <v>0</v>
      </c>
      <c r="BI1799" s="2">
        <f t="shared" si="719"/>
        <v>0</v>
      </c>
      <c r="BJ1799" s="2"/>
      <c r="BK1799" t="s">
        <v>525</v>
      </c>
      <c r="BL1799" t="s">
        <v>1250</v>
      </c>
      <c r="BO1799" s="99">
        <v>47</v>
      </c>
      <c r="BP1799" s="97">
        <v>5</v>
      </c>
      <c r="BQ1799" s="103">
        <f t="shared" si="720"/>
        <v>47005</v>
      </c>
      <c r="BS1799" s="7" t="s">
        <v>2466</v>
      </c>
      <c r="BT1799" s="95"/>
      <c r="BU1799" s="95"/>
      <c r="BV1799" s="95"/>
    </row>
    <row r="1800" spans="1:74" s="1" customFormat="1" ht="14" hidden="1" customHeight="1" outlineLevel="1" x14ac:dyDescent="0.2">
      <c r="A1800" t="s">
        <v>236</v>
      </c>
      <c r="B1800" t="s">
        <v>1250</v>
      </c>
      <c r="C1800" s="1">
        <f t="shared" si="709"/>
        <v>4072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0</v>
      </c>
      <c r="G1800" s="1">
        <f t="shared" si="710"/>
        <v>2179</v>
      </c>
      <c r="H1800" s="2">
        <f t="shared" si="711"/>
        <v>0.53511787819253442</v>
      </c>
      <c r="I1800" s="2"/>
      <c r="J1800" s="2">
        <f t="shared" si="712"/>
        <v>0.22666994106090374</v>
      </c>
      <c r="K1800" s="2">
        <f t="shared" si="713"/>
        <v>0.76178781925343808</v>
      </c>
      <c r="L1800" s="2">
        <f t="shared" si="714"/>
        <v>0</v>
      </c>
      <c r="M1800" s="2">
        <f t="shared" si="715"/>
        <v>1.1542239685658151E-2</v>
      </c>
      <c r="N1800" s="1">
        <v>923</v>
      </c>
      <c r="O1800" s="1">
        <v>3102</v>
      </c>
      <c r="Q1800" s="61"/>
      <c r="R1800" s="61">
        <v>1</v>
      </c>
      <c r="S1800" s="61"/>
      <c r="T1800" s="61"/>
      <c r="U1800" s="61"/>
      <c r="V1800" s="61"/>
      <c r="W1800" s="61"/>
      <c r="X1800" s="61">
        <v>8</v>
      </c>
      <c r="Y1800" s="61">
        <v>8</v>
      </c>
      <c r="Z1800" s="61">
        <v>4</v>
      </c>
      <c r="AA1800" s="1">
        <v>1</v>
      </c>
      <c r="AB1800" s="1">
        <v>0</v>
      </c>
      <c r="AC1800" s="1">
        <v>0</v>
      </c>
      <c r="AD1800" s="1">
        <v>2</v>
      </c>
      <c r="AE1800" s="1">
        <v>3</v>
      </c>
      <c r="AF1800" s="1">
        <v>0</v>
      </c>
      <c r="AG1800" s="1">
        <v>1</v>
      </c>
      <c r="AH1800" s="1">
        <v>0</v>
      </c>
      <c r="AI1800" s="1">
        <v>0</v>
      </c>
      <c r="AJ1800" s="1">
        <v>0</v>
      </c>
      <c r="AK1800" s="1">
        <v>2</v>
      </c>
      <c r="AL1800" s="1">
        <v>4</v>
      </c>
      <c r="AM1800" s="1">
        <v>3</v>
      </c>
      <c r="AN1800" s="1">
        <v>0</v>
      </c>
      <c r="AO1800" s="1">
        <v>4</v>
      </c>
      <c r="AP1800" s="1">
        <v>1</v>
      </c>
      <c r="AQ1800" s="1">
        <v>3</v>
      </c>
      <c r="AR1800" s="1">
        <v>0</v>
      </c>
      <c r="AS1800" s="1">
        <v>1</v>
      </c>
      <c r="AT1800" s="1">
        <v>1</v>
      </c>
      <c r="AU1800" s="1">
        <v>0</v>
      </c>
      <c r="AV1800" s="1">
        <v>0</v>
      </c>
      <c r="AW1800" s="1">
        <v>0</v>
      </c>
      <c r="BB1800" s="7">
        <f>IF(Q1800&gt;0,RANK(Q1800,(N1800:P1800,Q1800:AE1800)),0)</f>
        <v>0</v>
      </c>
      <c r="BC1800" s="7">
        <f>IF(R1800&gt;0,RANK(R1800,(N1800:P1800,Q1800:AE1800)),0)</f>
        <v>8</v>
      </c>
      <c r="BD1800" s="7">
        <f>IF(T1800&gt;0,RANK(T1800,(N1800:P1800,Q1800:AE1800)),0)</f>
        <v>0</v>
      </c>
      <c r="BE1800" s="7">
        <f>IF(S1800&gt;0,RANK(S1800,(N1800:P1800,Q1800:AE1800)),0)</f>
        <v>0</v>
      </c>
      <c r="BF1800" s="2">
        <f t="shared" si="716"/>
        <v>0</v>
      </c>
      <c r="BG1800" s="2">
        <f t="shared" si="717"/>
        <v>2.4557956777996069E-4</v>
      </c>
      <c r="BH1800" s="2">
        <f t="shared" si="718"/>
        <v>0</v>
      </c>
      <c r="BI1800" s="2">
        <f t="shared" si="719"/>
        <v>0</v>
      </c>
      <c r="BJ1800" s="2"/>
      <c r="BK1800" t="s">
        <v>236</v>
      </c>
      <c r="BL1800" t="s">
        <v>1250</v>
      </c>
      <c r="BO1800" s="99">
        <v>47</v>
      </c>
      <c r="BP1800" s="97">
        <v>7</v>
      </c>
      <c r="BQ1800" s="103">
        <f t="shared" si="720"/>
        <v>47007</v>
      </c>
      <c r="BS1800" s="7" t="s">
        <v>2466</v>
      </c>
      <c r="BT1800" s="95"/>
      <c r="BU1800" s="95"/>
      <c r="BV1800" s="95"/>
    </row>
    <row r="1801" spans="1:74" s="1" customFormat="1" ht="14" hidden="1" customHeight="1" outlineLevel="1" x14ac:dyDescent="0.2">
      <c r="A1801" t="s">
        <v>2132</v>
      </c>
      <c r="B1801" t="s">
        <v>1250</v>
      </c>
      <c r="C1801" s="1">
        <f t="shared" si="709"/>
        <v>46775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0</v>
      </c>
      <c r="G1801" s="1">
        <f t="shared" si="710"/>
        <v>19596</v>
      </c>
      <c r="H1801" s="2">
        <f t="shared" si="711"/>
        <v>0.41894174238375198</v>
      </c>
      <c r="I1801" s="2"/>
      <c r="J1801" s="2">
        <f t="shared" si="712"/>
        <v>0.28566541956173169</v>
      </c>
      <c r="K1801" s="2">
        <f t="shared" si="713"/>
        <v>0.70460716194548367</v>
      </c>
      <c r="L1801" s="2">
        <f t="shared" si="714"/>
        <v>0</v>
      </c>
      <c r="M1801" s="2">
        <f t="shared" si="715"/>
        <v>9.7274184927846896E-3</v>
      </c>
      <c r="N1801" s="1">
        <v>13362</v>
      </c>
      <c r="O1801" s="1">
        <v>32958</v>
      </c>
      <c r="Q1801" s="61"/>
      <c r="R1801" s="61">
        <v>21</v>
      </c>
      <c r="S1801" s="61"/>
      <c r="T1801" s="61"/>
      <c r="U1801" s="61"/>
      <c r="V1801" s="61"/>
      <c r="W1801" s="61"/>
      <c r="X1801" s="61">
        <v>39</v>
      </c>
      <c r="Y1801" s="61">
        <v>102</v>
      </c>
      <c r="Z1801" s="61">
        <v>23</v>
      </c>
      <c r="AA1801" s="1">
        <v>12</v>
      </c>
      <c r="AB1801" s="1">
        <v>8</v>
      </c>
      <c r="AC1801" s="1">
        <v>11</v>
      </c>
      <c r="AD1801" s="1">
        <v>13</v>
      </c>
      <c r="AE1801" s="1">
        <v>12</v>
      </c>
      <c r="AF1801" s="1">
        <v>4</v>
      </c>
      <c r="AG1801" s="1">
        <v>8</v>
      </c>
      <c r="AH1801" s="1">
        <v>8</v>
      </c>
      <c r="AI1801" s="1">
        <v>9</v>
      </c>
      <c r="AJ1801" s="1">
        <v>9</v>
      </c>
      <c r="AK1801" s="1">
        <v>5</v>
      </c>
      <c r="AL1801" s="1">
        <v>50</v>
      </c>
      <c r="AM1801" s="1">
        <v>14</v>
      </c>
      <c r="AN1801" s="1">
        <v>18</v>
      </c>
      <c r="AO1801" s="1">
        <v>8</v>
      </c>
      <c r="AP1801" s="1">
        <v>10</v>
      </c>
      <c r="AQ1801" s="1">
        <v>7</v>
      </c>
      <c r="AR1801" s="1">
        <v>36</v>
      </c>
      <c r="AS1801" s="1">
        <v>5</v>
      </c>
      <c r="AT1801" s="1">
        <v>7</v>
      </c>
      <c r="AU1801" s="1">
        <v>3</v>
      </c>
      <c r="AV1801" s="1">
        <v>13</v>
      </c>
      <c r="AW1801" s="1">
        <v>0</v>
      </c>
      <c r="BB1801" s="7">
        <f>IF(Q1801&gt;0,RANK(Q1801,(N1801:P1801,Q1801:AE1801)),0)</f>
        <v>0</v>
      </c>
      <c r="BC1801" s="7">
        <f>IF(R1801&gt;0,RANK(R1801,(N1801:P1801,Q1801:AE1801)),0)</f>
        <v>6</v>
      </c>
      <c r="BD1801" s="7">
        <f>IF(T1801&gt;0,RANK(T1801,(N1801:P1801,Q1801:AE1801)),0)</f>
        <v>0</v>
      </c>
      <c r="BE1801" s="7">
        <f>IF(S1801&gt;0,RANK(S1801,(N1801:P1801,Q1801:AE1801)),0)</f>
        <v>0</v>
      </c>
      <c r="BF1801" s="2">
        <f t="shared" si="716"/>
        <v>0</v>
      </c>
      <c r="BG1801" s="2">
        <f t="shared" si="717"/>
        <v>4.489577765900588E-4</v>
      </c>
      <c r="BH1801" s="2">
        <f t="shared" si="718"/>
        <v>0</v>
      </c>
      <c r="BI1801" s="2">
        <f t="shared" si="719"/>
        <v>0</v>
      </c>
      <c r="BJ1801" s="2"/>
      <c r="BK1801" t="s">
        <v>2132</v>
      </c>
      <c r="BL1801" t="s">
        <v>1250</v>
      </c>
      <c r="BO1801" s="99">
        <v>47</v>
      </c>
      <c r="BP1801" s="97">
        <v>9</v>
      </c>
      <c r="BQ1801" s="103">
        <f t="shared" si="720"/>
        <v>47009</v>
      </c>
      <c r="BS1801" s="7" t="s">
        <v>2466</v>
      </c>
      <c r="BT1801" s="95"/>
      <c r="BU1801" s="95"/>
      <c r="BV1801" s="95"/>
    </row>
    <row r="1802" spans="1:74" s="1" customFormat="1" ht="14" hidden="1" customHeight="1" outlineLevel="1" x14ac:dyDescent="0.2">
      <c r="A1802" t="s">
        <v>1244</v>
      </c>
      <c r="B1802" t="s">
        <v>1250</v>
      </c>
      <c r="C1802" s="1">
        <f t="shared" si="709"/>
        <v>33765</v>
      </c>
      <c r="D1802" s="7">
        <f>IF(N1802&gt;0, RANK(N1802,(N1802:P1802,Q1802:AE1802)),0)</f>
        <v>2</v>
      </c>
      <c r="E1802" s="7">
        <f>IF(O1802&gt;0,RANK(O1802,(N1802:P1802,Q1802:AE1802)),0)</f>
        <v>1</v>
      </c>
      <c r="F1802" s="7">
        <f>IF(P1802&gt;0,RANK(P1802,(N1802:P1802,Q1802:AE1802)),0)</f>
        <v>0</v>
      </c>
      <c r="G1802" s="1">
        <f t="shared" si="710"/>
        <v>18836</v>
      </c>
      <c r="H1802" s="2">
        <f t="shared" si="711"/>
        <v>0.5578557678069006</v>
      </c>
      <c r="I1802" s="2"/>
      <c r="J1802" s="2">
        <f t="shared" si="712"/>
        <v>0.21581519324744558</v>
      </c>
      <c r="K1802" s="2">
        <f t="shared" si="713"/>
        <v>0.77367096105434618</v>
      </c>
      <c r="L1802" s="2">
        <f t="shared" si="714"/>
        <v>0</v>
      </c>
      <c r="M1802" s="2">
        <f t="shared" si="715"/>
        <v>1.0513845698208235E-2</v>
      </c>
      <c r="N1802" s="1">
        <v>7287</v>
      </c>
      <c r="O1802" s="1">
        <v>26123</v>
      </c>
      <c r="Q1802" s="61"/>
      <c r="R1802" s="61">
        <v>23</v>
      </c>
      <c r="S1802" s="61"/>
      <c r="T1802" s="61"/>
      <c r="U1802" s="61"/>
      <c r="V1802" s="61"/>
      <c r="W1802" s="61"/>
      <c r="X1802" s="61">
        <v>30</v>
      </c>
      <c r="Y1802" s="61">
        <v>40</v>
      </c>
      <c r="Z1802" s="61">
        <v>11</v>
      </c>
      <c r="AA1802" s="1">
        <v>8</v>
      </c>
      <c r="AB1802" s="1">
        <v>23</v>
      </c>
      <c r="AC1802" s="1">
        <v>27</v>
      </c>
      <c r="AD1802" s="1">
        <v>8</v>
      </c>
      <c r="AE1802" s="1">
        <v>15</v>
      </c>
      <c r="AF1802" s="1">
        <v>7</v>
      </c>
      <c r="AG1802" s="1">
        <v>8</v>
      </c>
      <c r="AH1802" s="1">
        <v>15</v>
      </c>
      <c r="AI1802" s="1">
        <v>1</v>
      </c>
      <c r="AJ1802" s="1">
        <v>7</v>
      </c>
      <c r="AK1802" s="1">
        <v>5</v>
      </c>
      <c r="AL1802" s="1">
        <v>30</v>
      </c>
      <c r="AM1802" s="1">
        <v>17</v>
      </c>
      <c r="AN1802" s="1">
        <v>3</v>
      </c>
      <c r="AO1802" s="1">
        <v>9</v>
      </c>
      <c r="AP1802" s="1">
        <v>5</v>
      </c>
      <c r="AQ1802" s="1">
        <v>14</v>
      </c>
      <c r="AR1802" s="1">
        <v>15</v>
      </c>
      <c r="AS1802" s="1">
        <v>2</v>
      </c>
      <c r="AT1802" s="1">
        <v>3</v>
      </c>
      <c r="AU1802" s="1">
        <v>2</v>
      </c>
      <c r="AV1802" s="1">
        <v>27</v>
      </c>
      <c r="AW1802" s="1">
        <v>0</v>
      </c>
      <c r="BB1802" s="7">
        <f>IF(Q1802&gt;0,RANK(Q1802,(N1802:P1802,Q1802:AE1802)),0)</f>
        <v>0</v>
      </c>
      <c r="BC1802" s="7">
        <f>IF(R1802&gt;0,RANK(R1802,(N1802:P1802,Q1802:AE1802)),0)</f>
        <v>6</v>
      </c>
      <c r="BD1802" s="7">
        <f>IF(T1802&gt;0,RANK(T1802,(N1802:P1802,Q1802:AE1802)),0)</f>
        <v>0</v>
      </c>
      <c r="BE1802" s="7">
        <f>IF(S1802&gt;0,RANK(S1802,(N1802:P1802,Q1802:AE1802)),0)</f>
        <v>0</v>
      </c>
      <c r="BF1802" s="2">
        <f t="shared" si="716"/>
        <v>0</v>
      </c>
      <c r="BG1802" s="2">
        <f t="shared" si="717"/>
        <v>6.8117873537686959E-4</v>
      </c>
      <c r="BH1802" s="2">
        <f t="shared" si="718"/>
        <v>0</v>
      </c>
      <c r="BI1802" s="2">
        <f t="shared" si="719"/>
        <v>0</v>
      </c>
      <c r="BJ1802" s="2"/>
      <c r="BK1802" t="s">
        <v>1244</v>
      </c>
      <c r="BL1802" t="s">
        <v>1250</v>
      </c>
      <c r="BO1802" s="99">
        <v>47</v>
      </c>
      <c r="BP1802" s="97">
        <v>11</v>
      </c>
      <c r="BQ1802" s="103">
        <f t="shared" si="720"/>
        <v>47011</v>
      </c>
      <c r="BS1802" s="7" t="s">
        <v>2466</v>
      </c>
      <c r="BT1802" s="95"/>
      <c r="BU1802" s="95"/>
      <c r="BV1802" s="95"/>
    </row>
    <row r="1803" spans="1:74" s="1" customFormat="1" ht="14" hidden="1" customHeight="1" outlineLevel="1" x14ac:dyDescent="0.2">
      <c r="A1803" t="s">
        <v>2234</v>
      </c>
      <c r="B1803" t="s">
        <v>1250</v>
      </c>
      <c r="C1803" s="1">
        <f t="shared" si="709"/>
        <v>10154</v>
      </c>
      <c r="D1803" s="7">
        <f>IF(N1803&gt;0, RANK(N1803,(N1803:P1803,Q1803:AE1803)),0)</f>
        <v>2</v>
      </c>
      <c r="E1803" s="7">
        <f>IF(O1803&gt;0,RANK(O1803,(N1803:P1803,Q1803:AE1803)),0)</f>
        <v>1</v>
      </c>
      <c r="F1803" s="7">
        <f>IF(P1803&gt;0,RANK(P1803,(N1803:P1803,Q1803:AE1803)),0)</f>
        <v>0</v>
      </c>
      <c r="G1803" s="1">
        <f t="shared" si="710"/>
        <v>5631</v>
      </c>
      <c r="H1803" s="2">
        <f t="shared" si="711"/>
        <v>0.55455977939728185</v>
      </c>
      <c r="I1803" s="2"/>
      <c r="J1803" s="2">
        <f t="shared" si="712"/>
        <v>0.21558006696868229</v>
      </c>
      <c r="K1803" s="2">
        <f t="shared" si="713"/>
        <v>0.77013984636596411</v>
      </c>
      <c r="L1803" s="2">
        <f t="shared" si="714"/>
        <v>0</v>
      </c>
      <c r="M1803" s="2">
        <f t="shared" si="715"/>
        <v>1.4280086665353631E-2</v>
      </c>
      <c r="N1803" s="1">
        <v>2189</v>
      </c>
      <c r="O1803" s="1">
        <v>7820</v>
      </c>
      <c r="Q1803" s="61"/>
      <c r="R1803" s="61">
        <v>1</v>
      </c>
      <c r="S1803" s="61"/>
      <c r="T1803" s="61"/>
      <c r="U1803" s="61"/>
      <c r="V1803" s="61"/>
      <c r="W1803" s="61"/>
      <c r="X1803" s="61">
        <v>18</v>
      </c>
      <c r="Y1803" s="61">
        <v>18</v>
      </c>
      <c r="Z1803" s="61">
        <v>6</v>
      </c>
      <c r="AA1803" s="1">
        <v>4</v>
      </c>
      <c r="AB1803" s="1">
        <v>3</v>
      </c>
      <c r="AC1803" s="1">
        <v>3</v>
      </c>
      <c r="AD1803" s="1">
        <v>5</v>
      </c>
      <c r="AE1803" s="1">
        <v>3</v>
      </c>
      <c r="AF1803" s="1">
        <v>6</v>
      </c>
      <c r="AG1803" s="1">
        <v>6</v>
      </c>
      <c r="AH1803" s="1">
        <v>1</v>
      </c>
      <c r="AI1803" s="1">
        <v>1</v>
      </c>
      <c r="AJ1803" s="1">
        <v>2</v>
      </c>
      <c r="AK1803" s="1">
        <v>3</v>
      </c>
      <c r="AL1803" s="1">
        <v>13</v>
      </c>
      <c r="AM1803" s="1">
        <v>9</v>
      </c>
      <c r="AN1803" s="1">
        <v>11</v>
      </c>
      <c r="AO1803" s="1">
        <v>2</v>
      </c>
      <c r="AP1803" s="1">
        <v>1</v>
      </c>
      <c r="AQ1803" s="1">
        <v>5</v>
      </c>
      <c r="AR1803" s="1">
        <v>12</v>
      </c>
      <c r="AS1803" s="1">
        <v>1</v>
      </c>
      <c r="AT1803" s="1">
        <v>1</v>
      </c>
      <c r="AU1803" s="1">
        <v>4</v>
      </c>
      <c r="AV1803" s="1">
        <v>6</v>
      </c>
      <c r="AW1803" s="1">
        <v>0</v>
      </c>
      <c r="BB1803" s="7">
        <f>IF(Q1803&gt;0,RANK(Q1803,(N1803:P1803,Q1803:AE1803)),0)</f>
        <v>0</v>
      </c>
      <c r="BC1803" s="7">
        <f>IF(R1803&gt;0,RANK(R1803,(N1803:P1803,Q1803:AE1803)),0)</f>
        <v>11</v>
      </c>
      <c r="BD1803" s="7">
        <f>IF(T1803&gt;0,RANK(T1803,(N1803:P1803,Q1803:AE1803)),0)</f>
        <v>0</v>
      </c>
      <c r="BE1803" s="7">
        <f>IF(S1803&gt;0,RANK(S1803,(N1803:P1803,Q1803:AE1803)),0)</f>
        <v>0</v>
      </c>
      <c r="BF1803" s="2">
        <f t="shared" si="716"/>
        <v>0</v>
      </c>
      <c r="BG1803" s="2">
        <f t="shared" si="717"/>
        <v>9.8483356312783137E-5</v>
      </c>
      <c r="BH1803" s="2">
        <f t="shared" si="718"/>
        <v>0</v>
      </c>
      <c r="BI1803" s="2">
        <f t="shared" si="719"/>
        <v>0</v>
      </c>
      <c r="BJ1803" s="2"/>
      <c r="BK1803" t="s">
        <v>2234</v>
      </c>
      <c r="BL1803" t="s">
        <v>1250</v>
      </c>
      <c r="BO1803" s="99">
        <v>47</v>
      </c>
      <c r="BP1803" s="97">
        <v>13</v>
      </c>
      <c r="BQ1803" s="103">
        <f t="shared" si="720"/>
        <v>47013</v>
      </c>
      <c r="BS1803" s="7" t="s">
        <v>2466</v>
      </c>
      <c r="BT1803" s="95"/>
      <c r="BU1803" s="95"/>
      <c r="BV1803" s="95"/>
    </row>
    <row r="1804" spans="1:74" s="1" customFormat="1" ht="14" hidden="1" customHeight="1" outlineLevel="1" x14ac:dyDescent="0.2">
      <c r="A1804" t="s">
        <v>901</v>
      </c>
      <c r="B1804" t="s">
        <v>1250</v>
      </c>
      <c r="C1804" s="1">
        <f t="shared" si="709"/>
        <v>4657</v>
      </c>
      <c r="D1804" s="7">
        <f>IF(N1804&gt;0, RANK(N1804,(N1804:P1804,Q1804:AE1804)),0)</f>
        <v>2</v>
      </c>
      <c r="E1804" s="7">
        <f>IF(O1804&gt;0,RANK(O1804,(N1804:P1804,Q1804:AE1804)),0)</f>
        <v>1</v>
      </c>
      <c r="F1804" s="7">
        <f>IF(P1804&gt;0,RANK(P1804,(N1804:P1804,Q1804:AE1804)),0)</f>
        <v>0</v>
      </c>
      <c r="G1804" s="1">
        <f t="shared" si="710"/>
        <v>2316</v>
      </c>
      <c r="H1804" s="2">
        <f t="shared" si="711"/>
        <v>0.49731586858492594</v>
      </c>
      <c r="I1804" s="2"/>
      <c r="J1804" s="2">
        <f t="shared" si="712"/>
        <v>0.24844320377925702</v>
      </c>
      <c r="K1804" s="2">
        <f t="shared" si="713"/>
        <v>0.74575907236418293</v>
      </c>
      <c r="L1804" s="2">
        <f t="shared" si="714"/>
        <v>0</v>
      </c>
      <c r="M1804" s="2">
        <f t="shared" si="715"/>
        <v>5.7977238565600775E-3</v>
      </c>
      <c r="N1804" s="1">
        <v>1157</v>
      </c>
      <c r="O1804" s="1">
        <v>3473</v>
      </c>
      <c r="Q1804" s="61"/>
      <c r="R1804" s="61">
        <v>2</v>
      </c>
      <c r="S1804" s="61"/>
      <c r="T1804" s="61"/>
      <c r="U1804" s="61"/>
      <c r="V1804" s="61"/>
      <c r="W1804" s="61"/>
      <c r="X1804" s="61">
        <v>3</v>
      </c>
      <c r="Y1804" s="61">
        <v>8</v>
      </c>
      <c r="Z1804" s="61">
        <v>1</v>
      </c>
      <c r="AA1804" s="1">
        <v>1</v>
      </c>
      <c r="AB1804" s="1">
        <v>0</v>
      </c>
      <c r="AC1804" s="1">
        <v>1</v>
      </c>
      <c r="AD1804" s="1">
        <v>0</v>
      </c>
      <c r="AE1804" s="1">
        <v>0</v>
      </c>
      <c r="AF1804" s="1">
        <v>0</v>
      </c>
      <c r="AG1804" s="1">
        <v>0</v>
      </c>
      <c r="AH1804" s="1">
        <v>2</v>
      </c>
      <c r="AI1804" s="1">
        <v>1</v>
      </c>
      <c r="AJ1804" s="1">
        <v>1</v>
      </c>
      <c r="AK1804" s="1">
        <v>1</v>
      </c>
      <c r="AL1804" s="1">
        <v>2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2</v>
      </c>
      <c r="AS1804" s="1">
        <v>0</v>
      </c>
      <c r="AT1804" s="1">
        <v>1</v>
      </c>
      <c r="AU1804" s="1">
        <v>0</v>
      </c>
      <c r="AV1804" s="1">
        <v>1</v>
      </c>
      <c r="AW1804" s="1">
        <v>0</v>
      </c>
      <c r="BB1804" s="7">
        <f>IF(Q1804&gt;0,RANK(Q1804,(N1804:P1804,Q1804:AE1804)),0)</f>
        <v>0</v>
      </c>
      <c r="BC1804" s="7">
        <f>IF(R1804&gt;0,RANK(R1804,(N1804:P1804,Q1804:AE1804)),0)</f>
        <v>5</v>
      </c>
      <c r="BD1804" s="7">
        <f>IF(T1804&gt;0,RANK(T1804,(N1804:P1804,Q1804:AE1804)),0)</f>
        <v>0</v>
      </c>
      <c r="BE1804" s="7">
        <f>IF(S1804&gt;0,RANK(S1804,(N1804:P1804,Q1804:AE1804)),0)</f>
        <v>0</v>
      </c>
      <c r="BF1804" s="2">
        <f t="shared" si="716"/>
        <v>0</v>
      </c>
      <c r="BG1804" s="2">
        <f t="shared" si="717"/>
        <v>4.2946102641185313E-4</v>
      </c>
      <c r="BH1804" s="2">
        <f t="shared" si="718"/>
        <v>0</v>
      </c>
      <c r="BI1804" s="2">
        <f t="shared" si="719"/>
        <v>0</v>
      </c>
      <c r="BJ1804" s="2"/>
      <c r="BK1804" t="s">
        <v>901</v>
      </c>
      <c r="BL1804" t="s">
        <v>1250</v>
      </c>
      <c r="BO1804" s="99">
        <v>47</v>
      </c>
      <c r="BP1804" s="97">
        <v>15</v>
      </c>
      <c r="BQ1804" s="103">
        <f t="shared" si="720"/>
        <v>47015</v>
      </c>
      <c r="BS1804" s="7" t="s">
        <v>2466</v>
      </c>
      <c r="BT1804" s="95"/>
      <c r="BU1804" s="95"/>
      <c r="BV1804" s="95"/>
    </row>
    <row r="1805" spans="1:74" s="1" customFormat="1" ht="14" hidden="1" customHeight="1" outlineLevel="1" x14ac:dyDescent="0.2">
      <c r="A1805" t="s">
        <v>378</v>
      </c>
      <c r="B1805" t="s">
        <v>1250</v>
      </c>
      <c r="C1805" s="1">
        <f t="shared" si="709"/>
        <v>8788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0</v>
      </c>
      <c r="G1805" s="1">
        <f t="shared" si="710"/>
        <v>4204</v>
      </c>
      <c r="H1805" s="2">
        <f t="shared" si="711"/>
        <v>0.47837960855712336</v>
      </c>
      <c r="I1805" s="2"/>
      <c r="J1805" s="2">
        <f t="shared" si="712"/>
        <v>0.25568957669549386</v>
      </c>
      <c r="K1805" s="2">
        <f t="shared" si="713"/>
        <v>0.73406918525261722</v>
      </c>
      <c r="L1805" s="2">
        <f t="shared" si="714"/>
        <v>0</v>
      </c>
      <c r="M1805" s="2">
        <f t="shared" si="715"/>
        <v>1.0241238051888923E-2</v>
      </c>
      <c r="N1805" s="1">
        <v>2247</v>
      </c>
      <c r="O1805" s="1">
        <v>6451</v>
      </c>
      <c r="Q1805" s="61"/>
      <c r="R1805" s="61">
        <v>2</v>
      </c>
      <c r="S1805" s="61"/>
      <c r="T1805" s="61"/>
      <c r="U1805" s="61"/>
      <c r="V1805" s="61"/>
      <c r="W1805" s="61"/>
      <c r="X1805" s="61">
        <v>10</v>
      </c>
      <c r="Y1805" s="61">
        <v>19</v>
      </c>
      <c r="Z1805" s="61">
        <v>3</v>
      </c>
      <c r="AA1805" s="1">
        <v>3</v>
      </c>
      <c r="AB1805" s="1">
        <v>1</v>
      </c>
      <c r="AC1805" s="1">
        <v>2</v>
      </c>
      <c r="AD1805" s="1">
        <v>6</v>
      </c>
      <c r="AE1805" s="1">
        <v>3</v>
      </c>
      <c r="AF1805" s="1">
        <v>2</v>
      </c>
      <c r="AG1805" s="1">
        <v>3</v>
      </c>
      <c r="AH1805" s="1">
        <v>2</v>
      </c>
      <c r="AI1805" s="1">
        <v>0</v>
      </c>
      <c r="AJ1805" s="1">
        <v>3</v>
      </c>
      <c r="AK1805" s="1">
        <v>1</v>
      </c>
      <c r="AL1805" s="1">
        <v>5</v>
      </c>
      <c r="AM1805" s="1">
        <v>5</v>
      </c>
      <c r="AN1805" s="1">
        <v>5</v>
      </c>
      <c r="AO1805" s="1">
        <v>0</v>
      </c>
      <c r="AP1805" s="1">
        <v>2</v>
      </c>
      <c r="AQ1805" s="1">
        <v>0</v>
      </c>
      <c r="AR1805" s="1">
        <v>0</v>
      </c>
      <c r="AS1805" s="1">
        <v>5</v>
      </c>
      <c r="AT1805" s="1">
        <v>2</v>
      </c>
      <c r="AU1805" s="1">
        <v>1</v>
      </c>
      <c r="AV1805" s="1">
        <v>5</v>
      </c>
      <c r="AW1805" s="1">
        <v>0</v>
      </c>
      <c r="BB1805" s="7">
        <f>IF(Q1805&gt;0,RANK(Q1805,(N1805:P1805,Q1805:AE1805)),0)</f>
        <v>0</v>
      </c>
      <c r="BC1805" s="7">
        <f>IF(R1805&gt;0,RANK(R1805,(N1805:P1805,Q1805:AE1805)),0)</f>
        <v>9</v>
      </c>
      <c r="BD1805" s="7">
        <f>IF(T1805&gt;0,RANK(T1805,(N1805:P1805,Q1805:AE1805)),0)</f>
        <v>0</v>
      </c>
      <c r="BE1805" s="7">
        <f>IF(S1805&gt;0,RANK(S1805,(N1805:P1805,Q1805:AE1805)),0)</f>
        <v>0</v>
      </c>
      <c r="BF1805" s="2">
        <f t="shared" si="716"/>
        <v>0</v>
      </c>
      <c r="BG1805" s="2">
        <f t="shared" si="717"/>
        <v>2.2758306781975421E-4</v>
      </c>
      <c r="BH1805" s="2">
        <f t="shared" si="718"/>
        <v>0</v>
      </c>
      <c r="BI1805" s="2">
        <f t="shared" si="719"/>
        <v>0</v>
      </c>
      <c r="BJ1805" s="2"/>
      <c r="BK1805" t="s">
        <v>378</v>
      </c>
      <c r="BL1805" t="s">
        <v>1250</v>
      </c>
      <c r="BO1805" s="99">
        <v>47</v>
      </c>
      <c r="BP1805" s="97">
        <v>17</v>
      </c>
      <c r="BQ1805" s="103">
        <f t="shared" si="720"/>
        <v>47017</v>
      </c>
      <c r="BS1805" s="7" t="s">
        <v>2466</v>
      </c>
      <c r="BT1805" s="95"/>
      <c r="BU1805" s="95"/>
      <c r="BV1805" s="95"/>
    </row>
    <row r="1806" spans="1:74" s="1" customFormat="1" ht="14" hidden="1" customHeight="1" outlineLevel="1" x14ac:dyDescent="0.2">
      <c r="A1806" t="s">
        <v>393</v>
      </c>
      <c r="B1806" t="s">
        <v>1250</v>
      </c>
      <c r="C1806" s="1">
        <f t="shared" si="709"/>
        <v>18617</v>
      </c>
      <c r="D1806" s="7">
        <f>IF(N1806&gt;0, RANK(N1806,(N1806:P1806,Q1806:AE1806)),0)</f>
        <v>2</v>
      </c>
      <c r="E1806" s="7">
        <f>IF(O1806&gt;0,RANK(O1806,(N1806:P1806,Q1806:AE1806)),0)</f>
        <v>1</v>
      </c>
      <c r="F1806" s="7">
        <f>IF(P1806&gt;0,RANK(P1806,(N1806:P1806,Q1806:AE1806)),0)</f>
        <v>0</v>
      </c>
      <c r="G1806" s="1">
        <f t="shared" si="710"/>
        <v>11397</v>
      </c>
      <c r="H1806" s="2">
        <f t="shared" si="711"/>
        <v>0.61218241392275874</v>
      </c>
      <c r="I1806" s="2"/>
      <c r="J1806" s="2">
        <f t="shared" si="712"/>
        <v>0.18934307353494118</v>
      </c>
      <c r="K1806" s="2">
        <f t="shared" si="713"/>
        <v>0.80152548745769991</v>
      </c>
      <c r="L1806" s="2">
        <f t="shared" si="714"/>
        <v>0</v>
      </c>
      <c r="M1806" s="2">
        <f t="shared" si="715"/>
        <v>9.1314390073589102E-3</v>
      </c>
      <c r="N1806" s="1">
        <v>3525</v>
      </c>
      <c r="O1806" s="1">
        <v>14922</v>
      </c>
      <c r="Q1806" s="61"/>
      <c r="R1806" s="61">
        <v>9</v>
      </c>
      <c r="S1806" s="61"/>
      <c r="T1806" s="61"/>
      <c r="U1806" s="61"/>
      <c r="V1806" s="61"/>
      <c r="W1806" s="61"/>
      <c r="X1806" s="61">
        <v>19</v>
      </c>
      <c r="Y1806" s="61">
        <v>38</v>
      </c>
      <c r="Z1806" s="61">
        <v>16</v>
      </c>
      <c r="AA1806" s="1">
        <v>3</v>
      </c>
      <c r="AB1806" s="1">
        <v>7</v>
      </c>
      <c r="AC1806" s="1">
        <v>5</v>
      </c>
      <c r="AD1806" s="1">
        <v>5</v>
      </c>
      <c r="AE1806" s="1">
        <v>1</v>
      </c>
      <c r="AF1806" s="1">
        <v>1</v>
      </c>
      <c r="AG1806" s="1">
        <v>5</v>
      </c>
      <c r="AH1806" s="1">
        <v>8</v>
      </c>
      <c r="AI1806" s="1">
        <v>1</v>
      </c>
      <c r="AJ1806" s="1">
        <v>6</v>
      </c>
      <c r="AK1806" s="1">
        <v>2</v>
      </c>
      <c r="AL1806" s="1">
        <v>13</v>
      </c>
      <c r="AM1806" s="1">
        <v>3</v>
      </c>
      <c r="AN1806" s="1">
        <v>0</v>
      </c>
      <c r="AO1806" s="1">
        <v>1</v>
      </c>
      <c r="AP1806" s="1">
        <v>2</v>
      </c>
      <c r="AQ1806" s="1">
        <v>5</v>
      </c>
      <c r="AR1806" s="1">
        <v>4</v>
      </c>
      <c r="AS1806" s="1">
        <v>1</v>
      </c>
      <c r="AT1806" s="1">
        <v>2</v>
      </c>
      <c r="AU1806" s="1">
        <v>0</v>
      </c>
      <c r="AV1806" s="1">
        <v>13</v>
      </c>
      <c r="AW1806" s="1">
        <v>0</v>
      </c>
      <c r="BB1806" s="7">
        <f>IF(Q1806&gt;0,RANK(Q1806,(N1806:P1806,Q1806:AE1806)),0)</f>
        <v>0</v>
      </c>
      <c r="BC1806" s="7">
        <f>IF(R1806&gt;0,RANK(R1806,(N1806:P1806,Q1806:AE1806)),0)</f>
        <v>6</v>
      </c>
      <c r="BD1806" s="7">
        <f>IF(T1806&gt;0,RANK(T1806,(N1806:P1806,Q1806:AE1806)),0)</f>
        <v>0</v>
      </c>
      <c r="BE1806" s="7">
        <f>IF(S1806&gt;0,RANK(S1806,(N1806:P1806,Q1806:AE1806)),0)</f>
        <v>0</v>
      </c>
      <c r="BF1806" s="2">
        <f t="shared" si="716"/>
        <v>0</v>
      </c>
      <c r="BG1806" s="2">
        <f t="shared" si="717"/>
        <v>4.8342912391899877E-4</v>
      </c>
      <c r="BH1806" s="2">
        <f t="shared" si="718"/>
        <v>0</v>
      </c>
      <c r="BI1806" s="2">
        <f t="shared" si="719"/>
        <v>0</v>
      </c>
      <c r="BJ1806" s="2"/>
      <c r="BK1806" t="s">
        <v>393</v>
      </c>
      <c r="BL1806" t="s">
        <v>1250</v>
      </c>
      <c r="BO1806" s="99">
        <v>47</v>
      </c>
      <c r="BP1806" s="97">
        <v>19</v>
      </c>
      <c r="BQ1806" s="103">
        <f t="shared" si="720"/>
        <v>47019</v>
      </c>
      <c r="BS1806" s="7" t="s">
        <v>2466</v>
      </c>
      <c r="BT1806" s="95"/>
      <c r="BU1806" s="95"/>
      <c r="BV1806" s="95"/>
    </row>
    <row r="1807" spans="1:74" s="1" customFormat="1" ht="14" hidden="1" customHeight="1" outlineLevel="1" x14ac:dyDescent="0.2">
      <c r="A1807" t="s">
        <v>360</v>
      </c>
      <c r="B1807" t="s">
        <v>1250</v>
      </c>
      <c r="C1807" s="1">
        <f t="shared" si="709"/>
        <v>14459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0</v>
      </c>
      <c r="G1807" s="1">
        <f t="shared" si="710"/>
        <v>5549</v>
      </c>
      <c r="H1807" s="2">
        <f t="shared" si="711"/>
        <v>0.38377481153606752</v>
      </c>
      <c r="I1807" s="2"/>
      <c r="J1807" s="2">
        <f t="shared" si="712"/>
        <v>0.30548447333840517</v>
      </c>
      <c r="K1807" s="2">
        <f t="shared" si="713"/>
        <v>0.68925928487447263</v>
      </c>
      <c r="L1807" s="2">
        <f t="shared" si="714"/>
        <v>0</v>
      </c>
      <c r="M1807" s="2">
        <f t="shared" si="715"/>
        <v>5.2562417871221401E-3</v>
      </c>
      <c r="N1807" s="1">
        <v>4417</v>
      </c>
      <c r="O1807" s="1">
        <v>9966</v>
      </c>
      <c r="Q1807" s="61"/>
      <c r="R1807" s="61">
        <v>6</v>
      </c>
      <c r="S1807" s="61"/>
      <c r="T1807" s="61"/>
      <c r="U1807" s="61"/>
      <c r="V1807" s="61"/>
      <c r="W1807" s="61"/>
      <c r="X1807" s="61">
        <v>12</v>
      </c>
      <c r="Y1807" s="61">
        <v>12</v>
      </c>
      <c r="Z1807" s="61">
        <v>0</v>
      </c>
      <c r="AA1807" s="1">
        <v>2</v>
      </c>
      <c r="AB1807" s="1">
        <v>1</v>
      </c>
      <c r="AC1807" s="1">
        <v>3</v>
      </c>
      <c r="AD1807" s="1">
        <v>4</v>
      </c>
      <c r="AE1807" s="1">
        <v>4</v>
      </c>
      <c r="AF1807" s="1">
        <v>0</v>
      </c>
      <c r="AG1807" s="1">
        <v>0</v>
      </c>
      <c r="AH1807" s="1">
        <v>1</v>
      </c>
      <c r="AI1807" s="1">
        <v>2</v>
      </c>
      <c r="AJ1807" s="1">
        <v>4</v>
      </c>
      <c r="AK1807" s="1">
        <v>1</v>
      </c>
      <c r="AL1807" s="1">
        <v>6</v>
      </c>
      <c r="AM1807" s="1">
        <v>6</v>
      </c>
      <c r="AN1807" s="1">
        <v>4</v>
      </c>
      <c r="AO1807" s="1">
        <v>1</v>
      </c>
      <c r="AP1807" s="1">
        <v>0</v>
      </c>
      <c r="AQ1807" s="1">
        <v>0</v>
      </c>
      <c r="AR1807" s="1">
        <v>0</v>
      </c>
      <c r="AS1807" s="1">
        <v>0</v>
      </c>
      <c r="AT1807" s="1">
        <v>1</v>
      </c>
      <c r="AU1807" s="1">
        <v>2</v>
      </c>
      <c r="AV1807" s="1">
        <v>4</v>
      </c>
      <c r="AW1807" s="1">
        <v>0</v>
      </c>
      <c r="BB1807" s="7">
        <f>IF(Q1807&gt;0,RANK(Q1807,(N1807:P1807,Q1807:AE1807)),0)</f>
        <v>0</v>
      </c>
      <c r="BC1807" s="7">
        <f>IF(R1807&gt;0,RANK(R1807,(N1807:P1807,Q1807:AE1807)),0)</f>
        <v>5</v>
      </c>
      <c r="BD1807" s="7">
        <f>IF(T1807&gt;0,RANK(T1807,(N1807:P1807,Q1807:AE1807)),0)</f>
        <v>0</v>
      </c>
      <c r="BE1807" s="7">
        <f>IF(S1807&gt;0,RANK(S1807,(N1807:P1807,Q1807:AE1807)),0)</f>
        <v>0</v>
      </c>
      <c r="BF1807" s="2">
        <f t="shared" si="716"/>
        <v>0</v>
      </c>
      <c r="BG1807" s="2">
        <f t="shared" si="717"/>
        <v>4.1496645687806903E-4</v>
      </c>
      <c r="BH1807" s="2">
        <f t="shared" si="718"/>
        <v>0</v>
      </c>
      <c r="BI1807" s="2">
        <f t="shared" si="719"/>
        <v>0</v>
      </c>
      <c r="BJ1807" s="2"/>
      <c r="BK1807" t="s">
        <v>360</v>
      </c>
      <c r="BL1807" t="s">
        <v>1250</v>
      </c>
      <c r="BO1807" s="99">
        <v>47</v>
      </c>
      <c r="BP1807" s="97">
        <v>21</v>
      </c>
      <c r="BQ1807" s="103">
        <f t="shared" si="720"/>
        <v>47021</v>
      </c>
      <c r="BS1807" s="7" t="s">
        <v>2466</v>
      </c>
      <c r="BT1807" s="95"/>
      <c r="BU1807" s="95"/>
      <c r="BV1807" s="95"/>
    </row>
    <row r="1808" spans="1:74" s="1" customFormat="1" ht="14" hidden="1" customHeight="1" outlineLevel="1" x14ac:dyDescent="0.2">
      <c r="A1808" t="s">
        <v>433</v>
      </c>
      <c r="B1808" t="s">
        <v>1250</v>
      </c>
      <c r="C1808" s="1">
        <f t="shared" si="709"/>
        <v>5387</v>
      </c>
      <c r="D1808" s="7">
        <f>IF(N1808&gt;0, RANK(N1808,(N1808:P1808,Q1808:AE1808)),0)</f>
        <v>2</v>
      </c>
      <c r="E1808" s="7">
        <f>IF(O1808&gt;0,RANK(O1808,(N1808:P1808,Q1808:AE1808)),0)</f>
        <v>1</v>
      </c>
      <c r="F1808" s="7">
        <f>IF(P1808&gt;0,RANK(P1808,(N1808:P1808,Q1808:AE1808)),0)</f>
        <v>0</v>
      </c>
      <c r="G1808" s="1">
        <f t="shared" si="710"/>
        <v>3030</v>
      </c>
      <c r="H1808" s="2">
        <f t="shared" si="711"/>
        <v>0.56246519398552075</v>
      </c>
      <c r="I1808" s="2"/>
      <c r="J1808" s="2">
        <f t="shared" si="712"/>
        <v>0.2099498793391498</v>
      </c>
      <c r="K1808" s="2">
        <f t="shared" si="713"/>
        <v>0.77241507332467052</v>
      </c>
      <c r="L1808" s="2">
        <f t="shared" si="714"/>
        <v>0</v>
      </c>
      <c r="M1808" s="2">
        <f t="shared" si="715"/>
        <v>1.763504733617971E-2</v>
      </c>
      <c r="N1808" s="1">
        <v>1131</v>
      </c>
      <c r="O1808" s="1">
        <v>4161</v>
      </c>
      <c r="Q1808" s="61"/>
      <c r="R1808" s="61">
        <v>1</v>
      </c>
      <c r="S1808" s="61"/>
      <c r="T1808" s="61"/>
      <c r="U1808" s="61"/>
      <c r="V1808" s="61"/>
      <c r="W1808" s="61"/>
      <c r="X1808" s="61">
        <v>4</v>
      </c>
      <c r="Y1808" s="61">
        <v>10</v>
      </c>
      <c r="Z1808" s="61">
        <v>6</v>
      </c>
      <c r="AA1808" s="1">
        <v>2</v>
      </c>
      <c r="AB1808" s="1">
        <v>1</v>
      </c>
      <c r="AC1808" s="1">
        <v>1</v>
      </c>
      <c r="AD1808" s="1">
        <v>1</v>
      </c>
      <c r="AE1808" s="1">
        <v>6</v>
      </c>
      <c r="AF1808" s="1">
        <v>0</v>
      </c>
      <c r="AG1808" s="1">
        <v>1</v>
      </c>
      <c r="AH1808" s="1">
        <v>2</v>
      </c>
      <c r="AI1808" s="1">
        <v>9</v>
      </c>
      <c r="AJ1808" s="1">
        <v>0</v>
      </c>
      <c r="AK1808" s="1">
        <v>2</v>
      </c>
      <c r="AL1808" s="1">
        <v>5</v>
      </c>
      <c r="AM1808" s="1">
        <v>0</v>
      </c>
      <c r="AN1808" s="1">
        <v>0</v>
      </c>
      <c r="AO1808" s="1">
        <v>6</v>
      </c>
      <c r="AP1808" s="1">
        <v>3</v>
      </c>
      <c r="AQ1808" s="1">
        <v>6</v>
      </c>
      <c r="AR1808" s="1">
        <v>2</v>
      </c>
      <c r="AS1808" s="1">
        <v>7</v>
      </c>
      <c r="AT1808" s="1">
        <v>4</v>
      </c>
      <c r="AU1808" s="1">
        <v>1</v>
      </c>
      <c r="AV1808" s="1">
        <v>15</v>
      </c>
      <c r="AW1808" s="1">
        <v>0</v>
      </c>
      <c r="BB1808" s="7">
        <f>IF(Q1808&gt;0,RANK(Q1808,(N1808:P1808,Q1808:AE1808)),0)</f>
        <v>0</v>
      </c>
      <c r="BC1808" s="7">
        <f>IF(R1808&gt;0,RANK(R1808,(N1808:P1808,Q1808:AE1808)),0)</f>
        <v>8</v>
      </c>
      <c r="BD1808" s="7">
        <f>IF(T1808&gt;0,RANK(T1808,(N1808:P1808,Q1808:AE1808)),0)</f>
        <v>0</v>
      </c>
      <c r="BE1808" s="7">
        <f>IF(S1808&gt;0,RANK(S1808,(N1808:P1808,Q1808:AE1808)),0)</f>
        <v>0</v>
      </c>
      <c r="BF1808" s="2">
        <f t="shared" si="716"/>
        <v>0</v>
      </c>
      <c r="BG1808" s="2">
        <f t="shared" si="717"/>
        <v>1.8563207722294413E-4</v>
      </c>
      <c r="BH1808" s="2">
        <f t="shared" si="718"/>
        <v>0</v>
      </c>
      <c r="BI1808" s="2">
        <f t="shared" si="719"/>
        <v>0</v>
      </c>
      <c r="BJ1808" s="2"/>
      <c r="BK1808" t="s">
        <v>433</v>
      </c>
      <c r="BL1808" t="s">
        <v>1250</v>
      </c>
      <c r="BO1808" s="99">
        <v>47</v>
      </c>
      <c r="BP1808" s="97">
        <v>23</v>
      </c>
      <c r="BQ1808" s="103">
        <f t="shared" si="720"/>
        <v>47023</v>
      </c>
      <c r="BS1808" s="7" t="s">
        <v>2466</v>
      </c>
      <c r="BT1808" s="95"/>
      <c r="BU1808" s="95"/>
      <c r="BV1808" s="95"/>
    </row>
    <row r="1809" spans="1:84" ht="14" hidden="1" customHeight="1" outlineLevel="1" x14ac:dyDescent="0.2">
      <c r="A1809" t="s">
        <v>832</v>
      </c>
      <c r="B1809" t="s">
        <v>1250</v>
      </c>
      <c r="C1809" s="1">
        <f t="shared" si="709"/>
        <v>8487</v>
      </c>
      <c r="D1809" s="7">
        <f>IF(N1809&gt;0, RANK(N1809,(N1809:P1809,Q1809:AE1809)),0)</f>
        <v>2</v>
      </c>
      <c r="E1809" s="7">
        <f>IF(O1809&gt;0,RANK(O1809,(N1809:P1809,Q1809:AE1809)),0)</f>
        <v>1</v>
      </c>
      <c r="F1809" s="7">
        <f>IF(P1809&gt;0,RANK(P1809,(N1809:P1809,Q1809:AE1809)),0)</f>
        <v>0</v>
      </c>
      <c r="G1809" s="1">
        <f t="shared" si="710"/>
        <v>4643</v>
      </c>
      <c r="H1809" s="2">
        <f t="shared" si="711"/>
        <v>0.54707199245905502</v>
      </c>
      <c r="I1809" s="2"/>
      <c r="J1809" s="2">
        <f t="shared" si="712"/>
        <v>0.2204548132437846</v>
      </c>
      <c r="K1809" s="2">
        <f t="shared" si="713"/>
        <v>0.7675268057028396</v>
      </c>
      <c r="L1809" s="2">
        <f t="shared" si="714"/>
        <v>0</v>
      </c>
      <c r="M1809" s="2">
        <f t="shared" si="715"/>
        <v>1.2018381053375826E-2</v>
      </c>
      <c r="N1809" s="1">
        <v>1871</v>
      </c>
      <c r="O1809" s="1">
        <v>6514</v>
      </c>
      <c r="Q1809" s="61"/>
      <c r="R1809" s="61">
        <v>5</v>
      </c>
      <c r="S1809" s="61"/>
      <c r="T1809" s="61"/>
      <c r="U1809" s="61"/>
      <c r="V1809" s="61"/>
      <c r="W1809" s="61"/>
      <c r="X1809" s="61">
        <v>13</v>
      </c>
      <c r="Y1809" s="61">
        <v>14</v>
      </c>
      <c r="Z1809" s="61">
        <v>5</v>
      </c>
      <c r="AA1809" s="1">
        <v>3</v>
      </c>
      <c r="AB1809" s="1">
        <v>1</v>
      </c>
      <c r="AC1809" s="1">
        <v>1</v>
      </c>
      <c r="AD1809" s="1">
        <v>0</v>
      </c>
      <c r="AE1809" s="1">
        <v>3</v>
      </c>
      <c r="AF1809" s="1">
        <v>3</v>
      </c>
      <c r="AG1809" s="1">
        <v>2</v>
      </c>
      <c r="AH1809" s="1">
        <v>2</v>
      </c>
      <c r="AI1809" s="1">
        <v>0</v>
      </c>
      <c r="AJ1809" s="1">
        <v>4</v>
      </c>
      <c r="AK1809" s="1">
        <v>1</v>
      </c>
      <c r="AL1809" s="1">
        <v>15</v>
      </c>
      <c r="AM1809" s="1">
        <v>8</v>
      </c>
      <c r="AN1809" s="1">
        <v>6</v>
      </c>
      <c r="AO1809" s="1">
        <v>1</v>
      </c>
      <c r="AP1809" s="1">
        <v>4</v>
      </c>
      <c r="AQ1809" s="1">
        <v>1</v>
      </c>
      <c r="AR1809" s="1">
        <v>3</v>
      </c>
      <c r="AS1809" s="1">
        <v>0</v>
      </c>
      <c r="AT1809" s="1">
        <v>1</v>
      </c>
      <c r="AU1809" s="1">
        <v>2</v>
      </c>
      <c r="AV1809" s="1">
        <v>4</v>
      </c>
      <c r="AW1809" s="1">
        <v>0</v>
      </c>
      <c r="BB1809" s="7">
        <f>IF(Q1809&gt;0,RANK(Q1809,(N1809:P1809,Q1809:AE1809)),0)</f>
        <v>0</v>
      </c>
      <c r="BC1809" s="7">
        <f>IF(R1809&gt;0,RANK(R1809,(N1809:P1809,Q1809:AE1809)),0)</f>
        <v>5</v>
      </c>
      <c r="BD1809" s="7">
        <f>IF(T1809&gt;0,RANK(T1809,(N1809:P1809,Q1809:AE1809)),0)</f>
        <v>0</v>
      </c>
      <c r="BE1809" s="7">
        <f>IF(S1809&gt;0,RANK(S1809,(N1809:P1809,Q1809:AE1809)),0)</f>
        <v>0</v>
      </c>
      <c r="BF1809" s="2">
        <f t="shared" si="716"/>
        <v>0</v>
      </c>
      <c r="BG1809" s="2">
        <f t="shared" si="717"/>
        <v>5.8913632614587016E-4</v>
      </c>
      <c r="BH1809" s="2">
        <f t="shared" si="718"/>
        <v>0</v>
      </c>
      <c r="BI1809" s="2">
        <f t="shared" si="719"/>
        <v>0</v>
      </c>
      <c r="BK1809" t="s">
        <v>832</v>
      </c>
      <c r="BL1809" t="s">
        <v>1250</v>
      </c>
      <c r="BO1809" s="99">
        <v>47</v>
      </c>
      <c r="BP1809" s="97">
        <v>25</v>
      </c>
      <c r="BQ1809" s="103">
        <f t="shared" si="720"/>
        <v>47025</v>
      </c>
      <c r="BS1809" s="7" t="s">
        <v>2466</v>
      </c>
      <c r="BT1809" s="95"/>
      <c r="BU1809" s="95"/>
      <c r="BV1809" s="95"/>
      <c r="BW1809" s="1"/>
      <c r="BX1809" s="1"/>
    </row>
    <row r="1810" spans="1:84" ht="14" hidden="1" customHeight="1" outlineLevel="1" x14ac:dyDescent="0.2">
      <c r="A1810" t="s">
        <v>2583</v>
      </c>
      <c r="B1810" t="s">
        <v>1250</v>
      </c>
      <c r="C1810" s="1">
        <f t="shared" si="709"/>
        <v>2571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0</v>
      </c>
      <c r="G1810" s="1">
        <f t="shared" si="710"/>
        <v>995</v>
      </c>
      <c r="H1810" s="2">
        <f t="shared" si="711"/>
        <v>0.38700894593543367</v>
      </c>
      <c r="I1810" s="2"/>
      <c r="J1810" s="2">
        <f t="shared" si="712"/>
        <v>0.30260598988720344</v>
      </c>
      <c r="K1810" s="2">
        <f t="shared" si="713"/>
        <v>0.68961493582263711</v>
      </c>
      <c r="L1810" s="2">
        <f t="shared" si="714"/>
        <v>0</v>
      </c>
      <c r="M1810" s="2">
        <f t="shared" si="715"/>
        <v>7.779074290159449E-3</v>
      </c>
      <c r="N1810" s="1">
        <v>778</v>
      </c>
      <c r="O1810" s="1">
        <v>1773</v>
      </c>
      <c r="Q1810" s="61"/>
      <c r="R1810" s="61">
        <v>0</v>
      </c>
      <c r="S1810" s="61"/>
      <c r="T1810" s="61"/>
      <c r="U1810" s="61"/>
      <c r="V1810" s="61"/>
      <c r="W1810" s="61"/>
      <c r="X1810" s="61">
        <v>2</v>
      </c>
      <c r="Y1810" s="61">
        <v>6</v>
      </c>
      <c r="Z1810" s="61">
        <v>1</v>
      </c>
      <c r="AA1810" s="1">
        <v>0</v>
      </c>
      <c r="AB1810" s="1">
        <v>0</v>
      </c>
      <c r="AC1810" s="1">
        <v>0</v>
      </c>
      <c r="AD1810" s="1">
        <v>0</v>
      </c>
      <c r="AE1810" s="1">
        <v>2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0</v>
      </c>
      <c r="AL1810" s="1">
        <v>1</v>
      </c>
      <c r="AM1810" s="1">
        <v>2</v>
      </c>
      <c r="AN1810" s="1">
        <v>0</v>
      </c>
      <c r="AO1810" s="1">
        <v>0</v>
      </c>
      <c r="AP1810" s="1">
        <v>1</v>
      </c>
      <c r="AQ1810" s="1">
        <v>0</v>
      </c>
      <c r="AR1810" s="1">
        <v>0</v>
      </c>
      <c r="AS1810" s="1">
        <v>1</v>
      </c>
      <c r="AT1810" s="1">
        <v>0</v>
      </c>
      <c r="AU1810" s="1">
        <v>1</v>
      </c>
      <c r="AV1810" s="1">
        <v>2</v>
      </c>
      <c r="AW1810" s="1">
        <v>0</v>
      </c>
      <c r="BB1810" s="7">
        <f>IF(Q1810&gt;0,RANK(Q1810,(N1810:P1810,Q1810:AE1810)),0)</f>
        <v>0</v>
      </c>
      <c r="BC1810" s="7">
        <f>IF(R1810&gt;0,RANK(R1810,(N1810:P1810,Q1810:AE1810)),0)</f>
        <v>0</v>
      </c>
      <c r="BD1810" s="7">
        <f>IF(T1810&gt;0,RANK(T1810,(N1810:P1810,Q1810:AE1810)),0)</f>
        <v>0</v>
      </c>
      <c r="BE1810" s="7">
        <f>IF(S1810&gt;0,RANK(S1810,(N1810:P1810,Q1810:AE1810)),0)</f>
        <v>0</v>
      </c>
      <c r="BF1810" s="2">
        <f t="shared" si="716"/>
        <v>0</v>
      </c>
      <c r="BG1810" s="2">
        <f t="shared" si="717"/>
        <v>0</v>
      </c>
      <c r="BH1810" s="2">
        <f t="shared" si="718"/>
        <v>0</v>
      </c>
      <c r="BI1810" s="2">
        <f t="shared" si="719"/>
        <v>0</v>
      </c>
      <c r="BK1810" t="s">
        <v>2583</v>
      </c>
      <c r="BL1810" t="s">
        <v>1250</v>
      </c>
      <c r="BO1810" s="99">
        <v>47</v>
      </c>
      <c r="BP1810" s="97">
        <v>27</v>
      </c>
      <c r="BQ1810" s="103">
        <f t="shared" si="720"/>
        <v>47027</v>
      </c>
      <c r="BS1810" s="7" t="s">
        <v>2466</v>
      </c>
      <c r="BT1810" s="95"/>
      <c r="BU1810" s="95"/>
      <c r="BV1810" s="95"/>
      <c r="BW1810" s="1"/>
    </row>
    <row r="1811" spans="1:84" ht="14" hidden="1" customHeight="1" outlineLevel="1" x14ac:dyDescent="0.2">
      <c r="A1811" t="s">
        <v>1160</v>
      </c>
      <c r="B1811" t="s">
        <v>1250</v>
      </c>
      <c r="C1811" s="1">
        <f t="shared" si="709"/>
        <v>10362</v>
      </c>
      <c r="D1811" s="7">
        <f>IF(N1811&gt;0, RANK(N1811,(N1811:P1811,Q1811:AE1811)),0)</f>
        <v>2</v>
      </c>
      <c r="E1811" s="7">
        <f>IF(O1811&gt;0,RANK(O1811,(N1811:P1811,Q1811:AE1811)),0)</f>
        <v>1</v>
      </c>
      <c r="F1811" s="7">
        <f>IF(P1811&gt;0,RANK(P1811,(N1811:P1811,Q1811:AE1811)),0)</f>
        <v>0</v>
      </c>
      <c r="G1811" s="1">
        <f t="shared" si="710"/>
        <v>6059</v>
      </c>
      <c r="H1811" s="2">
        <f t="shared" si="711"/>
        <v>0.58473267708936494</v>
      </c>
      <c r="I1811" s="2"/>
      <c r="J1811" s="2">
        <f t="shared" si="712"/>
        <v>0.20073344914109245</v>
      </c>
      <c r="K1811" s="2">
        <f t="shared" si="713"/>
        <v>0.78546612623045742</v>
      </c>
      <c r="L1811" s="2">
        <f t="shared" si="714"/>
        <v>0</v>
      </c>
      <c r="M1811" s="2">
        <f t="shared" si="715"/>
        <v>1.3800424628450103E-2</v>
      </c>
      <c r="N1811" s="1">
        <v>2080</v>
      </c>
      <c r="O1811" s="1">
        <v>8139</v>
      </c>
      <c r="Q1811" s="61"/>
      <c r="R1811" s="61">
        <v>6</v>
      </c>
      <c r="S1811" s="61"/>
      <c r="T1811" s="61"/>
      <c r="U1811" s="61"/>
      <c r="V1811" s="61"/>
      <c r="W1811" s="61"/>
      <c r="X1811" s="61">
        <v>14</v>
      </c>
      <c r="Y1811" s="61">
        <v>30</v>
      </c>
      <c r="Z1811" s="61">
        <v>4</v>
      </c>
      <c r="AA1811" s="1">
        <v>10</v>
      </c>
      <c r="AB1811" s="1">
        <v>3</v>
      </c>
      <c r="AC1811" s="1">
        <v>4</v>
      </c>
      <c r="AD1811" s="1">
        <v>2</v>
      </c>
      <c r="AE1811" s="1">
        <v>3</v>
      </c>
      <c r="AF1811" s="1">
        <v>2</v>
      </c>
      <c r="AG1811" s="1">
        <v>6</v>
      </c>
      <c r="AH1811" s="1">
        <v>2</v>
      </c>
      <c r="AI1811" s="1">
        <v>1</v>
      </c>
      <c r="AJ1811" s="1">
        <v>2</v>
      </c>
      <c r="AK1811" s="1">
        <v>4</v>
      </c>
      <c r="AL1811" s="1">
        <v>12</v>
      </c>
      <c r="AM1811" s="1">
        <v>7</v>
      </c>
      <c r="AN1811" s="1">
        <v>1</v>
      </c>
      <c r="AO1811" s="1">
        <v>8</v>
      </c>
      <c r="AP1811" s="1">
        <v>2</v>
      </c>
      <c r="AQ1811" s="1">
        <v>4</v>
      </c>
      <c r="AR1811" s="1">
        <v>5</v>
      </c>
      <c r="AS1811" s="1">
        <v>1</v>
      </c>
      <c r="AT1811" s="1">
        <v>1</v>
      </c>
      <c r="AU1811" s="1">
        <v>2</v>
      </c>
      <c r="AV1811" s="1">
        <v>7</v>
      </c>
      <c r="AW1811" s="1">
        <v>0</v>
      </c>
      <c r="BB1811" s="7">
        <f>IF(Q1811&gt;0,RANK(Q1811,(N1811:P1811,Q1811:AE1811)),0)</f>
        <v>0</v>
      </c>
      <c r="BC1811" s="7">
        <f>IF(R1811&gt;0,RANK(R1811,(N1811:P1811,Q1811:AE1811)),0)</f>
        <v>6</v>
      </c>
      <c r="BD1811" s="7">
        <f>IF(T1811&gt;0,RANK(T1811,(N1811:P1811,Q1811:AE1811)),0)</f>
        <v>0</v>
      </c>
      <c r="BE1811" s="7">
        <f>IF(S1811&gt;0,RANK(S1811,(N1811:P1811,Q1811:AE1811)),0)</f>
        <v>0</v>
      </c>
      <c r="BF1811" s="2">
        <f t="shared" si="716"/>
        <v>0</v>
      </c>
      <c r="BG1811" s="2">
        <f t="shared" si="717"/>
        <v>5.7903879559930511E-4</v>
      </c>
      <c r="BH1811" s="2">
        <f t="shared" si="718"/>
        <v>0</v>
      </c>
      <c r="BI1811" s="2">
        <f t="shared" si="719"/>
        <v>0</v>
      </c>
      <c r="BK1811" t="s">
        <v>1160</v>
      </c>
      <c r="BL1811" t="s">
        <v>1250</v>
      </c>
      <c r="BO1811" s="99">
        <v>47</v>
      </c>
      <c r="BP1811" s="97">
        <v>29</v>
      </c>
      <c r="BQ1811" s="103">
        <f t="shared" si="720"/>
        <v>47029</v>
      </c>
      <c r="BS1811" s="7" t="s">
        <v>2466</v>
      </c>
      <c r="BT1811" s="95"/>
      <c r="BU1811" s="95"/>
      <c r="BV1811" s="95"/>
      <c r="BW1811" s="1"/>
      <c r="BX1811" s="1"/>
    </row>
    <row r="1812" spans="1:84" ht="14" hidden="1" customHeight="1" outlineLevel="1" x14ac:dyDescent="0.2">
      <c r="A1812" t="s">
        <v>1411</v>
      </c>
      <c r="B1812" t="s">
        <v>1250</v>
      </c>
      <c r="C1812" s="1">
        <f t="shared" si="709"/>
        <v>17008</v>
      </c>
      <c r="D1812" s="7">
        <f>IF(N1812&gt;0, RANK(N1812,(N1812:P1812,Q1812:AE1812)),0)</f>
        <v>2</v>
      </c>
      <c r="E1812" s="7">
        <f>IF(O1812&gt;0,RANK(O1812,(N1812:P1812,Q1812:AE1812)),0)</f>
        <v>1</v>
      </c>
      <c r="F1812" s="7">
        <f>IF(P1812&gt;0,RANK(P1812,(N1812:P1812,Q1812:AE1812)),0)</f>
        <v>0</v>
      </c>
      <c r="G1812" s="1">
        <f t="shared" si="710"/>
        <v>6961</v>
      </c>
      <c r="H1812" s="2">
        <f t="shared" si="711"/>
        <v>0.40927798682972721</v>
      </c>
      <c r="I1812" s="2"/>
      <c r="J1812" s="2">
        <f t="shared" si="712"/>
        <v>0.28615945437441204</v>
      </c>
      <c r="K1812" s="2">
        <f t="shared" si="713"/>
        <v>0.6954374412041392</v>
      </c>
      <c r="L1812" s="2">
        <f t="shared" si="714"/>
        <v>0</v>
      </c>
      <c r="M1812" s="2">
        <f t="shared" si="715"/>
        <v>1.8403104421448768E-2</v>
      </c>
      <c r="N1812" s="1">
        <v>4867</v>
      </c>
      <c r="O1812" s="1">
        <v>11828</v>
      </c>
      <c r="Q1812" s="61"/>
      <c r="R1812" s="61">
        <v>5</v>
      </c>
      <c r="S1812" s="61"/>
      <c r="T1812" s="61"/>
      <c r="U1812" s="61"/>
      <c r="V1812" s="61"/>
      <c r="W1812" s="61"/>
      <c r="X1812" s="61">
        <v>21</v>
      </c>
      <c r="Y1812" s="61">
        <v>29</v>
      </c>
      <c r="Z1812" s="61">
        <v>6</v>
      </c>
      <c r="AA1812" s="1">
        <v>6</v>
      </c>
      <c r="AB1812" s="1">
        <v>6</v>
      </c>
      <c r="AC1812" s="1">
        <v>3</v>
      </c>
      <c r="AD1812" s="1">
        <v>2</v>
      </c>
      <c r="AE1812" s="1">
        <v>4</v>
      </c>
      <c r="AF1812" s="1">
        <v>8</v>
      </c>
      <c r="AG1812" s="1">
        <v>3</v>
      </c>
      <c r="AH1812" s="1">
        <v>5</v>
      </c>
      <c r="AI1812" s="1">
        <v>5</v>
      </c>
      <c r="AJ1812" s="1">
        <v>4</v>
      </c>
      <c r="AK1812" s="1">
        <v>6</v>
      </c>
      <c r="AL1812" s="1">
        <v>27</v>
      </c>
      <c r="AM1812" s="1">
        <v>3</v>
      </c>
      <c r="AN1812" s="1">
        <v>1</v>
      </c>
      <c r="AO1812" s="1">
        <v>2</v>
      </c>
      <c r="AP1812" s="1">
        <v>23</v>
      </c>
      <c r="AQ1812" s="1">
        <v>35</v>
      </c>
      <c r="AR1812" s="1">
        <v>16</v>
      </c>
      <c r="AS1812" s="1">
        <v>5</v>
      </c>
      <c r="AT1812" s="1">
        <v>19</v>
      </c>
      <c r="AU1812" s="1">
        <v>8</v>
      </c>
      <c r="AV1812" s="1">
        <v>61</v>
      </c>
      <c r="AW1812" s="1">
        <v>0</v>
      </c>
      <c r="BB1812" s="7">
        <f>IF(Q1812&gt;0,RANK(Q1812,(N1812:P1812,Q1812:AE1812)),0)</f>
        <v>0</v>
      </c>
      <c r="BC1812" s="7">
        <f>IF(R1812&gt;0,RANK(R1812,(N1812:P1812,Q1812:AE1812)),0)</f>
        <v>8</v>
      </c>
      <c r="BD1812" s="7">
        <f>IF(T1812&gt;0,RANK(T1812,(N1812:P1812,Q1812:AE1812)),0)</f>
        <v>0</v>
      </c>
      <c r="BE1812" s="7">
        <f>IF(S1812&gt;0,RANK(S1812,(N1812:P1812,Q1812:AE1812)),0)</f>
        <v>0</v>
      </c>
      <c r="BF1812" s="2">
        <f t="shared" si="716"/>
        <v>0</v>
      </c>
      <c r="BG1812" s="2">
        <f t="shared" si="717"/>
        <v>2.9397930385700844E-4</v>
      </c>
      <c r="BH1812" s="2">
        <f t="shared" si="718"/>
        <v>0</v>
      </c>
      <c r="BI1812" s="2">
        <f t="shared" si="719"/>
        <v>0</v>
      </c>
      <c r="BK1812" t="s">
        <v>1411</v>
      </c>
      <c r="BL1812" t="s">
        <v>1250</v>
      </c>
      <c r="BO1812" s="99">
        <v>47</v>
      </c>
      <c r="BP1812" s="97">
        <v>31</v>
      </c>
      <c r="BQ1812" s="103">
        <f t="shared" si="720"/>
        <v>47031</v>
      </c>
      <c r="BS1812" s="7" t="s">
        <v>2466</v>
      </c>
      <c r="BT1812" s="95"/>
      <c r="BU1812" s="95"/>
      <c r="BV1812" s="95"/>
      <c r="BW1812" s="1"/>
      <c r="BX1812" s="1"/>
    </row>
    <row r="1813" spans="1:84" ht="14" hidden="1" customHeight="1" outlineLevel="1" x14ac:dyDescent="0.2">
      <c r="A1813" t="s">
        <v>941</v>
      </c>
      <c r="B1813" t="s">
        <v>1250</v>
      </c>
      <c r="C1813" s="1">
        <f t="shared" si="709"/>
        <v>4484</v>
      </c>
      <c r="D1813" s="7">
        <f>IF(N1813&gt;0, RANK(N1813,(N1813:P1813,Q1813:AE1813)),0)</f>
        <v>2</v>
      </c>
      <c r="E1813" s="7">
        <f>IF(O1813&gt;0,RANK(O1813,(N1813:P1813,Q1813:AE1813)),0)</f>
        <v>1</v>
      </c>
      <c r="F1813" s="7">
        <f>IF(P1813&gt;0,RANK(P1813,(N1813:P1813,Q1813:AE1813)),0)</f>
        <v>0</v>
      </c>
      <c r="G1813" s="1">
        <f t="shared" si="710"/>
        <v>2101</v>
      </c>
      <c r="H1813" s="2">
        <f t="shared" si="711"/>
        <v>0.46855486173059768</v>
      </c>
      <c r="I1813" s="2"/>
      <c r="J1813" s="2">
        <f t="shared" si="712"/>
        <v>0.26159678858162355</v>
      </c>
      <c r="K1813" s="2">
        <f t="shared" si="713"/>
        <v>0.73015165031222118</v>
      </c>
      <c r="L1813" s="2">
        <f t="shared" si="714"/>
        <v>0</v>
      </c>
      <c r="M1813" s="2">
        <f t="shared" si="715"/>
        <v>8.2515611061553251E-3</v>
      </c>
      <c r="N1813" s="1">
        <v>1173</v>
      </c>
      <c r="O1813" s="1">
        <v>3274</v>
      </c>
      <c r="Q1813" s="61"/>
      <c r="R1813" s="61">
        <v>1</v>
      </c>
      <c r="S1813" s="61"/>
      <c r="T1813" s="61"/>
      <c r="U1813" s="61"/>
      <c r="V1813" s="61"/>
      <c r="W1813" s="61"/>
      <c r="X1813" s="61">
        <v>7</v>
      </c>
      <c r="Y1813" s="61">
        <v>5</v>
      </c>
      <c r="Z1813" s="61">
        <v>1</v>
      </c>
      <c r="AA1813" s="1">
        <v>1</v>
      </c>
      <c r="AB1813" s="1">
        <v>2</v>
      </c>
      <c r="AC1813" s="1">
        <v>2</v>
      </c>
      <c r="AD1813" s="1">
        <v>1</v>
      </c>
      <c r="AE1813" s="1">
        <v>0</v>
      </c>
      <c r="AF1813" s="1">
        <v>0</v>
      </c>
      <c r="AG1813" s="1">
        <v>2</v>
      </c>
      <c r="AH1813" s="1">
        <v>0</v>
      </c>
      <c r="AI1813" s="1">
        <v>1</v>
      </c>
      <c r="AJ1813" s="1">
        <v>1</v>
      </c>
      <c r="AK1813" s="1">
        <v>1</v>
      </c>
      <c r="AL1813" s="1">
        <v>2</v>
      </c>
      <c r="AM1813" s="1">
        <v>1</v>
      </c>
      <c r="AN1813" s="1">
        <v>2</v>
      </c>
      <c r="AO1813" s="1">
        <v>0</v>
      </c>
      <c r="AP1813" s="1">
        <v>0</v>
      </c>
      <c r="AQ1813" s="1">
        <v>1</v>
      </c>
      <c r="AR1813" s="1">
        <v>1</v>
      </c>
      <c r="AS1813" s="1">
        <v>0</v>
      </c>
      <c r="AT1813" s="1">
        <v>0</v>
      </c>
      <c r="AU1813" s="1">
        <v>1</v>
      </c>
      <c r="AV1813" s="1">
        <v>4</v>
      </c>
      <c r="AW1813" s="1">
        <v>0</v>
      </c>
      <c r="BB1813" s="7">
        <f>IF(Q1813&gt;0,RANK(Q1813,(N1813:P1813,Q1813:AE1813)),0)</f>
        <v>0</v>
      </c>
      <c r="BC1813" s="7">
        <f>IF(R1813&gt;0,RANK(R1813,(N1813:P1813,Q1813:AE1813)),0)</f>
        <v>7</v>
      </c>
      <c r="BD1813" s="7">
        <f>IF(T1813&gt;0,RANK(T1813,(N1813:P1813,Q1813:AE1813)),0)</f>
        <v>0</v>
      </c>
      <c r="BE1813" s="7">
        <f>IF(S1813&gt;0,RANK(S1813,(N1813:P1813,Q1813:AE1813)),0)</f>
        <v>0</v>
      </c>
      <c r="BF1813" s="2">
        <f t="shared" si="716"/>
        <v>0</v>
      </c>
      <c r="BG1813" s="2">
        <f t="shared" si="717"/>
        <v>2.2301516503122213E-4</v>
      </c>
      <c r="BH1813" s="2">
        <f t="shared" si="718"/>
        <v>0</v>
      </c>
      <c r="BI1813" s="2">
        <f t="shared" si="719"/>
        <v>0</v>
      </c>
      <c r="BK1813" t="s">
        <v>941</v>
      </c>
      <c r="BL1813" t="s">
        <v>1250</v>
      </c>
      <c r="BO1813" s="99">
        <v>47</v>
      </c>
      <c r="BP1813" s="97">
        <v>33</v>
      </c>
      <c r="BQ1813" s="103">
        <f t="shared" si="720"/>
        <v>47033</v>
      </c>
      <c r="BS1813" s="7" t="s">
        <v>2466</v>
      </c>
      <c r="BT1813" s="95"/>
      <c r="BU1813" s="95"/>
      <c r="BV1813" s="95"/>
      <c r="BW1813" s="1"/>
      <c r="BX1813" s="1"/>
    </row>
    <row r="1814" spans="1:84" ht="14" hidden="1" customHeight="1" outlineLevel="1" x14ac:dyDescent="0.2">
      <c r="A1814" t="s">
        <v>1337</v>
      </c>
      <c r="B1814" t="s">
        <v>1250</v>
      </c>
      <c r="C1814" s="1">
        <f t="shared" si="709"/>
        <v>23829</v>
      </c>
      <c r="D1814" s="7">
        <f>IF(N1814&gt;0, RANK(N1814,(N1814:P1814,Q1814:AE1814)),0)</f>
        <v>2</v>
      </c>
      <c r="E1814" s="7">
        <f>IF(O1814&gt;0,RANK(O1814,(N1814:P1814,Q1814:AE1814)),0)</f>
        <v>1</v>
      </c>
      <c r="F1814" s="7">
        <f>IF(P1814&gt;0,RANK(P1814,(N1814:P1814,Q1814:AE1814)),0)</f>
        <v>0</v>
      </c>
      <c r="G1814" s="1">
        <f t="shared" si="710"/>
        <v>12821</v>
      </c>
      <c r="H1814" s="2">
        <f t="shared" si="711"/>
        <v>0.53804188174073608</v>
      </c>
      <c r="I1814" s="2"/>
      <c r="J1814" s="2">
        <f t="shared" si="712"/>
        <v>0.2264467665449662</v>
      </c>
      <c r="K1814" s="2">
        <f t="shared" si="713"/>
        <v>0.76448864828570229</v>
      </c>
      <c r="L1814" s="2">
        <f t="shared" si="714"/>
        <v>0</v>
      </c>
      <c r="M1814" s="2">
        <f t="shared" si="715"/>
        <v>9.0645851693315072E-3</v>
      </c>
      <c r="N1814" s="1">
        <v>5396</v>
      </c>
      <c r="O1814" s="1">
        <v>18217</v>
      </c>
      <c r="Q1814" s="61"/>
      <c r="R1814" s="61">
        <v>5</v>
      </c>
      <c r="S1814" s="61"/>
      <c r="T1814" s="61"/>
      <c r="U1814" s="61"/>
      <c r="V1814" s="61"/>
      <c r="W1814" s="61"/>
      <c r="X1814" s="61">
        <v>31</v>
      </c>
      <c r="Y1814" s="61">
        <v>50</v>
      </c>
      <c r="Z1814" s="61">
        <v>9</v>
      </c>
      <c r="AA1814" s="1">
        <v>5</v>
      </c>
      <c r="AB1814" s="1">
        <v>9</v>
      </c>
      <c r="AC1814" s="1">
        <v>3</v>
      </c>
      <c r="AD1814" s="1">
        <v>9</v>
      </c>
      <c r="AE1814" s="1">
        <v>10</v>
      </c>
      <c r="AF1814" s="1">
        <v>8</v>
      </c>
      <c r="AG1814" s="1">
        <v>9</v>
      </c>
      <c r="AH1814" s="1">
        <v>3</v>
      </c>
      <c r="AI1814" s="1">
        <v>2</v>
      </c>
      <c r="AJ1814" s="1">
        <v>4</v>
      </c>
      <c r="AK1814" s="1">
        <v>5</v>
      </c>
      <c r="AL1814" s="1">
        <v>15</v>
      </c>
      <c r="AM1814" s="1">
        <v>10</v>
      </c>
      <c r="AN1814" s="1">
        <v>7</v>
      </c>
      <c r="AO1814" s="1">
        <v>3</v>
      </c>
      <c r="AP1814" s="1">
        <v>0</v>
      </c>
      <c r="AQ1814" s="1">
        <v>1</v>
      </c>
      <c r="AR1814" s="1">
        <v>3</v>
      </c>
      <c r="AS1814" s="1">
        <v>1</v>
      </c>
      <c r="AT1814" s="1">
        <v>1</v>
      </c>
      <c r="AU1814" s="1">
        <v>3</v>
      </c>
      <c r="AV1814" s="1">
        <v>10</v>
      </c>
      <c r="AW1814" s="1">
        <v>0</v>
      </c>
      <c r="BB1814" s="7">
        <f>IF(Q1814&gt;0,RANK(Q1814,(N1814:P1814,Q1814:AE1814)),0)</f>
        <v>0</v>
      </c>
      <c r="BC1814" s="7">
        <f>IF(R1814&gt;0,RANK(R1814,(N1814:P1814,Q1814:AE1814)),0)</f>
        <v>9</v>
      </c>
      <c r="BD1814" s="7">
        <f>IF(T1814&gt;0,RANK(T1814,(N1814:P1814,Q1814:AE1814)),0)</f>
        <v>0</v>
      </c>
      <c r="BE1814" s="7">
        <f>IF(S1814&gt;0,RANK(S1814,(N1814:P1814,Q1814:AE1814)),0)</f>
        <v>0</v>
      </c>
      <c r="BF1814" s="2">
        <f t="shared" si="716"/>
        <v>0</v>
      </c>
      <c r="BG1814" s="2">
        <f t="shared" si="717"/>
        <v>2.0982836040119184E-4</v>
      </c>
      <c r="BH1814" s="2">
        <f t="shared" si="718"/>
        <v>0</v>
      </c>
      <c r="BI1814" s="2">
        <f t="shared" si="719"/>
        <v>0</v>
      </c>
      <c r="BK1814" t="s">
        <v>1337</v>
      </c>
      <c r="BL1814" t="s">
        <v>1250</v>
      </c>
      <c r="BO1814" s="99">
        <v>47</v>
      </c>
      <c r="BP1814" s="97">
        <v>35</v>
      </c>
      <c r="BQ1814" s="103">
        <f t="shared" si="720"/>
        <v>47035</v>
      </c>
      <c r="BS1814" s="7" t="s">
        <v>2466</v>
      </c>
      <c r="BT1814" s="95"/>
      <c r="BU1814" s="95"/>
      <c r="BV1814" s="95"/>
      <c r="BW1814" s="1"/>
      <c r="BX1814" s="1"/>
    </row>
    <row r="1815" spans="1:84" ht="14" hidden="1" customHeight="1" outlineLevel="1" x14ac:dyDescent="0.2">
      <c r="A1815" t="s">
        <v>1283</v>
      </c>
      <c r="B1815" t="s">
        <v>1250</v>
      </c>
      <c r="C1815" s="1">
        <f t="shared" si="709"/>
        <v>244528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0</v>
      </c>
      <c r="G1815" s="1">
        <f t="shared" si="710"/>
        <v>74155</v>
      </c>
      <c r="H1815" s="2">
        <f t="shared" si="711"/>
        <v>0.30325770463914153</v>
      </c>
      <c r="I1815" s="2"/>
      <c r="J1815" s="2">
        <f t="shared" si="712"/>
        <v>0.6234091801347903</v>
      </c>
      <c r="K1815" s="2">
        <f t="shared" si="713"/>
        <v>0.32015147549564876</v>
      </c>
      <c r="L1815" s="2">
        <f t="shared" si="714"/>
        <v>0</v>
      </c>
      <c r="M1815" s="2">
        <f t="shared" si="715"/>
        <v>5.643934436956094E-2</v>
      </c>
      <c r="N1815" s="1">
        <v>152441</v>
      </c>
      <c r="O1815" s="1">
        <v>78286</v>
      </c>
      <c r="Q1815" s="61"/>
      <c r="R1815" s="61">
        <v>1666</v>
      </c>
      <c r="S1815" s="61"/>
      <c r="T1815" s="61"/>
      <c r="U1815" s="61"/>
      <c r="V1815" s="61"/>
      <c r="W1815" s="61"/>
      <c r="X1815" s="61">
        <v>172</v>
      </c>
      <c r="Y1815" s="61">
        <v>291</v>
      </c>
      <c r="Z1815" s="61">
        <v>57</v>
      </c>
      <c r="AA1815" s="1">
        <v>45</v>
      </c>
      <c r="AB1815" s="1">
        <v>27</v>
      </c>
      <c r="AC1815" s="1">
        <v>8</v>
      </c>
      <c r="AD1815" s="1">
        <v>56</v>
      </c>
      <c r="AE1815" s="1">
        <v>28</v>
      </c>
      <c r="AF1815" s="1">
        <v>17</v>
      </c>
      <c r="AG1815" s="1">
        <v>32</v>
      </c>
      <c r="AH1815" s="1">
        <v>60</v>
      </c>
      <c r="AI1815" s="1">
        <v>383</v>
      </c>
      <c r="AJ1815" s="1">
        <v>421</v>
      </c>
      <c r="AK1815" s="1">
        <v>531</v>
      </c>
      <c r="AL1815" s="1">
        <v>964</v>
      </c>
      <c r="AM1815" s="1">
        <v>599</v>
      </c>
      <c r="AN1815" s="1">
        <v>184</v>
      </c>
      <c r="AO1815" s="1">
        <v>437</v>
      </c>
      <c r="AP1815" s="1">
        <v>152</v>
      </c>
      <c r="AQ1815" s="1">
        <v>215</v>
      </c>
      <c r="AR1815" s="1">
        <v>195</v>
      </c>
      <c r="AS1815" s="1">
        <v>247</v>
      </c>
      <c r="AT1815" s="1">
        <v>2625</v>
      </c>
      <c r="AU1815" s="1">
        <v>1787</v>
      </c>
      <c r="AV1815" s="1">
        <v>2601</v>
      </c>
      <c r="AW1815" s="1">
        <v>1</v>
      </c>
      <c r="BB1815" s="7">
        <f>IF(Q1815&gt;0,RANK(Q1815,(N1815:P1815,Q1815:AE1815)),0)</f>
        <v>0</v>
      </c>
      <c r="BC1815" s="7">
        <f>IF(R1815&gt;0,RANK(R1815,(N1815:P1815,Q1815:AE1815)),0)</f>
        <v>3</v>
      </c>
      <c r="BD1815" s="7">
        <f>IF(T1815&gt;0,RANK(T1815,(N1815:P1815,Q1815:AE1815)),0)</f>
        <v>0</v>
      </c>
      <c r="BE1815" s="7">
        <f>IF(S1815&gt;0,RANK(S1815,(N1815:P1815,Q1815:AE1815)),0)</f>
        <v>0</v>
      </c>
      <c r="BF1815" s="2">
        <f t="shared" si="716"/>
        <v>0</v>
      </c>
      <c r="BG1815" s="2">
        <f t="shared" si="717"/>
        <v>6.8131256952169081E-3</v>
      </c>
      <c r="BH1815" s="2">
        <f t="shared" si="718"/>
        <v>0</v>
      </c>
      <c r="BI1815" s="2">
        <f t="shared" si="719"/>
        <v>0</v>
      </c>
      <c r="BK1815" t="s">
        <v>1283</v>
      </c>
      <c r="BL1815" t="s">
        <v>1250</v>
      </c>
      <c r="BO1815" s="99">
        <v>47</v>
      </c>
      <c r="BP1815" s="97">
        <v>37</v>
      </c>
      <c r="BQ1815" s="103">
        <f t="shared" si="720"/>
        <v>47037</v>
      </c>
      <c r="BS1815" s="7" t="s">
        <v>2466</v>
      </c>
      <c r="BT1815" s="95"/>
      <c r="BU1815" s="95"/>
      <c r="BV1815" s="95"/>
      <c r="BW1815" s="1"/>
      <c r="BX1815" s="1"/>
      <c r="CF1815" s="1"/>
    </row>
    <row r="1816" spans="1:84" ht="14" hidden="1" customHeight="1" outlineLevel="1" x14ac:dyDescent="0.2">
      <c r="A1816" t="s">
        <v>840</v>
      </c>
      <c r="B1816" t="s">
        <v>1250</v>
      </c>
      <c r="C1816" s="1">
        <f t="shared" si="709"/>
        <v>3864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0</v>
      </c>
      <c r="G1816" s="1">
        <f t="shared" si="710"/>
        <v>1907</v>
      </c>
      <c r="H1816" s="2">
        <f t="shared" si="711"/>
        <v>0.49353002070393376</v>
      </c>
      <c r="I1816" s="2"/>
      <c r="J1816" s="2">
        <f t="shared" si="712"/>
        <v>0.24249482401656314</v>
      </c>
      <c r="K1816" s="2">
        <f t="shared" si="713"/>
        <v>0.7360248447204969</v>
      </c>
      <c r="L1816" s="2">
        <f t="shared" si="714"/>
        <v>0</v>
      </c>
      <c r="M1816" s="2">
        <f t="shared" si="715"/>
        <v>2.1480331262939911E-2</v>
      </c>
      <c r="N1816" s="1">
        <v>937</v>
      </c>
      <c r="O1816" s="1">
        <v>2844</v>
      </c>
      <c r="Q1816" s="61"/>
      <c r="R1816" s="61">
        <v>2</v>
      </c>
      <c r="S1816" s="61"/>
      <c r="T1816" s="61"/>
      <c r="U1816" s="61"/>
      <c r="V1816" s="61"/>
      <c r="W1816" s="61"/>
      <c r="X1816" s="61">
        <v>5</v>
      </c>
      <c r="Y1816" s="61">
        <v>10</v>
      </c>
      <c r="Z1816" s="61">
        <v>2</v>
      </c>
      <c r="AA1816" s="1">
        <v>0</v>
      </c>
      <c r="AB1816" s="1">
        <v>4</v>
      </c>
      <c r="AC1816" s="1">
        <v>2</v>
      </c>
      <c r="AD1816" s="1">
        <v>2</v>
      </c>
      <c r="AE1816" s="1">
        <v>3</v>
      </c>
      <c r="AF1816" s="1">
        <v>3</v>
      </c>
      <c r="AG1816" s="1">
        <v>3</v>
      </c>
      <c r="AH1816" s="1">
        <v>1</v>
      </c>
      <c r="AI1816" s="1">
        <v>0</v>
      </c>
      <c r="AJ1816" s="1">
        <v>1</v>
      </c>
      <c r="AK1816" s="1">
        <v>0</v>
      </c>
      <c r="AL1816" s="1">
        <v>4</v>
      </c>
      <c r="AM1816" s="1">
        <v>0</v>
      </c>
      <c r="AN1816" s="1">
        <v>2</v>
      </c>
      <c r="AO1816" s="1">
        <v>1</v>
      </c>
      <c r="AP1816" s="1">
        <v>3</v>
      </c>
      <c r="AQ1816" s="1">
        <v>5</v>
      </c>
      <c r="AR1816" s="1">
        <v>4</v>
      </c>
      <c r="AS1816" s="1">
        <v>1</v>
      </c>
      <c r="AT1816" s="1">
        <v>7</v>
      </c>
      <c r="AU1816" s="1">
        <v>2</v>
      </c>
      <c r="AV1816" s="1">
        <v>16</v>
      </c>
      <c r="AW1816" s="1">
        <v>0</v>
      </c>
      <c r="BB1816" s="7">
        <f>IF(Q1816&gt;0,RANK(Q1816,(N1816:P1816,Q1816:AE1816)),0)</f>
        <v>0</v>
      </c>
      <c r="BC1816" s="7">
        <f>IF(R1816&gt;0,RANK(R1816,(N1816:P1816,Q1816:AE1816)),0)</f>
        <v>7</v>
      </c>
      <c r="BD1816" s="7">
        <f>IF(T1816&gt;0,RANK(T1816,(N1816:P1816,Q1816:AE1816)),0)</f>
        <v>0</v>
      </c>
      <c r="BE1816" s="7">
        <f>IF(S1816&gt;0,RANK(S1816,(N1816:P1816,Q1816:AE1816)),0)</f>
        <v>0</v>
      </c>
      <c r="BF1816" s="2">
        <f t="shared" si="716"/>
        <v>0</v>
      </c>
      <c r="BG1816" s="2">
        <f t="shared" si="717"/>
        <v>5.1759834368530024E-4</v>
      </c>
      <c r="BH1816" s="2">
        <f t="shared" si="718"/>
        <v>0</v>
      </c>
      <c r="BI1816" s="2">
        <f t="shared" si="719"/>
        <v>0</v>
      </c>
      <c r="BK1816" t="s">
        <v>840</v>
      </c>
      <c r="BL1816" t="s">
        <v>1250</v>
      </c>
      <c r="BO1816" s="99">
        <v>47</v>
      </c>
      <c r="BP1816" s="97">
        <v>39</v>
      </c>
      <c r="BQ1816" s="103">
        <f t="shared" si="720"/>
        <v>47039</v>
      </c>
      <c r="BS1816" s="7" t="s">
        <v>2466</v>
      </c>
      <c r="BT1816" s="95"/>
      <c r="BU1816" s="95"/>
      <c r="BV1816" s="95"/>
      <c r="BW1816" s="1"/>
      <c r="BX1816" s="1"/>
    </row>
    <row r="1817" spans="1:84" ht="14" hidden="1" customHeight="1" outlineLevel="1" x14ac:dyDescent="0.2">
      <c r="A1817" t="s">
        <v>1077</v>
      </c>
      <c r="B1817" t="s">
        <v>1250</v>
      </c>
      <c r="C1817" s="1">
        <f t="shared" si="709"/>
        <v>5957</v>
      </c>
      <c r="D1817" s="7">
        <f>IF(N1817&gt;0, RANK(N1817,(N1817:P1817,Q1817:AE1817)),0)</f>
        <v>2</v>
      </c>
      <c r="E1817" s="7">
        <f>IF(O1817&gt;0,RANK(O1817,(N1817:P1817,Q1817:AE1817)),0)</f>
        <v>1</v>
      </c>
      <c r="F1817" s="7">
        <f>IF(P1817&gt;0,RANK(P1817,(N1817:P1817,Q1817:AE1817)),0)</f>
        <v>0</v>
      </c>
      <c r="G1817" s="1">
        <f t="shared" si="710"/>
        <v>2439</v>
      </c>
      <c r="H1817" s="2">
        <f t="shared" si="711"/>
        <v>0.40943427899949641</v>
      </c>
      <c r="I1817" s="2"/>
      <c r="J1817" s="2">
        <f t="shared" si="712"/>
        <v>0.29158972637233505</v>
      </c>
      <c r="K1817" s="2">
        <f t="shared" si="713"/>
        <v>0.7010240053718314</v>
      </c>
      <c r="L1817" s="2">
        <f t="shared" si="714"/>
        <v>0</v>
      </c>
      <c r="M1817" s="2">
        <f t="shared" si="715"/>
        <v>7.3862682558335502E-3</v>
      </c>
      <c r="N1817" s="1">
        <v>1737</v>
      </c>
      <c r="O1817" s="1">
        <v>4176</v>
      </c>
      <c r="Q1817" s="61"/>
      <c r="R1817" s="61">
        <v>1</v>
      </c>
      <c r="S1817" s="61"/>
      <c r="T1817" s="61"/>
      <c r="U1817" s="61"/>
      <c r="V1817" s="61"/>
      <c r="W1817" s="61"/>
      <c r="X1817" s="61">
        <v>5</v>
      </c>
      <c r="Y1817" s="61">
        <v>7</v>
      </c>
      <c r="Z1817" s="61">
        <v>4</v>
      </c>
      <c r="AA1817" s="1">
        <v>1</v>
      </c>
      <c r="AB1817" s="1">
        <v>3</v>
      </c>
      <c r="AC1817" s="1">
        <v>0</v>
      </c>
      <c r="AD1817" s="1">
        <v>2</v>
      </c>
      <c r="AE1817" s="1">
        <v>0</v>
      </c>
      <c r="AF1817" s="1">
        <v>0</v>
      </c>
      <c r="AG1817" s="1">
        <v>1</v>
      </c>
      <c r="AH1817" s="1">
        <v>2</v>
      </c>
      <c r="AI1817" s="1">
        <v>1</v>
      </c>
      <c r="AJ1817" s="1">
        <v>2</v>
      </c>
      <c r="AK1817" s="1">
        <v>0</v>
      </c>
      <c r="AL1817" s="1">
        <v>6</v>
      </c>
      <c r="AM1817" s="1">
        <v>4</v>
      </c>
      <c r="AN1817" s="1">
        <v>1</v>
      </c>
      <c r="AO1817" s="1">
        <v>0</v>
      </c>
      <c r="AP1817" s="1">
        <v>0</v>
      </c>
      <c r="AQ1817" s="1">
        <v>0</v>
      </c>
      <c r="AR1817" s="1">
        <v>1</v>
      </c>
      <c r="AS1817" s="1">
        <v>0</v>
      </c>
      <c r="AT1817" s="1">
        <v>0</v>
      </c>
      <c r="AU1817" s="1">
        <v>3</v>
      </c>
      <c r="AV1817" s="1">
        <v>0</v>
      </c>
      <c r="AW1817" s="1">
        <v>0</v>
      </c>
      <c r="BB1817" s="7">
        <f>IF(Q1817&gt;0,RANK(Q1817,(N1817:P1817,Q1817:AE1817)),0)</f>
        <v>0</v>
      </c>
      <c r="BC1817" s="7">
        <f>IF(R1817&gt;0,RANK(R1817,(N1817:P1817,Q1817:AE1817)),0)</f>
        <v>8</v>
      </c>
      <c r="BD1817" s="7">
        <f>IF(T1817&gt;0,RANK(T1817,(N1817:P1817,Q1817:AE1817)),0)</f>
        <v>0</v>
      </c>
      <c r="BE1817" s="7">
        <f>IF(S1817&gt;0,RANK(S1817,(N1817:P1817,Q1817:AE1817)),0)</f>
        <v>0</v>
      </c>
      <c r="BF1817" s="2">
        <f t="shared" si="716"/>
        <v>0</v>
      </c>
      <c r="BG1817" s="2">
        <f t="shared" si="717"/>
        <v>1.6786973308712439E-4</v>
      </c>
      <c r="BH1817" s="2">
        <f t="shared" si="718"/>
        <v>0</v>
      </c>
      <c r="BI1817" s="2">
        <f t="shared" si="719"/>
        <v>0</v>
      </c>
      <c r="BK1817" t="s">
        <v>1077</v>
      </c>
      <c r="BL1817" t="s">
        <v>1250</v>
      </c>
      <c r="BO1817" s="99">
        <v>47</v>
      </c>
      <c r="BP1817" s="97">
        <v>41</v>
      </c>
      <c r="BQ1817" s="103">
        <f t="shared" si="720"/>
        <v>47041</v>
      </c>
      <c r="BS1817" s="7" t="s">
        <v>2466</v>
      </c>
      <c r="BT1817" s="95"/>
      <c r="BU1817" s="95"/>
      <c r="BV1817" s="95"/>
      <c r="BW1817" s="1"/>
      <c r="BX1817" s="1"/>
    </row>
    <row r="1818" spans="1:84" ht="14" hidden="1" customHeight="1" outlineLevel="1" x14ac:dyDescent="0.2">
      <c r="A1818" t="s">
        <v>1252</v>
      </c>
      <c r="B1818" t="s">
        <v>1250</v>
      </c>
      <c r="C1818" s="1">
        <f t="shared" si="709"/>
        <v>16706</v>
      </c>
      <c r="D1818" s="7">
        <f>IF(N1818&gt;0, RANK(N1818,(N1818:P1818,Q1818:AE1818)),0)</f>
        <v>2</v>
      </c>
      <c r="E1818" s="7">
        <f>IF(O1818&gt;0,RANK(O1818,(N1818:P1818,Q1818:AE1818)),0)</f>
        <v>1</v>
      </c>
      <c r="F1818" s="7">
        <f>IF(P1818&gt;0,RANK(P1818,(N1818:P1818,Q1818:AE1818)),0)</f>
        <v>0</v>
      </c>
      <c r="G1818" s="1">
        <f t="shared" si="710"/>
        <v>6211</v>
      </c>
      <c r="H1818" s="2">
        <f t="shared" si="711"/>
        <v>0.3717825930803304</v>
      </c>
      <c r="I1818" s="2"/>
      <c r="J1818" s="2">
        <f t="shared" si="712"/>
        <v>0.3113851310906261</v>
      </c>
      <c r="K1818" s="2">
        <f t="shared" si="713"/>
        <v>0.6831677241709565</v>
      </c>
      <c r="L1818" s="2">
        <f t="shared" si="714"/>
        <v>0</v>
      </c>
      <c r="M1818" s="2">
        <f t="shared" si="715"/>
        <v>5.4471447384173421E-3</v>
      </c>
      <c r="N1818" s="1">
        <v>5202</v>
      </c>
      <c r="O1818" s="1">
        <v>11413</v>
      </c>
      <c r="Q1818" s="61"/>
      <c r="R1818" s="61">
        <v>2</v>
      </c>
      <c r="S1818" s="61"/>
      <c r="T1818" s="61"/>
      <c r="U1818" s="61"/>
      <c r="V1818" s="61"/>
      <c r="W1818" s="61"/>
      <c r="X1818" s="61">
        <v>20</v>
      </c>
      <c r="Y1818" s="61">
        <v>19</v>
      </c>
      <c r="Z1818" s="61">
        <v>4</v>
      </c>
      <c r="AA1818" s="1">
        <v>3</v>
      </c>
      <c r="AB1818" s="1">
        <v>2</v>
      </c>
      <c r="AC1818" s="1">
        <v>1</v>
      </c>
      <c r="AD1818" s="1">
        <v>2</v>
      </c>
      <c r="AE1818" s="1">
        <v>2</v>
      </c>
      <c r="AF1818" s="1">
        <v>3</v>
      </c>
      <c r="AG1818" s="1">
        <v>0</v>
      </c>
      <c r="AH1818" s="1">
        <v>1</v>
      </c>
      <c r="AI1818" s="1">
        <v>0</v>
      </c>
      <c r="AJ1818" s="1">
        <v>5</v>
      </c>
      <c r="AK1818" s="1">
        <v>4</v>
      </c>
      <c r="AL1818" s="1">
        <v>7</v>
      </c>
      <c r="AM1818" s="1">
        <v>5</v>
      </c>
      <c r="AN1818" s="1">
        <v>3</v>
      </c>
      <c r="AO1818" s="1">
        <v>0</v>
      </c>
      <c r="AP1818" s="1">
        <v>0</v>
      </c>
      <c r="AQ1818" s="1">
        <v>1</v>
      </c>
      <c r="AR1818" s="1">
        <v>2</v>
      </c>
      <c r="AS1818" s="1">
        <v>2</v>
      </c>
      <c r="AT1818" s="1">
        <v>1</v>
      </c>
      <c r="AU1818" s="1">
        <v>0</v>
      </c>
      <c r="AV1818" s="1">
        <v>2</v>
      </c>
      <c r="AW1818" s="1">
        <v>0</v>
      </c>
      <c r="BB1818" s="7">
        <f>IF(Q1818&gt;0,RANK(Q1818,(N1818:P1818,Q1818:AE1818)),0)</f>
        <v>0</v>
      </c>
      <c r="BC1818" s="7">
        <f>IF(R1818&gt;0,RANK(R1818,(N1818:P1818,Q1818:AE1818)),0)</f>
        <v>7</v>
      </c>
      <c r="BD1818" s="7">
        <f>IF(T1818&gt;0,RANK(T1818,(N1818:P1818,Q1818:AE1818)),0)</f>
        <v>0</v>
      </c>
      <c r="BE1818" s="7">
        <f>IF(S1818&gt;0,RANK(S1818,(N1818:P1818,Q1818:AE1818)),0)</f>
        <v>0</v>
      </c>
      <c r="BF1818" s="2">
        <f t="shared" si="716"/>
        <v>0</v>
      </c>
      <c r="BG1818" s="2">
        <f t="shared" si="717"/>
        <v>1.1971746677840296E-4</v>
      </c>
      <c r="BH1818" s="2">
        <f t="shared" si="718"/>
        <v>0</v>
      </c>
      <c r="BI1818" s="2">
        <f t="shared" si="719"/>
        <v>0</v>
      </c>
      <c r="BK1818" t="s">
        <v>1252</v>
      </c>
      <c r="BL1818" t="s">
        <v>1250</v>
      </c>
      <c r="BO1818" s="99">
        <v>47</v>
      </c>
      <c r="BP1818" s="97">
        <v>43</v>
      </c>
      <c r="BQ1818" s="103">
        <f t="shared" si="720"/>
        <v>47043</v>
      </c>
      <c r="BS1818" s="7" t="s">
        <v>2466</v>
      </c>
      <c r="BT1818" s="95"/>
      <c r="BU1818" s="95"/>
      <c r="BV1818" s="95"/>
      <c r="BW1818" s="1"/>
      <c r="BX1818" s="1"/>
    </row>
    <row r="1819" spans="1:84" ht="14" hidden="1" customHeight="1" outlineLevel="1" x14ac:dyDescent="0.2">
      <c r="A1819" t="s">
        <v>65</v>
      </c>
      <c r="B1819" t="s">
        <v>1250</v>
      </c>
      <c r="C1819" s="1">
        <f t="shared" si="709"/>
        <v>11107</v>
      </c>
      <c r="D1819" s="7">
        <f>IF(N1819&gt;0, RANK(N1819,(N1819:P1819,Q1819:AE1819)),0)</f>
        <v>2</v>
      </c>
      <c r="E1819" s="7">
        <f>IF(O1819&gt;0,RANK(O1819,(N1819:P1819,Q1819:AE1819)),0)</f>
        <v>1</v>
      </c>
      <c r="F1819" s="7">
        <f>IF(P1819&gt;0,RANK(P1819,(N1819:P1819,Q1819:AE1819)),0)</f>
        <v>0</v>
      </c>
      <c r="G1819" s="1">
        <f t="shared" si="710"/>
        <v>6084</v>
      </c>
      <c r="H1819" s="2">
        <f t="shared" si="711"/>
        <v>0.54776267218870978</v>
      </c>
      <c r="I1819" s="2"/>
      <c r="J1819" s="2">
        <f t="shared" si="712"/>
        <v>0.21887098226343749</v>
      </c>
      <c r="K1819" s="2">
        <f t="shared" si="713"/>
        <v>0.76663365445214726</v>
      </c>
      <c r="L1819" s="2">
        <f t="shared" si="714"/>
        <v>0</v>
      </c>
      <c r="M1819" s="2">
        <f t="shared" si="715"/>
        <v>1.4495363284415252E-2</v>
      </c>
      <c r="N1819" s="1">
        <v>2431</v>
      </c>
      <c r="O1819" s="1">
        <v>8515</v>
      </c>
      <c r="Q1819" s="61"/>
      <c r="R1819" s="61">
        <v>10</v>
      </c>
      <c r="S1819" s="61"/>
      <c r="T1819" s="61"/>
      <c r="U1819" s="61"/>
      <c r="V1819" s="61"/>
      <c r="W1819" s="61"/>
      <c r="X1819" s="61">
        <v>13</v>
      </c>
      <c r="Y1819" s="61">
        <v>25</v>
      </c>
      <c r="Z1819" s="61">
        <v>2</v>
      </c>
      <c r="AA1819" s="1">
        <v>8</v>
      </c>
      <c r="AB1819" s="1">
        <v>5</v>
      </c>
      <c r="AC1819" s="1">
        <v>7</v>
      </c>
      <c r="AD1819" s="1">
        <v>10</v>
      </c>
      <c r="AE1819" s="1">
        <v>8</v>
      </c>
      <c r="AF1819" s="1">
        <v>6</v>
      </c>
      <c r="AG1819" s="1">
        <v>6</v>
      </c>
      <c r="AH1819" s="1">
        <v>9</v>
      </c>
      <c r="AI1819" s="1">
        <v>1</v>
      </c>
      <c r="AJ1819" s="1">
        <v>6</v>
      </c>
      <c r="AK1819" s="1">
        <v>3</v>
      </c>
      <c r="AL1819" s="1">
        <v>9</v>
      </c>
      <c r="AM1819" s="1">
        <v>5</v>
      </c>
      <c r="AN1819" s="1">
        <v>1</v>
      </c>
      <c r="AO1819" s="1">
        <v>4</v>
      </c>
      <c r="AP1819" s="1">
        <v>1</v>
      </c>
      <c r="AQ1819" s="1">
        <v>3</v>
      </c>
      <c r="AR1819" s="1">
        <v>4</v>
      </c>
      <c r="AS1819" s="1">
        <v>2</v>
      </c>
      <c r="AT1819" s="1">
        <v>1</v>
      </c>
      <c r="AU1819" s="1">
        <v>1</v>
      </c>
      <c r="AV1819" s="1">
        <v>11</v>
      </c>
      <c r="AW1819" s="1">
        <v>0</v>
      </c>
      <c r="BB1819" s="7">
        <f>IF(Q1819&gt;0,RANK(Q1819,(N1819:P1819,Q1819:AE1819)),0)</f>
        <v>0</v>
      </c>
      <c r="BC1819" s="7">
        <f>IF(R1819&gt;0,RANK(R1819,(N1819:P1819,Q1819:AE1819)),0)</f>
        <v>5</v>
      </c>
      <c r="BD1819" s="7">
        <f>IF(T1819&gt;0,RANK(T1819,(N1819:P1819,Q1819:AE1819)),0)</f>
        <v>0</v>
      </c>
      <c r="BE1819" s="7">
        <f>IF(S1819&gt;0,RANK(S1819,(N1819:P1819,Q1819:AE1819)),0)</f>
        <v>0</v>
      </c>
      <c r="BF1819" s="2">
        <f t="shared" si="716"/>
        <v>0</v>
      </c>
      <c r="BG1819" s="2">
        <f t="shared" si="717"/>
        <v>9.0033312325560452E-4</v>
      </c>
      <c r="BH1819" s="2">
        <f t="shared" si="718"/>
        <v>0</v>
      </c>
      <c r="BI1819" s="2">
        <f t="shared" si="719"/>
        <v>0</v>
      </c>
      <c r="BK1819" t="s">
        <v>65</v>
      </c>
      <c r="BL1819" t="s">
        <v>1250</v>
      </c>
      <c r="BO1819" s="99">
        <v>47</v>
      </c>
      <c r="BP1819" s="97">
        <v>45</v>
      </c>
      <c r="BQ1819" s="103">
        <f t="shared" si="720"/>
        <v>47045</v>
      </c>
      <c r="BS1819" s="7" t="s">
        <v>2466</v>
      </c>
      <c r="BT1819" s="95"/>
      <c r="BU1819" s="95"/>
      <c r="BV1819" s="95"/>
      <c r="BW1819" s="1"/>
      <c r="BX1819" s="1"/>
    </row>
    <row r="1820" spans="1:84" ht="14" hidden="1" customHeight="1" outlineLevel="1" x14ac:dyDescent="0.2">
      <c r="A1820" t="s">
        <v>544</v>
      </c>
      <c r="B1820" t="s">
        <v>1250</v>
      </c>
      <c r="C1820" s="1">
        <f t="shared" si="709"/>
        <v>17074</v>
      </c>
      <c r="D1820" s="7">
        <f>IF(N1820&gt;0, RANK(N1820,(N1820:P1820,Q1820:AE1820)),0)</f>
        <v>2</v>
      </c>
      <c r="E1820" s="7">
        <f>IF(O1820&gt;0,RANK(O1820,(N1820:P1820,Q1820:AE1820)),0)</f>
        <v>1</v>
      </c>
      <c r="F1820" s="7">
        <f>IF(P1820&gt;0,RANK(P1820,(N1820:P1820,Q1820:AE1820)),0)</f>
        <v>0</v>
      </c>
      <c r="G1820" s="1">
        <f t="shared" si="710"/>
        <v>6940</v>
      </c>
      <c r="H1820" s="2">
        <f t="shared" si="711"/>
        <v>0.40646597165280546</v>
      </c>
      <c r="I1820" s="2"/>
      <c r="J1820" s="2">
        <f t="shared" si="712"/>
        <v>0.28950450978095349</v>
      </c>
      <c r="K1820" s="2">
        <f t="shared" si="713"/>
        <v>0.69597048143375895</v>
      </c>
      <c r="L1820" s="2">
        <f t="shared" si="714"/>
        <v>0</v>
      </c>
      <c r="M1820" s="2">
        <f t="shared" si="715"/>
        <v>1.4525008785287619E-2</v>
      </c>
      <c r="N1820" s="1">
        <v>4943</v>
      </c>
      <c r="O1820" s="1">
        <v>11883</v>
      </c>
      <c r="Q1820" s="61"/>
      <c r="R1820" s="61">
        <v>12</v>
      </c>
      <c r="S1820" s="61"/>
      <c r="T1820" s="61"/>
      <c r="U1820" s="61"/>
      <c r="V1820" s="61"/>
      <c r="W1820" s="61"/>
      <c r="X1820" s="61">
        <v>24</v>
      </c>
      <c r="Y1820" s="61">
        <v>41</v>
      </c>
      <c r="Z1820" s="61">
        <v>6</v>
      </c>
      <c r="AA1820" s="1">
        <v>8</v>
      </c>
      <c r="AB1820" s="1">
        <v>15</v>
      </c>
      <c r="AC1820" s="1">
        <v>9</v>
      </c>
      <c r="AD1820" s="1">
        <v>13</v>
      </c>
      <c r="AE1820" s="1">
        <v>3</v>
      </c>
      <c r="AF1820" s="1">
        <v>4</v>
      </c>
      <c r="AG1820" s="1">
        <v>9</v>
      </c>
      <c r="AH1820" s="1">
        <v>12</v>
      </c>
      <c r="AI1820" s="1">
        <v>1</v>
      </c>
      <c r="AJ1820" s="1">
        <v>3</v>
      </c>
      <c r="AK1820" s="1">
        <v>5</v>
      </c>
      <c r="AL1820" s="1">
        <v>13</v>
      </c>
      <c r="AM1820" s="1">
        <v>11</v>
      </c>
      <c r="AN1820" s="1">
        <v>5</v>
      </c>
      <c r="AO1820" s="1">
        <v>10</v>
      </c>
      <c r="AP1820" s="1">
        <v>5</v>
      </c>
      <c r="AQ1820" s="1">
        <v>12</v>
      </c>
      <c r="AR1820" s="1">
        <v>0</v>
      </c>
      <c r="AS1820" s="1">
        <v>7</v>
      </c>
      <c r="AT1820" s="1">
        <v>4</v>
      </c>
      <c r="AU1820" s="1">
        <v>0</v>
      </c>
      <c r="AV1820" s="1">
        <v>16</v>
      </c>
      <c r="AW1820" s="1">
        <v>0</v>
      </c>
      <c r="BB1820" s="7">
        <f>IF(Q1820&gt;0,RANK(Q1820,(N1820:P1820,Q1820:AE1820)),0)</f>
        <v>0</v>
      </c>
      <c r="BC1820" s="7">
        <f>IF(R1820&gt;0,RANK(R1820,(N1820:P1820,Q1820:AE1820)),0)</f>
        <v>7</v>
      </c>
      <c r="BD1820" s="7">
        <f>IF(T1820&gt;0,RANK(T1820,(N1820:P1820,Q1820:AE1820)),0)</f>
        <v>0</v>
      </c>
      <c r="BE1820" s="7">
        <f>IF(S1820&gt;0,RANK(S1820,(N1820:P1820,Q1820:AE1820)),0)</f>
        <v>0</v>
      </c>
      <c r="BF1820" s="2">
        <f t="shared" si="716"/>
        <v>0</v>
      </c>
      <c r="BG1820" s="2">
        <f t="shared" si="717"/>
        <v>7.0282300573972119E-4</v>
      </c>
      <c r="BH1820" s="2">
        <f t="shared" si="718"/>
        <v>0</v>
      </c>
      <c r="BI1820" s="2">
        <f t="shared" si="719"/>
        <v>0</v>
      </c>
      <c r="BK1820" t="s">
        <v>544</v>
      </c>
      <c r="BL1820" t="s">
        <v>1250</v>
      </c>
      <c r="BO1820" s="99">
        <v>47</v>
      </c>
      <c r="BP1820" s="97">
        <v>47</v>
      </c>
      <c r="BQ1820" s="103">
        <f t="shared" si="720"/>
        <v>47047</v>
      </c>
      <c r="BS1820" s="7" t="s">
        <v>2466</v>
      </c>
      <c r="BT1820" s="95"/>
      <c r="BU1820" s="95"/>
      <c r="BV1820" s="95"/>
      <c r="BW1820" s="1"/>
      <c r="BX1820" s="1"/>
    </row>
    <row r="1821" spans="1:84" ht="14" hidden="1" customHeight="1" outlineLevel="1" x14ac:dyDescent="0.2">
      <c r="A1821" t="s">
        <v>730</v>
      </c>
      <c r="B1821" t="s">
        <v>1250</v>
      </c>
      <c r="C1821" s="1">
        <f t="shared" si="709"/>
        <v>6389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0</v>
      </c>
      <c r="G1821" s="1">
        <f t="shared" si="710"/>
        <v>3788</v>
      </c>
      <c r="H1821" s="2">
        <f t="shared" si="711"/>
        <v>0.59289403662545004</v>
      </c>
      <c r="I1821" s="2"/>
      <c r="J1821" s="2">
        <f t="shared" si="712"/>
        <v>0.19643136641101894</v>
      </c>
      <c r="K1821" s="2">
        <f t="shared" si="713"/>
        <v>0.78932540303646892</v>
      </c>
      <c r="L1821" s="2">
        <f t="shared" si="714"/>
        <v>0</v>
      </c>
      <c r="M1821" s="2">
        <f t="shared" si="715"/>
        <v>1.4243230552512198E-2</v>
      </c>
      <c r="N1821" s="1">
        <v>1255</v>
      </c>
      <c r="O1821" s="1">
        <v>5043</v>
      </c>
      <c r="Q1821" s="61"/>
      <c r="R1821" s="61">
        <v>2</v>
      </c>
      <c r="S1821" s="61"/>
      <c r="T1821" s="61"/>
      <c r="U1821" s="61"/>
      <c r="V1821" s="61"/>
      <c r="W1821" s="61"/>
      <c r="X1821" s="61">
        <v>13</v>
      </c>
      <c r="Y1821" s="61">
        <v>16</v>
      </c>
      <c r="Z1821" s="61">
        <v>2</v>
      </c>
      <c r="AA1821" s="1">
        <v>2</v>
      </c>
      <c r="AB1821" s="1">
        <v>2</v>
      </c>
      <c r="AC1821" s="1">
        <v>0</v>
      </c>
      <c r="AD1821" s="1">
        <v>4</v>
      </c>
      <c r="AE1821" s="1">
        <v>0</v>
      </c>
      <c r="AF1821" s="1">
        <v>0</v>
      </c>
      <c r="AG1821" s="1">
        <v>4</v>
      </c>
      <c r="AH1821" s="1">
        <v>1</v>
      </c>
      <c r="AI1821" s="1">
        <v>0</v>
      </c>
      <c r="AJ1821" s="1">
        <v>2</v>
      </c>
      <c r="AK1821" s="1">
        <v>0</v>
      </c>
      <c r="AL1821" s="1">
        <v>8</v>
      </c>
      <c r="AM1821" s="1">
        <v>9</v>
      </c>
      <c r="AN1821" s="1">
        <v>2</v>
      </c>
      <c r="AO1821" s="1">
        <v>3</v>
      </c>
      <c r="AP1821" s="1">
        <v>1</v>
      </c>
      <c r="AQ1821" s="1">
        <v>2</v>
      </c>
      <c r="AR1821" s="1">
        <v>2</v>
      </c>
      <c r="AS1821" s="1">
        <v>1</v>
      </c>
      <c r="AT1821" s="1">
        <v>1</v>
      </c>
      <c r="AU1821" s="1">
        <v>3</v>
      </c>
      <c r="AV1821" s="1">
        <v>11</v>
      </c>
      <c r="AW1821" s="1">
        <v>0</v>
      </c>
      <c r="BB1821" s="7">
        <f>IF(Q1821&gt;0,RANK(Q1821,(N1821:P1821,Q1821:AE1821)),0)</f>
        <v>0</v>
      </c>
      <c r="BC1821" s="7">
        <f>IF(R1821&gt;0,RANK(R1821,(N1821:P1821,Q1821:AE1821)),0)</f>
        <v>6</v>
      </c>
      <c r="BD1821" s="7">
        <f>IF(T1821&gt;0,RANK(T1821,(N1821:P1821,Q1821:AE1821)),0)</f>
        <v>0</v>
      </c>
      <c r="BE1821" s="7">
        <f>IF(S1821&gt;0,RANK(S1821,(N1821:P1821,Q1821:AE1821)),0)</f>
        <v>0</v>
      </c>
      <c r="BF1821" s="2">
        <f t="shared" si="716"/>
        <v>0</v>
      </c>
      <c r="BG1821" s="2">
        <f t="shared" si="717"/>
        <v>3.1303803412114571E-4</v>
      </c>
      <c r="BH1821" s="2">
        <f t="shared" si="718"/>
        <v>0</v>
      </c>
      <c r="BI1821" s="2">
        <f t="shared" si="719"/>
        <v>0</v>
      </c>
      <c r="BK1821" t="s">
        <v>730</v>
      </c>
      <c r="BL1821" t="s">
        <v>1250</v>
      </c>
      <c r="BO1821" s="99">
        <v>47</v>
      </c>
      <c r="BP1821" s="97">
        <v>49</v>
      </c>
      <c r="BQ1821" s="103">
        <f t="shared" si="720"/>
        <v>47049</v>
      </c>
      <c r="BS1821" s="7" t="s">
        <v>2466</v>
      </c>
      <c r="BT1821" s="95"/>
      <c r="BU1821" s="95"/>
      <c r="BV1821" s="95"/>
      <c r="BW1821" s="1"/>
      <c r="BX1821" s="1"/>
    </row>
    <row r="1822" spans="1:84" ht="14" hidden="1" customHeight="1" outlineLevel="1" x14ac:dyDescent="0.2">
      <c r="A1822" t="s">
        <v>1440</v>
      </c>
      <c r="B1822" t="s">
        <v>1250</v>
      </c>
      <c r="C1822" s="1">
        <f t="shared" si="709"/>
        <v>13933</v>
      </c>
      <c r="D1822" s="7">
        <f>IF(N1822&gt;0, RANK(N1822,(N1822:P1822,Q1822:AE1822)),0)</f>
        <v>2</v>
      </c>
      <c r="E1822" s="7">
        <f>IF(O1822&gt;0,RANK(O1822,(N1822:P1822,Q1822:AE1822)),0)</f>
        <v>1</v>
      </c>
      <c r="F1822" s="7">
        <f>IF(P1822&gt;0,RANK(P1822,(N1822:P1822,Q1822:AE1822)),0)</f>
        <v>0</v>
      </c>
      <c r="G1822" s="1">
        <f t="shared" si="710"/>
        <v>5019</v>
      </c>
      <c r="H1822" s="2">
        <f t="shared" si="711"/>
        <v>0.36022392880212445</v>
      </c>
      <c r="I1822" s="2"/>
      <c r="J1822" s="2">
        <f t="shared" si="712"/>
        <v>0.31673006531256731</v>
      </c>
      <c r="K1822" s="2">
        <f t="shared" si="713"/>
        <v>0.6769539941146917</v>
      </c>
      <c r="L1822" s="2">
        <f t="shared" si="714"/>
        <v>0</v>
      </c>
      <c r="M1822" s="2">
        <f t="shared" si="715"/>
        <v>6.3159405727409856E-3</v>
      </c>
      <c r="N1822" s="1">
        <v>4413</v>
      </c>
      <c r="O1822" s="1">
        <v>9432</v>
      </c>
      <c r="Q1822" s="61"/>
      <c r="R1822" s="61">
        <v>3</v>
      </c>
      <c r="S1822" s="61"/>
      <c r="T1822" s="61"/>
      <c r="U1822" s="61"/>
      <c r="V1822" s="61"/>
      <c r="W1822" s="61"/>
      <c r="X1822" s="61">
        <v>9</v>
      </c>
      <c r="Y1822" s="61">
        <v>21</v>
      </c>
      <c r="Z1822" s="61">
        <v>3</v>
      </c>
      <c r="AA1822" s="1">
        <v>0</v>
      </c>
      <c r="AB1822" s="1">
        <v>0</v>
      </c>
      <c r="AC1822" s="1">
        <v>2</v>
      </c>
      <c r="AD1822" s="1">
        <v>1</v>
      </c>
      <c r="AE1822" s="1">
        <v>1</v>
      </c>
      <c r="AF1822" s="1">
        <v>2</v>
      </c>
      <c r="AG1822" s="1">
        <v>5</v>
      </c>
      <c r="AH1822" s="1">
        <v>2</v>
      </c>
      <c r="AI1822" s="1">
        <v>0</v>
      </c>
      <c r="AJ1822" s="1">
        <v>4</v>
      </c>
      <c r="AK1822" s="1">
        <v>3</v>
      </c>
      <c r="AL1822" s="1">
        <v>11</v>
      </c>
      <c r="AM1822" s="1">
        <v>2</v>
      </c>
      <c r="AN1822" s="1">
        <v>2</v>
      </c>
      <c r="AO1822" s="1">
        <v>2</v>
      </c>
      <c r="AP1822" s="1">
        <v>0</v>
      </c>
      <c r="AQ1822" s="1">
        <v>4</v>
      </c>
      <c r="AR1822" s="1">
        <v>6</v>
      </c>
      <c r="AS1822" s="1">
        <v>0</v>
      </c>
      <c r="AT1822" s="1">
        <v>1</v>
      </c>
      <c r="AU1822" s="1">
        <v>0</v>
      </c>
      <c r="AV1822" s="1">
        <v>4</v>
      </c>
      <c r="AW1822" s="1">
        <v>0</v>
      </c>
      <c r="BB1822" s="7">
        <f>IF(Q1822&gt;0,RANK(Q1822,(N1822:P1822,Q1822:AE1822)),0)</f>
        <v>0</v>
      </c>
      <c r="BC1822" s="7">
        <f>IF(R1822&gt;0,RANK(R1822,(N1822:P1822,Q1822:AE1822)),0)</f>
        <v>5</v>
      </c>
      <c r="BD1822" s="7">
        <f>IF(T1822&gt;0,RANK(T1822,(N1822:P1822,Q1822:AE1822)),0)</f>
        <v>0</v>
      </c>
      <c r="BE1822" s="7">
        <f>IF(S1822&gt;0,RANK(S1822,(N1822:P1822,Q1822:AE1822)),0)</f>
        <v>0</v>
      </c>
      <c r="BF1822" s="2">
        <f t="shared" si="716"/>
        <v>0</v>
      </c>
      <c r="BG1822" s="2">
        <f t="shared" si="717"/>
        <v>2.1531615588889685E-4</v>
      </c>
      <c r="BH1822" s="2">
        <f t="shared" si="718"/>
        <v>0</v>
      </c>
      <c r="BI1822" s="2">
        <f t="shared" si="719"/>
        <v>0</v>
      </c>
      <c r="BK1822" t="s">
        <v>1440</v>
      </c>
      <c r="BL1822" t="s">
        <v>1250</v>
      </c>
      <c r="BO1822" s="99">
        <v>47</v>
      </c>
      <c r="BP1822" s="97">
        <v>51</v>
      </c>
      <c r="BQ1822" s="103">
        <f t="shared" si="720"/>
        <v>47051</v>
      </c>
      <c r="BS1822" s="7" t="s">
        <v>2466</v>
      </c>
      <c r="BT1822" s="95"/>
      <c r="BU1822" s="95"/>
      <c r="BV1822" s="95"/>
      <c r="BW1822" s="1"/>
      <c r="BX1822" s="1"/>
    </row>
    <row r="1823" spans="1:84" ht="14" hidden="1" customHeight="1" outlineLevel="1" x14ac:dyDescent="0.2">
      <c r="A1823" t="s">
        <v>1645</v>
      </c>
      <c r="B1823" t="s">
        <v>1250</v>
      </c>
      <c r="C1823" s="1">
        <f t="shared" si="709"/>
        <v>16091</v>
      </c>
      <c r="D1823" s="7">
        <f>IF(N1823&gt;0, RANK(N1823,(N1823:P1823,Q1823:AE1823)),0)</f>
        <v>2</v>
      </c>
      <c r="E1823" s="7">
        <f>IF(O1823&gt;0,RANK(O1823,(N1823:P1823,Q1823:AE1823)),0)</f>
        <v>1</v>
      </c>
      <c r="F1823" s="7">
        <f>IF(P1823&gt;0,RANK(P1823,(N1823:P1823,Q1823:AE1823)),0)</f>
        <v>0</v>
      </c>
      <c r="G1823" s="1">
        <f t="shared" si="710"/>
        <v>6928</v>
      </c>
      <c r="H1823" s="2">
        <f t="shared" si="711"/>
        <v>0.4305512398235038</v>
      </c>
      <c r="I1823" s="2"/>
      <c r="J1823" s="2">
        <f t="shared" si="712"/>
        <v>0.27804362687216455</v>
      </c>
      <c r="K1823" s="2">
        <f t="shared" si="713"/>
        <v>0.7085948666956684</v>
      </c>
      <c r="L1823" s="2">
        <f t="shared" si="714"/>
        <v>0</v>
      </c>
      <c r="M1823" s="2">
        <f t="shared" si="715"/>
        <v>1.3361506432167047E-2</v>
      </c>
      <c r="N1823" s="1">
        <v>4474</v>
      </c>
      <c r="O1823" s="1">
        <v>11402</v>
      </c>
      <c r="Q1823" s="61"/>
      <c r="R1823" s="61">
        <v>15</v>
      </c>
      <c r="S1823" s="61"/>
      <c r="T1823" s="61"/>
      <c r="U1823" s="61"/>
      <c r="V1823" s="61"/>
      <c r="W1823" s="61"/>
      <c r="X1823" s="61">
        <v>20</v>
      </c>
      <c r="Y1823" s="61">
        <v>40</v>
      </c>
      <c r="Z1823" s="61">
        <v>9</v>
      </c>
      <c r="AA1823" s="1">
        <v>10</v>
      </c>
      <c r="AB1823" s="1">
        <v>4</v>
      </c>
      <c r="AC1823" s="1">
        <v>9</v>
      </c>
      <c r="AD1823" s="1">
        <v>2</v>
      </c>
      <c r="AE1823" s="1">
        <v>5</v>
      </c>
      <c r="AF1823" s="1">
        <v>7</v>
      </c>
      <c r="AG1823" s="1">
        <v>7</v>
      </c>
      <c r="AH1823" s="1">
        <v>7</v>
      </c>
      <c r="AI1823" s="1">
        <v>3</v>
      </c>
      <c r="AJ1823" s="1">
        <v>1</v>
      </c>
      <c r="AK1823" s="1">
        <v>3</v>
      </c>
      <c r="AL1823" s="1">
        <v>17</v>
      </c>
      <c r="AM1823" s="1">
        <v>9</v>
      </c>
      <c r="AN1823" s="1">
        <v>3</v>
      </c>
      <c r="AO1823" s="1">
        <v>5</v>
      </c>
      <c r="AP1823" s="1">
        <v>1</v>
      </c>
      <c r="AQ1823" s="1">
        <v>4</v>
      </c>
      <c r="AR1823" s="1">
        <v>10</v>
      </c>
      <c r="AS1823" s="1">
        <v>1</v>
      </c>
      <c r="AT1823" s="1">
        <v>5</v>
      </c>
      <c r="AU1823" s="1">
        <v>2</v>
      </c>
      <c r="AV1823" s="1">
        <v>16</v>
      </c>
      <c r="AW1823" s="1">
        <v>0</v>
      </c>
      <c r="BB1823" s="7">
        <f>IF(Q1823&gt;0,RANK(Q1823,(N1823:P1823,Q1823:AE1823)),0)</f>
        <v>0</v>
      </c>
      <c r="BC1823" s="7">
        <f>IF(R1823&gt;0,RANK(R1823,(N1823:P1823,Q1823:AE1823)),0)</f>
        <v>5</v>
      </c>
      <c r="BD1823" s="7">
        <f>IF(T1823&gt;0,RANK(T1823,(N1823:P1823,Q1823:AE1823)),0)</f>
        <v>0</v>
      </c>
      <c r="BE1823" s="7">
        <f>IF(S1823&gt;0,RANK(S1823,(N1823:P1823,Q1823:AE1823)),0)</f>
        <v>0</v>
      </c>
      <c r="BF1823" s="2">
        <f t="shared" si="716"/>
        <v>0</v>
      </c>
      <c r="BG1823" s="2">
        <f t="shared" si="717"/>
        <v>9.3219812317444533E-4</v>
      </c>
      <c r="BH1823" s="2">
        <f t="shared" si="718"/>
        <v>0</v>
      </c>
      <c r="BI1823" s="2">
        <f t="shared" si="719"/>
        <v>0</v>
      </c>
      <c r="BK1823" t="s">
        <v>1645</v>
      </c>
      <c r="BL1823" t="s">
        <v>1250</v>
      </c>
      <c r="BO1823" s="99">
        <v>47</v>
      </c>
      <c r="BP1823" s="97">
        <v>53</v>
      </c>
      <c r="BQ1823" s="103">
        <f t="shared" si="720"/>
        <v>47053</v>
      </c>
      <c r="BS1823" s="7" t="s">
        <v>2466</v>
      </c>
      <c r="BT1823" s="95"/>
      <c r="BU1823" s="95"/>
      <c r="BV1823" s="95"/>
      <c r="BW1823" s="1"/>
      <c r="BX1823" s="1"/>
    </row>
    <row r="1824" spans="1:84" ht="14" hidden="1" customHeight="1" outlineLevel="1" x14ac:dyDescent="0.2">
      <c r="A1824" t="s">
        <v>731</v>
      </c>
      <c r="B1824" t="s">
        <v>1250</v>
      </c>
      <c r="C1824" s="1">
        <f t="shared" si="709"/>
        <v>9601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0</v>
      </c>
      <c r="G1824" s="1">
        <f t="shared" si="710"/>
        <v>3980</v>
      </c>
      <c r="H1824" s="2">
        <f t="shared" si="711"/>
        <v>0.41454015206749295</v>
      </c>
      <c r="I1824" s="2"/>
      <c r="J1824" s="2">
        <f t="shared" si="712"/>
        <v>0.2864284970315592</v>
      </c>
      <c r="K1824" s="2">
        <f t="shared" si="713"/>
        <v>0.70096864909905221</v>
      </c>
      <c r="L1824" s="2">
        <f t="shared" si="714"/>
        <v>0</v>
      </c>
      <c r="M1824" s="2">
        <f t="shared" si="715"/>
        <v>1.2602853869388642E-2</v>
      </c>
      <c r="N1824" s="1">
        <v>2750</v>
      </c>
      <c r="O1824" s="1">
        <v>6730</v>
      </c>
      <c r="Q1824" s="61"/>
      <c r="R1824" s="61">
        <v>7</v>
      </c>
      <c r="S1824" s="61"/>
      <c r="T1824" s="61"/>
      <c r="U1824" s="61"/>
      <c r="V1824" s="61"/>
      <c r="W1824" s="61"/>
      <c r="X1824" s="61">
        <v>12</v>
      </c>
      <c r="Y1824" s="61">
        <v>17</v>
      </c>
      <c r="Z1824" s="61">
        <v>4</v>
      </c>
      <c r="AA1824" s="1">
        <v>3</v>
      </c>
      <c r="AB1824" s="1">
        <v>3</v>
      </c>
      <c r="AC1824" s="1">
        <v>2</v>
      </c>
      <c r="AD1824" s="1">
        <v>5</v>
      </c>
      <c r="AE1824" s="1">
        <v>1</v>
      </c>
      <c r="AF1824" s="1">
        <v>7</v>
      </c>
      <c r="AG1824" s="1">
        <v>3</v>
      </c>
      <c r="AH1824" s="1">
        <v>6</v>
      </c>
      <c r="AI1824" s="1">
        <v>2</v>
      </c>
      <c r="AJ1824" s="1">
        <v>4</v>
      </c>
      <c r="AK1824" s="1">
        <v>1</v>
      </c>
      <c r="AL1824" s="1">
        <v>5</v>
      </c>
      <c r="AM1824" s="1">
        <v>10</v>
      </c>
      <c r="AN1824" s="1">
        <v>1</v>
      </c>
      <c r="AO1824" s="1">
        <v>8</v>
      </c>
      <c r="AP1824" s="1">
        <v>0</v>
      </c>
      <c r="AQ1824" s="1">
        <v>4</v>
      </c>
      <c r="AR1824" s="1">
        <v>0</v>
      </c>
      <c r="AS1824" s="1">
        <v>0</v>
      </c>
      <c r="AT1824" s="1">
        <v>2</v>
      </c>
      <c r="AU1824" s="1">
        <v>1</v>
      </c>
      <c r="AV1824" s="1">
        <v>13</v>
      </c>
      <c r="AW1824" s="1">
        <v>0</v>
      </c>
      <c r="BB1824" s="7">
        <f>IF(Q1824&gt;0,RANK(Q1824,(N1824:P1824,Q1824:AE1824)),0)</f>
        <v>0</v>
      </c>
      <c r="BC1824" s="7">
        <f>IF(R1824&gt;0,RANK(R1824,(N1824:P1824,Q1824:AE1824)),0)</f>
        <v>5</v>
      </c>
      <c r="BD1824" s="7">
        <f>IF(T1824&gt;0,RANK(T1824,(N1824:P1824,Q1824:AE1824)),0)</f>
        <v>0</v>
      </c>
      <c r="BE1824" s="7">
        <f>IF(S1824&gt;0,RANK(S1824,(N1824:P1824,Q1824:AE1824)),0)</f>
        <v>0</v>
      </c>
      <c r="BF1824" s="2">
        <f t="shared" si="716"/>
        <v>0</v>
      </c>
      <c r="BG1824" s="2">
        <f t="shared" si="717"/>
        <v>7.2909071971669613E-4</v>
      </c>
      <c r="BH1824" s="2">
        <f t="shared" si="718"/>
        <v>0</v>
      </c>
      <c r="BI1824" s="2">
        <f t="shared" si="719"/>
        <v>0</v>
      </c>
      <c r="BK1824" t="s">
        <v>731</v>
      </c>
      <c r="BL1824" t="s">
        <v>1250</v>
      </c>
      <c r="BO1824" s="99">
        <v>47</v>
      </c>
      <c r="BP1824" s="97">
        <v>55</v>
      </c>
      <c r="BQ1824" s="103">
        <f t="shared" si="720"/>
        <v>47055</v>
      </c>
      <c r="BS1824" s="7" t="s">
        <v>2466</v>
      </c>
      <c r="BT1824" s="95"/>
      <c r="BU1824" s="95"/>
      <c r="BV1824" s="95"/>
      <c r="BW1824" s="1"/>
      <c r="BX1824" s="1"/>
    </row>
    <row r="1825" spans="1:76" ht="14" hidden="1" customHeight="1" outlineLevel="1" x14ac:dyDescent="0.2">
      <c r="A1825" t="s">
        <v>76</v>
      </c>
      <c r="B1825" t="s">
        <v>1250</v>
      </c>
      <c r="C1825" s="1">
        <f t="shared" si="709"/>
        <v>6838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0</v>
      </c>
      <c r="G1825" s="1">
        <f t="shared" si="710"/>
        <v>4191</v>
      </c>
      <c r="H1825" s="2">
        <f t="shared" si="711"/>
        <v>0.61289850833577064</v>
      </c>
      <c r="I1825" s="2"/>
      <c r="J1825" s="2">
        <f t="shared" si="712"/>
        <v>0.18792044457443696</v>
      </c>
      <c r="K1825" s="2">
        <f t="shared" si="713"/>
        <v>0.80081895291020766</v>
      </c>
      <c r="L1825" s="2">
        <f t="shared" si="714"/>
        <v>0</v>
      </c>
      <c r="M1825" s="2">
        <f t="shared" si="715"/>
        <v>1.1260602515355433E-2</v>
      </c>
      <c r="N1825" s="1">
        <v>1285</v>
      </c>
      <c r="O1825" s="1">
        <v>5476</v>
      </c>
      <c r="Q1825" s="61"/>
      <c r="R1825" s="61">
        <v>0</v>
      </c>
      <c r="S1825" s="61"/>
      <c r="T1825" s="61"/>
      <c r="U1825" s="61"/>
      <c r="V1825" s="61"/>
      <c r="W1825" s="61"/>
      <c r="X1825" s="61">
        <v>12</v>
      </c>
      <c r="Y1825" s="61">
        <v>13</v>
      </c>
      <c r="Z1825" s="61">
        <v>7</v>
      </c>
      <c r="AA1825" s="1">
        <v>2</v>
      </c>
      <c r="AB1825" s="1">
        <v>1</v>
      </c>
      <c r="AC1825" s="1">
        <v>0</v>
      </c>
      <c r="AD1825" s="1">
        <v>4</v>
      </c>
      <c r="AE1825" s="1">
        <v>1</v>
      </c>
      <c r="AF1825" s="1">
        <v>5</v>
      </c>
      <c r="AG1825" s="1">
        <v>0</v>
      </c>
      <c r="AH1825" s="1">
        <v>1</v>
      </c>
      <c r="AI1825" s="1">
        <v>0</v>
      </c>
      <c r="AJ1825" s="1">
        <v>2</v>
      </c>
      <c r="AK1825" s="1">
        <v>2</v>
      </c>
      <c r="AL1825" s="1">
        <v>4</v>
      </c>
      <c r="AM1825" s="1">
        <v>5</v>
      </c>
      <c r="AN1825" s="1">
        <v>3</v>
      </c>
      <c r="AO1825" s="1">
        <v>3</v>
      </c>
      <c r="AP1825" s="1">
        <v>1</v>
      </c>
      <c r="AQ1825" s="1">
        <v>0</v>
      </c>
      <c r="AR1825" s="1">
        <v>7</v>
      </c>
      <c r="AS1825" s="1">
        <v>0</v>
      </c>
      <c r="AT1825" s="1">
        <v>1</v>
      </c>
      <c r="AU1825" s="1">
        <v>2</v>
      </c>
      <c r="AV1825" s="1">
        <v>1</v>
      </c>
      <c r="AW1825" s="1">
        <v>0</v>
      </c>
      <c r="BB1825" s="7">
        <f>IF(Q1825&gt;0,RANK(Q1825,(N1825:P1825,Q1825:AE1825)),0)</f>
        <v>0</v>
      </c>
      <c r="BC1825" s="7">
        <f>IF(R1825&gt;0,RANK(R1825,(N1825:P1825,Q1825:AE1825)),0)</f>
        <v>0</v>
      </c>
      <c r="BD1825" s="7">
        <f>IF(T1825&gt;0,RANK(T1825,(N1825:P1825,Q1825:AE1825)),0)</f>
        <v>0</v>
      </c>
      <c r="BE1825" s="7">
        <f>IF(S1825&gt;0,RANK(S1825,(N1825:P1825,Q1825:AE1825)),0)</f>
        <v>0</v>
      </c>
      <c r="BF1825" s="2">
        <f t="shared" si="716"/>
        <v>0</v>
      </c>
      <c r="BG1825" s="2">
        <f t="shared" si="717"/>
        <v>0</v>
      </c>
      <c r="BH1825" s="2">
        <f t="shared" si="718"/>
        <v>0</v>
      </c>
      <c r="BI1825" s="2">
        <f t="shared" si="719"/>
        <v>0</v>
      </c>
      <c r="BK1825" t="s">
        <v>76</v>
      </c>
      <c r="BL1825" t="s">
        <v>1250</v>
      </c>
      <c r="BO1825" s="99">
        <v>47</v>
      </c>
      <c r="BP1825" s="97">
        <v>57</v>
      </c>
      <c r="BQ1825" s="103">
        <f t="shared" si="720"/>
        <v>47057</v>
      </c>
      <c r="BS1825" s="7" t="s">
        <v>2466</v>
      </c>
      <c r="BT1825" s="95"/>
      <c r="BU1825" s="95"/>
      <c r="BV1825" s="95"/>
      <c r="BW1825" s="1"/>
      <c r="BX1825" s="1"/>
    </row>
    <row r="1826" spans="1:76" ht="14" hidden="1" customHeight="1" outlineLevel="1" x14ac:dyDescent="0.2">
      <c r="A1826" t="s">
        <v>625</v>
      </c>
      <c r="B1826" t="s">
        <v>1250</v>
      </c>
      <c r="C1826" s="1">
        <f t="shared" si="709"/>
        <v>20570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0</v>
      </c>
      <c r="G1826" s="1">
        <f t="shared" si="710"/>
        <v>12027</v>
      </c>
      <c r="H1826" s="2">
        <f t="shared" si="711"/>
        <v>0.58468643655809427</v>
      </c>
      <c r="I1826" s="2"/>
      <c r="J1826" s="2">
        <f t="shared" si="712"/>
        <v>0.20267379679144384</v>
      </c>
      <c r="K1826" s="2">
        <f t="shared" si="713"/>
        <v>0.7873602333495382</v>
      </c>
      <c r="L1826" s="2">
        <f t="shared" si="714"/>
        <v>0</v>
      </c>
      <c r="M1826" s="2">
        <f t="shared" si="715"/>
        <v>9.9659698590179868E-3</v>
      </c>
      <c r="N1826" s="1">
        <v>4169</v>
      </c>
      <c r="O1826" s="1">
        <v>16196</v>
      </c>
      <c r="Q1826" s="61"/>
      <c r="R1826" s="61">
        <v>11</v>
      </c>
      <c r="S1826" s="61"/>
      <c r="T1826" s="61"/>
      <c r="U1826" s="61"/>
      <c r="V1826" s="61"/>
      <c r="W1826" s="61"/>
      <c r="X1826" s="61">
        <v>28</v>
      </c>
      <c r="Y1826" s="61">
        <v>45</v>
      </c>
      <c r="Z1826" s="61">
        <v>8</v>
      </c>
      <c r="AA1826" s="1">
        <v>6</v>
      </c>
      <c r="AB1826" s="1">
        <v>5</v>
      </c>
      <c r="AC1826" s="1">
        <v>4</v>
      </c>
      <c r="AD1826" s="1">
        <v>5</v>
      </c>
      <c r="AE1826" s="1">
        <v>3</v>
      </c>
      <c r="AF1826" s="1">
        <v>7</v>
      </c>
      <c r="AG1826" s="1">
        <v>13</v>
      </c>
      <c r="AH1826" s="1">
        <v>11</v>
      </c>
      <c r="AI1826" s="1">
        <v>1</v>
      </c>
      <c r="AJ1826" s="1">
        <v>3</v>
      </c>
      <c r="AK1826" s="1">
        <v>3</v>
      </c>
      <c r="AL1826" s="1">
        <v>11</v>
      </c>
      <c r="AM1826" s="1">
        <v>9</v>
      </c>
      <c r="AN1826" s="1">
        <v>0</v>
      </c>
      <c r="AO1826" s="1">
        <v>0</v>
      </c>
      <c r="AP1826" s="1">
        <v>1</v>
      </c>
      <c r="AQ1826" s="1">
        <v>3</v>
      </c>
      <c r="AR1826" s="1">
        <v>7</v>
      </c>
      <c r="AS1826" s="1">
        <v>5</v>
      </c>
      <c r="AT1826" s="1">
        <v>3</v>
      </c>
      <c r="AU1826" s="1">
        <v>1</v>
      </c>
      <c r="AV1826" s="1">
        <v>12</v>
      </c>
      <c r="AW1826" s="1">
        <v>0</v>
      </c>
      <c r="BB1826" s="7">
        <f>IF(Q1826&gt;0,RANK(Q1826,(N1826:P1826,Q1826:AE1826)),0)</f>
        <v>0</v>
      </c>
      <c r="BC1826" s="7">
        <f>IF(R1826&gt;0,RANK(R1826,(N1826:P1826,Q1826:AE1826)),0)</f>
        <v>5</v>
      </c>
      <c r="BD1826" s="7">
        <f>IF(T1826&gt;0,RANK(T1826,(N1826:P1826,Q1826:AE1826)),0)</f>
        <v>0</v>
      </c>
      <c r="BE1826" s="7">
        <f>IF(S1826&gt;0,RANK(S1826,(N1826:P1826,Q1826:AE1826)),0)</f>
        <v>0</v>
      </c>
      <c r="BF1826" s="2">
        <f t="shared" si="716"/>
        <v>0</v>
      </c>
      <c r="BG1826" s="2">
        <f t="shared" si="717"/>
        <v>5.3475935828877007E-4</v>
      </c>
      <c r="BH1826" s="2">
        <f t="shared" si="718"/>
        <v>0</v>
      </c>
      <c r="BI1826" s="2">
        <f t="shared" si="719"/>
        <v>0</v>
      </c>
      <c r="BK1826" t="s">
        <v>625</v>
      </c>
      <c r="BL1826" t="s">
        <v>1250</v>
      </c>
      <c r="BO1826" s="99">
        <v>47</v>
      </c>
      <c r="BP1826" s="97">
        <v>59</v>
      </c>
      <c r="BQ1826" s="103">
        <f t="shared" si="720"/>
        <v>47059</v>
      </c>
      <c r="BS1826" s="7" t="s">
        <v>2466</v>
      </c>
      <c r="BT1826" s="95"/>
      <c r="BU1826" s="95"/>
      <c r="BV1826" s="95"/>
      <c r="BW1826" s="1"/>
      <c r="BX1826" s="1"/>
    </row>
    <row r="1827" spans="1:76" ht="14" hidden="1" customHeight="1" outlineLevel="1" x14ac:dyDescent="0.2">
      <c r="A1827" t="s">
        <v>138</v>
      </c>
      <c r="B1827" t="s">
        <v>1250</v>
      </c>
      <c r="C1827" s="1">
        <f t="shared" si="709"/>
        <v>3755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710"/>
        <v>1692</v>
      </c>
      <c r="H1827" s="2">
        <f t="shared" si="711"/>
        <v>0.45059920106524631</v>
      </c>
      <c r="I1827" s="2"/>
      <c r="J1827" s="2">
        <f t="shared" si="712"/>
        <v>0.26817576564580559</v>
      </c>
      <c r="K1827" s="2">
        <f t="shared" si="713"/>
        <v>0.7187749667110519</v>
      </c>
      <c r="L1827" s="2">
        <f t="shared" si="714"/>
        <v>0</v>
      </c>
      <c r="M1827" s="2">
        <f t="shared" si="715"/>
        <v>1.3049267643142515E-2</v>
      </c>
      <c r="N1827" s="1">
        <v>1007</v>
      </c>
      <c r="O1827" s="1">
        <v>2699</v>
      </c>
      <c r="Q1827" s="61"/>
      <c r="R1827" s="61">
        <v>0</v>
      </c>
      <c r="S1827" s="61"/>
      <c r="T1827" s="61"/>
      <c r="U1827" s="61"/>
      <c r="V1827" s="61"/>
      <c r="W1827" s="61"/>
      <c r="X1827" s="61">
        <v>2</v>
      </c>
      <c r="Y1827" s="61">
        <v>11</v>
      </c>
      <c r="Z1827" s="61">
        <v>2</v>
      </c>
      <c r="AA1827" s="1">
        <v>0</v>
      </c>
      <c r="AB1827" s="1">
        <v>0</v>
      </c>
      <c r="AC1827" s="1">
        <v>3</v>
      </c>
      <c r="AD1827" s="1">
        <v>3</v>
      </c>
      <c r="AE1827" s="1">
        <v>1</v>
      </c>
      <c r="AF1827" s="1">
        <v>1</v>
      </c>
      <c r="AG1827" s="1">
        <v>3</v>
      </c>
      <c r="AH1827" s="1">
        <v>2</v>
      </c>
      <c r="AI1827" s="1">
        <v>0</v>
      </c>
      <c r="AJ1827" s="1">
        <v>2</v>
      </c>
      <c r="AK1827" s="1">
        <v>1</v>
      </c>
      <c r="AL1827" s="1">
        <v>4</v>
      </c>
      <c r="AM1827" s="1">
        <v>2</v>
      </c>
      <c r="AN1827" s="1">
        <v>3</v>
      </c>
      <c r="AO1827" s="1">
        <v>1</v>
      </c>
      <c r="AP1827" s="1">
        <v>0</v>
      </c>
      <c r="AQ1827" s="1">
        <v>1</v>
      </c>
      <c r="AR1827" s="1">
        <v>1</v>
      </c>
      <c r="AS1827" s="1">
        <v>0</v>
      </c>
      <c r="AT1827" s="1">
        <v>1</v>
      </c>
      <c r="AU1827" s="1">
        <v>1</v>
      </c>
      <c r="AV1827" s="1">
        <v>4</v>
      </c>
      <c r="AW1827" s="1">
        <v>0</v>
      </c>
      <c r="BB1827" s="7">
        <f>IF(Q1827&gt;0,RANK(Q1827,(N1827:P1827,Q1827:AE1827)),0)</f>
        <v>0</v>
      </c>
      <c r="BC1827" s="7">
        <f>IF(R1827&gt;0,RANK(R1827,(N1827:P1827,Q1827:AE1827)),0)</f>
        <v>0</v>
      </c>
      <c r="BD1827" s="7">
        <f>IF(T1827&gt;0,RANK(T1827,(N1827:P1827,Q1827:AE1827)),0)</f>
        <v>0</v>
      </c>
      <c r="BE1827" s="7">
        <f>IF(S1827&gt;0,RANK(S1827,(N1827:P1827,Q1827:AE1827)),0)</f>
        <v>0</v>
      </c>
      <c r="BF1827" s="2">
        <f t="shared" si="716"/>
        <v>0</v>
      </c>
      <c r="BG1827" s="2">
        <f t="shared" si="717"/>
        <v>0</v>
      </c>
      <c r="BH1827" s="2">
        <f t="shared" si="718"/>
        <v>0</v>
      </c>
      <c r="BI1827" s="2">
        <f t="shared" si="719"/>
        <v>0</v>
      </c>
      <c r="BK1827" t="s">
        <v>138</v>
      </c>
      <c r="BL1827" t="s">
        <v>1250</v>
      </c>
      <c r="BO1827" s="99">
        <v>47</v>
      </c>
      <c r="BP1827" s="97">
        <v>61</v>
      </c>
      <c r="BQ1827" s="103">
        <f t="shared" si="720"/>
        <v>47061</v>
      </c>
      <c r="BS1827" s="7" t="s">
        <v>2466</v>
      </c>
      <c r="BT1827" s="95"/>
      <c r="BU1827" s="95"/>
      <c r="BV1827" s="95"/>
      <c r="BW1827" s="1"/>
      <c r="BX1827" s="1"/>
    </row>
    <row r="1828" spans="1:76" ht="14" hidden="1" customHeight="1" outlineLevel="1" x14ac:dyDescent="0.2">
      <c r="A1828" t="s">
        <v>77</v>
      </c>
      <c r="B1828" t="s">
        <v>1250</v>
      </c>
      <c r="C1828" s="1">
        <f t="shared" si="709"/>
        <v>17393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si="710"/>
        <v>9134</v>
      </c>
      <c r="H1828" s="2">
        <f t="shared" si="711"/>
        <v>0.52515379750474334</v>
      </c>
      <c r="I1828" s="2"/>
      <c r="J1828" s="2">
        <f t="shared" si="712"/>
        <v>0.23359972402690737</v>
      </c>
      <c r="K1828" s="2">
        <f t="shared" si="713"/>
        <v>0.75875352153165065</v>
      </c>
      <c r="L1828" s="2">
        <f t="shared" si="714"/>
        <v>0</v>
      </c>
      <c r="M1828" s="2">
        <f t="shared" si="715"/>
        <v>7.6467544414419164E-3</v>
      </c>
      <c r="N1828" s="1">
        <v>4063</v>
      </c>
      <c r="O1828" s="1">
        <v>13197</v>
      </c>
      <c r="Q1828" s="61"/>
      <c r="R1828" s="61">
        <v>5</v>
      </c>
      <c r="S1828" s="61"/>
      <c r="T1828" s="61"/>
      <c r="U1828" s="61"/>
      <c r="V1828" s="61"/>
      <c r="W1828" s="61"/>
      <c r="X1828" s="61">
        <v>20</v>
      </c>
      <c r="Y1828" s="61">
        <v>31</v>
      </c>
      <c r="Z1828" s="61">
        <v>4</v>
      </c>
      <c r="AA1828" s="1">
        <v>4</v>
      </c>
      <c r="AB1828" s="1">
        <v>0</v>
      </c>
      <c r="AC1828" s="1">
        <v>4</v>
      </c>
      <c r="AD1828" s="1">
        <v>9</v>
      </c>
      <c r="AE1828" s="1">
        <v>1</v>
      </c>
      <c r="AF1828" s="1">
        <v>4</v>
      </c>
      <c r="AG1828" s="1">
        <v>3</v>
      </c>
      <c r="AH1828" s="1">
        <v>3</v>
      </c>
      <c r="AI1828" s="1">
        <v>2</v>
      </c>
      <c r="AJ1828" s="1">
        <v>3</v>
      </c>
      <c r="AK1828" s="1">
        <v>1</v>
      </c>
      <c r="AL1828" s="1">
        <v>10</v>
      </c>
      <c r="AM1828" s="1">
        <v>3</v>
      </c>
      <c r="AN1828" s="1">
        <v>3</v>
      </c>
      <c r="AO1828" s="1">
        <v>1</v>
      </c>
      <c r="AP1828" s="1">
        <v>1</v>
      </c>
      <c r="AQ1828" s="1">
        <v>4</v>
      </c>
      <c r="AR1828" s="1">
        <v>5</v>
      </c>
      <c r="AS1828" s="1">
        <v>0</v>
      </c>
      <c r="AT1828" s="1">
        <v>1</v>
      </c>
      <c r="AU1828" s="1">
        <v>2</v>
      </c>
      <c r="AV1828" s="1">
        <v>9</v>
      </c>
      <c r="AW1828" s="1">
        <v>0</v>
      </c>
      <c r="BB1828" s="7">
        <f>IF(Q1828&gt;0,RANK(Q1828,(N1828:P1828,Q1828:AE1828)),0)</f>
        <v>0</v>
      </c>
      <c r="BC1828" s="7">
        <f>IF(R1828&gt;0,RANK(R1828,(N1828:P1828,Q1828:AE1828)),0)</f>
        <v>6</v>
      </c>
      <c r="BD1828" s="7">
        <f>IF(T1828&gt;0,RANK(T1828,(N1828:P1828,Q1828:AE1828)),0)</f>
        <v>0</v>
      </c>
      <c r="BE1828" s="7">
        <f>IF(S1828&gt;0,RANK(S1828,(N1828:P1828,Q1828:AE1828)),0)</f>
        <v>0</v>
      </c>
      <c r="BF1828" s="2">
        <f t="shared" si="716"/>
        <v>0</v>
      </c>
      <c r="BG1828" s="2">
        <f t="shared" si="717"/>
        <v>2.8747197148278042E-4</v>
      </c>
      <c r="BH1828" s="2">
        <f t="shared" si="718"/>
        <v>0</v>
      </c>
      <c r="BI1828" s="2">
        <f t="shared" si="719"/>
        <v>0</v>
      </c>
      <c r="BK1828" t="s">
        <v>77</v>
      </c>
      <c r="BL1828" t="s">
        <v>1250</v>
      </c>
      <c r="BO1828" s="99">
        <v>47</v>
      </c>
      <c r="BP1828" s="97">
        <v>63</v>
      </c>
      <c r="BQ1828" s="103">
        <f t="shared" si="720"/>
        <v>47063</v>
      </c>
      <c r="BS1828" s="7" t="s">
        <v>2466</v>
      </c>
      <c r="BT1828" s="95"/>
      <c r="BU1828" s="95"/>
      <c r="BV1828" s="95"/>
      <c r="BW1828" s="1"/>
      <c r="BX1828" s="1"/>
    </row>
    <row r="1829" spans="1:76" ht="14" hidden="1" customHeight="1" outlineLevel="1" x14ac:dyDescent="0.2">
      <c r="A1829" t="s">
        <v>2539</v>
      </c>
      <c r="B1829" t="s">
        <v>1250</v>
      </c>
      <c r="C1829" s="1">
        <f t="shared" ref="C1829:C1860" si="721">SUM(N1829:AY1829)</f>
        <v>133433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1">
        <f t="shared" si="710"/>
        <v>16643</v>
      </c>
      <c r="H1829" s="2">
        <f t="shared" si="711"/>
        <v>0.12472926487450631</v>
      </c>
      <c r="I1829" s="2"/>
      <c r="J1829" s="2">
        <f t="shared" ref="J1829:J1860" si="722">IF($C1829=0,"-",N1829/$C1829)</f>
        <v>0.43313123440228429</v>
      </c>
      <c r="K1829" s="2">
        <f t="shared" ref="K1829:K1860" si="723">IF($C1829=0,"-",O1829/$C1829)</f>
        <v>0.5578604992767906</v>
      </c>
      <c r="L1829" s="2">
        <f t="shared" ref="L1829:L1860" si="724">IF($C1829=0,"-",P1829/$C1829)</f>
        <v>0</v>
      </c>
      <c r="M1829" s="2">
        <f t="shared" ref="M1829:M1860" si="725">IF(C1829=0,"-",(1-J1829-K1829-L1829))</f>
        <v>9.0082663209251068E-3</v>
      </c>
      <c r="N1829" s="1">
        <v>57794</v>
      </c>
      <c r="O1829" s="1">
        <v>74437</v>
      </c>
      <c r="Q1829" s="61"/>
      <c r="R1829" s="61">
        <v>76</v>
      </c>
      <c r="S1829" s="61"/>
      <c r="T1829" s="61"/>
      <c r="U1829" s="61"/>
      <c r="V1829" s="61"/>
      <c r="W1829" s="61"/>
      <c r="X1829" s="61">
        <v>118</v>
      </c>
      <c r="Y1829" s="61">
        <v>276</v>
      </c>
      <c r="Z1829" s="61">
        <v>26</v>
      </c>
      <c r="AA1829" s="1">
        <v>31</v>
      </c>
      <c r="AB1829" s="1">
        <v>35</v>
      </c>
      <c r="AC1829" s="1">
        <v>14</v>
      </c>
      <c r="AD1829" s="1">
        <v>50</v>
      </c>
      <c r="AE1829" s="1">
        <v>52</v>
      </c>
      <c r="AF1829" s="1">
        <v>11</v>
      </c>
      <c r="AG1829" s="1">
        <v>31</v>
      </c>
      <c r="AH1829" s="1">
        <v>31</v>
      </c>
      <c r="AI1829" s="1">
        <v>6</v>
      </c>
      <c r="AJ1829" s="1">
        <v>54</v>
      </c>
      <c r="AK1829" s="1">
        <v>10</v>
      </c>
      <c r="AL1829" s="1">
        <v>131</v>
      </c>
      <c r="AM1829" s="1">
        <v>33</v>
      </c>
      <c r="AN1829" s="1">
        <v>4</v>
      </c>
      <c r="AO1829" s="1">
        <v>40</v>
      </c>
      <c r="AP1829" s="1">
        <v>39</v>
      </c>
      <c r="AQ1829" s="1">
        <v>34</v>
      </c>
      <c r="AR1829" s="1">
        <v>41</v>
      </c>
      <c r="AS1829" s="1">
        <v>7</v>
      </c>
      <c r="AT1829" s="1">
        <v>12</v>
      </c>
      <c r="AU1829" s="1">
        <v>4</v>
      </c>
      <c r="AV1829" s="1">
        <v>36</v>
      </c>
      <c r="AW1829" s="1">
        <v>0</v>
      </c>
      <c r="BB1829" s="7">
        <f>IF(Q1829&gt;0,RANK(Q1829,(N1829:P1829,Q1829:AE1829)),0)</f>
        <v>0</v>
      </c>
      <c r="BC1829" s="7">
        <f>IF(R1829&gt;0,RANK(R1829,(N1829:P1829,Q1829:AE1829)),0)</f>
        <v>5</v>
      </c>
      <c r="BD1829" s="7">
        <f>IF(T1829&gt;0,RANK(T1829,(N1829:P1829,Q1829:AE1829)),0)</f>
        <v>0</v>
      </c>
      <c r="BE1829" s="7">
        <f>IF(S1829&gt;0,RANK(S1829,(N1829:P1829,Q1829:AE1829)),0)</f>
        <v>0</v>
      </c>
      <c r="BF1829" s="2">
        <f t="shared" ref="BF1829:BF1860" si="726">IF($C1829=0,"-",Q1829/$C1829)</f>
        <v>0</v>
      </c>
      <c r="BG1829" s="2">
        <f t="shared" ref="BG1829:BG1860" si="727">IF($C1829=0,"-",R1829/$C1829)</f>
        <v>5.6957424325316825E-4</v>
      </c>
      <c r="BH1829" s="2">
        <f t="shared" ref="BH1829:BH1860" si="728">IF($C1829=0,"-",T1829/$C1829)</f>
        <v>0</v>
      </c>
      <c r="BI1829" s="2">
        <f t="shared" ref="BI1829:BI1860" si="729">IF($C1829=0,"-",S1829/$C1829)</f>
        <v>0</v>
      </c>
      <c r="BK1829" t="s">
        <v>2539</v>
      </c>
      <c r="BL1829" t="s">
        <v>1250</v>
      </c>
      <c r="BO1829" s="99">
        <v>47</v>
      </c>
      <c r="BP1829" s="97">
        <v>65</v>
      </c>
      <c r="BQ1829" s="103">
        <f t="shared" ref="BQ1829:BQ1860" si="730">BO1829*1000+BP1829</f>
        <v>47065</v>
      </c>
      <c r="BS1829" s="7" t="s">
        <v>2466</v>
      </c>
      <c r="BT1829" s="95"/>
      <c r="BU1829" s="95"/>
      <c r="BV1829" s="95"/>
      <c r="BW1829" s="1"/>
      <c r="BX1829" s="1"/>
    </row>
    <row r="1830" spans="1:76" ht="14" hidden="1" customHeight="1" outlineLevel="1" x14ac:dyDescent="0.2">
      <c r="A1830" t="s">
        <v>682</v>
      </c>
      <c r="B1830" t="s">
        <v>1250</v>
      </c>
      <c r="C1830" s="1">
        <f t="shared" si="721"/>
        <v>1800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710"/>
        <v>1116</v>
      </c>
      <c r="H1830" s="2">
        <f t="shared" si="711"/>
        <v>0.62</v>
      </c>
      <c r="I1830" s="2"/>
      <c r="J1830" s="2">
        <f t="shared" si="722"/>
        <v>0.18388888888888888</v>
      </c>
      <c r="K1830" s="2">
        <f t="shared" si="723"/>
        <v>0.80388888888888888</v>
      </c>
      <c r="L1830" s="2">
        <f t="shared" si="724"/>
        <v>0</v>
      </c>
      <c r="M1830" s="2">
        <f t="shared" si="725"/>
        <v>1.2222222222222245E-2</v>
      </c>
      <c r="N1830" s="1">
        <v>331</v>
      </c>
      <c r="O1830" s="1">
        <v>1447</v>
      </c>
      <c r="Q1830" s="61"/>
      <c r="R1830" s="61">
        <v>1</v>
      </c>
      <c r="S1830" s="61"/>
      <c r="T1830" s="61"/>
      <c r="U1830" s="61"/>
      <c r="V1830" s="61"/>
      <c r="W1830" s="61"/>
      <c r="X1830" s="61">
        <v>8</v>
      </c>
      <c r="Y1830" s="61">
        <v>3</v>
      </c>
      <c r="Z1830" s="61">
        <v>0</v>
      </c>
      <c r="AA1830" s="1">
        <v>0</v>
      </c>
      <c r="AB1830" s="1">
        <v>1</v>
      </c>
      <c r="AC1830" s="1">
        <v>2</v>
      </c>
      <c r="AD1830" s="1">
        <v>2</v>
      </c>
      <c r="AE1830" s="1">
        <v>0</v>
      </c>
      <c r="AF1830" s="1">
        <v>1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</v>
      </c>
      <c r="AM1830" s="1">
        <v>0</v>
      </c>
      <c r="AN1830" s="1">
        <v>2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1</v>
      </c>
      <c r="AW1830" s="1">
        <v>0</v>
      </c>
      <c r="BB1830" s="7">
        <f>IF(Q1830&gt;0,RANK(Q1830,(N1830:P1830,Q1830:AE1830)),0)</f>
        <v>0</v>
      </c>
      <c r="BC1830" s="7">
        <f>IF(R1830&gt;0,RANK(R1830,(N1830:P1830,Q1830:AE1830)),0)</f>
        <v>7</v>
      </c>
      <c r="BD1830" s="7">
        <f>IF(T1830&gt;0,RANK(T1830,(N1830:P1830,Q1830:AE1830)),0)</f>
        <v>0</v>
      </c>
      <c r="BE1830" s="7">
        <f>IF(S1830&gt;0,RANK(S1830,(N1830:P1830,Q1830:AE1830)),0)</f>
        <v>0</v>
      </c>
      <c r="BF1830" s="2">
        <f t="shared" si="726"/>
        <v>0</v>
      </c>
      <c r="BG1830" s="2">
        <f t="shared" si="727"/>
        <v>5.5555555555555556E-4</v>
      </c>
      <c r="BH1830" s="2">
        <f t="shared" si="728"/>
        <v>0</v>
      </c>
      <c r="BI1830" s="2">
        <f t="shared" si="729"/>
        <v>0</v>
      </c>
      <c r="BK1830" t="s">
        <v>682</v>
      </c>
      <c r="BL1830" t="s">
        <v>1250</v>
      </c>
      <c r="BO1830" s="99">
        <v>47</v>
      </c>
      <c r="BP1830" s="97">
        <v>67</v>
      </c>
      <c r="BQ1830" s="103">
        <f t="shared" si="730"/>
        <v>47067</v>
      </c>
      <c r="BS1830" s="7" t="s">
        <v>2466</v>
      </c>
      <c r="BT1830" s="95"/>
      <c r="BU1830" s="95"/>
      <c r="BV1830" s="95"/>
      <c r="BX1830" s="1"/>
    </row>
    <row r="1831" spans="1:76" ht="14" hidden="1" customHeight="1" outlineLevel="1" x14ac:dyDescent="0.2">
      <c r="A1831" t="s">
        <v>4</v>
      </c>
      <c r="B1831" t="s">
        <v>1250</v>
      </c>
      <c r="C1831" s="1">
        <f t="shared" si="721"/>
        <v>7512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710"/>
        <v>724</v>
      </c>
      <c r="H1831" s="2">
        <f t="shared" si="711"/>
        <v>9.6379126730564424E-2</v>
      </c>
      <c r="I1831" s="2"/>
      <c r="J1831" s="2">
        <f t="shared" si="722"/>
        <v>0.44408945686900958</v>
      </c>
      <c r="K1831" s="2">
        <f t="shared" si="723"/>
        <v>0.54046858359957406</v>
      </c>
      <c r="L1831" s="2">
        <f t="shared" si="724"/>
        <v>0</v>
      </c>
      <c r="M1831" s="2">
        <f t="shared" si="725"/>
        <v>1.544195953141636E-2</v>
      </c>
      <c r="N1831" s="1">
        <v>3336</v>
      </c>
      <c r="O1831" s="1">
        <v>4060</v>
      </c>
      <c r="Q1831" s="61"/>
      <c r="R1831" s="61">
        <v>3</v>
      </c>
      <c r="S1831" s="61"/>
      <c r="T1831" s="61"/>
      <c r="U1831" s="61"/>
      <c r="V1831" s="61"/>
      <c r="W1831" s="61"/>
      <c r="X1831" s="61">
        <v>9</v>
      </c>
      <c r="Y1831" s="61">
        <v>24</v>
      </c>
      <c r="Z1831" s="61">
        <v>6</v>
      </c>
      <c r="AA1831" s="1">
        <v>2</v>
      </c>
      <c r="AB1831" s="1">
        <v>1</v>
      </c>
      <c r="AC1831" s="1">
        <v>6</v>
      </c>
      <c r="AD1831" s="1">
        <v>1</v>
      </c>
      <c r="AE1831" s="1">
        <v>6</v>
      </c>
      <c r="AF1831" s="1">
        <v>3</v>
      </c>
      <c r="AG1831" s="1">
        <v>5</v>
      </c>
      <c r="AH1831" s="1">
        <v>4</v>
      </c>
      <c r="AI1831" s="1">
        <v>3</v>
      </c>
      <c r="AJ1831" s="1">
        <v>1</v>
      </c>
      <c r="AK1831" s="1">
        <v>3</v>
      </c>
      <c r="AL1831" s="1">
        <v>4</v>
      </c>
      <c r="AM1831" s="1">
        <v>4</v>
      </c>
      <c r="AN1831" s="1">
        <v>10</v>
      </c>
      <c r="AO1831" s="1">
        <v>3</v>
      </c>
      <c r="AP1831" s="1">
        <v>1</v>
      </c>
      <c r="AQ1831" s="1">
        <v>3</v>
      </c>
      <c r="AR1831" s="1">
        <v>5</v>
      </c>
      <c r="AS1831" s="1">
        <v>0</v>
      </c>
      <c r="AT1831" s="1">
        <v>3</v>
      </c>
      <c r="AU1831" s="1">
        <v>2</v>
      </c>
      <c r="AV1831" s="1">
        <v>4</v>
      </c>
      <c r="AW1831" s="1">
        <v>0</v>
      </c>
      <c r="BB1831" s="7">
        <f>IF(Q1831&gt;0,RANK(Q1831,(N1831:P1831,Q1831:AE1831)),0)</f>
        <v>0</v>
      </c>
      <c r="BC1831" s="7">
        <f>IF(R1831&gt;0,RANK(R1831,(N1831:P1831,Q1831:AE1831)),0)</f>
        <v>8</v>
      </c>
      <c r="BD1831" s="7">
        <f>IF(T1831&gt;0,RANK(T1831,(N1831:P1831,Q1831:AE1831)),0)</f>
        <v>0</v>
      </c>
      <c r="BE1831" s="7">
        <f>IF(S1831&gt;0,RANK(S1831,(N1831:P1831,Q1831:AE1831)),0)</f>
        <v>0</v>
      </c>
      <c r="BF1831" s="2">
        <f t="shared" si="726"/>
        <v>0</v>
      </c>
      <c r="BG1831" s="2">
        <f t="shared" si="727"/>
        <v>3.9936102236421724E-4</v>
      </c>
      <c r="BH1831" s="2">
        <f t="shared" si="728"/>
        <v>0</v>
      </c>
      <c r="BI1831" s="2">
        <f t="shared" si="729"/>
        <v>0</v>
      </c>
      <c r="BK1831" t="s">
        <v>4</v>
      </c>
      <c r="BL1831" t="s">
        <v>1250</v>
      </c>
      <c r="BO1831" s="99">
        <v>47</v>
      </c>
      <c r="BP1831" s="97">
        <v>69</v>
      </c>
      <c r="BQ1831" s="103">
        <f t="shared" si="730"/>
        <v>47069</v>
      </c>
      <c r="BS1831" s="7" t="s">
        <v>2466</v>
      </c>
      <c r="BT1831" s="95"/>
      <c r="BU1831" s="95"/>
      <c r="BV1831" s="95"/>
      <c r="BW1831" s="1"/>
      <c r="BX1831" s="1"/>
    </row>
    <row r="1832" spans="1:76" ht="14" hidden="1" customHeight="1" outlineLevel="1" x14ac:dyDescent="0.2">
      <c r="A1832" t="s">
        <v>1227</v>
      </c>
      <c r="B1832" t="s">
        <v>1250</v>
      </c>
      <c r="C1832" s="1">
        <f t="shared" si="721"/>
        <v>8200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710"/>
        <v>4807</v>
      </c>
      <c r="H1832" s="2">
        <f t="shared" si="711"/>
        <v>0.58621951219512192</v>
      </c>
      <c r="I1832" s="2"/>
      <c r="J1832" s="2">
        <f t="shared" si="722"/>
        <v>0.19548780487804879</v>
      </c>
      <c r="K1832" s="2">
        <f t="shared" si="723"/>
        <v>0.78170731707317076</v>
      </c>
      <c r="L1832" s="2">
        <f t="shared" si="724"/>
        <v>0</v>
      </c>
      <c r="M1832" s="2">
        <f t="shared" si="725"/>
        <v>2.2804878048780397E-2</v>
      </c>
      <c r="N1832" s="1">
        <v>1603</v>
      </c>
      <c r="O1832" s="1">
        <v>6410</v>
      </c>
      <c r="Q1832" s="61"/>
      <c r="R1832" s="61">
        <v>6</v>
      </c>
      <c r="S1832" s="61"/>
      <c r="T1832" s="61"/>
      <c r="U1832" s="61"/>
      <c r="V1832" s="61"/>
      <c r="W1832" s="61"/>
      <c r="X1832" s="61">
        <v>8</v>
      </c>
      <c r="Y1832" s="61">
        <v>14</v>
      </c>
      <c r="Z1832" s="61">
        <v>2</v>
      </c>
      <c r="AA1832" s="1">
        <v>2</v>
      </c>
      <c r="AB1832" s="1">
        <v>4</v>
      </c>
      <c r="AC1832" s="1">
        <v>5</v>
      </c>
      <c r="AD1832" s="1">
        <v>12</v>
      </c>
      <c r="AE1832" s="1">
        <v>5</v>
      </c>
      <c r="AF1832" s="1">
        <v>5</v>
      </c>
      <c r="AG1832" s="1">
        <v>2</v>
      </c>
      <c r="AH1832" s="1">
        <v>4</v>
      </c>
      <c r="AI1832" s="1">
        <v>2</v>
      </c>
      <c r="AJ1832" s="1">
        <v>5</v>
      </c>
      <c r="AK1832" s="1">
        <v>5</v>
      </c>
      <c r="AL1832" s="1">
        <v>8</v>
      </c>
      <c r="AM1832" s="1">
        <v>4</v>
      </c>
      <c r="AN1832" s="1">
        <v>4</v>
      </c>
      <c r="AO1832" s="1">
        <v>4</v>
      </c>
      <c r="AP1832" s="1">
        <v>5</v>
      </c>
      <c r="AQ1832" s="1">
        <v>15</v>
      </c>
      <c r="AR1832" s="1">
        <v>11</v>
      </c>
      <c r="AS1832" s="1">
        <v>7</v>
      </c>
      <c r="AT1832" s="1">
        <v>8</v>
      </c>
      <c r="AU1832" s="1">
        <v>3</v>
      </c>
      <c r="AV1832" s="1">
        <v>37</v>
      </c>
      <c r="AW1832" s="1">
        <v>0</v>
      </c>
      <c r="BB1832" s="7">
        <f>IF(Q1832&gt;0,RANK(Q1832,(N1832:P1832,Q1832:AE1832)),0)</f>
        <v>0</v>
      </c>
      <c r="BC1832" s="7">
        <f>IF(R1832&gt;0,RANK(R1832,(N1832:P1832,Q1832:AE1832)),0)</f>
        <v>6</v>
      </c>
      <c r="BD1832" s="7">
        <f>IF(T1832&gt;0,RANK(T1832,(N1832:P1832,Q1832:AE1832)),0)</f>
        <v>0</v>
      </c>
      <c r="BE1832" s="7">
        <f>IF(S1832&gt;0,RANK(S1832,(N1832:P1832,Q1832:AE1832)),0)</f>
        <v>0</v>
      </c>
      <c r="BF1832" s="2">
        <f t="shared" si="726"/>
        <v>0</v>
      </c>
      <c r="BG1832" s="2">
        <f t="shared" si="727"/>
        <v>7.3170731707317073E-4</v>
      </c>
      <c r="BH1832" s="2">
        <f t="shared" si="728"/>
        <v>0</v>
      </c>
      <c r="BI1832" s="2">
        <f t="shared" si="729"/>
        <v>0</v>
      </c>
      <c r="BK1832" t="s">
        <v>1227</v>
      </c>
      <c r="BL1832" t="s">
        <v>1250</v>
      </c>
      <c r="BO1832" s="99">
        <v>47</v>
      </c>
      <c r="BP1832" s="97">
        <v>71</v>
      </c>
      <c r="BQ1832" s="103">
        <f t="shared" si="730"/>
        <v>47071</v>
      </c>
      <c r="BS1832" s="7" t="s">
        <v>2466</v>
      </c>
      <c r="BT1832" s="95"/>
      <c r="BU1832" s="95"/>
      <c r="BV1832" s="95"/>
      <c r="BW1832" s="1"/>
      <c r="BX1832" s="1"/>
    </row>
    <row r="1833" spans="1:76" ht="14" hidden="1" customHeight="1" outlineLevel="1" x14ac:dyDescent="0.2">
      <c r="A1833" t="s">
        <v>452</v>
      </c>
      <c r="B1833" t="s">
        <v>1250</v>
      </c>
      <c r="C1833" s="1">
        <f t="shared" si="721"/>
        <v>17444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710"/>
        <v>10867</v>
      </c>
      <c r="H1833" s="2">
        <f t="shared" si="711"/>
        <v>0.62296491630360007</v>
      </c>
      <c r="I1833" s="2"/>
      <c r="J1833" s="2">
        <f t="shared" si="722"/>
        <v>0.18355881678514102</v>
      </c>
      <c r="K1833" s="2">
        <f t="shared" si="723"/>
        <v>0.80652373308874115</v>
      </c>
      <c r="L1833" s="2">
        <f t="shared" si="724"/>
        <v>0</v>
      </c>
      <c r="M1833" s="2">
        <f t="shared" si="725"/>
        <v>9.9174501261178882E-3</v>
      </c>
      <c r="N1833" s="1">
        <v>3202</v>
      </c>
      <c r="O1833" s="1">
        <v>14069</v>
      </c>
      <c r="Q1833" s="61"/>
      <c r="R1833" s="61">
        <v>8</v>
      </c>
      <c r="S1833" s="61"/>
      <c r="T1833" s="61"/>
      <c r="U1833" s="61"/>
      <c r="V1833" s="61"/>
      <c r="W1833" s="61"/>
      <c r="X1833" s="61">
        <v>16</v>
      </c>
      <c r="Y1833" s="61">
        <v>37</v>
      </c>
      <c r="Z1833" s="61">
        <v>7</v>
      </c>
      <c r="AA1833" s="1">
        <v>4</v>
      </c>
      <c r="AB1833" s="1">
        <v>6</v>
      </c>
      <c r="AC1833" s="1">
        <v>4</v>
      </c>
      <c r="AD1833" s="1">
        <v>4</v>
      </c>
      <c r="AE1833" s="1">
        <v>2</v>
      </c>
      <c r="AF1833" s="1">
        <v>4</v>
      </c>
      <c r="AG1833" s="1">
        <v>4</v>
      </c>
      <c r="AH1833" s="1">
        <v>5</v>
      </c>
      <c r="AI1833" s="1">
        <v>2</v>
      </c>
      <c r="AJ1833" s="1">
        <v>8</v>
      </c>
      <c r="AK1833" s="1">
        <v>4</v>
      </c>
      <c r="AL1833" s="1">
        <v>7</v>
      </c>
      <c r="AM1833" s="1">
        <v>7</v>
      </c>
      <c r="AN1833" s="1">
        <v>7</v>
      </c>
      <c r="AO1833" s="1">
        <v>3</v>
      </c>
      <c r="AP1833" s="1">
        <v>3</v>
      </c>
      <c r="AQ1833" s="1">
        <v>2</v>
      </c>
      <c r="AR1833" s="1">
        <v>6</v>
      </c>
      <c r="AS1833" s="1">
        <v>0</v>
      </c>
      <c r="AT1833" s="1">
        <v>2</v>
      </c>
      <c r="AU1833" s="1">
        <v>8</v>
      </c>
      <c r="AV1833" s="1">
        <v>13</v>
      </c>
      <c r="AW1833" s="1">
        <v>0</v>
      </c>
      <c r="BB1833" s="7">
        <f>IF(Q1833&gt;0,RANK(Q1833,(N1833:P1833,Q1833:AE1833)),0)</f>
        <v>0</v>
      </c>
      <c r="BC1833" s="7">
        <f>IF(R1833&gt;0,RANK(R1833,(N1833:P1833,Q1833:AE1833)),0)</f>
        <v>5</v>
      </c>
      <c r="BD1833" s="7">
        <f>IF(T1833&gt;0,RANK(T1833,(N1833:P1833,Q1833:AE1833)),0)</f>
        <v>0</v>
      </c>
      <c r="BE1833" s="7">
        <f>IF(S1833&gt;0,RANK(S1833,(N1833:P1833,Q1833:AE1833)),0)</f>
        <v>0</v>
      </c>
      <c r="BF1833" s="2">
        <f t="shared" si="726"/>
        <v>0</v>
      </c>
      <c r="BG1833" s="2">
        <f t="shared" si="727"/>
        <v>4.5861041045631735E-4</v>
      </c>
      <c r="BH1833" s="2">
        <f t="shared" si="728"/>
        <v>0</v>
      </c>
      <c r="BI1833" s="2">
        <f t="shared" si="729"/>
        <v>0</v>
      </c>
      <c r="BK1833" t="s">
        <v>452</v>
      </c>
      <c r="BL1833" t="s">
        <v>1250</v>
      </c>
      <c r="BO1833" s="99">
        <v>47</v>
      </c>
      <c r="BP1833" s="97">
        <v>73</v>
      </c>
      <c r="BQ1833" s="103">
        <f t="shared" si="730"/>
        <v>47073</v>
      </c>
      <c r="BS1833" s="7" t="s">
        <v>2466</v>
      </c>
      <c r="BT1833" s="95"/>
      <c r="BU1833" s="95"/>
      <c r="BV1833" s="95"/>
      <c r="BW1833" s="1"/>
      <c r="BX1833" s="1"/>
    </row>
    <row r="1834" spans="1:76" ht="14" hidden="1" customHeight="1" outlineLevel="1" x14ac:dyDescent="0.2">
      <c r="A1834" t="s">
        <v>1249</v>
      </c>
      <c r="B1834" t="s">
        <v>1250</v>
      </c>
      <c r="C1834" s="1">
        <f t="shared" si="721"/>
        <v>5861</v>
      </c>
      <c r="D1834" s="7">
        <f>IF(N1834&gt;0, RANK(N1834,(N1834:P1834,Q1834:AE1834)),0)</f>
        <v>1</v>
      </c>
      <c r="E1834" s="7">
        <f>IF(O1834&gt;0,RANK(O1834,(N1834:P1834,Q1834:AE1834)),0)</f>
        <v>2</v>
      </c>
      <c r="F1834" s="7">
        <f>IF(P1834&gt;0,RANK(P1834,(N1834:P1834,Q1834:AE1834)),0)</f>
        <v>0</v>
      </c>
      <c r="G1834" s="1">
        <f t="shared" si="710"/>
        <v>747</v>
      </c>
      <c r="H1834" s="2">
        <f t="shared" si="711"/>
        <v>0.12745265313086504</v>
      </c>
      <c r="I1834" s="2"/>
      <c r="J1834" s="2">
        <f t="shared" si="722"/>
        <v>0.5577546493772394</v>
      </c>
      <c r="K1834" s="2">
        <f t="shared" si="723"/>
        <v>0.43030199624637433</v>
      </c>
      <c r="L1834" s="2">
        <f t="shared" si="724"/>
        <v>0</v>
      </c>
      <c r="M1834" s="2">
        <f t="shared" si="725"/>
        <v>1.1943354376386273E-2</v>
      </c>
      <c r="N1834" s="1">
        <v>3269</v>
      </c>
      <c r="O1834" s="1">
        <v>2522</v>
      </c>
      <c r="Q1834" s="61"/>
      <c r="R1834" s="61">
        <v>3</v>
      </c>
      <c r="S1834" s="61"/>
      <c r="T1834" s="61"/>
      <c r="U1834" s="61"/>
      <c r="V1834" s="61"/>
      <c r="W1834" s="61"/>
      <c r="X1834" s="61">
        <v>8</v>
      </c>
      <c r="Y1834" s="61">
        <v>18</v>
      </c>
      <c r="Z1834" s="61">
        <v>2</v>
      </c>
      <c r="AA1834" s="1">
        <v>2</v>
      </c>
      <c r="AB1834" s="1">
        <v>4</v>
      </c>
      <c r="AC1834" s="1">
        <v>4</v>
      </c>
      <c r="AD1834" s="1">
        <v>6</v>
      </c>
      <c r="AE1834" s="1">
        <v>1</v>
      </c>
      <c r="AF1834" s="1">
        <v>2</v>
      </c>
      <c r="AG1834" s="1">
        <v>1</v>
      </c>
      <c r="AH1834" s="1">
        <v>1</v>
      </c>
      <c r="AI1834" s="1">
        <v>0</v>
      </c>
      <c r="AJ1834" s="1">
        <v>1</v>
      </c>
      <c r="AK1834" s="1">
        <v>0</v>
      </c>
      <c r="AL1834" s="1">
        <v>1</v>
      </c>
      <c r="AM1834" s="1">
        <v>5</v>
      </c>
      <c r="AN1834" s="1">
        <v>3</v>
      </c>
      <c r="AO1834" s="1">
        <v>0</v>
      </c>
      <c r="AP1834" s="1">
        <v>0</v>
      </c>
      <c r="AQ1834" s="1">
        <v>1</v>
      </c>
      <c r="AR1834" s="1">
        <v>2</v>
      </c>
      <c r="AS1834" s="1">
        <v>2</v>
      </c>
      <c r="AT1834" s="1">
        <v>0</v>
      </c>
      <c r="AU1834" s="1">
        <v>2</v>
      </c>
      <c r="AV1834" s="1">
        <v>1</v>
      </c>
      <c r="AW1834" s="1">
        <v>0</v>
      </c>
      <c r="BB1834" s="7">
        <f>IF(Q1834&gt;0,RANK(Q1834,(N1834:P1834,Q1834:AE1834)),0)</f>
        <v>0</v>
      </c>
      <c r="BC1834" s="7">
        <f>IF(R1834&gt;0,RANK(R1834,(N1834:P1834,Q1834:AE1834)),0)</f>
        <v>8</v>
      </c>
      <c r="BD1834" s="7">
        <f>IF(T1834&gt;0,RANK(T1834,(N1834:P1834,Q1834:AE1834)),0)</f>
        <v>0</v>
      </c>
      <c r="BE1834" s="7">
        <f>IF(S1834&gt;0,RANK(S1834,(N1834:P1834,Q1834:AE1834)),0)</f>
        <v>0</v>
      </c>
      <c r="BF1834" s="2">
        <f t="shared" si="726"/>
        <v>0</v>
      </c>
      <c r="BG1834" s="2">
        <f t="shared" si="727"/>
        <v>5.1185804470226925E-4</v>
      </c>
      <c r="BH1834" s="2">
        <f t="shared" si="728"/>
        <v>0</v>
      </c>
      <c r="BI1834" s="2">
        <f t="shared" si="729"/>
        <v>0</v>
      </c>
      <c r="BK1834" t="s">
        <v>1249</v>
      </c>
      <c r="BL1834" t="s">
        <v>1250</v>
      </c>
      <c r="BO1834" s="99">
        <v>47</v>
      </c>
      <c r="BP1834" s="97">
        <v>75</v>
      </c>
      <c r="BQ1834" s="103">
        <f t="shared" si="730"/>
        <v>47075</v>
      </c>
      <c r="BS1834" s="7" t="s">
        <v>2466</v>
      </c>
      <c r="BT1834" s="95"/>
      <c r="BU1834" s="95"/>
      <c r="BV1834" s="95"/>
      <c r="BW1834" s="1"/>
      <c r="BX1834" s="1"/>
    </row>
    <row r="1835" spans="1:76" ht="14" hidden="1" customHeight="1" outlineLevel="1" x14ac:dyDescent="0.2">
      <c r="A1835" t="s">
        <v>952</v>
      </c>
      <c r="B1835" t="s">
        <v>1250</v>
      </c>
      <c r="C1835" s="1">
        <f t="shared" si="721"/>
        <v>8640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710"/>
        <v>5280</v>
      </c>
      <c r="H1835" s="2">
        <f t="shared" si="711"/>
        <v>0.61111111111111116</v>
      </c>
      <c r="I1835" s="2"/>
      <c r="J1835" s="2">
        <f t="shared" si="722"/>
        <v>0.1900462962962963</v>
      </c>
      <c r="K1835" s="2">
        <f t="shared" si="723"/>
        <v>0.80115740740740737</v>
      </c>
      <c r="L1835" s="2">
        <f t="shared" si="724"/>
        <v>0</v>
      </c>
      <c r="M1835" s="2">
        <f t="shared" si="725"/>
        <v>8.7962962962963021E-3</v>
      </c>
      <c r="N1835" s="1">
        <v>1642</v>
      </c>
      <c r="O1835" s="1">
        <v>6922</v>
      </c>
      <c r="Q1835" s="61"/>
      <c r="R1835" s="61">
        <v>5</v>
      </c>
      <c r="S1835" s="61"/>
      <c r="T1835" s="61"/>
      <c r="U1835" s="61"/>
      <c r="V1835" s="61"/>
      <c r="W1835" s="61"/>
      <c r="X1835" s="61">
        <v>6</v>
      </c>
      <c r="Y1835" s="61">
        <v>17</v>
      </c>
      <c r="Z1835" s="61">
        <v>4</v>
      </c>
      <c r="AA1835" s="1">
        <v>2</v>
      </c>
      <c r="AB1835" s="1">
        <v>2</v>
      </c>
      <c r="AC1835" s="1">
        <v>2</v>
      </c>
      <c r="AD1835" s="1">
        <v>1</v>
      </c>
      <c r="AE1835" s="1">
        <v>4</v>
      </c>
      <c r="AF1835" s="1">
        <v>1</v>
      </c>
      <c r="AG1835" s="1">
        <v>4</v>
      </c>
      <c r="AH1835" s="1">
        <v>1</v>
      </c>
      <c r="AI1835" s="1">
        <v>2</v>
      </c>
      <c r="AJ1835" s="1">
        <v>0</v>
      </c>
      <c r="AK1835" s="1">
        <v>1</v>
      </c>
      <c r="AL1835" s="1">
        <v>7</v>
      </c>
      <c r="AM1835" s="1">
        <v>6</v>
      </c>
      <c r="AN1835" s="1">
        <v>3</v>
      </c>
      <c r="AO1835" s="1">
        <v>2</v>
      </c>
      <c r="AP1835" s="1">
        <v>0</v>
      </c>
      <c r="AQ1835" s="1">
        <v>0</v>
      </c>
      <c r="AR1835" s="1">
        <v>1</v>
      </c>
      <c r="AS1835" s="1">
        <v>0</v>
      </c>
      <c r="AT1835" s="1">
        <v>1</v>
      </c>
      <c r="AU1835" s="1">
        <v>1</v>
      </c>
      <c r="AV1835" s="1">
        <v>3</v>
      </c>
      <c r="AW1835" s="1">
        <v>0</v>
      </c>
      <c r="BB1835" s="7">
        <f>IF(Q1835&gt;0,RANK(Q1835,(N1835:P1835,Q1835:AE1835)),0)</f>
        <v>0</v>
      </c>
      <c r="BC1835" s="7">
        <f>IF(R1835&gt;0,RANK(R1835,(N1835:P1835,Q1835:AE1835)),0)</f>
        <v>5</v>
      </c>
      <c r="BD1835" s="7">
        <f>IF(T1835&gt;0,RANK(T1835,(N1835:P1835,Q1835:AE1835)),0)</f>
        <v>0</v>
      </c>
      <c r="BE1835" s="7">
        <f>IF(S1835&gt;0,RANK(S1835,(N1835:P1835,Q1835:AE1835)),0)</f>
        <v>0</v>
      </c>
      <c r="BF1835" s="2">
        <f t="shared" si="726"/>
        <v>0</v>
      </c>
      <c r="BG1835" s="2">
        <f t="shared" si="727"/>
        <v>5.7870370370370367E-4</v>
      </c>
      <c r="BH1835" s="2">
        <f t="shared" si="728"/>
        <v>0</v>
      </c>
      <c r="BI1835" s="2">
        <f t="shared" si="729"/>
        <v>0</v>
      </c>
      <c r="BK1835" t="s">
        <v>952</v>
      </c>
      <c r="BL1835" t="s">
        <v>1250</v>
      </c>
      <c r="BO1835" s="99">
        <v>47</v>
      </c>
      <c r="BP1835" s="97">
        <v>77</v>
      </c>
      <c r="BQ1835" s="103">
        <f t="shared" si="730"/>
        <v>47077</v>
      </c>
      <c r="BS1835" s="7" t="s">
        <v>2466</v>
      </c>
      <c r="BT1835" s="95"/>
      <c r="BU1835" s="95"/>
      <c r="BV1835" s="95"/>
      <c r="BW1835" s="1"/>
      <c r="BX1835" s="1"/>
    </row>
    <row r="1836" spans="1:76" ht="14" hidden="1" customHeight="1" outlineLevel="1" x14ac:dyDescent="0.2">
      <c r="A1836" t="s">
        <v>1030</v>
      </c>
      <c r="B1836" t="s">
        <v>1250</v>
      </c>
      <c r="C1836" s="1">
        <f t="shared" si="721"/>
        <v>10841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710"/>
        <v>4667</v>
      </c>
      <c r="H1836" s="2">
        <f t="shared" si="711"/>
        <v>0.43049534175814042</v>
      </c>
      <c r="I1836" s="2"/>
      <c r="J1836" s="2">
        <f t="shared" si="722"/>
        <v>0.27958675398948435</v>
      </c>
      <c r="K1836" s="2">
        <f t="shared" si="723"/>
        <v>0.71008209574762471</v>
      </c>
      <c r="L1836" s="2">
        <f t="shared" si="724"/>
        <v>0</v>
      </c>
      <c r="M1836" s="2">
        <f t="shared" si="725"/>
        <v>1.0331150262890998E-2</v>
      </c>
      <c r="N1836" s="1">
        <v>3031</v>
      </c>
      <c r="O1836" s="1">
        <v>7698</v>
      </c>
      <c r="Q1836" s="61"/>
      <c r="R1836" s="61">
        <v>6</v>
      </c>
      <c r="S1836" s="61"/>
      <c r="T1836" s="61"/>
      <c r="U1836" s="61"/>
      <c r="V1836" s="61"/>
      <c r="W1836" s="61"/>
      <c r="X1836" s="61">
        <v>17</v>
      </c>
      <c r="Y1836" s="61">
        <v>16</v>
      </c>
      <c r="Z1836" s="61">
        <v>7</v>
      </c>
      <c r="AA1836" s="1">
        <v>2</v>
      </c>
      <c r="AB1836" s="1">
        <v>4</v>
      </c>
      <c r="AC1836" s="1">
        <v>4</v>
      </c>
      <c r="AD1836" s="1">
        <v>7</v>
      </c>
      <c r="AE1836" s="1">
        <v>3</v>
      </c>
      <c r="AF1836" s="1">
        <v>3</v>
      </c>
      <c r="AG1836" s="1">
        <v>2</v>
      </c>
      <c r="AH1836" s="1">
        <v>4</v>
      </c>
      <c r="AI1836" s="1">
        <v>1</v>
      </c>
      <c r="AJ1836" s="1">
        <v>1</v>
      </c>
      <c r="AK1836" s="1">
        <v>2</v>
      </c>
      <c r="AL1836" s="1">
        <v>7</v>
      </c>
      <c r="AM1836" s="1">
        <v>8</v>
      </c>
      <c r="AN1836" s="1">
        <v>4</v>
      </c>
      <c r="AO1836" s="1">
        <v>2</v>
      </c>
      <c r="AP1836" s="1">
        <v>0</v>
      </c>
      <c r="AQ1836" s="1">
        <v>2</v>
      </c>
      <c r="AR1836" s="1">
        <v>2</v>
      </c>
      <c r="AS1836" s="1">
        <v>0</v>
      </c>
      <c r="AT1836" s="1">
        <v>3</v>
      </c>
      <c r="AU1836" s="1">
        <v>0</v>
      </c>
      <c r="AV1836" s="1">
        <v>5</v>
      </c>
      <c r="AW1836" s="1">
        <v>0</v>
      </c>
      <c r="BB1836" s="7">
        <f>IF(Q1836&gt;0,RANK(Q1836,(N1836:P1836,Q1836:AE1836)),0)</f>
        <v>0</v>
      </c>
      <c r="BC1836" s="7">
        <f>IF(R1836&gt;0,RANK(R1836,(N1836:P1836,Q1836:AE1836)),0)</f>
        <v>7</v>
      </c>
      <c r="BD1836" s="7">
        <f>IF(T1836&gt;0,RANK(T1836,(N1836:P1836,Q1836:AE1836)),0)</f>
        <v>0</v>
      </c>
      <c r="BE1836" s="7">
        <f>IF(S1836&gt;0,RANK(S1836,(N1836:P1836,Q1836:AE1836)),0)</f>
        <v>0</v>
      </c>
      <c r="BF1836" s="2">
        <f t="shared" si="726"/>
        <v>0</v>
      </c>
      <c r="BG1836" s="2">
        <f t="shared" si="727"/>
        <v>5.5345447836915417E-4</v>
      </c>
      <c r="BH1836" s="2">
        <f t="shared" si="728"/>
        <v>0</v>
      </c>
      <c r="BI1836" s="2">
        <f t="shared" si="729"/>
        <v>0</v>
      </c>
      <c r="BK1836" t="s">
        <v>1030</v>
      </c>
      <c r="BL1836" t="s">
        <v>1250</v>
      </c>
      <c r="BO1836" s="99">
        <v>47</v>
      </c>
      <c r="BP1836" s="97">
        <v>79</v>
      </c>
      <c r="BQ1836" s="103">
        <f t="shared" si="730"/>
        <v>47079</v>
      </c>
      <c r="BS1836" s="7" t="s">
        <v>2466</v>
      </c>
      <c r="BT1836" s="95"/>
      <c r="BU1836" s="95"/>
      <c r="BV1836" s="95"/>
      <c r="BW1836" s="1"/>
      <c r="BX1836" s="1"/>
    </row>
    <row r="1837" spans="1:76" ht="14" hidden="1" customHeight="1" outlineLevel="1" x14ac:dyDescent="0.2">
      <c r="A1837" t="s">
        <v>133</v>
      </c>
      <c r="B1837" t="s">
        <v>1250</v>
      </c>
      <c r="C1837" s="1">
        <f t="shared" si="721"/>
        <v>6989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710"/>
        <v>2869</v>
      </c>
      <c r="H1837" s="2">
        <f t="shared" si="711"/>
        <v>0.41050221777078266</v>
      </c>
      <c r="I1837" s="2"/>
      <c r="J1837" s="2">
        <f t="shared" si="722"/>
        <v>0.2897410216053799</v>
      </c>
      <c r="K1837" s="2">
        <f t="shared" si="723"/>
        <v>0.70024323937616251</v>
      </c>
      <c r="L1837" s="2">
        <f t="shared" si="724"/>
        <v>0</v>
      </c>
      <c r="M1837" s="2">
        <f t="shared" si="725"/>
        <v>1.0015739018457537E-2</v>
      </c>
      <c r="N1837" s="1">
        <v>2025</v>
      </c>
      <c r="O1837" s="1">
        <v>4894</v>
      </c>
      <c r="Q1837" s="61"/>
      <c r="R1837" s="61">
        <v>2</v>
      </c>
      <c r="S1837" s="61"/>
      <c r="T1837" s="61"/>
      <c r="U1837" s="61"/>
      <c r="V1837" s="61"/>
      <c r="W1837" s="61"/>
      <c r="X1837" s="61">
        <v>11</v>
      </c>
      <c r="Y1837" s="61">
        <v>16</v>
      </c>
      <c r="Z1837" s="61">
        <v>3</v>
      </c>
      <c r="AA1837" s="1">
        <v>2</v>
      </c>
      <c r="AB1837" s="1">
        <v>2</v>
      </c>
      <c r="AC1837" s="1">
        <v>0</v>
      </c>
      <c r="AD1837" s="1">
        <v>10</v>
      </c>
      <c r="AE1837" s="1">
        <v>1</v>
      </c>
      <c r="AF1837" s="1">
        <v>2</v>
      </c>
      <c r="AG1837" s="1">
        <v>0</v>
      </c>
      <c r="AH1837" s="1">
        <v>0</v>
      </c>
      <c r="AI1837" s="1">
        <v>0</v>
      </c>
      <c r="AJ1837" s="1">
        <v>1</v>
      </c>
      <c r="AK1837" s="1">
        <v>2</v>
      </c>
      <c r="AL1837" s="1">
        <v>5</v>
      </c>
      <c r="AM1837" s="1">
        <v>0</v>
      </c>
      <c r="AN1837" s="1">
        <v>4</v>
      </c>
      <c r="AO1837" s="1">
        <v>2</v>
      </c>
      <c r="AP1837" s="1">
        <v>1</v>
      </c>
      <c r="AQ1837" s="1">
        <v>1</v>
      </c>
      <c r="AR1837" s="1">
        <v>0</v>
      </c>
      <c r="AS1837" s="1">
        <v>0</v>
      </c>
      <c r="AT1837" s="1">
        <v>0</v>
      </c>
      <c r="AU1837" s="1">
        <v>0</v>
      </c>
      <c r="AV1837" s="1">
        <v>5</v>
      </c>
      <c r="AW1837" s="1">
        <v>0</v>
      </c>
      <c r="BB1837" s="7">
        <f>IF(Q1837&gt;0,RANK(Q1837,(N1837:P1837,Q1837:AE1837)),0)</f>
        <v>0</v>
      </c>
      <c r="BC1837" s="7">
        <f>IF(R1837&gt;0,RANK(R1837,(N1837:P1837,Q1837:AE1837)),0)</f>
        <v>7</v>
      </c>
      <c r="BD1837" s="7">
        <f>IF(T1837&gt;0,RANK(T1837,(N1837:P1837,Q1837:AE1837)),0)</f>
        <v>0</v>
      </c>
      <c r="BE1837" s="7">
        <f>IF(S1837&gt;0,RANK(S1837,(N1837:P1837,Q1837:AE1837)),0)</f>
        <v>0</v>
      </c>
      <c r="BF1837" s="2">
        <f t="shared" si="726"/>
        <v>0</v>
      </c>
      <c r="BG1837" s="2">
        <f t="shared" si="727"/>
        <v>2.8616397195593076E-4</v>
      </c>
      <c r="BH1837" s="2">
        <f t="shared" si="728"/>
        <v>0</v>
      </c>
      <c r="BI1837" s="2">
        <f t="shared" si="729"/>
        <v>0</v>
      </c>
      <c r="BK1837" t="s">
        <v>133</v>
      </c>
      <c r="BL1837" t="s">
        <v>1250</v>
      </c>
      <c r="BO1837" s="99">
        <v>47</v>
      </c>
      <c r="BP1837" s="97">
        <v>81</v>
      </c>
      <c r="BQ1837" s="103">
        <f t="shared" si="730"/>
        <v>47081</v>
      </c>
      <c r="BS1837" s="7" t="s">
        <v>2466</v>
      </c>
      <c r="BT1837" s="95"/>
      <c r="BU1837" s="95"/>
      <c r="BV1837" s="95"/>
      <c r="BW1837" s="1"/>
      <c r="BX1837" s="1"/>
    </row>
    <row r="1838" spans="1:76" ht="14" hidden="1" customHeight="1" outlineLevel="1" x14ac:dyDescent="0.2">
      <c r="A1838" t="s">
        <v>2267</v>
      </c>
      <c r="B1838" t="s">
        <v>1250</v>
      </c>
      <c r="C1838" s="1">
        <f t="shared" si="721"/>
        <v>2755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710"/>
        <v>748</v>
      </c>
      <c r="H1838" s="2">
        <f t="shared" si="711"/>
        <v>0.27150635208711432</v>
      </c>
      <c r="I1838" s="2"/>
      <c r="J1838" s="2">
        <f t="shared" si="722"/>
        <v>0.35934664246823955</v>
      </c>
      <c r="K1838" s="2">
        <f t="shared" si="723"/>
        <v>0.63085299455535393</v>
      </c>
      <c r="L1838" s="2">
        <f t="shared" si="724"/>
        <v>0</v>
      </c>
      <c r="M1838" s="2">
        <f t="shared" si="725"/>
        <v>9.8003629764065181E-3</v>
      </c>
      <c r="N1838" s="1">
        <v>990</v>
      </c>
      <c r="O1838" s="1">
        <v>1738</v>
      </c>
      <c r="Q1838" s="61"/>
      <c r="R1838" s="61">
        <v>0</v>
      </c>
      <c r="S1838" s="61"/>
      <c r="T1838" s="61"/>
      <c r="U1838" s="61"/>
      <c r="V1838" s="61"/>
      <c r="W1838" s="61"/>
      <c r="X1838" s="61">
        <v>3</v>
      </c>
      <c r="Y1838" s="61">
        <v>11</v>
      </c>
      <c r="Z1838" s="61">
        <v>1</v>
      </c>
      <c r="AA1838" s="1">
        <v>0</v>
      </c>
      <c r="AB1838" s="1">
        <v>2</v>
      </c>
      <c r="AC1838" s="1">
        <v>0</v>
      </c>
      <c r="AD1838" s="1">
        <v>1</v>
      </c>
      <c r="AE1838" s="1">
        <v>2</v>
      </c>
      <c r="AF1838" s="1">
        <v>0</v>
      </c>
      <c r="AG1838" s="1">
        <v>1</v>
      </c>
      <c r="AH1838" s="1">
        <v>2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  <c r="AS1838" s="1">
        <v>0</v>
      </c>
      <c r="AT1838" s="1">
        <v>1</v>
      </c>
      <c r="AU1838" s="1">
        <v>0</v>
      </c>
      <c r="AV1838" s="1">
        <v>2</v>
      </c>
      <c r="AW1838" s="1">
        <v>0</v>
      </c>
      <c r="BB1838" s="7">
        <f>IF(Q1838&gt;0,RANK(Q1838,(N1838:P1838,Q1838:AE1838)),0)</f>
        <v>0</v>
      </c>
      <c r="BC1838" s="7">
        <f>IF(R1838&gt;0,RANK(R1838,(N1838:P1838,Q1838:AE1838)),0)</f>
        <v>0</v>
      </c>
      <c r="BD1838" s="7">
        <f>IF(T1838&gt;0,RANK(T1838,(N1838:P1838,Q1838:AE1838)),0)</f>
        <v>0</v>
      </c>
      <c r="BE1838" s="7">
        <f>IF(S1838&gt;0,RANK(S1838,(N1838:P1838,Q1838:AE1838)),0)</f>
        <v>0</v>
      </c>
      <c r="BF1838" s="2">
        <f t="shared" si="726"/>
        <v>0</v>
      </c>
      <c r="BG1838" s="2">
        <f t="shared" si="727"/>
        <v>0</v>
      </c>
      <c r="BH1838" s="2">
        <f t="shared" si="728"/>
        <v>0</v>
      </c>
      <c r="BI1838" s="2">
        <f t="shared" si="729"/>
        <v>0</v>
      </c>
      <c r="BK1838" t="s">
        <v>2267</v>
      </c>
      <c r="BL1838" t="s">
        <v>1250</v>
      </c>
      <c r="BO1838" s="99">
        <v>47</v>
      </c>
      <c r="BP1838" s="97">
        <v>83</v>
      </c>
      <c r="BQ1838" s="103">
        <f t="shared" si="730"/>
        <v>47083</v>
      </c>
      <c r="BS1838" s="7" t="s">
        <v>2466</v>
      </c>
      <c r="BT1838" s="95"/>
      <c r="BU1838" s="95"/>
      <c r="BV1838" s="95"/>
      <c r="BW1838" s="1"/>
    </row>
    <row r="1839" spans="1:76" ht="14" hidden="1" customHeight="1" outlineLevel="1" x14ac:dyDescent="0.2">
      <c r="A1839" t="s">
        <v>2020</v>
      </c>
      <c r="B1839" t="s">
        <v>1250</v>
      </c>
      <c r="C1839" s="1">
        <f t="shared" si="721"/>
        <v>5896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710"/>
        <v>1776</v>
      </c>
      <c r="H1839" s="2">
        <f t="shared" si="711"/>
        <v>0.3012211668928087</v>
      </c>
      <c r="I1839" s="2"/>
      <c r="J1839" s="2">
        <f t="shared" si="722"/>
        <v>0.34548846675712347</v>
      </c>
      <c r="K1839" s="2">
        <f t="shared" si="723"/>
        <v>0.64670963364993217</v>
      </c>
      <c r="L1839" s="2">
        <f t="shared" si="724"/>
        <v>0</v>
      </c>
      <c r="M1839" s="2">
        <f t="shared" si="725"/>
        <v>7.8018995929444168E-3</v>
      </c>
      <c r="N1839" s="1">
        <v>2037</v>
      </c>
      <c r="O1839" s="1">
        <v>3813</v>
      </c>
      <c r="Q1839" s="61"/>
      <c r="R1839" s="61">
        <v>3</v>
      </c>
      <c r="S1839" s="61"/>
      <c r="T1839" s="61"/>
      <c r="U1839" s="61"/>
      <c r="V1839" s="61"/>
      <c r="W1839" s="61"/>
      <c r="X1839" s="61">
        <v>6</v>
      </c>
      <c r="Y1839" s="61">
        <v>12</v>
      </c>
      <c r="Z1839" s="61">
        <v>1</v>
      </c>
      <c r="AA1839" s="1">
        <v>2</v>
      </c>
      <c r="AB1839" s="1">
        <v>0</v>
      </c>
      <c r="AC1839" s="1">
        <v>0</v>
      </c>
      <c r="AD1839" s="1">
        <v>1</v>
      </c>
      <c r="AE1839" s="1">
        <v>3</v>
      </c>
      <c r="AF1839" s="1">
        <v>0</v>
      </c>
      <c r="AG1839" s="1">
        <v>1</v>
      </c>
      <c r="AH1839" s="1">
        <v>0</v>
      </c>
      <c r="AI1839" s="1">
        <v>1</v>
      </c>
      <c r="AJ1839" s="1">
        <v>2</v>
      </c>
      <c r="AK1839" s="1">
        <v>3</v>
      </c>
      <c r="AL1839" s="1">
        <v>1</v>
      </c>
      <c r="AM1839" s="1">
        <v>5</v>
      </c>
      <c r="AN1839" s="1">
        <v>1</v>
      </c>
      <c r="AO1839" s="1">
        <v>0</v>
      </c>
      <c r="AP1839" s="1">
        <v>0</v>
      </c>
      <c r="AQ1839" s="1">
        <v>0</v>
      </c>
      <c r="AR1839" s="1">
        <v>2</v>
      </c>
      <c r="AS1839" s="1">
        <v>0</v>
      </c>
      <c r="AT1839" s="1">
        <v>0</v>
      </c>
      <c r="AU1839" s="1">
        <v>0</v>
      </c>
      <c r="AV1839" s="1">
        <v>2</v>
      </c>
      <c r="AW1839" s="1">
        <v>0</v>
      </c>
      <c r="BB1839" s="7">
        <f>IF(Q1839&gt;0,RANK(Q1839,(N1839:P1839,Q1839:AE1839)),0)</f>
        <v>0</v>
      </c>
      <c r="BC1839" s="7">
        <f>IF(R1839&gt;0,RANK(R1839,(N1839:P1839,Q1839:AE1839)),0)</f>
        <v>5</v>
      </c>
      <c r="BD1839" s="7">
        <f>IF(T1839&gt;0,RANK(T1839,(N1839:P1839,Q1839:AE1839)),0)</f>
        <v>0</v>
      </c>
      <c r="BE1839" s="7">
        <f>IF(S1839&gt;0,RANK(S1839,(N1839:P1839,Q1839:AE1839)),0)</f>
        <v>0</v>
      </c>
      <c r="BF1839" s="2">
        <f t="shared" si="726"/>
        <v>0</v>
      </c>
      <c r="BG1839" s="2">
        <f t="shared" si="727"/>
        <v>5.088195386702849E-4</v>
      </c>
      <c r="BH1839" s="2">
        <f t="shared" si="728"/>
        <v>0</v>
      </c>
      <c r="BI1839" s="2">
        <f t="shared" si="729"/>
        <v>0</v>
      </c>
      <c r="BK1839" t="s">
        <v>2020</v>
      </c>
      <c r="BL1839" t="s">
        <v>1250</v>
      </c>
      <c r="BO1839" s="99">
        <v>47</v>
      </c>
      <c r="BP1839" s="97">
        <v>85</v>
      </c>
      <c r="BQ1839" s="103">
        <f t="shared" si="730"/>
        <v>47085</v>
      </c>
      <c r="BS1839" s="7" t="s">
        <v>2466</v>
      </c>
      <c r="BT1839" s="95"/>
      <c r="BU1839" s="95"/>
      <c r="BV1839" s="95"/>
      <c r="BW1839" s="1"/>
      <c r="BX1839" s="1"/>
    </row>
    <row r="1840" spans="1:76" ht="14" hidden="1" customHeight="1" outlineLevel="1" x14ac:dyDescent="0.2">
      <c r="A1840" t="s">
        <v>1378</v>
      </c>
      <c r="B1840" t="s">
        <v>1250</v>
      </c>
      <c r="C1840" s="1">
        <f t="shared" si="721"/>
        <v>3927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710"/>
        <v>1405</v>
      </c>
      <c r="H1840" s="2">
        <f t="shared" si="711"/>
        <v>0.35777947542653427</v>
      </c>
      <c r="I1840" s="2"/>
      <c r="J1840" s="2">
        <f t="shared" si="722"/>
        <v>0.31627196333078689</v>
      </c>
      <c r="K1840" s="2">
        <f t="shared" si="723"/>
        <v>0.6740514387573211</v>
      </c>
      <c r="L1840" s="2">
        <f t="shared" si="724"/>
        <v>0</v>
      </c>
      <c r="M1840" s="2">
        <f t="shared" si="725"/>
        <v>9.6765979118920153E-3</v>
      </c>
      <c r="N1840" s="1">
        <v>1242</v>
      </c>
      <c r="O1840" s="1">
        <v>2647</v>
      </c>
      <c r="Q1840" s="61"/>
      <c r="R1840" s="61">
        <v>1</v>
      </c>
      <c r="S1840" s="61"/>
      <c r="T1840" s="61"/>
      <c r="U1840" s="61"/>
      <c r="V1840" s="61"/>
      <c r="W1840" s="61"/>
      <c r="X1840" s="61">
        <v>2</v>
      </c>
      <c r="Y1840" s="61">
        <v>9</v>
      </c>
      <c r="Z1840" s="61">
        <v>1</v>
      </c>
      <c r="AA1840" s="1">
        <v>2</v>
      </c>
      <c r="AB1840" s="1">
        <v>0</v>
      </c>
      <c r="AC1840" s="1">
        <v>0</v>
      </c>
      <c r="AD1840" s="1">
        <v>1</v>
      </c>
      <c r="AE1840" s="1">
        <v>1</v>
      </c>
      <c r="AF1840" s="1">
        <v>1</v>
      </c>
      <c r="AG1840" s="1">
        <v>1</v>
      </c>
      <c r="AH1840" s="1">
        <v>0</v>
      </c>
      <c r="AI1840" s="1">
        <v>1</v>
      </c>
      <c r="AJ1840" s="1">
        <v>0</v>
      </c>
      <c r="AK1840" s="1">
        <v>1</v>
      </c>
      <c r="AL1840" s="1">
        <v>6</v>
      </c>
      <c r="AM1840" s="1">
        <v>1</v>
      </c>
      <c r="AN1840" s="1">
        <v>1</v>
      </c>
      <c r="AO1840" s="1">
        <v>2</v>
      </c>
      <c r="AP1840" s="1">
        <v>0</v>
      </c>
      <c r="AQ1840" s="1">
        <v>0</v>
      </c>
      <c r="AR1840" s="1">
        <v>1</v>
      </c>
      <c r="AS1840" s="1">
        <v>0</v>
      </c>
      <c r="AT1840" s="1">
        <v>0</v>
      </c>
      <c r="AU1840" s="1">
        <v>4</v>
      </c>
      <c r="AV1840" s="1">
        <v>2</v>
      </c>
      <c r="AW1840" s="1">
        <v>0</v>
      </c>
      <c r="BB1840" s="7">
        <f>IF(Q1840&gt;0,RANK(Q1840,(N1840:P1840,Q1840:AE1840)),0)</f>
        <v>0</v>
      </c>
      <c r="BC1840" s="7">
        <f>IF(R1840&gt;0,RANK(R1840,(N1840:P1840,Q1840:AE1840)),0)</f>
        <v>6</v>
      </c>
      <c r="BD1840" s="7">
        <f>IF(T1840&gt;0,RANK(T1840,(N1840:P1840,Q1840:AE1840)),0)</f>
        <v>0</v>
      </c>
      <c r="BE1840" s="7">
        <f>IF(S1840&gt;0,RANK(S1840,(N1840:P1840,Q1840:AE1840)),0)</f>
        <v>0</v>
      </c>
      <c r="BF1840" s="2">
        <f t="shared" si="726"/>
        <v>0</v>
      </c>
      <c r="BG1840" s="2">
        <f t="shared" si="727"/>
        <v>2.5464731347084286E-4</v>
      </c>
      <c r="BH1840" s="2">
        <f t="shared" si="728"/>
        <v>0</v>
      </c>
      <c r="BI1840" s="2">
        <f t="shared" si="729"/>
        <v>0</v>
      </c>
      <c r="BK1840" t="s">
        <v>1378</v>
      </c>
      <c r="BL1840" t="s">
        <v>1250</v>
      </c>
      <c r="BO1840" s="99">
        <v>47</v>
      </c>
      <c r="BP1840" s="97">
        <v>87</v>
      </c>
      <c r="BQ1840" s="103">
        <f t="shared" si="730"/>
        <v>47087</v>
      </c>
      <c r="BS1840" s="7" t="s">
        <v>2466</v>
      </c>
      <c r="BT1840" s="95"/>
      <c r="BU1840" s="95"/>
      <c r="BV1840" s="95"/>
      <c r="BW1840" s="1"/>
      <c r="BX1840" s="1"/>
    </row>
    <row r="1841" spans="1:76" ht="14" hidden="1" customHeight="1" outlineLevel="1" x14ac:dyDescent="0.2">
      <c r="A1841" t="s">
        <v>2598</v>
      </c>
      <c r="B1841" t="s">
        <v>1250</v>
      </c>
      <c r="C1841" s="1">
        <f t="shared" si="721"/>
        <v>16147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710"/>
        <v>8830</v>
      </c>
      <c r="H1841" s="2">
        <f t="shared" si="711"/>
        <v>0.54685080819966558</v>
      </c>
      <c r="I1841" s="2"/>
      <c r="J1841" s="2">
        <f t="shared" si="722"/>
        <v>0.22177494271381681</v>
      </c>
      <c r="K1841" s="2">
        <f t="shared" si="723"/>
        <v>0.7686257509134824</v>
      </c>
      <c r="L1841" s="2">
        <f t="shared" si="724"/>
        <v>0</v>
      </c>
      <c r="M1841" s="2">
        <f t="shared" si="725"/>
        <v>9.5993063727007888E-3</v>
      </c>
      <c r="N1841" s="1">
        <v>3581</v>
      </c>
      <c r="O1841" s="1">
        <v>12411</v>
      </c>
      <c r="Q1841" s="61"/>
      <c r="R1841" s="61">
        <v>3</v>
      </c>
      <c r="S1841" s="61"/>
      <c r="T1841" s="61"/>
      <c r="U1841" s="61"/>
      <c r="V1841" s="61"/>
      <c r="W1841" s="61"/>
      <c r="X1841" s="61">
        <v>16</v>
      </c>
      <c r="Y1841" s="61">
        <v>29</v>
      </c>
      <c r="Z1841" s="61">
        <v>11</v>
      </c>
      <c r="AA1841" s="1">
        <v>2</v>
      </c>
      <c r="AB1841" s="1">
        <v>3</v>
      </c>
      <c r="AC1841" s="1">
        <v>3</v>
      </c>
      <c r="AD1841" s="1">
        <v>4</v>
      </c>
      <c r="AE1841" s="1">
        <v>4</v>
      </c>
      <c r="AF1841" s="1">
        <v>2</v>
      </c>
      <c r="AG1841" s="1">
        <v>6</v>
      </c>
      <c r="AH1841" s="1">
        <v>4</v>
      </c>
      <c r="AI1841" s="1">
        <v>1</v>
      </c>
      <c r="AJ1841" s="1">
        <v>1</v>
      </c>
      <c r="AK1841" s="1">
        <v>2</v>
      </c>
      <c r="AL1841" s="1">
        <v>18</v>
      </c>
      <c r="AM1841" s="1">
        <v>9</v>
      </c>
      <c r="AN1841" s="1">
        <v>1</v>
      </c>
      <c r="AO1841" s="1">
        <v>6</v>
      </c>
      <c r="AP1841" s="1">
        <v>5</v>
      </c>
      <c r="AQ1841" s="1">
        <v>2</v>
      </c>
      <c r="AR1841" s="1">
        <v>8</v>
      </c>
      <c r="AS1841" s="1">
        <v>2</v>
      </c>
      <c r="AT1841" s="1">
        <v>2</v>
      </c>
      <c r="AU1841" s="1">
        <v>4</v>
      </c>
      <c r="AV1841" s="1">
        <v>7</v>
      </c>
      <c r="AW1841" s="1">
        <v>0</v>
      </c>
      <c r="BB1841" s="7">
        <f>IF(Q1841&gt;0,RANK(Q1841,(N1841:P1841,Q1841:AE1841)),0)</f>
        <v>0</v>
      </c>
      <c r="BC1841" s="7">
        <f>IF(R1841&gt;0,RANK(R1841,(N1841:P1841,Q1841:AE1841)),0)</f>
        <v>8</v>
      </c>
      <c r="BD1841" s="7">
        <f>IF(T1841&gt;0,RANK(T1841,(N1841:P1841,Q1841:AE1841)),0)</f>
        <v>0</v>
      </c>
      <c r="BE1841" s="7">
        <f>IF(S1841&gt;0,RANK(S1841,(N1841:P1841,Q1841:AE1841)),0)</f>
        <v>0</v>
      </c>
      <c r="BF1841" s="2">
        <f t="shared" si="726"/>
        <v>0</v>
      </c>
      <c r="BG1841" s="2">
        <f t="shared" si="727"/>
        <v>1.8579302656840279E-4</v>
      </c>
      <c r="BH1841" s="2">
        <f t="shared" si="728"/>
        <v>0</v>
      </c>
      <c r="BI1841" s="2">
        <f t="shared" si="729"/>
        <v>0</v>
      </c>
      <c r="BK1841" t="s">
        <v>2598</v>
      </c>
      <c r="BL1841" t="s">
        <v>1250</v>
      </c>
      <c r="BO1841" s="99">
        <v>47</v>
      </c>
      <c r="BP1841" s="97">
        <v>89</v>
      </c>
      <c r="BQ1841" s="103">
        <f t="shared" si="730"/>
        <v>47089</v>
      </c>
      <c r="BS1841" s="7" t="s">
        <v>2466</v>
      </c>
      <c r="BT1841" s="95"/>
      <c r="BU1841" s="95"/>
      <c r="BV1841" s="95"/>
      <c r="BW1841" s="1"/>
      <c r="BX1841" s="1"/>
    </row>
    <row r="1842" spans="1:76" ht="14" hidden="1" customHeight="1" outlineLevel="1" x14ac:dyDescent="0.2">
      <c r="A1842" t="s">
        <v>487</v>
      </c>
      <c r="B1842" t="s">
        <v>1250</v>
      </c>
      <c r="C1842" s="1">
        <f t="shared" si="721"/>
        <v>5892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710"/>
        <v>3796</v>
      </c>
      <c r="H1842" s="2">
        <f t="shared" si="711"/>
        <v>0.64426340801086224</v>
      </c>
      <c r="I1842" s="2"/>
      <c r="J1842" s="2">
        <f t="shared" si="722"/>
        <v>0.17192803801765105</v>
      </c>
      <c r="K1842" s="2">
        <f t="shared" si="723"/>
        <v>0.81619144602851323</v>
      </c>
      <c r="L1842" s="2">
        <f t="shared" si="724"/>
        <v>0</v>
      </c>
      <c r="M1842" s="2">
        <f t="shared" si="725"/>
        <v>1.1880515953835658E-2</v>
      </c>
      <c r="N1842" s="1">
        <v>1013</v>
      </c>
      <c r="O1842" s="1">
        <v>4809</v>
      </c>
      <c r="Q1842" s="61"/>
      <c r="R1842" s="61">
        <v>1</v>
      </c>
      <c r="S1842" s="61"/>
      <c r="T1842" s="61"/>
      <c r="U1842" s="61"/>
      <c r="V1842" s="61"/>
      <c r="W1842" s="61"/>
      <c r="X1842" s="61">
        <v>10</v>
      </c>
      <c r="Y1842" s="61">
        <v>17</v>
      </c>
      <c r="Z1842" s="61">
        <v>7</v>
      </c>
      <c r="AA1842" s="1">
        <v>3</v>
      </c>
      <c r="AB1842" s="1">
        <v>0</v>
      </c>
      <c r="AC1842" s="1">
        <v>1</v>
      </c>
      <c r="AD1842" s="1">
        <v>2</v>
      </c>
      <c r="AE1842" s="1">
        <v>2</v>
      </c>
      <c r="AF1842" s="1">
        <v>2</v>
      </c>
      <c r="AG1842" s="1">
        <v>1</v>
      </c>
      <c r="AH1842" s="1">
        <v>1</v>
      </c>
      <c r="AI1842" s="1">
        <v>1</v>
      </c>
      <c r="AJ1842" s="1">
        <v>1</v>
      </c>
      <c r="AK1842" s="1">
        <v>1</v>
      </c>
      <c r="AL1842" s="1">
        <v>5</v>
      </c>
      <c r="AM1842" s="1">
        <v>2</v>
      </c>
      <c r="AN1842" s="1">
        <v>1</v>
      </c>
      <c r="AO1842" s="1">
        <v>2</v>
      </c>
      <c r="AP1842" s="1">
        <v>0</v>
      </c>
      <c r="AQ1842" s="1">
        <v>3</v>
      </c>
      <c r="AR1842" s="1">
        <v>0</v>
      </c>
      <c r="AS1842" s="1">
        <v>1</v>
      </c>
      <c r="AT1842" s="1">
        <v>1</v>
      </c>
      <c r="AU1842" s="1">
        <v>1</v>
      </c>
      <c r="AV1842" s="1">
        <v>4</v>
      </c>
      <c r="AW1842" s="1">
        <v>0</v>
      </c>
      <c r="BB1842" s="7">
        <f>IF(Q1842&gt;0,RANK(Q1842,(N1842:P1842,Q1842:AE1842)),0)</f>
        <v>0</v>
      </c>
      <c r="BC1842" s="7">
        <f>IF(R1842&gt;0,RANK(R1842,(N1842:P1842,Q1842:AE1842)),0)</f>
        <v>9</v>
      </c>
      <c r="BD1842" s="7">
        <f>IF(T1842&gt;0,RANK(T1842,(N1842:P1842,Q1842:AE1842)),0)</f>
        <v>0</v>
      </c>
      <c r="BE1842" s="7">
        <f>IF(S1842&gt;0,RANK(S1842,(N1842:P1842,Q1842:AE1842)),0)</f>
        <v>0</v>
      </c>
      <c r="BF1842" s="2">
        <f t="shared" si="726"/>
        <v>0</v>
      </c>
      <c r="BG1842" s="2">
        <f t="shared" si="727"/>
        <v>1.6972165648336727E-4</v>
      </c>
      <c r="BH1842" s="2">
        <f t="shared" si="728"/>
        <v>0</v>
      </c>
      <c r="BI1842" s="2">
        <f t="shared" si="729"/>
        <v>0</v>
      </c>
      <c r="BK1842" t="s">
        <v>487</v>
      </c>
      <c r="BL1842" t="s">
        <v>1250</v>
      </c>
      <c r="BO1842" s="99">
        <v>47</v>
      </c>
      <c r="BP1842" s="97">
        <v>91</v>
      </c>
      <c r="BQ1842" s="103">
        <f t="shared" si="730"/>
        <v>47091</v>
      </c>
      <c r="BS1842" s="7" t="s">
        <v>2466</v>
      </c>
      <c r="BT1842" s="95"/>
      <c r="BU1842" s="95"/>
      <c r="BV1842" s="95"/>
      <c r="BW1842" s="1"/>
      <c r="BX1842" s="1"/>
    </row>
    <row r="1843" spans="1:76" ht="14" hidden="1" customHeight="1" outlineLevel="1" x14ac:dyDescent="0.2">
      <c r="A1843" t="s">
        <v>1138</v>
      </c>
      <c r="B1843" t="s">
        <v>1250</v>
      </c>
      <c r="C1843" s="1">
        <f t="shared" si="721"/>
        <v>166443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710"/>
        <v>27569</v>
      </c>
      <c r="H1843" s="2">
        <f t="shared" si="711"/>
        <v>0.16563628389298438</v>
      </c>
      <c r="I1843" s="2"/>
      <c r="J1843" s="2">
        <f t="shared" si="722"/>
        <v>0.41117379523320297</v>
      </c>
      <c r="K1843" s="2">
        <f t="shared" si="723"/>
        <v>0.57681007912618731</v>
      </c>
      <c r="L1843" s="2">
        <f t="shared" si="724"/>
        <v>0</v>
      </c>
      <c r="M1843" s="2">
        <f t="shared" si="725"/>
        <v>1.2016125640609721E-2</v>
      </c>
      <c r="N1843" s="1">
        <v>68437</v>
      </c>
      <c r="O1843" s="1">
        <v>96006</v>
      </c>
      <c r="Q1843" s="61"/>
      <c r="R1843" s="61">
        <v>88</v>
      </c>
      <c r="S1843" s="61"/>
      <c r="T1843" s="61"/>
      <c r="U1843" s="61"/>
      <c r="V1843" s="61"/>
      <c r="W1843" s="61"/>
      <c r="X1843" s="61">
        <v>183</v>
      </c>
      <c r="Y1843" s="61">
        <v>321</v>
      </c>
      <c r="Z1843" s="61">
        <v>105</v>
      </c>
      <c r="AA1843" s="1">
        <v>41</v>
      </c>
      <c r="AB1843" s="1">
        <v>37</v>
      </c>
      <c r="AC1843" s="1">
        <v>22</v>
      </c>
      <c r="AD1843" s="1">
        <v>45</v>
      </c>
      <c r="AE1843" s="1">
        <v>18</v>
      </c>
      <c r="AF1843" s="1">
        <v>37</v>
      </c>
      <c r="AG1843" s="1">
        <v>45</v>
      </c>
      <c r="AH1843" s="1">
        <v>27</v>
      </c>
      <c r="AI1843" s="1">
        <v>7</v>
      </c>
      <c r="AJ1843" s="1">
        <v>53</v>
      </c>
      <c r="AK1843" s="1">
        <v>18</v>
      </c>
      <c r="AL1843" s="1">
        <v>161</v>
      </c>
      <c r="AM1843" s="1">
        <v>46</v>
      </c>
      <c r="AN1843" s="1">
        <v>24</v>
      </c>
      <c r="AO1843" s="1">
        <v>185</v>
      </c>
      <c r="AP1843" s="1">
        <v>79</v>
      </c>
      <c r="AQ1843" s="1">
        <v>75</v>
      </c>
      <c r="AR1843" s="1">
        <v>146</v>
      </c>
      <c r="AS1843" s="1">
        <v>44</v>
      </c>
      <c r="AT1843" s="1">
        <v>39</v>
      </c>
      <c r="AU1843" s="1">
        <v>28</v>
      </c>
      <c r="AV1843" s="1">
        <v>122</v>
      </c>
      <c r="AW1843" s="1">
        <v>4</v>
      </c>
      <c r="BB1843" s="7">
        <f>IF(Q1843&gt;0,RANK(Q1843,(N1843:P1843,Q1843:AE1843)),0)</f>
        <v>0</v>
      </c>
      <c r="BC1843" s="7">
        <f>IF(R1843&gt;0,RANK(R1843,(N1843:P1843,Q1843:AE1843)),0)</f>
        <v>6</v>
      </c>
      <c r="BD1843" s="7">
        <f>IF(T1843&gt;0,RANK(T1843,(N1843:P1843,Q1843:AE1843)),0)</f>
        <v>0</v>
      </c>
      <c r="BE1843" s="7">
        <f>IF(S1843&gt;0,RANK(S1843,(N1843:P1843,Q1843:AE1843)),0)</f>
        <v>0</v>
      </c>
      <c r="BF1843" s="2">
        <f t="shared" si="726"/>
        <v>0</v>
      </c>
      <c r="BG1843" s="2">
        <f t="shared" si="727"/>
        <v>5.2870952818682667E-4</v>
      </c>
      <c r="BH1843" s="2">
        <f t="shared" si="728"/>
        <v>0</v>
      </c>
      <c r="BI1843" s="2">
        <f t="shared" si="729"/>
        <v>0</v>
      </c>
      <c r="BK1843" t="s">
        <v>1138</v>
      </c>
      <c r="BL1843" t="s">
        <v>1250</v>
      </c>
      <c r="BO1843" s="99">
        <v>47</v>
      </c>
      <c r="BP1843" s="97">
        <v>93</v>
      </c>
      <c r="BQ1843" s="103">
        <f t="shared" si="730"/>
        <v>47093</v>
      </c>
      <c r="BS1843" s="7" t="s">
        <v>2466</v>
      </c>
      <c r="BT1843" s="95"/>
      <c r="BU1843" s="95"/>
      <c r="BV1843" s="95"/>
      <c r="BW1843" s="1"/>
      <c r="BX1843" s="1"/>
    </row>
    <row r="1844" spans="1:76" ht="14" hidden="1" customHeight="1" outlineLevel="1" x14ac:dyDescent="0.2">
      <c r="A1844" t="s">
        <v>1831</v>
      </c>
      <c r="B1844" t="s">
        <v>1250</v>
      </c>
      <c r="C1844" s="1">
        <f t="shared" si="721"/>
        <v>1462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710"/>
        <v>614</v>
      </c>
      <c r="H1844" s="2">
        <f t="shared" si="711"/>
        <v>0.41997264021887826</v>
      </c>
      <c r="I1844" s="2"/>
      <c r="J1844" s="2">
        <f t="shared" si="722"/>
        <v>0.23050615595075238</v>
      </c>
      <c r="K1844" s="2">
        <f t="shared" si="723"/>
        <v>0.65047879616963067</v>
      </c>
      <c r="L1844" s="2">
        <f t="shared" si="724"/>
        <v>0</v>
      </c>
      <c r="M1844" s="2">
        <f t="shared" si="725"/>
        <v>0.11901504787961692</v>
      </c>
      <c r="N1844" s="1">
        <v>337</v>
      </c>
      <c r="O1844" s="1">
        <v>951</v>
      </c>
      <c r="Q1844" s="61"/>
      <c r="R1844" s="61">
        <v>9</v>
      </c>
      <c r="S1844" s="61"/>
      <c r="T1844" s="61"/>
      <c r="U1844" s="61"/>
      <c r="V1844" s="61"/>
      <c r="W1844" s="61"/>
      <c r="X1844" s="61">
        <v>3</v>
      </c>
      <c r="Y1844" s="61">
        <v>4</v>
      </c>
      <c r="Z1844" s="61">
        <v>0</v>
      </c>
      <c r="AA1844" s="1">
        <v>0</v>
      </c>
      <c r="AB1844" s="1">
        <v>3</v>
      </c>
      <c r="AC1844" s="1">
        <v>1</v>
      </c>
      <c r="AD1844" s="1">
        <v>1</v>
      </c>
      <c r="AE1844" s="1">
        <v>1</v>
      </c>
      <c r="AF1844" s="1">
        <v>0</v>
      </c>
      <c r="AG1844" s="1">
        <v>1</v>
      </c>
      <c r="AH1844" s="1">
        <v>1</v>
      </c>
      <c r="AI1844" s="1">
        <v>4</v>
      </c>
      <c r="AJ1844" s="1">
        <v>7</v>
      </c>
      <c r="AK1844" s="1">
        <v>6</v>
      </c>
      <c r="AL1844" s="1">
        <v>5</v>
      </c>
      <c r="AM1844" s="1">
        <v>3</v>
      </c>
      <c r="AN1844" s="1">
        <v>5</v>
      </c>
      <c r="AO1844" s="1">
        <v>7</v>
      </c>
      <c r="AP1844" s="1">
        <v>4</v>
      </c>
      <c r="AQ1844" s="1">
        <v>9</v>
      </c>
      <c r="AR1844" s="1">
        <v>1</v>
      </c>
      <c r="AS1844" s="1">
        <v>2</v>
      </c>
      <c r="AT1844" s="1">
        <v>36</v>
      </c>
      <c r="AU1844" s="1">
        <v>19</v>
      </c>
      <c r="AV1844" s="1">
        <v>42</v>
      </c>
      <c r="AW1844" s="1">
        <v>0</v>
      </c>
      <c r="BB1844" s="7">
        <f>IF(Q1844&gt;0,RANK(Q1844,(N1844:P1844,Q1844:AE1844)),0)</f>
        <v>0</v>
      </c>
      <c r="BC1844" s="7">
        <f>IF(R1844&gt;0,RANK(R1844,(N1844:P1844,Q1844:AE1844)),0)</f>
        <v>3</v>
      </c>
      <c r="BD1844" s="7">
        <f>IF(T1844&gt;0,RANK(T1844,(N1844:P1844,Q1844:AE1844)),0)</f>
        <v>0</v>
      </c>
      <c r="BE1844" s="7">
        <f>IF(S1844&gt;0,RANK(S1844,(N1844:P1844,Q1844:AE1844)),0)</f>
        <v>0</v>
      </c>
      <c r="BF1844" s="2">
        <f t="shared" si="726"/>
        <v>0</v>
      </c>
      <c r="BG1844" s="2">
        <f t="shared" si="727"/>
        <v>6.1559507523939808E-3</v>
      </c>
      <c r="BH1844" s="2">
        <f t="shared" si="728"/>
        <v>0</v>
      </c>
      <c r="BI1844" s="2">
        <f t="shared" si="729"/>
        <v>0</v>
      </c>
      <c r="BK1844" t="s">
        <v>1831</v>
      </c>
      <c r="BL1844" t="s">
        <v>1250</v>
      </c>
      <c r="BO1844" s="99">
        <v>47</v>
      </c>
      <c r="BP1844" s="97">
        <v>95</v>
      </c>
      <c r="BQ1844" s="103">
        <f t="shared" si="730"/>
        <v>47095</v>
      </c>
      <c r="BS1844" s="7" t="s">
        <v>2466</v>
      </c>
      <c r="BT1844" s="95"/>
      <c r="BU1844" s="95"/>
      <c r="BV1844" s="95"/>
      <c r="BW1844" s="1"/>
    </row>
    <row r="1845" spans="1:76" ht="14" hidden="1" customHeight="1" outlineLevel="1" x14ac:dyDescent="0.2">
      <c r="A1845" t="s">
        <v>1126</v>
      </c>
      <c r="B1845" t="s">
        <v>1250</v>
      </c>
      <c r="C1845" s="1">
        <f t="shared" si="721"/>
        <v>6668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0</v>
      </c>
      <c r="G1845" s="1">
        <f t="shared" si="710"/>
        <v>1483</v>
      </c>
      <c r="H1845" s="2">
        <f t="shared" si="711"/>
        <v>0.22240551889622076</v>
      </c>
      <c r="I1845" s="2"/>
      <c r="J1845" s="2">
        <f t="shared" si="722"/>
        <v>0.381373725254949</v>
      </c>
      <c r="K1845" s="2">
        <f t="shared" si="723"/>
        <v>0.60377924415116979</v>
      </c>
      <c r="L1845" s="2">
        <f t="shared" si="724"/>
        <v>0</v>
      </c>
      <c r="M1845" s="2">
        <f t="shared" si="725"/>
        <v>1.4847030593881261E-2</v>
      </c>
      <c r="N1845" s="1">
        <v>2543</v>
      </c>
      <c r="O1845" s="1">
        <v>4026</v>
      </c>
      <c r="Q1845" s="61"/>
      <c r="R1845" s="61">
        <v>3</v>
      </c>
      <c r="S1845" s="61"/>
      <c r="T1845" s="61"/>
      <c r="U1845" s="61"/>
      <c r="V1845" s="61"/>
      <c r="W1845" s="61"/>
      <c r="X1845" s="61">
        <v>10</v>
      </c>
      <c r="Y1845" s="61">
        <v>22</v>
      </c>
      <c r="Z1845" s="61">
        <v>5</v>
      </c>
      <c r="AA1845" s="1">
        <v>5</v>
      </c>
      <c r="AB1845" s="1">
        <v>2</v>
      </c>
      <c r="AC1845" s="1">
        <v>6</v>
      </c>
      <c r="AD1845" s="1">
        <v>7</v>
      </c>
      <c r="AE1845" s="1">
        <v>4</v>
      </c>
      <c r="AF1845" s="1">
        <v>4</v>
      </c>
      <c r="AG1845" s="1">
        <v>3</v>
      </c>
      <c r="AH1845" s="1">
        <v>2</v>
      </c>
      <c r="AI1845" s="1">
        <v>0</v>
      </c>
      <c r="AJ1845" s="1">
        <v>2</v>
      </c>
      <c r="AK1845" s="1">
        <v>5</v>
      </c>
      <c r="AL1845" s="1">
        <v>2</v>
      </c>
      <c r="AM1845" s="1">
        <v>1</v>
      </c>
      <c r="AN1845" s="1">
        <v>0</v>
      </c>
      <c r="AO1845" s="1">
        <v>2</v>
      </c>
      <c r="AP1845" s="1">
        <v>6</v>
      </c>
      <c r="AQ1845" s="1">
        <v>4</v>
      </c>
      <c r="AR1845" s="1">
        <v>0</v>
      </c>
      <c r="AS1845" s="1">
        <v>1</v>
      </c>
      <c r="AT1845" s="1">
        <v>0</v>
      </c>
      <c r="AU1845" s="1">
        <v>1</v>
      </c>
      <c r="AV1845" s="1">
        <v>2</v>
      </c>
      <c r="AW1845" s="1">
        <v>0</v>
      </c>
      <c r="BB1845" s="7">
        <f>IF(Q1845&gt;0,RANK(Q1845,(N1845:P1845,Q1845:AE1845)),0)</f>
        <v>0</v>
      </c>
      <c r="BC1845" s="7">
        <f>IF(R1845&gt;0,RANK(R1845,(N1845:P1845,Q1845:AE1845)),0)</f>
        <v>10</v>
      </c>
      <c r="BD1845" s="7">
        <f>IF(T1845&gt;0,RANK(T1845,(N1845:P1845,Q1845:AE1845)),0)</f>
        <v>0</v>
      </c>
      <c r="BE1845" s="7">
        <f>IF(S1845&gt;0,RANK(S1845,(N1845:P1845,Q1845:AE1845)),0)</f>
        <v>0</v>
      </c>
      <c r="BF1845" s="2">
        <f t="shared" si="726"/>
        <v>0</v>
      </c>
      <c r="BG1845" s="2">
        <f t="shared" si="727"/>
        <v>4.4991001799640074E-4</v>
      </c>
      <c r="BH1845" s="2">
        <f t="shared" si="728"/>
        <v>0</v>
      </c>
      <c r="BI1845" s="2">
        <f t="shared" si="729"/>
        <v>0</v>
      </c>
      <c r="BK1845" t="s">
        <v>1126</v>
      </c>
      <c r="BL1845" t="s">
        <v>1250</v>
      </c>
      <c r="BO1845" s="99">
        <v>47</v>
      </c>
      <c r="BP1845" s="97">
        <v>97</v>
      </c>
      <c r="BQ1845" s="103">
        <f t="shared" si="730"/>
        <v>47097</v>
      </c>
      <c r="BS1845" s="7" t="s">
        <v>2466</v>
      </c>
      <c r="BT1845" s="95"/>
      <c r="BU1845" s="95"/>
      <c r="BV1845" s="95"/>
      <c r="BW1845" s="1"/>
      <c r="BX1845" s="1"/>
    </row>
    <row r="1846" spans="1:76" ht="14" hidden="1" customHeight="1" outlineLevel="1" x14ac:dyDescent="0.2">
      <c r="A1846" t="s">
        <v>1205</v>
      </c>
      <c r="B1846" t="s">
        <v>1250</v>
      </c>
      <c r="C1846" s="1">
        <f t="shared" si="721"/>
        <v>12954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1">
        <f t="shared" si="710"/>
        <v>6786</v>
      </c>
      <c r="H1846" s="2">
        <f t="shared" si="711"/>
        <v>0.52385363594256595</v>
      </c>
      <c r="I1846" s="2"/>
      <c r="J1846" s="2">
        <f t="shared" si="722"/>
        <v>0.23529411764705882</v>
      </c>
      <c r="K1846" s="2">
        <f t="shared" si="723"/>
        <v>0.75914775358962483</v>
      </c>
      <c r="L1846" s="2">
        <f t="shared" si="724"/>
        <v>0</v>
      </c>
      <c r="M1846" s="2">
        <f t="shared" si="725"/>
        <v>5.5581287633162946E-3</v>
      </c>
      <c r="N1846" s="1">
        <v>3048</v>
      </c>
      <c r="O1846" s="1">
        <v>9834</v>
      </c>
      <c r="Q1846" s="61"/>
      <c r="R1846" s="61">
        <v>4</v>
      </c>
      <c r="S1846" s="61"/>
      <c r="T1846" s="61"/>
      <c r="U1846" s="61"/>
      <c r="V1846" s="61"/>
      <c r="W1846" s="61"/>
      <c r="X1846" s="61">
        <v>10</v>
      </c>
      <c r="Y1846" s="61">
        <v>11</v>
      </c>
      <c r="Z1846" s="61">
        <v>1</v>
      </c>
      <c r="AA1846" s="1">
        <v>2</v>
      </c>
      <c r="AB1846" s="1">
        <v>0</v>
      </c>
      <c r="AC1846" s="1">
        <v>1</v>
      </c>
      <c r="AD1846" s="1">
        <v>6</v>
      </c>
      <c r="AE1846" s="1">
        <v>2</v>
      </c>
      <c r="AF1846" s="1">
        <v>1</v>
      </c>
      <c r="AG1846" s="1">
        <v>1</v>
      </c>
      <c r="AH1846" s="1">
        <v>2</v>
      </c>
      <c r="AI1846" s="1">
        <v>2</v>
      </c>
      <c r="AJ1846" s="1">
        <v>5</v>
      </c>
      <c r="AK1846" s="1">
        <v>0</v>
      </c>
      <c r="AL1846" s="1">
        <v>7</v>
      </c>
      <c r="AM1846" s="1">
        <v>5</v>
      </c>
      <c r="AN1846" s="1">
        <v>2</v>
      </c>
      <c r="AO1846" s="1">
        <v>0</v>
      </c>
      <c r="AP1846" s="1">
        <v>0</v>
      </c>
      <c r="AQ1846" s="1">
        <v>1</v>
      </c>
      <c r="AR1846" s="1">
        <v>2</v>
      </c>
      <c r="AS1846" s="1">
        <v>0</v>
      </c>
      <c r="AT1846" s="1">
        <v>1</v>
      </c>
      <c r="AU1846" s="1">
        <v>0</v>
      </c>
      <c r="AV1846" s="1">
        <v>6</v>
      </c>
      <c r="AW1846" s="1">
        <v>0</v>
      </c>
      <c r="BB1846" s="7">
        <f>IF(Q1846&gt;0,RANK(Q1846,(N1846:P1846,Q1846:AE1846)),0)</f>
        <v>0</v>
      </c>
      <c r="BC1846" s="7">
        <f>IF(R1846&gt;0,RANK(R1846,(N1846:P1846,Q1846:AE1846)),0)</f>
        <v>6</v>
      </c>
      <c r="BD1846" s="7">
        <f>IF(T1846&gt;0,RANK(T1846,(N1846:P1846,Q1846:AE1846)),0)</f>
        <v>0</v>
      </c>
      <c r="BE1846" s="7">
        <f>IF(S1846&gt;0,RANK(S1846,(N1846:P1846,Q1846:AE1846)),0)</f>
        <v>0</v>
      </c>
      <c r="BF1846" s="2">
        <f t="shared" si="726"/>
        <v>0</v>
      </c>
      <c r="BG1846" s="2">
        <f t="shared" si="727"/>
        <v>3.0878493129535278E-4</v>
      </c>
      <c r="BH1846" s="2">
        <f t="shared" si="728"/>
        <v>0</v>
      </c>
      <c r="BI1846" s="2">
        <f t="shared" si="729"/>
        <v>0</v>
      </c>
      <c r="BK1846" t="s">
        <v>1205</v>
      </c>
      <c r="BL1846" t="s">
        <v>1250</v>
      </c>
      <c r="BO1846" s="99">
        <v>47</v>
      </c>
      <c r="BP1846" s="97">
        <v>99</v>
      </c>
      <c r="BQ1846" s="103">
        <f t="shared" si="730"/>
        <v>47099</v>
      </c>
      <c r="BS1846" s="7" t="s">
        <v>2466</v>
      </c>
      <c r="BT1846" s="95"/>
      <c r="BU1846" s="95"/>
      <c r="BV1846" s="95"/>
      <c r="BW1846" s="1"/>
      <c r="BX1846" s="1"/>
    </row>
    <row r="1847" spans="1:76" ht="14" hidden="1" customHeight="1" outlineLevel="1" x14ac:dyDescent="0.2">
      <c r="A1847" t="s">
        <v>1351</v>
      </c>
      <c r="B1847" t="s">
        <v>1250</v>
      </c>
      <c r="C1847" s="1">
        <f t="shared" si="721"/>
        <v>4045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710"/>
        <v>1921</v>
      </c>
      <c r="H1847" s="2">
        <f t="shared" si="711"/>
        <v>0.47490729295426454</v>
      </c>
      <c r="I1847" s="2"/>
      <c r="J1847" s="2">
        <f t="shared" si="722"/>
        <v>0.25908529048207662</v>
      </c>
      <c r="K1847" s="2">
        <f t="shared" si="723"/>
        <v>0.73399258343634122</v>
      </c>
      <c r="L1847" s="2">
        <f t="shared" si="724"/>
        <v>0</v>
      </c>
      <c r="M1847" s="2">
        <f t="shared" si="725"/>
        <v>6.9221260815821584E-3</v>
      </c>
      <c r="N1847" s="1">
        <v>1048</v>
      </c>
      <c r="O1847" s="1">
        <v>2969</v>
      </c>
      <c r="Q1847" s="61"/>
      <c r="R1847" s="61">
        <v>1</v>
      </c>
      <c r="S1847" s="61"/>
      <c r="T1847" s="61"/>
      <c r="U1847" s="61"/>
      <c r="V1847" s="61"/>
      <c r="W1847" s="61"/>
      <c r="X1847" s="61">
        <v>2</v>
      </c>
      <c r="Y1847" s="61">
        <v>4</v>
      </c>
      <c r="Z1847" s="61">
        <v>1</v>
      </c>
      <c r="AA1847" s="1">
        <v>1</v>
      </c>
      <c r="AB1847" s="1">
        <v>1</v>
      </c>
      <c r="AC1847" s="1">
        <v>0</v>
      </c>
      <c r="AD1847" s="1">
        <v>0</v>
      </c>
      <c r="AE1847" s="1">
        <v>0</v>
      </c>
      <c r="AF1847" s="1">
        <v>0</v>
      </c>
      <c r="AG1847" s="1">
        <v>1</v>
      </c>
      <c r="AH1847" s="1">
        <v>0</v>
      </c>
      <c r="AI1847" s="1">
        <v>0</v>
      </c>
      <c r="AJ1847" s="1">
        <v>1</v>
      </c>
      <c r="AK1847" s="1">
        <v>3</v>
      </c>
      <c r="AL1847" s="1">
        <v>4</v>
      </c>
      <c r="AM1847" s="1">
        <v>1</v>
      </c>
      <c r="AN1847" s="1">
        <v>0</v>
      </c>
      <c r="AO1847" s="1">
        <v>3</v>
      </c>
      <c r="AP1847" s="1">
        <v>0</v>
      </c>
      <c r="AQ1847" s="1">
        <v>1</v>
      </c>
      <c r="AR1847" s="1">
        <v>0</v>
      </c>
      <c r="AS1847" s="1">
        <v>0</v>
      </c>
      <c r="AT1847" s="1">
        <v>0</v>
      </c>
      <c r="AU1847" s="1">
        <v>0</v>
      </c>
      <c r="AV1847" s="1">
        <v>4</v>
      </c>
      <c r="AW1847" s="1">
        <v>0</v>
      </c>
      <c r="BB1847" s="7">
        <f>IF(Q1847&gt;0,RANK(Q1847,(N1847:P1847,Q1847:AE1847)),0)</f>
        <v>0</v>
      </c>
      <c r="BC1847" s="7">
        <f>IF(R1847&gt;0,RANK(R1847,(N1847:P1847,Q1847:AE1847)),0)</f>
        <v>5</v>
      </c>
      <c r="BD1847" s="7">
        <f>IF(T1847&gt;0,RANK(T1847,(N1847:P1847,Q1847:AE1847)),0)</f>
        <v>0</v>
      </c>
      <c r="BE1847" s="7">
        <f>IF(S1847&gt;0,RANK(S1847,(N1847:P1847,Q1847:AE1847)),0)</f>
        <v>0</v>
      </c>
      <c r="BF1847" s="2">
        <f t="shared" si="726"/>
        <v>0</v>
      </c>
      <c r="BG1847" s="2">
        <f t="shared" si="727"/>
        <v>2.4721878862793575E-4</v>
      </c>
      <c r="BH1847" s="2">
        <f t="shared" si="728"/>
        <v>0</v>
      </c>
      <c r="BI1847" s="2">
        <f t="shared" si="729"/>
        <v>0</v>
      </c>
      <c r="BK1847" t="s">
        <v>1351</v>
      </c>
      <c r="BL1847" t="s">
        <v>1250</v>
      </c>
      <c r="BO1847" s="99">
        <v>47</v>
      </c>
      <c r="BP1847" s="97">
        <v>101</v>
      </c>
      <c r="BQ1847" s="103">
        <f t="shared" si="730"/>
        <v>47101</v>
      </c>
      <c r="BS1847" s="7" t="s">
        <v>2466</v>
      </c>
      <c r="BT1847" s="95"/>
      <c r="BU1847" s="95"/>
      <c r="BV1847" s="95"/>
      <c r="BW1847" s="1"/>
      <c r="BX1847" s="1"/>
    </row>
    <row r="1848" spans="1:76" ht="14" hidden="1" customHeight="1" outlineLevel="1" x14ac:dyDescent="0.2">
      <c r="A1848" t="s">
        <v>600</v>
      </c>
      <c r="B1848" t="s">
        <v>1250</v>
      </c>
      <c r="C1848" s="1">
        <f t="shared" si="721"/>
        <v>10488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710"/>
        <v>6005</v>
      </c>
      <c r="H1848" s="2">
        <f t="shared" si="711"/>
        <v>0.57255911517925251</v>
      </c>
      <c r="I1848" s="2"/>
      <c r="J1848" s="2">
        <f t="shared" si="722"/>
        <v>0.20070556826849734</v>
      </c>
      <c r="K1848" s="2">
        <f t="shared" si="723"/>
        <v>0.77326468344774979</v>
      </c>
      <c r="L1848" s="2">
        <f t="shared" si="724"/>
        <v>0</v>
      </c>
      <c r="M1848" s="2">
        <f t="shared" si="725"/>
        <v>2.6029748283752929E-2</v>
      </c>
      <c r="N1848" s="1">
        <v>2105</v>
      </c>
      <c r="O1848" s="1">
        <v>8110</v>
      </c>
      <c r="Q1848" s="61"/>
      <c r="R1848" s="61">
        <v>6</v>
      </c>
      <c r="S1848" s="61"/>
      <c r="T1848" s="61"/>
      <c r="U1848" s="61"/>
      <c r="V1848" s="61"/>
      <c r="W1848" s="61"/>
      <c r="X1848" s="61">
        <v>8</v>
      </c>
      <c r="Y1848" s="61">
        <v>29</v>
      </c>
      <c r="Z1848" s="61">
        <v>7</v>
      </c>
      <c r="AA1848" s="1">
        <v>6</v>
      </c>
      <c r="AB1848" s="1">
        <v>5</v>
      </c>
      <c r="AC1848" s="1">
        <v>4</v>
      </c>
      <c r="AD1848" s="1">
        <v>9</v>
      </c>
      <c r="AE1848" s="1">
        <v>4</v>
      </c>
      <c r="AF1848" s="1">
        <v>9</v>
      </c>
      <c r="AG1848" s="1">
        <v>7</v>
      </c>
      <c r="AH1848" s="1">
        <v>6</v>
      </c>
      <c r="AI1848" s="1">
        <v>0</v>
      </c>
      <c r="AJ1848" s="1">
        <v>5</v>
      </c>
      <c r="AK1848" s="1">
        <v>6</v>
      </c>
      <c r="AL1848" s="1">
        <v>17</v>
      </c>
      <c r="AM1848" s="1">
        <v>5</v>
      </c>
      <c r="AN1848" s="1">
        <v>4</v>
      </c>
      <c r="AO1848" s="1">
        <v>8</v>
      </c>
      <c r="AP1848" s="1">
        <v>24</v>
      </c>
      <c r="AQ1848" s="1">
        <v>31</v>
      </c>
      <c r="AR1848" s="1">
        <v>6</v>
      </c>
      <c r="AS1848" s="1">
        <v>15</v>
      </c>
      <c r="AT1848" s="1">
        <v>12</v>
      </c>
      <c r="AU1848" s="1">
        <v>6</v>
      </c>
      <c r="AV1848" s="1">
        <v>34</v>
      </c>
      <c r="AW1848" s="1">
        <v>0</v>
      </c>
      <c r="BB1848" s="7">
        <f>IF(Q1848&gt;0,RANK(Q1848,(N1848:P1848,Q1848:AE1848)),0)</f>
        <v>0</v>
      </c>
      <c r="BC1848" s="7">
        <f>IF(R1848&gt;0,RANK(R1848,(N1848:P1848,Q1848:AE1848)),0)</f>
        <v>7</v>
      </c>
      <c r="BD1848" s="7">
        <f>IF(T1848&gt;0,RANK(T1848,(N1848:P1848,Q1848:AE1848)),0)</f>
        <v>0</v>
      </c>
      <c r="BE1848" s="7">
        <f>IF(S1848&gt;0,RANK(S1848,(N1848:P1848,Q1848:AE1848)),0)</f>
        <v>0</v>
      </c>
      <c r="BF1848" s="2">
        <f t="shared" si="726"/>
        <v>0</v>
      </c>
      <c r="BG1848" s="2">
        <f t="shared" si="727"/>
        <v>5.7208237986270023E-4</v>
      </c>
      <c r="BH1848" s="2">
        <f t="shared" si="728"/>
        <v>0</v>
      </c>
      <c r="BI1848" s="2">
        <f t="shared" si="729"/>
        <v>0</v>
      </c>
      <c r="BK1848" t="s">
        <v>600</v>
      </c>
      <c r="BL1848" t="s">
        <v>1250</v>
      </c>
      <c r="BO1848" s="99">
        <v>47</v>
      </c>
      <c r="BP1848" s="97">
        <v>103</v>
      </c>
      <c r="BQ1848" s="103">
        <f t="shared" si="730"/>
        <v>47103</v>
      </c>
      <c r="BS1848" s="7" t="s">
        <v>2466</v>
      </c>
      <c r="BT1848" s="95"/>
      <c r="BU1848" s="95"/>
      <c r="BV1848" s="95"/>
      <c r="BW1848" s="1"/>
      <c r="BX1848" s="1"/>
    </row>
    <row r="1849" spans="1:76" ht="14" hidden="1" customHeight="1" outlineLevel="1" x14ac:dyDescent="0.2">
      <c r="A1849" t="s">
        <v>2420</v>
      </c>
      <c r="B1849" t="s">
        <v>1250</v>
      </c>
      <c r="C1849" s="1">
        <f t="shared" si="721"/>
        <v>21647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710"/>
        <v>11064</v>
      </c>
      <c r="H1849" s="2">
        <f t="shared" si="711"/>
        <v>0.51111008453827322</v>
      </c>
      <c r="I1849" s="2"/>
      <c r="J1849" s="2">
        <f t="shared" si="722"/>
        <v>0.2393403242943595</v>
      </c>
      <c r="K1849" s="2">
        <f t="shared" si="723"/>
        <v>0.7504504088326327</v>
      </c>
      <c r="L1849" s="2">
        <f t="shared" si="724"/>
        <v>0</v>
      </c>
      <c r="M1849" s="2">
        <f t="shared" si="725"/>
        <v>1.0209266873007827E-2</v>
      </c>
      <c r="N1849" s="1">
        <v>5181</v>
      </c>
      <c r="O1849" s="1">
        <v>16245</v>
      </c>
      <c r="Q1849" s="61"/>
      <c r="R1849" s="61">
        <v>10</v>
      </c>
      <c r="S1849" s="61"/>
      <c r="T1849" s="61"/>
      <c r="U1849" s="61"/>
      <c r="V1849" s="61"/>
      <c r="W1849" s="61"/>
      <c r="X1849" s="61">
        <v>28</v>
      </c>
      <c r="Y1849" s="61">
        <v>39</v>
      </c>
      <c r="Z1849" s="61">
        <v>19</v>
      </c>
      <c r="AA1849" s="1">
        <v>11</v>
      </c>
      <c r="AB1849" s="1">
        <v>3</v>
      </c>
      <c r="AC1849" s="1">
        <v>2</v>
      </c>
      <c r="AD1849" s="1">
        <v>6</v>
      </c>
      <c r="AE1849" s="1">
        <v>2</v>
      </c>
      <c r="AF1849" s="1">
        <v>11</v>
      </c>
      <c r="AG1849" s="1">
        <v>8</v>
      </c>
      <c r="AH1849" s="1">
        <v>4</v>
      </c>
      <c r="AI1849" s="1">
        <v>2</v>
      </c>
      <c r="AJ1849" s="1">
        <v>8</v>
      </c>
      <c r="AK1849" s="1">
        <v>2</v>
      </c>
      <c r="AL1849" s="1">
        <v>23</v>
      </c>
      <c r="AM1849" s="1">
        <v>6</v>
      </c>
      <c r="AN1849" s="1">
        <v>4</v>
      </c>
      <c r="AO1849" s="1">
        <v>9</v>
      </c>
      <c r="AP1849" s="1">
        <v>1</v>
      </c>
      <c r="AQ1849" s="1">
        <v>1</v>
      </c>
      <c r="AR1849" s="1">
        <v>12</v>
      </c>
      <c r="AS1849" s="1">
        <v>1</v>
      </c>
      <c r="AT1849" s="1">
        <v>2</v>
      </c>
      <c r="AU1849" s="1">
        <v>1</v>
      </c>
      <c r="AV1849" s="1">
        <v>6</v>
      </c>
      <c r="AW1849" s="1">
        <v>0</v>
      </c>
      <c r="BB1849" s="7">
        <f>IF(Q1849&gt;0,RANK(Q1849,(N1849:P1849,Q1849:AE1849)),0)</f>
        <v>0</v>
      </c>
      <c r="BC1849" s="7">
        <f>IF(R1849&gt;0,RANK(R1849,(N1849:P1849,Q1849:AE1849)),0)</f>
        <v>7</v>
      </c>
      <c r="BD1849" s="7">
        <f>IF(T1849&gt;0,RANK(T1849,(N1849:P1849,Q1849:AE1849)),0)</f>
        <v>0</v>
      </c>
      <c r="BE1849" s="7">
        <f>IF(S1849&gt;0,RANK(S1849,(N1849:P1849,Q1849:AE1849)),0)</f>
        <v>0</v>
      </c>
      <c r="BF1849" s="2">
        <f t="shared" si="726"/>
        <v>0</v>
      </c>
      <c r="BG1849" s="2">
        <f t="shared" si="727"/>
        <v>4.6195777705917681E-4</v>
      </c>
      <c r="BH1849" s="2">
        <f t="shared" si="728"/>
        <v>0</v>
      </c>
      <c r="BI1849" s="2">
        <f t="shared" si="729"/>
        <v>0</v>
      </c>
      <c r="BK1849" t="s">
        <v>2420</v>
      </c>
      <c r="BL1849" t="s">
        <v>1250</v>
      </c>
      <c r="BO1849" s="99">
        <v>47</v>
      </c>
      <c r="BP1849" s="97">
        <v>105</v>
      </c>
      <c r="BQ1849" s="103">
        <f t="shared" si="730"/>
        <v>47105</v>
      </c>
      <c r="BS1849" s="7" t="s">
        <v>2466</v>
      </c>
      <c r="BT1849" s="95"/>
      <c r="BU1849" s="95"/>
      <c r="BV1849" s="95"/>
      <c r="BW1849" s="1"/>
      <c r="BX1849" s="1"/>
    </row>
    <row r="1850" spans="1:76" ht="14" hidden="1" customHeight="1" outlineLevel="1" x14ac:dyDescent="0.2">
      <c r="A1850" t="s">
        <v>320</v>
      </c>
      <c r="B1850" t="s">
        <v>1250</v>
      </c>
      <c r="C1850" s="1">
        <f t="shared" si="721"/>
        <v>15824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1">
        <f t="shared" si="710"/>
        <v>8886</v>
      </c>
      <c r="H1850" s="2">
        <f t="shared" si="711"/>
        <v>0.56155207280080888</v>
      </c>
      <c r="I1850" s="2"/>
      <c r="J1850" s="2">
        <f t="shared" si="722"/>
        <v>0.21372598584428715</v>
      </c>
      <c r="K1850" s="2">
        <f t="shared" si="723"/>
        <v>0.77527805864509602</v>
      </c>
      <c r="L1850" s="2">
        <f t="shared" si="724"/>
        <v>0</v>
      </c>
      <c r="M1850" s="2">
        <f t="shared" si="725"/>
        <v>1.0995955510616828E-2</v>
      </c>
      <c r="N1850" s="1">
        <v>3382</v>
      </c>
      <c r="O1850" s="1">
        <v>12268</v>
      </c>
      <c r="Q1850" s="61"/>
      <c r="R1850" s="61">
        <v>7</v>
      </c>
      <c r="S1850" s="61"/>
      <c r="T1850" s="61"/>
      <c r="U1850" s="61"/>
      <c r="V1850" s="61"/>
      <c r="W1850" s="61"/>
      <c r="X1850" s="61">
        <v>32</v>
      </c>
      <c r="Y1850" s="61">
        <v>26</v>
      </c>
      <c r="Z1850" s="61">
        <v>4</v>
      </c>
      <c r="AA1850" s="1">
        <v>6</v>
      </c>
      <c r="AB1850" s="1">
        <v>4</v>
      </c>
      <c r="AC1850" s="1">
        <v>6</v>
      </c>
      <c r="AD1850" s="1">
        <v>7</v>
      </c>
      <c r="AE1850" s="1">
        <v>3</v>
      </c>
      <c r="AF1850" s="1">
        <v>2</v>
      </c>
      <c r="AG1850" s="1">
        <v>5</v>
      </c>
      <c r="AH1850" s="1">
        <v>3</v>
      </c>
      <c r="AI1850" s="1">
        <v>0</v>
      </c>
      <c r="AJ1850" s="1">
        <v>21</v>
      </c>
      <c r="AK1850" s="1">
        <v>4</v>
      </c>
      <c r="AL1850" s="1">
        <v>9</v>
      </c>
      <c r="AM1850" s="1">
        <v>10</v>
      </c>
      <c r="AN1850" s="1">
        <v>1</v>
      </c>
      <c r="AO1850" s="1">
        <v>6</v>
      </c>
      <c r="AP1850" s="1">
        <v>2</v>
      </c>
      <c r="AQ1850" s="1">
        <v>4</v>
      </c>
      <c r="AR1850" s="1">
        <v>3</v>
      </c>
      <c r="AS1850" s="1">
        <v>1</v>
      </c>
      <c r="AT1850" s="1">
        <v>4</v>
      </c>
      <c r="AU1850" s="1">
        <v>1</v>
      </c>
      <c r="AV1850" s="1">
        <v>3</v>
      </c>
      <c r="AW1850" s="1">
        <v>0</v>
      </c>
      <c r="BB1850" s="7">
        <f>IF(Q1850&gt;0,RANK(Q1850,(N1850:P1850,Q1850:AE1850)),0)</f>
        <v>0</v>
      </c>
      <c r="BC1850" s="7">
        <f>IF(R1850&gt;0,RANK(R1850,(N1850:P1850,Q1850:AE1850)),0)</f>
        <v>5</v>
      </c>
      <c r="BD1850" s="7">
        <f>IF(T1850&gt;0,RANK(T1850,(N1850:P1850,Q1850:AE1850)),0)</f>
        <v>0</v>
      </c>
      <c r="BE1850" s="7">
        <f>IF(S1850&gt;0,RANK(S1850,(N1850:P1850,Q1850:AE1850)),0)</f>
        <v>0</v>
      </c>
      <c r="BF1850" s="2">
        <f t="shared" si="726"/>
        <v>0</v>
      </c>
      <c r="BG1850" s="2">
        <f t="shared" si="727"/>
        <v>4.4236602628918098E-4</v>
      </c>
      <c r="BH1850" s="2">
        <f t="shared" si="728"/>
        <v>0</v>
      </c>
      <c r="BI1850" s="2">
        <f t="shared" si="729"/>
        <v>0</v>
      </c>
      <c r="BK1850" t="s">
        <v>320</v>
      </c>
      <c r="BL1850" t="s">
        <v>1250</v>
      </c>
      <c r="BO1850" s="99">
        <v>47</v>
      </c>
      <c r="BP1850" s="97">
        <v>107</v>
      </c>
      <c r="BQ1850" s="103">
        <f t="shared" si="730"/>
        <v>47107</v>
      </c>
      <c r="BS1850" s="7" t="s">
        <v>2466</v>
      </c>
      <c r="BT1850" s="95"/>
      <c r="BU1850" s="95"/>
      <c r="BV1850" s="95"/>
      <c r="BW1850" s="1"/>
      <c r="BX1850" s="1"/>
    </row>
    <row r="1851" spans="1:76" ht="14" hidden="1" customHeight="1" outlineLevel="1" x14ac:dyDescent="0.2">
      <c r="A1851" t="s">
        <v>321</v>
      </c>
      <c r="B1851" t="s">
        <v>1250</v>
      </c>
      <c r="C1851" s="1">
        <f t="shared" si="721"/>
        <v>8174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710"/>
        <v>4376</v>
      </c>
      <c r="H1851" s="2">
        <f t="shared" si="711"/>
        <v>0.53535600685099094</v>
      </c>
      <c r="I1851" s="2"/>
      <c r="J1851" s="2">
        <f t="shared" si="722"/>
        <v>0.22326890139466601</v>
      </c>
      <c r="K1851" s="2">
        <f t="shared" si="723"/>
        <v>0.75862490824565698</v>
      </c>
      <c r="L1851" s="2">
        <f t="shared" si="724"/>
        <v>0</v>
      </c>
      <c r="M1851" s="2">
        <f t="shared" si="725"/>
        <v>1.8106190359676977E-2</v>
      </c>
      <c r="N1851" s="1">
        <v>1825</v>
      </c>
      <c r="O1851" s="1">
        <v>6201</v>
      </c>
      <c r="Q1851" s="61"/>
      <c r="R1851" s="61">
        <v>2</v>
      </c>
      <c r="S1851" s="61"/>
      <c r="T1851" s="61"/>
      <c r="U1851" s="61"/>
      <c r="V1851" s="61"/>
      <c r="W1851" s="61"/>
      <c r="X1851" s="61">
        <v>9</v>
      </c>
      <c r="Y1851" s="61">
        <v>24</v>
      </c>
      <c r="Z1851" s="61">
        <v>2</v>
      </c>
      <c r="AA1851" s="1">
        <v>3</v>
      </c>
      <c r="AB1851" s="1">
        <v>2</v>
      </c>
      <c r="AC1851" s="1">
        <v>0</v>
      </c>
      <c r="AD1851" s="1">
        <v>2</v>
      </c>
      <c r="AE1851" s="1">
        <v>1</v>
      </c>
      <c r="AF1851" s="1">
        <v>2</v>
      </c>
      <c r="AG1851" s="1">
        <v>3</v>
      </c>
      <c r="AH1851" s="1">
        <v>4</v>
      </c>
      <c r="AI1851" s="1">
        <v>1</v>
      </c>
      <c r="AJ1851" s="1">
        <v>1</v>
      </c>
      <c r="AK1851" s="1">
        <v>2</v>
      </c>
      <c r="AL1851" s="1">
        <v>8</v>
      </c>
      <c r="AM1851" s="1">
        <v>6</v>
      </c>
      <c r="AN1851" s="1">
        <v>1</v>
      </c>
      <c r="AO1851" s="1">
        <v>3</v>
      </c>
      <c r="AP1851" s="1">
        <v>9</v>
      </c>
      <c r="AQ1851" s="1">
        <v>19</v>
      </c>
      <c r="AR1851" s="1">
        <v>3</v>
      </c>
      <c r="AS1851" s="1">
        <v>6</v>
      </c>
      <c r="AT1851" s="1">
        <v>5</v>
      </c>
      <c r="AU1851" s="1">
        <v>7</v>
      </c>
      <c r="AV1851" s="1">
        <v>23</v>
      </c>
      <c r="AW1851" s="1">
        <v>0</v>
      </c>
      <c r="BB1851" s="7">
        <f>IF(Q1851&gt;0,RANK(Q1851,(N1851:P1851,Q1851:AE1851)),0)</f>
        <v>0</v>
      </c>
      <c r="BC1851" s="7">
        <f>IF(R1851&gt;0,RANK(R1851,(N1851:P1851,Q1851:AE1851)),0)</f>
        <v>6</v>
      </c>
      <c r="BD1851" s="7">
        <f>IF(T1851&gt;0,RANK(T1851,(N1851:P1851,Q1851:AE1851)),0)</f>
        <v>0</v>
      </c>
      <c r="BE1851" s="7">
        <f>IF(S1851&gt;0,RANK(S1851,(N1851:P1851,Q1851:AE1851)),0)</f>
        <v>0</v>
      </c>
      <c r="BF1851" s="2">
        <f t="shared" si="726"/>
        <v>0</v>
      </c>
      <c r="BG1851" s="2">
        <f t="shared" si="727"/>
        <v>2.4467824810374357E-4</v>
      </c>
      <c r="BH1851" s="2">
        <f t="shared" si="728"/>
        <v>0</v>
      </c>
      <c r="BI1851" s="2">
        <f t="shared" si="729"/>
        <v>0</v>
      </c>
      <c r="BK1851" t="s">
        <v>321</v>
      </c>
      <c r="BL1851" t="s">
        <v>1250</v>
      </c>
      <c r="BO1851" s="99">
        <v>47</v>
      </c>
      <c r="BP1851" s="97">
        <v>109</v>
      </c>
      <c r="BQ1851" s="103">
        <f t="shared" si="730"/>
        <v>47109</v>
      </c>
      <c r="BS1851" s="7" t="s">
        <v>2466</v>
      </c>
      <c r="BT1851" s="95"/>
      <c r="BU1851" s="95"/>
      <c r="BV1851" s="95"/>
      <c r="BW1851" s="1"/>
      <c r="BX1851" s="1"/>
    </row>
    <row r="1852" spans="1:76" ht="14" hidden="1" customHeight="1" outlineLevel="1" x14ac:dyDescent="0.2">
      <c r="A1852" t="s">
        <v>469</v>
      </c>
      <c r="B1852" t="s">
        <v>1250</v>
      </c>
      <c r="C1852" s="1">
        <f t="shared" si="721"/>
        <v>6373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1">
        <f t="shared" si="710"/>
        <v>3832</v>
      </c>
      <c r="H1852" s="2">
        <f t="shared" si="711"/>
        <v>0.60128667817354464</v>
      </c>
      <c r="I1852" s="2"/>
      <c r="J1852" s="2">
        <f t="shared" si="722"/>
        <v>0.19551231758983209</v>
      </c>
      <c r="K1852" s="2">
        <f t="shared" si="723"/>
        <v>0.79679899576337676</v>
      </c>
      <c r="L1852" s="2">
        <f t="shared" si="724"/>
        <v>0</v>
      </c>
      <c r="M1852" s="2">
        <f t="shared" si="725"/>
        <v>7.6886866467911208E-3</v>
      </c>
      <c r="N1852" s="1">
        <v>1246</v>
      </c>
      <c r="O1852" s="1">
        <v>5078</v>
      </c>
      <c r="Q1852" s="61"/>
      <c r="R1852" s="61">
        <v>0</v>
      </c>
      <c r="S1852" s="61"/>
      <c r="T1852" s="61"/>
      <c r="U1852" s="61"/>
      <c r="V1852" s="61"/>
      <c r="W1852" s="61"/>
      <c r="X1852" s="61">
        <v>16</v>
      </c>
      <c r="Y1852" s="61">
        <v>10</v>
      </c>
      <c r="Z1852" s="61">
        <v>2</v>
      </c>
      <c r="AA1852" s="1">
        <v>2</v>
      </c>
      <c r="AB1852" s="1">
        <v>2</v>
      </c>
      <c r="AC1852" s="1">
        <v>0</v>
      </c>
      <c r="AD1852" s="1">
        <v>3</v>
      </c>
      <c r="AE1852" s="1">
        <v>1</v>
      </c>
      <c r="AF1852" s="1">
        <v>0</v>
      </c>
      <c r="AG1852" s="1">
        <v>1</v>
      </c>
      <c r="AH1852" s="1">
        <v>1</v>
      </c>
      <c r="AI1852" s="1">
        <v>1</v>
      </c>
      <c r="AJ1852" s="1">
        <v>1</v>
      </c>
      <c r="AK1852" s="1">
        <v>0</v>
      </c>
      <c r="AL1852" s="1">
        <v>3</v>
      </c>
      <c r="AM1852" s="1">
        <v>2</v>
      </c>
      <c r="AN1852" s="1">
        <v>0</v>
      </c>
      <c r="AO1852" s="1">
        <v>0</v>
      </c>
      <c r="AP1852" s="1">
        <v>0</v>
      </c>
      <c r="AQ1852" s="1">
        <v>0</v>
      </c>
      <c r="AR1852" s="1">
        <v>1</v>
      </c>
      <c r="AS1852" s="1">
        <v>0</v>
      </c>
      <c r="AT1852" s="1">
        <v>0</v>
      </c>
      <c r="AU1852" s="1">
        <v>1</v>
      </c>
      <c r="AV1852" s="1">
        <v>2</v>
      </c>
      <c r="AW1852" s="1">
        <v>0</v>
      </c>
      <c r="BB1852" s="7">
        <f>IF(Q1852&gt;0,RANK(Q1852,(N1852:P1852,Q1852:AE1852)),0)</f>
        <v>0</v>
      </c>
      <c r="BC1852" s="7">
        <f>IF(R1852&gt;0,RANK(R1852,(N1852:P1852,Q1852:AE1852)),0)</f>
        <v>0</v>
      </c>
      <c r="BD1852" s="7">
        <f>IF(T1852&gt;0,RANK(T1852,(N1852:P1852,Q1852:AE1852)),0)</f>
        <v>0</v>
      </c>
      <c r="BE1852" s="7">
        <f>IF(S1852&gt;0,RANK(S1852,(N1852:P1852,Q1852:AE1852)),0)</f>
        <v>0</v>
      </c>
      <c r="BF1852" s="2">
        <f t="shared" si="726"/>
        <v>0</v>
      </c>
      <c r="BG1852" s="2">
        <f t="shared" si="727"/>
        <v>0</v>
      </c>
      <c r="BH1852" s="2">
        <f t="shared" si="728"/>
        <v>0</v>
      </c>
      <c r="BI1852" s="2">
        <f t="shared" si="729"/>
        <v>0</v>
      </c>
      <c r="BK1852" t="s">
        <v>469</v>
      </c>
      <c r="BL1852" t="s">
        <v>1250</v>
      </c>
      <c r="BO1852" s="99">
        <v>47</v>
      </c>
      <c r="BP1852" s="97">
        <v>111</v>
      </c>
      <c r="BQ1852" s="103">
        <f t="shared" si="730"/>
        <v>47111</v>
      </c>
      <c r="BS1852" s="7" t="s">
        <v>2466</v>
      </c>
      <c r="BT1852" s="95"/>
      <c r="BU1852" s="95"/>
      <c r="BV1852" s="95"/>
      <c r="BW1852" s="1"/>
      <c r="BX1852" s="1"/>
    </row>
    <row r="1853" spans="1:76" ht="14" hidden="1" customHeight="1" outlineLevel="1" x14ac:dyDescent="0.2">
      <c r="A1853" t="s">
        <v>1693</v>
      </c>
      <c r="B1853" t="s">
        <v>1250</v>
      </c>
      <c r="C1853" s="1">
        <f t="shared" si="721"/>
        <v>32853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710"/>
        <v>4963</v>
      </c>
      <c r="H1853" s="2">
        <f t="shared" si="711"/>
        <v>0.15106687364928623</v>
      </c>
      <c r="I1853" s="2"/>
      <c r="J1853" s="2">
        <f t="shared" si="722"/>
        <v>0.41880497975831738</v>
      </c>
      <c r="K1853" s="2">
        <f t="shared" si="723"/>
        <v>0.5698718534076036</v>
      </c>
      <c r="L1853" s="2">
        <f t="shared" si="724"/>
        <v>0</v>
      </c>
      <c r="M1853" s="2">
        <f t="shared" si="725"/>
        <v>1.1323166834079079E-2</v>
      </c>
      <c r="N1853" s="1">
        <v>13759</v>
      </c>
      <c r="O1853" s="1">
        <v>18722</v>
      </c>
      <c r="Q1853" s="61"/>
      <c r="R1853" s="61">
        <v>23</v>
      </c>
      <c r="S1853" s="61"/>
      <c r="T1853" s="61"/>
      <c r="U1853" s="61"/>
      <c r="V1853" s="61"/>
      <c r="W1853" s="61"/>
      <c r="X1853" s="61">
        <v>25</v>
      </c>
      <c r="Y1853" s="61">
        <v>87</v>
      </c>
      <c r="Z1853" s="61">
        <v>10</v>
      </c>
      <c r="AA1853" s="1">
        <v>13</v>
      </c>
      <c r="AB1853" s="1">
        <v>9</v>
      </c>
      <c r="AC1853" s="1">
        <v>8</v>
      </c>
      <c r="AD1853" s="1">
        <v>20</v>
      </c>
      <c r="AE1853" s="1">
        <v>9</v>
      </c>
      <c r="AF1853" s="1">
        <v>11</v>
      </c>
      <c r="AG1853" s="1">
        <v>9</v>
      </c>
      <c r="AH1853" s="1">
        <v>8</v>
      </c>
      <c r="AI1853" s="1">
        <v>6</v>
      </c>
      <c r="AJ1853" s="1">
        <v>6</v>
      </c>
      <c r="AK1853" s="1">
        <v>7</v>
      </c>
      <c r="AL1853" s="1">
        <v>17</v>
      </c>
      <c r="AM1853" s="1">
        <v>23</v>
      </c>
      <c r="AN1853" s="1">
        <v>16</v>
      </c>
      <c r="AO1853" s="1">
        <v>22</v>
      </c>
      <c r="AP1853" s="1">
        <v>4</v>
      </c>
      <c r="AQ1853" s="1">
        <v>11</v>
      </c>
      <c r="AR1853" s="1">
        <v>3</v>
      </c>
      <c r="AS1853" s="1">
        <v>3</v>
      </c>
      <c r="AT1853" s="1">
        <v>2</v>
      </c>
      <c r="AU1853" s="1">
        <v>6</v>
      </c>
      <c r="AV1853" s="1">
        <v>14</v>
      </c>
      <c r="AW1853" s="1">
        <v>0</v>
      </c>
      <c r="BB1853" s="7">
        <f>IF(Q1853&gt;0,RANK(Q1853,(N1853:P1853,Q1853:AE1853)),0)</f>
        <v>0</v>
      </c>
      <c r="BC1853" s="7">
        <f>IF(R1853&gt;0,RANK(R1853,(N1853:P1853,Q1853:AE1853)),0)</f>
        <v>5</v>
      </c>
      <c r="BD1853" s="7">
        <f>IF(T1853&gt;0,RANK(T1853,(N1853:P1853,Q1853:AE1853)),0)</f>
        <v>0</v>
      </c>
      <c r="BE1853" s="7">
        <f>IF(S1853&gt;0,RANK(S1853,(N1853:P1853,Q1853:AE1853)),0)</f>
        <v>0</v>
      </c>
      <c r="BF1853" s="2">
        <f t="shared" si="726"/>
        <v>0</v>
      </c>
      <c r="BG1853" s="2">
        <f t="shared" si="727"/>
        <v>7.0008827199951294E-4</v>
      </c>
      <c r="BH1853" s="2">
        <f t="shared" si="728"/>
        <v>0</v>
      </c>
      <c r="BI1853" s="2">
        <f t="shared" si="729"/>
        <v>0</v>
      </c>
      <c r="BK1853" t="s">
        <v>1693</v>
      </c>
      <c r="BL1853" t="s">
        <v>1250</v>
      </c>
      <c r="BO1853" s="99">
        <v>47</v>
      </c>
      <c r="BP1853" s="97">
        <v>113</v>
      </c>
      <c r="BQ1853" s="103">
        <f t="shared" si="730"/>
        <v>47113</v>
      </c>
      <c r="BS1853" s="7" t="s">
        <v>2466</v>
      </c>
      <c r="BT1853" s="95"/>
      <c r="BU1853" s="95"/>
      <c r="BV1853" s="95"/>
      <c r="BW1853" s="1"/>
      <c r="BX1853" s="1"/>
    </row>
    <row r="1854" spans="1:76" ht="14" hidden="1" customHeight="1" outlineLevel="1" x14ac:dyDescent="0.2">
      <c r="A1854" t="s">
        <v>527</v>
      </c>
      <c r="B1854" t="s">
        <v>1250</v>
      </c>
      <c r="C1854" s="1">
        <f t="shared" si="721"/>
        <v>9231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710"/>
        <v>3521</v>
      </c>
      <c r="H1854" s="2">
        <f t="shared" si="711"/>
        <v>0.38143213086339506</v>
      </c>
      <c r="I1854" s="2"/>
      <c r="J1854" s="2">
        <f t="shared" si="722"/>
        <v>0.30397573393998484</v>
      </c>
      <c r="K1854" s="2">
        <f t="shared" si="723"/>
        <v>0.6854078648033799</v>
      </c>
      <c r="L1854" s="2">
        <f t="shared" si="724"/>
        <v>0</v>
      </c>
      <c r="M1854" s="2">
        <f t="shared" si="725"/>
        <v>1.0616401256635211E-2</v>
      </c>
      <c r="N1854" s="1">
        <v>2806</v>
      </c>
      <c r="O1854" s="1">
        <v>6327</v>
      </c>
      <c r="Q1854" s="61"/>
      <c r="R1854" s="61">
        <v>1</v>
      </c>
      <c r="S1854" s="61"/>
      <c r="T1854" s="61"/>
      <c r="U1854" s="61"/>
      <c r="V1854" s="61"/>
      <c r="W1854" s="61"/>
      <c r="X1854" s="61">
        <v>22</v>
      </c>
      <c r="Y1854" s="61">
        <v>40</v>
      </c>
      <c r="Z1854" s="61">
        <v>6</v>
      </c>
      <c r="AA1854" s="1">
        <v>5</v>
      </c>
      <c r="AB1854" s="1">
        <v>4</v>
      </c>
      <c r="AC1854" s="1">
        <v>1</v>
      </c>
      <c r="AD1854" s="1">
        <v>3</v>
      </c>
      <c r="AE1854" s="1">
        <v>1</v>
      </c>
      <c r="AF1854" s="1">
        <v>0</v>
      </c>
      <c r="AG1854" s="1">
        <v>2</v>
      </c>
      <c r="AH1854" s="1">
        <v>1</v>
      </c>
      <c r="AI1854" s="1">
        <v>1</v>
      </c>
      <c r="AJ1854" s="1">
        <v>0</v>
      </c>
      <c r="AK1854" s="1">
        <v>0</v>
      </c>
      <c r="AL1854" s="1">
        <v>4</v>
      </c>
      <c r="AM1854" s="1">
        <v>0</v>
      </c>
      <c r="AN1854" s="1">
        <v>0</v>
      </c>
      <c r="AO1854" s="1">
        <v>1</v>
      </c>
      <c r="AP1854" s="1">
        <v>0</v>
      </c>
      <c r="AQ1854" s="1">
        <v>2</v>
      </c>
      <c r="AR1854" s="1">
        <v>1</v>
      </c>
      <c r="AS1854" s="1">
        <v>1</v>
      </c>
      <c r="AT1854" s="1">
        <v>0</v>
      </c>
      <c r="AU1854" s="1">
        <v>0</v>
      </c>
      <c r="AV1854" s="1">
        <v>2</v>
      </c>
      <c r="AW1854" s="1">
        <v>0</v>
      </c>
      <c r="BB1854" s="7">
        <f>IF(Q1854&gt;0,RANK(Q1854,(N1854:P1854,Q1854:AE1854)),0)</f>
        <v>0</v>
      </c>
      <c r="BC1854" s="7">
        <f>IF(R1854&gt;0,RANK(R1854,(N1854:P1854,Q1854:AE1854)),0)</f>
        <v>9</v>
      </c>
      <c r="BD1854" s="7">
        <f>IF(T1854&gt;0,RANK(T1854,(N1854:P1854,Q1854:AE1854)),0)</f>
        <v>0</v>
      </c>
      <c r="BE1854" s="7">
        <f>IF(S1854&gt;0,RANK(S1854,(N1854:P1854,Q1854:AE1854)),0)</f>
        <v>0</v>
      </c>
      <c r="BF1854" s="2">
        <f t="shared" si="726"/>
        <v>0</v>
      </c>
      <c r="BG1854" s="2">
        <f t="shared" si="727"/>
        <v>1.0833062506770663E-4</v>
      </c>
      <c r="BH1854" s="2">
        <f t="shared" si="728"/>
        <v>0</v>
      </c>
      <c r="BI1854" s="2">
        <f t="shared" si="729"/>
        <v>0</v>
      </c>
      <c r="BK1854" t="s">
        <v>527</v>
      </c>
      <c r="BL1854" t="s">
        <v>1250</v>
      </c>
      <c r="BO1854" s="99">
        <v>47</v>
      </c>
      <c r="BP1854" s="97">
        <v>115</v>
      </c>
      <c r="BQ1854" s="103">
        <f t="shared" si="730"/>
        <v>47115</v>
      </c>
      <c r="BS1854" s="7" t="s">
        <v>2466</v>
      </c>
      <c r="BT1854" s="95"/>
      <c r="BU1854" s="95"/>
      <c r="BV1854" s="95"/>
      <c r="BW1854" s="1"/>
      <c r="BX1854" s="1"/>
    </row>
    <row r="1855" spans="1:76" ht="14" hidden="1" customHeight="1" outlineLevel="1" x14ac:dyDescent="0.2">
      <c r="A1855" t="s">
        <v>1087</v>
      </c>
      <c r="B1855" t="s">
        <v>1250</v>
      </c>
      <c r="C1855" s="1">
        <f t="shared" si="721"/>
        <v>10031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1">
        <f t="shared" si="710"/>
        <v>4183</v>
      </c>
      <c r="H1855" s="2">
        <f t="shared" si="711"/>
        <v>0.41700727743993621</v>
      </c>
      <c r="I1855" s="2"/>
      <c r="J1855" s="2">
        <f t="shared" si="722"/>
        <v>0.28820655966503839</v>
      </c>
      <c r="K1855" s="2">
        <f t="shared" si="723"/>
        <v>0.70521383710497454</v>
      </c>
      <c r="L1855" s="2">
        <f t="shared" si="724"/>
        <v>0</v>
      </c>
      <c r="M1855" s="2">
        <f t="shared" si="725"/>
        <v>6.5796032299870744E-3</v>
      </c>
      <c r="N1855" s="1">
        <v>2891</v>
      </c>
      <c r="O1855" s="1">
        <v>7074</v>
      </c>
      <c r="Q1855" s="61"/>
      <c r="R1855" s="61">
        <v>4</v>
      </c>
      <c r="S1855" s="61"/>
      <c r="T1855" s="61"/>
      <c r="U1855" s="61"/>
      <c r="V1855" s="61"/>
      <c r="W1855" s="61"/>
      <c r="X1855" s="61">
        <v>10</v>
      </c>
      <c r="Y1855" s="61">
        <v>12</v>
      </c>
      <c r="Z1855" s="61">
        <v>3</v>
      </c>
      <c r="AA1855" s="1">
        <v>0</v>
      </c>
      <c r="AB1855" s="1">
        <v>0</v>
      </c>
      <c r="AC1855" s="1">
        <v>1</v>
      </c>
      <c r="AD1855" s="1">
        <v>4</v>
      </c>
      <c r="AE1855" s="1">
        <v>1</v>
      </c>
      <c r="AF1855" s="1">
        <v>1</v>
      </c>
      <c r="AG1855" s="1">
        <v>3</v>
      </c>
      <c r="AH1855" s="1">
        <v>6</v>
      </c>
      <c r="AI1855" s="1">
        <v>2</v>
      </c>
      <c r="AJ1855" s="1">
        <v>3</v>
      </c>
      <c r="AK1855" s="1">
        <v>1</v>
      </c>
      <c r="AL1855" s="1">
        <v>2</v>
      </c>
      <c r="AM1855" s="1">
        <v>2</v>
      </c>
      <c r="AN1855" s="1">
        <v>0</v>
      </c>
      <c r="AO1855" s="1">
        <v>2</v>
      </c>
      <c r="AP1855" s="1">
        <v>1</v>
      </c>
      <c r="AQ1855" s="1">
        <v>2</v>
      </c>
      <c r="AR1855" s="1">
        <v>0</v>
      </c>
      <c r="AS1855" s="1">
        <v>0</v>
      </c>
      <c r="AT1855" s="1">
        <v>1</v>
      </c>
      <c r="AU1855" s="1">
        <v>0</v>
      </c>
      <c r="AV1855" s="1">
        <v>5</v>
      </c>
      <c r="AW1855" s="1">
        <v>0</v>
      </c>
      <c r="BB1855" s="7">
        <f>IF(Q1855&gt;0,RANK(Q1855,(N1855:P1855,Q1855:AE1855)),0)</f>
        <v>0</v>
      </c>
      <c r="BC1855" s="7">
        <f>IF(R1855&gt;0,RANK(R1855,(N1855:P1855,Q1855:AE1855)),0)</f>
        <v>5</v>
      </c>
      <c r="BD1855" s="7">
        <f>IF(T1855&gt;0,RANK(T1855,(N1855:P1855,Q1855:AE1855)),0)</f>
        <v>0</v>
      </c>
      <c r="BE1855" s="7">
        <f>IF(S1855&gt;0,RANK(S1855,(N1855:P1855,Q1855:AE1855)),0)</f>
        <v>0</v>
      </c>
      <c r="BF1855" s="2">
        <f t="shared" si="726"/>
        <v>0</v>
      </c>
      <c r="BG1855" s="2">
        <f t="shared" si="727"/>
        <v>3.9876383212042666E-4</v>
      </c>
      <c r="BH1855" s="2">
        <f t="shared" si="728"/>
        <v>0</v>
      </c>
      <c r="BI1855" s="2">
        <f t="shared" si="729"/>
        <v>0</v>
      </c>
      <c r="BK1855" t="s">
        <v>1087</v>
      </c>
      <c r="BL1855" t="s">
        <v>1250</v>
      </c>
      <c r="BO1855" s="99">
        <v>47</v>
      </c>
      <c r="BP1855" s="97">
        <v>117</v>
      </c>
      <c r="BQ1855" s="103">
        <f t="shared" si="730"/>
        <v>47117</v>
      </c>
      <c r="BS1855" s="7" t="s">
        <v>2466</v>
      </c>
      <c r="BT1855" s="95"/>
      <c r="BU1855" s="95"/>
      <c r="BV1855" s="95"/>
      <c r="BW1855" s="1"/>
      <c r="BX1855" s="1"/>
    </row>
    <row r="1856" spans="1:76" ht="14" hidden="1" customHeight="1" outlineLevel="1" x14ac:dyDescent="0.2">
      <c r="A1856" t="s">
        <v>2421</v>
      </c>
      <c r="B1856" t="s">
        <v>1250</v>
      </c>
      <c r="C1856" s="1">
        <f t="shared" si="721"/>
        <v>32730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1">
        <f t="shared" si="710"/>
        <v>10148</v>
      </c>
      <c r="H1856" s="2">
        <f t="shared" si="711"/>
        <v>0.31005194011610143</v>
      </c>
      <c r="I1856" s="2"/>
      <c r="J1856" s="2">
        <f t="shared" si="722"/>
        <v>0.34063550259700581</v>
      </c>
      <c r="K1856" s="2">
        <f t="shared" si="723"/>
        <v>0.65068744271310719</v>
      </c>
      <c r="L1856" s="2">
        <f t="shared" si="724"/>
        <v>0</v>
      </c>
      <c r="M1856" s="2">
        <f t="shared" si="725"/>
        <v>8.6770546898869982E-3</v>
      </c>
      <c r="N1856" s="1">
        <v>11149</v>
      </c>
      <c r="O1856" s="1">
        <v>21297</v>
      </c>
      <c r="Q1856" s="61"/>
      <c r="R1856" s="61">
        <v>16</v>
      </c>
      <c r="S1856" s="61"/>
      <c r="T1856" s="61"/>
      <c r="U1856" s="61"/>
      <c r="V1856" s="61"/>
      <c r="W1856" s="61"/>
      <c r="X1856" s="61">
        <v>43</v>
      </c>
      <c r="Y1856" s="61">
        <v>68</v>
      </c>
      <c r="Z1856" s="61">
        <v>18</v>
      </c>
      <c r="AA1856" s="1">
        <v>8</v>
      </c>
      <c r="AB1856" s="1">
        <v>6</v>
      </c>
      <c r="AC1856" s="1">
        <v>3</v>
      </c>
      <c r="AD1856" s="1">
        <v>14</v>
      </c>
      <c r="AE1856" s="1">
        <v>13</v>
      </c>
      <c r="AF1856" s="1">
        <v>5</v>
      </c>
      <c r="AG1856" s="1">
        <v>7</v>
      </c>
      <c r="AH1856" s="1">
        <v>5</v>
      </c>
      <c r="AI1856" s="1">
        <v>1</v>
      </c>
      <c r="AJ1856" s="1">
        <v>8</v>
      </c>
      <c r="AK1856" s="1">
        <v>2</v>
      </c>
      <c r="AL1856" s="1">
        <v>19</v>
      </c>
      <c r="AM1856" s="1">
        <v>8</v>
      </c>
      <c r="AN1856" s="1">
        <v>2</v>
      </c>
      <c r="AO1856" s="1">
        <v>5</v>
      </c>
      <c r="AP1856" s="1">
        <v>1</v>
      </c>
      <c r="AQ1856" s="1">
        <v>3</v>
      </c>
      <c r="AR1856" s="1">
        <v>4</v>
      </c>
      <c r="AS1856" s="1">
        <v>2</v>
      </c>
      <c r="AT1856" s="1">
        <v>5</v>
      </c>
      <c r="AU1856" s="1">
        <v>5</v>
      </c>
      <c r="AV1856" s="1">
        <v>13</v>
      </c>
      <c r="AW1856" s="1">
        <v>0</v>
      </c>
      <c r="BB1856" s="7">
        <f>IF(Q1856&gt;0,RANK(Q1856,(N1856:P1856,Q1856:AE1856)),0)</f>
        <v>0</v>
      </c>
      <c r="BC1856" s="7">
        <f>IF(R1856&gt;0,RANK(R1856,(N1856:P1856,Q1856:AE1856)),0)</f>
        <v>6</v>
      </c>
      <c r="BD1856" s="7">
        <f>IF(T1856&gt;0,RANK(T1856,(N1856:P1856,Q1856:AE1856)),0)</f>
        <v>0</v>
      </c>
      <c r="BE1856" s="7">
        <f>IF(S1856&gt;0,RANK(S1856,(N1856:P1856,Q1856:AE1856)),0)</f>
        <v>0</v>
      </c>
      <c r="BF1856" s="2">
        <f t="shared" si="726"/>
        <v>0</v>
      </c>
      <c r="BG1856" s="2">
        <f t="shared" si="727"/>
        <v>4.8884815154292703E-4</v>
      </c>
      <c r="BH1856" s="2">
        <f t="shared" si="728"/>
        <v>0</v>
      </c>
      <c r="BI1856" s="2">
        <f t="shared" si="729"/>
        <v>0</v>
      </c>
      <c r="BK1856" t="s">
        <v>2421</v>
      </c>
      <c r="BL1856" t="s">
        <v>1250</v>
      </c>
      <c r="BO1856" s="99">
        <v>47</v>
      </c>
      <c r="BP1856" s="97">
        <v>119</v>
      </c>
      <c r="BQ1856" s="103">
        <f t="shared" si="730"/>
        <v>47119</v>
      </c>
      <c r="BS1856" s="7" t="s">
        <v>2466</v>
      </c>
      <c r="BT1856" s="95"/>
      <c r="BU1856" s="95"/>
      <c r="BV1856" s="95"/>
      <c r="BW1856" s="1"/>
      <c r="BX1856" s="1"/>
    </row>
    <row r="1857" spans="1:76" ht="14" hidden="1" customHeight="1" outlineLevel="1" x14ac:dyDescent="0.2">
      <c r="A1857" t="s">
        <v>1821</v>
      </c>
      <c r="B1857" t="s">
        <v>1250</v>
      </c>
      <c r="C1857" s="1">
        <f t="shared" si="721"/>
        <v>3806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710"/>
        <v>2074</v>
      </c>
      <c r="H1857" s="2">
        <f t="shared" si="711"/>
        <v>0.54492905937992642</v>
      </c>
      <c r="I1857" s="2"/>
      <c r="J1857" s="2">
        <f t="shared" si="722"/>
        <v>0.22228060956384657</v>
      </c>
      <c r="K1857" s="2">
        <f t="shared" si="723"/>
        <v>0.76720966894377296</v>
      </c>
      <c r="L1857" s="2">
        <f t="shared" si="724"/>
        <v>0</v>
      </c>
      <c r="M1857" s="2">
        <f t="shared" si="725"/>
        <v>1.0509721492380497E-2</v>
      </c>
      <c r="N1857" s="1">
        <v>846</v>
      </c>
      <c r="O1857" s="1">
        <v>2920</v>
      </c>
      <c r="Q1857" s="61"/>
      <c r="R1857" s="61">
        <v>2</v>
      </c>
      <c r="S1857" s="61"/>
      <c r="T1857" s="61"/>
      <c r="U1857" s="61"/>
      <c r="V1857" s="61"/>
      <c r="W1857" s="61"/>
      <c r="X1857" s="61">
        <v>3</v>
      </c>
      <c r="Y1857" s="61">
        <v>10</v>
      </c>
      <c r="Z1857" s="61">
        <v>1</v>
      </c>
      <c r="AA1857" s="1">
        <v>2</v>
      </c>
      <c r="AB1857" s="1">
        <v>2</v>
      </c>
      <c r="AC1857" s="1">
        <v>1</v>
      </c>
      <c r="AD1857" s="1">
        <v>2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</v>
      </c>
      <c r="AK1857" s="1">
        <v>0</v>
      </c>
      <c r="AL1857" s="1">
        <v>5</v>
      </c>
      <c r="AM1857" s="1">
        <v>2</v>
      </c>
      <c r="AN1857" s="1">
        <v>0</v>
      </c>
      <c r="AO1857" s="1">
        <v>1</v>
      </c>
      <c r="AP1857" s="1">
        <v>1</v>
      </c>
      <c r="AQ1857" s="1">
        <v>1</v>
      </c>
      <c r="AR1857" s="1">
        <v>0</v>
      </c>
      <c r="AS1857" s="1">
        <v>0</v>
      </c>
      <c r="AT1857" s="1">
        <v>0</v>
      </c>
      <c r="AU1857" s="1">
        <v>1</v>
      </c>
      <c r="AV1857" s="1">
        <v>3</v>
      </c>
      <c r="AW1857" s="1">
        <v>0</v>
      </c>
      <c r="BB1857" s="7">
        <f>IF(Q1857&gt;0,RANK(Q1857,(N1857:P1857,Q1857:AE1857)),0)</f>
        <v>0</v>
      </c>
      <c r="BC1857" s="7">
        <f>IF(R1857&gt;0,RANK(R1857,(N1857:P1857,Q1857:AE1857)),0)</f>
        <v>5</v>
      </c>
      <c r="BD1857" s="7">
        <f>IF(T1857&gt;0,RANK(T1857,(N1857:P1857,Q1857:AE1857)),0)</f>
        <v>0</v>
      </c>
      <c r="BE1857" s="7">
        <f>IF(S1857&gt;0,RANK(S1857,(N1857:P1857,Q1857:AE1857)),0)</f>
        <v>0</v>
      </c>
      <c r="BF1857" s="2">
        <f t="shared" si="726"/>
        <v>0</v>
      </c>
      <c r="BG1857" s="2">
        <f t="shared" si="727"/>
        <v>5.2548607461902258E-4</v>
      </c>
      <c r="BH1857" s="2">
        <f t="shared" si="728"/>
        <v>0</v>
      </c>
      <c r="BI1857" s="2">
        <f t="shared" si="729"/>
        <v>0</v>
      </c>
      <c r="BK1857" t="s">
        <v>1821</v>
      </c>
      <c r="BL1857" t="s">
        <v>1250</v>
      </c>
      <c r="BO1857" s="99">
        <v>47</v>
      </c>
      <c r="BP1857" s="97">
        <v>121</v>
      </c>
      <c r="BQ1857" s="103">
        <f t="shared" si="730"/>
        <v>47121</v>
      </c>
      <c r="BS1857" s="7" t="s">
        <v>2466</v>
      </c>
      <c r="BT1857" s="95"/>
      <c r="BU1857" s="95"/>
      <c r="BV1857" s="95"/>
      <c r="BW1857" s="1"/>
      <c r="BX1857" s="1"/>
    </row>
    <row r="1858" spans="1:76" ht="14" hidden="1" customHeight="1" outlineLevel="1" x14ac:dyDescent="0.2">
      <c r="A1858" t="s">
        <v>1563</v>
      </c>
      <c r="B1858" t="s">
        <v>1250</v>
      </c>
      <c r="C1858" s="1">
        <f t="shared" si="721"/>
        <v>14495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1">
        <f t="shared" si="710"/>
        <v>7940</v>
      </c>
      <c r="H1858" s="2">
        <f t="shared" si="711"/>
        <v>0.54777509486029663</v>
      </c>
      <c r="I1858" s="2"/>
      <c r="J1858" s="2">
        <f t="shared" si="722"/>
        <v>0.22117971714384271</v>
      </c>
      <c r="K1858" s="2">
        <f t="shared" si="723"/>
        <v>0.7689548120041394</v>
      </c>
      <c r="L1858" s="2">
        <f t="shared" si="724"/>
        <v>0</v>
      </c>
      <c r="M1858" s="2">
        <f t="shared" si="725"/>
        <v>9.8654708520178325E-3</v>
      </c>
      <c r="N1858" s="1">
        <v>3206</v>
      </c>
      <c r="O1858" s="1">
        <v>11146</v>
      </c>
      <c r="Q1858" s="61"/>
      <c r="R1858" s="61">
        <v>4</v>
      </c>
      <c r="S1858" s="61"/>
      <c r="T1858" s="61"/>
      <c r="U1858" s="61"/>
      <c r="V1858" s="61"/>
      <c r="W1858" s="61"/>
      <c r="X1858" s="61">
        <v>19</v>
      </c>
      <c r="Y1858" s="61">
        <v>32</v>
      </c>
      <c r="Z1858" s="61">
        <v>8</v>
      </c>
      <c r="AA1858" s="1">
        <v>3</v>
      </c>
      <c r="AB1858" s="1">
        <v>3</v>
      </c>
      <c r="AC1858" s="1">
        <v>3</v>
      </c>
      <c r="AD1858" s="1">
        <v>6</v>
      </c>
      <c r="AE1858" s="1">
        <v>3</v>
      </c>
      <c r="AF1858" s="1">
        <v>6</v>
      </c>
      <c r="AG1858" s="1">
        <v>2</v>
      </c>
      <c r="AH1858" s="1">
        <v>1</v>
      </c>
      <c r="AI1858" s="1">
        <v>1</v>
      </c>
      <c r="AJ1858" s="1">
        <v>5</v>
      </c>
      <c r="AK1858" s="1">
        <v>3</v>
      </c>
      <c r="AL1858" s="1">
        <v>12</v>
      </c>
      <c r="AM1858" s="1">
        <v>5</v>
      </c>
      <c r="AN1858" s="1">
        <v>5</v>
      </c>
      <c r="AO1858" s="1">
        <v>4</v>
      </c>
      <c r="AP1858" s="1">
        <v>0</v>
      </c>
      <c r="AQ1858" s="1">
        <v>2</v>
      </c>
      <c r="AR1858" s="1">
        <v>7</v>
      </c>
      <c r="AS1858" s="1">
        <v>0</v>
      </c>
      <c r="AT1858" s="1">
        <v>4</v>
      </c>
      <c r="AU1858" s="1">
        <v>0</v>
      </c>
      <c r="AV1858" s="1">
        <v>5</v>
      </c>
      <c r="AW1858" s="1">
        <v>0</v>
      </c>
      <c r="BB1858" s="7">
        <f>IF(Q1858&gt;0,RANK(Q1858,(N1858:P1858,Q1858:AE1858)),0)</f>
        <v>0</v>
      </c>
      <c r="BC1858" s="7">
        <f>IF(R1858&gt;0,RANK(R1858,(N1858:P1858,Q1858:AE1858)),0)</f>
        <v>7</v>
      </c>
      <c r="BD1858" s="7">
        <f>IF(T1858&gt;0,RANK(T1858,(N1858:P1858,Q1858:AE1858)),0)</f>
        <v>0</v>
      </c>
      <c r="BE1858" s="7">
        <f>IF(S1858&gt;0,RANK(S1858,(N1858:P1858,Q1858:AE1858)),0)</f>
        <v>0</v>
      </c>
      <c r="BF1858" s="2">
        <f t="shared" si="726"/>
        <v>0</v>
      </c>
      <c r="BG1858" s="2">
        <f t="shared" si="727"/>
        <v>2.7595722662987238E-4</v>
      </c>
      <c r="BH1858" s="2">
        <f t="shared" si="728"/>
        <v>0</v>
      </c>
      <c r="BI1858" s="2">
        <f t="shared" si="729"/>
        <v>0</v>
      </c>
      <c r="BK1858" t="s">
        <v>1563</v>
      </c>
      <c r="BL1858" t="s">
        <v>1250</v>
      </c>
      <c r="BO1858" s="99">
        <v>47</v>
      </c>
      <c r="BP1858" s="97">
        <v>123</v>
      </c>
      <c r="BQ1858" s="103">
        <f t="shared" si="730"/>
        <v>47123</v>
      </c>
      <c r="BS1858" s="7" t="s">
        <v>2466</v>
      </c>
      <c r="BT1858" s="95"/>
      <c r="BU1858" s="95"/>
      <c r="BV1858" s="95"/>
      <c r="BW1858" s="1"/>
      <c r="BX1858" s="1"/>
    </row>
    <row r="1859" spans="1:76" ht="14" hidden="1" customHeight="1" outlineLevel="1" x14ac:dyDescent="0.2">
      <c r="A1859" t="s">
        <v>24</v>
      </c>
      <c r="B1859" t="s">
        <v>1250</v>
      </c>
      <c r="C1859" s="1">
        <f t="shared" si="721"/>
        <v>51724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710"/>
        <v>5256</v>
      </c>
      <c r="H1859" s="2">
        <f t="shared" si="711"/>
        <v>0.1016162709767226</v>
      </c>
      <c r="I1859" s="2"/>
      <c r="J1859" s="2">
        <f t="shared" si="722"/>
        <v>0.43817183512489366</v>
      </c>
      <c r="K1859" s="2">
        <f t="shared" si="723"/>
        <v>0.53978810610161632</v>
      </c>
      <c r="L1859" s="2">
        <f t="shared" si="724"/>
        <v>0</v>
      </c>
      <c r="M1859" s="2">
        <f t="shared" si="725"/>
        <v>2.2040058773490023E-2</v>
      </c>
      <c r="N1859" s="1">
        <v>22664</v>
      </c>
      <c r="O1859" s="1">
        <v>27920</v>
      </c>
      <c r="Q1859" s="61"/>
      <c r="R1859" s="61">
        <v>95</v>
      </c>
      <c r="S1859" s="61"/>
      <c r="T1859" s="61"/>
      <c r="U1859" s="61"/>
      <c r="V1859" s="61"/>
      <c r="W1859" s="61"/>
      <c r="X1859" s="61">
        <v>69</v>
      </c>
      <c r="Y1859" s="61">
        <v>207</v>
      </c>
      <c r="Z1859" s="61">
        <v>50</v>
      </c>
      <c r="AA1859" s="1">
        <v>26</v>
      </c>
      <c r="AB1859" s="1">
        <v>20</v>
      </c>
      <c r="AC1859" s="1">
        <v>11</v>
      </c>
      <c r="AD1859" s="1">
        <v>53</v>
      </c>
      <c r="AE1859" s="1">
        <v>39</v>
      </c>
      <c r="AF1859" s="1">
        <v>67</v>
      </c>
      <c r="AG1859" s="1">
        <v>31</v>
      </c>
      <c r="AH1859" s="1">
        <v>16</v>
      </c>
      <c r="AI1859" s="1">
        <v>12</v>
      </c>
      <c r="AJ1859" s="1">
        <v>19</v>
      </c>
      <c r="AK1859" s="1">
        <v>17</v>
      </c>
      <c r="AL1859" s="1">
        <v>129</v>
      </c>
      <c r="AM1859" s="1">
        <v>60</v>
      </c>
      <c r="AN1859" s="1">
        <v>13</v>
      </c>
      <c r="AO1859" s="1">
        <v>37</v>
      </c>
      <c r="AP1859" s="1">
        <v>13</v>
      </c>
      <c r="AQ1859" s="1">
        <v>10</v>
      </c>
      <c r="AR1859" s="1">
        <v>23</v>
      </c>
      <c r="AS1859" s="1">
        <v>14</v>
      </c>
      <c r="AT1859" s="1">
        <v>18</v>
      </c>
      <c r="AU1859" s="1">
        <v>15</v>
      </c>
      <c r="AV1859" s="1">
        <v>76</v>
      </c>
      <c r="AW1859" s="1">
        <v>0</v>
      </c>
      <c r="BB1859" s="7">
        <f>IF(Q1859&gt;0,RANK(Q1859,(N1859:P1859,Q1859:AE1859)),0)</f>
        <v>0</v>
      </c>
      <c r="BC1859" s="7">
        <f>IF(R1859&gt;0,RANK(R1859,(N1859:P1859,Q1859:AE1859)),0)</f>
        <v>4</v>
      </c>
      <c r="BD1859" s="7">
        <f>IF(T1859&gt;0,RANK(T1859,(N1859:P1859,Q1859:AE1859)),0)</f>
        <v>0</v>
      </c>
      <c r="BE1859" s="7">
        <f>IF(S1859&gt;0,RANK(S1859,(N1859:P1859,Q1859:AE1859)),0)</f>
        <v>0</v>
      </c>
      <c r="BF1859" s="2">
        <f t="shared" si="726"/>
        <v>0</v>
      </c>
      <c r="BG1859" s="2">
        <f t="shared" si="727"/>
        <v>1.8366715644575053E-3</v>
      </c>
      <c r="BH1859" s="2">
        <f t="shared" si="728"/>
        <v>0</v>
      </c>
      <c r="BI1859" s="2">
        <f t="shared" si="729"/>
        <v>0</v>
      </c>
      <c r="BK1859" t="s">
        <v>24</v>
      </c>
      <c r="BL1859" t="s">
        <v>1250</v>
      </c>
      <c r="BO1859" s="99">
        <v>47</v>
      </c>
      <c r="BP1859" s="97">
        <v>125</v>
      </c>
      <c r="BQ1859" s="103">
        <f t="shared" si="730"/>
        <v>47125</v>
      </c>
      <c r="BS1859" s="7" t="s">
        <v>2466</v>
      </c>
      <c r="BT1859" s="95"/>
      <c r="BU1859" s="95"/>
      <c r="BV1859" s="95"/>
      <c r="BW1859" s="1"/>
      <c r="BX1859" s="1"/>
    </row>
    <row r="1860" spans="1:76" ht="14" hidden="1" customHeight="1" outlineLevel="1" x14ac:dyDescent="0.2">
      <c r="A1860" t="s">
        <v>535</v>
      </c>
      <c r="B1860" t="s">
        <v>1250</v>
      </c>
      <c r="C1860" s="1">
        <f t="shared" si="721"/>
        <v>2506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0</v>
      </c>
      <c r="G1860" s="1">
        <f t="shared" si="710"/>
        <v>1420</v>
      </c>
      <c r="H1860" s="2">
        <f t="shared" si="711"/>
        <v>0.56664006384676779</v>
      </c>
      <c r="I1860" s="2"/>
      <c r="J1860" s="2">
        <f t="shared" si="722"/>
        <v>0.20909816440542697</v>
      </c>
      <c r="K1860" s="2">
        <f t="shared" si="723"/>
        <v>0.77573822825219474</v>
      </c>
      <c r="L1860" s="2">
        <f t="shared" si="724"/>
        <v>0</v>
      </c>
      <c r="M1860" s="2">
        <f t="shared" si="725"/>
        <v>1.5163607342378316E-2</v>
      </c>
      <c r="N1860" s="1">
        <v>524</v>
      </c>
      <c r="O1860" s="1">
        <v>1944</v>
      </c>
      <c r="Q1860" s="61"/>
      <c r="R1860" s="61">
        <v>0</v>
      </c>
      <c r="S1860" s="61"/>
      <c r="T1860" s="61"/>
      <c r="U1860" s="61"/>
      <c r="V1860" s="61"/>
      <c r="W1860" s="61"/>
      <c r="X1860" s="61">
        <v>0</v>
      </c>
      <c r="Y1860" s="61">
        <v>3</v>
      </c>
      <c r="Z1860" s="61">
        <v>2</v>
      </c>
      <c r="AA1860" s="1">
        <v>0</v>
      </c>
      <c r="AB1860" s="1">
        <v>2</v>
      </c>
      <c r="AC1860" s="1">
        <v>1</v>
      </c>
      <c r="AD1860" s="1">
        <v>1</v>
      </c>
      <c r="AE1860" s="1">
        <v>0</v>
      </c>
      <c r="AF1860" s="1">
        <v>2</v>
      </c>
      <c r="AG1860" s="1">
        <v>1</v>
      </c>
      <c r="AH1860" s="1">
        <v>0</v>
      </c>
      <c r="AI1860" s="1">
        <v>0</v>
      </c>
      <c r="AJ1860" s="1">
        <v>0</v>
      </c>
      <c r="AK1860" s="1">
        <v>1</v>
      </c>
      <c r="AL1860" s="1">
        <v>3</v>
      </c>
      <c r="AM1860" s="1">
        <v>0</v>
      </c>
      <c r="AN1860" s="1">
        <v>0</v>
      </c>
      <c r="AO1860" s="1">
        <v>0</v>
      </c>
      <c r="AP1860" s="1">
        <v>3</v>
      </c>
      <c r="AQ1860" s="1">
        <v>2</v>
      </c>
      <c r="AR1860" s="1">
        <v>3</v>
      </c>
      <c r="AS1860" s="1">
        <v>2</v>
      </c>
      <c r="AT1860" s="1">
        <v>7</v>
      </c>
      <c r="AU1860" s="1">
        <v>1</v>
      </c>
      <c r="AV1860" s="1">
        <v>4</v>
      </c>
      <c r="AW1860" s="1">
        <v>0</v>
      </c>
      <c r="BB1860" s="7">
        <f>IF(Q1860&gt;0,RANK(Q1860,(N1860:P1860,Q1860:AE1860)),0)</f>
        <v>0</v>
      </c>
      <c r="BC1860" s="7">
        <f>IF(R1860&gt;0,RANK(R1860,(N1860:P1860,Q1860:AE1860)),0)</f>
        <v>0</v>
      </c>
      <c r="BD1860" s="7">
        <f>IF(T1860&gt;0,RANK(T1860,(N1860:P1860,Q1860:AE1860)),0)</f>
        <v>0</v>
      </c>
      <c r="BE1860" s="7">
        <f>IF(S1860&gt;0,RANK(S1860,(N1860:P1860,Q1860:AE1860)),0)</f>
        <v>0</v>
      </c>
      <c r="BF1860" s="2">
        <f t="shared" si="726"/>
        <v>0</v>
      </c>
      <c r="BG1860" s="2">
        <f t="shared" si="727"/>
        <v>0</v>
      </c>
      <c r="BH1860" s="2">
        <f t="shared" si="728"/>
        <v>0</v>
      </c>
      <c r="BI1860" s="2">
        <f t="shared" si="729"/>
        <v>0</v>
      </c>
      <c r="BK1860" t="s">
        <v>535</v>
      </c>
      <c r="BL1860" t="s">
        <v>1250</v>
      </c>
      <c r="BO1860" s="99">
        <v>47</v>
      </c>
      <c r="BP1860" s="97">
        <v>127</v>
      </c>
      <c r="BQ1860" s="103">
        <f t="shared" si="730"/>
        <v>47127</v>
      </c>
      <c r="BS1860" s="7" t="s">
        <v>2466</v>
      </c>
      <c r="BT1860" s="95"/>
      <c r="BU1860" s="95"/>
      <c r="BV1860" s="95"/>
      <c r="BX1860" s="1"/>
    </row>
    <row r="1861" spans="1:76" ht="14" hidden="1" customHeight="1" outlineLevel="1" x14ac:dyDescent="0.2">
      <c r="A1861" t="s">
        <v>185</v>
      </c>
      <c r="B1861" t="s">
        <v>1250</v>
      </c>
      <c r="C1861" s="1">
        <f t="shared" ref="C1861:C1892" si="731">SUM(N1861:AY1861)</f>
        <v>5633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ref="G1861:G1892" si="732">IF(C1861&gt;0,MAX(N1861:P1861)-LARGE(N1861:P1861,2),0)</f>
        <v>3088</v>
      </c>
      <c r="H1861" s="2">
        <f t="shared" ref="H1861:H1894" si="733">IF(C1861&gt;0,G1861/C1861,0)</f>
        <v>0.54819811823184805</v>
      </c>
      <c r="I1861" s="2"/>
      <c r="J1861" s="2">
        <f t="shared" ref="J1861:J1892" si="734">IF($C1861=0,"-",N1861/$C1861)</f>
        <v>0.22066394461210723</v>
      </c>
      <c r="K1861" s="2">
        <f t="shared" ref="K1861:K1892" si="735">IF($C1861=0,"-",O1861/$C1861)</f>
        <v>0.76886206284395531</v>
      </c>
      <c r="L1861" s="2">
        <f t="shared" ref="L1861:L1892" si="736">IF($C1861=0,"-",P1861/$C1861)</f>
        <v>0</v>
      </c>
      <c r="M1861" s="2">
        <f t="shared" ref="M1861:M1892" si="737">IF(C1861=0,"-",(1-J1861-K1861-L1861))</f>
        <v>1.0473992543937438E-2</v>
      </c>
      <c r="N1861" s="1">
        <v>1243</v>
      </c>
      <c r="O1861" s="1">
        <v>4331</v>
      </c>
      <c r="Q1861" s="61"/>
      <c r="R1861" s="61">
        <v>2</v>
      </c>
      <c r="S1861" s="61"/>
      <c r="T1861" s="61"/>
      <c r="U1861" s="61"/>
      <c r="V1861" s="61"/>
      <c r="W1861" s="61"/>
      <c r="X1861" s="61">
        <v>11</v>
      </c>
      <c r="Y1861" s="61">
        <v>9</v>
      </c>
      <c r="Z1861" s="61">
        <v>3</v>
      </c>
      <c r="AA1861" s="1">
        <v>2</v>
      </c>
      <c r="AB1861" s="1">
        <v>3</v>
      </c>
      <c r="AC1861" s="1">
        <v>0</v>
      </c>
      <c r="AD1861" s="1">
        <v>1</v>
      </c>
      <c r="AE1861" s="1">
        <v>1</v>
      </c>
      <c r="AF1861" s="1">
        <v>1</v>
      </c>
      <c r="AG1861" s="1">
        <v>0</v>
      </c>
      <c r="AH1861" s="1">
        <v>0</v>
      </c>
      <c r="AI1861" s="1">
        <v>1</v>
      </c>
      <c r="AJ1861" s="1">
        <v>1</v>
      </c>
      <c r="AK1861" s="1">
        <v>1</v>
      </c>
      <c r="AL1861" s="1">
        <v>4</v>
      </c>
      <c r="AM1861" s="1">
        <v>1</v>
      </c>
      <c r="AN1861" s="1">
        <v>1</v>
      </c>
      <c r="AO1861" s="1">
        <v>3</v>
      </c>
      <c r="AP1861" s="1">
        <v>0</v>
      </c>
      <c r="AQ1861" s="1">
        <v>0</v>
      </c>
      <c r="AR1861" s="1">
        <v>7</v>
      </c>
      <c r="AS1861" s="1">
        <v>0</v>
      </c>
      <c r="AT1861" s="1">
        <v>1</v>
      </c>
      <c r="AU1861" s="1">
        <v>1</v>
      </c>
      <c r="AV1861" s="1">
        <v>5</v>
      </c>
      <c r="AW1861" s="1">
        <v>0</v>
      </c>
      <c r="BB1861" s="7">
        <f>IF(Q1861&gt;0,RANK(Q1861,(N1861:P1861,Q1861:AE1861)),0)</f>
        <v>0</v>
      </c>
      <c r="BC1861" s="7">
        <f>IF(R1861&gt;0,RANK(R1861,(N1861:P1861,Q1861:AE1861)),0)</f>
        <v>7</v>
      </c>
      <c r="BD1861" s="7">
        <f>IF(T1861&gt;0,RANK(T1861,(N1861:P1861,Q1861:AE1861)),0)</f>
        <v>0</v>
      </c>
      <c r="BE1861" s="7">
        <f>IF(S1861&gt;0,RANK(S1861,(N1861:P1861,Q1861:AE1861)),0)</f>
        <v>0</v>
      </c>
      <c r="BF1861" s="2">
        <f t="shared" ref="BF1861:BF1892" si="738">IF($C1861=0,"-",Q1861/$C1861)</f>
        <v>0</v>
      </c>
      <c r="BG1861" s="2">
        <f t="shared" ref="BG1861:BG1892" si="739">IF($C1861=0,"-",R1861/$C1861)</f>
        <v>3.5505059470974611E-4</v>
      </c>
      <c r="BH1861" s="2">
        <f t="shared" ref="BH1861:BH1892" si="740">IF($C1861=0,"-",T1861/$C1861)</f>
        <v>0</v>
      </c>
      <c r="BI1861" s="2">
        <f t="shared" ref="BI1861:BI1892" si="741">IF($C1861=0,"-",S1861/$C1861)</f>
        <v>0</v>
      </c>
      <c r="BK1861" t="s">
        <v>185</v>
      </c>
      <c r="BL1861" t="s">
        <v>1250</v>
      </c>
      <c r="BO1861" s="99">
        <v>47</v>
      </c>
      <c r="BP1861" s="97">
        <v>129</v>
      </c>
      <c r="BQ1861" s="103">
        <f t="shared" ref="BQ1861:BQ1891" si="742">BO1861*1000+BP1861</f>
        <v>47129</v>
      </c>
      <c r="BS1861" s="7" t="s">
        <v>2466</v>
      </c>
      <c r="BT1861" s="95"/>
      <c r="BU1861" s="95"/>
      <c r="BV1861" s="95"/>
      <c r="BW1861" s="1"/>
      <c r="BX1861" s="1"/>
    </row>
    <row r="1862" spans="1:76" ht="14" hidden="1" customHeight="1" outlineLevel="1" x14ac:dyDescent="0.2">
      <c r="A1862" t="s">
        <v>536</v>
      </c>
      <c r="B1862" t="s">
        <v>1250</v>
      </c>
      <c r="C1862" s="1">
        <f t="shared" si="731"/>
        <v>9578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1">
        <f t="shared" si="732"/>
        <v>5372</v>
      </c>
      <c r="H1862" s="2">
        <f t="shared" si="733"/>
        <v>0.5608686573397369</v>
      </c>
      <c r="I1862" s="2"/>
      <c r="J1862" s="2">
        <f t="shared" si="734"/>
        <v>0.21434537481728963</v>
      </c>
      <c r="K1862" s="2">
        <f t="shared" si="735"/>
        <v>0.77521403215702656</v>
      </c>
      <c r="L1862" s="2">
        <f t="shared" si="736"/>
        <v>0</v>
      </c>
      <c r="M1862" s="2">
        <f t="shared" si="737"/>
        <v>1.0440593025683786E-2</v>
      </c>
      <c r="N1862" s="1">
        <v>2053</v>
      </c>
      <c r="O1862" s="1">
        <v>7425</v>
      </c>
      <c r="Q1862" s="61"/>
      <c r="R1862" s="61">
        <v>2</v>
      </c>
      <c r="S1862" s="61"/>
      <c r="T1862" s="61"/>
      <c r="U1862" s="61"/>
      <c r="V1862" s="61"/>
      <c r="W1862" s="61"/>
      <c r="X1862" s="61">
        <v>22</v>
      </c>
      <c r="Y1862" s="61">
        <v>30</v>
      </c>
      <c r="Z1862" s="61">
        <v>5</v>
      </c>
      <c r="AA1862" s="1">
        <v>6</v>
      </c>
      <c r="AB1862" s="1">
        <v>9</v>
      </c>
      <c r="AC1862" s="1">
        <v>1</v>
      </c>
      <c r="AD1862" s="1">
        <v>0</v>
      </c>
      <c r="AE1862" s="1">
        <v>0</v>
      </c>
      <c r="AF1862" s="1">
        <v>0</v>
      </c>
      <c r="AG1862" s="1">
        <v>2</v>
      </c>
      <c r="AH1862" s="1">
        <v>2</v>
      </c>
      <c r="AI1862" s="1">
        <v>0</v>
      </c>
      <c r="AJ1862" s="1">
        <v>0</v>
      </c>
      <c r="AK1862" s="1">
        <v>1</v>
      </c>
      <c r="AL1862" s="1">
        <v>5</v>
      </c>
      <c r="AM1862" s="1">
        <v>1</v>
      </c>
      <c r="AN1862" s="1">
        <v>1</v>
      </c>
      <c r="AO1862" s="1">
        <v>1</v>
      </c>
      <c r="AP1862" s="1">
        <v>0</v>
      </c>
      <c r="AQ1862" s="1">
        <v>6</v>
      </c>
      <c r="AR1862" s="1">
        <v>0</v>
      </c>
      <c r="AS1862" s="1">
        <v>1</v>
      </c>
      <c r="AT1862" s="1">
        <v>0</v>
      </c>
      <c r="AU1862" s="1">
        <v>3</v>
      </c>
      <c r="AV1862" s="1">
        <v>2</v>
      </c>
      <c r="AW1862" s="1">
        <v>0</v>
      </c>
      <c r="BB1862" s="7">
        <f>IF(Q1862&gt;0,RANK(Q1862,(N1862:P1862,Q1862:AE1862)),0)</f>
        <v>0</v>
      </c>
      <c r="BC1862" s="7">
        <f>IF(R1862&gt;0,RANK(R1862,(N1862:P1862,Q1862:AE1862)),0)</f>
        <v>8</v>
      </c>
      <c r="BD1862" s="7">
        <f>IF(T1862&gt;0,RANK(T1862,(N1862:P1862,Q1862:AE1862)),0)</f>
        <v>0</v>
      </c>
      <c r="BE1862" s="7">
        <f>IF(S1862&gt;0,RANK(S1862,(N1862:P1862,Q1862:AE1862)),0)</f>
        <v>0</v>
      </c>
      <c r="BF1862" s="2">
        <f t="shared" si="738"/>
        <v>0</v>
      </c>
      <c r="BG1862" s="2">
        <f t="shared" si="739"/>
        <v>2.0881186051367718E-4</v>
      </c>
      <c r="BH1862" s="2">
        <f t="shared" si="740"/>
        <v>0</v>
      </c>
      <c r="BI1862" s="2">
        <f t="shared" si="741"/>
        <v>0</v>
      </c>
      <c r="BK1862" t="s">
        <v>536</v>
      </c>
      <c r="BL1862" t="s">
        <v>1250</v>
      </c>
      <c r="BO1862" s="99">
        <v>47</v>
      </c>
      <c r="BP1862" s="97">
        <v>131</v>
      </c>
      <c r="BQ1862" s="103">
        <f t="shared" si="742"/>
        <v>47131</v>
      </c>
      <c r="BS1862" s="7" t="s">
        <v>2466</v>
      </c>
      <c r="BT1862" s="95"/>
      <c r="BU1862" s="95"/>
      <c r="BV1862" s="95"/>
      <c r="BW1862" s="1"/>
      <c r="BX1862" s="1"/>
    </row>
    <row r="1863" spans="1:76" ht="14" hidden="1" customHeight="1" outlineLevel="1" x14ac:dyDescent="0.2">
      <c r="A1863" t="s">
        <v>635</v>
      </c>
      <c r="B1863" t="s">
        <v>1250</v>
      </c>
      <c r="C1863" s="1">
        <f t="shared" si="731"/>
        <v>7224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1">
        <f t="shared" si="732"/>
        <v>2738</v>
      </c>
      <c r="H1863" s="2">
        <f t="shared" si="733"/>
        <v>0.3790143964562569</v>
      </c>
      <c r="I1863" s="2"/>
      <c r="J1863" s="2">
        <f t="shared" si="734"/>
        <v>0.30633997785160577</v>
      </c>
      <c r="K1863" s="2">
        <f t="shared" si="735"/>
        <v>0.68535437430786272</v>
      </c>
      <c r="L1863" s="2">
        <f t="shared" si="736"/>
        <v>0</v>
      </c>
      <c r="M1863" s="2">
        <f t="shared" si="737"/>
        <v>8.3056478405314493E-3</v>
      </c>
      <c r="N1863" s="1">
        <v>2213</v>
      </c>
      <c r="O1863" s="1">
        <v>4951</v>
      </c>
      <c r="Q1863" s="61"/>
      <c r="R1863" s="61">
        <v>2</v>
      </c>
      <c r="S1863" s="61"/>
      <c r="T1863" s="61"/>
      <c r="U1863" s="61"/>
      <c r="V1863" s="61"/>
      <c r="W1863" s="61"/>
      <c r="X1863" s="61">
        <v>6</v>
      </c>
      <c r="Y1863" s="61">
        <v>5</v>
      </c>
      <c r="Z1863" s="61">
        <v>1</v>
      </c>
      <c r="AA1863" s="1">
        <v>0</v>
      </c>
      <c r="AB1863" s="1">
        <v>0</v>
      </c>
      <c r="AC1863" s="1">
        <v>2</v>
      </c>
      <c r="AD1863" s="1">
        <v>6</v>
      </c>
      <c r="AE1863" s="1">
        <v>0</v>
      </c>
      <c r="AF1863" s="1">
        <v>3</v>
      </c>
      <c r="AG1863" s="1">
        <v>0</v>
      </c>
      <c r="AH1863" s="1">
        <v>1</v>
      </c>
      <c r="AI1863" s="1">
        <v>0</v>
      </c>
      <c r="AJ1863" s="1">
        <v>0</v>
      </c>
      <c r="AK1863" s="1">
        <v>1</v>
      </c>
      <c r="AL1863" s="1">
        <v>2</v>
      </c>
      <c r="AM1863" s="1">
        <v>3</v>
      </c>
      <c r="AN1863" s="1">
        <v>0</v>
      </c>
      <c r="AO1863" s="1">
        <v>1</v>
      </c>
      <c r="AP1863" s="1">
        <v>1</v>
      </c>
      <c r="AQ1863" s="1">
        <v>2</v>
      </c>
      <c r="AR1863" s="1">
        <v>2</v>
      </c>
      <c r="AS1863" s="1">
        <v>1</v>
      </c>
      <c r="AT1863" s="1">
        <v>2</v>
      </c>
      <c r="AU1863" s="1">
        <v>9</v>
      </c>
      <c r="AV1863" s="1">
        <v>10</v>
      </c>
      <c r="AW1863" s="1">
        <v>0</v>
      </c>
      <c r="BB1863" s="7">
        <f>IF(Q1863&gt;0,RANK(Q1863,(N1863:P1863,Q1863:AE1863)),0)</f>
        <v>0</v>
      </c>
      <c r="BC1863" s="7">
        <f>IF(R1863&gt;0,RANK(R1863,(N1863:P1863,Q1863:AE1863)),0)</f>
        <v>6</v>
      </c>
      <c r="BD1863" s="7">
        <f>IF(T1863&gt;0,RANK(T1863,(N1863:P1863,Q1863:AE1863)),0)</f>
        <v>0</v>
      </c>
      <c r="BE1863" s="7">
        <f>IF(S1863&gt;0,RANK(S1863,(N1863:P1863,Q1863:AE1863)),0)</f>
        <v>0</v>
      </c>
      <c r="BF1863" s="2">
        <f t="shared" si="738"/>
        <v>0</v>
      </c>
      <c r="BG1863" s="2">
        <f t="shared" si="739"/>
        <v>2.768549280177187E-4</v>
      </c>
      <c r="BH1863" s="2">
        <f t="shared" si="740"/>
        <v>0</v>
      </c>
      <c r="BI1863" s="2">
        <f t="shared" si="741"/>
        <v>0</v>
      </c>
      <c r="BK1863" t="s">
        <v>635</v>
      </c>
      <c r="BL1863" t="s">
        <v>1250</v>
      </c>
      <c r="BO1863" s="99">
        <v>47</v>
      </c>
      <c r="BP1863" s="97">
        <v>133</v>
      </c>
      <c r="BQ1863" s="103">
        <f t="shared" si="742"/>
        <v>47133</v>
      </c>
      <c r="BS1863" s="7" t="s">
        <v>2466</v>
      </c>
      <c r="BT1863" s="95"/>
      <c r="BU1863" s="95"/>
      <c r="BV1863" s="95"/>
      <c r="BW1863" s="1"/>
      <c r="BX1863" s="1"/>
    </row>
    <row r="1864" spans="1:76" ht="14" hidden="1" customHeight="1" outlineLevel="1" x14ac:dyDescent="0.2">
      <c r="A1864" t="s">
        <v>2217</v>
      </c>
      <c r="B1864" t="s">
        <v>1250</v>
      </c>
      <c r="C1864" s="1">
        <f t="shared" si="731"/>
        <v>2447</v>
      </c>
      <c r="D1864" s="7">
        <f>IF(N1864&gt;0, RANK(N1864,(N1864:P1864,Q1864:AE1864)),0)</f>
        <v>2</v>
      </c>
      <c r="E1864" s="7">
        <f>IF(O1864&gt;0,RANK(O1864,(N1864:P1864,Q1864:AE1864)),0)</f>
        <v>1</v>
      </c>
      <c r="F1864" s="7">
        <f>IF(P1864&gt;0,RANK(P1864,(N1864:P1864,Q1864:AE1864)),0)</f>
        <v>0</v>
      </c>
      <c r="G1864" s="1">
        <f t="shared" si="732"/>
        <v>1117</v>
      </c>
      <c r="H1864" s="2">
        <f t="shared" si="733"/>
        <v>0.45647731916632611</v>
      </c>
      <c r="I1864" s="2"/>
      <c r="J1864" s="2">
        <f t="shared" si="734"/>
        <v>0.26726604004903964</v>
      </c>
      <c r="K1864" s="2">
        <f t="shared" si="735"/>
        <v>0.7237433592153657</v>
      </c>
      <c r="L1864" s="2">
        <f t="shared" si="736"/>
        <v>0</v>
      </c>
      <c r="M1864" s="2">
        <f t="shared" si="737"/>
        <v>8.990600735594656E-3</v>
      </c>
      <c r="N1864" s="1">
        <v>654</v>
      </c>
      <c r="O1864" s="1">
        <v>1771</v>
      </c>
      <c r="Q1864" s="61"/>
      <c r="R1864" s="61">
        <v>3</v>
      </c>
      <c r="S1864" s="61"/>
      <c r="T1864" s="61"/>
      <c r="U1864" s="61"/>
      <c r="V1864" s="61"/>
      <c r="W1864" s="61"/>
      <c r="X1864" s="61">
        <v>5</v>
      </c>
      <c r="Y1864" s="61">
        <v>4</v>
      </c>
      <c r="Z1864" s="61">
        <v>1</v>
      </c>
      <c r="AA1864" s="1">
        <v>0</v>
      </c>
      <c r="AB1864" s="1">
        <v>2</v>
      </c>
      <c r="AC1864" s="1">
        <v>1</v>
      </c>
      <c r="AD1864" s="1">
        <v>1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2</v>
      </c>
      <c r="AR1864" s="1">
        <v>1</v>
      </c>
      <c r="AS1864" s="1">
        <v>0</v>
      </c>
      <c r="AT1864" s="1">
        <v>0</v>
      </c>
      <c r="AU1864" s="1">
        <v>0</v>
      </c>
      <c r="AV1864" s="1">
        <v>2</v>
      </c>
      <c r="AW1864" s="1">
        <v>0</v>
      </c>
      <c r="BB1864" s="7">
        <f>IF(Q1864&gt;0,RANK(Q1864,(N1864:P1864,Q1864:AE1864)),0)</f>
        <v>0</v>
      </c>
      <c r="BC1864" s="7">
        <f>IF(R1864&gt;0,RANK(R1864,(N1864:P1864,Q1864:AE1864)),0)</f>
        <v>5</v>
      </c>
      <c r="BD1864" s="7">
        <f>IF(T1864&gt;0,RANK(T1864,(N1864:P1864,Q1864:AE1864)),0)</f>
        <v>0</v>
      </c>
      <c r="BE1864" s="7">
        <f>IF(S1864&gt;0,RANK(S1864,(N1864:P1864,Q1864:AE1864)),0)</f>
        <v>0</v>
      </c>
      <c r="BF1864" s="2">
        <f t="shared" si="738"/>
        <v>0</v>
      </c>
      <c r="BG1864" s="2">
        <f t="shared" si="739"/>
        <v>1.2259910093992644E-3</v>
      </c>
      <c r="BH1864" s="2">
        <f t="shared" si="740"/>
        <v>0</v>
      </c>
      <c r="BI1864" s="2">
        <f t="shared" si="741"/>
        <v>0</v>
      </c>
      <c r="BK1864" t="s">
        <v>2217</v>
      </c>
      <c r="BL1864" t="s">
        <v>1250</v>
      </c>
      <c r="BO1864" s="99">
        <v>47</v>
      </c>
      <c r="BP1864" s="97">
        <v>135</v>
      </c>
      <c r="BQ1864" s="103">
        <f t="shared" si="742"/>
        <v>47135</v>
      </c>
      <c r="BS1864" s="7" t="s">
        <v>2466</v>
      </c>
      <c r="BT1864" s="95"/>
      <c r="BU1864" s="95"/>
      <c r="BV1864" s="95"/>
      <c r="BW1864" s="1"/>
    </row>
    <row r="1865" spans="1:76" ht="14" hidden="1" customHeight="1" outlineLevel="1" x14ac:dyDescent="0.2">
      <c r="A1865" t="s">
        <v>520</v>
      </c>
      <c r="B1865" t="s">
        <v>1250</v>
      </c>
      <c r="C1865" s="1">
        <f t="shared" si="731"/>
        <v>2284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1">
        <f t="shared" si="732"/>
        <v>1103</v>
      </c>
      <c r="H1865" s="2">
        <f t="shared" si="733"/>
        <v>0.48292469352014011</v>
      </c>
      <c r="I1865" s="2"/>
      <c r="J1865" s="2">
        <f t="shared" si="734"/>
        <v>0.25656742556917689</v>
      </c>
      <c r="K1865" s="2">
        <f t="shared" si="735"/>
        <v>0.739492119089317</v>
      </c>
      <c r="L1865" s="2">
        <f t="shared" si="736"/>
        <v>0</v>
      </c>
      <c r="M1865" s="2">
        <f t="shared" si="737"/>
        <v>3.9404553415061105E-3</v>
      </c>
      <c r="N1865" s="1">
        <v>586</v>
      </c>
      <c r="O1865" s="1">
        <v>1689</v>
      </c>
      <c r="Q1865" s="61"/>
      <c r="R1865" s="61">
        <v>0</v>
      </c>
      <c r="S1865" s="61"/>
      <c r="T1865" s="61"/>
      <c r="U1865" s="61"/>
      <c r="V1865" s="61"/>
      <c r="W1865" s="61"/>
      <c r="X1865" s="61">
        <v>2</v>
      </c>
      <c r="Y1865" s="61">
        <v>3</v>
      </c>
      <c r="Z1865" s="6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1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1</v>
      </c>
      <c r="AR1865" s="1">
        <v>0</v>
      </c>
      <c r="AS1865" s="1">
        <v>0</v>
      </c>
      <c r="AT1865" s="1">
        <v>0</v>
      </c>
      <c r="AU1865" s="1">
        <v>0</v>
      </c>
      <c r="AV1865" s="1">
        <v>1</v>
      </c>
      <c r="AW1865" s="1">
        <v>0</v>
      </c>
      <c r="BB1865" s="7">
        <f>IF(Q1865&gt;0,RANK(Q1865,(N1865:P1865,Q1865:AE1865)),0)</f>
        <v>0</v>
      </c>
      <c r="BC1865" s="7">
        <f>IF(R1865&gt;0,RANK(R1865,(N1865:P1865,Q1865:AE1865)),0)</f>
        <v>0</v>
      </c>
      <c r="BD1865" s="7">
        <f>IF(T1865&gt;0,RANK(T1865,(N1865:P1865,Q1865:AE1865)),0)</f>
        <v>0</v>
      </c>
      <c r="BE1865" s="7">
        <f>IF(S1865&gt;0,RANK(S1865,(N1865:P1865,Q1865:AE1865)),0)</f>
        <v>0</v>
      </c>
      <c r="BF1865" s="2">
        <f t="shared" si="738"/>
        <v>0</v>
      </c>
      <c r="BG1865" s="2">
        <f t="shared" si="739"/>
        <v>0</v>
      </c>
      <c r="BH1865" s="2">
        <f t="shared" si="740"/>
        <v>0</v>
      </c>
      <c r="BI1865" s="2">
        <f t="shared" si="741"/>
        <v>0</v>
      </c>
      <c r="BK1865" t="s">
        <v>520</v>
      </c>
      <c r="BL1865" t="s">
        <v>1250</v>
      </c>
      <c r="BO1865" s="99">
        <v>47</v>
      </c>
      <c r="BP1865" s="97">
        <v>137</v>
      </c>
      <c r="BQ1865" s="103">
        <f t="shared" si="742"/>
        <v>47137</v>
      </c>
      <c r="BS1865" s="7" t="s">
        <v>2466</v>
      </c>
      <c r="BT1865" s="95"/>
      <c r="BU1865" s="95"/>
      <c r="BV1865" s="95"/>
      <c r="BX1865" s="1"/>
    </row>
    <row r="1866" spans="1:76" ht="14" hidden="1" customHeight="1" outlineLevel="1" x14ac:dyDescent="0.2">
      <c r="A1866" t="s">
        <v>955</v>
      </c>
      <c r="B1866" t="s">
        <v>1250</v>
      </c>
      <c r="C1866" s="1">
        <f t="shared" si="731"/>
        <v>5833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1">
        <f t="shared" si="732"/>
        <v>2937</v>
      </c>
      <c r="H1866" s="2">
        <f t="shared" si="733"/>
        <v>0.50351448654208808</v>
      </c>
      <c r="I1866" s="2"/>
      <c r="J1866" s="2">
        <f t="shared" si="734"/>
        <v>0.24378535916338076</v>
      </c>
      <c r="K1866" s="2">
        <f t="shared" si="735"/>
        <v>0.74729984570546892</v>
      </c>
      <c r="L1866" s="2">
        <f t="shared" si="736"/>
        <v>0</v>
      </c>
      <c r="M1866" s="2">
        <f t="shared" si="737"/>
        <v>8.9147951311503437E-3</v>
      </c>
      <c r="N1866" s="1">
        <v>1422</v>
      </c>
      <c r="O1866" s="1">
        <v>4359</v>
      </c>
      <c r="Q1866" s="61"/>
      <c r="R1866" s="61">
        <v>1</v>
      </c>
      <c r="S1866" s="61"/>
      <c r="T1866" s="61"/>
      <c r="U1866" s="61"/>
      <c r="V1866" s="61"/>
      <c r="W1866" s="61"/>
      <c r="X1866" s="61">
        <v>11</v>
      </c>
      <c r="Y1866" s="61">
        <v>7</v>
      </c>
      <c r="Z1866" s="61">
        <v>2</v>
      </c>
      <c r="AA1866" s="1">
        <v>0</v>
      </c>
      <c r="AB1866" s="1">
        <v>2</v>
      </c>
      <c r="AC1866" s="1">
        <v>0</v>
      </c>
      <c r="AD1866" s="1">
        <v>2</v>
      </c>
      <c r="AE1866" s="1">
        <v>2</v>
      </c>
      <c r="AF1866" s="1">
        <v>1</v>
      </c>
      <c r="AG1866" s="1">
        <v>1</v>
      </c>
      <c r="AH1866" s="1">
        <v>1</v>
      </c>
      <c r="AI1866" s="1">
        <v>1</v>
      </c>
      <c r="AJ1866" s="1">
        <v>0</v>
      </c>
      <c r="AK1866" s="1">
        <v>0</v>
      </c>
      <c r="AL1866" s="1">
        <v>8</v>
      </c>
      <c r="AM1866" s="1">
        <v>1</v>
      </c>
      <c r="AN1866" s="1">
        <v>0</v>
      </c>
      <c r="AO1866" s="1">
        <v>0</v>
      </c>
      <c r="AP1866" s="1">
        <v>0</v>
      </c>
      <c r="AQ1866" s="1">
        <v>10</v>
      </c>
      <c r="AR1866" s="1">
        <v>1</v>
      </c>
      <c r="AS1866" s="1">
        <v>0</v>
      </c>
      <c r="AT1866" s="1">
        <v>0</v>
      </c>
      <c r="AU1866" s="1">
        <v>0</v>
      </c>
      <c r="AV1866" s="1">
        <v>1</v>
      </c>
      <c r="AW1866" s="1">
        <v>0</v>
      </c>
      <c r="BB1866" s="7">
        <f>IF(Q1866&gt;0,RANK(Q1866,(N1866:P1866,Q1866:AE1866)),0)</f>
        <v>0</v>
      </c>
      <c r="BC1866" s="7">
        <f>IF(R1866&gt;0,RANK(R1866,(N1866:P1866,Q1866:AE1866)),0)</f>
        <v>9</v>
      </c>
      <c r="BD1866" s="7">
        <f>IF(T1866&gt;0,RANK(T1866,(N1866:P1866,Q1866:AE1866)),0)</f>
        <v>0</v>
      </c>
      <c r="BE1866" s="7">
        <f>IF(S1866&gt;0,RANK(S1866,(N1866:P1866,Q1866:AE1866)),0)</f>
        <v>0</v>
      </c>
      <c r="BF1866" s="2">
        <f t="shared" si="738"/>
        <v>0</v>
      </c>
      <c r="BG1866" s="2">
        <f t="shared" si="739"/>
        <v>1.7143836790673754E-4</v>
      </c>
      <c r="BH1866" s="2">
        <f t="shared" si="740"/>
        <v>0</v>
      </c>
      <c r="BI1866" s="2">
        <f t="shared" si="741"/>
        <v>0</v>
      </c>
      <c r="BK1866" t="s">
        <v>955</v>
      </c>
      <c r="BL1866" t="s">
        <v>1250</v>
      </c>
      <c r="BO1866" s="99">
        <v>47</v>
      </c>
      <c r="BP1866" s="97">
        <v>139</v>
      </c>
      <c r="BQ1866" s="103">
        <f t="shared" si="742"/>
        <v>47139</v>
      </c>
      <c r="BS1866" s="7" t="s">
        <v>2466</v>
      </c>
      <c r="BT1866" s="95"/>
      <c r="BU1866" s="95"/>
      <c r="BV1866" s="95"/>
      <c r="BW1866" s="1"/>
      <c r="BX1866" s="1"/>
    </row>
    <row r="1867" spans="1:76" ht="14" hidden="1" customHeight="1" outlineLevel="1" x14ac:dyDescent="0.2">
      <c r="A1867" t="s">
        <v>956</v>
      </c>
      <c r="B1867" t="s">
        <v>1250</v>
      </c>
      <c r="C1867" s="1">
        <f t="shared" si="731"/>
        <v>24369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0</v>
      </c>
      <c r="G1867" s="1">
        <f t="shared" si="732"/>
        <v>8697</v>
      </c>
      <c r="H1867" s="2">
        <f t="shared" si="733"/>
        <v>0.35688784931675488</v>
      </c>
      <c r="I1867" s="2"/>
      <c r="J1867" s="2">
        <f t="shared" si="734"/>
        <v>0.31638557183306659</v>
      </c>
      <c r="K1867" s="2">
        <f t="shared" si="735"/>
        <v>0.67327342114982147</v>
      </c>
      <c r="L1867" s="2">
        <f t="shared" si="736"/>
        <v>0</v>
      </c>
      <c r="M1867" s="2">
        <f t="shared" si="737"/>
        <v>1.0341007017111936E-2</v>
      </c>
      <c r="N1867" s="1">
        <v>7710</v>
      </c>
      <c r="O1867" s="1">
        <v>16407</v>
      </c>
      <c r="Q1867" s="61"/>
      <c r="R1867" s="61">
        <v>12</v>
      </c>
      <c r="S1867" s="61"/>
      <c r="T1867" s="61"/>
      <c r="U1867" s="61"/>
      <c r="V1867" s="61"/>
      <c r="W1867" s="61"/>
      <c r="X1867" s="61">
        <v>25</v>
      </c>
      <c r="Y1867" s="61">
        <v>31</v>
      </c>
      <c r="Z1867" s="61">
        <v>6</v>
      </c>
      <c r="AA1867" s="1">
        <v>9</v>
      </c>
      <c r="AB1867" s="1">
        <v>1</v>
      </c>
      <c r="AC1867" s="1">
        <v>4</v>
      </c>
      <c r="AD1867" s="1">
        <v>6</v>
      </c>
      <c r="AE1867" s="1">
        <v>3</v>
      </c>
      <c r="AF1867" s="1">
        <v>3</v>
      </c>
      <c r="AG1867" s="1">
        <v>7</v>
      </c>
      <c r="AH1867" s="1">
        <v>5</v>
      </c>
      <c r="AI1867" s="1">
        <v>1</v>
      </c>
      <c r="AJ1867" s="1">
        <v>11</v>
      </c>
      <c r="AK1867" s="1">
        <v>2</v>
      </c>
      <c r="AL1867" s="1">
        <v>20</v>
      </c>
      <c r="AM1867" s="1">
        <v>6</v>
      </c>
      <c r="AN1867" s="1">
        <v>1</v>
      </c>
      <c r="AO1867" s="1">
        <v>4</v>
      </c>
      <c r="AP1867" s="1">
        <v>4</v>
      </c>
      <c r="AQ1867" s="1">
        <v>5</v>
      </c>
      <c r="AR1867" s="1">
        <v>9</v>
      </c>
      <c r="AS1867" s="1">
        <v>2</v>
      </c>
      <c r="AT1867" s="1">
        <v>2</v>
      </c>
      <c r="AU1867" s="1">
        <v>63</v>
      </c>
      <c r="AV1867" s="1">
        <v>10</v>
      </c>
      <c r="AW1867" s="1">
        <v>0</v>
      </c>
      <c r="BB1867" s="7">
        <f>IF(Q1867&gt;0,RANK(Q1867,(N1867:P1867,Q1867:AE1867)),0)</f>
        <v>0</v>
      </c>
      <c r="BC1867" s="7">
        <f>IF(R1867&gt;0,RANK(R1867,(N1867:P1867,Q1867:AE1867)),0)</f>
        <v>5</v>
      </c>
      <c r="BD1867" s="7">
        <f>IF(T1867&gt;0,RANK(T1867,(N1867:P1867,Q1867:AE1867)),0)</f>
        <v>0</v>
      </c>
      <c r="BE1867" s="7">
        <f>IF(S1867&gt;0,RANK(S1867,(N1867:P1867,Q1867:AE1867)),0)</f>
        <v>0</v>
      </c>
      <c r="BF1867" s="2">
        <f t="shared" si="738"/>
        <v>0</v>
      </c>
      <c r="BG1867" s="2">
        <f t="shared" si="739"/>
        <v>4.924289055767574E-4</v>
      </c>
      <c r="BH1867" s="2">
        <f t="shared" si="740"/>
        <v>0</v>
      </c>
      <c r="BI1867" s="2">
        <f t="shared" si="741"/>
        <v>0</v>
      </c>
      <c r="BK1867" t="s">
        <v>956</v>
      </c>
      <c r="BL1867" t="s">
        <v>1250</v>
      </c>
      <c r="BO1867" s="99">
        <v>47</v>
      </c>
      <c r="BP1867" s="97">
        <v>141</v>
      </c>
      <c r="BQ1867" s="103">
        <f t="shared" si="742"/>
        <v>47141</v>
      </c>
      <c r="BS1867" s="7" t="s">
        <v>2466</v>
      </c>
      <c r="BT1867" s="95"/>
      <c r="BU1867" s="95"/>
      <c r="BV1867" s="95"/>
      <c r="BW1867" s="1"/>
      <c r="BX1867" s="1"/>
    </row>
    <row r="1868" spans="1:76" ht="14" hidden="1" customHeight="1" outlineLevel="1" x14ac:dyDescent="0.2">
      <c r="A1868" t="s">
        <v>656</v>
      </c>
      <c r="B1868" t="s">
        <v>1250</v>
      </c>
      <c r="C1868" s="1">
        <f t="shared" si="731"/>
        <v>9394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0</v>
      </c>
      <c r="G1868" s="1">
        <f t="shared" si="732"/>
        <v>5456</v>
      </c>
      <c r="H1868" s="2">
        <f t="shared" si="733"/>
        <v>0.58079625292740045</v>
      </c>
      <c r="I1868" s="2"/>
      <c r="J1868" s="2">
        <f t="shared" si="734"/>
        <v>0.2050244837130083</v>
      </c>
      <c r="K1868" s="2">
        <f t="shared" si="735"/>
        <v>0.78582073664040875</v>
      </c>
      <c r="L1868" s="2">
        <f t="shared" si="736"/>
        <v>0</v>
      </c>
      <c r="M1868" s="2">
        <f t="shared" si="737"/>
        <v>9.1547796465829556E-3</v>
      </c>
      <c r="N1868" s="1">
        <v>1926</v>
      </c>
      <c r="O1868" s="1">
        <v>7382</v>
      </c>
      <c r="Q1868" s="61"/>
      <c r="R1868" s="61">
        <v>2</v>
      </c>
      <c r="S1868" s="61"/>
      <c r="T1868" s="61"/>
      <c r="U1868" s="61"/>
      <c r="V1868" s="61"/>
      <c r="W1868" s="61"/>
      <c r="X1868" s="61">
        <v>13</v>
      </c>
      <c r="Y1868" s="61">
        <v>19</v>
      </c>
      <c r="Z1868" s="61">
        <v>4</v>
      </c>
      <c r="AA1868" s="1">
        <v>3</v>
      </c>
      <c r="AB1868" s="1">
        <v>1</v>
      </c>
      <c r="AC1868" s="1">
        <v>3</v>
      </c>
      <c r="AD1868" s="1">
        <v>5</v>
      </c>
      <c r="AE1868" s="1">
        <v>5</v>
      </c>
      <c r="AF1868" s="1">
        <v>1</v>
      </c>
      <c r="AG1868" s="1">
        <v>0</v>
      </c>
      <c r="AH1868" s="1">
        <v>0</v>
      </c>
      <c r="AI1868" s="1">
        <v>1</v>
      </c>
      <c r="AJ1868" s="1">
        <v>1</v>
      </c>
      <c r="AK1868" s="1">
        <v>1</v>
      </c>
      <c r="AL1868" s="1">
        <v>6</v>
      </c>
      <c r="AM1868" s="1">
        <v>5</v>
      </c>
      <c r="AN1868" s="1">
        <v>1</v>
      </c>
      <c r="AO1868" s="1">
        <v>2</v>
      </c>
      <c r="AP1868" s="1">
        <v>2</v>
      </c>
      <c r="AQ1868" s="1">
        <v>4</v>
      </c>
      <c r="AR1868" s="1">
        <v>4</v>
      </c>
      <c r="AS1868" s="1">
        <v>0</v>
      </c>
      <c r="AT1868" s="1">
        <v>0</v>
      </c>
      <c r="AU1868" s="1">
        <v>2</v>
      </c>
      <c r="AV1868" s="1">
        <v>1</v>
      </c>
      <c r="AW1868" s="1">
        <v>0</v>
      </c>
      <c r="BB1868" s="7">
        <f>IF(Q1868&gt;0,RANK(Q1868,(N1868:P1868,Q1868:AE1868)),0)</f>
        <v>0</v>
      </c>
      <c r="BC1868" s="7">
        <f>IF(R1868&gt;0,RANK(R1868,(N1868:P1868,Q1868:AE1868)),0)</f>
        <v>10</v>
      </c>
      <c r="BD1868" s="7">
        <f>IF(T1868&gt;0,RANK(T1868,(N1868:P1868,Q1868:AE1868)),0)</f>
        <v>0</v>
      </c>
      <c r="BE1868" s="7">
        <f>IF(S1868&gt;0,RANK(S1868,(N1868:P1868,Q1868:AE1868)),0)</f>
        <v>0</v>
      </c>
      <c r="BF1868" s="2">
        <f t="shared" si="738"/>
        <v>0</v>
      </c>
      <c r="BG1868" s="2">
        <f t="shared" si="739"/>
        <v>2.1290185224611454E-4</v>
      </c>
      <c r="BH1868" s="2">
        <f t="shared" si="740"/>
        <v>0</v>
      </c>
      <c r="BI1868" s="2">
        <f t="shared" si="741"/>
        <v>0</v>
      </c>
      <c r="BK1868" t="s">
        <v>656</v>
      </c>
      <c r="BL1868" t="s">
        <v>1250</v>
      </c>
      <c r="BO1868" s="99">
        <v>47</v>
      </c>
      <c r="BP1868" s="97">
        <v>143</v>
      </c>
      <c r="BQ1868" s="103">
        <f t="shared" si="742"/>
        <v>47143</v>
      </c>
      <c r="BS1868" s="7" t="s">
        <v>2466</v>
      </c>
      <c r="BT1868" s="95"/>
      <c r="BU1868" s="95"/>
      <c r="BV1868" s="95"/>
      <c r="BW1868" s="1"/>
      <c r="BX1868" s="1"/>
    </row>
    <row r="1869" spans="1:76" ht="14" hidden="1" customHeight="1" outlineLevel="1" x14ac:dyDescent="0.2">
      <c r="A1869" t="s">
        <v>655</v>
      </c>
      <c r="B1869" t="s">
        <v>1250</v>
      </c>
      <c r="C1869" s="1">
        <f t="shared" si="731"/>
        <v>19284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0</v>
      </c>
      <c r="G1869" s="1">
        <f t="shared" si="732"/>
        <v>8661</v>
      </c>
      <c r="H1869" s="2">
        <f t="shared" si="733"/>
        <v>0.44912881144990668</v>
      </c>
      <c r="I1869" s="2"/>
      <c r="J1869" s="2">
        <f t="shared" si="734"/>
        <v>0.27001659406762085</v>
      </c>
      <c r="K1869" s="2">
        <f t="shared" si="735"/>
        <v>0.71914540551752748</v>
      </c>
      <c r="L1869" s="2">
        <f t="shared" si="736"/>
        <v>0</v>
      </c>
      <c r="M1869" s="2">
        <f t="shared" si="737"/>
        <v>1.0838000414851612E-2</v>
      </c>
      <c r="N1869" s="1">
        <v>5207</v>
      </c>
      <c r="O1869" s="1">
        <v>13868</v>
      </c>
      <c r="Q1869" s="61"/>
      <c r="R1869" s="61">
        <v>7</v>
      </c>
      <c r="S1869" s="61"/>
      <c r="T1869" s="61"/>
      <c r="U1869" s="61"/>
      <c r="V1869" s="61"/>
      <c r="W1869" s="61"/>
      <c r="X1869" s="61">
        <v>28</v>
      </c>
      <c r="Y1869" s="61">
        <v>52</v>
      </c>
      <c r="Z1869" s="61">
        <v>10</v>
      </c>
      <c r="AA1869" s="1">
        <v>8</v>
      </c>
      <c r="AB1869" s="1">
        <v>7</v>
      </c>
      <c r="AC1869" s="1">
        <v>5</v>
      </c>
      <c r="AD1869" s="1">
        <v>6</v>
      </c>
      <c r="AE1869" s="1">
        <v>4</v>
      </c>
      <c r="AF1869" s="1">
        <v>2</v>
      </c>
      <c r="AG1869" s="1">
        <v>8</v>
      </c>
      <c r="AH1869" s="1">
        <v>4</v>
      </c>
      <c r="AI1869" s="1">
        <v>0</v>
      </c>
      <c r="AJ1869" s="1">
        <v>2</v>
      </c>
      <c r="AK1869" s="1">
        <v>3</v>
      </c>
      <c r="AL1869" s="1">
        <v>14</v>
      </c>
      <c r="AM1869" s="1">
        <v>6</v>
      </c>
      <c r="AN1869" s="1">
        <v>12</v>
      </c>
      <c r="AO1869" s="1">
        <v>3</v>
      </c>
      <c r="AP1869" s="1">
        <v>1</v>
      </c>
      <c r="AQ1869" s="1">
        <v>4</v>
      </c>
      <c r="AR1869" s="1">
        <v>8</v>
      </c>
      <c r="AS1869" s="1">
        <v>1</v>
      </c>
      <c r="AT1869" s="1">
        <v>5</v>
      </c>
      <c r="AU1869" s="1">
        <v>4</v>
      </c>
      <c r="AV1869" s="1">
        <v>5</v>
      </c>
      <c r="AW1869" s="1">
        <v>0</v>
      </c>
      <c r="BB1869" s="7">
        <f>IF(Q1869&gt;0,RANK(Q1869,(N1869:P1869,Q1869:AE1869)),0)</f>
        <v>0</v>
      </c>
      <c r="BC1869" s="7">
        <f>IF(R1869&gt;0,RANK(R1869,(N1869:P1869,Q1869:AE1869)),0)</f>
        <v>7</v>
      </c>
      <c r="BD1869" s="7">
        <f>IF(T1869&gt;0,RANK(T1869,(N1869:P1869,Q1869:AE1869)),0)</f>
        <v>0</v>
      </c>
      <c r="BE1869" s="7">
        <f>IF(S1869&gt;0,RANK(S1869,(N1869:P1869,Q1869:AE1869)),0)</f>
        <v>0</v>
      </c>
      <c r="BF1869" s="2">
        <f t="shared" si="738"/>
        <v>0</v>
      </c>
      <c r="BG1869" s="2">
        <f t="shared" si="739"/>
        <v>3.6299522920555901E-4</v>
      </c>
      <c r="BH1869" s="2">
        <f t="shared" si="740"/>
        <v>0</v>
      </c>
      <c r="BI1869" s="2">
        <f t="shared" si="741"/>
        <v>0</v>
      </c>
      <c r="BK1869" t="s">
        <v>655</v>
      </c>
      <c r="BL1869" t="s">
        <v>1250</v>
      </c>
      <c r="BO1869" s="99">
        <v>47</v>
      </c>
      <c r="BP1869" s="97">
        <v>145</v>
      </c>
      <c r="BQ1869" s="103">
        <f t="shared" si="742"/>
        <v>47145</v>
      </c>
      <c r="BS1869" s="7" t="s">
        <v>2466</v>
      </c>
      <c r="BT1869" s="95"/>
      <c r="BU1869" s="95"/>
      <c r="BV1869" s="95"/>
      <c r="BW1869" s="1"/>
      <c r="BX1869" s="1"/>
    </row>
    <row r="1870" spans="1:76" ht="14" hidden="1" customHeight="1" outlineLevel="1" x14ac:dyDescent="0.2">
      <c r="A1870" t="s">
        <v>265</v>
      </c>
      <c r="B1870" t="s">
        <v>1250</v>
      </c>
      <c r="C1870" s="1">
        <f t="shared" si="731"/>
        <v>24158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1">
        <f t="shared" si="732"/>
        <v>9639</v>
      </c>
      <c r="H1870" s="2">
        <f t="shared" si="733"/>
        <v>0.39899826144548389</v>
      </c>
      <c r="I1870" s="2"/>
      <c r="J1870" s="2">
        <f t="shared" si="734"/>
        <v>0.29708585147777133</v>
      </c>
      <c r="K1870" s="2">
        <f t="shared" si="735"/>
        <v>0.69608411292325523</v>
      </c>
      <c r="L1870" s="2">
        <f t="shared" si="736"/>
        <v>0</v>
      </c>
      <c r="M1870" s="2">
        <f t="shared" si="737"/>
        <v>6.8300355989734385E-3</v>
      </c>
      <c r="N1870" s="1">
        <v>7177</v>
      </c>
      <c r="O1870" s="1">
        <v>16816</v>
      </c>
      <c r="Q1870" s="61"/>
      <c r="R1870" s="61">
        <v>5</v>
      </c>
      <c r="S1870" s="61"/>
      <c r="T1870" s="61"/>
      <c r="U1870" s="61"/>
      <c r="V1870" s="61"/>
      <c r="W1870" s="61"/>
      <c r="X1870" s="61">
        <v>22</v>
      </c>
      <c r="Y1870" s="61">
        <v>44</v>
      </c>
      <c r="Z1870" s="61">
        <v>7</v>
      </c>
      <c r="AA1870" s="1">
        <v>6</v>
      </c>
      <c r="AB1870" s="1">
        <v>0</v>
      </c>
      <c r="AC1870" s="1">
        <v>4</v>
      </c>
      <c r="AD1870" s="1">
        <v>7</v>
      </c>
      <c r="AE1870" s="1">
        <v>5</v>
      </c>
      <c r="AF1870" s="1">
        <v>2</v>
      </c>
      <c r="AG1870" s="1">
        <v>3</v>
      </c>
      <c r="AH1870" s="1">
        <v>4</v>
      </c>
      <c r="AI1870" s="1">
        <v>1</v>
      </c>
      <c r="AJ1870" s="1">
        <v>7</v>
      </c>
      <c r="AK1870" s="1">
        <v>3</v>
      </c>
      <c r="AL1870" s="1">
        <v>13</v>
      </c>
      <c r="AM1870" s="1">
        <v>7</v>
      </c>
      <c r="AN1870" s="1">
        <v>0</v>
      </c>
      <c r="AO1870" s="1">
        <v>3</v>
      </c>
      <c r="AP1870" s="1">
        <v>5</v>
      </c>
      <c r="AQ1870" s="1">
        <v>1</v>
      </c>
      <c r="AR1870" s="1">
        <v>3</v>
      </c>
      <c r="AS1870" s="1">
        <v>0</v>
      </c>
      <c r="AT1870" s="1">
        <v>1</v>
      </c>
      <c r="AU1870" s="1">
        <v>2</v>
      </c>
      <c r="AV1870" s="1">
        <v>10</v>
      </c>
      <c r="AW1870" s="1">
        <v>0</v>
      </c>
      <c r="BB1870" s="7">
        <f>IF(Q1870&gt;0,RANK(Q1870,(N1870:P1870,Q1870:AE1870)),0)</f>
        <v>0</v>
      </c>
      <c r="BC1870" s="7">
        <f>IF(R1870&gt;0,RANK(R1870,(N1870:P1870,Q1870:AE1870)),0)</f>
        <v>8</v>
      </c>
      <c r="BD1870" s="7">
        <f>IF(T1870&gt;0,RANK(T1870,(N1870:P1870,Q1870:AE1870)),0)</f>
        <v>0</v>
      </c>
      <c r="BE1870" s="7">
        <f>IF(S1870&gt;0,RANK(S1870,(N1870:P1870,Q1870:AE1870)),0)</f>
        <v>0</v>
      </c>
      <c r="BF1870" s="2">
        <f t="shared" si="738"/>
        <v>0</v>
      </c>
      <c r="BG1870" s="2">
        <f t="shared" si="739"/>
        <v>2.0697077572646741E-4</v>
      </c>
      <c r="BH1870" s="2">
        <f t="shared" si="740"/>
        <v>0</v>
      </c>
      <c r="BI1870" s="2">
        <f t="shared" si="741"/>
        <v>0</v>
      </c>
      <c r="BK1870" t="s">
        <v>265</v>
      </c>
      <c r="BL1870" t="s">
        <v>1250</v>
      </c>
      <c r="BO1870" s="99">
        <v>47</v>
      </c>
      <c r="BP1870" s="97">
        <v>147</v>
      </c>
      <c r="BQ1870" s="103">
        <f t="shared" si="742"/>
        <v>47147</v>
      </c>
      <c r="BS1870" s="7" t="s">
        <v>2466</v>
      </c>
      <c r="BT1870" s="95"/>
      <c r="BU1870" s="95"/>
      <c r="BV1870" s="95"/>
      <c r="BW1870" s="1"/>
      <c r="BX1870" s="1"/>
    </row>
    <row r="1871" spans="1:76" ht="14" hidden="1" customHeight="1" outlineLevel="1" x14ac:dyDescent="0.2">
      <c r="A1871" t="s">
        <v>519</v>
      </c>
      <c r="B1871" t="s">
        <v>1250</v>
      </c>
      <c r="C1871" s="1">
        <f t="shared" si="731"/>
        <v>98973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1">
        <f t="shared" si="732"/>
        <v>15849</v>
      </c>
      <c r="H1871" s="2">
        <f t="shared" si="733"/>
        <v>0.16013458215877058</v>
      </c>
      <c r="I1871" s="2"/>
      <c r="J1871" s="2">
        <f t="shared" si="734"/>
        <v>0.41534559930486092</v>
      </c>
      <c r="K1871" s="2">
        <f t="shared" si="735"/>
        <v>0.57548018146363145</v>
      </c>
      <c r="L1871" s="2">
        <f t="shared" si="736"/>
        <v>0</v>
      </c>
      <c r="M1871" s="2">
        <f t="shared" si="737"/>
        <v>9.1742192315076299E-3</v>
      </c>
      <c r="N1871" s="1">
        <v>41108</v>
      </c>
      <c r="O1871" s="1">
        <v>56957</v>
      </c>
      <c r="Q1871" s="61"/>
      <c r="R1871" s="61">
        <v>86</v>
      </c>
      <c r="S1871" s="61"/>
      <c r="T1871" s="61"/>
      <c r="U1871" s="61"/>
      <c r="V1871" s="61"/>
      <c r="W1871" s="61"/>
      <c r="X1871" s="61">
        <v>98</v>
      </c>
      <c r="Y1871" s="61">
        <v>171</v>
      </c>
      <c r="Z1871" s="61">
        <v>34</v>
      </c>
      <c r="AA1871" s="1">
        <v>75</v>
      </c>
      <c r="AB1871" s="1">
        <v>14</v>
      </c>
      <c r="AC1871" s="1">
        <v>10</v>
      </c>
      <c r="AD1871" s="1">
        <v>51</v>
      </c>
      <c r="AE1871" s="1">
        <v>35</v>
      </c>
      <c r="AF1871" s="1">
        <v>13</v>
      </c>
      <c r="AG1871" s="1">
        <v>17</v>
      </c>
      <c r="AH1871" s="1">
        <v>15</v>
      </c>
      <c r="AI1871" s="1">
        <v>4</v>
      </c>
      <c r="AJ1871" s="1">
        <v>27</v>
      </c>
      <c r="AK1871" s="1">
        <v>12</v>
      </c>
      <c r="AL1871" s="1">
        <v>90</v>
      </c>
      <c r="AM1871" s="1">
        <v>20</v>
      </c>
      <c r="AN1871" s="1">
        <v>8</v>
      </c>
      <c r="AO1871" s="1">
        <v>21</v>
      </c>
      <c r="AP1871" s="1">
        <v>7</v>
      </c>
      <c r="AQ1871" s="1">
        <v>10</v>
      </c>
      <c r="AR1871" s="1">
        <v>23</v>
      </c>
      <c r="AS1871" s="1">
        <v>10</v>
      </c>
      <c r="AT1871" s="1">
        <v>4</v>
      </c>
      <c r="AU1871" s="1">
        <v>10</v>
      </c>
      <c r="AV1871" s="1">
        <v>43</v>
      </c>
      <c r="AW1871" s="1">
        <v>0</v>
      </c>
      <c r="BB1871" s="7">
        <f>IF(Q1871&gt;0,RANK(Q1871,(N1871:P1871,Q1871:AE1871)),0)</f>
        <v>0</v>
      </c>
      <c r="BC1871" s="7">
        <f>IF(R1871&gt;0,RANK(R1871,(N1871:P1871,Q1871:AE1871)),0)</f>
        <v>5</v>
      </c>
      <c r="BD1871" s="7">
        <f>IF(T1871&gt;0,RANK(T1871,(N1871:P1871,Q1871:AE1871)),0)</f>
        <v>0</v>
      </c>
      <c r="BE1871" s="7">
        <f>IF(S1871&gt;0,RANK(S1871,(N1871:P1871,Q1871:AE1871)),0)</f>
        <v>0</v>
      </c>
      <c r="BF1871" s="2">
        <f t="shared" si="738"/>
        <v>0</v>
      </c>
      <c r="BG1871" s="2">
        <f t="shared" si="739"/>
        <v>8.6892384791811903E-4</v>
      </c>
      <c r="BH1871" s="2">
        <f t="shared" si="740"/>
        <v>0</v>
      </c>
      <c r="BI1871" s="2">
        <f t="shared" si="741"/>
        <v>0</v>
      </c>
      <c r="BK1871" t="s">
        <v>519</v>
      </c>
      <c r="BL1871" t="s">
        <v>1250</v>
      </c>
      <c r="BO1871" s="99">
        <v>47</v>
      </c>
      <c r="BP1871" s="97">
        <v>149</v>
      </c>
      <c r="BQ1871" s="103">
        <f t="shared" si="742"/>
        <v>47149</v>
      </c>
      <c r="BS1871" s="7" t="s">
        <v>2466</v>
      </c>
      <c r="BT1871" s="95"/>
      <c r="BU1871" s="95"/>
      <c r="BV1871" s="95"/>
      <c r="BW1871" s="1"/>
      <c r="BX1871" s="1"/>
    </row>
    <row r="1872" spans="1:76" ht="14" hidden="1" customHeight="1" outlineLevel="1" x14ac:dyDescent="0.2">
      <c r="A1872" t="s">
        <v>617</v>
      </c>
      <c r="B1872" t="s">
        <v>1250</v>
      </c>
      <c r="C1872" s="1">
        <f t="shared" si="731"/>
        <v>5485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0</v>
      </c>
      <c r="G1872" s="1">
        <f t="shared" si="732"/>
        <v>3511</v>
      </c>
      <c r="H1872" s="2">
        <f t="shared" si="733"/>
        <v>0.64010938924339111</v>
      </c>
      <c r="I1872" s="2"/>
      <c r="J1872" s="2">
        <f t="shared" si="734"/>
        <v>0.17520510483135826</v>
      </c>
      <c r="K1872" s="2">
        <f t="shared" si="735"/>
        <v>0.81531449407474932</v>
      </c>
      <c r="L1872" s="2">
        <f t="shared" si="736"/>
        <v>0</v>
      </c>
      <c r="M1872" s="2">
        <f t="shared" si="737"/>
        <v>9.4804010938923655E-3</v>
      </c>
      <c r="N1872" s="1">
        <v>961</v>
      </c>
      <c r="O1872" s="1">
        <v>4472</v>
      </c>
      <c r="Q1872" s="61"/>
      <c r="R1872" s="61">
        <v>3</v>
      </c>
      <c r="S1872" s="61"/>
      <c r="T1872" s="61"/>
      <c r="U1872" s="61"/>
      <c r="V1872" s="61"/>
      <c r="W1872" s="61"/>
      <c r="X1872" s="61">
        <v>5</v>
      </c>
      <c r="Y1872" s="61">
        <v>6</v>
      </c>
      <c r="Z1872" s="61">
        <v>2</v>
      </c>
      <c r="AA1872" s="1">
        <v>2</v>
      </c>
      <c r="AB1872" s="1">
        <v>1</v>
      </c>
      <c r="AC1872" s="1">
        <v>0</v>
      </c>
      <c r="AD1872" s="1">
        <v>6</v>
      </c>
      <c r="AE1872" s="1">
        <v>1</v>
      </c>
      <c r="AF1872" s="1">
        <v>3</v>
      </c>
      <c r="AG1872" s="1">
        <v>1</v>
      </c>
      <c r="AH1872" s="1">
        <v>4</v>
      </c>
      <c r="AI1872" s="1">
        <v>1</v>
      </c>
      <c r="AJ1872" s="1">
        <v>2</v>
      </c>
      <c r="AK1872" s="1">
        <v>0</v>
      </c>
      <c r="AL1872" s="1">
        <v>4</v>
      </c>
      <c r="AM1872" s="1">
        <v>3</v>
      </c>
      <c r="AN1872" s="1">
        <v>0</v>
      </c>
      <c r="AO1872" s="1">
        <v>1</v>
      </c>
      <c r="AP1872" s="1">
        <v>0</v>
      </c>
      <c r="AQ1872" s="1">
        <v>0</v>
      </c>
      <c r="AR1872" s="1">
        <v>1</v>
      </c>
      <c r="AS1872" s="1">
        <v>0</v>
      </c>
      <c r="AT1872" s="1">
        <v>2</v>
      </c>
      <c r="AU1872" s="1">
        <v>1</v>
      </c>
      <c r="AV1872" s="1">
        <v>3</v>
      </c>
      <c r="AW1872" s="1">
        <v>0</v>
      </c>
      <c r="BB1872" s="7">
        <f>IF(Q1872&gt;0,RANK(Q1872,(N1872:P1872,Q1872:AE1872)),0)</f>
        <v>0</v>
      </c>
      <c r="BC1872" s="7">
        <f>IF(R1872&gt;0,RANK(R1872,(N1872:P1872,Q1872:AE1872)),0)</f>
        <v>6</v>
      </c>
      <c r="BD1872" s="7">
        <f>IF(T1872&gt;0,RANK(T1872,(N1872:P1872,Q1872:AE1872)),0)</f>
        <v>0</v>
      </c>
      <c r="BE1872" s="7">
        <f>IF(S1872&gt;0,RANK(S1872,(N1872:P1872,Q1872:AE1872)),0)</f>
        <v>0</v>
      </c>
      <c r="BF1872" s="2">
        <f t="shared" si="738"/>
        <v>0</v>
      </c>
      <c r="BG1872" s="2">
        <f t="shared" si="739"/>
        <v>5.4694621695533269E-4</v>
      </c>
      <c r="BH1872" s="2">
        <f t="shared" si="740"/>
        <v>0</v>
      </c>
      <c r="BI1872" s="2">
        <f t="shared" si="741"/>
        <v>0</v>
      </c>
      <c r="BK1872" t="s">
        <v>617</v>
      </c>
      <c r="BL1872" t="s">
        <v>1250</v>
      </c>
      <c r="BO1872" s="99">
        <v>47</v>
      </c>
      <c r="BP1872" s="97">
        <v>151</v>
      </c>
      <c r="BQ1872" s="103">
        <f t="shared" si="742"/>
        <v>47151</v>
      </c>
      <c r="BS1872" s="7" t="s">
        <v>2466</v>
      </c>
      <c r="BT1872" s="95"/>
      <c r="BU1872" s="95"/>
      <c r="BV1872" s="95"/>
      <c r="BW1872" s="1"/>
      <c r="BX1872" s="1"/>
    </row>
    <row r="1873" spans="1:76" ht="14" hidden="1" customHeight="1" outlineLevel="1" x14ac:dyDescent="0.2">
      <c r="A1873" t="s">
        <v>537</v>
      </c>
      <c r="B1873" t="s">
        <v>1250</v>
      </c>
      <c r="C1873" s="1">
        <f t="shared" si="731"/>
        <v>5005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0</v>
      </c>
      <c r="G1873" s="1">
        <f t="shared" si="732"/>
        <v>2581</v>
      </c>
      <c r="H1873" s="2">
        <f t="shared" si="733"/>
        <v>0.51568431568431572</v>
      </c>
      <c r="I1873" s="2"/>
      <c r="J1873" s="2">
        <f t="shared" si="734"/>
        <v>0.23676323676323677</v>
      </c>
      <c r="K1873" s="2">
        <f t="shared" si="735"/>
        <v>0.75244755244755246</v>
      </c>
      <c r="L1873" s="2">
        <f t="shared" si="736"/>
        <v>0</v>
      </c>
      <c r="M1873" s="2">
        <f t="shared" si="737"/>
        <v>1.0789210789210801E-2</v>
      </c>
      <c r="N1873" s="1">
        <v>1185</v>
      </c>
      <c r="O1873" s="1">
        <v>3766</v>
      </c>
      <c r="Q1873" s="61"/>
      <c r="R1873" s="61">
        <v>1</v>
      </c>
      <c r="S1873" s="61"/>
      <c r="T1873" s="61"/>
      <c r="U1873" s="61"/>
      <c r="V1873" s="61"/>
      <c r="W1873" s="61"/>
      <c r="X1873" s="61">
        <v>7</v>
      </c>
      <c r="Y1873" s="61">
        <v>11</v>
      </c>
      <c r="Z1873" s="61">
        <v>3</v>
      </c>
      <c r="AA1873" s="1">
        <v>1</v>
      </c>
      <c r="AB1873" s="1">
        <v>0</v>
      </c>
      <c r="AC1873" s="1">
        <v>1</v>
      </c>
      <c r="AD1873" s="1">
        <v>1</v>
      </c>
      <c r="AE1873" s="1">
        <v>0</v>
      </c>
      <c r="AF1873" s="1">
        <v>3</v>
      </c>
      <c r="AG1873" s="1">
        <v>2</v>
      </c>
      <c r="AH1873" s="1">
        <v>2</v>
      </c>
      <c r="AI1873" s="1">
        <v>1</v>
      </c>
      <c r="AJ1873" s="1">
        <v>1</v>
      </c>
      <c r="AK1873" s="1">
        <v>1</v>
      </c>
      <c r="AL1873" s="1">
        <v>1</v>
      </c>
      <c r="AM1873" s="1">
        <v>4</v>
      </c>
      <c r="AN1873" s="1">
        <v>0</v>
      </c>
      <c r="AO1873" s="1">
        <v>2</v>
      </c>
      <c r="AP1873" s="1">
        <v>2</v>
      </c>
      <c r="AQ1873" s="1">
        <v>1</v>
      </c>
      <c r="AR1873" s="1">
        <v>3</v>
      </c>
      <c r="AS1873" s="1">
        <v>1</v>
      </c>
      <c r="AT1873" s="1">
        <v>0</v>
      </c>
      <c r="AU1873" s="1">
        <v>0</v>
      </c>
      <c r="AV1873" s="1">
        <v>5</v>
      </c>
      <c r="AW1873" s="1">
        <v>0</v>
      </c>
      <c r="BB1873" s="7">
        <f>IF(Q1873&gt;0,RANK(Q1873,(N1873:P1873,Q1873:AE1873)),0)</f>
        <v>0</v>
      </c>
      <c r="BC1873" s="7">
        <f>IF(R1873&gt;0,RANK(R1873,(N1873:P1873,Q1873:AE1873)),0)</f>
        <v>6</v>
      </c>
      <c r="BD1873" s="7">
        <f>IF(T1873&gt;0,RANK(T1873,(N1873:P1873,Q1873:AE1873)),0)</f>
        <v>0</v>
      </c>
      <c r="BE1873" s="7">
        <f>IF(S1873&gt;0,RANK(S1873,(N1873:P1873,Q1873:AE1873)),0)</f>
        <v>0</v>
      </c>
      <c r="BF1873" s="2">
        <f t="shared" si="738"/>
        <v>0</v>
      </c>
      <c r="BG1873" s="2">
        <f t="shared" si="739"/>
        <v>1.998001998001998E-4</v>
      </c>
      <c r="BH1873" s="2">
        <f t="shared" si="740"/>
        <v>0</v>
      </c>
      <c r="BI1873" s="2">
        <f t="shared" si="741"/>
        <v>0</v>
      </c>
      <c r="BK1873" t="s">
        <v>537</v>
      </c>
      <c r="BL1873" t="s">
        <v>1250</v>
      </c>
      <c r="BO1873" s="99">
        <v>47</v>
      </c>
      <c r="BP1873" s="97">
        <v>153</v>
      </c>
      <c r="BQ1873" s="103">
        <f t="shared" si="742"/>
        <v>47153</v>
      </c>
      <c r="BS1873" s="7" t="s">
        <v>2466</v>
      </c>
      <c r="BT1873" s="95"/>
      <c r="BU1873" s="95"/>
      <c r="BV1873" s="95"/>
      <c r="BW1873" s="1"/>
      <c r="BX1873" s="1"/>
    </row>
    <row r="1874" spans="1:76" ht="14" hidden="1" customHeight="1" outlineLevel="1" x14ac:dyDescent="0.2">
      <c r="A1874" t="s">
        <v>170</v>
      </c>
      <c r="B1874" t="s">
        <v>1250</v>
      </c>
      <c r="C1874" s="1">
        <f t="shared" si="731"/>
        <v>30054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1">
        <f t="shared" si="732"/>
        <v>16617</v>
      </c>
      <c r="H1874" s="2">
        <f t="shared" si="733"/>
        <v>0.55290477141145933</v>
      </c>
      <c r="I1874" s="2"/>
      <c r="J1874" s="2">
        <f t="shared" si="734"/>
        <v>0.21434750781925868</v>
      </c>
      <c r="K1874" s="2">
        <f t="shared" si="735"/>
        <v>0.76725227923071804</v>
      </c>
      <c r="L1874" s="2">
        <f t="shared" si="736"/>
        <v>0</v>
      </c>
      <c r="M1874" s="2">
        <f t="shared" si="737"/>
        <v>1.8400212950023254E-2</v>
      </c>
      <c r="N1874" s="1">
        <v>6442</v>
      </c>
      <c r="O1874" s="1">
        <v>23059</v>
      </c>
      <c r="Q1874" s="61"/>
      <c r="R1874" s="61">
        <v>20</v>
      </c>
      <c r="S1874" s="61"/>
      <c r="T1874" s="61"/>
      <c r="U1874" s="61"/>
      <c r="V1874" s="61"/>
      <c r="W1874" s="61"/>
      <c r="X1874" s="61">
        <v>30</v>
      </c>
      <c r="Y1874" s="61">
        <v>61</v>
      </c>
      <c r="Z1874" s="61">
        <v>11</v>
      </c>
      <c r="AA1874" s="1">
        <v>8</v>
      </c>
      <c r="AB1874" s="1">
        <v>20</v>
      </c>
      <c r="AC1874" s="1">
        <v>10</v>
      </c>
      <c r="AD1874" s="1">
        <v>19</v>
      </c>
      <c r="AE1874" s="1">
        <v>8</v>
      </c>
      <c r="AF1874" s="1">
        <v>7</v>
      </c>
      <c r="AG1874" s="1">
        <v>10</v>
      </c>
      <c r="AH1874" s="1">
        <v>4</v>
      </c>
      <c r="AI1874" s="1">
        <v>3</v>
      </c>
      <c r="AJ1874" s="1">
        <v>16</v>
      </c>
      <c r="AK1874" s="1">
        <v>4</v>
      </c>
      <c r="AL1874" s="1">
        <v>24</v>
      </c>
      <c r="AM1874" s="1">
        <v>8</v>
      </c>
      <c r="AN1874" s="1">
        <v>14</v>
      </c>
      <c r="AO1874" s="1">
        <v>18</v>
      </c>
      <c r="AP1874" s="1">
        <v>41</v>
      </c>
      <c r="AQ1874" s="1">
        <v>47</v>
      </c>
      <c r="AR1874" s="1">
        <v>66</v>
      </c>
      <c r="AS1874" s="1">
        <v>8</v>
      </c>
      <c r="AT1874" s="1">
        <v>23</v>
      </c>
      <c r="AU1874" s="1">
        <v>16</v>
      </c>
      <c r="AV1874" s="1">
        <v>57</v>
      </c>
      <c r="AW1874" s="1">
        <v>0</v>
      </c>
      <c r="BB1874" s="7">
        <f>IF(Q1874&gt;0,RANK(Q1874,(N1874:P1874,Q1874:AE1874)),0)</f>
        <v>0</v>
      </c>
      <c r="BC1874" s="7">
        <f>IF(R1874&gt;0,RANK(R1874,(N1874:P1874,Q1874:AE1874)),0)</f>
        <v>5</v>
      </c>
      <c r="BD1874" s="7">
        <f>IF(T1874&gt;0,RANK(T1874,(N1874:P1874,Q1874:AE1874)),0)</f>
        <v>0</v>
      </c>
      <c r="BE1874" s="7">
        <f>IF(S1874&gt;0,RANK(S1874,(N1874:P1874,Q1874:AE1874)),0)</f>
        <v>0</v>
      </c>
      <c r="BF1874" s="2">
        <f t="shared" si="738"/>
        <v>0</v>
      </c>
      <c r="BG1874" s="2">
        <f t="shared" si="739"/>
        <v>6.6546882278565244E-4</v>
      </c>
      <c r="BH1874" s="2">
        <f t="shared" si="740"/>
        <v>0</v>
      </c>
      <c r="BI1874" s="2">
        <f t="shared" si="741"/>
        <v>0</v>
      </c>
      <c r="BK1874" t="s">
        <v>170</v>
      </c>
      <c r="BL1874" t="s">
        <v>1250</v>
      </c>
      <c r="BO1874" s="99">
        <v>47</v>
      </c>
      <c r="BP1874" s="97">
        <v>155</v>
      </c>
      <c r="BQ1874" s="103">
        <f t="shared" si="742"/>
        <v>47155</v>
      </c>
      <c r="BS1874" s="7" t="s">
        <v>2466</v>
      </c>
      <c r="BT1874" s="95"/>
      <c r="BU1874" s="95"/>
      <c r="BV1874" s="95"/>
      <c r="BW1874" s="1"/>
      <c r="BX1874" s="1"/>
    </row>
    <row r="1875" spans="1:76" ht="14" hidden="1" customHeight="1" outlineLevel="1" x14ac:dyDescent="0.2">
      <c r="A1875" t="s">
        <v>1113</v>
      </c>
      <c r="B1875" t="s">
        <v>1250</v>
      </c>
      <c r="C1875" s="1">
        <f t="shared" si="731"/>
        <v>290148</v>
      </c>
      <c r="D1875" s="7">
        <f>IF(N1875&gt;0, RANK(N1875,(N1875:P1875,Q1875:AE1875)),0)</f>
        <v>1</v>
      </c>
      <c r="E1875" s="7">
        <f>IF(O1875&gt;0,RANK(O1875,(N1875:P1875,Q1875:AE1875)),0)</f>
        <v>2</v>
      </c>
      <c r="F1875" s="7">
        <f>IF(P1875&gt;0,RANK(P1875,(N1875:P1875,Q1875:AE1875)),0)</f>
        <v>0</v>
      </c>
      <c r="G1875" s="1">
        <f t="shared" si="732"/>
        <v>68884</v>
      </c>
      <c r="H1875" s="2">
        <f t="shared" si="733"/>
        <v>0.23740987358175827</v>
      </c>
      <c r="I1875" s="2"/>
      <c r="J1875" s="2">
        <f t="shared" si="734"/>
        <v>0.60478790134689886</v>
      </c>
      <c r="K1875" s="2">
        <f t="shared" si="735"/>
        <v>0.36737802776514056</v>
      </c>
      <c r="L1875" s="2">
        <f t="shared" si="736"/>
        <v>0</v>
      </c>
      <c r="M1875" s="2">
        <f t="shared" si="737"/>
        <v>2.7834070887960582E-2</v>
      </c>
      <c r="N1875" s="1">
        <v>175478</v>
      </c>
      <c r="O1875" s="1">
        <v>106594</v>
      </c>
      <c r="Q1875" s="61"/>
      <c r="R1875" s="61">
        <v>346</v>
      </c>
      <c r="S1875" s="61"/>
      <c r="T1875" s="61"/>
      <c r="U1875" s="61"/>
      <c r="V1875" s="61"/>
      <c r="W1875" s="61"/>
      <c r="X1875" s="61">
        <v>723</v>
      </c>
      <c r="Y1875" s="61">
        <v>1611</v>
      </c>
      <c r="Z1875" s="61">
        <v>421</v>
      </c>
      <c r="AA1875" s="1">
        <v>321</v>
      </c>
      <c r="AB1875" s="1">
        <v>348</v>
      </c>
      <c r="AC1875" s="1">
        <v>148</v>
      </c>
      <c r="AD1875" s="1">
        <v>772</v>
      </c>
      <c r="AE1875" s="1">
        <v>178</v>
      </c>
      <c r="AF1875" s="1">
        <v>181</v>
      </c>
      <c r="AG1875" s="1">
        <v>283</v>
      </c>
      <c r="AH1875" s="1">
        <v>318</v>
      </c>
      <c r="AI1875" s="1">
        <v>195</v>
      </c>
      <c r="AJ1875" s="1">
        <v>90</v>
      </c>
      <c r="AK1875" s="1">
        <v>163</v>
      </c>
      <c r="AL1875" s="1">
        <v>325</v>
      </c>
      <c r="AM1875" s="1">
        <v>252</v>
      </c>
      <c r="AN1875" s="1">
        <v>83</v>
      </c>
      <c r="AO1875" s="1">
        <v>280</v>
      </c>
      <c r="AP1875" s="1">
        <v>127</v>
      </c>
      <c r="AQ1875" s="1">
        <v>137</v>
      </c>
      <c r="AR1875" s="1">
        <v>75</v>
      </c>
      <c r="AS1875" s="1">
        <v>96</v>
      </c>
      <c r="AT1875" s="1">
        <v>142</v>
      </c>
      <c r="AU1875" s="1">
        <v>88</v>
      </c>
      <c r="AV1875" s="1">
        <v>369</v>
      </c>
      <c r="AW1875" s="1">
        <v>4</v>
      </c>
      <c r="BB1875" s="7">
        <f>IF(Q1875&gt;0,RANK(Q1875,(N1875:P1875,Q1875:AE1875)),0)</f>
        <v>0</v>
      </c>
      <c r="BC1875" s="7">
        <f>IF(R1875&gt;0,RANK(R1875,(N1875:P1875,Q1875:AE1875)),0)</f>
        <v>8</v>
      </c>
      <c r="BD1875" s="7">
        <f>IF(T1875&gt;0,RANK(T1875,(N1875:P1875,Q1875:AE1875)),0)</f>
        <v>0</v>
      </c>
      <c r="BE1875" s="7">
        <f>IF(S1875&gt;0,RANK(S1875,(N1875:P1875,Q1875:AE1875)),0)</f>
        <v>0</v>
      </c>
      <c r="BF1875" s="2">
        <f t="shared" si="738"/>
        <v>0</v>
      </c>
      <c r="BG1875" s="2">
        <f t="shared" si="739"/>
        <v>1.1924948646897446E-3</v>
      </c>
      <c r="BH1875" s="2">
        <f t="shared" si="740"/>
        <v>0</v>
      </c>
      <c r="BI1875" s="2">
        <f t="shared" si="741"/>
        <v>0</v>
      </c>
      <c r="BK1875" t="s">
        <v>1113</v>
      </c>
      <c r="BL1875" t="s">
        <v>1250</v>
      </c>
      <c r="BO1875" s="99">
        <v>47</v>
      </c>
      <c r="BP1875" s="97">
        <v>157</v>
      </c>
      <c r="BQ1875" s="103">
        <f t="shared" si="742"/>
        <v>47157</v>
      </c>
      <c r="BS1875" s="7" t="s">
        <v>2466</v>
      </c>
      <c r="BT1875" s="95"/>
      <c r="BU1875" s="95"/>
      <c r="BV1875" s="95"/>
      <c r="BW1875" s="1"/>
      <c r="BX1875" s="1"/>
    </row>
    <row r="1876" spans="1:76" ht="14" hidden="1" customHeight="1" outlineLevel="1" x14ac:dyDescent="0.2">
      <c r="A1876" t="s">
        <v>1898</v>
      </c>
      <c r="B1876" t="s">
        <v>1250</v>
      </c>
      <c r="C1876" s="1">
        <f t="shared" si="731"/>
        <v>6556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732"/>
        <v>2989</v>
      </c>
      <c r="H1876" s="2">
        <f t="shared" si="733"/>
        <v>0.45591824283099452</v>
      </c>
      <c r="I1876" s="2"/>
      <c r="J1876" s="2">
        <f t="shared" si="734"/>
        <v>0.26784624771201954</v>
      </c>
      <c r="K1876" s="2">
        <f t="shared" si="735"/>
        <v>0.72376449054301406</v>
      </c>
      <c r="L1876" s="2">
        <f t="shared" si="736"/>
        <v>0</v>
      </c>
      <c r="M1876" s="2">
        <f t="shared" si="737"/>
        <v>8.3892617449663476E-3</v>
      </c>
      <c r="N1876" s="1">
        <v>1756</v>
      </c>
      <c r="O1876" s="1">
        <v>4745</v>
      </c>
      <c r="Q1876" s="61"/>
      <c r="R1876" s="61">
        <v>1</v>
      </c>
      <c r="S1876" s="61"/>
      <c r="T1876" s="61"/>
      <c r="U1876" s="61"/>
      <c r="V1876" s="61"/>
      <c r="W1876" s="61"/>
      <c r="X1876" s="61">
        <v>5</v>
      </c>
      <c r="Y1876" s="61">
        <v>10</v>
      </c>
      <c r="Z1876" s="61">
        <v>2</v>
      </c>
      <c r="AA1876" s="1">
        <v>1</v>
      </c>
      <c r="AB1876" s="1">
        <v>1</v>
      </c>
      <c r="AC1876" s="1">
        <v>0</v>
      </c>
      <c r="AD1876" s="1">
        <v>2</v>
      </c>
      <c r="AE1876" s="1">
        <v>0</v>
      </c>
      <c r="AF1876" s="1">
        <v>1</v>
      </c>
      <c r="AG1876" s="1">
        <v>2</v>
      </c>
      <c r="AH1876" s="1">
        <v>1</v>
      </c>
      <c r="AI1876" s="1">
        <v>0</v>
      </c>
      <c r="AJ1876" s="1">
        <v>2</v>
      </c>
      <c r="AK1876" s="1">
        <v>1</v>
      </c>
      <c r="AL1876" s="1">
        <v>14</v>
      </c>
      <c r="AM1876" s="1">
        <v>3</v>
      </c>
      <c r="AN1876" s="1">
        <v>2</v>
      </c>
      <c r="AO1876" s="1">
        <v>1</v>
      </c>
      <c r="AP1876" s="1">
        <v>1</v>
      </c>
      <c r="AQ1876" s="1">
        <v>0</v>
      </c>
      <c r="AR1876" s="1">
        <v>1</v>
      </c>
      <c r="AS1876" s="1">
        <v>0</v>
      </c>
      <c r="AT1876" s="1">
        <v>0</v>
      </c>
      <c r="AU1876" s="1">
        <v>0</v>
      </c>
      <c r="AV1876" s="1">
        <v>4</v>
      </c>
      <c r="AW1876" s="1">
        <v>0</v>
      </c>
      <c r="BB1876" s="7">
        <f>IF(Q1876&gt;0,RANK(Q1876,(N1876:P1876,Q1876:AE1876)),0)</f>
        <v>0</v>
      </c>
      <c r="BC1876" s="7">
        <f>IF(R1876&gt;0,RANK(R1876,(N1876:P1876,Q1876:AE1876)),0)</f>
        <v>7</v>
      </c>
      <c r="BD1876" s="7">
        <f>IF(T1876&gt;0,RANK(T1876,(N1876:P1876,Q1876:AE1876)),0)</f>
        <v>0</v>
      </c>
      <c r="BE1876" s="7">
        <f>IF(S1876&gt;0,RANK(S1876,(N1876:P1876,Q1876:AE1876)),0)</f>
        <v>0</v>
      </c>
      <c r="BF1876" s="2">
        <f t="shared" si="738"/>
        <v>0</v>
      </c>
      <c r="BG1876" s="2">
        <f t="shared" si="739"/>
        <v>1.5253203172666259E-4</v>
      </c>
      <c r="BH1876" s="2">
        <f t="shared" si="740"/>
        <v>0</v>
      </c>
      <c r="BI1876" s="2">
        <f t="shared" si="741"/>
        <v>0</v>
      </c>
      <c r="BK1876" t="s">
        <v>1898</v>
      </c>
      <c r="BL1876" t="s">
        <v>1250</v>
      </c>
      <c r="BO1876" s="99">
        <v>47</v>
      </c>
      <c r="BP1876" s="97">
        <v>159</v>
      </c>
      <c r="BQ1876" s="103">
        <f t="shared" si="742"/>
        <v>47159</v>
      </c>
      <c r="BS1876" s="7" t="s">
        <v>2466</v>
      </c>
      <c r="BT1876" s="95"/>
      <c r="BU1876" s="95"/>
      <c r="BV1876" s="95"/>
      <c r="BW1876" s="1"/>
      <c r="BX1876" s="1"/>
    </row>
    <row r="1877" spans="1:76" ht="14" hidden="1" customHeight="1" outlineLevel="1" x14ac:dyDescent="0.2">
      <c r="A1877" t="s">
        <v>1078</v>
      </c>
      <c r="B1877" t="s">
        <v>1250</v>
      </c>
      <c r="C1877" s="1">
        <f t="shared" si="731"/>
        <v>4480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1">
        <f t="shared" si="732"/>
        <v>1773</v>
      </c>
      <c r="H1877" s="2">
        <f t="shared" si="733"/>
        <v>0.39575892857142858</v>
      </c>
      <c r="I1877" s="2"/>
      <c r="J1877" s="2">
        <f t="shared" si="734"/>
        <v>0.29665178571428569</v>
      </c>
      <c r="K1877" s="2">
        <f t="shared" si="735"/>
        <v>0.69241071428571432</v>
      </c>
      <c r="L1877" s="2">
        <f t="shared" si="736"/>
        <v>0</v>
      </c>
      <c r="M1877" s="2">
        <f t="shared" si="737"/>
        <v>1.0937500000000044E-2</v>
      </c>
      <c r="N1877" s="1">
        <v>1329</v>
      </c>
      <c r="O1877" s="1">
        <v>3102</v>
      </c>
      <c r="Q1877" s="61"/>
      <c r="R1877" s="61">
        <v>0</v>
      </c>
      <c r="S1877" s="61"/>
      <c r="T1877" s="61"/>
      <c r="U1877" s="61"/>
      <c r="V1877" s="61"/>
      <c r="W1877" s="61"/>
      <c r="X1877" s="61">
        <v>8</v>
      </c>
      <c r="Y1877" s="61">
        <v>7</v>
      </c>
      <c r="Z1877" s="61">
        <v>1</v>
      </c>
      <c r="AA1877" s="1">
        <v>1</v>
      </c>
      <c r="AB1877" s="1">
        <v>2</v>
      </c>
      <c r="AC1877" s="1">
        <v>2</v>
      </c>
      <c r="AD1877" s="1">
        <v>1</v>
      </c>
      <c r="AE1877" s="1">
        <v>1</v>
      </c>
      <c r="AF1877" s="1">
        <v>1</v>
      </c>
      <c r="AG1877" s="1">
        <v>2</v>
      </c>
      <c r="AH1877" s="1">
        <v>1</v>
      </c>
      <c r="AI1877" s="1">
        <v>0</v>
      </c>
      <c r="AJ1877" s="1">
        <v>3</v>
      </c>
      <c r="AK1877" s="1">
        <v>0</v>
      </c>
      <c r="AL1877" s="1">
        <v>5</v>
      </c>
      <c r="AM1877" s="1">
        <v>2</v>
      </c>
      <c r="AN1877" s="1">
        <v>1</v>
      </c>
      <c r="AO1877" s="1">
        <v>3</v>
      </c>
      <c r="AP1877" s="1">
        <v>2</v>
      </c>
      <c r="AQ1877" s="1">
        <v>1</v>
      </c>
      <c r="AR1877" s="1">
        <v>0</v>
      </c>
      <c r="AS1877" s="1">
        <v>0</v>
      </c>
      <c r="AT1877" s="1">
        <v>0</v>
      </c>
      <c r="AU1877" s="1">
        <v>1</v>
      </c>
      <c r="AV1877" s="1">
        <v>4</v>
      </c>
      <c r="AW1877" s="1">
        <v>0</v>
      </c>
      <c r="BB1877" s="7">
        <f>IF(Q1877&gt;0,RANK(Q1877,(N1877:P1877,Q1877:AE1877)),0)</f>
        <v>0</v>
      </c>
      <c r="BC1877" s="7">
        <f>IF(R1877&gt;0,RANK(R1877,(N1877:P1877,Q1877:AE1877)),0)</f>
        <v>0</v>
      </c>
      <c r="BD1877" s="7">
        <f>IF(T1877&gt;0,RANK(T1877,(N1877:P1877,Q1877:AE1877)),0)</f>
        <v>0</v>
      </c>
      <c r="BE1877" s="7">
        <f>IF(S1877&gt;0,RANK(S1877,(N1877:P1877,Q1877:AE1877)),0)</f>
        <v>0</v>
      </c>
      <c r="BF1877" s="2">
        <f t="shared" si="738"/>
        <v>0</v>
      </c>
      <c r="BG1877" s="2">
        <f t="shared" si="739"/>
        <v>0</v>
      </c>
      <c r="BH1877" s="2">
        <f t="shared" si="740"/>
        <v>0</v>
      </c>
      <c r="BI1877" s="2">
        <f t="shared" si="741"/>
        <v>0</v>
      </c>
      <c r="BK1877" t="s">
        <v>1078</v>
      </c>
      <c r="BL1877" t="s">
        <v>1250</v>
      </c>
      <c r="BO1877" s="99">
        <v>47</v>
      </c>
      <c r="BP1877" s="97">
        <v>161</v>
      </c>
      <c r="BQ1877" s="103">
        <f t="shared" si="742"/>
        <v>47161</v>
      </c>
      <c r="BS1877" s="7" t="s">
        <v>2466</v>
      </c>
      <c r="BT1877" s="95"/>
      <c r="BU1877" s="95"/>
      <c r="BV1877" s="95"/>
      <c r="BW1877" s="1"/>
      <c r="BX1877" s="1"/>
    </row>
    <row r="1878" spans="1:76" ht="14" hidden="1" customHeight="1" outlineLevel="1" x14ac:dyDescent="0.2">
      <c r="A1878" t="s">
        <v>647</v>
      </c>
      <c r="B1878" t="s">
        <v>1250</v>
      </c>
      <c r="C1878" s="1">
        <f t="shared" si="731"/>
        <v>54370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1">
        <f t="shared" si="732"/>
        <v>29175</v>
      </c>
      <c r="H1878" s="2">
        <f t="shared" si="733"/>
        <v>0.53660106676475994</v>
      </c>
      <c r="I1878" s="2"/>
      <c r="J1878" s="2">
        <f t="shared" si="734"/>
        <v>0.22757035129667097</v>
      </c>
      <c r="K1878" s="2">
        <f t="shared" si="735"/>
        <v>0.76417141806143096</v>
      </c>
      <c r="L1878" s="2">
        <f t="shared" si="736"/>
        <v>0</v>
      </c>
      <c r="M1878" s="2">
        <f t="shared" si="737"/>
        <v>8.2582306418981233E-3</v>
      </c>
      <c r="N1878" s="1">
        <v>12373</v>
      </c>
      <c r="O1878" s="1">
        <v>41548</v>
      </c>
      <c r="Q1878" s="61"/>
      <c r="R1878" s="61">
        <v>16</v>
      </c>
      <c r="S1878" s="61"/>
      <c r="T1878" s="61"/>
      <c r="U1878" s="61"/>
      <c r="V1878" s="61"/>
      <c r="W1878" s="61"/>
      <c r="X1878" s="61">
        <v>62</v>
      </c>
      <c r="Y1878" s="61">
        <v>87</v>
      </c>
      <c r="Z1878" s="61">
        <v>29</v>
      </c>
      <c r="AA1878" s="1">
        <v>9</v>
      </c>
      <c r="AB1878" s="1">
        <v>14</v>
      </c>
      <c r="AC1878" s="1">
        <v>12</v>
      </c>
      <c r="AD1878" s="1">
        <v>21</v>
      </c>
      <c r="AE1878" s="1">
        <v>12</v>
      </c>
      <c r="AF1878" s="1">
        <v>8</v>
      </c>
      <c r="AG1878" s="1">
        <v>7</v>
      </c>
      <c r="AH1878" s="1">
        <v>4</v>
      </c>
      <c r="AI1878" s="1">
        <v>4</v>
      </c>
      <c r="AJ1878" s="1">
        <v>11</v>
      </c>
      <c r="AK1878" s="1">
        <v>8</v>
      </c>
      <c r="AL1878" s="1">
        <v>42</v>
      </c>
      <c r="AM1878" s="1">
        <v>24</v>
      </c>
      <c r="AN1878" s="1">
        <v>12</v>
      </c>
      <c r="AO1878" s="1">
        <v>12</v>
      </c>
      <c r="AP1878" s="1">
        <v>6</v>
      </c>
      <c r="AQ1878" s="1">
        <v>8</v>
      </c>
      <c r="AR1878" s="1">
        <v>12</v>
      </c>
      <c r="AS1878" s="1">
        <v>4</v>
      </c>
      <c r="AT1878" s="1">
        <v>5</v>
      </c>
      <c r="AU1878" s="1">
        <v>7</v>
      </c>
      <c r="AV1878" s="1">
        <v>13</v>
      </c>
      <c r="AW1878" s="1">
        <v>0</v>
      </c>
      <c r="BB1878" s="7">
        <f>IF(Q1878&gt;0,RANK(Q1878,(N1878:P1878,Q1878:AE1878)),0)</f>
        <v>0</v>
      </c>
      <c r="BC1878" s="7">
        <f>IF(R1878&gt;0,RANK(R1878,(N1878:P1878,Q1878:AE1878)),0)</f>
        <v>7</v>
      </c>
      <c r="BD1878" s="7">
        <f>IF(T1878&gt;0,RANK(T1878,(N1878:P1878,Q1878:AE1878)),0)</f>
        <v>0</v>
      </c>
      <c r="BE1878" s="7">
        <f>IF(S1878&gt;0,RANK(S1878,(N1878:P1878,Q1878:AE1878)),0)</f>
        <v>0</v>
      </c>
      <c r="BF1878" s="2">
        <f t="shared" si="738"/>
        <v>0</v>
      </c>
      <c r="BG1878" s="2">
        <f t="shared" si="739"/>
        <v>2.9427993378701488E-4</v>
      </c>
      <c r="BH1878" s="2">
        <f t="shared" si="740"/>
        <v>0</v>
      </c>
      <c r="BI1878" s="2">
        <f t="shared" si="741"/>
        <v>0</v>
      </c>
      <c r="BK1878" t="s">
        <v>647</v>
      </c>
      <c r="BL1878" t="s">
        <v>1250</v>
      </c>
      <c r="BO1878" s="99">
        <v>47</v>
      </c>
      <c r="BP1878" s="97">
        <v>163</v>
      </c>
      <c r="BQ1878" s="103">
        <f t="shared" si="742"/>
        <v>47163</v>
      </c>
      <c r="BS1878" s="7" t="s">
        <v>2466</v>
      </c>
      <c r="BT1878" s="95"/>
      <c r="BU1878" s="95"/>
      <c r="BV1878" s="95"/>
      <c r="BW1878" s="1"/>
      <c r="BX1878" s="1"/>
    </row>
    <row r="1879" spans="1:76" ht="14" hidden="1" customHeight="1" outlineLevel="1" x14ac:dyDescent="0.2">
      <c r="A1879" t="s">
        <v>2642</v>
      </c>
      <c r="B1879" t="s">
        <v>1250</v>
      </c>
      <c r="C1879" s="1">
        <f t="shared" si="731"/>
        <v>65576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 t="shared" si="732"/>
        <v>23235</v>
      </c>
      <c r="H1879" s="2">
        <f t="shared" si="733"/>
        <v>0.35432170306209587</v>
      </c>
      <c r="I1879" s="2"/>
      <c r="J1879" s="2">
        <f t="shared" si="734"/>
        <v>0.31892765645968035</v>
      </c>
      <c r="K1879" s="2">
        <f t="shared" si="735"/>
        <v>0.67324935952177623</v>
      </c>
      <c r="L1879" s="2">
        <f t="shared" si="736"/>
        <v>0</v>
      </c>
      <c r="M1879" s="2">
        <f t="shared" si="737"/>
        <v>7.8229840185434218E-3</v>
      </c>
      <c r="N1879" s="1">
        <v>20914</v>
      </c>
      <c r="O1879" s="1">
        <v>44149</v>
      </c>
      <c r="Q1879" s="61"/>
      <c r="R1879" s="61">
        <v>22</v>
      </c>
      <c r="S1879" s="61"/>
      <c r="T1879" s="61"/>
      <c r="U1879" s="61"/>
      <c r="V1879" s="61"/>
      <c r="W1879" s="61"/>
      <c r="X1879" s="61">
        <v>139</v>
      </c>
      <c r="Y1879" s="61">
        <v>71</v>
      </c>
      <c r="Z1879" s="61">
        <v>20</v>
      </c>
      <c r="AA1879" s="1">
        <v>9</v>
      </c>
      <c r="AB1879" s="1">
        <v>6</v>
      </c>
      <c r="AC1879" s="1">
        <v>13</v>
      </c>
      <c r="AD1879" s="1">
        <v>19</v>
      </c>
      <c r="AE1879" s="1">
        <v>13</v>
      </c>
      <c r="AF1879" s="1">
        <v>11</v>
      </c>
      <c r="AG1879" s="1">
        <v>12</v>
      </c>
      <c r="AH1879" s="1">
        <v>6</v>
      </c>
      <c r="AI1879" s="1">
        <v>11</v>
      </c>
      <c r="AJ1879" s="1">
        <v>13</v>
      </c>
      <c r="AK1879" s="1">
        <v>10</v>
      </c>
      <c r="AL1879" s="1">
        <v>34</v>
      </c>
      <c r="AM1879" s="1">
        <v>12</v>
      </c>
      <c r="AN1879" s="1">
        <v>8</v>
      </c>
      <c r="AO1879" s="1">
        <v>12</v>
      </c>
      <c r="AP1879" s="1">
        <v>8</v>
      </c>
      <c r="AQ1879" s="1">
        <v>8</v>
      </c>
      <c r="AR1879" s="1">
        <v>20</v>
      </c>
      <c r="AS1879" s="1">
        <v>2</v>
      </c>
      <c r="AT1879" s="1">
        <v>4</v>
      </c>
      <c r="AU1879" s="1">
        <v>3</v>
      </c>
      <c r="AV1879" s="1">
        <v>27</v>
      </c>
      <c r="AW1879" s="1">
        <v>0</v>
      </c>
      <c r="BB1879" s="7">
        <f>IF(Q1879&gt;0,RANK(Q1879,(N1879:P1879,Q1879:AE1879)),0)</f>
        <v>0</v>
      </c>
      <c r="BC1879" s="7">
        <f>IF(R1879&gt;0,RANK(R1879,(N1879:P1879,Q1879:AE1879)),0)</f>
        <v>5</v>
      </c>
      <c r="BD1879" s="7">
        <f>IF(T1879&gt;0,RANK(T1879,(N1879:P1879,Q1879:AE1879)),0)</f>
        <v>0</v>
      </c>
      <c r="BE1879" s="7">
        <f>IF(S1879&gt;0,RANK(S1879,(N1879:P1879,Q1879:AE1879)),0)</f>
        <v>0</v>
      </c>
      <c r="BF1879" s="2">
        <f t="shared" si="738"/>
        <v>0</v>
      </c>
      <c r="BG1879" s="2">
        <f t="shared" si="739"/>
        <v>3.3548859338782482E-4</v>
      </c>
      <c r="BH1879" s="2">
        <f t="shared" si="740"/>
        <v>0</v>
      </c>
      <c r="BI1879" s="2">
        <f t="shared" si="741"/>
        <v>0</v>
      </c>
      <c r="BK1879" t="s">
        <v>2642</v>
      </c>
      <c r="BL1879" t="s">
        <v>1250</v>
      </c>
      <c r="BO1879" s="99">
        <v>47</v>
      </c>
      <c r="BP1879" s="97">
        <v>165</v>
      </c>
      <c r="BQ1879" s="103">
        <f t="shared" si="742"/>
        <v>47165</v>
      </c>
      <c r="BS1879" s="7" t="s">
        <v>2466</v>
      </c>
      <c r="BT1879" s="95"/>
      <c r="BU1879" s="95"/>
      <c r="BV1879" s="95"/>
      <c r="BW1879" s="1"/>
      <c r="BX1879" s="1"/>
    </row>
    <row r="1880" spans="1:76" ht="14" hidden="1" customHeight="1" outlineLevel="1" x14ac:dyDescent="0.2">
      <c r="A1880" t="s">
        <v>507</v>
      </c>
      <c r="B1880" t="s">
        <v>1250</v>
      </c>
      <c r="C1880" s="1">
        <f t="shared" si="731"/>
        <v>19318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1">
        <f t="shared" si="732"/>
        <v>9166</v>
      </c>
      <c r="H1880" s="2">
        <f t="shared" si="733"/>
        <v>0.47447975980950408</v>
      </c>
      <c r="I1880" s="2"/>
      <c r="J1880" s="2">
        <f t="shared" si="734"/>
        <v>0.25406356765710736</v>
      </c>
      <c r="K1880" s="2">
        <f t="shared" si="735"/>
        <v>0.72854332746661143</v>
      </c>
      <c r="L1880" s="2">
        <f t="shared" si="736"/>
        <v>0</v>
      </c>
      <c r="M1880" s="2">
        <f t="shared" si="737"/>
        <v>1.7393104876281207E-2</v>
      </c>
      <c r="N1880" s="1">
        <v>4908</v>
      </c>
      <c r="O1880" s="1">
        <v>14074</v>
      </c>
      <c r="Q1880" s="61"/>
      <c r="R1880" s="61">
        <v>14</v>
      </c>
      <c r="S1880" s="61"/>
      <c r="T1880" s="61"/>
      <c r="U1880" s="61"/>
      <c r="V1880" s="61"/>
      <c r="W1880" s="61"/>
      <c r="X1880" s="61">
        <v>35</v>
      </c>
      <c r="Y1880" s="61">
        <v>67</v>
      </c>
      <c r="Z1880" s="61">
        <v>22</v>
      </c>
      <c r="AA1880" s="1">
        <v>6</v>
      </c>
      <c r="AB1880" s="1">
        <v>15</v>
      </c>
      <c r="AC1880" s="1">
        <v>4</v>
      </c>
      <c r="AD1880" s="1">
        <v>19</v>
      </c>
      <c r="AE1880" s="1">
        <v>7</v>
      </c>
      <c r="AF1880" s="1">
        <v>8</v>
      </c>
      <c r="AG1880" s="1">
        <v>14</v>
      </c>
      <c r="AH1880" s="1">
        <v>7</v>
      </c>
      <c r="AI1880" s="1">
        <v>3</v>
      </c>
      <c r="AJ1880" s="1">
        <v>11</v>
      </c>
      <c r="AK1880" s="1">
        <v>4</v>
      </c>
      <c r="AL1880" s="1">
        <v>20</v>
      </c>
      <c r="AM1880" s="1">
        <v>19</v>
      </c>
      <c r="AN1880" s="1">
        <v>2</v>
      </c>
      <c r="AO1880" s="1">
        <v>16</v>
      </c>
      <c r="AP1880" s="1">
        <v>1</v>
      </c>
      <c r="AQ1880" s="1">
        <v>9</v>
      </c>
      <c r="AR1880" s="1">
        <v>6</v>
      </c>
      <c r="AS1880" s="1">
        <v>3</v>
      </c>
      <c r="AT1880" s="1">
        <v>9</v>
      </c>
      <c r="AU1880" s="1">
        <v>3</v>
      </c>
      <c r="AV1880" s="1">
        <v>12</v>
      </c>
      <c r="AW1880" s="1">
        <v>0</v>
      </c>
      <c r="BB1880" s="7">
        <f>IF(Q1880&gt;0,RANK(Q1880,(N1880:P1880,Q1880:AE1880)),0)</f>
        <v>0</v>
      </c>
      <c r="BC1880" s="7">
        <f>IF(R1880&gt;0,RANK(R1880,(N1880:P1880,Q1880:AE1880)),0)</f>
        <v>8</v>
      </c>
      <c r="BD1880" s="7">
        <f>IF(T1880&gt;0,RANK(T1880,(N1880:P1880,Q1880:AE1880)),0)</f>
        <v>0</v>
      </c>
      <c r="BE1880" s="7">
        <f>IF(S1880&gt;0,RANK(S1880,(N1880:P1880,Q1880:AE1880)),0)</f>
        <v>0</v>
      </c>
      <c r="BF1880" s="2">
        <f t="shared" si="738"/>
        <v>0</v>
      </c>
      <c r="BG1880" s="2">
        <f t="shared" si="739"/>
        <v>7.247127031783829E-4</v>
      </c>
      <c r="BH1880" s="2">
        <f t="shared" si="740"/>
        <v>0</v>
      </c>
      <c r="BI1880" s="2">
        <f t="shared" si="741"/>
        <v>0</v>
      </c>
      <c r="BK1880" t="s">
        <v>507</v>
      </c>
      <c r="BL1880" t="s">
        <v>1250</v>
      </c>
      <c r="BO1880" s="99">
        <v>47</v>
      </c>
      <c r="BP1880" s="97">
        <v>167</v>
      </c>
      <c r="BQ1880" s="103">
        <f t="shared" si="742"/>
        <v>47167</v>
      </c>
      <c r="BS1880" s="7" t="s">
        <v>2466</v>
      </c>
      <c r="BT1880" s="95"/>
      <c r="BU1880" s="95"/>
      <c r="BV1880" s="95"/>
      <c r="BW1880" s="1"/>
      <c r="BX1880" s="1"/>
    </row>
    <row r="1881" spans="1:76" ht="14" hidden="1" customHeight="1" outlineLevel="1" x14ac:dyDescent="0.2">
      <c r="A1881" t="s">
        <v>532</v>
      </c>
      <c r="B1881" t="s">
        <v>1250</v>
      </c>
      <c r="C1881" s="1">
        <f t="shared" si="731"/>
        <v>2651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732"/>
        <v>858</v>
      </c>
      <c r="H1881" s="2">
        <f t="shared" si="733"/>
        <v>0.32365145228215769</v>
      </c>
      <c r="I1881" s="2"/>
      <c r="J1881" s="2">
        <f t="shared" si="734"/>
        <v>0.33232742361373069</v>
      </c>
      <c r="K1881" s="2">
        <f t="shared" si="735"/>
        <v>0.65597887589588832</v>
      </c>
      <c r="L1881" s="2">
        <f t="shared" si="736"/>
        <v>0</v>
      </c>
      <c r="M1881" s="2">
        <f t="shared" si="737"/>
        <v>1.1693700490380987E-2</v>
      </c>
      <c r="N1881" s="1">
        <v>881</v>
      </c>
      <c r="O1881" s="1">
        <v>1739</v>
      </c>
      <c r="Q1881" s="61"/>
      <c r="R1881" s="61">
        <v>3</v>
      </c>
      <c r="S1881" s="61"/>
      <c r="T1881" s="61"/>
      <c r="U1881" s="61"/>
      <c r="V1881" s="61"/>
      <c r="W1881" s="61"/>
      <c r="X1881" s="61">
        <v>5</v>
      </c>
      <c r="Y1881" s="61">
        <v>5</v>
      </c>
      <c r="Z1881" s="6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1</v>
      </c>
      <c r="AG1881" s="1">
        <v>0</v>
      </c>
      <c r="AH1881" s="1">
        <v>0</v>
      </c>
      <c r="AI1881" s="1">
        <v>1</v>
      </c>
      <c r="AJ1881" s="1">
        <v>3</v>
      </c>
      <c r="AK1881" s="1">
        <v>0</v>
      </c>
      <c r="AL1881" s="1">
        <v>5</v>
      </c>
      <c r="AM1881" s="1">
        <v>1</v>
      </c>
      <c r="AN1881" s="1">
        <v>0</v>
      </c>
      <c r="AO1881" s="1">
        <v>2</v>
      </c>
      <c r="AP1881" s="1">
        <v>1</v>
      </c>
      <c r="AQ1881" s="1">
        <v>1</v>
      </c>
      <c r="AR1881" s="1">
        <v>1</v>
      </c>
      <c r="AS1881" s="1">
        <v>0</v>
      </c>
      <c r="AT1881" s="1">
        <v>1</v>
      </c>
      <c r="AU1881" s="1">
        <v>0</v>
      </c>
      <c r="AV1881" s="1">
        <v>1</v>
      </c>
      <c r="AW1881" s="1">
        <v>0</v>
      </c>
      <c r="BB1881" s="7">
        <f>IF(Q1881&gt;0,RANK(Q1881,(N1881:P1881,Q1881:AE1881)),0)</f>
        <v>0</v>
      </c>
      <c r="BC1881" s="7">
        <f>IF(R1881&gt;0,RANK(R1881,(N1881:P1881,Q1881:AE1881)),0)</f>
        <v>5</v>
      </c>
      <c r="BD1881" s="7">
        <f>IF(T1881&gt;0,RANK(T1881,(N1881:P1881,Q1881:AE1881)),0)</f>
        <v>0</v>
      </c>
      <c r="BE1881" s="7">
        <f>IF(S1881&gt;0,RANK(S1881,(N1881:P1881,Q1881:AE1881)),0)</f>
        <v>0</v>
      </c>
      <c r="BF1881" s="2">
        <f t="shared" si="738"/>
        <v>0</v>
      </c>
      <c r="BG1881" s="2">
        <f t="shared" si="739"/>
        <v>1.1316484345529989E-3</v>
      </c>
      <c r="BH1881" s="2">
        <f t="shared" si="740"/>
        <v>0</v>
      </c>
      <c r="BI1881" s="2">
        <f t="shared" si="741"/>
        <v>0</v>
      </c>
      <c r="BK1881" t="s">
        <v>532</v>
      </c>
      <c r="BL1881" t="s">
        <v>1250</v>
      </c>
      <c r="BO1881" s="99">
        <v>47</v>
      </c>
      <c r="BP1881" s="97">
        <v>169</v>
      </c>
      <c r="BQ1881" s="103">
        <f t="shared" si="742"/>
        <v>47169</v>
      </c>
      <c r="BS1881" s="7" t="s">
        <v>2466</v>
      </c>
      <c r="BT1881" s="95"/>
      <c r="BU1881" s="95"/>
      <c r="BV1881" s="95"/>
      <c r="BW1881" s="1"/>
    </row>
    <row r="1882" spans="1:76" ht="14" hidden="1" customHeight="1" outlineLevel="1" x14ac:dyDescent="0.2">
      <c r="A1882" t="s">
        <v>315</v>
      </c>
      <c r="B1882" t="s">
        <v>1250</v>
      </c>
      <c r="C1882" s="1">
        <f t="shared" si="731"/>
        <v>6294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1">
        <f t="shared" si="732"/>
        <v>3780</v>
      </c>
      <c r="H1882" s="2">
        <f t="shared" si="733"/>
        <v>0.60057197330791234</v>
      </c>
      <c r="I1882" s="2"/>
      <c r="J1882" s="2">
        <f t="shared" si="734"/>
        <v>0.19510645058786147</v>
      </c>
      <c r="K1882" s="2">
        <f t="shared" si="735"/>
        <v>0.7956784238957737</v>
      </c>
      <c r="L1882" s="2">
        <f t="shared" si="736"/>
        <v>0</v>
      </c>
      <c r="M1882" s="2">
        <f t="shared" si="737"/>
        <v>9.2151255163648305E-3</v>
      </c>
      <c r="N1882" s="1">
        <v>1228</v>
      </c>
      <c r="O1882" s="1">
        <v>5008</v>
      </c>
      <c r="Q1882" s="61"/>
      <c r="R1882" s="61">
        <v>4</v>
      </c>
      <c r="S1882" s="61"/>
      <c r="T1882" s="61"/>
      <c r="U1882" s="61"/>
      <c r="V1882" s="61"/>
      <c r="W1882" s="61"/>
      <c r="X1882" s="61">
        <v>5</v>
      </c>
      <c r="Y1882" s="61">
        <v>17</v>
      </c>
      <c r="Z1882" s="61">
        <v>4</v>
      </c>
      <c r="AA1882" s="1">
        <v>2</v>
      </c>
      <c r="AB1882" s="1">
        <v>2</v>
      </c>
      <c r="AC1882" s="1">
        <v>0</v>
      </c>
      <c r="AD1882" s="1">
        <v>1</v>
      </c>
      <c r="AE1882" s="1">
        <v>0</v>
      </c>
      <c r="AF1882" s="1">
        <v>4</v>
      </c>
      <c r="AG1882" s="1">
        <v>3</v>
      </c>
      <c r="AH1882" s="1">
        <v>1</v>
      </c>
      <c r="AI1882" s="1">
        <v>0</v>
      </c>
      <c r="AJ1882" s="1">
        <v>4</v>
      </c>
      <c r="AK1882" s="1">
        <v>1</v>
      </c>
      <c r="AL1882" s="1">
        <v>3</v>
      </c>
      <c r="AM1882" s="1">
        <v>1</v>
      </c>
      <c r="AN1882" s="1">
        <v>0</v>
      </c>
      <c r="AO1882" s="1">
        <v>1</v>
      </c>
      <c r="AP1882" s="1">
        <v>0</v>
      </c>
      <c r="AQ1882" s="1">
        <v>0</v>
      </c>
      <c r="AR1882" s="1">
        <v>0</v>
      </c>
      <c r="AS1882" s="1">
        <v>0</v>
      </c>
      <c r="AT1882" s="1">
        <v>1</v>
      </c>
      <c r="AU1882" s="1">
        <v>1</v>
      </c>
      <c r="AV1882" s="1">
        <v>3</v>
      </c>
      <c r="AW1882" s="1">
        <v>0</v>
      </c>
      <c r="BB1882" s="7">
        <f>IF(Q1882&gt;0,RANK(Q1882,(N1882:P1882,Q1882:AE1882)),0)</f>
        <v>0</v>
      </c>
      <c r="BC1882" s="7">
        <f>IF(R1882&gt;0,RANK(R1882,(N1882:P1882,Q1882:AE1882)),0)</f>
        <v>5</v>
      </c>
      <c r="BD1882" s="7">
        <f>IF(T1882&gt;0,RANK(T1882,(N1882:P1882,Q1882:AE1882)),0)</f>
        <v>0</v>
      </c>
      <c r="BE1882" s="7">
        <f>IF(S1882&gt;0,RANK(S1882,(N1882:P1882,Q1882:AE1882)),0)</f>
        <v>0</v>
      </c>
      <c r="BF1882" s="2">
        <f t="shared" si="738"/>
        <v>0</v>
      </c>
      <c r="BG1882" s="2">
        <f t="shared" si="739"/>
        <v>6.3552589768033053E-4</v>
      </c>
      <c r="BH1882" s="2">
        <f t="shared" si="740"/>
        <v>0</v>
      </c>
      <c r="BI1882" s="2">
        <f t="shared" si="741"/>
        <v>0</v>
      </c>
      <c r="BK1882" t="s">
        <v>315</v>
      </c>
      <c r="BL1882" t="s">
        <v>1250</v>
      </c>
      <c r="BO1882" s="99">
        <v>47</v>
      </c>
      <c r="BP1882" s="97">
        <v>171</v>
      </c>
      <c r="BQ1882" s="103">
        <f t="shared" si="742"/>
        <v>47171</v>
      </c>
      <c r="BS1882" s="7" t="s">
        <v>2466</v>
      </c>
      <c r="BT1882" s="95"/>
      <c r="BU1882" s="95"/>
      <c r="BV1882" s="95"/>
      <c r="BW1882" s="1"/>
      <c r="BX1882" s="1"/>
    </row>
    <row r="1883" spans="1:76" ht="14" hidden="1" customHeight="1" outlineLevel="1" x14ac:dyDescent="0.2">
      <c r="A1883" t="s">
        <v>680</v>
      </c>
      <c r="B1883" t="s">
        <v>1250</v>
      </c>
      <c r="C1883" s="1">
        <f t="shared" si="731"/>
        <v>5224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732"/>
        <v>2895</v>
      </c>
      <c r="H1883" s="2">
        <f t="shared" si="733"/>
        <v>0.55417304747320062</v>
      </c>
      <c r="I1883" s="2"/>
      <c r="J1883" s="2">
        <f t="shared" si="734"/>
        <v>0.21688361408882081</v>
      </c>
      <c r="K1883" s="2">
        <f t="shared" si="735"/>
        <v>0.77105666156202146</v>
      </c>
      <c r="L1883" s="2">
        <f t="shared" si="736"/>
        <v>0</v>
      </c>
      <c r="M1883" s="2">
        <f t="shared" si="737"/>
        <v>1.2059724349157697E-2</v>
      </c>
      <c r="N1883" s="1">
        <v>1133</v>
      </c>
      <c r="O1883" s="1">
        <v>4028</v>
      </c>
      <c r="Q1883" s="61"/>
      <c r="R1883" s="61">
        <v>1</v>
      </c>
      <c r="S1883" s="61"/>
      <c r="T1883" s="61"/>
      <c r="U1883" s="61"/>
      <c r="V1883" s="61"/>
      <c r="W1883" s="61"/>
      <c r="X1883" s="61">
        <v>7</v>
      </c>
      <c r="Y1883" s="61">
        <v>9</v>
      </c>
      <c r="Z1883" s="61">
        <v>2</v>
      </c>
      <c r="AA1883" s="1">
        <v>2</v>
      </c>
      <c r="AB1883" s="1">
        <v>0</v>
      </c>
      <c r="AC1883" s="1">
        <v>3</v>
      </c>
      <c r="AD1883" s="1">
        <v>4</v>
      </c>
      <c r="AE1883" s="1">
        <v>0</v>
      </c>
      <c r="AF1883" s="1">
        <v>4</v>
      </c>
      <c r="AG1883" s="1">
        <v>3</v>
      </c>
      <c r="AH1883" s="1">
        <v>2</v>
      </c>
      <c r="AI1883" s="1">
        <v>3</v>
      </c>
      <c r="AJ1883" s="1">
        <v>2</v>
      </c>
      <c r="AK1883" s="1">
        <v>0</v>
      </c>
      <c r="AL1883" s="1">
        <v>4</v>
      </c>
      <c r="AM1883" s="1">
        <v>3</v>
      </c>
      <c r="AN1883" s="1">
        <v>1</v>
      </c>
      <c r="AO1883" s="1">
        <v>1</v>
      </c>
      <c r="AP1883" s="1">
        <v>1</v>
      </c>
      <c r="AQ1883" s="1">
        <v>0</v>
      </c>
      <c r="AR1883" s="1">
        <v>5</v>
      </c>
      <c r="AS1883" s="1">
        <v>1</v>
      </c>
      <c r="AT1883" s="1">
        <v>2</v>
      </c>
      <c r="AU1883" s="1">
        <v>0</v>
      </c>
      <c r="AV1883" s="1">
        <v>3</v>
      </c>
      <c r="AW1883" s="1">
        <v>0</v>
      </c>
      <c r="BB1883" s="7">
        <f>IF(Q1883&gt;0,RANK(Q1883,(N1883:P1883,Q1883:AE1883)),0)</f>
        <v>0</v>
      </c>
      <c r="BC1883" s="7">
        <f>IF(R1883&gt;0,RANK(R1883,(N1883:P1883,Q1883:AE1883)),0)</f>
        <v>9</v>
      </c>
      <c r="BD1883" s="7">
        <f>IF(T1883&gt;0,RANK(T1883,(N1883:P1883,Q1883:AE1883)),0)</f>
        <v>0</v>
      </c>
      <c r="BE1883" s="7">
        <f>IF(S1883&gt;0,RANK(S1883,(N1883:P1883,Q1883:AE1883)),0)</f>
        <v>0</v>
      </c>
      <c r="BF1883" s="2">
        <f t="shared" si="738"/>
        <v>0</v>
      </c>
      <c r="BG1883" s="2">
        <f t="shared" si="739"/>
        <v>1.9142419601837673E-4</v>
      </c>
      <c r="BH1883" s="2">
        <f t="shared" si="740"/>
        <v>0</v>
      </c>
      <c r="BI1883" s="2">
        <f t="shared" si="741"/>
        <v>0</v>
      </c>
      <c r="BK1883" t="s">
        <v>680</v>
      </c>
      <c r="BL1883" t="s">
        <v>1250</v>
      </c>
      <c r="BO1883" s="99">
        <v>47</v>
      </c>
      <c r="BP1883" s="97">
        <v>173</v>
      </c>
      <c r="BQ1883" s="103">
        <f t="shared" si="742"/>
        <v>47173</v>
      </c>
      <c r="BS1883" s="7" t="s">
        <v>2466</v>
      </c>
      <c r="BT1883" s="95"/>
      <c r="BU1883" s="95"/>
      <c r="BV1883" s="95"/>
      <c r="BW1883" s="1"/>
      <c r="BX1883" s="1"/>
    </row>
    <row r="1884" spans="1:76" ht="14" hidden="1" customHeight="1" outlineLevel="1" x14ac:dyDescent="0.2">
      <c r="A1884" t="s">
        <v>2241</v>
      </c>
      <c r="B1884" t="s">
        <v>1250</v>
      </c>
      <c r="C1884" s="1">
        <f t="shared" si="731"/>
        <v>2213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732"/>
        <v>931</v>
      </c>
      <c r="H1884" s="2">
        <f t="shared" si="733"/>
        <v>0.42069588793492996</v>
      </c>
      <c r="I1884" s="2"/>
      <c r="J1884" s="2">
        <f t="shared" si="734"/>
        <v>0.28197017623136017</v>
      </c>
      <c r="K1884" s="2">
        <f t="shared" si="735"/>
        <v>0.70266606416629007</v>
      </c>
      <c r="L1884" s="2">
        <f t="shared" si="736"/>
        <v>0</v>
      </c>
      <c r="M1884" s="2">
        <f t="shared" si="737"/>
        <v>1.5363759602349703E-2</v>
      </c>
      <c r="N1884" s="1">
        <v>624</v>
      </c>
      <c r="O1884" s="1">
        <v>1555</v>
      </c>
      <c r="Q1884" s="61"/>
      <c r="R1884" s="61">
        <v>2</v>
      </c>
      <c r="S1884" s="61"/>
      <c r="T1884" s="61"/>
      <c r="U1884" s="61"/>
      <c r="V1884" s="61"/>
      <c r="W1884" s="61"/>
      <c r="X1884" s="61">
        <v>3</v>
      </c>
      <c r="Y1884" s="61">
        <v>7</v>
      </c>
      <c r="Z1884" s="61">
        <v>1</v>
      </c>
      <c r="AA1884" s="1">
        <v>0</v>
      </c>
      <c r="AB1884" s="1">
        <v>1</v>
      </c>
      <c r="AC1884" s="1">
        <v>0</v>
      </c>
      <c r="AD1884" s="1">
        <v>2</v>
      </c>
      <c r="AE1884" s="1">
        <v>0</v>
      </c>
      <c r="AF1884" s="1">
        <v>0</v>
      </c>
      <c r="AG1884" s="1">
        <v>1</v>
      </c>
      <c r="AH1884" s="1">
        <v>1</v>
      </c>
      <c r="AI1884" s="1">
        <v>1</v>
      </c>
      <c r="AJ1884" s="1">
        <v>0</v>
      </c>
      <c r="AK1884" s="1">
        <v>1</v>
      </c>
      <c r="AL1884" s="1">
        <v>4</v>
      </c>
      <c r="AM1884" s="1">
        <v>2</v>
      </c>
      <c r="AN1884" s="1">
        <v>2</v>
      </c>
      <c r="AO1884" s="1">
        <v>1</v>
      </c>
      <c r="AP1884" s="1">
        <v>0</v>
      </c>
      <c r="AQ1884" s="1">
        <v>1</v>
      </c>
      <c r="AR1884" s="1">
        <v>2</v>
      </c>
      <c r="AS1884" s="1">
        <v>0</v>
      </c>
      <c r="AT1884" s="1">
        <v>0</v>
      </c>
      <c r="AU1884" s="1">
        <v>1</v>
      </c>
      <c r="AV1884" s="1">
        <v>1</v>
      </c>
      <c r="AW1884" s="1">
        <v>0</v>
      </c>
      <c r="BB1884" s="7">
        <f>IF(Q1884&gt;0,RANK(Q1884,(N1884:P1884,Q1884:AE1884)),0)</f>
        <v>0</v>
      </c>
      <c r="BC1884" s="7">
        <f>IF(R1884&gt;0,RANK(R1884,(N1884:P1884,Q1884:AE1884)),0)</f>
        <v>5</v>
      </c>
      <c r="BD1884" s="7">
        <f>IF(T1884&gt;0,RANK(T1884,(N1884:P1884,Q1884:AE1884)),0)</f>
        <v>0</v>
      </c>
      <c r="BE1884" s="7">
        <f>IF(S1884&gt;0,RANK(S1884,(N1884:P1884,Q1884:AE1884)),0)</f>
        <v>0</v>
      </c>
      <c r="BF1884" s="2">
        <f t="shared" si="738"/>
        <v>0</v>
      </c>
      <c r="BG1884" s="2">
        <f t="shared" si="739"/>
        <v>9.0375056484410306E-4</v>
      </c>
      <c r="BH1884" s="2">
        <f t="shared" si="740"/>
        <v>0</v>
      </c>
      <c r="BI1884" s="2">
        <f t="shared" si="741"/>
        <v>0</v>
      </c>
      <c r="BK1884" t="s">
        <v>2241</v>
      </c>
      <c r="BL1884" t="s">
        <v>1250</v>
      </c>
      <c r="BO1884" s="99">
        <v>47</v>
      </c>
      <c r="BP1884" s="97">
        <v>175</v>
      </c>
      <c r="BQ1884" s="103">
        <f t="shared" si="742"/>
        <v>47175</v>
      </c>
      <c r="BS1884" s="7" t="s">
        <v>2466</v>
      </c>
      <c r="BT1884" s="95"/>
      <c r="BU1884" s="95"/>
      <c r="BV1884" s="95"/>
      <c r="BW1884" s="1"/>
    </row>
    <row r="1885" spans="1:76" ht="14" hidden="1" customHeight="1" outlineLevel="1" x14ac:dyDescent="0.2">
      <c r="A1885" t="s">
        <v>422</v>
      </c>
      <c r="B1885" t="s">
        <v>1250</v>
      </c>
      <c r="C1885" s="1">
        <f t="shared" si="731"/>
        <v>11472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si="732"/>
        <v>4094</v>
      </c>
      <c r="H1885" s="2">
        <f t="shared" si="733"/>
        <v>0.35686889818688983</v>
      </c>
      <c r="I1885" s="2"/>
      <c r="J1885" s="2">
        <f t="shared" si="734"/>
        <v>0.31755578800557882</v>
      </c>
      <c r="K1885" s="2">
        <f t="shared" si="735"/>
        <v>0.67442468619246865</v>
      </c>
      <c r="L1885" s="2">
        <f t="shared" si="736"/>
        <v>0</v>
      </c>
      <c r="M1885" s="2">
        <f t="shared" si="737"/>
        <v>8.0195258019525317E-3</v>
      </c>
      <c r="N1885" s="1">
        <v>3643</v>
      </c>
      <c r="O1885" s="1">
        <v>7737</v>
      </c>
      <c r="Q1885" s="61"/>
      <c r="R1885" s="61">
        <v>6</v>
      </c>
      <c r="S1885" s="61"/>
      <c r="T1885" s="61"/>
      <c r="U1885" s="61"/>
      <c r="V1885" s="61"/>
      <c r="W1885" s="61"/>
      <c r="X1885" s="61">
        <v>11</v>
      </c>
      <c r="Y1885" s="61">
        <v>16</v>
      </c>
      <c r="Z1885" s="61">
        <v>5</v>
      </c>
      <c r="AA1885" s="1">
        <v>3</v>
      </c>
      <c r="AB1885" s="1">
        <v>3</v>
      </c>
      <c r="AC1885" s="1">
        <v>4</v>
      </c>
      <c r="AD1885" s="1">
        <v>3</v>
      </c>
      <c r="AE1885" s="1">
        <v>5</v>
      </c>
      <c r="AF1885" s="1">
        <v>4</v>
      </c>
      <c r="AG1885" s="1">
        <v>3</v>
      </c>
      <c r="AH1885" s="1">
        <v>1</v>
      </c>
      <c r="AI1885" s="1">
        <v>1</v>
      </c>
      <c r="AJ1885" s="1">
        <v>1</v>
      </c>
      <c r="AK1885" s="1">
        <v>2</v>
      </c>
      <c r="AL1885" s="1">
        <v>6</v>
      </c>
      <c r="AM1885" s="1">
        <v>2</v>
      </c>
      <c r="AN1885" s="1">
        <v>0</v>
      </c>
      <c r="AO1885" s="1">
        <v>1</v>
      </c>
      <c r="AP1885" s="1">
        <v>3</v>
      </c>
      <c r="AQ1885" s="1">
        <v>1</v>
      </c>
      <c r="AR1885" s="1">
        <v>1</v>
      </c>
      <c r="AS1885" s="1">
        <v>0</v>
      </c>
      <c r="AT1885" s="1">
        <v>2</v>
      </c>
      <c r="AU1885" s="1">
        <v>3</v>
      </c>
      <c r="AV1885" s="1">
        <v>5</v>
      </c>
      <c r="AW1885" s="1">
        <v>0</v>
      </c>
      <c r="BB1885" s="7">
        <f>IF(Q1885&gt;0,RANK(Q1885,(N1885:P1885,Q1885:AE1885)),0)</f>
        <v>0</v>
      </c>
      <c r="BC1885" s="7">
        <f>IF(R1885&gt;0,RANK(R1885,(N1885:P1885,Q1885:AE1885)),0)</f>
        <v>5</v>
      </c>
      <c r="BD1885" s="7">
        <f>IF(T1885&gt;0,RANK(T1885,(N1885:P1885,Q1885:AE1885)),0)</f>
        <v>0</v>
      </c>
      <c r="BE1885" s="7">
        <f>IF(S1885&gt;0,RANK(S1885,(N1885:P1885,Q1885:AE1885)),0)</f>
        <v>0</v>
      </c>
      <c r="BF1885" s="2">
        <f t="shared" si="738"/>
        <v>0</v>
      </c>
      <c r="BG1885" s="2">
        <f t="shared" si="739"/>
        <v>5.2301255230125519E-4</v>
      </c>
      <c r="BH1885" s="2">
        <f t="shared" si="740"/>
        <v>0</v>
      </c>
      <c r="BI1885" s="2">
        <f t="shared" si="741"/>
        <v>0</v>
      </c>
      <c r="BK1885" t="s">
        <v>422</v>
      </c>
      <c r="BL1885" t="s">
        <v>1250</v>
      </c>
      <c r="BO1885" s="99">
        <v>47</v>
      </c>
      <c r="BP1885" s="97">
        <v>177</v>
      </c>
      <c r="BQ1885" s="103">
        <f t="shared" si="742"/>
        <v>47177</v>
      </c>
      <c r="BS1885" s="7" t="s">
        <v>2466</v>
      </c>
      <c r="BT1885" s="95"/>
      <c r="BU1885" s="95"/>
      <c r="BV1885" s="95"/>
      <c r="BW1885" s="1"/>
      <c r="BX1885" s="1"/>
    </row>
    <row r="1886" spans="1:76" ht="14" hidden="1" customHeight="1" outlineLevel="1" x14ac:dyDescent="0.2">
      <c r="A1886" t="s">
        <v>257</v>
      </c>
      <c r="B1886" t="s">
        <v>1250</v>
      </c>
      <c r="C1886" s="1">
        <f t="shared" si="731"/>
        <v>45036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1">
        <f t="shared" si="732"/>
        <v>17482</v>
      </c>
      <c r="H1886" s="2">
        <f t="shared" si="733"/>
        <v>0.38817834621191938</v>
      </c>
      <c r="I1886" s="2"/>
      <c r="J1886" s="2">
        <f t="shared" si="734"/>
        <v>0.30162536637356779</v>
      </c>
      <c r="K1886" s="2">
        <f t="shared" si="735"/>
        <v>0.68980371258548712</v>
      </c>
      <c r="L1886" s="2">
        <f t="shared" si="736"/>
        <v>0</v>
      </c>
      <c r="M1886" s="2">
        <f t="shared" si="737"/>
        <v>8.5709210409451453E-3</v>
      </c>
      <c r="N1886" s="1">
        <v>13584</v>
      </c>
      <c r="O1886" s="1">
        <v>31066</v>
      </c>
      <c r="Q1886" s="61"/>
      <c r="R1886" s="61">
        <v>28</v>
      </c>
      <c r="S1886" s="61"/>
      <c r="T1886" s="61"/>
      <c r="U1886" s="61"/>
      <c r="V1886" s="61"/>
      <c r="W1886" s="61"/>
      <c r="X1886" s="61">
        <v>58</v>
      </c>
      <c r="Y1886" s="61">
        <v>71</v>
      </c>
      <c r="Z1886" s="61">
        <v>20</v>
      </c>
      <c r="AA1886" s="1">
        <v>10</v>
      </c>
      <c r="AB1886" s="1">
        <v>9</v>
      </c>
      <c r="AC1886" s="1">
        <v>8</v>
      </c>
      <c r="AD1886" s="1">
        <v>13</v>
      </c>
      <c r="AE1886" s="1">
        <v>14</v>
      </c>
      <c r="AF1886" s="1">
        <v>4</v>
      </c>
      <c r="AG1886" s="1">
        <v>10</v>
      </c>
      <c r="AH1886" s="1">
        <v>10</v>
      </c>
      <c r="AI1886" s="1">
        <v>1</v>
      </c>
      <c r="AJ1886" s="1">
        <v>23</v>
      </c>
      <c r="AK1886" s="1">
        <v>6</v>
      </c>
      <c r="AL1886" s="1">
        <v>27</v>
      </c>
      <c r="AM1886" s="1">
        <v>6</v>
      </c>
      <c r="AN1886" s="1">
        <v>11</v>
      </c>
      <c r="AO1886" s="1">
        <v>8</v>
      </c>
      <c r="AP1886" s="1">
        <v>3</v>
      </c>
      <c r="AQ1886" s="1">
        <v>6</v>
      </c>
      <c r="AR1886" s="1">
        <v>10</v>
      </c>
      <c r="AS1886" s="1">
        <v>2</v>
      </c>
      <c r="AT1886" s="1">
        <v>5</v>
      </c>
      <c r="AU1886" s="1">
        <v>5</v>
      </c>
      <c r="AV1886" s="1">
        <v>18</v>
      </c>
      <c r="AW1886" s="1">
        <v>0</v>
      </c>
      <c r="BB1886" s="7">
        <f>IF(Q1886&gt;0,RANK(Q1886,(N1886:P1886,Q1886:AE1886)),0)</f>
        <v>0</v>
      </c>
      <c r="BC1886" s="7">
        <f>IF(R1886&gt;0,RANK(R1886,(N1886:P1886,Q1886:AE1886)),0)</f>
        <v>5</v>
      </c>
      <c r="BD1886" s="7">
        <f>IF(T1886&gt;0,RANK(T1886,(N1886:P1886,Q1886:AE1886)),0)</f>
        <v>0</v>
      </c>
      <c r="BE1886" s="7">
        <f>IF(S1886&gt;0,RANK(S1886,(N1886:P1886,Q1886:AE1886)),0)</f>
        <v>0</v>
      </c>
      <c r="BF1886" s="2">
        <f t="shared" si="738"/>
        <v>0</v>
      </c>
      <c r="BG1886" s="2">
        <f t="shared" si="739"/>
        <v>6.2172484234834357E-4</v>
      </c>
      <c r="BH1886" s="2">
        <f t="shared" si="740"/>
        <v>0</v>
      </c>
      <c r="BI1886" s="2">
        <f t="shared" si="741"/>
        <v>0</v>
      </c>
      <c r="BK1886" t="s">
        <v>257</v>
      </c>
      <c r="BL1886" t="s">
        <v>1250</v>
      </c>
      <c r="BO1886" s="99">
        <v>47</v>
      </c>
      <c r="BP1886" s="97">
        <v>179</v>
      </c>
      <c r="BQ1886" s="103">
        <f t="shared" si="742"/>
        <v>47179</v>
      </c>
      <c r="BS1886" s="7" t="s">
        <v>2466</v>
      </c>
      <c r="BT1886" s="95"/>
      <c r="BU1886" s="95"/>
      <c r="BV1886" s="95"/>
      <c r="BW1886" s="1"/>
      <c r="BX1886" s="1"/>
    </row>
    <row r="1887" spans="1:76" ht="14" hidden="1" customHeight="1" outlineLevel="1" x14ac:dyDescent="0.2">
      <c r="A1887" t="s">
        <v>423</v>
      </c>
      <c r="B1887" t="s">
        <v>1250</v>
      </c>
      <c r="C1887" s="1">
        <f t="shared" si="731"/>
        <v>4731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32"/>
        <v>3058</v>
      </c>
      <c r="H1887" s="2">
        <f t="shared" si="733"/>
        <v>0.64637497357852458</v>
      </c>
      <c r="I1887" s="2"/>
      <c r="J1887" s="2">
        <f t="shared" si="734"/>
        <v>0.1729021348552103</v>
      </c>
      <c r="K1887" s="2">
        <f t="shared" si="735"/>
        <v>0.81927710843373491</v>
      </c>
      <c r="L1887" s="2">
        <f t="shared" si="736"/>
        <v>0</v>
      </c>
      <c r="M1887" s="2">
        <f t="shared" si="737"/>
        <v>7.8207567110547549E-3</v>
      </c>
      <c r="N1887" s="1">
        <v>818</v>
      </c>
      <c r="O1887" s="1">
        <v>3876</v>
      </c>
      <c r="Q1887" s="61"/>
      <c r="R1887" s="61">
        <v>0</v>
      </c>
      <c r="S1887" s="61"/>
      <c r="T1887" s="61"/>
      <c r="U1887" s="61"/>
      <c r="V1887" s="61"/>
      <c r="W1887" s="61"/>
      <c r="X1887" s="61">
        <v>3</v>
      </c>
      <c r="Y1887" s="61">
        <v>5</v>
      </c>
      <c r="Z1887" s="6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4</v>
      </c>
      <c r="AF1887" s="1">
        <v>1</v>
      </c>
      <c r="AG1887" s="1">
        <v>2</v>
      </c>
      <c r="AH1887" s="1">
        <v>3</v>
      </c>
      <c r="AI1887" s="1">
        <v>0</v>
      </c>
      <c r="AJ1887" s="1">
        <v>1</v>
      </c>
      <c r="AK1887" s="1">
        <v>0</v>
      </c>
      <c r="AL1887" s="1">
        <v>2</v>
      </c>
      <c r="AM1887" s="1">
        <v>6</v>
      </c>
      <c r="AN1887" s="1">
        <v>2</v>
      </c>
      <c r="AO1887" s="1">
        <v>0</v>
      </c>
      <c r="AP1887" s="1">
        <v>2</v>
      </c>
      <c r="AQ1887" s="1">
        <v>0</v>
      </c>
      <c r="AR1887" s="1">
        <v>0</v>
      </c>
      <c r="AS1887" s="1">
        <v>0</v>
      </c>
      <c r="AT1887" s="1">
        <v>0</v>
      </c>
      <c r="AU1887" s="1">
        <v>1</v>
      </c>
      <c r="AV1887" s="1">
        <v>3</v>
      </c>
      <c r="AW1887" s="1">
        <v>0</v>
      </c>
      <c r="BB1887" s="7">
        <f>IF(Q1887&gt;0,RANK(Q1887,(N1887:P1887,Q1887:AE1887)),0)</f>
        <v>0</v>
      </c>
      <c r="BC1887" s="7">
        <f>IF(R1887&gt;0,RANK(R1887,(N1887:P1887,Q1887:AE1887)),0)</f>
        <v>0</v>
      </c>
      <c r="BD1887" s="7">
        <f>IF(T1887&gt;0,RANK(T1887,(N1887:P1887,Q1887:AE1887)),0)</f>
        <v>0</v>
      </c>
      <c r="BE1887" s="7">
        <f>IF(S1887&gt;0,RANK(S1887,(N1887:P1887,Q1887:AE1887)),0)</f>
        <v>0</v>
      </c>
      <c r="BF1887" s="2">
        <f t="shared" si="738"/>
        <v>0</v>
      </c>
      <c r="BG1887" s="2">
        <f t="shared" si="739"/>
        <v>0</v>
      </c>
      <c r="BH1887" s="2">
        <f t="shared" si="740"/>
        <v>0</v>
      </c>
      <c r="BI1887" s="2">
        <f t="shared" si="741"/>
        <v>0</v>
      </c>
      <c r="BK1887" t="s">
        <v>423</v>
      </c>
      <c r="BL1887" t="s">
        <v>1250</v>
      </c>
      <c r="BO1887" s="99">
        <v>47</v>
      </c>
      <c r="BP1887" s="97">
        <v>181</v>
      </c>
      <c r="BQ1887" s="103">
        <f t="shared" si="742"/>
        <v>47181</v>
      </c>
      <c r="BS1887" s="7" t="s">
        <v>2466</v>
      </c>
      <c r="BT1887" s="95"/>
      <c r="BU1887" s="95"/>
      <c r="BV1887" s="95"/>
      <c r="BW1887" s="1"/>
      <c r="BX1887" s="1"/>
    </row>
    <row r="1888" spans="1:76" ht="14" hidden="1" customHeight="1" outlineLevel="1" x14ac:dyDescent="0.2">
      <c r="A1888" t="s">
        <v>2242</v>
      </c>
      <c r="B1888" t="s">
        <v>1250</v>
      </c>
      <c r="C1888" s="1">
        <f t="shared" si="731"/>
        <v>9892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1">
        <f t="shared" si="732"/>
        <v>4646</v>
      </c>
      <c r="H1888" s="2">
        <f t="shared" si="733"/>
        <v>0.46967246259603718</v>
      </c>
      <c r="I1888" s="2"/>
      <c r="J1888" s="2">
        <f t="shared" si="734"/>
        <v>0.25849171047310959</v>
      </c>
      <c r="K1888" s="2">
        <f t="shared" si="735"/>
        <v>0.72816417306914683</v>
      </c>
      <c r="L1888" s="2">
        <f t="shared" si="736"/>
        <v>0</v>
      </c>
      <c r="M1888" s="2">
        <f t="shared" si="737"/>
        <v>1.3344116457743582E-2</v>
      </c>
      <c r="N1888" s="1">
        <v>2557</v>
      </c>
      <c r="O1888" s="1">
        <v>7203</v>
      </c>
      <c r="Q1888" s="61"/>
      <c r="R1888" s="61">
        <v>6</v>
      </c>
      <c r="S1888" s="61"/>
      <c r="T1888" s="61"/>
      <c r="U1888" s="61"/>
      <c r="V1888" s="61"/>
      <c r="W1888" s="61"/>
      <c r="X1888" s="61">
        <v>8</v>
      </c>
      <c r="Y1888" s="61">
        <v>36</v>
      </c>
      <c r="Z1888" s="61">
        <v>7</v>
      </c>
      <c r="AA1888" s="1">
        <v>9</v>
      </c>
      <c r="AB1888" s="1">
        <v>2</v>
      </c>
      <c r="AC1888" s="1">
        <v>1</v>
      </c>
      <c r="AD1888" s="1">
        <v>2</v>
      </c>
      <c r="AE1888" s="1">
        <v>2</v>
      </c>
      <c r="AF1888" s="1">
        <v>3</v>
      </c>
      <c r="AG1888" s="1">
        <v>4</v>
      </c>
      <c r="AH1888" s="1">
        <v>2</v>
      </c>
      <c r="AI1888" s="1">
        <v>0</v>
      </c>
      <c r="AJ1888" s="1">
        <v>1</v>
      </c>
      <c r="AK1888" s="1">
        <v>0</v>
      </c>
      <c r="AL1888" s="1">
        <v>2</v>
      </c>
      <c r="AM1888" s="1">
        <v>1</v>
      </c>
      <c r="AN1888" s="1">
        <v>2</v>
      </c>
      <c r="AO1888" s="1">
        <v>5</v>
      </c>
      <c r="AP1888" s="1">
        <v>0</v>
      </c>
      <c r="AQ1888" s="1">
        <v>3</v>
      </c>
      <c r="AR1888" s="1">
        <v>4</v>
      </c>
      <c r="AS1888" s="1">
        <v>1</v>
      </c>
      <c r="AT1888" s="1">
        <v>6</v>
      </c>
      <c r="AU1888" s="1">
        <v>1</v>
      </c>
      <c r="AV1888" s="1">
        <v>24</v>
      </c>
      <c r="AW1888" s="1">
        <v>0</v>
      </c>
      <c r="BB1888" s="7">
        <f>IF(Q1888&gt;0,RANK(Q1888,(N1888:P1888,Q1888:AE1888)),0)</f>
        <v>0</v>
      </c>
      <c r="BC1888" s="7">
        <f>IF(R1888&gt;0,RANK(R1888,(N1888:P1888,Q1888:AE1888)),0)</f>
        <v>7</v>
      </c>
      <c r="BD1888" s="7">
        <f>IF(T1888&gt;0,RANK(T1888,(N1888:P1888,Q1888:AE1888)),0)</f>
        <v>0</v>
      </c>
      <c r="BE1888" s="7">
        <f>IF(S1888&gt;0,RANK(S1888,(N1888:P1888,Q1888:AE1888)),0)</f>
        <v>0</v>
      </c>
      <c r="BF1888" s="2">
        <f t="shared" si="738"/>
        <v>0</v>
      </c>
      <c r="BG1888" s="2">
        <f t="shared" si="739"/>
        <v>6.0655074807925596E-4</v>
      </c>
      <c r="BH1888" s="2">
        <f t="shared" si="740"/>
        <v>0</v>
      </c>
      <c r="BI1888" s="2">
        <f t="shared" si="741"/>
        <v>0</v>
      </c>
      <c r="BK1888" t="s">
        <v>2242</v>
      </c>
      <c r="BL1888" t="s">
        <v>1250</v>
      </c>
      <c r="BO1888" s="99">
        <v>47</v>
      </c>
      <c r="BP1888" s="97">
        <v>183</v>
      </c>
      <c r="BQ1888" s="103">
        <f t="shared" si="742"/>
        <v>47183</v>
      </c>
      <c r="BS1888" s="7" t="s">
        <v>2466</v>
      </c>
      <c r="BT1888" s="95"/>
      <c r="BU1888" s="95"/>
      <c r="BV1888" s="95"/>
      <c r="BW1888" s="1"/>
      <c r="BX1888" s="1"/>
    </row>
    <row r="1889" spans="1:88" ht="14" hidden="1" customHeight="1" outlineLevel="1" x14ac:dyDescent="0.2">
      <c r="A1889" t="s">
        <v>1801</v>
      </c>
      <c r="B1889" t="s">
        <v>1250</v>
      </c>
      <c r="C1889" s="1">
        <f t="shared" si="731"/>
        <v>8444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1">
        <f t="shared" si="732"/>
        <v>4369</v>
      </c>
      <c r="H1889" s="2">
        <f t="shared" si="733"/>
        <v>0.51740881099005209</v>
      </c>
      <c r="I1889" s="2"/>
      <c r="J1889" s="2">
        <f t="shared" si="734"/>
        <v>0.23744670772145901</v>
      </c>
      <c r="K1889" s="2">
        <f t="shared" si="735"/>
        <v>0.75485551871151113</v>
      </c>
      <c r="L1889" s="2">
        <f t="shared" si="736"/>
        <v>0</v>
      </c>
      <c r="M1889" s="2">
        <f t="shared" si="737"/>
        <v>7.6977735670298308E-3</v>
      </c>
      <c r="N1889" s="1">
        <v>2005</v>
      </c>
      <c r="O1889" s="1">
        <v>6374</v>
      </c>
      <c r="Q1889" s="61"/>
      <c r="R1889" s="61">
        <v>0</v>
      </c>
      <c r="S1889" s="61"/>
      <c r="T1889" s="61"/>
      <c r="U1889" s="61"/>
      <c r="V1889" s="61"/>
      <c r="W1889" s="61"/>
      <c r="X1889" s="61">
        <v>8</v>
      </c>
      <c r="Y1889" s="61">
        <v>19</v>
      </c>
      <c r="Z1889" s="61">
        <v>4</v>
      </c>
      <c r="AA1889" s="1">
        <v>0</v>
      </c>
      <c r="AB1889" s="1">
        <v>2</v>
      </c>
      <c r="AC1889" s="1">
        <v>3</v>
      </c>
      <c r="AD1889" s="1">
        <v>1</v>
      </c>
      <c r="AE1889" s="1">
        <v>3</v>
      </c>
      <c r="AF1889" s="1">
        <v>2</v>
      </c>
      <c r="AG1889" s="1">
        <v>1</v>
      </c>
      <c r="AH1889" s="1">
        <v>1</v>
      </c>
      <c r="AI1889" s="1">
        <v>0</v>
      </c>
      <c r="AJ1889" s="1">
        <v>3</v>
      </c>
      <c r="AK1889" s="1">
        <v>0</v>
      </c>
      <c r="AL1889" s="1">
        <v>5</v>
      </c>
      <c r="AM1889" s="1">
        <v>2</v>
      </c>
      <c r="AN1889" s="1">
        <v>1</v>
      </c>
      <c r="AO1889" s="1">
        <v>1</v>
      </c>
      <c r="AP1889" s="1">
        <v>0</v>
      </c>
      <c r="AQ1889" s="1">
        <v>2</v>
      </c>
      <c r="AR1889" s="1">
        <v>2</v>
      </c>
      <c r="AS1889" s="1">
        <v>0</v>
      </c>
      <c r="AT1889" s="1">
        <v>0</v>
      </c>
      <c r="AU1889" s="1">
        <v>2</v>
      </c>
      <c r="AV1889" s="1">
        <v>3</v>
      </c>
      <c r="AW1889" s="1">
        <v>0</v>
      </c>
      <c r="BB1889" s="7">
        <f>IF(Q1889&gt;0,RANK(Q1889,(N1889:P1889,Q1889:AE1889)),0)</f>
        <v>0</v>
      </c>
      <c r="BC1889" s="7">
        <f>IF(R1889&gt;0,RANK(R1889,(N1889:P1889,Q1889:AE1889)),0)</f>
        <v>0</v>
      </c>
      <c r="BD1889" s="7">
        <f>IF(T1889&gt;0,RANK(T1889,(N1889:P1889,Q1889:AE1889)),0)</f>
        <v>0</v>
      </c>
      <c r="BE1889" s="7">
        <f>IF(S1889&gt;0,RANK(S1889,(N1889:P1889,Q1889:AE1889)),0)</f>
        <v>0</v>
      </c>
      <c r="BF1889" s="2">
        <f t="shared" si="738"/>
        <v>0</v>
      </c>
      <c r="BG1889" s="2">
        <f t="shared" si="739"/>
        <v>0</v>
      </c>
      <c r="BH1889" s="2">
        <f t="shared" si="740"/>
        <v>0</v>
      </c>
      <c r="BI1889" s="2">
        <f t="shared" si="741"/>
        <v>0</v>
      </c>
      <c r="BK1889" t="s">
        <v>1801</v>
      </c>
      <c r="BL1889" t="s">
        <v>1250</v>
      </c>
      <c r="BO1889" s="99">
        <v>47</v>
      </c>
      <c r="BP1889" s="97">
        <v>185</v>
      </c>
      <c r="BQ1889" s="103">
        <f t="shared" si="742"/>
        <v>47185</v>
      </c>
      <c r="BS1889" s="7" t="s">
        <v>2466</v>
      </c>
      <c r="BT1889" s="95"/>
      <c r="BU1889" s="95"/>
      <c r="BV1889" s="95"/>
      <c r="BW1889" s="1"/>
      <c r="BX1889" s="1"/>
    </row>
    <row r="1890" spans="1:88" ht="14" hidden="1" customHeight="1" outlineLevel="1" x14ac:dyDescent="0.2">
      <c r="A1890" t="s">
        <v>2035</v>
      </c>
      <c r="B1890" t="s">
        <v>1250</v>
      </c>
      <c r="C1890" s="1">
        <f t="shared" si="731"/>
        <v>105654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0</v>
      </c>
      <c r="G1890" s="1">
        <f t="shared" si="732"/>
        <v>33542</v>
      </c>
      <c r="H1890" s="2">
        <f t="shared" si="733"/>
        <v>0.317470233024779</v>
      </c>
      <c r="I1890" s="2"/>
      <c r="J1890" s="2">
        <f t="shared" si="734"/>
        <v>0.32792889999432107</v>
      </c>
      <c r="K1890" s="2">
        <f t="shared" si="735"/>
        <v>0.64539913301910012</v>
      </c>
      <c r="L1890" s="2">
        <f t="shared" si="736"/>
        <v>0</v>
      </c>
      <c r="M1890" s="2">
        <f t="shared" si="737"/>
        <v>2.667196698657881E-2</v>
      </c>
      <c r="N1890" s="1">
        <v>34647</v>
      </c>
      <c r="O1890" s="1">
        <v>68189</v>
      </c>
      <c r="Q1890" s="61"/>
      <c r="R1890" s="61">
        <v>236</v>
      </c>
      <c r="S1890" s="61"/>
      <c r="T1890" s="61"/>
      <c r="U1890" s="61"/>
      <c r="V1890" s="61"/>
      <c r="W1890" s="61"/>
      <c r="X1890" s="61">
        <v>58</v>
      </c>
      <c r="Y1890" s="61">
        <v>95</v>
      </c>
      <c r="Z1890" s="61">
        <v>20</v>
      </c>
      <c r="AA1890" s="1">
        <v>11</v>
      </c>
      <c r="AB1890" s="1">
        <v>10</v>
      </c>
      <c r="AC1890" s="1">
        <v>6</v>
      </c>
      <c r="AD1890" s="1">
        <v>24</v>
      </c>
      <c r="AE1890" s="1">
        <v>11</v>
      </c>
      <c r="AF1890" s="1">
        <v>5</v>
      </c>
      <c r="AG1890" s="1">
        <v>10</v>
      </c>
      <c r="AH1890" s="1">
        <v>11</v>
      </c>
      <c r="AI1890" s="1">
        <v>64</v>
      </c>
      <c r="AJ1890" s="1">
        <v>104</v>
      </c>
      <c r="AK1890" s="1">
        <v>117</v>
      </c>
      <c r="AL1890" s="1">
        <v>291</v>
      </c>
      <c r="AM1890" s="1">
        <v>84</v>
      </c>
      <c r="AN1890" s="1">
        <v>40</v>
      </c>
      <c r="AO1890" s="1">
        <v>80</v>
      </c>
      <c r="AP1890" s="1">
        <v>37</v>
      </c>
      <c r="AQ1890" s="1">
        <v>86</v>
      </c>
      <c r="AR1890" s="1">
        <v>52</v>
      </c>
      <c r="AS1890" s="1">
        <v>37</v>
      </c>
      <c r="AT1890" s="1">
        <v>518</v>
      </c>
      <c r="AU1890" s="1">
        <v>242</v>
      </c>
      <c r="AV1890" s="1">
        <v>567</v>
      </c>
      <c r="AW1890" s="1">
        <v>2</v>
      </c>
      <c r="BB1890" s="7">
        <f>IF(Q1890&gt;0,RANK(Q1890,(N1890:P1890,Q1890:AE1890)),0)</f>
        <v>0</v>
      </c>
      <c r="BC1890" s="7">
        <f>IF(R1890&gt;0,RANK(R1890,(N1890:P1890,Q1890:AE1890)),0)</f>
        <v>3</v>
      </c>
      <c r="BD1890" s="7">
        <f>IF(T1890&gt;0,RANK(T1890,(N1890:P1890,Q1890:AE1890)),0)</f>
        <v>0</v>
      </c>
      <c r="BE1890" s="7">
        <f>IF(S1890&gt;0,RANK(S1890,(N1890:P1890,Q1890:AE1890)),0)</f>
        <v>0</v>
      </c>
      <c r="BF1890" s="2">
        <f t="shared" si="738"/>
        <v>0</v>
      </c>
      <c r="BG1890" s="2">
        <f t="shared" si="739"/>
        <v>2.2337062486985824E-3</v>
      </c>
      <c r="BH1890" s="2">
        <f t="shared" si="740"/>
        <v>0</v>
      </c>
      <c r="BI1890" s="2">
        <f t="shared" si="741"/>
        <v>0</v>
      </c>
      <c r="BK1890" t="s">
        <v>2035</v>
      </c>
      <c r="BL1890" t="s">
        <v>1250</v>
      </c>
      <c r="BO1890" s="99">
        <v>47</v>
      </c>
      <c r="BP1890" s="97">
        <v>187</v>
      </c>
      <c r="BQ1890" s="103">
        <f t="shared" si="742"/>
        <v>47187</v>
      </c>
      <c r="BS1890" s="7" t="s">
        <v>2466</v>
      </c>
      <c r="BT1890" s="95"/>
      <c r="BU1890" s="95"/>
      <c r="BV1890" s="95"/>
      <c r="BW1890" s="1"/>
      <c r="BX1890" s="1"/>
    </row>
    <row r="1891" spans="1:88" ht="14" hidden="1" customHeight="1" outlineLevel="1" x14ac:dyDescent="0.2">
      <c r="A1891" t="s">
        <v>2221</v>
      </c>
      <c r="B1891" t="s">
        <v>1250</v>
      </c>
      <c r="C1891" s="1">
        <f t="shared" si="731"/>
        <v>53067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0</v>
      </c>
      <c r="G1891" s="1">
        <f t="shared" si="732"/>
        <v>18501</v>
      </c>
      <c r="H1891" s="2">
        <f t="shared" si="733"/>
        <v>0.34863474475662842</v>
      </c>
      <c r="I1891" s="2"/>
      <c r="J1891" s="2">
        <f t="shared" si="734"/>
        <v>0.32010477321122355</v>
      </c>
      <c r="K1891" s="2">
        <f t="shared" si="735"/>
        <v>0.66873951796785192</v>
      </c>
      <c r="L1891" s="2">
        <f t="shared" si="736"/>
        <v>0</v>
      </c>
      <c r="M1891" s="2">
        <f t="shared" si="737"/>
        <v>1.1155708820924537E-2</v>
      </c>
      <c r="N1891" s="1">
        <v>16987</v>
      </c>
      <c r="O1891" s="1">
        <v>35488</v>
      </c>
      <c r="Q1891" s="61"/>
      <c r="R1891" s="61">
        <v>9</v>
      </c>
      <c r="S1891" s="61"/>
      <c r="T1891" s="61"/>
      <c r="U1891" s="61"/>
      <c r="V1891" s="61"/>
      <c r="W1891" s="61"/>
      <c r="X1891" s="61">
        <v>46</v>
      </c>
      <c r="Y1891" s="61">
        <v>95</v>
      </c>
      <c r="Z1891" s="61">
        <v>12</v>
      </c>
      <c r="AA1891" s="1">
        <v>13</v>
      </c>
      <c r="AB1891" s="1">
        <v>25</v>
      </c>
      <c r="AC1891" s="1">
        <v>10</v>
      </c>
      <c r="AD1891" s="1">
        <v>14</v>
      </c>
      <c r="AE1891" s="1">
        <v>9</v>
      </c>
      <c r="AF1891" s="1">
        <v>3</v>
      </c>
      <c r="AG1891" s="1">
        <v>8</v>
      </c>
      <c r="AH1891" s="1">
        <v>5</v>
      </c>
      <c r="AI1891" s="1">
        <v>9</v>
      </c>
      <c r="AJ1891" s="1">
        <v>12</v>
      </c>
      <c r="AK1891" s="1">
        <v>4</v>
      </c>
      <c r="AL1891" s="1">
        <v>51</v>
      </c>
      <c r="AM1891" s="1">
        <v>9</v>
      </c>
      <c r="AN1891" s="1">
        <v>7</v>
      </c>
      <c r="AO1891" s="1">
        <v>16</v>
      </c>
      <c r="AP1891" s="1">
        <v>42</v>
      </c>
      <c r="AQ1891" s="1">
        <v>33</v>
      </c>
      <c r="AR1891" s="1">
        <v>25</v>
      </c>
      <c r="AS1891" s="1">
        <v>10</v>
      </c>
      <c r="AT1891" s="1">
        <v>28</v>
      </c>
      <c r="AU1891" s="1">
        <v>18</v>
      </c>
      <c r="AV1891" s="1">
        <v>79</v>
      </c>
      <c r="AW1891" s="1">
        <v>0</v>
      </c>
      <c r="BB1891" s="7">
        <f>IF(Q1891&gt;0,RANK(Q1891,(N1891:P1891,Q1891:AE1891)),0)</f>
        <v>0</v>
      </c>
      <c r="BC1891" s="7">
        <f>IF(R1891&gt;0,RANK(R1891,(N1891:P1891,Q1891:AE1891)),0)</f>
        <v>10</v>
      </c>
      <c r="BD1891" s="7">
        <f>IF(T1891&gt;0,RANK(T1891,(N1891:P1891,Q1891:AE1891)),0)</f>
        <v>0</v>
      </c>
      <c r="BE1891" s="7">
        <f>IF(S1891&gt;0,RANK(S1891,(N1891:P1891,Q1891:AE1891)),0)</f>
        <v>0</v>
      </c>
      <c r="BF1891" s="2">
        <f t="shared" si="738"/>
        <v>0</v>
      </c>
      <c r="BG1891" s="2">
        <f t="shared" si="739"/>
        <v>1.6959692464243314E-4</v>
      </c>
      <c r="BH1891" s="2">
        <f t="shared" si="740"/>
        <v>0</v>
      </c>
      <c r="BI1891" s="2">
        <f t="shared" si="741"/>
        <v>0</v>
      </c>
      <c r="BK1891" t="s">
        <v>2221</v>
      </c>
      <c r="BL1891" t="s">
        <v>1250</v>
      </c>
      <c r="BO1891" s="99">
        <v>47</v>
      </c>
      <c r="BP1891" s="97">
        <v>189</v>
      </c>
      <c r="BQ1891" s="103">
        <f t="shared" si="742"/>
        <v>47189</v>
      </c>
      <c r="BS1891" s="7" t="s">
        <v>2466</v>
      </c>
      <c r="BT1891" s="95"/>
      <c r="BU1891" s="95"/>
      <c r="BV1891" s="95"/>
      <c r="BW1891" s="1"/>
      <c r="BX1891" s="1"/>
    </row>
    <row r="1892" spans="1:88" ht="14" customHeight="1" collapsed="1" x14ac:dyDescent="0.2">
      <c r="A1892" t="s">
        <v>2624</v>
      </c>
      <c r="B1892" t="s">
        <v>260</v>
      </c>
      <c r="C1892" s="1">
        <f t="shared" si="731"/>
        <v>2243294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1">
        <f t="shared" si="732"/>
        <v>471243</v>
      </c>
      <c r="H1892" s="2">
        <f t="shared" si="733"/>
        <v>0.2100674276309748</v>
      </c>
      <c r="I1892" s="2"/>
      <c r="J1892" s="2">
        <f t="shared" si="734"/>
        <v>0.3855326140933823</v>
      </c>
      <c r="K1892" s="2">
        <f t="shared" si="735"/>
        <v>0.5956000417243571</v>
      </c>
      <c r="L1892" s="2">
        <f t="shared" si="736"/>
        <v>0</v>
      </c>
      <c r="M1892" s="2">
        <f t="shared" si="737"/>
        <v>1.8867344182260548E-2</v>
      </c>
      <c r="N1892" s="1">
        <f t="shared" ref="N1892:AW1892" si="743">SUM(N1797:N1891)</f>
        <v>864863</v>
      </c>
      <c r="O1892" s="1">
        <f t="shared" si="743"/>
        <v>1336106</v>
      </c>
      <c r="R1892" s="1">
        <f t="shared" si="743"/>
        <v>3070</v>
      </c>
      <c r="X1892" s="1">
        <f t="shared" si="743"/>
        <v>2841</v>
      </c>
      <c r="Y1892" s="1">
        <f t="shared" si="743"/>
        <v>5198</v>
      </c>
      <c r="Z1892" s="1">
        <f t="shared" si="743"/>
        <v>1217</v>
      </c>
      <c r="AA1892" s="1">
        <f t="shared" si="743"/>
        <v>869</v>
      </c>
      <c r="AB1892" s="1">
        <f t="shared" si="743"/>
        <v>814</v>
      </c>
      <c r="AC1892" s="1">
        <f t="shared" si="743"/>
        <v>496</v>
      </c>
      <c r="AD1892" s="1">
        <f t="shared" si="743"/>
        <v>1502</v>
      </c>
      <c r="AE1892" s="1">
        <f t="shared" si="743"/>
        <v>652</v>
      </c>
      <c r="AF1892" s="1">
        <f t="shared" si="743"/>
        <v>609</v>
      </c>
      <c r="AG1892" s="1">
        <f t="shared" si="743"/>
        <v>755</v>
      </c>
      <c r="AH1892" s="1">
        <f t="shared" si="743"/>
        <v>739</v>
      </c>
      <c r="AI1892" s="1">
        <f t="shared" si="743"/>
        <v>800</v>
      </c>
      <c r="AJ1892" s="1">
        <f t="shared" si="743"/>
        <v>1096</v>
      </c>
      <c r="AK1892" s="1">
        <f t="shared" si="743"/>
        <v>1059</v>
      </c>
      <c r="AL1892" s="1">
        <f t="shared" si="743"/>
        <v>2969</v>
      </c>
      <c r="AM1892" s="1">
        <f t="shared" si="743"/>
        <v>1550</v>
      </c>
      <c r="AN1892" s="1">
        <f t="shared" si="743"/>
        <v>613</v>
      </c>
      <c r="AO1892" s="1">
        <f t="shared" si="743"/>
        <v>1396</v>
      </c>
      <c r="AP1892" s="1">
        <f t="shared" si="743"/>
        <v>726</v>
      </c>
      <c r="AQ1892" s="1">
        <f t="shared" si="743"/>
        <v>981</v>
      </c>
      <c r="AR1892" s="1">
        <f t="shared" si="743"/>
        <v>1012</v>
      </c>
      <c r="AS1892" s="1">
        <f t="shared" si="743"/>
        <v>588</v>
      </c>
      <c r="AT1892" s="1">
        <f t="shared" si="743"/>
        <v>3631</v>
      </c>
      <c r="AU1892" s="1">
        <f t="shared" si="743"/>
        <v>2444</v>
      </c>
      <c r="AV1892" s="1">
        <f t="shared" si="743"/>
        <v>4687</v>
      </c>
      <c r="AW1892" s="1">
        <f t="shared" si="743"/>
        <v>11</v>
      </c>
      <c r="BB1892" s="7">
        <f>IF(Q1892&gt;0,RANK(Q1892,(N1892:P1892,Q1892:AE1892)),0)</f>
        <v>0</v>
      </c>
      <c r="BC1892" s="7">
        <f>IF(R1892&gt;0,RANK(R1892,(N1892:P1892,Q1892:AE1892)),0)</f>
        <v>4</v>
      </c>
      <c r="BD1892" s="7">
        <f>IF(T1892&gt;0,RANK(T1892,(N1892:P1892,Q1892:AE1892)),0)</f>
        <v>0</v>
      </c>
      <c r="BE1892" s="7">
        <f>IF(S1892&gt;0,RANK(S1892,(N1892:P1892,Q1892:AE1892)),0)</f>
        <v>0</v>
      </c>
      <c r="BF1892" s="2">
        <f t="shared" si="738"/>
        <v>0</v>
      </c>
      <c r="BG1892" s="2">
        <f t="shared" si="739"/>
        <v>1.3685232519678652E-3</v>
      </c>
      <c r="BH1892" s="2">
        <f t="shared" si="740"/>
        <v>0</v>
      </c>
      <c r="BI1892" s="2">
        <f t="shared" si="741"/>
        <v>0</v>
      </c>
      <c r="BK1892" t="s">
        <v>2624</v>
      </c>
      <c r="BL1892" t="s">
        <v>260</v>
      </c>
      <c r="BO1892" s="99">
        <v>47</v>
      </c>
      <c r="BP1892" s="97"/>
      <c r="BQ1892" s="99">
        <v>47</v>
      </c>
      <c r="BS1892" s="7" t="s">
        <v>887</v>
      </c>
      <c r="BU1892" s="95"/>
      <c r="BW1892" s="1"/>
      <c r="BX1892" s="1"/>
      <c r="BY1892" s="1"/>
      <c r="BZ1892" s="1"/>
      <c r="CA1892" s="1"/>
      <c r="CB1892" s="1"/>
      <c r="CC1892" s="1"/>
      <c r="CF1892" s="1"/>
      <c r="CJ1892" s="1"/>
    </row>
    <row r="1893" spans="1:88" ht="14" customHeight="1" x14ac:dyDescent="0.2">
      <c r="C1893" s="1"/>
      <c r="E1893" s="7"/>
      <c r="F1893" s="7"/>
      <c r="I1893" s="2"/>
      <c r="Q1893" s="61"/>
      <c r="R1893" s="61"/>
      <c r="S1893" s="61"/>
      <c r="T1893" s="61"/>
      <c r="U1893" s="61"/>
      <c r="V1893" s="61"/>
      <c r="W1893" s="61"/>
      <c r="X1893" s="61"/>
      <c r="Y1893" s="61"/>
      <c r="Z1893" s="61"/>
      <c r="BB1893" s="7"/>
      <c r="BC1893" s="7"/>
      <c r="BD1893" s="7"/>
      <c r="BE1893" s="7"/>
      <c r="BO1893" s="99"/>
      <c r="BP1893" s="97"/>
    </row>
    <row r="1894" spans="1:88" ht="14" hidden="1" customHeight="1" outlineLevel="1" x14ac:dyDescent="0.2">
      <c r="A1894" t="s">
        <v>1047</v>
      </c>
      <c r="B1894" t="s">
        <v>372</v>
      </c>
      <c r="C1894" s="1">
        <f t="shared" ref="C1894:C1957" si="744">SUM(N1894:AY1894)</f>
        <v>14751</v>
      </c>
      <c r="D1894" s="7">
        <f>IF(N1894&gt;0, RANK(N1894,N1894:X1894),0)</f>
        <v>2</v>
      </c>
      <c r="E1894" s="7">
        <f>IF(O1894&gt;0,RANK(O1894,N1894:X1894),0)</f>
        <v>1</v>
      </c>
      <c r="F1894" s="7">
        <f>IF(P1894&gt;0,RANK(P1894,N1894:X1894),0)</f>
        <v>0</v>
      </c>
      <c r="G1894" s="1">
        <f>IF(C1894&gt;0,MAX(N1894:X1894)-LARGE(N1894:X1894,2),0)</f>
        <v>8864</v>
      </c>
      <c r="H1894" s="2">
        <f t="shared" si="733"/>
        <v>0.60090841298894992</v>
      </c>
      <c r="I1894" s="2"/>
      <c r="J1894" s="2">
        <f t="shared" ref="J1894:J1957" si="745">IF($C1894=0,"-",N1894/$C1894)</f>
        <v>0.19442749644091925</v>
      </c>
      <c r="K1894" s="2">
        <f t="shared" ref="K1894:K1957" si="746">IF($C1894=0,"-",O1894/$C1894)</f>
        <v>0.7953359094298692</v>
      </c>
      <c r="L1894" s="2">
        <f t="shared" ref="L1894:L1957" si="747">IF($C1894=0,"-",P1894/$C1894)</f>
        <v>0</v>
      </c>
      <c r="M1894" s="2">
        <f t="shared" ref="M1894:M1957" si="748">IF(C1894=0,"-",(1-J1894-K1894-L1894))</f>
        <v>1.0236594129211518E-2</v>
      </c>
      <c r="N1894" s="1">
        <v>2868</v>
      </c>
      <c r="O1894" s="1">
        <v>11732</v>
      </c>
      <c r="Q1894" s="61">
        <v>151</v>
      </c>
      <c r="R1894" s="61"/>
      <c r="S1894" s="61"/>
      <c r="T1894" s="61"/>
      <c r="U1894" s="61"/>
      <c r="V1894" s="61"/>
      <c r="W1894" s="61"/>
      <c r="X1894" s="61"/>
      <c r="Y1894" s="61"/>
      <c r="Z1894" s="61"/>
      <c r="BB1894" s="7">
        <f>IF(Q1894&gt;0,RANK(Q1894,(N1894:P1894,Q1894:AE1894)),0)</f>
        <v>3</v>
      </c>
      <c r="BC1894" s="7">
        <f>IF(R1894&gt;0,RANK(R1894,(N1894:P1894,Q1894:AE1894)),0)</f>
        <v>0</v>
      </c>
      <c r="BD1894" s="7">
        <f>IF(T1894&gt;0,RANK(T1894,(N1894:P1894,Q1894:AE1894)),0)</f>
        <v>0</v>
      </c>
      <c r="BE1894" s="7">
        <f>IF(S1894&gt;0,RANK(S1894,(N1894:P1894,Q1894:AE1894)),0)</f>
        <v>0</v>
      </c>
      <c r="BF1894" s="2">
        <f t="shared" ref="BF1894:BF1957" si="749">IF($C1894=0,"-",Q1894/$C1894)</f>
        <v>1.0236594129211579E-2</v>
      </c>
      <c r="BG1894" s="2">
        <f t="shared" ref="BG1894:BG1957" si="750">IF($C1894=0,"-",R1894/$C1894)</f>
        <v>0</v>
      </c>
      <c r="BH1894" s="2">
        <f t="shared" ref="BH1894:BH1957" si="751">IF($C1894=0,"-",T1894/$C1894)</f>
        <v>0</v>
      </c>
      <c r="BI1894" s="2">
        <f t="shared" ref="BI1894:BI1957" si="752">IF($C1894=0,"-",S1894/$C1894)</f>
        <v>0</v>
      </c>
      <c r="BK1894" t="s">
        <v>1047</v>
      </c>
      <c r="BL1894" t="s">
        <v>372</v>
      </c>
      <c r="BO1894" s="99">
        <v>48</v>
      </c>
      <c r="BP1894" s="97">
        <v>1</v>
      </c>
      <c r="BQ1894" s="103">
        <f t="shared" ref="BQ1894:BQ1957" si="753">BO1894*1000+BP1894</f>
        <v>48001</v>
      </c>
      <c r="BS1894" s="7" t="s">
        <v>2466</v>
      </c>
    </row>
    <row r="1895" spans="1:88" ht="14" hidden="1" customHeight="1" outlineLevel="1" x14ac:dyDescent="0.2">
      <c r="A1895" t="s">
        <v>250</v>
      </c>
      <c r="B1895" t="s">
        <v>372</v>
      </c>
      <c r="C1895" s="1">
        <f t="shared" si="744"/>
        <v>4125</v>
      </c>
      <c r="D1895" s="7">
        <f t="shared" ref="D1895:D1958" si="754">IF(N1895&gt;0, RANK(N1895,N1895:X1895),0)</f>
        <v>2</v>
      </c>
      <c r="E1895" s="7">
        <f t="shared" ref="E1895:E1958" si="755">IF(O1895&gt;0,RANK(O1895,N1895:X1895),0)</f>
        <v>1</v>
      </c>
      <c r="F1895" s="7">
        <f t="shared" ref="F1895:F1958" si="756">IF(P1895&gt;0,RANK(P1895,N1895:X1895),0)</f>
        <v>0</v>
      </c>
      <c r="G1895" s="1">
        <f t="shared" ref="G1895:G1958" si="757">IF(C1895&gt;0,MAX(N1895:X1895)-LARGE(N1895:X1895,2),0)</f>
        <v>2713</v>
      </c>
      <c r="H1895" s="2">
        <f t="shared" ref="H1895:H1958" si="758">IF(C1895&gt;0,G1895/C1895,0)</f>
        <v>0.65769696969696967</v>
      </c>
      <c r="I1895" s="2"/>
      <c r="J1895" s="2">
        <f t="shared" si="745"/>
        <v>0.16654545454545455</v>
      </c>
      <c r="K1895" s="2">
        <f t="shared" si="746"/>
        <v>0.82424242424242422</v>
      </c>
      <c r="L1895" s="2">
        <f t="shared" si="747"/>
        <v>0</v>
      </c>
      <c r="M1895" s="2">
        <f t="shared" si="748"/>
        <v>9.212121212121227E-3</v>
      </c>
      <c r="N1895" s="1">
        <v>687</v>
      </c>
      <c r="O1895" s="1">
        <v>3400</v>
      </c>
      <c r="Q1895" s="61">
        <v>38</v>
      </c>
      <c r="R1895" s="61"/>
      <c r="S1895" s="61"/>
      <c r="T1895" s="61"/>
      <c r="U1895" s="61"/>
      <c r="V1895" s="61"/>
      <c r="W1895" s="61"/>
      <c r="X1895" s="61"/>
      <c r="Y1895" s="61"/>
      <c r="Z1895" s="61"/>
      <c r="BB1895" s="7">
        <f>IF(Q1895&gt;0,RANK(Q1895,(N1895:P1895,Q1895:AE1895)),0)</f>
        <v>3</v>
      </c>
      <c r="BC1895" s="7">
        <f>IF(R1895&gt;0,RANK(R1895,(N1895:P1895,Q1895:AE1895)),0)</f>
        <v>0</v>
      </c>
      <c r="BD1895" s="7">
        <f>IF(T1895&gt;0,RANK(T1895,(N1895:P1895,Q1895:AE1895)),0)</f>
        <v>0</v>
      </c>
      <c r="BE1895" s="7">
        <f>IF(S1895&gt;0,RANK(S1895,(N1895:P1895,Q1895:AE1895)),0)</f>
        <v>0</v>
      </c>
      <c r="BF1895" s="2">
        <f t="shared" si="749"/>
        <v>9.2121212121212114E-3</v>
      </c>
      <c r="BG1895" s="2">
        <f t="shared" si="750"/>
        <v>0</v>
      </c>
      <c r="BH1895" s="2">
        <f t="shared" si="751"/>
        <v>0</v>
      </c>
      <c r="BI1895" s="2">
        <f t="shared" si="752"/>
        <v>0</v>
      </c>
      <c r="BK1895" t="s">
        <v>250</v>
      </c>
      <c r="BL1895" t="s">
        <v>372</v>
      </c>
      <c r="BO1895" s="99">
        <v>48</v>
      </c>
      <c r="BP1895" s="97">
        <v>3</v>
      </c>
      <c r="BQ1895" s="103">
        <f t="shared" si="753"/>
        <v>48003</v>
      </c>
      <c r="BS1895" s="7" t="s">
        <v>2466</v>
      </c>
    </row>
    <row r="1896" spans="1:88" ht="14" hidden="1" customHeight="1" outlineLevel="1" x14ac:dyDescent="0.2">
      <c r="A1896" t="s">
        <v>636</v>
      </c>
      <c r="B1896" t="s">
        <v>372</v>
      </c>
      <c r="C1896" s="1">
        <f t="shared" si="744"/>
        <v>26351</v>
      </c>
      <c r="D1896" s="7">
        <f t="shared" si="754"/>
        <v>2</v>
      </c>
      <c r="E1896" s="7">
        <f t="shared" si="755"/>
        <v>1</v>
      </c>
      <c r="F1896" s="7">
        <f t="shared" si="756"/>
        <v>0</v>
      </c>
      <c r="G1896" s="1">
        <f t="shared" si="757"/>
        <v>13295</v>
      </c>
      <c r="H1896" s="2">
        <f t="shared" si="758"/>
        <v>0.50453493226063528</v>
      </c>
      <c r="I1896" s="2"/>
      <c r="J1896" s="2">
        <f t="shared" si="745"/>
        <v>0.24310272854920117</v>
      </c>
      <c r="K1896" s="2">
        <f t="shared" si="746"/>
        <v>0.7476376608098364</v>
      </c>
      <c r="L1896" s="2">
        <f t="shared" si="747"/>
        <v>0</v>
      </c>
      <c r="M1896" s="2">
        <f t="shared" si="748"/>
        <v>9.259610640962479E-3</v>
      </c>
      <c r="N1896" s="1">
        <v>6406</v>
      </c>
      <c r="O1896" s="1">
        <v>19701</v>
      </c>
      <c r="Q1896" s="61">
        <v>244</v>
      </c>
      <c r="R1896" s="61"/>
      <c r="S1896" s="61"/>
      <c r="T1896" s="61"/>
      <c r="U1896" s="61"/>
      <c r="V1896" s="61"/>
      <c r="W1896" s="61"/>
      <c r="X1896" s="61"/>
      <c r="Y1896" s="61"/>
      <c r="Z1896" s="61"/>
      <c r="BB1896" s="7">
        <f>IF(Q1896&gt;0,RANK(Q1896,(N1896:P1896,Q1896:AE1896)),0)</f>
        <v>3</v>
      </c>
      <c r="BC1896" s="7">
        <f>IF(R1896&gt;0,RANK(R1896,(N1896:P1896,Q1896:AE1896)),0)</f>
        <v>0</v>
      </c>
      <c r="BD1896" s="7">
        <f>IF(T1896&gt;0,RANK(T1896,(N1896:P1896,Q1896:AE1896)),0)</f>
        <v>0</v>
      </c>
      <c r="BE1896" s="7">
        <f>IF(S1896&gt;0,RANK(S1896,(N1896:P1896,Q1896:AE1896)),0)</f>
        <v>0</v>
      </c>
      <c r="BF1896" s="2">
        <f t="shared" si="749"/>
        <v>9.2596106409623923E-3</v>
      </c>
      <c r="BG1896" s="2">
        <f t="shared" si="750"/>
        <v>0</v>
      </c>
      <c r="BH1896" s="2">
        <f t="shared" si="751"/>
        <v>0</v>
      </c>
      <c r="BI1896" s="2">
        <f t="shared" si="752"/>
        <v>0</v>
      </c>
      <c r="BK1896" t="s">
        <v>636</v>
      </c>
      <c r="BL1896" t="s">
        <v>372</v>
      </c>
      <c r="BO1896" s="99">
        <v>48</v>
      </c>
      <c r="BP1896" s="97">
        <v>5</v>
      </c>
      <c r="BQ1896" s="103">
        <f t="shared" si="753"/>
        <v>48005</v>
      </c>
      <c r="BS1896" s="7" t="s">
        <v>2466</v>
      </c>
    </row>
    <row r="1897" spans="1:88" ht="14" hidden="1" customHeight="1" outlineLevel="1" x14ac:dyDescent="0.2">
      <c r="A1897" t="s">
        <v>108</v>
      </c>
      <c r="B1897" t="s">
        <v>372</v>
      </c>
      <c r="C1897" s="1">
        <f t="shared" si="744"/>
        <v>8980</v>
      </c>
      <c r="D1897" s="7">
        <f t="shared" si="754"/>
        <v>2</v>
      </c>
      <c r="E1897" s="7">
        <f t="shared" si="755"/>
        <v>1</v>
      </c>
      <c r="F1897" s="7">
        <f t="shared" si="756"/>
        <v>0</v>
      </c>
      <c r="G1897" s="1">
        <f t="shared" si="757"/>
        <v>5278</v>
      </c>
      <c r="H1897" s="2">
        <f t="shared" si="758"/>
        <v>0.58775055679287302</v>
      </c>
      <c r="I1897" s="2"/>
      <c r="J1897" s="2">
        <f t="shared" si="745"/>
        <v>0.20011135857461024</v>
      </c>
      <c r="K1897" s="2">
        <f t="shared" si="746"/>
        <v>0.78786191536748329</v>
      </c>
      <c r="L1897" s="2">
        <f t="shared" si="747"/>
        <v>0</v>
      </c>
      <c r="M1897" s="2">
        <f t="shared" si="748"/>
        <v>1.2026726057906445E-2</v>
      </c>
      <c r="N1897" s="1">
        <v>1797</v>
      </c>
      <c r="O1897" s="1">
        <v>7075</v>
      </c>
      <c r="Q1897" s="61">
        <v>108</v>
      </c>
      <c r="R1897" s="61"/>
      <c r="S1897" s="61"/>
      <c r="T1897" s="61"/>
      <c r="U1897" s="61"/>
      <c r="V1897" s="61"/>
      <c r="W1897" s="61"/>
      <c r="X1897" s="61"/>
      <c r="Y1897" s="61"/>
      <c r="Z1897" s="61"/>
      <c r="BB1897" s="7">
        <f>IF(Q1897&gt;0,RANK(Q1897,(N1897:P1897,Q1897:AE1897)),0)</f>
        <v>3</v>
      </c>
      <c r="BC1897" s="7">
        <f>IF(R1897&gt;0,RANK(R1897,(N1897:P1897,Q1897:AE1897)),0)</f>
        <v>0</v>
      </c>
      <c r="BD1897" s="7">
        <f>IF(T1897&gt;0,RANK(T1897,(N1897:P1897,Q1897:AE1897)),0)</f>
        <v>0</v>
      </c>
      <c r="BE1897" s="7">
        <f>IF(S1897&gt;0,RANK(S1897,(N1897:P1897,Q1897:AE1897)),0)</f>
        <v>0</v>
      </c>
      <c r="BF1897" s="2">
        <f t="shared" si="749"/>
        <v>1.2026726057906459E-2</v>
      </c>
      <c r="BG1897" s="2">
        <f t="shared" si="750"/>
        <v>0</v>
      </c>
      <c r="BH1897" s="2">
        <f t="shared" si="751"/>
        <v>0</v>
      </c>
      <c r="BI1897" s="2">
        <f t="shared" si="752"/>
        <v>0</v>
      </c>
      <c r="BK1897" t="s">
        <v>108</v>
      </c>
      <c r="BL1897" t="s">
        <v>372</v>
      </c>
      <c r="BO1897" s="99">
        <v>48</v>
      </c>
      <c r="BP1897" s="97">
        <v>7</v>
      </c>
      <c r="BQ1897" s="103">
        <f t="shared" si="753"/>
        <v>48007</v>
      </c>
      <c r="BS1897" s="7" t="s">
        <v>2466</v>
      </c>
    </row>
    <row r="1898" spans="1:88" ht="14" hidden="1" customHeight="1" outlineLevel="1" x14ac:dyDescent="0.2">
      <c r="A1898" t="s">
        <v>1473</v>
      </c>
      <c r="B1898" t="s">
        <v>372</v>
      </c>
      <c r="C1898" s="1">
        <f t="shared" si="744"/>
        <v>3610</v>
      </c>
      <c r="D1898" s="7">
        <f t="shared" si="754"/>
        <v>2</v>
      </c>
      <c r="E1898" s="7">
        <f t="shared" si="755"/>
        <v>1</v>
      </c>
      <c r="F1898" s="7">
        <f t="shared" si="756"/>
        <v>0</v>
      </c>
      <c r="G1898" s="1">
        <f t="shared" si="757"/>
        <v>2936</v>
      </c>
      <c r="H1898" s="2">
        <f t="shared" si="758"/>
        <v>0.81329639889196681</v>
      </c>
      <c r="I1898" s="2"/>
      <c r="J1898" s="2">
        <f t="shared" si="745"/>
        <v>8.9473684210526316E-2</v>
      </c>
      <c r="K1898" s="2">
        <f t="shared" si="746"/>
        <v>0.90277008310249307</v>
      </c>
      <c r="L1898" s="2">
        <f t="shared" si="747"/>
        <v>0</v>
      </c>
      <c r="M1898" s="2">
        <f t="shared" si="748"/>
        <v>7.7562326869805576E-3</v>
      </c>
      <c r="N1898" s="1">
        <v>323</v>
      </c>
      <c r="O1898" s="1">
        <v>3259</v>
      </c>
      <c r="Q1898" s="61">
        <v>28</v>
      </c>
      <c r="R1898" s="61"/>
      <c r="S1898" s="61"/>
      <c r="T1898" s="61"/>
      <c r="U1898" s="61"/>
      <c r="V1898" s="61"/>
      <c r="W1898" s="61"/>
      <c r="X1898" s="61"/>
      <c r="Y1898" s="61"/>
      <c r="Z1898" s="61"/>
      <c r="BB1898" s="7">
        <f>IF(Q1898&gt;0,RANK(Q1898,(N1898:P1898,Q1898:AE1898)),0)</f>
        <v>3</v>
      </c>
      <c r="BC1898" s="7">
        <f>IF(R1898&gt;0,RANK(R1898,(N1898:P1898,Q1898:AE1898)),0)</f>
        <v>0</v>
      </c>
      <c r="BD1898" s="7">
        <f>IF(T1898&gt;0,RANK(T1898,(N1898:P1898,Q1898:AE1898)),0)</f>
        <v>0</v>
      </c>
      <c r="BE1898" s="7">
        <f>IF(S1898&gt;0,RANK(S1898,(N1898:P1898,Q1898:AE1898)),0)</f>
        <v>0</v>
      </c>
      <c r="BF1898" s="2">
        <f t="shared" si="749"/>
        <v>7.7562326869806096E-3</v>
      </c>
      <c r="BG1898" s="2">
        <f t="shared" si="750"/>
        <v>0</v>
      </c>
      <c r="BH1898" s="2">
        <f t="shared" si="751"/>
        <v>0</v>
      </c>
      <c r="BI1898" s="2">
        <f t="shared" si="752"/>
        <v>0</v>
      </c>
      <c r="BK1898" t="s">
        <v>1473</v>
      </c>
      <c r="BL1898" t="s">
        <v>372</v>
      </c>
      <c r="BO1898" s="99">
        <v>48</v>
      </c>
      <c r="BP1898" s="97">
        <v>9</v>
      </c>
      <c r="BQ1898" s="103">
        <f t="shared" si="753"/>
        <v>48009</v>
      </c>
      <c r="BS1898" s="7" t="s">
        <v>2466</v>
      </c>
    </row>
    <row r="1899" spans="1:88" ht="14" hidden="1" customHeight="1" outlineLevel="1" x14ac:dyDescent="0.2">
      <c r="A1899" t="s">
        <v>190</v>
      </c>
      <c r="B1899" t="s">
        <v>372</v>
      </c>
      <c r="C1899" s="1">
        <f t="shared" si="744"/>
        <v>895</v>
      </c>
      <c r="D1899" s="7">
        <f t="shared" si="754"/>
        <v>2</v>
      </c>
      <c r="E1899" s="7">
        <f t="shared" si="755"/>
        <v>1</v>
      </c>
      <c r="F1899" s="7">
        <f t="shared" si="756"/>
        <v>0</v>
      </c>
      <c r="G1899" s="1">
        <f t="shared" si="757"/>
        <v>763</v>
      </c>
      <c r="H1899" s="2">
        <f t="shared" si="758"/>
        <v>0.85251396648044697</v>
      </c>
      <c r="I1899" s="2"/>
      <c r="J1899" s="2">
        <f t="shared" si="745"/>
        <v>6.5921787709497207E-2</v>
      </c>
      <c r="K1899" s="2">
        <f t="shared" si="746"/>
        <v>0.91843575418994416</v>
      </c>
      <c r="L1899" s="2">
        <f t="shared" si="747"/>
        <v>0</v>
      </c>
      <c r="M1899" s="2">
        <f t="shared" si="748"/>
        <v>1.5642458100558643E-2</v>
      </c>
      <c r="N1899" s="1">
        <v>59</v>
      </c>
      <c r="O1899" s="1">
        <v>822</v>
      </c>
      <c r="Q1899" s="61">
        <v>14</v>
      </c>
      <c r="R1899" s="61"/>
      <c r="S1899" s="61"/>
      <c r="T1899" s="61"/>
      <c r="U1899" s="61"/>
      <c r="V1899" s="61"/>
      <c r="W1899" s="61"/>
      <c r="X1899" s="61"/>
      <c r="Y1899" s="61"/>
      <c r="Z1899" s="61"/>
      <c r="BB1899" s="7">
        <f>IF(Q1899&gt;0,RANK(Q1899,(N1899:P1899,Q1899:AE1899)),0)</f>
        <v>3</v>
      </c>
      <c r="BC1899" s="7">
        <f>IF(R1899&gt;0,RANK(R1899,(N1899:P1899,Q1899:AE1899)),0)</f>
        <v>0</v>
      </c>
      <c r="BD1899" s="7">
        <f>IF(T1899&gt;0,RANK(T1899,(N1899:P1899,Q1899:AE1899)),0)</f>
        <v>0</v>
      </c>
      <c r="BE1899" s="7">
        <f>IF(S1899&gt;0,RANK(S1899,(N1899:P1899,Q1899:AE1899)),0)</f>
        <v>0</v>
      </c>
      <c r="BF1899" s="2">
        <f t="shared" si="749"/>
        <v>1.564245810055866E-2</v>
      </c>
      <c r="BG1899" s="2">
        <f t="shared" si="750"/>
        <v>0</v>
      </c>
      <c r="BH1899" s="2">
        <f t="shared" si="751"/>
        <v>0</v>
      </c>
      <c r="BI1899" s="2">
        <f t="shared" si="752"/>
        <v>0</v>
      </c>
      <c r="BK1899" t="s">
        <v>190</v>
      </c>
      <c r="BL1899" t="s">
        <v>372</v>
      </c>
      <c r="BO1899" s="99">
        <v>48</v>
      </c>
      <c r="BP1899" s="97">
        <v>11</v>
      </c>
      <c r="BQ1899" s="103">
        <f t="shared" si="753"/>
        <v>48011</v>
      </c>
      <c r="BS1899" s="7" t="s">
        <v>2466</v>
      </c>
    </row>
    <row r="1900" spans="1:88" ht="14" hidden="1" customHeight="1" outlineLevel="1" x14ac:dyDescent="0.2">
      <c r="A1900" t="s">
        <v>2524</v>
      </c>
      <c r="B1900" t="s">
        <v>372</v>
      </c>
      <c r="C1900" s="1">
        <f t="shared" si="744"/>
        <v>12174</v>
      </c>
      <c r="D1900" s="7">
        <f t="shared" si="754"/>
        <v>2</v>
      </c>
      <c r="E1900" s="7">
        <f t="shared" si="755"/>
        <v>1</v>
      </c>
      <c r="F1900" s="7">
        <f t="shared" si="756"/>
        <v>0</v>
      </c>
      <c r="G1900" s="1">
        <f t="shared" si="757"/>
        <v>4706</v>
      </c>
      <c r="H1900" s="2">
        <f t="shared" si="758"/>
        <v>0.38656152456053883</v>
      </c>
      <c r="I1900" s="2"/>
      <c r="J1900" s="2">
        <f t="shared" si="745"/>
        <v>0.30022999835715458</v>
      </c>
      <c r="K1900" s="2">
        <f t="shared" si="746"/>
        <v>0.68679152291769341</v>
      </c>
      <c r="L1900" s="2">
        <f t="shared" si="747"/>
        <v>0</v>
      </c>
      <c r="M1900" s="2">
        <f t="shared" si="748"/>
        <v>1.297847872515201E-2</v>
      </c>
      <c r="N1900" s="1">
        <v>3655</v>
      </c>
      <c r="O1900" s="1">
        <v>8361</v>
      </c>
      <c r="Q1900" s="61">
        <v>158</v>
      </c>
      <c r="R1900" s="61"/>
      <c r="S1900" s="61"/>
      <c r="T1900" s="61"/>
      <c r="U1900" s="61"/>
      <c r="V1900" s="61"/>
      <c r="W1900" s="61"/>
      <c r="X1900" s="61"/>
      <c r="Y1900" s="61"/>
      <c r="Z1900" s="61"/>
      <c r="BB1900" s="7">
        <f>IF(Q1900&gt;0,RANK(Q1900,(N1900:P1900,Q1900:AE1900)),0)</f>
        <v>3</v>
      </c>
      <c r="BC1900" s="7">
        <f>IF(R1900&gt;0,RANK(R1900,(N1900:P1900,Q1900:AE1900)),0)</f>
        <v>0</v>
      </c>
      <c r="BD1900" s="7">
        <f>IF(T1900&gt;0,RANK(T1900,(N1900:P1900,Q1900:AE1900)),0)</f>
        <v>0</v>
      </c>
      <c r="BE1900" s="7">
        <f>IF(S1900&gt;0,RANK(S1900,(N1900:P1900,Q1900:AE1900)),0)</f>
        <v>0</v>
      </c>
      <c r="BF1900" s="2">
        <f t="shared" si="749"/>
        <v>1.2978478725151963E-2</v>
      </c>
      <c r="BG1900" s="2">
        <f t="shared" si="750"/>
        <v>0</v>
      </c>
      <c r="BH1900" s="2">
        <f t="shared" si="751"/>
        <v>0</v>
      </c>
      <c r="BI1900" s="2">
        <f t="shared" si="752"/>
        <v>0</v>
      </c>
      <c r="BK1900" t="s">
        <v>2524</v>
      </c>
      <c r="BL1900" t="s">
        <v>372</v>
      </c>
      <c r="BO1900" s="99">
        <v>48</v>
      </c>
      <c r="BP1900" s="97">
        <v>13</v>
      </c>
      <c r="BQ1900" s="103">
        <f t="shared" si="753"/>
        <v>48013</v>
      </c>
      <c r="BS1900" s="7" t="s">
        <v>2466</v>
      </c>
    </row>
    <row r="1901" spans="1:88" ht="14" hidden="1" customHeight="1" outlineLevel="1" x14ac:dyDescent="0.2">
      <c r="A1901" t="s">
        <v>2425</v>
      </c>
      <c r="B1901" t="s">
        <v>372</v>
      </c>
      <c r="C1901" s="1">
        <f t="shared" si="744"/>
        <v>11029</v>
      </c>
      <c r="D1901" s="7">
        <f t="shared" si="754"/>
        <v>2</v>
      </c>
      <c r="E1901" s="7">
        <f t="shared" si="755"/>
        <v>1</v>
      </c>
      <c r="F1901" s="7">
        <f t="shared" si="756"/>
        <v>0</v>
      </c>
      <c r="G1901" s="1">
        <f t="shared" si="757"/>
        <v>7112</v>
      </c>
      <c r="H1901" s="2">
        <f t="shared" si="758"/>
        <v>0.64484540756188236</v>
      </c>
      <c r="I1901" s="2"/>
      <c r="J1901" s="2">
        <f t="shared" si="745"/>
        <v>0.17200108804062017</v>
      </c>
      <c r="K1901" s="2">
        <f t="shared" si="746"/>
        <v>0.81684649560250244</v>
      </c>
      <c r="L1901" s="2">
        <f t="shared" si="747"/>
        <v>0</v>
      </c>
      <c r="M1901" s="2">
        <f t="shared" si="748"/>
        <v>1.1152416356877359E-2</v>
      </c>
      <c r="N1901" s="1">
        <v>1897</v>
      </c>
      <c r="O1901" s="1">
        <v>9009</v>
      </c>
      <c r="Q1901" s="61">
        <v>123</v>
      </c>
      <c r="R1901" s="61"/>
      <c r="S1901" s="61"/>
      <c r="T1901" s="61"/>
      <c r="U1901" s="61"/>
      <c r="V1901" s="61"/>
      <c r="W1901" s="61"/>
      <c r="X1901" s="61"/>
      <c r="Y1901" s="61"/>
      <c r="Z1901" s="61"/>
      <c r="BB1901" s="7">
        <f>IF(Q1901&gt;0,RANK(Q1901,(N1901:P1901,Q1901:AE1901)),0)</f>
        <v>3</v>
      </c>
      <c r="BC1901" s="7">
        <f>IF(R1901&gt;0,RANK(R1901,(N1901:P1901,Q1901:AE1901)),0)</f>
        <v>0</v>
      </c>
      <c r="BD1901" s="7">
        <f>IF(T1901&gt;0,RANK(T1901,(N1901:P1901,Q1901:AE1901)),0)</f>
        <v>0</v>
      </c>
      <c r="BE1901" s="7">
        <f>IF(S1901&gt;0,RANK(S1901,(N1901:P1901,Q1901:AE1901)),0)</f>
        <v>0</v>
      </c>
      <c r="BF1901" s="2">
        <f t="shared" si="749"/>
        <v>1.1152416356877323E-2</v>
      </c>
      <c r="BG1901" s="2">
        <f t="shared" si="750"/>
        <v>0</v>
      </c>
      <c r="BH1901" s="2">
        <f t="shared" si="751"/>
        <v>0</v>
      </c>
      <c r="BI1901" s="2">
        <f t="shared" si="752"/>
        <v>0</v>
      </c>
      <c r="BK1901" t="s">
        <v>2425</v>
      </c>
      <c r="BL1901" t="s">
        <v>372</v>
      </c>
      <c r="BO1901" s="99">
        <v>48</v>
      </c>
      <c r="BP1901" s="97">
        <v>15</v>
      </c>
      <c r="BQ1901" s="103">
        <f t="shared" si="753"/>
        <v>48015</v>
      </c>
      <c r="BS1901" s="7" t="s">
        <v>2466</v>
      </c>
    </row>
    <row r="1902" spans="1:88" ht="14" hidden="1" customHeight="1" outlineLevel="1" x14ac:dyDescent="0.2">
      <c r="A1902" t="s">
        <v>643</v>
      </c>
      <c r="B1902" t="s">
        <v>372</v>
      </c>
      <c r="C1902" s="1">
        <f t="shared" si="744"/>
        <v>1606</v>
      </c>
      <c r="D1902" s="7">
        <f t="shared" si="754"/>
        <v>2</v>
      </c>
      <c r="E1902" s="7">
        <f t="shared" si="755"/>
        <v>1</v>
      </c>
      <c r="F1902" s="7">
        <f t="shared" si="756"/>
        <v>0</v>
      </c>
      <c r="G1902" s="1">
        <f t="shared" si="757"/>
        <v>893</v>
      </c>
      <c r="H1902" s="2">
        <f t="shared" si="758"/>
        <v>0.55603985056039851</v>
      </c>
      <c r="I1902" s="2"/>
      <c r="J1902" s="2">
        <f t="shared" si="745"/>
        <v>0.21668742216687423</v>
      </c>
      <c r="K1902" s="2">
        <f t="shared" si="746"/>
        <v>0.77272727272727271</v>
      </c>
      <c r="L1902" s="2">
        <f t="shared" si="747"/>
        <v>0</v>
      </c>
      <c r="M1902" s="2">
        <f t="shared" si="748"/>
        <v>1.0585305105853093E-2</v>
      </c>
      <c r="N1902" s="1">
        <v>348</v>
      </c>
      <c r="O1902" s="1">
        <v>1241</v>
      </c>
      <c r="Q1902" s="61">
        <v>17</v>
      </c>
      <c r="R1902" s="61"/>
      <c r="S1902" s="61"/>
      <c r="T1902" s="61"/>
      <c r="U1902" s="61"/>
      <c r="V1902" s="61"/>
      <c r="W1902" s="61"/>
      <c r="X1902" s="61"/>
      <c r="Y1902" s="61"/>
      <c r="Z1902" s="61"/>
      <c r="BB1902" s="7">
        <f>IF(Q1902&gt;0,RANK(Q1902,(N1902:P1902,Q1902:AE1902)),0)</f>
        <v>3</v>
      </c>
      <c r="BC1902" s="7">
        <f>IF(R1902&gt;0,RANK(R1902,(N1902:P1902,Q1902:AE1902)),0)</f>
        <v>0</v>
      </c>
      <c r="BD1902" s="7">
        <f>IF(T1902&gt;0,RANK(T1902,(N1902:P1902,Q1902:AE1902)),0)</f>
        <v>0</v>
      </c>
      <c r="BE1902" s="7">
        <f>IF(S1902&gt;0,RANK(S1902,(N1902:P1902,Q1902:AE1902)),0)</f>
        <v>0</v>
      </c>
      <c r="BF1902" s="2">
        <f t="shared" si="749"/>
        <v>1.0585305105853052E-2</v>
      </c>
      <c r="BG1902" s="2">
        <f t="shared" si="750"/>
        <v>0</v>
      </c>
      <c r="BH1902" s="2">
        <f t="shared" si="751"/>
        <v>0</v>
      </c>
      <c r="BI1902" s="2">
        <f t="shared" si="752"/>
        <v>0</v>
      </c>
      <c r="BK1902" t="s">
        <v>643</v>
      </c>
      <c r="BL1902" t="s">
        <v>372</v>
      </c>
      <c r="BO1902" s="99">
        <v>48</v>
      </c>
      <c r="BP1902" s="97">
        <v>17</v>
      </c>
      <c r="BQ1902" s="103">
        <f t="shared" si="753"/>
        <v>48017</v>
      </c>
      <c r="BS1902" s="7" t="s">
        <v>2466</v>
      </c>
    </row>
    <row r="1903" spans="1:88" ht="14" hidden="1" customHeight="1" outlineLevel="1" x14ac:dyDescent="0.2">
      <c r="A1903" t="s">
        <v>1296</v>
      </c>
      <c r="B1903" t="s">
        <v>372</v>
      </c>
      <c r="C1903" s="1">
        <f t="shared" si="744"/>
        <v>9588</v>
      </c>
      <c r="D1903" s="7">
        <f t="shared" si="754"/>
        <v>2</v>
      </c>
      <c r="E1903" s="7">
        <f t="shared" si="755"/>
        <v>1</v>
      </c>
      <c r="F1903" s="7">
        <f t="shared" si="756"/>
        <v>0</v>
      </c>
      <c r="G1903" s="1">
        <f t="shared" si="757"/>
        <v>6264</v>
      </c>
      <c r="H1903" s="2">
        <f t="shared" si="758"/>
        <v>0.65331664580725912</v>
      </c>
      <c r="I1903" s="2"/>
      <c r="J1903" s="2">
        <f t="shared" si="745"/>
        <v>0.16708385481852314</v>
      </c>
      <c r="K1903" s="2">
        <f t="shared" si="746"/>
        <v>0.82040050062578218</v>
      </c>
      <c r="L1903" s="2">
        <f t="shared" si="747"/>
        <v>0</v>
      </c>
      <c r="M1903" s="2">
        <f t="shared" si="748"/>
        <v>1.2515644555694649E-2</v>
      </c>
      <c r="N1903" s="1">
        <v>1602</v>
      </c>
      <c r="O1903" s="1">
        <v>7866</v>
      </c>
      <c r="Q1903" s="61">
        <v>120</v>
      </c>
      <c r="R1903" s="61"/>
      <c r="S1903" s="61"/>
      <c r="T1903" s="61"/>
      <c r="U1903" s="61"/>
      <c r="V1903" s="61"/>
      <c r="W1903" s="61"/>
      <c r="X1903" s="61"/>
      <c r="Y1903" s="61"/>
      <c r="Z1903" s="61"/>
      <c r="BB1903" s="7">
        <f>IF(Q1903&gt;0,RANK(Q1903,(N1903:P1903,Q1903:AE1903)),0)</f>
        <v>3</v>
      </c>
      <c r="BC1903" s="7">
        <f>IF(R1903&gt;0,RANK(R1903,(N1903:P1903,Q1903:AE1903)),0)</f>
        <v>0</v>
      </c>
      <c r="BD1903" s="7">
        <f>IF(T1903&gt;0,RANK(T1903,(N1903:P1903,Q1903:AE1903)),0)</f>
        <v>0</v>
      </c>
      <c r="BE1903" s="7">
        <f>IF(S1903&gt;0,RANK(S1903,(N1903:P1903,Q1903:AE1903)),0)</f>
        <v>0</v>
      </c>
      <c r="BF1903" s="2">
        <f t="shared" si="749"/>
        <v>1.2515644555694618E-2</v>
      </c>
      <c r="BG1903" s="2">
        <f t="shared" si="750"/>
        <v>0</v>
      </c>
      <c r="BH1903" s="2">
        <f t="shared" si="751"/>
        <v>0</v>
      </c>
      <c r="BI1903" s="2">
        <f t="shared" si="752"/>
        <v>0</v>
      </c>
      <c r="BK1903" t="s">
        <v>1296</v>
      </c>
      <c r="BL1903" t="s">
        <v>372</v>
      </c>
      <c r="BO1903" s="99">
        <v>48</v>
      </c>
      <c r="BP1903" s="97">
        <v>19</v>
      </c>
      <c r="BQ1903" s="103">
        <f t="shared" si="753"/>
        <v>48019</v>
      </c>
      <c r="BS1903" s="7" t="s">
        <v>2466</v>
      </c>
    </row>
    <row r="1904" spans="1:88" ht="14" hidden="1" customHeight="1" outlineLevel="1" x14ac:dyDescent="0.2">
      <c r="A1904" t="s">
        <v>1297</v>
      </c>
      <c r="B1904" t="s">
        <v>372</v>
      </c>
      <c r="C1904" s="1">
        <f t="shared" si="744"/>
        <v>27398</v>
      </c>
      <c r="D1904" s="7">
        <f t="shared" si="754"/>
        <v>2</v>
      </c>
      <c r="E1904" s="7">
        <f t="shared" si="755"/>
        <v>1</v>
      </c>
      <c r="F1904" s="7">
        <f t="shared" si="756"/>
        <v>0</v>
      </c>
      <c r="G1904" s="1">
        <f t="shared" si="757"/>
        <v>5944</v>
      </c>
      <c r="H1904" s="2">
        <f t="shared" si="758"/>
        <v>0.21695014234615664</v>
      </c>
      <c r="I1904" s="2"/>
      <c r="J1904" s="2">
        <f t="shared" si="745"/>
        <v>0.3798452441784072</v>
      </c>
      <c r="K1904" s="2">
        <f t="shared" si="746"/>
        <v>0.59679538652456388</v>
      </c>
      <c r="L1904" s="2">
        <f t="shared" si="747"/>
        <v>0</v>
      </c>
      <c r="M1904" s="2">
        <f t="shared" si="748"/>
        <v>2.3359369297028865E-2</v>
      </c>
      <c r="N1904" s="1">
        <v>10407</v>
      </c>
      <c r="O1904" s="1">
        <v>16351</v>
      </c>
      <c r="Q1904" s="61">
        <v>640</v>
      </c>
      <c r="R1904" s="61"/>
      <c r="S1904" s="61"/>
      <c r="T1904" s="61"/>
      <c r="U1904" s="61"/>
      <c r="V1904" s="61"/>
      <c r="W1904" s="61"/>
      <c r="X1904" s="61"/>
      <c r="Y1904" s="61"/>
      <c r="Z1904" s="61"/>
      <c r="BB1904" s="7">
        <f>IF(Q1904&gt;0,RANK(Q1904,(N1904:P1904,Q1904:AE1904)),0)</f>
        <v>3</v>
      </c>
      <c r="BC1904" s="7">
        <f>IF(R1904&gt;0,RANK(R1904,(N1904:P1904,Q1904:AE1904)),0)</f>
        <v>0</v>
      </c>
      <c r="BD1904" s="7">
        <f>IF(T1904&gt;0,RANK(T1904,(N1904:P1904,Q1904:AE1904)),0)</f>
        <v>0</v>
      </c>
      <c r="BE1904" s="7">
        <f>IF(S1904&gt;0,RANK(S1904,(N1904:P1904,Q1904:AE1904)),0)</f>
        <v>0</v>
      </c>
      <c r="BF1904" s="2">
        <f t="shared" si="749"/>
        <v>2.3359369297028979E-2</v>
      </c>
      <c r="BG1904" s="2">
        <f t="shared" si="750"/>
        <v>0</v>
      </c>
      <c r="BH1904" s="2">
        <f t="shared" si="751"/>
        <v>0</v>
      </c>
      <c r="BI1904" s="2">
        <f t="shared" si="752"/>
        <v>0</v>
      </c>
      <c r="BK1904" t="s">
        <v>1297</v>
      </c>
      <c r="BL1904" t="s">
        <v>372</v>
      </c>
      <c r="BO1904" s="99">
        <v>48</v>
      </c>
      <c r="BP1904" s="97">
        <v>21</v>
      </c>
      <c r="BQ1904" s="103">
        <f t="shared" si="753"/>
        <v>48021</v>
      </c>
      <c r="BS1904" s="7" t="s">
        <v>2466</v>
      </c>
    </row>
    <row r="1905" spans="1:71" ht="14" hidden="1" customHeight="1" outlineLevel="1" x14ac:dyDescent="0.2">
      <c r="A1905" t="s">
        <v>1603</v>
      </c>
      <c r="B1905" t="s">
        <v>372</v>
      </c>
      <c r="C1905" s="1">
        <f t="shared" si="744"/>
        <v>1234</v>
      </c>
      <c r="D1905" s="7">
        <f t="shared" si="754"/>
        <v>2</v>
      </c>
      <c r="E1905" s="7">
        <f t="shared" si="755"/>
        <v>1</v>
      </c>
      <c r="F1905" s="7">
        <f t="shared" si="756"/>
        <v>0</v>
      </c>
      <c r="G1905" s="1">
        <f t="shared" si="757"/>
        <v>961</v>
      </c>
      <c r="H1905" s="2">
        <f t="shared" si="758"/>
        <v>0.77876823338735823</v>
      </c>
      <c r="I1905" s="2"/>
      <c r="J1905" s="2">
        <f t="shared" si="745"/>
        <v>0.10453808752025932</v>
      </c>
      <c r="K1905" s="2">
        <f t="shared" si="746"/>
        <v>0.88330632090761751</v>
      </c>
      <c r="L1905" s="2">
        <f t="shared" si="747"/>
        <v>0</v>
      </c>
      <c r="M1905" s="2">
        <f t="shared" si="748"/>
        <v>1.2155591572123203E-2</v>
      </c>
      <c r="N1905" s="1">
        <v>129</v>
      </c>
      <c r="O1905" s="1">
        <v>1090</v>
      </c>
      <c r="Q1905" s="61">
        <v>15</v>
      </c>
      <c r="R1905" s="61"/>
      <c r="S1905" s="61"/>
      <c r="T1905" s="61"/>
      <c r="U1905" s="61"/>
      <c r="V1905" s="61"/>
      <c r="W1905" s="61"/>
      <c r="X1905" s="61"/>
      <c r="Y1905" s="61"/>
      <c r="Z1905" s="61"/>
      <c r="BB1905" s="7">
        <f>IF(Q1905&gt;0,RANK(Q1905,(N1905:P1905,Q1905:AE1905)),0)</f>
        <v>3</v>
      </c>
      <c r="BC1905" s="7">
        <f>IF(R1905&gt;0,RANK(R1905,(N1905:P1905,Q1905:AE1905)),0)</f>
        <v>0</v>
      </c>
      <c r="BD1905" s="7">
        <f>IF(T1905&gt;0,RANK(T1905,(N1905:P1905,Q1905:AE1905)),0)</f>
        <v>0</v>
      </c>
      <c r="BE1905" s="7">
        <f>IF(S1905&gt;0,RANK(S1905,(N1905:P1905,Q1905:AE1905)),0)</f>
        <v>0</v>
      </c>
      <c r="BF1905" s="2">
        <f t="shared" si="749"/>
        <v>1.2155591572123177E-2</v>
      </c>
      <c r="BG1905" s="2">
        <f t="shared" si="750"/>
        <v>0</v>
      </c>
      <c r="BH1905" s="2">
        <f t="shared" si="751"/>
        <v>0</v>
      </c>
      <c r="BI1905" s="2">
        <f t="shared" si="752"/>
        <v>0</v>
      </c>
      <c r="BK1905" t="s">
        <v>1603</v>
      </c>
      <c r="BL1905" t="s">
        <v>372</v>
      </c>
      <c r="BO1905" s="99">
        <v>48</v>
      </c>
      <c r="BP1905" s="97">
        <v>23</v>
      </c>
      <c r="BQ1905" s="103">
        <f t="shared" si="753"/>
        <v>48023</v>
      </c>
      <c r="BS1905" s="7" t="s">
        <v>2466</v>
      </c>
    </row>
    <row r="1906" spans="1:71" ht="14" hidden="1" customHeight="1" outlineLevel="1" x14ac:dyDescent="0.2">
      <c r="A1906" t="s">
        <v>1687</v>
      </c>
      <c r="B1906" t="s">
        <v>372</v>
      </c>
      <c r="C1906" s="1">
        <f t="shared" si="744"/>
        <v>7178</v>
      </c>
      <c r="D1906" s="7">
        <f t="shared" si="754"/>
        <v>2</v>
      </c>
      <c r="E1906" s="7">
        <f t="shared" si="755"/>
        <v>1</v>
      </c>
      <c r="F1906" s="7">
        <f t="shared" si="756"/>
        <v>0</v>
      </c>
      <c r="G1906" s="1">
        <f t="shared" si="757"/>
        <v>2566</v>
      </c>
      <c r="H1906" s="2">
        <f t="shared" si="758"/>
        <v>0.35748119253273891</v>
      </c>
      <c r="I1906" s="2"/>
      <c r="J1906" s="2">
        <f t="shared" si="745"/>
        <v>0.31499024797993869</v>
      </c>
      <c r="K1906" s="2">
        <f t="shared" si="746"/>
        <v>0.6724714405126776</v>
      </c>
      <c r="L1906" s="2">
        <f t="shared" si="747"/>
        <v>0</v>
      </c>
      <c r="M1906" s="2">
        <f t="shared" si="748"/>
        <v>1.2538311507383715E-2</v>
      </c>
      <c r="N1906" s="1">
        <v>2261</v>
      </c>
      <c r="O1906" s="1">
        <v>4827</v>
      </c>
      <c r="Q1906" s="61">
        <v>90</v>
      </c>
      <c r="R1906" s="61"/>
      <c r="S1906" s="61"/>
      <c r="T1906" s="61"/>
      <c r="U1906" s="61"/>
      <c r="V1906" s="61"/>
      <c r="W1906" s="61"/>
      <c r="X1906" s="61"/>
      <c r="Y1906" s="61"/>
      <c r="Z1906" s="61"/>
      <c r="BB1906" s="7">
        <f>IF(Q1906&gt;0,RANK(Q1906,(N1906:P1906,Q1906:AE1906)),0)</f>
        <v>3</v>
      </c>
      <c r="BC1906" s="7">
        <f>IF(R1906&gt;0,RANK(R1906,(N1906:P1906,Q1906:AE1906)),0)</f>
        <v>0</v>
      </c>
      <c r="BD1906" s="7">
        <f>IF(T1906&gt;0,RANK(T1906,(N1906:P1906,Q1906:AE1906)),0)</f>
        <v>0</v>
      </c>
      <c r="BE1906" s="7">
        <f>IF(S1906&gt;0,RANK(S1906,(N1906:P1906,Q1906:AE1906)),0)</f>
        <v>0</v>
      </c>
      <c r="BF1906" s="2">
        <f t="shared" si="749"/>
        <v>1.2538311507383673E-2</v>
      </c>
      <c r="BG1906" s="2">
        <f t="shared" si="750"/>
        <v>0</v>
      </c>
      <c r="BH1906" s="2">
        <f t="shared" si="751"/>
        <v>0</v>
      </c>
      <c r="BI1906" s="2">
        <f t="shared" si="752"/>
        <v>0</v>
      </c>
      <c r="BK1906" t="s">
        <v>1687</v>
      </c>
      <c r="BL1906" t="s">
        <v>372</v>
      </c>
      <c r="BO1906" s="99">
        <v>48</v>
      </c>
      <c r="BP1906" s="97">
        <v>25</v>
      </c>
      <c r="BQ1906" s="103">
        <f t="shared" si="753"/>
        <v>48025</v>
      </c>
      <c r="BS1906" s="7" t="s">
        <v>2466</v>
      </c>
    </row>
    <row r="1907" spans="1:71" ht="14" hidden="1" customHeight="1" outlineLevel="1" x14ac:dyDescent="0.2">
      <c r="A1907" t="s">
        <v>1039</v>
      </c>
      <c r="B1907" t="s">
        <v>372</v>
      </c>
      <c r="C1907" s="1">
        <f t="shared" si="744"/>
        <v>86398</v>
      </c>
      <c r="D1907" s="7">
        <f t="shared" si="754"/>
        <v>2</v>
      </c>
      <c r="E1907" s="7">
        <f t="shared" si="755"/>
        <v>1</v>
      </c>
      <c r="F1907" s="7">
        <f t="shared" si="756"/>
        <v>0</v>
      </c>
      <c r="G1907" s="1">
        <f t="shared" si="757"/>
        <v>17354</v>
      </c>
      <c r="H1907" s="2">
        <f t="shared" si="758"/>
        <v>0.2008611310447001</v>
      </c>
      <c r="I1907" s="2"/>
      <c r="J1907" s="2">
        <f t="shared" si="745"/>
        <v>0.39124748258061531</v>
      </c>
      <c r="K1907" s="2">
        <f t="shared" si="746"/>
        <v>0.59210861362531542</v>
      </c>
      <c r="L1907" s="2">
        <f t="shared" si="747"/>
        <v>0</v>
      </c>
      <c r="M1907" s="2">
        <f t="shared" si="748"/>
        <v>1.6643903794069215E-2</v>
      </c>
      <c r="N1907" s="1">
        <v>33803</v>
      </c>
      <c r="O1907" s="1">
        <v>51157</v>
      </c>
      <c r="Q1907" s="61">
        <v>1438</v>
      </c>
      <c r="R1907" s="61"/>
      <c r="S1907" s="61"/>
      <c r="T1907" s="61"/>
      <c r="U1907" s="61"/>
      <c r="V1907" s="61"/>
      <c r="W1907" s="61"/>
      <c r="X1907" s="61"/>
      <c r="Y1907" s="61"/>
      <c r="Z1907" s="61"/>
      <c r="BB1907" s="7">
        <f>IF(Q1907&gt;0,RANK(Q1907,(N1907:P1907,Q1907:AE1907)),0)</f>
        <v>3</v>
      </c>
      <c r="BC1907" s="7">
        <f>IF(R1907&gt;0,RANK(R1907,(N1907:P1907,Q1907:AE1907)),0)</f>
        <v>0</v>
      </c>
      <c r="BD1907" s="7">
        <f>IF(T1907&gt;0,RANK(T1907,(N1907:P1907,Q1907:AE1907)),0)</f>
        <v>0</v>
      </c>
      <c r="BE1907" s="7">
        <f>IF(S1907&gt;0,RANK(S1907,(N1907:P1907,Q1907:AE1907)),0)</f>
        <v>0</v>
      </c>
      <c r="BF1907" s="2">
        <f t="shared" si="749"/>
        <v>1.6643903794069308E-2</v>
      </c>
      <c r="BG1907" s="2">
        <f t="shared" si="750"/>
        <v>0</v>
      </c>
      <c r="BH1907" s="2">
        <f t="shared" si="751"/>
        <v>0</v>
      </c>
      <c r="BI1907" s="2">
        <f t="shared" si="752"/>
        <v>0</v>
      </c>
      <c r="BK1907" t="s">
        <v>1039</v>
      </c>
      <c r="BL1907" t="s">
        <v>372</v>
      </c>
      <c r="BO1907" s="99">
        <v>48</v>
      </c>
      <c r="BP1907" s="97">
        <v>27</v>
      </c>
      <c r="BQ1907" s="103">
        <f t="shared" si="753"/>
        <v>48027</v>
      </c>
      <c r="BS1907" s="7" t="s">
        <v>2466</v>
      </c>
    </row>
    <row r="1908" spans="1:71" ht="14" hidden="1" customHeight="1" outlineLevel="1" x14ac:dyDescent="0.2">
      <c r="A1908" t="s">
        <v>1069</v>
      </c>
      <c r="B1908" t="s">
        <v>372</v>
      </c>
      <c r="C1908" s="1">
        <f t="shared" si="744"/>
        <v>546397</v>
      </c>
      <c r="D1908" s="7">
        <f t="shared" si="754"/>
        <v>1</v>
      </c>
      <c r="E1908" s="7">
        <f t="shared" si="755"/>
        <v>2</v>
      </c>
      <c r="F1908" s="7">
        <f t="shared" si="756"/>
        <v>0</v>
      </c>
      <c r="G1908" s="1">
        <f t="shared" si="757"/>
        <v>34459</v>
      </c>
      <c r="H1908" s="2">
        <f t="shared" si="758"/>
        <v>6.3065866027814943E-2</v>
      </c>
      <c r="I1908" s="2"/>
      <c r="J1908" s="2">
        <f t="shared" si="745"/>
        <v>0.52251751016202508</v>
      </c>
      <c r="K1908" s="2">
        <f t="shared" si="746"/>
        <v>0.45945164413421008</v>
      </c>
      <c r="L1908" s="2">
        <f t="shared" si="747"/>
        <v>0</v>
      </c>
      <c r="M1908" s="2">
        <f t="shared" si="748"/>
        <v>1.8030845703764842E-2</v>
      </c>
      <c r="N1908" s="1">
        <v>285502</v>
      </c>
      <c r="O1908" s="1">
        <v>251043</v>
      </c>
      <c r="Q1908" s="61">
        <v>9852</v>
      </c>
      <c r="R1908" s="61"/>
      <c r="S1908" s="61"/>
      <c r="T1908" s="61"/>
      <c r="U1908" s="61"/>
      <c r="V1908" s="61"/>
      <c r="W1908" s="61"/>
      <c r="X1908" s="61"/>
      <c r="Y1908" s="61"/>
      <c r="Z1908" s="61"/>
      <c r="BB1908" s="7">
        <f>IF(Q1908&gt;0,RANK(Q1908,(N1908:P1908,Q1908:AE1908)),0)</f>
        <v>3</v>
      </c>
      <c r="BC1908" s="7">
        <f>IF(R1908&gt;0,RANK(R1908,(N1908:P1908,Q1908:AE1908)),0)</f>
        <v>0</v>
      </c>
      <c r="BD1908" s="7">
        <f>IF(T1908&gt;0,RANK(T1908,(N1908:P1908,Q1908:AE1908)),0)</f>
        <v>0</v>
      </c>
      <c r="BE1908" s="7">
        <f>IF(S1908&gt;0,RANK(S1908,(N1908:P1908,Q1908:AE1908)),0)</f>
        <v>0</v>
      </c>
      <c r="BF1908" s="2">
        <f t="shared" si="749"/>
        <v>1.8030845703764845E-2</v>
      </c>
      <c r="BG1908" s="2">
        <f t="shared" si="750"/>
        <v>0</v>
      </c>
      <c r="BH1908" s="2">
        <f t="shared" si="751"/>
        <v>0</v>
      </c>
      <c r="BI1908" s="2">
        <f t="shared" si="752"/>
        <v>0</v>
      </c>
      <c r="BK1908" t="s">
        <v>1069</v>
      </c>
      <c r="BL1908" t="s">
        <v>372</v>
      </c>
      <c r="BO1908" s="99">
        <v>48</v>
      </c>
      <c r="BP1908" s="97">
        <v>29</v>
      </c>
      <c r="BQ1908" s="103">
        <f t="shared" si="753"/>
        <v>48029</v>
      </c>
      <c r="BS1908" s="7" t="s">
        <v>2466</v>
      </c>
    </row>
    <row r="1909" spans="1:71" ht="14" hidden="1" customHeight="1" outlineLevel="1" x14ac:dyDescent="0.2">
      <c r="A1909" t="s">
        <v>1477</v>
      </c>
      <c r="B1909" t="s">
        <v>372</v>
      </c>
      <c r="C1909" s="1">
        <f t="shared" si="744"/>
        <v>5795</v>
      </c>
      <c r="D1909" s="7">
        <f t="shared" si="754"/>
        <v>2</v>
      </c>
      <c r="E1909" s="7">
        <f t="shared" si="755"/>
        <v>1</v>
      </c>
      <c r="F1909" s="7">
        <f t="shared" si="756"/>
        <v>0</v>
      </c>
      <c r="G1909" s="1">
        <f t="shared" si="757"/>
        <v>2978</v>
      </c>
      <c r="H1909" s="2">
        <f t="shared" si="758"/>
        <v>0.5138912855910267</v>
      </c>
      <c r="I1909" s="2"/>
      <c r="J1909" s="2">
        <f t="shared" si="745"/>
        <v>0.23313201035375322</v>
      </c>
      <c r="K1909" s="2">
        <f t="shared" si="746"/>
        <v>0.74702329594478001</v>
      </c>
      <c r="L1909" s="2">
        <f t="shared" si="747"/>
        <v>0</v>
      </c>
      <c r="M1909" s="2">
        <f t="shared" si="748"/>
        <v>1.9844693701466798E-2</v>
      </c>
      <c r="N1909" s="1">
        <v>1351</v>
      </c>
      <c r="O1909" s="1">
        <v>4329</v>
      </c>
      <c r="Q1909" s="61">
        <v>115</v>
      </c>
      <c r="R1909" s="61"/>
      <c r="S1909" s="61"/>
      <c r="T1909" s="61"/>
      <c r="U1909" s="61"/>
      <c r="V1909" s="61"/>
      <c r="W1909" s="61"/>
      <c r="X1909" s="61"/>
      <c r="Y1909" s="61"/>
      <c r="Z1909" s="61"/>
      <c r="BB1909" s="7">
        <f>IF(Q1909&gt;0,RANK(Q1909,(N1909:P1909,Q1909:AE1909)),0)</f>
        <v>3</v>
      </c>
      <c r="BC1909" s="7">
        <f>IF(R1909&gt;0,RANK(R1909,(N1909:P1909,Q1909:AE1909)),0)</f>
        <v>0</v>
      </c>
      <c r="BD1909" s="7">
        <f>IF(T1909&gt;0,RANK(T1909,(N1909:P1909,Q1909:AE1909)),0)</f>
        <v>0</v>
      </c>
      <c r="BE1909" s="7">
        <f>IF(S1909&gt;0,RANK(S1909,(N1909:P1909,Q1909:AE1909)),0)</f>
        <v>0</v>
      </c>
      <c r="BF1909" s="2">
        <f t="shared" si="749"/>
        <v>1.9844693701466781E-2</v>
      </c>
      <c r="BG1909" s="2">
        <f t="shared" si="750"/>
        <v>0</v>
      </c>
      <c r="BH1909" s="2">
        <f t="shared" si="751"/>
        <v>0</v>
      </c>
      <c r="BI1909" s="2">
        <f t="shared" si="752"/>
        <v>0</v>
      </c>
      <c r="BK1909" t="s">
        <v>1477</v>
      </c>
      <c r="BL1909" t="s">
        <v>372</v>
      </c>
      <c r="BO1909" s="99">
        <v>48</v>
      </c>
      <c r="BP1909" s="97">
        <v>31</v>
      </c>
      <c r="BQ1909" s="103">
        <f t="shared" si="753"/>
        <v>48031</v>
      </c>
      <c r="BS1909" s="7" t="s">
        <v>2466</v>
      </c>
    </row>
    <row r="1910" spans="1:71" ht="14" hidden="1" customHeight="1" outlineLevel="1" x14ac:dyDescent="0.2">
      <c r="A1910" t="s">
        <v>1478</v>
      </c>
      <c r="B1910" t="s">
        <v>372</v>
      </c>
      <c r="C1910" s="1">
        <f t="shared" si="744"/>
        <v>339</v>
      </c>
      <c r="D1910" s="7">
        <f t="shared" si="754"/>
        <v>2</v>
      </c>
      <c r="E1910" s="7">
        <f t="shared" si="755"/>
        <v>1</v>
      </c>
      <c r="F1910" s="7">
        <f t="shared" si="756"/>
        <v>0</v>
      </c>
      <c r="G1910" s="1">
        <f t="shared" si="757"/>
        <v>304</v>
      </c>
      <c r="H1910" s="2">
        <f t="shared" si="758"/>
        <v>0.89675516224188789</v>
      </c>
      <c r="I1910" s="2"/>
      <c r="J1910" s="2">
        <f t="shared" si="745"/>
        <v>5.0147492625368731E-2</v>
      </c>
      <c r="K1910" s="2">
        <f t="shared" si="746"/>
        <v>0.94690265486725667</v>
      </c>
      <c r="L1910" s="2">
        <f t="shared" si="747"/>
        <v>0</v>
      </c>
      <c r="M1910" s="2">
        <f t="shared" si="748"/>
        <v>2.9498525073745618E-3</v>
      </c>
      <c r="N1910" s="1">
        <v>17</v>
      </c>
      <c r="O1910" s="1">
        <v>321</v>
      </c>
      <c r="Q1910" s="61">
        <v>1</v>
      </c>
      <c r="R1910" s="61"/>
      <c r="S1910" s="61"/>
      <c r="T1910" s="61"/>
      <c r="U1910" s="61"/>
      <c r="V1910" s="61"/>
      <c r="W1910" s="61"/>
      <c r="X1910" s="61"/>
      <c r="Y1910" s="61"/>
      <c r="Z1910" s="61"/>
      <c r="BB1910" s="7">
        <f>IF(Q1910&gt;0,RANK(Q1910,(N1910:P1910,Q1910:AE1910)),0)</f>
        <v>3</v>
      </c>
      <c r="BC1910" s="7">
        <f>IF(R1910&gt;0,RANK(R1910,(N1910:P1910,Q1910:AE1910)),0)</f>
        <v>0</v>
      </c>
      <c r="BD1910" s="7">
        <f>IF(T1910&gt;0,RANK(T1910,(N1910:P1910,Q1910:AE1910)),0)</f>
        <v>0</v>
      </c>
      <c r="BE1910" s="7">
        <f>IF(S1910&gt;0,RANK(S1910,(N1910:P1910,Q1910:AE1910)),0)</f>
        <v>0</v>
      </c>
      <c r="BF1910" s="2">
        <f t="shared" si="749"/>
        <v>2.9498525073746312E-3</v>
      </c>
      <c r="BG1910" s="2">
        <f t="shared" si="750"/>
        <v>0</v>
      </c>
      <c r="BH1910" s="2">
        <f t="shared" si="751"/>
        <v>0</v>
      </c>
      <c r="BI1910" s="2">
        <f t="shared" si="752"/>
        <v>0</v>
      </c>
      <c r="BK1910" t="s">
        <v>1478</v>
      </c>
      <c r="BL1910" t="s">
        <v>372</v>
      </c>
      <c r="BO1910" s="99">
        <v>48</v>
      </c>
      <c r="BP1910" s="97">
        <v>33</v>
      </c>
      <c r="BQ1910" s="103">
        <f t="shared" si="753"/>
        <v>48033</v>
      </c>
      <c r="BS1910" s="7" t="s">
        <v>2466</v>
      </c>
    </row>
    <row r="1911" spans="1:71" ht="14" hidden="1" customHeight="1" outlineLevel="1" x14ac:dyDescent="0.2">
      <c r="A1911" t="s">
        <v>1100</v>
      </c>
      <c r="B1911" t="s">
        <v>372</v>
      </c>
      <c r="C1911" s="1">
        <f t="shared" si="744"/>
        <v>7158</v>
      </c>
      <c r="D1911" s="7">
        <f t="shared" si="754"/>
        <v>2</v>
      </c>
      <c r="E1911" s="7">
        <f t="shared" si="755"/>
        <v>1</v>
      </c>
      <c r="F1911" s="7">
        <f t="shared" si="756"/>
        <v>0</v>
      </c>
      <c r="G1911" s="1">
        <f t="shared" si="757"/>
        <v>4844</v>
      </c>
      <c r="H1911" s="2">
        <f t="shared" si="758"/>
        <v>0.67672534227437831</v>
      </c>
      <c r="I1911" s="2"/>
      <c r="J1911" s="2">
        <f t="shared" si="745"/>
        <v>0.15423302598491198</v>
      </c>
      <c r="K1911" s="2">
        <f t="shared" si="746"/>
        <v>0.83095836825929026</v>
      </c>
      <c r="L1911" s="2">
        <f t="shared" si="747"/>
        <v>0</v>
      </c>
      <c r="M1911" s="2">
        <f t="shared" si="748"/>
        <v>1.4808605755797788E-2</v>
      </c>
      <c r="N1911" s="1">
        <v>1104</v>
      </c>
      <c r="O1911" s="1">
        <v>5948</v>
      </c>
      <c r="Q1911" s="61">
        <v>106</v>
      </c>
      <c r="R1911" s="61"/>
      <c r="S1911" s="61"/>
      <c r="T1911" s="61"/>
      <c r="U1911" s="61"/>
      <c r="V1911" s="61"/>
      <c r="W1911" s="61"/>
      <c r="X1911" s="61"/>
      <c r="Y1911" s="61"/>
      <c r="Z1911" s="61"/>
      <c r="BB1911" s="7">
        <f>IF(Q1911&gt;0,RANK(Q1911,(N1911:P1911,Q1911:AE1911)),0)</f>
        <v>3</v>
      </c>
      <c r="BC1911" s="7">
        <f>IF(R1911&gt;0,RANK(R1911,(N1911:P1911,Q1911:AE1911)),0)</f>
        <v>0</v>
      </c>
      <c r="BD1911" s="7">
        <f>IF(T1911&gt;0,RANK(T1911,(N1911:P1911,Q1911:AE1911)),0)</f>
        <v>0</v>
      </c>
      <c r="BE1911" s="7">
        <f>IF(S1911&gt;0,RANK(S1911,(N1911:P1911,Q1911:AE1911)),0)</f>
        <v>0</v>
      </c>
      <c r="BF1911" s="2">
        <f t="shared" si="749"/>
        <v>1.4808605755797708E-2</v>
      </c>
      <c r="BG1911" s="2">
        <f t="shared" si="750"/>
        <v>0</v>
      </c>
      <c r="BH1911" s="2">
        <f t="shared" si="751"/>
        <v>0</v>
      </c>
      <c r="BI1911" s="2">
        <f t="shared" si="752"/>
        <v>0</v>
      </c>
      <c r="BK1911" t="s">
        <v>1100</v>
      </c>
      <c r="BL1911" t="s">
        <v>372</v>
      </c>
      <c r="BO1911" s="99">
        <v>48</v>
      </c>
      <c r="BP1911" s="97">
        <v>35</v>
      </c>
      <c r="BQ1911" s="103">
        <f t="shared" si="753"/>
        <v>48035</v>
      </c>
      <c r="BS1911" s="7" t="s">
        <v>2466</v>
      </c>
    </row>
    <row r="1912" spans="1:71" ht="14" hidden="1" customHeight="1" outlineLevel="1" x14ac:dyDescent="0.2">
      <c r="A1912" t="s">
        <v>2325</v>
      </c>
      <c r="B1912" t="s">
        <v>372</v>
      </c>
      <c r="C1912" s="1">
        <f t="shared" si="744"/>
        <v>28289</v>
      </c>
      <c r="D1912" s="7">
        <f t="shared" si="754"/>
        <v>2</v>
      </c>
      <c r="E1912" s="7">
        <f t="shared" si="755"/>
        <v>1</v>
      </c>
      <c r="F1912" s="7">
        <f t="shared" si="756"/>
        <v>0</v>
      </c>
      <c r="G1912" s="1">
        <f t="shared" si="757"/>
        <v>13294</v>
      </c>
      <c r="H1912" s="2">
        <f t="shared" si="758"/>
        <v>0.4699353105447347</v>
      </c>
      <c r="I1912" s="2"/>
      <c r="J1912" s="2">
        <f t="shared" si="745"/>
        <v>0.26006574993813852</v>
      </c>
      <c r="K1912" s="2">
        <f t="shared" si="746"/>
        <v>0.73000106048287317</v>
      </c>
      <c r="L1912" s="2">
        <f t="shared" si="747"/>
        <v>0</v>
      </c>
      <c r="M1912" s="2">
        <f t="shared" si="748"/>
        <v>9.9331895789883662E-3</v>
      </c>
      <c r="N1912" s="1">
        <v>7357</v>
      </c>
      <c r="O1912" s="1">
        <v>20651</v>
      </c>
      <c r="Q1912" s="61">
        <v>281</v>
      </c>
      <c r="R1912" s="61"/>
      <c r="S1912" s="61"/>
      <c r="T1912" s="61"/>
      <c r="U1912" s="61"/>
      <c r="V1912" s="61"/>
      <c r="W1912" s="61"/>
      <c r="X1912" s="61"/>
      <c r="Y1912" s="61"/>
      <c r="Z1912" s="61"/>
      <c r="BB1912" s="7">
        <f>IF(Q1912&gt;0,RANK(Q1912,(N1912:P1912,Q1912:AE1912)),0)</f>
        <v>3</v>
      </c>
      <c r="BC1912" s="7">
        <f>IF(R1912&gt;0,RANK(R1912,(N1912:P1912,Q1912:AE1912)),0)</f>
        <v>0</v>
      </c>
      <c r="BD1912" s="7">
        <f>IF(T1912&gt;0,RANK(T1912,(N1912:P1912,Q1912:AE1912)),0)</f>
        <v>0</v>
      </c>
      <c r="BE1912" s="7">
        <f>IF(S1912&gt;0,RANK(S1912,(N1912:P1912,Q1912:AE1912)),0)</f>
        <v>0</v>
      </c>
      <c r="BF1912" s="2">
        <f t="shared" si="749"/>
        <v>9.9331895789882985E-3</v>
      </c>
      <c r="BG1912" s="2">
        <f t="shared" si="750"/>
        <v>0</v>
      </c>
      <c r="BH1912" s="2">
        <f t="shared" si="751"/>
        <v>0</v>
      </c>
      <c r="BI1912" s="2">
        <f t="shared" si="752"/>
        <v>0</v>
      </c>
      <c r="BK1912" t="s">
        <v>2325</v>
      </c>
      <c r="BL1912" t="s">
        <v>372</v>
      </c>
      <c r="BO1912" s="99">
        <v>48</v>
      </c>
      <c r="BP1912" s="97">
        <v>37</v>
      </c>
      <c r="BQ1912" s="103">
        <f t="shared" si="753"/>
        <v>48037</v>
      </c>
      <c r="BS1912" s="7" t="s">
        <v>2466</v>
      </c>
    </row>
    <row r="1913" spans="1:71" ht="14" hidden="1" customHeight="1" outlineLevel="1" x14ac:dyDescent="0.2">
      <c r="A1913" t="s">
        <v>1891</v>
      </c>
      <c r="B1913" t="s">
        <v>372</v>
      </c>
      <c r="C1913" s="1">
        <f t="shared" si="744"/>
        <v>111546</v>
      </c>
      <c r="D1913" s="7">
        <f t="shared" si="754"/>
        <v>2</v>
      </c>
      <c r="E1913" s="7">
        <f t="shared" si="755"/>
        <v>1</v>
      </c>
      <c r="F1913" s="7">
        <f t="shared" si="756"/>
        <v>0</v>
      </c>
      <c r="G1913" s="1">
        <f t="shared" si="757"/>
        <v>30837</v>
      </c>
      <c r="H1913" s="2">
        <f t="shared" si="758"/>
        <v>0.27645097089989779</v>
      </c>
      <c r="I1913" s="2"/>
      <c r="J1913" s="2">
        <f t="shared" si="745"/>
        <v>0.35443673462069458</v>
      </c>
      <c r="K1913" s="2">
        <f t="shared" si="746"/>
        <v>0.63088770552059237</v>
      </c>
      <c r="L1913" s="2">
        <f t="shared" si="747"/>
        <v>0</v>
      </c>
      <c r="M1913" s="2">
        <f t="shared" si="748"/>
        <v>1.467555985871305E-2</v>
      </c>
      <c r="N1913" s="1">
        <v>39536</v>
      </c>
      <c r="O1913" s="1">
        <v>70373</v>
      </c>
      <c r="Q1913" s="61">
        <v>1637</v>
      </c>
      <c r="R1913" s="61"/>
      <c r="S1913" s="61"/>
      <c r="T1913" s="61"/>
      <c r="U1913" s="61"/>
      <c r="V1913" s="61"/>
      <c r="W1913" s="61"/>
      <c r="X1913" s="61"/>
      <c r="Y1913" s="61"/>
      <c r="Z1913" s="61"/>
      <c r="BB1913" s="7">
        <f>IF(Q1913&gt;0,RANK(Q1913,(N1913:P1913,Q1913:AE1913)),0)</f>
        <v>3</v>
      </c>
      <c r="BC1913" s="7">
        <f>IF(R1913&gt;0,RANK(R1913,(N1913:P1913,Q1913:AE1913)),0)</f>
        <v>0</v>
      </c>
      <c r="BD1913" s="7">
        <f>IF(T1913&gt;0,RANK(T1913,(N1913:P1913,Q1913:AE1913)),0)</f>
        <v>0</v>
      </c>
      <c r="BE1913" s="7">
        <f>IF(S1913&gt;0,RANK(S1913,(N1913:P1913,Q1913:AE1913)),0)</f>
        <v>0</v>
      </c>
      <c r="BF1913" s="2">
        <f t="shared" si="749"/>
        <v>1.4675559858712998E-2</v>
      </c>
      <c r="BG1913" s="2">
        <f t="shared" si="750"/>
        <v>0</v>
      </c>
      <c r="BH1913" s="2">
        <f t="shared" si="751"/>
        <v>0</v>
      </c>
      <c r="BI1913" s="2">
        <f t="shared" si="752"/>
        <v>0</v>
      </c>
      <c r="BK1913" t="s">
        <v>1891</v>
      </c>
      <c r="BL1913" t="s">
        <v>372</v>
      </c>
      <c r="BO1913" s="99">
        <v>48</v>
      </c>
      <c r="BP1913" s="97">
        <v>39</v>
      </c>
      <c r="BQ1913" s="103">
        <f t="shared" si="753"/>
        <v>48039</v>
      </c>
      <c r="BS1913" s="7" t="s">
        <v>2466</v>
      </c>
    </row>
    <row r="1914" spans="1:71" ht="14" hidden="1" customHeight="1" outlineLevel="1" x14ac:dyDescent="0.2">
      <c r="A1914" t="s">
        <v>1141</v>
      </c>
      <c r="B1914" t="s">
        <v>372</v>
      </c>
      <c r="C1914" s="1">
        <f t="shared" si="744"/>
        <v>64168</v>
      </c>
      <c r="D1914" s="7">
        <f t="shared" si="754"/>
        <v>2</v>
      </c>
      <c r="E1914" s="7">
        <f t="shared" si="755"/>
        <v>1</v>
      </c>
      <c r="F1914" s="7">
        <f t="shared" si="756"/>
        <v>0</v>
      </c>
      <c r="G1914" s="1">
        <f t="shared" si="757"/>
        <v>16063</v>
      </c>
      <c r="H1914" s="2">
        <f t="shared" si="758"/>
        <v>0.25032726592694177</v>
      </c>
      <c r="I1914" s="2"/>
      <c r="J1914" s="2">
        <f t="shared" si="745"/>
        <v>0.36405996758508913</v>
      </c>
      <c r="K1914" s="2">
        <f t="shared" si="746"/>
        <v>0.61438723351203095</v>
      </c>
      <c r="L1914" s="2">
        <f t="shared" si="747"/>
        <v>0</v>
      </c>
      <c r="M1914" s="2">
        <f t="shared" si="748"/>
        <v>2.1552798902879977E-2</v>
      </c>
      <c r="N1914" s="1">
        <v>23361</v>
      </c>
      <c r="O1914" s="1">
        <v>39424</v>
      </c>
      <c r="Q1914" s="61">
        <v>1383</v>
      </c>
      <c r="R1914" s="61"/>
      <c r="S1914" s="61"/>
      <c r="T1914" s="61"/>
      <c r="U1914" s="61"/>
      <c r="V1914" s="61"/>
      <c r="W1914" s="61"/>
      <c r="X1914" s="61"/>
      <c r="Y1914" s="61"/>
      <c r="Z1914" s="61"/>
      <c r="BB1914" s="7">
        <f>IF(Q1914&gt;0,RANK(Q1914,(N1914:P1914,Q1914:AE1914)),0)</f>
        <v>3</v>
      </c>
      <c r="BC1914" s="7">
        <f>IF(R1914&gt;0,RANK(R1914,(N1914:P1914,Q1914:AE1914)),0)</f>
        <v>0</v>
      </c>
      <c r="BD1914" s="7">
        <f>IF(T1914&gt;0,RANK(T1914,(N1914:P1914,Q1914:AE1914)),0)</f>
        <v>0</v>
      </c>
      <c r="BE1914" s="7">
        <f>IF(S1914&gt;0,RANK(S1914,(N1914:P1914,Q1914:AE1914)),0)</f>
        <v>0</v>
      </c>
      <c r="BF1914" s="2">
        <f t="shared" si="749"/>
        <v>2.1552798902879939E-2</v>
      </c>
      <c r="BG1914" s="2">
        <f t="shared" si="750"/>
        <v>0</v>
      </c>
      <c r="BH1914" s="2">
        <f t="shared" si="751"/>
        <v>0</v>
      </c>
      <c r="BI1914" s="2">
        <f t="shared" si="752"/>
        <v>0</v>
      </c>
      <c r="BK1914" t="s">
        <v>1141</v>
      </c>
      <c r="BL1914" t="s">
        <v>372</v>
      </c>
      <c r="BO1914" s="99">
        <v>48</v>
      </c>
      <c r="BP1914" s="97">
        <v>41</v>
      </c>
      <c r="BQ1914" s="103">
        <f t="shared" si="753"/>
        <v>48041</v>
      </c>
      <c r="BS1914" s="7" t="s">
        <v>2466</v>
      </c>
    </row>
    <row r="1915" spans="1:71" ht="14" hidden="1" customHeight="1" outlineLevel="1" x14ac:dyDescent="0.2">
      <c r="A1915" t="s">
        <v>361</v>
      </c>
      <c r="B1915" t="s">
        <v>372</v>
      </c>
      <c r="C1915" s="1">
        <f t="shared" si="744"/>
        <v>4062</v>
      </c>
      <c r="D1915" s="7">
        <f t="shared" si="754"/>
        <v>2</v>
      </c>
      <c r="E1915" s="7">
        <f t="shared" si="755"/>
        <v>1</v>
      </c>
      <c r="F1915" s="7">
        <f t="shared" si="756"/>
        <v>0</v>
      </c>
      <c r="G1915" s="1">
        <f t="shared" si="757"/>
        <v>100</v>
      </c>
      <c r="H1915" s="2">
        <f t="shared" si="758"/>
        <v>2.4618414574101428E-2</v>
      </c>
      <c r="I1915" s="2"/>
      <c r="J1915" s="2">
        <f t="shared" si="745"/>
        <v>0.47587395371738062</v>
      </c>
      <c r="K1915" s="2">
        <f t="shared" si="746"/>
        <v>0.50049236829148203</v>
      </c>
      <c r="L1915" s="2">
        <f t="shared" si="747"/>
        <v>0</v>
      </c>
      <c r="M1915" s="2">
        <f t="shared" si="748"/>
        <v>2.3633677991137358E-2</v>
      </c>
      <c r="N1915" s="1">
        <v>1933</v>
      </c>
      <c r="O1915" s="1">
        <v>2033</v>
      </c>
      <c r="Q1915" s="61">
        <v>96</v>
      </c>
      <c r="R1915" s="61"/>
      <c r="S1915" s="61"/>
      <c r="T1915" s="61"/>
      <c r="U1915" s="61"/>
      <c r="V1915" s="61"/>
      <c r="W1915" s="61"/>
      <c r="X1915" s="61"/>
      <c r="Y1915" s="61"/>
      <c r="Z1915" s="61"/>
      <c r="BB1915" s="7">
        <f>IF(Q1915&gt;0,RANK(Q1915,(N1915:P1915,Q1915:AE1915)),0)</f>
        <v>3</v>
      </c>
      <c r="BC1915" s="7">
        <f>IF(R1915&gt;0,RANK(R1915,(N1915:P1915,Q1915:AE1915)),0)</f>
        <v>0</v>
      </c>
      <c r="BD1915" s="7">
        <f>IF(T1915&gt;0,RANK(T1915,(N1915:P1915,Q1915:AE1915)),0)</f>
        <v>0</v>
      </c>
      <c r="BE1915" s="7">
        <f>IF(S1915&gt;0,RANK(S1915,(N1915:P1915,Q1915:AE1915)),0)</f>
        <v>0</v>
      </c>
      <c r="BF1915" s="2">
        <f t="shared" si="749"/>
        <v>2.3633677991137372E-2</v>
      </c>
      <c r="BG1915" s="2">
        <f t="shared" si="750"/>
        <v>0</v>
      </c>
      <c r="BH1915" s="2">
        <f t="shared" si="751"/>
        <v>0</v>
      </c>
      <c r="BI1915" s="2">
        <f t="shared" si="752"/>
        <v>0</v>
      </c>
      <c r="BK1915" t="s">
        <v>361</v>
      </c>
      <c r="BL1915" t="s">
        <v>372</v>
      </c>
      <c r="BO1915" s="99">
        <v>48</v>
      </c>
      <c r="BP1915" s="97">
        <v>43</v>
      </c>
      <c r="BQ1915" s="103">
        <f t="shared" si="753"/>
        <v>48043</v>
      </c>
      <c r="BS1915" s="7" t="s">
        <v>2466</v>
      </c>
    </row>
    <row r="1916" spans="1:71" ht="14" hidden="1" customHeight="1" outlineLevel="1" x14ac:dyDescent="0.2">
      <c r="A1916" t="s">
        <v>362</v>
      </c>
      <c r="B1916" t="s">
        <v>372</v>
      </c>
      <c r="C1916" s="1">
        <f t="shared" si="744"/>
        <v>623</v>
      </c>
      <c r="D1916" s="7">
        <f t="shared" si="754"/>
        <v>2</v>
      </c>
      <c r="E1916" s="7">
        <f t="shared" si="755"/>
        <v>1</v>
      </c>
      <c r="F1916" s="7">
        <f t="shared" si="756"/>
        <v>0</v>
      </c>
      <c r="G1916" s="1">
        <f t="shared" si="757"/>
        <v>498</v>
      </c>
      <c r="H1916" s="2">
        <f t="shared" si="758"/>
        <v>0.7993579454253612</v>
      </c>
      <c r="I1916" s="2"/>
      <c r="J1916" s="2">
        <f t="shared" si="745"/>
        <v>9.3097913322632425E-2</v>
      </c>
      <c r="K1916" s="2">
        <f t="shared" si="746"/>
        <v>0.8924558587479936</v>
      </c>
      <c r="L1916" s="2">
        <f t="shared" si="747"/>
        <v>0</v>
      </c>
      <c r="M1916" s="2">
        <f t="shared" si="748"/>
        <v>1.4446227929374E-2</v>
      </c>
      <c r="N1916" s="1">
        <v>58</v>
      </c>
      <c r="O1916" s="1">
        <v>556</v>
      </c>
      <c r="Q1916" s="61">
        <v>9</v>
      </c>
      <c r="R1916" s="61"/>
      <c r="S1916" s="61"/>
      <c r="T1916" s="61"/>
      <c r="U1916" s="61"/>
      <c r="V1916" s="61"/>
      <c r="W1916" s="61"/>
      <c r="X1916" s="61"/>
      <c r="Y1916" s="61"/>
      <c r="Z1916" s="61"/>
      <c r="BB1916" s="7">
        <f>IF(Q1916&gt;0,RANK(Q1916,(N1916:P1916,Q1916:AE1916)),0)</f>
        <v>3</v>
      </c>
      <c r="BC1916" s="7">
        <f>IF(R1916&gt;0,RANK(R1916,(N1916:P1916,Q1916:AE1916)),0)</f>
        <v>0</v>
      </c>
      <c r="BD1916" s="7">
        <f>IF(T1916&gt;0,RANK(T1916,(N1916:P1916,Q1916:AE1916)),0)</f>
        <v>0</v>
      </c>
      <c r="BE1916" s="7">
        <f>IF(S1916&gt;0,RANK(S1916,(N1916:P1916,Q1916:AE1916)),0)</f>
        <v>0</v>
      </c>
      <c r="BF1916" s="2">
        <f t="shared" si="749"/>
        <v>1.4446227929373997E-2</v>
      </c>
      <c r="BG1916" s="2">
        <f t="shared" si="750"/>
        <v>0</v>
      </c>
      <c r="BH1916" s="2">
        <f t="shared" si="751"/>
        <v>0</v>
      </c>
      <c r="BI1916" s="2">
        <f t="shared" si="752"/>
        <v>0</v>
      </c>
      <c r="BK1916" t="s">
        <v>362</v>
      </c>
      <c r="BL1916" t="s">
        <v>372</v>
      </c>
      <c r="BO1916" s="99">
        <v>48</v>
      </c>
      <c r="BP1916" s="97">
        <v>45</v>
      </c>
      <c r="BQ1916" s="103">
        <f t="shared" si="753"/>
        <v>48045</v>
      </c>
      <c r="BS1916" s="7" t="s">
        <v>2466</v>
      </c>
    </row>
    <row r="1917" spans="1:71" ht="14" hidden="1" customHeight="1" outlineLevel="1" x14ac:dyDescent="0.2">
      <c r="A1917" t="s">
        <v>2178</v>
      </c>
      <c r="B1917" t="s">
        <v>372</v>
      </c>
      <c r="C1917" s="1">
        <f t="shared" si="744"/>
        <v>1868</v>
      </c>
      <c r="D1917" s="7">
        <f t="shared" si="754"/>
        <v>1</v>
      </c>
      <c r="E1917" s="7">
        <f t="shared" si="755"/>
        <v>2</v>
      </c>
      <c r="F1917" s="7">
        <f t="shared" si="756"/>
        <v>0</v>
      </c>
      <c r="G1917" s="1">
        <f t="shared" si="757"/>
        <v>540</v>
      </c>
      <c r="H1917" s="2">
        <f t="shared" si="758"/>
        <v>0.28907922912205569</v>
      </c>
      <c r="I1917" s="2"/>
      <c r="J1917" s="2">
        <f t="shared" si="745"/>
        <v>0.64132762312633829</v>
      </c>
      <c r="K1917" s="2">
        <f t="shared" si="746"/>
        <v>0.35224839400428265</v>
      </c>
      <c r="L1917" s="2">
        <f t="shared" si="747"/>
        <v>0</v>
      </c>
      <c r="M1917" s="2">
        <f t="shared" si="748"/>
        <v>6.4239828693790635E-3</v>
      </c>
      <c r="N1917" s="1">
        <v>1198</v>
      </c>
      <c r="O1917" s="1">
        <v>658</v>
      </c>
      <c r="Q1917" s="61">
        <v>12</v>
      </c>
      <c r="R1917" s="61"/>
      <c r="S1917" s="61"/>
      <c r="T1917" s="61"/>
      <c r="U1917" s="61"/>
      <c r="V1917" s="61"/>
      <c r="W1917" s="61"/>
      <c r="X1917" s="61"/>
      <c r="Y1917" s="61"/>
      <c r="Z1917" s="61"/>
      <c r="BB1917" s="7">
        <f>IF(Q1917&gt;0,RANK(Q1917,(N1917:P1917,Q1917:AE1917)),0)</f>
        <v>3</v>
      </c>
      <c r="BC1917" s="7">
        <f>IF(R1917&gt;0,RANK(R1917,(N1917:P1917,Q1917:AE1917)),0)</f>
        <v>0</v>
      </c>
      <c r="BD1917" s="7">
        <f>IF(T1917&gt;0,RANK(T1917,(N1917:P1917,Q1917:AE1917)),0)</f>
        <v>0</v>
      </c>
      <c r="BE1917" s="7">
        <f>IF(S1917&gt;0,RANK(S1917,(N1917:P1917,Q1917:AE1917)),0)</f>
        <v>0</v>
      </c>
      <c r="BF1917" s="2">
        <f t="shared" si="749"/>
        <v>6.4239828693790149E-3</v>
      </c>
      <c r="BG1917" s="2">
        <f t="shared" si="750"/>
        <v>0</v>
      </c>
      <c r="BH1917" s="2">
        <f t="shared" si="751"/>
        <v>0</v>
      </c>
      <c r="BI1917" s="2">
        <f t="shared" si="752"/>
        <v>0</v>
      </c>
      <c r="BK1917" t="s">
        <v>2178</v>
      </c>
      <c r="BL1917" t="s">
        <v>372</v>
      </c>
      <c r="BO1917" s="99">
        <v>48</v>
      </c>
      <c r="BP1917" s="97">
        <v>47</v>
      </c>
      <c r="BQ1917" s="103">
        <f t="shared" si="753"/>
        <v>48047</v>
      </c>
      <c r="BS1917" s="7" t="s">
        <v>2466</v>
      </c>
    </row>
    <row r="1918" spans="1:71" ht="14" hidden="1" customHeight="1" outlineLevel="1" x14ac:dyDescent="0.2">
      <c r="A1918" t="s">
        <v>2389</v>
      </c>
      <c r="B1918" t="s">
        <v>372</v>
      </c>
      <c r="C1918" s="1">
        <f t="shared" si="744"/>
        <v>12240</v>
      </c>
      <c r="D1918" s="7">
        <f t="shared" si="754"/>
        <v>2</v>
      </c>
      <c r="E1918" s="7">
        <f t="shared" si="755"/>
        <v>1</v>
      </c>
      <c r="F1918" s="7">
        <f t="shared" si="756"/>
        <v>0</v>
      </c>
      <c r="G1918" s="1">
        <f t="shared" si="757"/>
        <v>9182</v>
      </c>
      <c r="H1918" s="2">
        <f t="shared" si="758"/>
        <v>0.75016339869281046</v>
      </c>
      <c r="I1918" s="2"/>
      <c r="J1918" s="2">
        <f t="shared" si="745"/>
        <v>0.11911764705882352</v>
      </c>
      <c r="K1918" s="2">
        <f t="shared" si="746"/>
        <v>0.86928104575163401</v>
      </c>
      <c r="L1918" s="2">
        <f t="shared" si="747"/>
        <v>0</v>
      </c>
      <c r="M1918" s="2">
        <f t="shared" si="748"/>
        <v>1.1601307189542442E-2</v>
      </c>
      <c r="N1918" s="1">
        <v>1458</v>
      </c>
      <c r="O1918" s="1">
        <v>10640</v>
      </c>
      <c r="Q1918" s="61">
        <v>142</v>
      </c>
      <c r="R1918" s="61"/>
      <c r="S1918" s="61"/>
      <c r="T1918" s="61"/>
      <c r="U1918" s="61"/>
      <c r="V1918" s="61"/>
      <c r="W1918" s="61"/>
      <c r="X1918" s="61"/>
      <c r="Y1918" s="61"/>
      <c r="Z1918" s="61"/>
      <c r="BB1918" s="7">
        <f>IF(Q1918&gt;0,RANK(Q1918,(N1918:P1918,Q1918:AE1918)),0)</f>
        <v>3</v>
      </c>
      <c r="BC1918" s="7">
        <f>IF(R1918&gt;0,RANK(R1918,(N1918:P1918,Q1918:AE1918)),0)</f>
        <v>0</v>
      </c>
      <c r="BD1918" s="7">
        <f>IF(T1918&gt;0,RANK(T1918,(N1918:P1918,Q1918:AE1918)),0)</f>
        <v>0</v>
      </c>
      <c r="BE1918" s="7">
        <f>IF(S1918&gt;0,RANK(S1918,(N1918:P1918,Q1918:AE1918)),0)</f>
        <v>0</v>
      </c>
      <c r="BF1918" s="2">
        <f t="shared" si="749"/>
        <v>1.1601307189542484E-2</v>
      </c>
      <c r="BG1918" s="2">
        <f t="shared" si="750"/>
        <v>0</v>
      </c>
      <c r="BH1918" s="2">
        <f t="shared" si="751"/>
        <v>0</v>
      </c>
      <c r="BI1918" s="2">
        <f t="shared" si="752"/>
        <v>0</v>
      </c>
      <c r="BK1918" t="s">
        <v>2389</v>
      </c>
      <c r="BL1918" t="s">
        <v>372</v>
      </c>
      <c r="BO1918" s="99">
        <v>48</v>
      </c>
      <c r="BP1918" s="97">
        <v>49</v>
      </c>
      <c r="BQ1918" s="103">
        <f t="shared" si="753"/>
        <v>48049</v>
      </c>
      <c r="BS1918" s="7" t="s">
        <v>2466</v>
      </c>
    </row>
    <row r="1919" spans="1:71" ht="14" hidden="1" customHeight="1" outlineLevel="1" x14ac:dyDescent="0.2">
      <c r="A1919" t="s">
        <v>599</v>
      </c>
      <c r="B1919" t="s">
        <v>372</v>
      </c>
      <c r="C1919" s="1">
        <f t="shared" si="744"/>
        <v>6599</v>
      </c>
      <c r="D1919" s="7">
        <f t="shared" si="754"/>
        <v>2</v>
      </c>
      <c r="E1919" s="7">
        <f t="shared" si="755"/>
        <v>1</v>
      </c>
      <c r="F1919" s="7">
        <f t="shared" si="756"/>
        <v>0</v>
      </c>
      <c r="G1919" s="1">
        <f t="shared" si="757"/>
        <v>3977</v>
      </c>
      <c r="H1919" s="2">
        <f t="shared" si="758"/>
        <v>0.60266707076829817</v>
      </c>
      <c r="I1919" s="2"/>
      <c r="J1919" s="2">
        <f t="shared" si="745"/>
        <v>0.19351416881345659</v>
      </c>
      <c r="K1919" s="2">
        <f t="shared" si="746"/>
        <v>0.7961812395817548</v>
      </c>
      <c r="L1919" s="2">
        <f t="shared" si="747"/>
        <v>0</v>
      </c>
      <c r="M1919" s="2">
        <f t="shared" si="748"/>
        <v>1.0304591604788582E-2</v>
      </c>
      <c r="N1919" s="1">
        <v>1277</v>
      </c>
      <c r="O1919" s="1">
        <v>5254</v>
      </c>
      <c r="Q1919" s="61">
        <v>68</v>
      </c>
      <c r="R1919" s="61"/>
      <c r="S1919" s="61"/>
      <c r="T1919" s="61"/>
      <c r="U1919" s="61"/>
      <c r="V1919" s="61"/>
      <c r="W1919" s="61"/>
      <c r="X1919" s="61"/>
      <c r="Y1919" s="61"/>
      <c r="Z1919" s="61"/>
      <c r="BB1919" s="7">
        <f>IF(Q1919&gt;0,RANK(Q1919,(N1919:P1919,Q1919:AE1919)),0)</f>
        <v>3</v>
      </c>
      <c r="BC1919" s="7">
        <f>IF(R1919&gt;0,RANK(R1919,(N1919:P1919,Q1919:AE1919)),0)</f>
        <v>0</v>
      </c>
      <c r="BD1919" s="7">
        <f>IF(T1919&gt;0,RANK(T1919,(N1919:P1919,Q1919:AE1919)),0)</f>
        <v>0</v>
      </c>
      <c r="BE1919" s="7">
        <f>IF(S1919&gt;0,RANK(S1919,(N1919:P1919,Q1919:AE1919)),0)</f>
        <v>0</v>
      </c>
      <c r="BF1919" s="2">
        <f t="shared" si="749"/>
        <v>1.0304591604788605E-2</v>
      </c>
      <c r="BG1919" s="2">
        <f t="shared" si="750"/>
        <v>0</v>
      </c>
      <c r="BH1919" s="2">
        <f t="shared" si="751"/>
        <v>0</v>
      </c>
      <c r="BI1919" s="2">
        <f t="shared" si="752"/>
        <v>0</v>
      </c>
      <c r="BK1919" t="s">
        <v>599</v>
      </c>
      <c r="BL1919" t="s">
        <v>372</v>
      </c>
      <c r="BO1919" s="99">
        <v>48</v>
      </c>
      <c r="BP1919" s="97">
        <v>51</v>
      </c>
      <c r="BQ1919" s="103">
        <f t="shared" si="753"/>
        <v>48051</v>
      </c>
      <c r="BS1919" s="7" t="s">
        <v>2466</v>
      </c>
    </row>
    <row r="1920" spans="1:71" ht="14" hidden="1" customHeight="1" outlineLevel="1" x14ac:dyDescent="0.2">
      <c r="A1920" t="s">
        <v>2068</v>
      </c>
      <c r="B1920" t="s">
        <v>372</v>
      </c>
      <c r="C1920" s="1">
        <f t="shared" si="744"/>
        <v>18549</v>
      </c>
      <c r="D1920" s="7">
        <f t="shared" si="754"/>
        <v>2</v>
      </c>
      <c r="E1920" s="7">
        <f t="shared" si="755"/>
        <v>1</v>
      </c>
      <c r="F1920" s="7">
        <f t="shared" si="756"/>
        <v>0</v>
      </c>
      <c r="G1920" s="1">
        <f t="shared" si="757"/>
        <v>10785</v>
      </c>
      <c r="H1920" s="2">
        <f t="shared" si="758"/>
        <v>0.58143296134562505</v>
      </c>
      <c r="I1920" s="2"/>
      <c r="J1920" s="2">
        <f t="shared" si="745"/>
        <v>0.20011860477653781</v>
      </c>
      <c r="K1920" s="2">
        <f t="shared" si="746"/>
        <v>0.78155156612216292</v>
      </c>
      <c r="L1920" s="2">
        <f t="shared" si="747"/>
        <v>0</v>
      </c>
      <c r="M1920" s="2">
        <f t="shared" si="748"/>
        <v>1.8329829101299322E-2</v>
      </c>
      <c r="N1920" s="1">
        <v>3712</v>
      </c>
      <c r="O1920" s="1">
        <v>14497</v>
      </c>
      <c r="Q1920" s="61">
        <v>340</v>
      </c>
      <c r="R1920" s="61"/>
      <c r="S1920" s="61"/>
      <c r="T1920" s="61"/>
      <c r="U1920" s="61"/>
      <c r="V1920" s="61"/>
      <c r="W1920" s="61"/>
      <c r="X1920" s="61"/>
      <c r="Y1920" s="61"/>
      <c r="Z1920" s="61"/>
      <c r="BB1920" s="7">
        <f>IF(Q1920&gt;0,RANK(Q1920,(N1920:P1920,Q1920:AE1920)),0)</f>
        <v>3</v>
      </c>
      <c r="BC1920" s="7">
        <f>IF(R1920&gt;0,RANK(R1920,(N1920:P1920,Q1920:AE1920)),0)</f>
        <v>0</v>
      </c>
      <c r="BD1920" s="7">
        <f>IF(T1920&gt;0,RANK(T1920,(N1920:P1920,Q1920:AE1920)),0)</f>
        <v>0</v>
      </c>
      <c r="BE1920" s="7">
        <f>IF(S1920&gt;0,RANK(S1920,(N1920:P1920,Q1920:AE1920)),0)</f>
        <v>0</v>
      </c>
      <c r="BF1920" s="2">
        <f t="shared" si="749"/>
        <v>1.8329829101299263E-2</v>
      </c>
      <c r="BG1920" s="2">
        <f t="shared" si="750"/>
        <v>0</v>
      </c>
      <c r="BH1920" s="2">
        <f t="shared" si="751"/>
        <v>0</v>
      </c>
      <c r="BI1920" s="2">
        <f t="shared" si="752"/>
        <v>0</v>
      </c>
      <c r="BK1920" t="s">
        <v>2068</v>
      </c>
      <c r="BL1920" t="s">
        <v>372</v>
      </c>
      <c r="BO1920" s="99">
        <v>48</v>
      </c>
      <c r="BP1920" s="97">
        <v>53</v>
      </c>
      <c r="BQ1920" s="103">
        <f t="shared" si="753"/>
        <v>48053</v>
      </c>
      <c r="BS1920" s="7" t="s">
        <v>2466</v>
      </c>
    </row>
    <row r="1921" spans="1:71" ht="14" hidden="1" customHeight="1" outlineLevel="1" x14ac:dyDescent="0.2">
      <c r="A1921" t="s">
        <v>762</v>
      </c>
      <c r="B1921" t="s">
        <v>372</v>
      </c>
      <c r="C1921" s="1">
        <f t="shared" si="744"/>
        <v>11457</v>
      </c>
      <c r="D1921" s="7">
        <f t="shared" si="754"/>
        <v>2</v>
      </c>
      <c r="E1921" s="7">
        <f t="shared" si="755"/>
        <v>1</v>
      </c>
      <c r="F1921" s="7">
        <f t="shared" si="756"/>
        <v>0</v>
      </c>
      <c r="G1921" s="1">
        <f t="shared" si="757"/>
        <v>2214</v>
      </c>
      <c r="H1921" s="2">
        <f t="shared" si="758"/>
        <v>0.19324430479183033</v>
      </c>
      <c r="I1921" s="2"/>
      <c r="J1921" s="2">
        <f t="shared" si="745"/>
        <v>0.39355852317360568</v>
      </c>
      <c r="K1921" s="2">
        <f t="shared" si="746"/>
        <v>0.58680282796543592</v>
      </c>
      <c r="L1921" s="2">
        <f t="shared" si="747"/>
        <v>0</v>
      </c>
      <c r="M1921" s="2">
        <f t="shared" si="748"/>
        <v>1.9638648860958452E-2</v>
      </c>
      <c r="N1921" s="1">
        <v>4509</v>
      </c>
      <c r="O1921" s="1">
        <v>6723</v>
      </c>
      <c r="Q1921" s="61">
        <v>225</v>
      </c>
      <c r="R1921" s="61"/>
      <c r="S1921" s="61"/>
      <c r="T1921" s="61"/>
      <c r="U1921" s="61"/>
      <c r="V1921" s="61"/>
      <c r="W1921" s="61"/>
      <c r="X1921" s="61"/>
      <c r="Y1921" s="61"/>
      <c r="Z1921" s="61"/>
      <c r="BB1921" s="7">
        <f>IF(Q1921&gt;0,RANK(Q1921,(N1921:P1921,Q1921:AE1921)),0)</f>
        <v>3</v>
      </c>
      <c r="BC1921" s="7">
        <f>IF(R1921&gt;0,RANK(R1921,(N1921:P1921,Q1921:AE1921)),0)</f>
        <v>0</v>
      </c>
      <c r="BD1921" s="7">
        <f>IF(T1921&gt;0,RANK(T1921,(N1921:P1921,Q1921:AE1921)),0)</f>
        <v>0</v>
      </c>
      <c r="BE1921" s="7">
        <f>IF(S1921&gt;0,RANK(S1921,(N1921:P1921,Q1921:AE1921)),0)</f>
        <v>0</v>
      </c>
      <c r="BF1921" s="2">
        <f t="shared" si="749"/>
        <v>1.9638648860958365E-2</v>
      </c>
      <c r="BG1921" s="2">
        <f t="shared" si="750"/>
        <v>0</v>
      </c>
      <c r="BH1921" s="2">
        <f t="shared" si="751"/>
        <v>0</v>
      </c>
      <c r="BI1921" s="2">
        <f t="shared" si="752"/>
        <v>0</v>
      </c>
      <c r="BK1921" t="s">
        <v>762</v>
      </c>
      <c r="BL1921" t="s">
        <v>372</v>
      </c>
      <c r="BO1921" s="99">
        <v>48</v>
      </c>
      <c r="BP1921" s="97">
        <v>55</v>
      </c>
      <c r="BQ1921" s="103">
        <f t="shared" si="753"/>
        <v>48055</v>
      </c>
      <c r="BS1921" s="7" t="s">
        <v>2466</v>
      </c>
    </row>
    <row r="1922" spans="1:71" ht="14" hidden="1" customHeight="1" outlineLevel="1" x14ac:dyDescent="0.2">
      <c r="A1922" t="s">
        <v>2511</v>
      </c>
      <c r="B1922" t="s">
        <v>372</v>
      </c>
      <c r="C1922" s="1">
        <f t="shared" si="744"/>
        <v>6118</v>
      </c>
      <c r="D1922" s="7">
        <f t="shared" si="754"/>
        <v>2</v>
      </c>
      <c r="E1922" s="7">
        <f t="shared" si="755"/>
        <v>1</v>
      </c>
      <c r="F1922" s="7">
        <f t="shared" si="756"/>
        <v>0</v>
      </c>
      <c r="G1922" s="1">
        <f t="shared" si="757"/>
        <v>2782</v>
      </c>
      <c r="H1922" s="2">
        <f t="shared" si="758"/>
        <v>0.45472376593658059</v>
      </c>
      <c r="I1922" s="2"/>
      <c r="J1922" s="2">
        <f t="shared" si="745"/>
        <v>0.26593658058188951</v>
      </c>
      <c r="K1922" s="2">
        <f t="shared" si="746"/>
        <v>0.72066034651847011</v>
      </c>
      <c r="L1922" s="2">
        <f t="shared" si="747"/>
        <v>0</v>
      </c>
      <c r="M1922" s="2">
        <f t="shared" si="748"/>
        <v>1.3403072899640378E-2</v>
      </c>
      <c r="N1922" s="1">
        <v>1627</v>
      </c>
      <c r="O1922" s="1">
        <v>4409</v>
      </c>
      <c r="Q1922" s="61">
        <v>82</v>
      </c>
      <c r="R1922" s="61"/>
      <c r="S1922" s="61"/>
      <c r="T1922" s="61"/>
      <c r="U1922" s="61"/>
      <c r="V1922" s="61"/>
      <c r="W1922" s="61"/>
      <c r="X1922" s="61"/>
      <c r="Y1922" s="61"/>
      <c r="Z1922" s="61"/>
      <c r="BB1922" s="7">
        <f>IF(Q1922&gt;0,RANK(Q1922,(N1922:P1922,Q1922:AE1922)),0)</f>
        <v>3</v>
      </c>
      <c r="BC1922" s="7">
        <f>IF(R1922&gt;0,RANK(R1922,(N1922:P1922,Q1922:AE1922)),0)</f>
        <v>0</v>
      </c>
      <c r="BD1922" s="7">
        <f>IF(T1922&gt;0,RANK(T1922,(N1922:P1922,Q1922:AE1922)),0)</f>
        <v>0</v>
      </c>
      <c r="BE1922" s="7">
        <f>IF(S1922&gt;0,RANK(S1922,(N1922:P1922,Q1922:AE1922)),0)</f>
        <v>0</v>
      </c>
      <c r="BF1922" s="2">
        <f t="shared" si="749"/>
        <v>1.3403072899640406E-2</v>
      </c>
      <c r="BG1922" s="2">
        <f t="shared" si="750"/>
        <v>0</v>
      </c>
      <c r="BH1922" s="2">
        <f t="shared" si="751"/>
        <v>0</v>
      </c>
      <c r="BI1922" s="2">
        <f t="shared" si="752"/>
        <v>0</v>
      </c>
      <c r="BK1922" t="s">
        <v>2511</v>
      </c>
      <c r="BL1922" t="s">
        <v>372</v>
      </c>
      <c r="BO1922" s="99">
        <v>48</v>
      </c>
      <c r="BP1922" s="97">
        <v>57</v>
      </c>
      <c r="BQ1922" s="103">
        <f t="shared" si="753"/>
        <v>48057</v>
      </c>
      <c r="BS1922" s="7" t="s">
        <v>2466</v>
      </c>
    </row>
    <row r="1923" spans="1:71" ht="14" hidden="1" customHeight="1" outlineLevel="1" x14ac:dyDescent="0.2">
      <c r="A1923" t="s">
        <v>1298</v>
      </c>
      <c r="B1923" t="s">
        <v>372</v>
      </c>
      <c r="C1923" s="1">
        <f t="shared" si="744"/>
        <v>5015</v>
      </c>
      <c r="D1923" s="7">
        <f t="shared" si="754"/>
        <v>2</v>
      </c>
      <c r="E1923" s="7">
        <f t="shared" si="755"/>
        <v>1</v>
      </c>
      <c r="F1923" s="7">
        <f t="shared" si="756"/>
        <v>0</v>
      </c>
      <c r="G1923" s="1">
        <f t="shared" si="757"/>
        <v>3989</v>
      </c>
      <c r="H1923" s="2">
        <f t="shared" si="758"/>
        <v>0.79541375872382847</v>
      </c>
      <c r="I1923" s="2"/>
      <c r="J1923" s="2">
        <f t="shared" si="745"/>
        <v>9.6909272183449649E-2</v>
      </c>
      <c r="K1923" s="2">
        <f t="shared" si="746"/>
        <v>0.89232303090727816</v>
      </c>
      <c r="L1923" s="2">
        <f t="shared" si="747"/>
        <v>0</v>
      </c>
      <c r="M1923" s="2">
        <f t="shared" si="748"/>
        <v>1.0767696909272151E-2</v>
      </c>
      <c r="N1923" s="1">
        <v>486</v>
      </c>
      <c r="O1923" s="1">
        <v>4475</v>
      </c>
      <c r="Q1923" s="61">
        <v>54</v>
      </c>
      <c r="R1923" s="61"/>
      <c r="S1923" s="61"/>
      <c r="T1923" s="61"/>
      <c r="U1923" s="61"/>
      <c r="V1923" s="61"/>
      <c r="W1923" s="61"/>
      <c r="X1923" s="61"/>
      <c r="Y1923" s="61"/>
      <c r="Z1923" s="61"/>
      <c r="BB1923" s="7">
        <f>IF(Q1923&gt;0,RANK(Q1923,(N1923:P1923,Q1923:AE1923)),0)</f>
        <v>3</v>
      </c>
      <c r="BC1923" s="7">
        <f>IF(R1923&gt;0,RANK(R1923,(N1923:P1923,Q1923:AE1923)),0)</f>
        <v>0</v>
      </c>
      <c r="BD1923" s="7">
        <f>IF(T1923&gt;0,RANK(T1923,(N1923:P1923,Q1923:AE1923)),0)</f>
        <v>0</v>
      </c>
      <c r="BE1923" s="7">
        <f>IF(S1923&gt;0,RANK(S1923,(N1923:P1923,Q1923:AE1923)),0)</f>
        <v>0</v>
      </c>
      <c r="BF1923" s="2">
        <f t="shared" si="749"/>
        <v>1.0767696909272184E-2</v>
      </c>
      <c r="BG1923" s="2">
        <f t="shared" si="750"/>
        <v>0</v>
      </c>
      <c r="BH1923" s="2">
        <f t="shared" si="751"/>
        <v>0</v>
      </c>
      <c r="BI1923" s="2">
        <f t="shared" si="752"/>
        <v>0</v>
      </c>
      <c r="BK1923" t="s">
        <v>1298</v>
      </c>
      <c r="BL1923" t="s">
        <v>372</v>
      </c>
      <c r="BO1923" s="99">
        <v>48</v>
      </c>
      <c r="BP1923" s="97">
        <v>59</v>
      </c>
      <c r="BQ1923" s="103">
        <f t="shared" si="753"/>
        <v>48059</v>
      </c>
      <c r="BS1923" s="7" t="s">
        <v>2466</v>
      </c>
    </row>
    <row r="1924" spans="1:71" ht="14" hidden="1" customHeight="1" outlineLevel="1" x14ac:dyDescent="0.2">
      <c r="A1924" t="s">
        <v>2432</v>
      </c>
      <c r="B1924" t="s">
        <v>372</v>
      </c>
      <c r="C1924" s="1">
        <f t="shared" si="744"/>
        <v>77511</v>
      </c>
      <c r="D1924" s="7">
        <f t="shared" si="754"/>
        <v>1</v>
      </c>
      <c r="E1924" s="7">
        <f t="shared" si="755"/>
        <v>2</v>
      </c>
      <c r="F1924" s="7">
        <f t="shared" si="756"/>
        <v>0</v>
      </c>
      <c r="G1924" s="1">
        <f t="shared" si="757"/>
        <v>7584</v>
      </c>
      <c r="H1924" s="2">
        <f t="shared" si="758"/>
        <v>9.7844176955528897E-2</v>
      </c>
      <c r="I1924" s="2"/>
      <c r="J1924" s="2">
        <f t="shared" si="745"/>
        <v>0.54174246236018109</v>
      </c>
      <c r="K1924" s="2">
        <f t="shared" si="746"/>
        <v>0.44389828540465226</v>
      </c>
      <c r="L1924" s="2">
        <f t="shared" si="747"/>
        <v>0</v>
      </c>
      <c r="M1924" s="2">
        <f t="shared" si="748"/>
        <v>1.4359252235166653E-2</v>
      </c>
      <c r="N1924" s="1">
        <v>41991</v>
      </c>
      <c r="O1924" s="1">
        <v>34407</v>
      </c>
      <c r="Q1924" s="61">
        <v>1113</v>
      </c>
      <c r="R1924" s="61"/>
      <c r="S1924" s="61"/>
      <c r="T1924" s="61"/>
      <c r="U1924" s="61"/>
      <c r="V1924" s="61"/>
      <c r="W1924" s="61"/>
      <c r="X1924" s="61"/>
      <c r="Y1924" s="61"/>
      <c r="Z1924" s="61"/>
      <c r="BB1924" s="7">
        <f>IF(Q1924&gt;0,RANK(Q1924,(N1924:P1924,Q1924:AE1924)),0)</f>
        <v>3</v>
      </c>
      <c r="BC1924" s="7">
        <f>IF(R1924&gt;0,RANK(R1924,(N1924:P1924,Q1924:AE1924)),0)</f>
        <v>0</v>
      </c>
      <c r="BD1924" s="7">
        <f>IF(T1924&gt;0,RANK(T1924,(N1924:P1924,Q1924:AE1924)),0)</f>
        <v>0</v>
      </c>
      <c r="BE1924" s="7">
        <f>IF(S1924&gt;0,RANK(S1924,(N1924:P1924,Q1924:AE1924)),0)</f>
        <v>0</v>
      </c>
      <c r="BF1924" s="2">
        <f t="shared" si="749"/>
        <v>1.4359252235166622E-2</v>
      </c>
      <c r="BG1924" s="2">
        <f t="shared" si="750"/>
        <v>0</v>
      </c>
      <c r="BH1924" s="2">
        <f t="shared" si="751"/>
        <v>0</v>
      </c>
      <c r="BI1924" s="2">
        <f t="shared" si="752"/>
        <v>0</v>
      </c>
      <c r="BK1924" t="s">
        <v>2432</v>
      </c>
      <c r="BL1924" t="s">
        <v>372</v>
      </c>
      <c r="BO1924" s="99">
        <v>48</v>
      </c>
      <c r="BP1924" s="97">
        <v>61</v>
      </c>
      <c r="BQ1924" s="103">
        <f t="shared" si="753"/>
        <v>48061</v>
      </c>
      <c r="BS1924" s="7" t="s">
        <v>2466</v>
      </c>
    </row>
    <row r="1925" spans="1:71" ht="14" hidden="1" customHeight="1" outlineLevel="1" x14ac:dyDescent="0.2">
      <c r="A1925" t="s">
        <v>2445</v>
      </c>
      <c r="B1925" t="s">
        <v>372</v>
      </c>
      <c r="C1925" s="1">
        <f t="shared" si="744"/>
        <v>3885</v>
      </c>
      <c r="D1925" s="7">
        <f t="shared" si="754"/>
        <v>2</v>
      </c>
      <c r="E1925" s="7">
        <f t="shared" si="755"/>
        <v>1</v>
      </c>
      <c r="F1925" s="7">
        <f t="shared" si="756"/>
        <v>0</v>
      </c>
      <c r="G1925" s="1">
        <f t="shared" si="757"/>
        <v>1788</v>
      </c>
      <c r="H1925" s="2">
        <f t="shared" si="758"/>
        <v>0.46023166023166023</v>
      </c>
      <c r="I1925" s="2"/>
      <c r="J1925" s="2">
        <f t="shared" si="745"/>
        <v>0.26460746460746459</v>
      </c>
      <c r="K1925" s="2">
        <f t="shared" si="746"/>
        <v>0.72483912483912483</v>
      </c>
      <c r="L1925" s="2">
        <f t="shared" si="747"/>
        <v>0</v>
      </c>
      <c r="M1925" s="2">
        <f t="shared" si="748"/>
        <v>1.0553410553410636E-2</v>
      </c>
      <c r="N1925" s="1">
        <v>1028</v>
      </c>
      <c r="O1925" s="1">
        <v>2816</v>
      </c>
      <c r="Q1925" s="61">
        <v>41</v>
      </c>
      <c r="R1925" s="61"/>
      <c r="S1925" s="61"/>
      <c r="T1925" s="61"/>
      <c r="U1925" s="61"/>
      <c r="V1925" s="61"/>
      <c r="W1925" s="61"/>
      <c r="X1925" s="61"/>
      <c r="Y1925" s="61"/>
      <c r="Z1925" s="61"/>
      <c r="BB1925" s="7">
        <f>IF(Q1925&gt;0,RANK(Q1925,(N1925:P1925,Q1925:AE1925)),0)</f>
        <v>3</v>
      </c>
      <c r="BC1925" s="7">
        <f>IF(R1925&gt;0,RANK(R1925,(N1925:P1925,Q1925:AE1925)),0)</f>
        <v>0</v>
      </c>
      <c r="BD1925" s="7">
        <f>IF(T1925&gt;0,RANK(T1925,(N1925:P1925,Q1925:AE1925)),0)</f>
        <v>0</v>
      </c>
      <c r="BE1925" s="7">
        <f>IF(S1925&gt;0,RANK(S1925,(N1925:P1925,Q1925:AE1925)),0)</f>
        <v>0</v>
      </c>
      <c r="BF1925" s="2">
        <f t="shared" si="749"/>
        <v>1.0553410553410553E-2</v>
      </c>
      <c r="BG1925" s="2">
        <f t="shared" si="750"/>
        <v>0</v>
      </c>
      <c r="BH1925" s="2">
        <f t="shared" si="751"/>
        <v>0</v>
      </c>
      <c r="BI1925" s="2">
        <f t="shared" si="752"/>
        <v>0</v>
      </c>
      <c r="BK1925" t="s">
        <v>2445</v>
      </c>
      <c r="BL1925" t="s">
        <v>372</v>
      </c>
      <c r="BO1925" s="99">
        <v>48</v>
      </c>
      <c r="BP1925" s="97">
        <v>63</v>
      </c>
      <c r="BQ1925" s="103">
        <f t="shared" si="753"/>
        <v>48063</v>
      </c>
      <c r="BS1925" s="7" t="s">
        <v>2466</v>
      </c>
    </row>
    <row r="1926" spans="1:71" ht="14" hidden="1" customHeight="1" outlineLevel="1" x14ac:dyDescent="0.2">
      <c r="A1926" t="s">
        <v>1658</v>
      </c>
      <c r="B1926" t="s">
        <v>372</v>
      </c>
      <c r="C1926" s="1">
        <f t="shared" si="744"/>
        <v>2453</v>
      </c>
      <c r="D1926" s="7">
        <f t="shared" si="754"/>
        <v>2</v>
      </c>
      <c r="E1926" s="7">
        <f t="shared" si="755"/>
        <v>1</v>
      </c>
      <c r="F1926" s="7">
        <f t="shared" si="756"/>
        <v>0</v>
      </c>
      <c r="G1926" s="1">
        <f t="shared" si="757"/>
        <v>2001</v>
      </c>
      <c r="H1926" s="2">
        <f t="shared" si="758"/>
        <v>0.81573583367305336</v>
      </c>
      <c r="I1926" s="2"/>
      <c r="J1926" s="2">
        <f t="shared" si="745"/>
        <v>8.4794129637178958E-2</v>
      </c>
      <c r="K1926" s="2">
        <f t="shared" si="746"/>
        <v>0.90052996331023238</v>
      </c>
      <c r="L1926" s="2">
        <f t="shared" si="747"/>
        <v>0</v>
      </c>
      <c r="M1926" s="2">
        <f t="shared" si="748"/>
        <v>1.4675907052588699E-2</v>
      </c>
      <c r="N1926" s="1">
        <v>208</v>
      </c>
      <c r="O1926" s="1">
        <v>2209</v>
      </c>
      <c r="Q1926" s="61">
        <v>36</v>
      </c>
      <c r="R1926" s="61"/>
      <c r="S1926" s="61"/>
      <c r="T1926" s="61"/>
      <c r="U1926" s="61"/>
      <c r="V1926" s="61"/>
      <c r="W1926" s="61"/>
      <c r="X1926" s="61"/>
      <c r="Y1926" s="61"/>
      <c r="Z1926" s="61"/>
      <c r="BB1926" s="7">
        <f>IF(Q1926&gt;0,RANK(Q1926,(N1926:P1926,Q1926:AE1926)),0)</f>
        <v>3</v>
      </c>
      <c r="BC1926" s="7">
        <f>IF(R1926&gt;0,RANK(R1926,(N1926:P1926,Q1926:AE1926)),0)</f>
        <v>0</v>
      </c>
      <c r="BD1926" s="7">
        <f>IF(T1926&gt;0,RANK(T1926,(N1926:P1926,Q1926:AE1926)),0)</f>
        <v>0</v>
      </c>
      <c r="BE1926" s="7">
        <f>IF(S1926&gt;0,RANK(S1926,(N1926:P1926,Q1926:AE1926)),0)</f>
        <v>0</v>
      </c>
      <c r="BF1926" s="2">
        <f t="shared" si="749"/>
        <v>1.4675907052588666E-2</v>
      </c>
      <c r="BG1926" s="2">
        <f t="shared" si="750"/>
        <v>0</v>
      </c>
      <c r="BH1926" s="2">
        <f t="shared" si="751"/>
        <v>0</v>
      </c>
      <c r="BI1926" s="2">
        <f t="shared" si="752"/>
        <v>0</v>
      </c>
      <c r="BK1926" t="s">
        <v>1658</v>
      </c>
      <c r="BL1926" t="s">
        <v>372</v>
      </c>
      <c r="BO1926" s="99">
        <v>48</v>
      </c>
      <c r="BP1926" s="97">
        <v>65</v>
      </c>
      <c r="BQ1926" s="103">
        <f t="shared" si="753"/>
        <v>48065</v>
      </c>
      <c r="BS1926" s="7" t="s">
        <v>2466</v>
      </c>
    </row>
    <row r="1927" spans="1:71" ht="14" hidden="1" customHeight="1" outlineLevel="1" x14ac:dyDescent="0.2">
      <c r="A1927" t="s">
        <v>1285</v>
      </c>
      <c r="B1927" t="s">
        <v>372</v>
      </c>
      <c r="C1927" s="1">
        <f t="shared" si="744"/>
        <v>10289</v>
      </c>
      <c r="D1927" s="7">
        <f t="shared" si="754"/>
        <v>2</v>
      </c>
      <c r="E1927" s="7">
        <f t="shared" si="755"/>
        <v>1</v>
      </c>
      <c r="F1927" s="7">
        <f t="shared" si="756"/>
        <v>0</v>
      </c>
      <c r="G1927" s="1">
        <f t="shared" si="757"/>
        <v>6433</v>
      </c>
      <c r="H1927" s="2">
        <f t="shared" si="758"/>
        <v>0.62523082904072314</v>
      </c>
      <c r="I1927" s="2"/>
      <c r="J1927" s="2">
        <f t="shared" si="745"/>
        <v>0.1836913208280688</v>
      </c>
      <c r="K1927" s="2">
        <f t="shared" si="746"/>
        <v>0.80892214986879196</v>
      </c>
      <c r="L1927" s="2">
        <f t="shared" si="747"/>
        <v>0</v>
      </c>
      <c r="M1927" s="2">
        <f t="shared" si="748"/>
        <v>7.386529303139211E-3</v>
      </c>
      <c r="N1927" s="1">
        <v>1890</v>
      </c>
      <c r="O1927" s="1">
        <v>8323</v>
      </c>
      <c r="Q1927" s="61">
        <v>76</v>
      </c>
      <c r="R1927" s="61"/>
      <c r="S1927" s="61"/>
      <c r="T1927" s="61"/>
      <c r="U1927" s="61"/>
      <c r="V1927" s="61"/>
      <c r="W1927" s="61"/>
      <c r="X1927" s="61"/>
      <c r="Y1927" s="61"/>
      <c r="Z1927" s="61"/>
      <c r="BB1927" s="7">
        <f>IF(Q1927&gt;0,RANK(Q1927,(N1927:P1927,Q1927:AE1927)),0)</f>
        <v>3</v>
      </c>
      <c r="BC1927" s="7">
        <f>IF(R1927&gt;0,RANK(R1927,(N1927:P1927,Q1927:AE1927)),0)</f>
        <v>0</v>
      </c>
      <c r="BD1927" s="7">
        <f>IF(T1927&gt;0,RANK(T1927,(N1927:P1927,Q1927:AE1927)),0)</f>
        <v>0</v>
      </c>
      <c r="BE1927" s="7">
        <f>IF(S1927&gt;0,RANK(S1927,(N1927:P1927,Q1927:AE1927)),0)</f>
        <v>0</v>
      </c>
      <c r="BF1927" s="2">
        <f t="shared" si="749"/>
        <v>7.3865293031392752E-3</v>
      </c>
      <c r="BG1927" s="2">
        <f t="shared" si="750"/>
        <v>0</v>
      </c>
      <c r="BH1927" s="2">
        <f t="shared" si="751"/>
        <v>0</v>
      </c>
      <c r="BI1927" s="2">
        <f t="shared" si="752"/>
        <v>0</v>
      </c>
      <c r="BK1927" t="s">
        <v>1285</v>
      </c>
      <c r="BL1927" t="s">
        <v>372</v>
      </c>
      <c r="BO1927" s="99">
        <v>48</v>
      </c>
      <c r="BP1927" s="97">
        <v>67</v>
      </c>
      <c r="BQ1927" s="103">
        <f t="shared" si="753"/>
        <v>48067</v>
      </c>
      <c r="BS1927" s="7" t="s">
        <v>2466</v>
      </c>
    </row>
    <row r="1928" spans="1:71" ht="14" hidden="1" customHeight="1" outlineLevel="1" x14ac:dyDescent="0.2">
      <c r="A1928" t="s">
        <v>1659</v>
      </c>
      <c r="B1928" t="s">
        <v>372</v>
      </c>
      <c r="C1928" s="1">
        <f t="shared" si="744"/>
        <v>1615</v>
      </c>
      <c r="D1928" s="7">
        <f t="shared" si="754"/>
        <v>2</v>
      </c>
      <c r="E1928" s="7">
        <f t="shared" si="755"/>
        <v>1</v>
      </c>
      <c r="F1928" s="7">
        <f t="shared" si="756"/>
        <v>0</v>
      </c>
      <c r="G1928" s="1">
        <f t="shared" si="757"/>
        <v>855</v>
      </c>
      <c r="H1928" s="2">
        <f t="shared" si="758"/>
        <v>0.52941176470588236</v>
      </c>
      <c r="I1928" s="2"/>
      <c r="J1928" s="2">
        <f t="shared" si="745"/>
        <v>0.22972136222910217</v>
      </c>
      <c r="K1928" s="2">
        <f t="shared" si="746"/>
        <v>0.75913312693498447</v>
      </c>
      <c r="L1928" s="2">
        <f t="shared" si="747"/>
        <v>0</v>
      </c>
      <c r="M1928" s="2">
        <f t="shared" si="748"/>
        <v>1.1145510835913419E-2</v>
      </c>
      <c r="N1928" s="1">
        <v>371</v>
      </c>
      <c r="O1928" s="1">
        <v>1226</v>
      </c>
      <c r="Q1928" s="61">
        <v>18</v>
      </c>
      <c r="R1928" s="61"/>
      <c r="S1928" s="61"/>
      <c r="T1928" s="61"/>
      <c r="U1928" s="61"/>
      <c r="V1928" s="61"/>
      <c r="W1928" s="61"/>
      <c r="X1928" s="61"/>
      <c r="Y1928" s="61"/>
      <c r="Z1928" s="61"/>
      <c r="BB1928" s="7">
        <f>IF(Q1928&gt;0,RANK(Q1928,(N1928:P1928,Q1928:AE1928)),0)</f>
        <v>3</v>
      </c>
      <c r="BC1928" s="7">
        <f>IF(R1928&gt;0,RANK(R1928,(N1928:P1928,Q1928:AE1928)),0)</f>
        <v>0</v>
      </c>
      <c r="BD1928" s="7">
        <f>IF(T1928&gt;0,RANK(T1928,(N1928:P1928,Q1928:AE1928)),0)</f>
        <v>0</v>
      </c>
      <c r="BE1928" s="7">
        <f>IF(S1928&gt;0,RANK(S1928,(N1928:P1928,Q1928:AE1928)),0)</f>
        <v>0</v>
      </c>
      <c r="BF1928" s="2">
        <f t="shared" si="749"/>
        <v>1.1145510835913313E-2</v>
      </c>
      <c r="BG1928" s="2">
        <f t="shared" si="750"/>
        <v>0</v>
      </c>
      <c r="BH1928" s="2">
        <f t="shared" si="751"/>
        <v>0</v>
      </c>
      <c r="BI1928" s="2">
        <f t="shared" si="752"/>
        <v>0</v>
      </c>
      <c r="BK1928" t="s">
        <v>1659</v>
      </c>
      <c r="BL1928" t="s">
        <v>372</v>
      </c>
      <c r="BO1928" s="99">
        <v>48</v>
      </c>
      <c r="BP1928" s="97">
        <v>69</v>
      </c>
      <c r="BQ1928" s="103">
        <f t="shared" si="753"/>
        <v>48069</v>
      </c>
      <c r="BS1928" s="7" t="s">
        <v>2466</v>
      </c>
    </row>
    <row r="1929" spans="1:71" ht="14" hidden="1" customHeight="1" outlineLevel="1" x14ac:dyDescent="0.2">
      <c r="A1929" t="s">
        <v>1128</v>
      </c>
      <c r="B1929" t="s">
        <v>372</v>
      </c>
      <c r="C1929" s="1">
        <f t="shared" si="744"/>
        <v>15168</v>
      </c>
      <c r="D1929" s="7">
        <f t="shared" si="754"/>
        <v>2</v>
      </c>
      <c r="E1929" s="7">
        <f t="shared" si="755"/>
        <v>1</v>
      </c>
      <c r="F1929" s="7">
        <f t="shared" si="756"/>
        <v>0</v>
      </c>
      <c r="G1929" s="1">
        <f t="shared" si="757"/>
        <v>10045</v>
      </c>
      <c r="H1929" s="2">
        <f t="shared" si="758"/>
        <v>0.6622494725738397</v>
      </c>
      <c r="I1929" s="2"/>
      <c r="J1929" s="2">
        <f t="shared" si="745"/>
        <v>0.16218354430379747</v>
      </c>
      <c r="K1929" s="2">
        <f t="shared" si="746"/>
        <v>0.82443301687763715</v>
      </c>
      <c r="L1929" s="2">
        <f t="shared" si="747"/>
        <v>0</v>
      </c>
      <c r="M1929" s="2">
        <f t="shared" si="748"/>
        <v>1.3383438818565407E-2</v>
      </c>
      <c r="N1929" s="1">
        <v>2460</v>
      </c>
      <c r="O1929" s="1">
        <v>12505</v>
      </c>
      <c r="Q1929" s="61">
        <v>203</v>
      </c>
      <c r="R1929" s="61"/>
      <c r="S1929" s="61"/>
      <c r="T1929" s="61"/>
      <c r="U1929" s="61"/>
      <c r="V1929" s="61"/>
      <c r="W1929" s="61"/>
      <c r="X1929" s="61"/>
      <c r="Y1929" s="61"/>
      <c r="Z1929" s="61"/>
      <c r="BB1929" s="7">
        <f>IF(Q1929&gt;0,RANK(Q1929,(N1929:P1929,Q1929:AE1929)),0)</f>
        <v>3</v>
      </c>
      <c r="BC1929" s="7">
        <f>IF(R1929&gt;0,RANK(R1929,(N1929:P1929,Q1929:AE1929)),0)</f>
        <v>0</v>
      </c>
      <c r="BD1929" s="7">
        <f>IF(T1929&gt;0,RANK(T1929,(N1929:P1929,Q1929:AE1929)),0)</f>
        <v>0</v>
      </c>
      <c r="BE1929" s="7">
        <f>IF(S1929&gt;0,RANK(S1929,(N1929:P1929,Q1929:AE1929)),0)</f>
        <v>0</v>
      </c>
      <c r="BF1929" s="2">
        <f t="shared" si="749"/>
        <v>1.33834388185654E-2</v>
      </c>
      <c r="BG1929" s="2">
        <f t="shared" si="750"/>
        <v>0</v>
      </c>
      <c r="BH1929" s="2">
        <f t="shared" si="751"/>
        <v>0</v>
      </c>
      <c r="BI1929" s="2">
        <f t="shared" si="752"/>
        <v>0</v>
      </c>
      <c r="BK1929" t="s">
        <v>1128</v>
      </c>
      <c r="BL1929" t="s">
        <v>372</v>
      </c>
      <c r="BO1929" s="99">
        <v>48</v>
      </c>
      <c r="BP1929" s="97">
        <v>71</v>
      </c>
      <c r="BQ1929" s="103">
        <f t="shared" si="753"/>
        <v>48071</v>
      </c>
      <c r="BS1929" s="7" t="s">
        <v>2466</v>
      </c>
    </row>
    <row r="1930" spans="1:71" ht="14" hidden="1" customHeight="1" outlineLevel="1" x14ac:dyDescent="0.2">
      <c r="A1930" t="s">
        <v>729</v>
      </c>
      <c r="B1930" t="s">
        <v>372</v>
      </c>
      <c r="C1930" s="1">
        <f t="shared" si="744"/>
        <v>15035</v>
      </c>
      <c r="D1930" s="7">
        <f t="shared" si="754"/>
        <v>2</v>
      </c>
      <c r="E1930" s="7">
        <f t="shared" si="755"/>
        <v>1</v>
      </c>
      <c r="F1930" s="7">
        <f t="shared" si="756"/>
        <v>0</v>
      </c>
      <c r="G1930" s="1">
        <f t="shared" si="757"/>
        <v>9005</v>
      </c>
      <c r="H1930" s="2">
        <f t="shared" si="758"/>
        <v>0.59893581642833393</v>
      </c>
      <c r="I1930" s="2"/>
      <c r="J1930" s="2">
        <f t="shared" si="745"/>
        <v>0.19541070834718988</v>
      </c>
      <c r="K1930" s="2">
        <f t="shared" si="746"/>
        <v>0.79434652477552381</v>
      </c>
      <c r="L1930" s="2">
        <f t="shared" si="747"/>
        <v>0</v>
      </c>
      <c r="M1930" s="2">
        <f t="shared" si="748"/>
        <v>1.0242766877286313E-2</v>
      </c>
      <c r="N1930" s="1">
        <v>2938</v>
      </c>
      <c r="O1930" s="1">
        <v>11943</v>
      </c>
      <c r="Q1930" s="61">
        <v>154</v>
      </c>
      <c r="R1930" s="61"/>
      <c r="S1930" s="61"/>
      <c r="T1930" s="61"/>
      <c r="U1930" s="61"/>
      <c r="V1930" s="61"/>
      <c r="W1930" s="61"/>
      <c r="X1930" s="61"/>
      <c r="Y1930" s="61"/>
      <c r="Z1930" s="61"/>
      <c r="BB1930" s="7">
        <f>IF(Q1930&gt;0,RANK(Q1930,(N1930:P1930,Q1930:AE1930)),0)</f>
        <v>3</v>
      </c>
      <c r="BC1930" s="7">
        <f>IF(R1930&gt;0,RANK(R1930,(N1930:P1930,Q1930:AE1930)),0)</f>
        <v>0</v>
      </c>
      <c r="BD1930" s="7">
        <f>IF(T1930&gt;0,RANK(T1930,(N1930:P1930,Q1930:AE1930)),0)</f>
        <v>0</v>
      </c>
      <c r="BE1930" s="7">
        <f>IF(S1930&gt;0,RANK(S1930,(N1930:P1930,Q1930:AE1930)),0)</f>
        <v>0</v>
      </c>
      <c r="BF1930" s="2">
        <f t="shared" si="749"/>
        <v>1.0242766877286332E-2</v>
      </c>
      <c r="BG1930" s="2">
        <f t="shared" si="750"/>
        <v>0</v>
      </c>
      <c r="BH1930" s="2">
        <f t="shared" si="751"/>
        <v>0</v>
      </c>
      <c r="BI1930" s="2">
        <f t="shared" si="752"/>
        <v>0</v>
      </c>
      <c r="BK1930" t="s">
        <v>729</v>
      </c>
      <c r="BL1930" t="s">
        <v>372</v>
      </c>
      <c r="BO1930" s="99">
        <v>48</v>
      </c>
      <c r="BP1930" s="97">
        <v>73</v>
      </c>
      <c r="BQ1930" s="103">
        <f t="shared" si="753"/>
        <v>48073</v>
      </c>
      <c r="BS1930" s="7" t="s">
        <v>2466</v>
      </c>
    </row>
    <row r="1931" spans="1:71" ht="14" hidden="1" customHeight="1" outlineLevel="1" x14ac:dyDescent="0.2">
      <c r="A1931" t="s">
        <v>716</v>
      </c>
      <c r="B1931" t="s">
        <v>372</v>
      </c>
      <c r="C1931" s="1">
        <f t="shared" si="744"/>
        <v>1765</v>
      </c>
      <c r="D1931" s="7">
        <f t="shared" si="754"/>
        <v>2</v>
      </c>
      <c r="E1931" s="7">
        <f t="shared" si="755"/>
        <v>1</v>
      </c>
      <c r="F1931" s="7">
        <f t="shared" si="756"/>
        <v>0</v>
      </c>
      <c r="G1931" s="1">
        <f t="shared" si="757"/>
        <v>1340</v>
      </c>
      <c r="H1931" s="2">
        <f t="shared" si="758"/>
        <v>0.75920679886685549</v>
      </c>
      <c r="I1931" s="2"/>
      <c r="J1931" s="2">
        <f t="shared" si="745"/>
        <v>0.11671388101983003</v>
      </c>
      <c r="K1931" s="2">
        <f t="shared" si="746"/>
        <v>0.87592067988668554</v>
      </c>
      <c r="L1931" s="2">
        <f t="shared" si="747"/>
        <v>0</v>
      </c>
      <c r="M1931" s="2">
        <f t="shared" si="748"/>
        <v>7.3654390934844161E-3</v>
      </c>
      <c r="N1931" s="1">
        <v>206</v>
      </c>
      <c r="O1931" s="1">
        <v>1546</v>
      </c>
      <c r="Q1931" s="61">
        <v>13</v>
      </c>
      <c r="R1931" s="61"/>
      <c r="S1931" s="61"/>
      <c r="T1931" s="61"/>
      <c r="U1931" s="61"/>
      <c r="V1931" s="61"/>
      <c r="W1931" s="61"/>
      <c r="X1931" s="61"/>
      <c r="Y1931" s="61"/>
      <c r="Z1931" s="61"/>
      <c r="BB1931" s="7">
        <f>IF(Q1931&gt;0,RANK(Q1931,(N1931:P1931,Q1931:AE1931)),0)</f>
        <v>3</v>
      </c>
      <c r="BC1931" s="7">
        <f>IF(R1931&gt;0,RANK(R1931,(N1931:P1931,Q1931:AE1931)),0)</f>
        <v>0</v>
      </c>
      <c r="BD1931" s="7">
        <f>IF(T1931&gt;0,RANK(T1931,(N1931:P1931,Q1931:AE1931)),0)</f>
        <v>0</v>
      </c>
      <c r="BE1931" s="7">
        <f>IF(S1931&gt;0,RANK(S1931,(N1931:P1931,Q1931:AE1931)),0)</f>
        <v>0</v>
      </c>
      <c r="BF1931" s="2">
        <f t="shared" si="749"/>
        <v>7.3654390934844195E-3</v>
      </c>
      <c r="BG1931" s="2">
        <f t="shared" si="750"/>
        <v>0</v>
      </c>
      <c r="BH1931" s="2">
        <f t="shared" si="751"/>
        <v>0</v>
      </c>
      <c r="BI1931" s="2">
        <f t="shared" si="752"/>
        <v>0</v>
      </c>
      <c r="BK1931" t="s">
        <v>716</v>
      </c>
      <c r="BL1931" t="s">
        <v>372</v>
      </c>
      <c r="BO1931" s="99">
        <v>48</v>
      </c>
      <c r="BP1931" s="97">
        <v>75</v>
      </c>
      <c r="BQ1931" s="103">
        <f t="shared" si="753"/>
        <v>48075</v>
      </c>
      <c r="BS1931" s="7" t="s">
        <v>2466</v>
      </c>
    </row>
    <row r="1932" spans="1:71" ht="14" hidden="1" customHeight="1" outlineLevel="1" x14ac:dyDescent="0.2">
      <c r="A1932" t="s">
        <v>2583</v>
      </c>
      <c r="B1932" t="s">
        <v>372</v>
      </c>
      <c r="C1932" s="1">
        <f t="shared" si="744"/>
        <v>4286</v>
      </c>
      <c r="D1932" s="7">
        <f t="shared" si="754"/>
        <v>2</v>
      </c>
      <c r="E1932" s="7">
        <f t="shared" si="755"/>
        <v>1</v>
      </c>
      <c r="F1932" s="7">
        <f t="shared" si="756"/>
        <v>0</v>
      </c>
      <c r="G1932" s="1">
        <f t="shared" si="757"/>
        <v>3358</v>
      </c>
      <c r="H1932" s="2">
        <f t="shared" si="758"/>
        <v>0.78348110125991599</v>
      </c>
      <c r="I1932" s="2"/>
      <c r="J1932" s="2">
        <f t="shared" si="745"/>
        <v>0.10475968268782081</v>
      </c>
      <c r="K1932" s="2">
        <f t="shared" si="746"/>
        <v>0.88824078394773687</v>
      </c>
      <c r="L1932" s="2">
        <f t="shared" si="747"/>
        <v>0</v>
      </c>
      <c r="M1932" s="2">
        <f t="shared" si="748"/>
        <v>6.9995333644423674E-3</v>
      </c>
      <c r="N1932" s="1">
        <v>449</v>
      </c>
      <c r="O1932" s="1">
        <v>3807</v>
      </c>
      <c r="Q1932" s="61">
        <v>30</v>
      </c>
      <c r="R1932" s="61"/>
      <c r="S1932" s="61"/>
      <c r="T1932" s="61"/>
      <c r="U1932" s="61"/>
      <c r="V1932" s="61"/>
      <c r="W1932" s="61"/>
      <c r="X1932" s="61"/>
      <c r="Y1932" s="61"/>
      <c r="Z1932" s="61"/>
      <c r="BB1932" s="7">
        <f>IF(Q1932&gt;0,RANK(Q1932,(N1932:P1932,Q1932:AE1932)),0)</f>
        <v>3</v>
      </c>
      <c r="BC1932" s="7">
        <f>IF(R1932&gt;0,RANK(R1932,(N1932:P1932,Q1932:AE1932)),0)</f>
        <v>0</v>
      </c>
      <c r="BD1932" s="7">
        <f>IF(T1932&gt;0,RANK(T1932,(N1932:P1932,Q1932:AE1932)),0)</f>
        <v>0</v>
      </c>
      <c r="BE1932" s="7">
        <f>IF(S1932&gt;0,RANK(S1932,(N1932:P1932,Q1932:AE1932)),0)</f>
        <v>0</v>
      </c>
      <c r="BF1932" s="2">
        <f t="shared" si="749"/>
        <v>6.9995333644423709E-3</v>
      </c>
      <c r="BG1932" s="2">
        <f t="shared" si="750"/>
        <v>0</v>
      </c>
      <c r="BH1932" s="2">
        <f t="shared" si="751"/>
        <v>0</v>
      </c>
      <c r="BI1932" s="2">
        <f t="shared" si="752"/>
        <v>0</v>
      </c>
      <c r="BK1932" t="s">
        <v>2583</v>
      </c>
      <c r="BL1932" t="s">
        <v>372</v>
      </c>
      <c r="BO1932" s="99">
        <v>48</v>
      </c>
      <c r="BP1932" s="97">
        <v>77</v>
      </c>
      <c r="BQ1932" s="103">
        <f t="shared" si="753"/>
        <v>48077</v>
      </c>
      <c r="BS1932" s="7" t="s">
        <v>2466</v>
      </c>
    </row>
    <row r="1933" spans="1:71" ht="14" hidden="1" customHeight="1" outlineLevel="1" x14ac:dyDescent="0.2">
      <c r="A1933" t="s">
        <v>1685</v>
      </c>
      <c r="B1933" t="s">
        <v>372</v>
      </c>
      <c r="C1933" s="1">
        <f t="shared" si="744"/>
        <v>679</v>
      </c>
      <c r="D1933" s="7">
        <f t="shared" si="754"/>
        <v>2</v>
      </c>
      <c r="E1933" s="7">
        <f t="shared" si="755"/>
        <v>1</v>
      </c>
      <c r="F1933" s="7">
        <f t="shared" si="756"/>
        <v>0</v>
      </c>
      <c r="G1933" s="1">
        <f t="shared" si="757"/>
        <v>428</v>
      </c>
      <c r="H1933" s="2">
        <f t="shared" si="758"/>
        <v>0.63033873343151692</v>
      </c>
      <c r="I1933" s="2"/>
      <c r="J1933" s="2">
        <f t="shared" si="745"/>
        <v>0.1796759941089838</v>
      </c>
      <c r="K1933" s="2">
        <f t="shared" si="746"/>
        <v>0.81001472754050075</v>
      </c>
      <c r="L1933" s="2">
        <f t="shared" si="747"/>
        <v>0</v>
      </c>
      <c r="M1933" s="2">
        <f t="shared" si="748"/>
        <v>1.0309278350515427E-2</v>
      </c>
      <c r="N1933" s="1">
        <v>122</v>
      </c>
      <c r="O1933" s="1">
        <v>550</v>
      </c>
      <c r="Q1933" s="61">
        <v>7</v>
      </c>
      <c r="R1933" s="61"/>
      <c r="S1933" s="61"/>
      <c r="T1933" s="61"/>
      <c r="U1933" s="61"/>
      <c r="V1933" s="61"/>
      <c r="W1933" s="61"/>
      <c r="X1933" s="61"/>
      <c r="Y1933" s="61"/>
      <c r="Z1933" s="61"/>
      <c r="BB1933" s="7">
        <f>IF(Q1933&gt;0,RANK(Q1933,(N1933:P1933,Q1933:AE1933)),0)</f>
        <v>3</v>
      </c>
      <c r="BC1933" s="7">
        <f>IF(R1933&gt;0,RANK(R1933,(N1933:P1933,Q1933:AE1933)),0)</f>
        <v>0</v>
      </c>
      <c r="BD1933" s="7">
        <f>IF(T1933&gt;0,RANK(T1933,(N1933:P1933,Q1933:AE1933)),0)</f>
        <v>0</v>
      </c>
      <c r="BE1933" s="7">
        <f>IF(S1933&gt;0,RANK(S1933,(N1933:P1933,Q1933:AE1933)),0)</f>
        <v>0</v>
      </c>
      <c r="BF1933" s="2">
        <f t="shared" si="749"/>
        <v>1.0309278350515464E-2</v>
      </c>
      <c r="BG1933" s="2">
        <f t="shared" si="750"/>
        <v>0</v>
      </c>
      <c r="BH1933" s="2">
        <f t="shared" si="751"/>
        <v>0</v>
      </c>
      <c r="BI1933" s="2">
        <f t="shared" si="752"/>
        <v>0</v>
      </c>
      <c r="BK1933" t="s">
        <v>1685</v>
      </c>
      <c r="BL1933" t="s">
        <v>372</v>
      </c>
      <c r="BO1933" s="99">
        <v>48</v>
      </c>
      <c r="BP1933" s="97">
        <v>79</v>
      </c>
      <c r="BQ1933" s="103">
        <f t="shared" si="753"/>
        <v>48079</v>
      </c>
      <c r="BS1933" s="7" t="s">
        <v>2466</v>
      </c>
    </row>
    <row r="1934" spans="1:71" ht="14" hidden="1" customHeight="1" outlineLevel="1" x14ac:dyDescent="0.2">
      <c r="A1934" t="s">
        <v>1623</v>
      </c>
      <c r="B1934" t="s">
        <v>372</v>
      </c>
      <c r="C1934" s="1">
        <f t="shared" si="744"/>
        <v>1320</v>
      </c>
      <c r="D1934" s="7">
        <f t="shared" si="754"/>
        <v>2</v>
      </c>
      <c r="E1934" s="7">
        <f t="shared" si="755"/>
        <v>1</v>
      </c>
      <c r="F1934" s="7">
        <f t="shared" si="756"/>
        <v>0</v>
      </c>
      <c r="G1934" s="1">
        <f t="shared" si="757"/>
        <v>1069</v>
      </c>
      <c r="H1934" s="2">
        <f t="shared" si="758"/>
        <v>0.80984848484848482</v>
      </c>
      <c r="I1934" s="2"/>
      <c r="J1934" s="2">
        <f t="shared" si="745"/>
        <v>8.9393939393939401E-2</v>
      </c>
      <c r="K1934" s="2">
        <f t="shared" si="746"/>
        <v>0.89924242424242429</v>
      </c>
      <c r="L1934" s="2">
        <f t="shared" si="747"/>
        <v>0</v>
      </c>
      <c r="M1934" s="2">
        <f t="shared" si="748"/>
        <v>1.1363636363636354E-2</v>
      </c>
      <c r="N1934" s="1">
        <v>118</v>
      </c>
      <c r="O1934" s="1">
        <v>1187</v>
      </c>
      <c r="Q1934" s="61">
        <v>15</v>
      </c>
      <c r="R1934" s="61"/>
      <c r="S1934" s="61"/>
      <c r="T1934" s="61"/>
      <c r="U1934" s="61"/>
      <c r="V1934" s="61"/>
      <c r="W1934" s="61"/>
      <c r="X1934" s="61"/>
      <c r="Y1934" s="61"/>
      <c r="Z1934" s="61"/>
      <c r="BB1934" s="7">
        <f>IF(Q1934&gt;0,RANK(Q1934,(N1934:P1934,Q1934:AE1934)),0)</f>
        <v>3</v>
      </c>
      <c r="BC1934" s="7">
        <f>IF(R1934&gt;0,RANK(R1934,(N1934:P1934,Q1934:AE1934)),0)</f>
        <v>0</v>
      </c>
      <c r="BD1934" s="7">
        <f>IF(T1934&gt;0,RANK(T1934,(N1934:P1934,Q1934:AE1934)),0)</f>
        <v>0</v>
      </c>
      <c r="BE1934" s="7">
        <f>IF(S1934&gt;0,RANK(S1934,(N1934:P1934,Q1934:AE1934)),0)</f>
        <v>0</v>
      </c>
      <c r="BF1934" s="2">
        <f t="shared" si="749"/>
        <v>1.1363636363636364E-2</v>
      </c>
      <c r="BG1934" s="2">
        <f t="shared" si="750"/>
        <v>0</v>
      </c>
      <c r="BH1934" s="2">
        <f t="shared" si="751"/>
        <v>0</v>
      </c>
      <c r="BI1934" s="2">
        <f t="shared" si="752"/>
        <v>0</v>
      </c>
      <c r="BK1934" t="s">
        <v>1623</v>
      </c>
      <c r="BL1934" t="s">
        <v>372</v>
      </c>
      <c r="BO1934" s="99">
        <v>48</v>
      </c>
      <c r="BP1934" s="97">
        <v>81</v>
      </c>
      <c r="BQ1934" s="103">
        <f t="shared" si="753"/>
        <v>48081</v>
      </c>
      <c r="BS1934" s="7" t="s">
        <v>2466</v>
      </c>
    </row>
    <row r="1935" spans="1:71" ht="14" hidden="1" customHeight="1" outlineLevel="1" x14ac:dyDescent="0.2">
      <c r="A1935" t="s">
        <v>234</v>
      </c>
      <c r="B1935" t="s">
        <v>372</v>
      </c>
      <c r="C1935" s="1">
        <f t="shared" si="744"/>
        <v>3130</v>
      </c>
      <c r="D1935" s="7">
        <f t="shared" si="754"/>
        <v>2</v>
      </c>
      <c r="E1935" s="7">
        <f t="shared" si="755"/>
        <v>1</v>
      </c>
      <c r="F1935" s="7">
        <f t="shared" si="756"/>
        <v>0</v>
      </c>
      <c r="G1935" s="1">
        <f t="shared" si="757"/>
        <v>2446</v>
      </c>
      <c r="H1935" s="2">
        <f t="shared" si="758"/>
        <v>0.78146964856230028</v>
      </c>
      <c r="I1935" s="2"/>
      <c r="J1935" s="2">
        <f t="shared" si="745"/>
        <v>0.10479233226837061</v>
      </c>
      <c r="K1935" s="2">
        <f t="shared" si="746"/>
        <v>0.88626198083067098</v>
      </c>
      <c r="L1935" s="2">
        <f t="shared" si="747"/>
        <v>0</v>
      </c>
      <c r="M1935" s="2">
        <f t="shared" si="748"/>
        <v>8.9456869009584272E-3</v>
      </c>
      <c r="N1935" s="1">
        <v>328</v>
      </c>
      <c r="O1935" s="1">
        <v>2774</v>
      </c>
      <c r="Q1935" s="61">
        <v>28</v>
      </c>
      <c r="R1935" s="61"/>
      <c r="S1935" s="61"/>
      <c r="T1935" s="61"/>
      <c r="U1935" s="61"/>
      <c r="V1935" s="61"/>
      <c r="W1935" s="61"/>
      <c r="X1935" s="61"/>
      <c r="Y1935" s="61"/>
      <c r="Z1935" s="61"/>
      <c r="BB1935" s="7">
        <f>IF(Q1935&gt;0,RANK(Q1935,(N1935:P1935,Q1935:AE1935)),0)</f>
        <v>3</v>
      </c>
      <c r="BC1935" s="7">
        <f>IF(R1935&gt;0,RANK(R1935,(N1935:P1935,Q1935:AE1935)),0)</f>
        <v>0</v>
      </c>
      <c r="BD1935" s="7">
        <f>IF(T1935&gt;0,RANK(T1935,(N1935:P1935,Q1935:AE1935)),0)</f>
        <v>0</v>
      </c>
      <c r="BE1935" s="7">
        <f>IF(S1935&gt;0,RANK(S1935,(N1935:P1935,Q1935:AE1935)),0)</f>
        <v>0</v>
      </c>
      <c r="BF1935" s="2">
        <f t="shared" si="749"/>
        <v>8.9456869009584671E-3</v>
      </c>
      <c r="BG1935" s="2">
        <f t="shared" si="750"/>
        <v>0</v>
      </c>
      <c r="BH1935" s="2">
        <f t="shared" si="751"/>
        <v>0</v>
      </c>
      <c r="BI1935" s="2">
        <f t="shared" si="752"/>
        <v>0</v>
      </c>
      <c r="BK1935" t="s">
        <v>234</v>
      </c>
      <c r="BL1935" t="s">
        <v>372</v>
      </c>
      <c r="BO1935" s="99">
        <v>48</v>
      </c>
      <c r="BP1935" s="97">
        <v>83</v>
      </c>
      <c r="BQ1935" s="103">
        <f t="shared" si="753"/>
        <v>48083</v>
      </c>
      <c r="BS1935" s="7" t="s">
        <v>2466</v>
      </c>
    </row>
    <row r="1936" spans="1:71" ht="14" hidden="1" customHeight="1" outlineLevel="1" x14ac:dyDescent="0.2">
      <c r="A1936" t="s">
        <v>75</v>
      </c>
      <c r="B1936" t="s">
        <v>372</v>
      </c>
      <c r="C1936" s="1">
        <f t="shared" si="744"/>
        <v>353694</v>
      </c>
      <c r="D1936" s="7">
        <f t="shared" si="754"/>
        <v>2</v>
      </c>
      <c r="E1936" s="7">
        <f t="shared" si="755"/>
        <v>1</v>
      </c>
      <c r="F1936" s="7">
        <f t="shared" si="756"/>
        <v>0</v>
      </c>
      <c r="G1936" s="1">
        <f t="shared" si="757"/>
        <v>68900</v>
      </c>
      <c r="H1936" s="2">
        <f t="shared" si="758"/>
        <v>0.19480115580134241</v>
      </c>
      <c r="I1936" s="2"/>
      <c r="J1936" s="2">
        <f t="shared" si="745"/>
        <v>0.3934898528106216</v>
      </c>
      <c r="K1936" s="2">
        <f t="shared" si="746"/>
        <v>0.58829100861196404</v>
      </c>
      <c r="L1936" s="2">
        <f t="shared" si="747"/>
        <v>0</v>
      </c>
      <c r="M1936" s="2">
        <f t="shared" si="748"/>
        <v>1.8219138577414307E-2</v>
      </c>
      <c r="N1936" s="1">
        <v>139175</v>
      </c>
      <c r="O1936" s="1">
        <v>208075</v>
      </c>
      <c r="Q1936" s="61">
        <v>6444</v>
      </c>
      <c r="R1936" s="61"/>
      <c r="S1936" s="61"/>
      <c r="T1936" s="61"/>
      <c r="U1936" s="61"/>
      <c r="V1936" s="61"/>
      <c r="W1936" s="61"/>
      <c r="X1936" s="61"/>
      <c r="Y1936" s="61"/>
      <c r="Z1936" s="61"/>
      <c r="BB1936" s="7">
        <f>IF(Q1936&gt;0,RANK(Q1936,(N1936:P1936,Q1936:AE1936)),0)</f>
        <v>3</v>
      </c>
      <c r="BC1936" s="7">
        <f>IF(R1936&gt;0,RANK(R1936,(N1936:P1936,Q1936:AE1936)),0)</f>
        <v>0</v>
      </c>
      <c r="BD1936" s="7">
        <f>IF(T1936&gt;0,RANK(T1936,(N1936:P1936,Q1936:AE1936)),0)</f>
        <v>0</v>
      </c>
      <c r="BE1936" s="7">
        <f>IF(S1936&gt;0,RANK(S1936,(N1936:P1936,Q1936:AE1936)),0)</f>
        <v>0</v>
      </c>
      <c r="BF1936" s="2">
        <f t="shared" si="749"/>
        <v>1.8219138577414376E-2</v>
      </c>
      <c r="BG1936" s="2">
        <f t="shared" si="750"/>
        <v>0</v>
      </c>
      <c r="BH1936" s="2">
        <f t="shared" si="751"/>
        <v>0</v>
      </c>
      <c r="BI1936" s="2">
        <f t="shared" si="752"/>
        <v>0</v>
      </c>
      <c r="BK1936" t="s">
        <v>75</v>
      </c>
      <c r="BL1936" t="s">
        <v>372</v>
      </c>
      <c r="BO1936" s="99">
        <v>48</v>
      </c>
      <c r="BP1936" s="97">
        <v>85</v>
      </c>
      <c r="BQ1936" s="103">
        <f t="shared" si="753"/>
        <v>48085</v>
      </c>
      <c r="BS1936" s="7" t="s">
        <v>2466</v>
      </c>
    </row>
    <row r="1937" spans="1:71" ht="14" hidden="1" customHeight="1" outlineLevel="1" x14ac:dyDescent="0.2">
      <c r="A1937" t="s">
        <v>1091</v>
      </c>
      <c r="B1937" t="s">
        <v>372</v>
      </c>
      <c r="C1937" s="1">
        <f t="shared" si="744"/>
        <v>939</v>
      </c>
      <c r="D1937" s="7">
        <f t="shared" si="754"/>
        <v>2</v>
      </c>
      <c r="E1937" s="7">
        <f t="shared" si="755"/>
        <v>1</v>
      </c>
      <c r="F1937" s="7">
        <f t="shared" si="756"/>
        <v>0</v>
      </c>
      <c r="G1937" s="1">
        <f t="shared" si="757"/>
        <v>726</v>
      </c>
      <c r="H1937" s="2">
        <f t="shared" si="758"/>
        <v>0.77316293929712465</v>
      </c>
      <c r="I1937" s="2"/>
      <c r="J1937" s="2">
        <f t="shared" si="745"/>
        <v>0.10756123535676251</v>
      </c>
      <c r="K1937" s="2">
        <f t="shared" si="746"/>
        <v>0.88072417465388708</v>
      </c>
      <c r="L1937" s="2">
        <f t="shared" si="747"/>
        <v>0</v>
      </c>
      <c r="M1937" s="2">
        <f t="shared" si="748"/>
        <v>1.1714589989350377E-2</v>
      </c>
      <c r="N1937" s="1">
        <v>101</v>
      </c>
      <c r="O1937" s="1">
        <v>827</v>
      </c>
      <c r="Q1937" s="61">
        <v>11</v>
      </c>
      <c r="R1937" s="61"/>
      <c r="S1937" s="61"/>
      <c r="T1937" s="61"/>
      <c r="U1937" s="61"/>
      <c r="V1937" s="61"/>
      <c r="W1937" s="61"/>
      <c r="X1937" s="61"/>
      <c r="Y1937" s="61"/>
      <c r="Z1937" s="61"/>
      <c r="BB1937" s="7">
        <f>IF(Q1937&gt;0,RANK(Q1937,(N1937:P1937,Q1937:AE1937)),0)</f>
        <v>3</v>
      </c>
      <c r="BC1937" s="7">
        <f>IF(R1937&gt;0,RANK(R1937,(N1937:P1937,Q1937:AE1937)),0)</f>
        <v>0</v>
      </c>
      <c r="BD1937" s="7">
        <f>IF(T1937&gt;0,RANK(T1937,(N1937:P1937,Q1937:AE1937)),0)</f>
        <v>0</v>
      </c>
      <c r="BE1937" s="7">
        <f>IF(S1937&gt;0,RANK(S1937,(N1937:P1937,Q1937:AE1937)),0)</f>
        <v>0</v>
      </c>
      <c r="BF1937" s="2">
        <f t="shared" si="749"/>
        <v>1.1714589989350373E-2</v>
      </c>
      <c r="BG1937" s="2">
        <f t="shared" si="750"/>
        <v>0</v>
      </c>
      <c r="BH1937" s="2">
        <f t="shared" si="751"/>
        <v>0</v>
      </c>
      <c r="BI1937" s="2">
        <f t="shared" si="752"/>
        <v>0</v>
      </c>
      <c r="BK1937" t="s">
        <v>1091</v>
      </c>
      <c r="BL1937" t="s">
        <v>372</v>
      </c>
      <c r="BO1937" s="99">
        <v>48</v>
      </c>
      <c r="BP1937" s="97">
        <v>87</v>
      </c>
      <c r="BQ1937" s="103">
        <f t="shared" si="753"/>
        <v>48087</v>
      </c>
      <c r="BS1937" s="7" t="s">
        <v>2466</v>
      </c>
    </row>
    <row r="1938" spans="1:71" ht="14" hidden="1" customHeight="1" outlineLevel="1" x14ac:dyDescent="0.2">
      <c r="A1938" t="s">
        <v>1437</v>
      </c>
      <c r="B1938" t="s">
        <v>372</v>
      </c>
      <c r="C1938" s="1">
        <f t="shared" si="744"/>
        <v>7613</v>
      </c>
      <c r="D1938" s="7">
        <f t="shared" si="754"/>
        <v>2</v>
      </c>
      <c r="E1938" s="7">
        <f t="shared" si="755"/>
        <v>1</v>
      </c>
      <c r="F1938" s="7">
        <f t="shared" si="756"/>
        <v>0</v>
      </c>
      <c r="G1938" s="1">
        <f t="shared" si="757"/>
        <v>4434</v>
      </c>
      <c r="H1938" s="2">
        <f t="shared" si="758"/>
        <v>0.58242479968474981</v>
      </c>
      <c r="I1938" s="2"/>
      <c r="J1938" s="2">
        <f t="shared" si="745"/>
        <v>0.20464994089058189</v>
      </c>
      <c r="K1938" s="2">
        <f t="shared" si="746"/>
        <v>0.78707474057533167</v>
      </c>
      <c r="L1938" s="2">
        <f t="shared" si="747"/>
        <v>0</v>
      </c>
      <c r="M1938" s="2">
        <f t="shared" si="748"/>
        <v>8.2753185340864732E-3</v>
      </c>
      <c r="N1938" s="1">
        <v>1558</v>
      </c>
      <c r="O1938" s="1">
        <v>5992</v>
      </c>
      <c r="Q1938" s="61">
        <v>63</v>
      </c>
      <c r="R1938" s="61"/>
      <c r="S1938" s="61"/>
      <c r="T1938" s="61"/>
      <c r="U1938" s="61"/>
      <c r="V1938" s="61"/>
      <c r="W1938" s="61"/>
      <c r="X1938" s="61"/>
      <c r="Y1938" s="61"/>
      <c r="Z1938" s="61"/>
      <c r="BB1938" s="7">
        <f>IF(Q1938&gt;0,RANK(Q1938,(N1938:P1938,Q1938:AE1938)),0)</f>
        <v>3</v>
      </c>
      <c r="BC1938" s="7">
        <f>IF(R1938&gt;0,RANK(R1938,(N1938:P1938,Q1938:AE1938)),0)</f>
        <v>0</v>
      </c>
      <c r="BD1938" s="7">
        <f>IF(T1938&gt;0,RANK(T1938,(N1938:P1938,Q1938:AE1938)),0)</f>
        <v>0</v>
      </c>
      <c r="BE1938" s="7">
        <f>IF(S1938&gt;0,RANK(S1938,(N1938:P1938,Q1938:AE1938)),0)</f>
        <v>0</v>
      </c>
      <c r="BF1938" s="2">
        <f t="shared" si="749"/>
        <v>8.2753185340864316E-3</v>
      </c>
      <c r="BG1938" s="2">
        <f t="shared" si="750"/>
        <v>0</v>
      </c>
      <c r="BH1938" s="2">
        <f t="shared" si="751"/>
        <v>0</v>
      </c>
      <c r="BI1938" s="2">
        <f t="shared" si="752"/>
        <v>0</v>
      </c>
      <c r="BK1938" t="s">
        <v>1437</v>
      </c>
      <c r="BL1938" t="s">
        <v>372</v>
      </c>
      <c r="BO1938" s="99">
        <v>48</v>
      </c>
      <c r="BP1938" s="97">
        <v>89</v>
      </c>
      <c r="BQ1938" s="103">
        <f t="shared" si="753"/>
        <v>48089</v>
      </c>
      <c r="BS1938" s="7" t="s">
        <v>2466</v>
      </c>
    </row>
    <row r="1939" spans="1:71" ht="14" hidden="1" customHeight="1" outlineLevel="1" x14ac:dyDescent="0.2">
      <c r="A1939" t="s">
        <v>1092</v>
      </c>
      <c r="B1939" t="s">
        <v>372</v>
      </c>
      <c r="C1939" s="1">
        <f t="shared" si="744"/>
        <v>61795</v>
      </c>
      <c r="D1939" s="7">
        <f t="shared" si="754"/>
        <v>2</v>
      </c>
      <c r="E1939" s="7">
        <f t="shared" si="755"/>
        <v>1</v>
      </c>
      <c r="F1939" s="7">
        <f t="shared" si="756"/>
        <v>0</v>
      </c>
      <c r="G1939" s="1">
        <f t="shared" si="757"/>
        <v>32490</v>
      </c>
      <c r="H1939" s="2">
        <f t="shared" si="758"/>
        <v>0.52577069342179783</v>
      </c>
      <c r="I1939" s="2"/>
      <c r="J1939" s="2">
        <f t="shared" si="745"/>
        <v>0.22890201472611052</v>
      </c>
      <c r="K1939" s="2">
        <f t="shared" si="746"/>
        <v>0.75467270814790843</v>
      </c>
      <c r="L1939" s="2">
        <f t="shared" si="747"/>
        <v>0</v>
      </c>
      <c r="M1939" s="2">
        <f t="shared" si="748"/>
        <v>1.6425277125981075E-2</v>
      </c>
      <c r="N1939" s="1">
        <v>14145</v>
      </c>
      <c r="O1939" s="1">
        <v>46635</v>
      </c>
      <c r="Q1939" s="61">
        <v>1015</v>
      </c>
      <c r="R1939" s="61"/>
      <c r="S1939" s="61"/>
      <c r="T1939" s="61"/>
      <c r="U1939" s="61"/>
      <c r="V1939" s="61"/>
      <c r="W1939" s="61"/>
      <c r="X1939" s="61"/>
      <c r="Y1939" s="61"/>
      <c r="Z1939" s="61"/>
      <c r="BB1939" s="7">
        <f>IF(Q1939&gt;0,RANK(Q1939,(N1939:P1939,Q1939:AE1939)),0)</f>
        <v>3</v>
      </c>
      <c r="BC1939" s="7">
        <f>IF(R1939&gt;0,RANK(R1939,(N1939:P1939,Q1939:AE1939)),0)</f>
        <v>0</v>
      </c>
      <c r="BD1939" s="7">
        <f>IF(T1939&gt;0,RANK(T1939,(N1939:P1939,Q1939:AE1939)),0)</f>
        <v>0</v>
      </c>
      <c r="BE1939" s="7">
        <f>IF(S1939&gt;0,RANK(S1939,(N1939:P1939,Q1939:AE1939)),0)</f>
        <v>0</v>
      </c>
      <c r="BF1939" s="2">
        <f t="shared" si="749"/>
        <v>1.6425277125981068E-2</v>
      </c>
      <c r="BG1939" s="2">
        <f t="shared" si="750"/>
        <v>0</v>
      </c>
      <c r="BH1939" s="2">
        <f t="shared" si="751"/>
        <v>0</v>
      </c>
      <c r="BI1939" s="2">
        <f t="shared" si="752"/>
        <v>0</v>
      </c>
      <c r="BK1939" t="s">
        <v>1092</v>
      </c>
      <c r="BL1939" t="s">
        <v>372</v>
      </c>
      <c r="BO1939" s="99">
        <v>48</v>
      </c>
      <c r="BP1939" s="97">
        <v>91</v>
      </c>
      <c r="BQ1939" s="103">
        <f t="shared" si="753"/>
        <v>48091</v>
      </c>
      <c r="BS1939" s="7" t="s">
        <v>2466</v>
      </c>
    </row>
    <row r="1940" spans="1:71" ht="14" hidden="1" customHeight="1" outlineLevel="1" x14ac:dyDescent="0.2">
      <c r="A1940" t="s">
        <v>1134</v>
      </c>
      <c r="B1940" t="s">
        <v>372</v>
      </c>
      <c r="C1940" s="1">
        <f t="shared" si="744"/>
        <v>4613</v>
      </c>
      <c r="D1940" s="7">
        <f t="shared" si="754"/>
        <v>2</v>
      </c>
      <c r="E1940" s="7">
        <f t="shared" si="755"/>
        <v>1</v>
      </c>
      <c r="F1940" s="7">
        <f t="shared" si="756"/>
        <v>0</v>
      </c>
      <c r="G1940" s="1">
        <f t="shared" si="757"/>
        <v>3249</v>
      </c>
      <c r="H1940" s="2">
        <f t="shared" si="758"/>
        <v>0.70431389551268153</v>
      </c>
      <c r="I1940" s="2"/>
      <c r="J1940" s="2">
        <f t="shared" si="745"/>
        <v>0.14242358551918491</v>
      </c>
      <c r="K1940" s="2">
        <f t="shared" si="746"/>
        <v>0.84673748103186641</v>
      </c>
      <c r="L1940" s="2">
        <f t="shared" si="747"/>
        <v>0</v>
      </c>
      <c r="M1940" s="2">
        <f t="shared" si="748"/>
        <v>1.0838933448948707E-2</v>
      </c>
      <c r="N1940" s="1">
        <v>657</v>
      </c>
      <c r="O1940" s="1">
        <v>3906</v>
      </c>
      <c r="Q1940" s="61">
        <v>50</v>
      </c>
      <c r="R1940" s="61"/>
      <c r="S1940" s="61"/>
      <c r="T1940" s="61"/>
      <c r="U1940" s="61"/>
      <c r="V1940" s="61"/>
      <c r="W1940" s="61"/>
      <c r="X1940" s="61"/>
      <c r="Y1940" s="61"/>
      <c r="Z1940" s="61"/>
      <c r="BB1940" s="7">
        <f>IF(Q1940&gt;0,RANK(Q1940,(N1940:P1940,Q1940:AE1940)),0)</f>
        <v>3</v>
      </c>
      <c r="BC1940" s="7">
        <f>IF(R1940&gt;0,RANK(R1940,(N1940:P1940,Q1940:AE1940)),0)</f>
        <v>0</v>
      </c>
      <c r="BD1940" s="7">
        <f>IF(T1940&gt;0,RANK(T1940,(N1940:P1940,Q1940:AE1940)),0)</f>
        <v>0</v>
      </c>
      <c r="BE1940" s="7">
        <f>IF(S1940&gt;0,RANK(S1940,(N1940:P1940,Q1940:AE1940)),0)</f>
        <v>0</v>
      </c>
      <c r="BF1940" s="2">
        <f t="shared" si="749"/>
        <v>1.0838933448948623E-2</v>
      </c>
      <c r="BG1940" s="2">
        <f t="shared" si="750"/>
        <v>0</v>
      </c>
      <c r="BH1940" s="2">
        <f t="shared" si="751"/>
        <v>0</v>
      </c>
      <c r="BI1940" s="2">
        <f t="shared" si="752"/>
        <v>0</v>
      </c>
      <c r="BK1940" t="s">
        <v>1134</v>
      </c>
      <c r="BL1940" t="s">
        <v>372</v>
      </c>
      <c r="BO1940" s="99">
        <v>48</v>
      </c>
      <c r="BP1940" s="97">
        <v>93</v>
      </c>
      <c r="BQ1940" s="103">
        <f t="shared" si="753"/>
        <v>48093</v>
      </c>
      <c r="BS1940" s="7" t="s">
        <v>2466</v>
      </c>
    </row>
    <row r="1941" spans="1:71" ht="14" hidden="1" customHeight="1" outlineLevel="1" x14ac:dyDescent="0.2">
      <c r="A1941" t="s">
        <v>944</v>
      </c>
      <c r="B1941" t="s">
        <v>372</v>
      </c>
      <c r="C1941" s="1">
        <f t="shared" si="744"/>
        <v>983</v>
      </c>
      <c r="D1941" s="7">
        <f t="shared" si="754"/>
        <v>2</v>
      </c>
      <c r="E1941" s="7">
        <f t="shared" si="755"/>
        <v>1</v>
      </c>
      <c r="F1941" s="7">
        <f t="shared" si="756"/>
        <v>0</v>
      </c>
      <c r="G1941" s="1">
        <f t="shared" si="757"/>
        <v>680</v>
      </c>
      <c r="H1941" s="2">
        <f t="shared" si="758"/>
        <v>0.69175991861648012</v>
      </c>
      <c r="I1941" s="2"/>
      <c r="J1941" s="2">
        <f t="shared" si="745"/>
        <v>0.14750762970498474</v>
      </c>
      <c r="K1941" s="2">
        <f t="shared" si="746"/>
        <v>0.83926754832146488</v>
      </c>
      <c r="L1941" s="2">
        <f t="shared" si="747"/>
        <v>0</v>
      </c>
      <c r="M1941" s="2">
        <f t="shared" si="748"/>
        <v>1.3224821973550349E-2</v>
      </c>
      <c r="N1941" s="1">
        <v>145</v>
      </c>
      <c r="O1941" s="1">
        <v>825</v>
      </c>
      <c r="Q1941" s="61">
        <v>13</v>
      </c>
      <c r="R1941" s="61"/>
      <c r="S1941" s="61"/>
      <c r="T1941" s="61"/>
      <c r="U1941" s="61"/>
      <c r="V1941" s="61"/>
      <c r="W1941" s="61"/>
      <c r="X1941" s="61"/>
      <c r="Y1941" s="61"/>
      <c r="Z1941" s="61"/>
      <c r="BB1941" s="7">
        <f>IF(Q1941&gt;0,RANK(Q1941,(N1941:P1941,Q1941:AE1941)),0)</f>
        <v>3</v>
      </c>
      <c r="BC1941" s="7">
        <f>IF(R1941&gt;0,RANK(R1941,(N1941:P1941,Q1941:AE1941)),0)</f>
        <v>0</v>
      </c>
      <c r="BD1941" s="7">
        <f>IF(T1941&gt;0,RANK(T1941,(N1941:P1941,Q1941:AE1941)),0)</f>
        <v>0</v>
      </c>
      <c r="BE1941" s="7">
        <f>IF(S1941&gt;0,RANK(S1941,(N1941:P1941,Q1941:AE1941)),0)</f>
        <v>0</v>
      </c>
      <c r="BF1941" s="2">
        <f t="shared" si="749"/>
        <v>1.3224821973550356E-2</v>
      </c>
      <c r="BG1941" s="2">
        <f t="shared" si="750"/>
        <v>0</v>
      </c>
      <c r="BH1941" s="2">
        <f t="shared" si="751"/>
        <v>0</v>
      </c>
      <c r="BI1941" s="2">
        <f t="shared" si="752"/>
        <v>0</v>
      </c>
      <c r="BK1941" t="s">
        <v>944</v>
      </c>
      <c r="BL1941" t="s">
        <v>372</v>
      </c>
      <c r="BO1941" s="99">
        <v>48</v>
      </c>
      <c r="BP1941" s="97">
        <v>95</v>
      </c>
      <c r="BQ1941" s="103">
        <f t="shared" si="753"/>
        <v>48095</v>
      </c>
      <c r="BS1941" s="7" t="s">
        <v>2466</v>
      </c>
    </row>
    <row r="1942" spans="1:71" ht="14" hidden="1" customHeight="1" outlineLevel="1" x14ac:dyDescent="0.2">
      <c r="A1942" t="s">
        <v>1059</v>
      </c>
      <c r="B1942" t="s">
        <v>372</v>
      </c>
      <c r="C1942" s="1">
        <f t="shared" si="744"/>
        <v>14512</v>
      </c>
      <c r="D1942" s="7">
        <f t="shared" si="754"/>
        <v>2</v>
      </c>
      <c r="E1942" s="7">
        <f t="shared" si="755"/>
        <v>1</v>
      </c>
      <c r="F1942" s="7">
        <f t="shared" si="756"/>
        <v>0</v>
      </c>
      <c r="G1942" s="1">
        <f t="shared" si="757"/>
        <v>10240</v>
      </c>
      <c r="H1942" s="2">
        <f t="shared" si="758"/>
        <v>0.70562293274531418</v>
      </c>
      <c r="I1942" s="2"/>
      <c r="J1942" s="2">
        <f t="shared" si="745"/>
        <v>0.14153803748621829</v>
      </c>
      <c r="K1942" s="2">
        <f t="shared" si="746"/>
        <v>0.84716097023153247</v>
      </c>
      <c r="L1942" s="2">
        <f t="shared" si="747"/>
        <v>0</v>
      </c>
      <c r="M1942" s="2">
        <f t="shared" si="748"/>
        <v>1.1300992282249234E-2</v>
      </c>
      <c r="N1942" s="1">
        <v>2054</v>
      </c>
      <c r="O1942" s="1">
        <v>12294</v>
      </c>
      <c r="Q1942" s="61">
        <v>164</v>
      </c>
      <c r="R1942" s="61"/>
      <c r="S1942" s="61"/>
      <c r="T1942" s="61"/>
      <c r="U1942" s="61"/>
      <c r="V1942" s="61"/>
      <c r="W1942" s="61"/>
      <c r="X1942" s="61"/>
      <c r="Y1942" s="61"/>
      <c r="Z1942" s="61"/>
      <c r="BB1942" s="7">
        <f>IF(Q1942&gt;0,RANK(Q1942,(N1942:P1942,Q1942:AE1942)),0)</f>
        <v>3</v>
      </c>
      <c r="BC1942" s="7">
        <f>IF(R1942&gt;0,RANK(R1942,(N1942:P1942,Q1942:AE1942)),0)</f>
        <v>0</v>
      </c>
      <c r="BD1942" s="7">
        <f>IF(T1942&gt;0,RANK(T1942,(N1942:P1942,Q1942:AE1942)),0)</f>
        <v>0</v>
      </c>
      <c r="BE1942" s="7">
        <f>IF(S1942&gt;0,RANK(S1942,(N1942:P1942,Q1942:AE1942)),0)</f>
        <v>0</v>
      </c>
      <c r="BF1942" s="2">
        <f t="shared" si="749"/>
        <v>1.1300992282249173E-2</v>
      </c>
      <c r="BG1942" s="2">
        <f t="shared" si="750"/>
        <v>0</v>
      </c>
      <c r="BH1942" s="2">
        <f t="shared" si="751"/>
        <v>0</v>
      </c>
      <c r="BI1942" s="2">
        <f t="shared" si="752"/>
        <v>0</v>
      </c>
      <c r="BK1942" t="s">
        <v>1059</v>
      </c>
      <c r="BL1942" t="s">
        <v>372</v>
      </c>
      <c r="BO1942" s="99">
        <v>48</v>
      </c>
      <c r="BP1942" s="97">
        <v>97</v>
      </c>
      <c r="BQ1942" s="103">
        <f t="shared" si="753"/>
        <v>48097</v>
      </c>
      <c r="BS1942" s="7" t="s">
        <v>2466</v>
      </c>
    </row>
    <row r="1943" spans="1:71" ht="14" hidden="1" customHeight="1" outlineLevel="1" x14ac:dyDescent="0.2">
      <c r="A1943" t="s">
        <v>1305</v>
      </c>
      <c r="B1943" t="s">
        <v>372</v>
      </c>
      <c r="C1943" s="1">
        <f t="shared" si="744"/>
        <v>15931</v>
      </c>
      <c r="D1943" s="7">
        <f t="shared" si="754"/>
        <v>2</v>
      </c>
      <c r="E1943" s="7">
        <f t="shared" si="755"/>
        <v>1</v>
      </c>
      <c r="F1943" s="7">
        <f t="shared" si="756"/>
        <v>0</v>
      </c>
      <c r="G1943" s="1">
        <f t="shared" si="757"/>
        <v>6889</v>
      </c>
      <c r="H1943" s="2">
        <f t="shared" si="758"/>
        <v>0.43242734291632667</v>
      </c>
      <c r="I1943" s="2"/>
      <c r="J1943" s="2">
        <f t="shared" si="745"/>
        <v>0.27568890841755067</v>
      </c>
      <c r="K1943" s="2">
        <f t="shared" si="746"/>
        <v>0.70811625133387734</v>
      </c>
      <c r="L1943" s="2">
        <f t="shared" si="747"/>
        <v>0</v>
      </c>
      <c r="M1943" s="2">
        <f t="shared" si="748"/>
        <v>1.6194840248571984E-2</v>
      </c>
      <c r="N1943" s="1">
        <v>4392</v>
      </c>
      <c r="O1943" s="1">
        <v>11281</v>
      </c>
      <c r="Q1943" s="61">
        <v>258</v>
      </c>
      <c r="R1943" s="61"/>
      <c r="S1943" s="61"/>
      <c r="T1943" s="61"/>
      <c r="U1943" s="61"/>
      <c r="V1943" s="61"/>
      <c r="W1943" s="61"/>
      <c r="X1943" s="61"/>
      <c r="Y1943" s="61"/>
      <c r="Z1943" s="61"/>
      <c r="BB1943" s="7">
        <f>IF(Q1943&gt;0,RANK(Q1943,(N1943:P1943,Q1943:AE1943)),0)</f>
        <v>3</v>
      </c>
      <c r="BC1943" s="7">
        <f>IF(R1943&gt;0,RANK(R1943,(N1943:P1943,Q1943:AE1943)),0)</f>
        <v>0</v>
      </c>
      <c r="BD1943" s="7">
        <f>IF(T1943&gt;0,RANK(T1943,(N1943:P1943,Q1943:AE1943)),0)</f>
        <v>0</v>
      </c>
      <c r="BE1943" s="7">
        <f>IF(S1943&gt;0,RANK(S1943,(N1943:P1943,Q1943:AE1943)),0)</f>
        <v>0</v>
      </c>
      <c r="BF1943" s="2">
        <f t="shared" si="749"/>
        <v>1.6194840248571967E-2</v>
      </c>
      <c r="BG1943" s="2">
        <f t="shared" si="750"/>
        <v>0</v>
      </c>
      <c r="BH1943" s="2">
        <f t="shared" si="751"/>
        <v>0</v>
      </c>
      <c r="BI1943" s="2">
        <f t="shared" si="752"/>
        <v>0</v>
      </c>
      <c r="BK1943" t="s">
        <v>1305</v>
      </c>
      <c r="BL1943" t="s">
        <v>372</v>
      </c>
      <c r="BO1943" s="99">
        <v>48</v>
      </c>
      <c r="BP1943" s="97">
        <v>99</v>
      </c>
      <c r="BQ1943" s="103">
        <f t="shared" si="753"/>
        <v>48099</v>
      </c>
      <c r="BS1943" s="7" t="s">
        <v>2466</v>
      </c>
    </row>
    <row r="1944" spans="1:71" ht="14" hidden="1" customHeight="1" outlineLevel="1" x14ac:dyDescent="0.2">
      <c r="A1944" t="s">
        <v>1306</v>
      </c>
      <c r="B1944" t="s">
        <v>372</v>
      </c>
      <c r="C1944" s="1">
        <f t="shared" si="744"/>
        <v>559</v>
      </c>
      <c r="D1944" s="7">
        <f t="shared" si="754"/>
        <v>2</v>
      </c>
      <c r="E1944" s="7">
        <f t="shared" si="755"/>
        <v>1</v>
      </c>
      <c r="F1944" s="7">
        <f t="shared" si="756"/>
        <v>0</v>
      </c>
      <c r="G1944" s="1">
        <f t="shared" si="757"/>
        <v>380</v>
      </c>
      <c r="H1944" s="2">
        <f t="shared" si="758"/>
        <v>0.67978533094812166</v>
      </c>
      <c r="I1944" s="2"/>
      <c r="J1944" s="2">
        <f t="shared" si="745"/>
        <v>0.15742397137745975</v>
      </c>
      <c r="K1944" s="2">
        <f t="shared" si="746"/>
        <v>0.83720930232558144</v>
      </c>
      <c r="L1944" s="2">
        <f t="shared" si="747"/>
        <v>0</v>
      </c>
      <c r="M1944" s="2">
        <f t="shared" si="748"/>
        <v>5.3667262969587792E-3</v>
      </c>
      <c r="N1944" s="1">
        <v>88</v>
      </c>
      <c r="O1944" s="1">
        <v>468</v>
      </c>
      <c r="Q1944" s="61">
        <v>3</v>
      </c>
      <c r="R1944" s="61"/>
      <c r="S1944" s="61"/>
      <c r="T1944" s="61"/>
      <c r="U1944" s="61"/>
      <c r="V1944" s="61"/>
      <c r="W1944" s="61"/>
      <c r="X1944" s="61"/>
      <c r="Y1944" s="61"/>
      <c r="Z1944" s="61"/>
      <c r="BB1944" s="7">
        <f>IF(Q1944&gt;0,RANK(Q1944,(N1944:P1944,Q1944:AE1944)),0)</f>
        <v>3</v>
      </c>
      <c r="BC1944" s="7">
        <f>IF(R1944&gt;0,RANK(R1944,(N1944:P1944,Q1944:AE1944)),0)</f>
        <v>0</v>
      </c>
      <c r="BD1944" s="7">
        <f>IF(T1944&gt;0,RANK(T1944,(N1944:P1944,Q1944:AE1944)),0)</f>
        <v>0</v>
      </c>
      <c r="BE1944" s="7">
        <f>IF(S1944&gt;0,RANK(S1944,(N1944:P1944,Q1944:AE1944)),0)</f>
        <v>0</v>
      </c>
      <c r="BF1944" s="2">
        <f t="shared" si="749"/>
        <v>5.3667262969588547E-3</v>
      </c>
      <c r="BG1944" s="2">
        <f t="shared" si="750"/>
        <v>0</v>
      </c>
      <c r="BH1944" s="2">
        <f t="shared" si="751"/>
        <v>0</v>
      </c>
      <c r="BI1944" s="2">
        <f t="shared" si="752"/>
        <v>0</v>
      </c>
      <c r="BK1944" t="s">
        <v>1306</v>
      </c>
      <c r="BL1944" t="s">
        <v>372</v>
      </c>
      <c r="BO1944" s="99">
        <v>48</v>
      </c>
      <c r="BP1944" s="97">
        <v>101</v>
      </c>
      <c r="BQ1944" s="103">
        <f t="shared" si="753"/>
        <v>48101</v>
      </c>
      <c r="BS1944" s="7" t="s">
        <v>2466</v>
      </c>
    </row>
    <row r="1945" spans="1:71" ht="14" hidden="1" customHeight="1" outlineLevel="1" x14ac:dyDescent="0.2">
      <c r="A1945" t="s">
        <v>2288</v>
      </c>
      <c r="B1945" t="s">
        <v>372</v>
      </c>
      <c r="C1945" s="1">
        <f t="shared" si="744"/>
        <v>1047</v>
      </c>
      <c r="D1945" s="7">
        <f t="shared" si="754"/>
        <v>2</v>
      </c>
      <c r="E1945" s="7">
        <f t="shared" si="755"/>
        <v>1</v>
      </c>
      <c r="F1945" s="7">
        <f t="shared" si="756"/>
        <v>0</v>
      </c>
      <c r="G1945" s="1">
        <f t="shared" si="757"/>
        <v>645</v>
      </c>
      <c r="H1945" s="2">
        <f t="shared" si="758"/>
        <v>0.61604584527220629</v>
      </c>
      <c r="I1945" s="2"/>
      <c r="J1945" s="2">
        <f t="shared" si="745"/>
        <v>0.18815663801337154</v>
      </c>
      <c r="K1945" s="2">
        <f t="shared" si="746"/>
        <v>0.80420248328557786</v>
      </c>
      <c r="L1945" s="2">
        <f t="shared" si="747"/>
        <v>0</v>
      </c>
      <c r="M1945" s="2">
        <f t="shared" si="748"/>
        <v>7.6408787010505685E-3</v>
      </c>
      <c r="N1945" s="1">
        <v>197</v>
      </c>
      <c r="O1945" s="1">
        <v>842</v>
      </c>
      <c r="Q1945" s="61">
        <v>8</v>
      </c>
      <c r="R1945" s="61"/>
      <c r="S1945" s="61"/>
      <c r="T1945" s="61"/>
      <c r="U1945" s="61"/>
      <c r="V1945" s="61"/>
      <c r="W1945" s="61"/>
      <c r="X1945" s="61"/>
      <c r="Y1945" s="61"/>
      <c r="Z1945" s="61"/>
      <c r="BB1945" s="7">
        <f>IF(Q1945&gt;0,RANK(Q1945,(N1945:P1945,Q1945:AE1945)),0)</f>
        <v>3</v>
      </c>
      <c r="BC1945" s="7">
        <f>IF(R1945&gt;0,RANK(R1945,(N1945:P1945,Q1945:AE1945)),0)</f>
        <v>0</v>
      </c>
      <c r="BD1945" s="7">
        <f>IF(T1945&gt;0,RANK(T1945,(N1945:P1945,Q1945:AE1945)),0)</f>
        <v>0</v>
      </c>
      <c r="BE1945" s="7">
        <f>IF(S1945&gt;0,RANK(S1945,(N1945:P1945,Q1945:AE1945)),0)</f>
        <v>0</v>
      </c>
      <c r="BF1945" s="2">
        <f t="shared" si="749"/>
        <v>7.6408787010506206E-3</v>
      </c>
      <c r="BG1945" s="2">
        <f t="shared" si="750"/>
        <v>0</v>
      </c>
      <c r="BH1945" s="2">
        <f t="shared" si="751"/>
        <v>0</v>
      </c>
      <c r="BI1945" s="2">
        <f t="shared" si="752"/>
        <v>0</v>
      </c>
      <c r="BK1945" t="s">
        <v>2288</v>
      </c>
      <c r="BL1945" t="s">
        <v>372</v>
      </c>
      <c r="BO1945" s="99">
        <v>48</v>
      </c>
      <c r="BP1945" s="97">
        <v>103</v>
      </c>
      <c r="BQ1945" s="103">
        <f t="shared" si="753"/>
        <v>48103</v>
      </c>
      <c r="BS1945" s="7" t="s">
        <v>2466</v>
      </c>
    </row>
    <row r="1946" spans="1:71" ht="14" hidden="1" customHeight="1" outlineLevel="1" x14ac:dyDescent="0.2">
      <c r="A1946" t="s">
        <v>941</v>
      </c>
      <c r="B1946" t="s">
        <v>372</v>
      </c>
      <c r="C1946" s="1">
        <f t="shared" si="744"/>
        <v>1266</v>
      </c>
      <c r="D1946" s="7">
        <f t="shared" si="754"/>
        <v>2</v>
      </c>
      <c r="E1946" s="7">
        <f t="shared" si="755"/>
        <v>1</v>
      </c>
      <c r="F1946" s="7">
        <f t="shared" si="756"/>
        <v>0</v>
      </c>
      <c r="G1946" s="1">
        <f t="shared" si="757"/>
        <v>588</v>
      </c>
      <c r="H1946" s="2">
        <f t="shared" si="758"/>
        <v>0.46445497630331756</v>
      </c>
      <c r="I1946" s="2"/>
      <c r="J1946" s="2">
        <f t="shared" si="745"/>
        <v>0.26303317535545023</v>
      </c>
      <c r="K1946" s="2">
        <f t="shared" si="746"/>
        <v>0.72748815165876779</v>
      </c>
      <c r="L1946" s="2">
        <f t="shared" si="747"/>
        <v>0</v>
      </c>
      <c r="M1946" s="2">
        <f t="shared" si="748"/>
        <v>9.4786729857819774E-3</v>
      </c>
      <c r="N1946" s="1">
        <v>333</v>
      </c>
      <c r="O1946" s="1">
        <v>921</v>
      </c>
      <c r="Q1946" s="61">
        <v>12</v>
      </c>
      <c r="R1946" s="61"/>
      <c r="S1946" s="61"/>
      <c r="T1946" s="61"/>
      <c r="U1946" s="61"/>
      <c r="V1946" s="61"/>
      <c r="W1946" s="61"/>
      <c r="X1946" s="61"/>
      <c r="Y1946" s="61"/>
      <c r="Z1946" s="61"/>
      <c r="BB1946" s="7">
        <f>IF(Q1946&gt;0,RANK(Q1946,(N1946:P1946,Q1946:AE1946)),0)</f>
        <v>3</v>
      </c>
      <c r="BC1946" s="7">
        <f>IF(R1946&gt;0,RANK(R1946,(N1946:P1946,Q1946:AE1946)),0)</f>
        <v>0</v>
      </c>
      <c r="BD1946" s="7">
        <f>IF(T1946&gt;0,RANK(T1946,(N1946:P1946,Q1946:AE1946)),0)</f>
        <v>0</v>
      </c>
      <c r="BE1946" s="7">
        <f>IF(S1946&gt;0,RANK(S1946,(N1946:P1946,Q1946:AE1946)),0)</f>
        <v>0</v>
      </c>
      <c r="BF1946" s="2">
        <f t="shared" si="749"/>
        <v>9.4786729857819912E-3</v>
      </c>
      <c r="BG1946" s="2">
        <f t="shared" si="750"/>
        <v>0</v>
      </c>
      <c r="BH1946" s="2">
        <f t="shared" si="751"/>
        <v>0</v>
      </c>
      <c r="BI1946" s="2">
        <f t="shared" si="752"/>
        <v>0</v>
      </c>
      <c r="BK1946" t="s">
        <v>941</v>
      </c>
      <c r="BL1946" t="s">
        <v>372</v>
      </c>
      <c r="BO1946" s="99">
        <v>48</v>
      </c>
      <c r="BP1946" s="97">
        <v>105</v>
      </c>
      <c r="BQ1946" s="103">
        <f t="shared" si="753"/>
        <v>48105</v>
      </c>
      <c r="BS1946" s="7" t="s">
        <v>2466</v>
      </c>
    </row>
    <row r="1947" spans="1:71" ht="14" hidden="1" customHeight="1" outlineLevel="1" x14ac:dyDescent="0.2">
      <c r="A1947" t="s">
        <v>1307</v>
      </c>
      <c r="B1947" t="s">
        <v>372</v>
      </c>
      <c r="C1947" s="1">
        <f t="shared" si="744"/>
        <v>1417</v>
      </c>
      <c r="D1947" s="7">
        <f t="shared" si="754"/>
        <v>2</v>
      </c>
      <c r="E1947" s="7">
        <f t="shared" si="755"/>
        <v>1</v>
      </c>
      <c r="F1947" s="7">
        <f t="shared" si="756"/>
        <v>0</v>
      </c>
      <c r="G1947" s="1">
        <f t="shared" si="757"/>
        <v>613</v>
      </c>
      <c r="H1947" s="2">
        <f t="shared" si="758"/>
        <v>0.43260409315455189</v>
      </c>
      <c r="I1947" s="2"/>
      <c r="J1947" s="2">
        <f t="shared" si="745"/>
        <v>0.27664079040225831</v>
      </c>
      <c r="K1947" s="2">
        <f t="shared" si="746"/>
        <v>0.70924488355681015</v>
      </c>
      <c r="L1947" s="2">
        <f t="shared" si="747"/>
        <v>0</v>
      </c>
      <c r="M1947" s="2">
        <f t="shared" si="748"/>
        <v>1.4114326040931546E-2</v>
      </c>
      <c r="N1947" s="1">
        <v>392</v>
      </c>
      <c r="O1947" s="1">
        <v>1005</v>
      </c>
      <c r="Q1947" s="61">
        <v>20</v>
      </c>
      <c r="R1947" s="61"/>
      <c r="S1947" s="61"/>
      <c r="T1947" s="61"/>
      <c r="U1947" s="61"/>
      <c r="V1947" s="61"/>
      <c r="W1947" s="61"/>
      <c r="X1947" s="61"/>
      <c r="Y1947" s="61"/>
      <c r="Z1947" s="61"/>
      <c r="BB1947" s="7">
        <f>IF(Q1947&gt;0,RANK(Q1947,(N1947:P1947,Q1947:AE1947)),0)</f>
        <v>3</v>
      </c>
      <c r="BC1947" s="7">
        <f>IF(R1947&gt;0,RANK(R1947,(N1947:P1947,Q1947:AE1947)),0)</f>
        <v>0</v>
      </c>
      <c r="BD1947" s="7">
        <f>IF(T1947&gt;0,RANK(T1947,(N1947:P1947,Q1947:AE1947)),0)</f>
        <v>0</v>
      </c>
      <c r="BE1947" s="7">
        <f>IF(S1947&gt;0,RANK(S1947,(N1947:P1947,Q1947:AE1947)),0)</f>
        <v>0</v>
      </c>
      <c r="BF1947" s="2">
        <f t="shared" si="749"/>
        <v>1.4114326040931546E-2</v>
      </c>
      <c r="BG1947" s="2">
        <f t="shared" si="750"/>
        <v>0</v>
      </c>
      <c r="BH1947" s="2">
        <f t="shared" si="751"/>
        <v>0</v>
      </c>
      <c r="BI1947" s="2">
        <f t="shared" si="752"/>
        <v>0</v>
      </c>
      <c r="BK1947" t="s">
        <v>1307</v>
      </c>
      <c r="BL1947" t="s">
        <v>372</v>
      </c>
      <c r="BO1947" s="99">
        <v>48</v>
      </c>
      <c r="BP1947" s="97">
        <v>107</v>
      </c>
      <c r="BQ1947" s="103">
        <f t="shared" si="753"/>
        <v>48107</v>
      </c>
      <c r="BS1947" s="7" t="s">
        <v>2466</v>
      </c>
    </row>
    <row r="1948" spans="1:71" ht="14" hidden="1" customHeight="1" outlineLevel="1" x14ac:dyDescent="0.2">
      <c r="A1948" t="s">
        <v>2261</v>
      </c>
      <c r="B1948" t="s">
        <v>372</v>
      </c>
      <c r="C1948" s="1">
        <f t="shared" si="744"/>
        <v>757</v>
      </c>
      <c r="D1948" s="7">
        <f t="shared" si="754"/>
        <v>1</v>
      </c>
      <c r="E1948" s="7">
        <f t="shared" si="755"/>
        <v>2</v>
      </c>
      <c r="F1948" s="7">
        <f t="shared" si="756"/>
        <v>0</v>
      </c>
      <c r="G1948" s="1">
        <f t="shared" si="757"/>
        <v>98</v>
      </c>
      <c r="H1948" s="2">
        <f t="shared" si="758"/>
        <v>0.12945838837516513</v>
      </c>
      <c r="I1948" s="2"/>
      <c r="J1948" s="2">
        <f t="shared" si="745"/>
        <v>0.55746367239101713</v>
      </c>
      <c r="K1948" s="2">
        <f t="shared" si="746"/>
        <v>0.42800528401585203</v>
      </c>
      <c r="L1948" s="2">
        <f t="shared" si="747"/>
        <v>0</v>
      </c>
      <c r="M1948" s="2">
        <f t="shared" si="748"/>
        <v>1.4531043593130843E-2</v>
      </c>
      <c r="N1948" s="1">
        <v>422</v>
      </c>
      <c r="O1948" s="1">
        <v>324</v>
      </c>
      <c r="Q1948" s="61">
        <v>11</v>
      </c>
      <c r="R1948" s="61"/>
      <c r="S1948" s="61"/>
      <c r="T1948" s="61"/>
      <c r="U1948" s="61"/>
      <c r="V1948" s="61"/>
      <c r="W1948" s="61"/>
      <c r="X1948" s="61"/>
      <c r="Y1948" s="61"/>
      <c r="Z1948" s="61"/>
      <c r="BB1948" s="7">
        <f>IF(Q1948&gt;0,RANK(Q1948,(N1948:P1948,Q1948:AE1948)),0)</f>
        <v>3</v>
      </c>
      <c r="BC1948" s="7">
        <f>IF(R1948&gt;0,RANK(R1948,(N1948:P1948,Q1948:AE1948)),0)</f>
        <v>0</v>
      </c>
      <c r="BD1948" s="7">
        <f>IF(T1948&gt;0,RANK(T1948,(N1948:P1948,Q1948:AE1948)),0)</f>
        <v>0</v>
      </c>
      <c r="BE1948" s="7">
        <f>IF(S1948&gt;0,RANK(S1948,(N1948:P1948,Q1948:AE1948)),0)</f>
        <v>0</v>
      </c>
      <c r="BF1948" s="2">
        <f t="shared" si="749"/>
        <v>1.4531043593130779E-2</v>
      </c>
      <c r="BG1948" s="2">
        <f t="shared" si="750"/>
        <v>0</v>
      </c>
      <c r="BH1948" s="2">
        <f t="shared" si="751"/>
        <v>0</v>
      </c>
      <c r="BI1948" s="2">
        <f t="shared" si="752"/>
        <v>0</v>
      </c>
      <c r="BK1948" t="s">
        <v>2261</v>
      </c>
      <c r="BL1948" t="s">
        <v>372</v>
      </c>
      <c r="BO1948" s="99">
        <v>48</v>
      </c>
      <c r="BP1948" s="97">
        <v>109</v>
      </c>
      <c r="BQ1948" s="103">
        <f t="shared" si="753"/>
        <v>48109</v>
      </c>
      <c r="BS1948" s="7" t="s">
        <v>2466</v>
      </c>
    </row>
    <row r="1949" spans="1:71" ht="14" hidden="1" customHeight="1" outlineLevel="1" x14ac:dyDescent="0.2">
      <c r="A1949" t="s">
        <v>2262</v>
      </c>
      <c r="B1949" t="s">
        <v>372</v>
      </c>
      <c r="C1949" s="1">
        <f t="shared" si="744"/>
        <v>1122</v>
      </c>
      <c r="D1949" s="7">
        <f t="shared" si="754"/>
        <v>2</v>
      </c>
      <c r="E1949" s="7">
        <f t="shared" si="755"/>
        <v>1</v>
      </c>
      <c r="F1949" s="7">
        <f t="shared" si="756"/>
        <v>0</v>
      </c>
      <c r="G1949" s="1">
        <f t="shared" si="757"/>
        <v>856</v>
      </c>
      <c r="H1949" s="2">
        <f t="shared" si="758"/>
        <v>0.76292335115864529</v>
      </c>
      <c r="I1949" s="2"/>
      <c r="J1949" s="2">
        <f t="shared" si="745"/>
        <v>0.11497326203208556</v>
      </c>
      <c r="K1949" s="2">
        <f t="shared" si="746"/>
        <v>0.87789661319073087</v>
      </c>
      <c r="L1949" s="2">
        <f t="shared" si="747"/>
        <v>0</v>
      </c>
      <c r="M1949" s="2">
        <f t="shared" si="748"/>
        <v>7.1301247771835552E-3</v>
      </c>
      <c r="N1949" s="1">
        <v>129</v>
      </c>
      <c r="O1949" s="1">
        <v>985</v>
      </c>
      <c r="Q1949" s="61">
        <v>8</v>
      </c>
      <c r="R1949" s="61"/>
      <c r="S1949" s="61"/>
      <c r="T1949" s="61"/>
      <c r="U1949" s="61"/>
      <c r="V1949" s="61"/>
      <c r="W1949" s="61"/>
      <c r="X1949" s="61"/>
      <c r="Y1949" s="61"/>
      <c r="Z1949" s="61"/>
      <c r="BB1949" s="7">
        <f>IF(Q1949&gt;0,RANK(Q1949,(N1949:P1949,Q1949:AE1949)),0)</f>
        <v>3</v>
      </c>
      <c r="BC1949" s="7">
        <f>IF(R1949&gt;0,RANK(R1949,(N1949:P1949,Q1949:AE1949)),0)</f>
        <v>0</v>
      </c>
      <c r="BD1949" s="7">
        <f>IF(T1949&gt;0,RANK(T1949,(N1949:P1949,Q1949:AE1949)),0)</f>
        <v>0</v>
      </c>
      <c r="BE1949" s="7">
        <f>IF(S1949&gt;0,RANK(S1949,(N1949:P1949,Q1949:AE1949)),0)</f>
        <v>0</v>
      </c>
      <c r="BF1949" s="2">
        <f t="shared" si="749"/>
        <v>7.1301247771836003E-3</v>
      </c>
      <c r="BG1949" s="2">
        <f t="shared" si="750"/>
        <v>0</v>
      </c>
      <c r="BH1949" s="2">
        <f t="shared" si="751"/>
        <v>0</v>
      </c>
      <c r="BI1949" s="2">
        <f t="shared" si="752"/>
        <v>0</v>
      </c>
      <c r="BK1949" t="s">
        <v>2262</v>
      </c>
      <c r="BL1949" t="s">
        <v>372</v>
      </c>
      <c r="BO1949" s="99">
        <v>48</v>
      </c>
      <c r="BP1949" s="97">
        <v>111</v>
      </c>
      <c r="BQ1949" s="103">
        <f t="shared" si="753"/>
        <v>48111</v>
      </c>
      <c r="BS1949" s="7" t="s">
        <v>2466</v>
      </c>
    </row>
    <row r="1950" spans="1:71" ht="14" hidden="1" customHeight="1" outlineLevel="1" x14ac:dyDescent="0.2">
      <c r="A1950" t="s">
        <v>780</v>
      </c>
      <c r="B1950" t="s">
        <v>372</v>
      </c>
      <c r="C1950" s="1">
        <f t="shared" si="744"/>
        <v>723897</v>
      </c>
      <c r="D1950" s="7">
        <f t="shared" si="754"/>
        <v>1</v>
      </c>
      <c r="E1950" s="7">
        <f t="shared" si="755"/>
        <v>2</v>
      </c>
      <c r="F1950" s="7">
        <f t="shared" si="756"/>
        <v>0</v>
      </c>
      <c r="G1950" s="1">
        <f t="shared" si="757"/>
        <v>141549</v>
      </c>
      <c r="H1950" s="2">
        <f t="shared" si="758"/>
        <v>0.19553748668664189</v>
      </c>
      <c r="I1950" s="2"/>
      <c r="J1950" s="2">
        <f t="shared" si="745"/>
        <v>0.58738743218993861</v>
      </c>
      <c r="K1950" s="2">
        <f t="shared" si="746"/>
        <v>0.39184994550329671</v>
      </c>
      <c r="L1950" s="2">
        <f t="shared" si="747"/>
        <v>0</v>
      </c>
      <c r="M1950" s="2">
        <f t="shared" si="748"/>
        <v>2.0762622306764678E-2</v>
      </c>
      <c r="N1950" s="1">
        <v>425208</v>
      </c>
      <c r="O1950" s="1">
        <v>283659</v>
      </c>
      <c r="Q1950" s="61">
        <v>15030</v>
      </c>
      <c r="R1950" s="61"/>
      <c r="S1950" s="61"/>
      <c r="T1950" s="61"/>
      <c r="U1950" s="61"/>
      <c r="V1950" s="61"/>
      <c r="W1950" s="61"/>
      <c r="X1950" s="61"/>
      <c r="Y1950" s="61"/>
      <c r="Z1950" s="61"/>
      <c r="BB1950" s="7">
        <f>IF(Q1950&gt;0,RANK(Q1950,(N1950:P1950,Q1950:AE1950)),0)</f>
        <v>3</v>
      </c>
      <c r="BC1950" s="7">
        <f>IF(R1950&gt;0,RANK(R1950,(N1950:P1950,Q1950:AE1950)),0)</f>
        <v>0</v>
      </c>
      <c r="BD1950" s="7">
        <f>IF(T1950&gt;0,RANK(T1950,(N1950:P1950,Q1950:AE1950)),0)</f>
        <v>0</v>
      </c>
      <c r="BE1950" s="7">
        <f>IF(S1950&gt;0,RANK(S1950,(N1950:P1950,Q1950:AE1950)),0)</f>
        <v>0</v>
      </c>
      <c r="BF1950" s="2">
        <f t="shared" si="749"/>
        <v>2.0762622306764636E-2</v>
      </c>
      <c r="BG1950" s="2">
        <f t="shared" si="750"/>
        <v>0</v>
      </c>
      <c r="BH1950" s="2">
        <f t="shared" si="751"/>
        <v>0</v>
      </c>
      <c r="BI1950" s="2">
        <f t="shared" si="752"/>
        <v>0</v>
      </c>
      <c r="BK1950" t="s">
        <v>780</v>
      </c>
      <c r="BL1950" t="s">
        <v>372</v>
      </c>
      <c r="BO1950" s="99">
        <v>48</v>
      </c>
      <c r="BP1950" s="97">
        <v>113</v>
      </c>
      <c r="BQ1950" s="103">
        <f t="shared" si="753"/>
        <v>48113</v>
      </c>
      <c r="BS1950" s="7" t="s">
        <v>2466</v>
      </c>
    </row>
    <row r="1951" spans="1:71" ht="14" hidden="1" customHeight="1" outlineLevel="1" x14ac:dyDescent="0.2">
      <c r="A1951" t="s">
        <v>2400</v>
      </c>
      <c r="B1951" t="s">
        <v>372</v>
      </c>
      <c r="C1951" s="1">
        <f t="shared" si="744"/>
        <v>3009</v>
      </c>
      <c r="D1951" s="7">
        <f t="shared" si="754"/>
        <v>2</v>
      </c>
      <c r="E1951" s="7">
        <f t="shared" si="755"/>
        <v>1</v>
      </c>
      <c r="F1951" s="7">
        <f t="shared" si="756"/>
        <v>0</v>
      </c>
      <c r="G1951" s="1">
        <f t="shared" si="757"/>
        <v>1501</v>
      </c>
      <c r="H1951" s="2">
        <f t="shared" si="758"/>
        <v>0.49883682286473913</v>
      </c>
      <c r="I1951" s="2"/>
      <c r="J1951" s="2">
        <f t="shared" si="745"/>
        <v>0.24559654370222667</v>
      </c>
      <c r="K1951" s="2">
        <f t="shared" si="746"/>
        <v>0.74443336656696579</v>
      </c>
      <c r="L1951" s="2">
        <f t="shared" si="747"/>
        <v>0</v>
      </c>
      <c r="M1951" s="2">
        <f t="shared" si="748"/>
        <v>9.9700897308074854E-3</v>
      </c>
      <c r="N1951" s="1">
        <v>739</v>
      </c>
      <c r="O1951" s="1">
        <v>2240</v>
      </c>
      <c r="Q1951" s="61">
        <v>30</v>
      </c>
      <c r="R1951" s="61"/>
      <c r="S1951" s="61"/>
      <c r="T1951" s="61"/>
      <c r="U1951" s="61"/>
      <c r="V1951" s="61"/>
      <c r="W1951" s="61"/>
      <c r="X1951" s="61"/>
      <c r="Y1951" s="61"/>
      <c r="Z1951" s="61"/>
      <c r="BB1951" s="7">
        <f>IF(Q1951&gt;0,RANK(Q1951,(N1951:P1951,Q1951:AE1951)),0)</f>
        <v>3</v>
      </c>
      <c r="BC1951" s="7">
        <f>IF(R1951&gt;0,RANK(R1951,(N1951:P1951,Q1951:AE1951)),0)</f>
        <v>0</v>
      </c>
      <c r="BD1951" s="7">
        <f>IF(T1951&gt;0,RANK(T1951,(N1951:P1951,Q1951:AE1951)),0)</f>
        <v>0</v>
      </c>
      <c r="BE1951" s="7">
        <f>IF(S1951&gt;0,RANK(S1951,(N1951:P1951,Q1951:AE1951)),0)</f>
        <v>0</v>
      </c>
      <c r="BF1951" s="2">
        <f t="shared" si="749"/>
        <v>9.9700897308075773E-3</v>
      </c>
      <c r="BG1951" s="2">
        <f t="shared" si="750"/>
        <v>0</v>
      </c>
      <c r="BH1951" s="2">
        <f t="shared" si="751"/>
        <v>0</v>
      </c>
      <c r="BI1951" s="2">
        <f t="shared" si="752"/>
        <v>0</v>
      </c>
      <c r="BK1951" t="s">
        <v>2400</v>
      </c>
      <c r="BL1951" t="s">
        <v>372</v>
      </c>
      <c r="BO1951" s="99">
        <v>48</v>
      </c>
      <c r="BP1951" s="97">
        <v>115</v>
      </c>
      <c r="BQ1951" s="103">
        <f t="shared" si="753"/>
        <v>48115</v>
      </c>
      <c r="BS1951" s="7" t="s">
        <v>2466</v>
      </c>
    </row>
    <row r="1952" spans="1:71" ht="14" hidden="1" customHeight="1" outlineLevel="1" x14ac:dyDescent="0.2">
      <c r="A1952" t="s">
        <v>1476</v>
      </c>
      <c r="B1952" t="s">
        <v>372</v>
      </c>
      <c r="C1952" s="1">
        <f t="shared" si="744"/>
        <v>3773</v>
      </c>
      <c r="D1952" s="7">
        <f t="shared" si="754"/>
        <v>2</v>
      </c>
      <c r="E1952" s="7">
        <f t="shared" si="755"/>
        <v>1</v>
      </c>
      <c r="F1952" s="7">
        <f t="shared" si="756"/>
        <v>0</v>
      </c>
      <c r="G1952" s="1">
        <f t="shared" si="757"/>
        <v>1831</v>
      </c>
      <c r="H1952" s="2">
        <f t="shared" si="758"/>
        <v>0.48529021998409755</v>
      </c>
      <c r="I1952" s="2"/>
      <c r="J1952" s="2">
        <f t="shared" si="745"/>
        <v>0.25364431486880468</v>
      </c>
      <c r="K1952" s="2">
        <f t="shared" si="746"/>
        <v>0.73893453485290217</v>
      </c>
      <c r="L1952" s="2">
        <f t="shared" si="747"/>
        <v>0</v>
      </c>
      <c r="M1952" s="2">
        <f t="shared" si="748"/>
        <v>7.4211502782931538E-3</v>
      </c>
      <c r="N1952" s="1">
        <v>957</v>
      </c>
      <c r="O1952" s="1">
        <v>2788</v>
      </c>
      <c r="Q1952" s="61">
        <v>28</v>
      </c>
      <c r="R1952" s="61"/>
      <c r="S1952" s="61"/>
      <c r="T1952" s="61"/>
      <c r="U1952" s="61"/>
      <c r="V1952" s="61"/>
      <c r="W1952" s="61"/>
      <c r="X1952" s="61"/>
      <c r="Y1952" s="61"/>
      <c r="Z1952" s="61"/>
      <c r="BB1952" s="7">
        <f>IF(Q1952&gt;0,RANK(Q1952,(N1952:P1952,Q1952:AE1952)),0)</f>
        <v>3</v>
      </c>
      <c r="BC1952" s="7">
        <f>IF(R1952&gt;0,RANK(R1952,(N1952:P1952,Q1952:AE1952)),0)</f>
        <v>0</v>
      </c>
      <c r="BD1952" s="7">
        <f>IF(T1952&gt;0,RANK(T1952,(N1952:P1952,Q1952:AE1952)),0)</f>
        <v>0</v>
      </c>
      <c r="BE1952" s="7">
        <f>IF(S1952&gt;0,RANK(S1952,(N1952:P1952,Q1952:AE1952)),0)</f>
        <v>0</v>
      </c>
      <c r="BF1952" s="2">
        <f t="shared" si="749"/>
        <v>7.4211502782931356E-3</v>
      </c>
      <c r="BG1952" s="2">
        <f t="shared" si="750"/>
        <v>0</v>
      </c>
      <c r="BH1952" s="2">
        <f t="shared" si="751"/>
        <v>0</v>
      </c>
      <c r="BI1952" s="2">
        <f t="shared" si="752"/>
        <v>0</v>
      </c>
      <c r="BK1952" t="s">
        <v>1476</v>
      </c>
      <c r="BL1952" t="s">
        <v>372</v>
      </c>
      <c r="BO1952" s="99">
        <v>48</v>
      </c>
      <c r="BP1952" s="97">
        <v>117</v>
      </c>
      <c r="BQ1952" s="103">
        <f t="shared" si="753"/>
        <v>48117</v>
      </c>
      <c r="BS1952" s="7" t="s">
        <v>2466</v>
      </c>
    </row>
    <row r="1953" spans="1:71" ht="14" hidden="1" customHeight="1" outlineLevel="1" x14ac:dyDescent="0.2">
      <c r="A1953" t="s">
        <v>2111</v>
      </c>
      <c r="B1953" t="s">
        <v>372</v>
      </c>
      <c r="C1953" s="1">
        <f t="shared" si="744"/>
        <v>1936</v>
      </c>
      <c r="D1953" s="7">
        <f t="shared" si="754"/>
        <v>2</v>
      </c>
      <c r="E1953" s="7">
        <f t="shared" si="755"/>
        <v>1</v>
      </c>
      <c r="F1953" s="7">
        <f t="shared" si="756"/>
        <v>0</v>
      </c>
      <c r="G1953" s="1">
        <f t="shared" si="757"/>
        <v>1305</v>
      </c>
      <c r="H1953" s="2">
        <f t="shared" si="758"/>
        <v>0.67407024793388426</v>
      </c>
      <c r="I1953" s="2"/>
      <c r="J1953" s="2">
        <f t="shared" si="745"/>
        <v>0.15547520661157024</v>
      </c>
      <c r="K1953" s="2">
        <f t="shared" si="746"/>
        <v>0.82954545454545459</v>
      </c>
      <c r="L1953" s="2">
        <f t="shared" si="747"/>
        <v>0</v>
      </c>
      <c r="M1953" s="2">
        <f t="shared" si="748"/>
        <v>1.4979338842975198E-2</v>
      </c>
      <c r="N1953" s="1">
        <v>301</v>
      </c>
      <c r="O1953" s="1">
        <v>1606</v>
      </c>
      <c r="Q1953" s="61">
        <v>29</v>
      </c>
      <c r="R1953" s="61"/>
      <c r="S1953" s="61"/>
      <c r="T1953" s="61"/>
      <c r="U1953" s="61"/>
      <c r="V1953" s="61"/>
      <c r="W1953" s="61"/>
      <c r="X1953" s="61"/>
      <c r="Y1953" s="61"/>
      <c r="Z1953" s="61"/>
      <c r="BB1953" s="7">
        <f>IF(Q1953&gt;0,RANK(Q1953,(N1953:P1953,Q1953:AE1953)),0)</f>
        <v>3</v>
      </c>
      <c r="BC1953" s="7">
        <f>IF(R1953&gt;0,RANK(R1953,(N1953:P1953,Q1953:AE1953)),0)</f>
        <v>0</v>
      </c>
      <c r="BD1953" s="7">
        <f>IF(T1953&gt;0,RANK(T1953,(N1953:P1953,Q1953:AE1953)),0)</f>
        <v>0</v>
      </c>
      <c r="BE1953" s="7">
        <f>IF(S1953&gt;0,RANK(S1953,(N1953:P1953,Q1953:AE1953)),0)</f>
        <v>0</v>
      </c>
      <c r="BF1953" s="2">
        <f t="shared" si="749"/>
        <v>1.4979338842975207E-2</v>
      </c>
      <c r="BG1953" s="2">
        <f t="shared" si="750"/>
        <v>0</v>
      </c>
      <c r="BH1953" s="2">
        <f t="shared" si="751"/>
        <v>0</v>
      </c>
      <c r="BI1953" s="2">
        <f t="shared" si="752"/>
        <v>0</v>
      </c>
      <c r="BK1953" t="s">
        <v>2111</v>
      </c>
      <c r="BL1953" t="s">
        <v>372</v>
      </c>
      <c r="BO1953" s="99">
        <v>48</v>
      </c>
      <c r="BP1953" s="97">
        <v>119</v>
      </c>
      <c r="BQ1953" s="103">
        <f t="shared" si="753"/>
        <v>48119</v>
      </c>
      <c r="BS1953" s="7" t="s">
        <v>2466</v>
      </c>
    </row>
    <row r="1954" spans="1:71" ht="14" hidden="1" customHeight="1" outlineLevel="1" x14ac:dyDescent="0.2">
      <c r="A1954" t="s">
        <v>920</v>
      </c>
      <c r="B1954" t="s">
        <v>372</v>
      </c>
      <c r="C1954" s="1">
        <f t="shared" si="744"/>
        <v>294474</v>
      </c>
      <c r="D1954" s="7">
        <f t="shared" si="754"/>
        <v>2</v>
      </c>
      <c r="E1954" s="7">
        <f t="shared" si="755"/>
        <v>1</v>
      </c>
      <c r="F1954" s="7">
        <f t="shared" si="756"/>
        <v>0</v>
      </c>
      <c r="G1954" s="1">
        <f t="shared" si="757"/>
        <v>60664</v>
      </c>
      <c r="H1954" s="2">
        <f t="shared" si="758"/>
        <v>0.2060080007063442</v>
      </c>
      <c r="I1954" s="2"/>
      <c r="J1954" s="2">
        <f t="shared" si="745"/>
        <v>0.38647894211373501</v>
      </c>
      <c r="K1954" s="2">
        <f t="shared" si="746"/>
        <v>0.59248694282007919</v>
      </c>
      <c r="L1954" s="2">
        <f t="shared" si="747"/>
        <v>0</v>
      </c>
      <c r="M1954" s="2">
        <f t="shared" si="748"/>
        <v>2.1034115066185799E-2</v>
      </c>
      <c r="N1954" s="1">
        <v>113808</v>
      </c>
      <c r="O1954" s="1">
        <v>174472</v>
      </c>
      <c r="Q1954" s="61">
        <v>6194</v>
      </c>
      <c r="R1954" s="61"/>
      <c r="S1954" s="61"/>
      <c r="T1954" s="61"/>
      <c r="U1954" s="61"/>
      <c r="V1954" s="61"/>
      <c r="W1954" s="61"/>
      <c r="X1954" s="61"/>
      <c r="Y1954" s="61"/>
      <c r="Z1954" s="61"/>
      <c r="BB1954" s="7">
        <f>IF(Q1954&gt;0,RANK(Q1954,(N1954:P1954,Q1954:AE1954)),0)</f>
        <v>3</v>
      </c>
      <c r="BC1954" s="7">
        <f>IF(R1954&gt;0,RANK(R1954,(N1954:P1954,Q1954:AE1954)),0)</f>
        <v>0</v>
      </c>
      <c r="BD1954" s="7">
        <f>IF(T1954&gt;0,RANK(T1954,(N1954:P1954,Q1954:AE1954)),0)</f>
        <v>0</v>
      </c>
      <c r="BE1954" s="7">
        <f>IF(S1954&gt;0,RANK(S1954,(N1954:P1954,Q1954:AE1954)),0)</f>
        <v>0</v>
      </c>
      <c r="BF1954" s="2">
        <f t="shared" si="749"/>
        <v>2.1034115066185809E-2</v>
      </c>
      <c r="BG1954" s="2">
        <f t="shared" si="750"/>
        <v>0</v>
      </c>
      <c r="BH1954" s="2">
        <f t="shared" si="751"/>
        <v>0</v>
      </c>
      <c r="BI1954" s="2">
        <f t="shared" si="752"/>
        <v>0</v>
      </c>
      <c r="BK1954" t="s">
        <v>920</v>
      </c>
      <c r="BL1954" t="s">
        <v>372</v>
      </c>
      <c r="BO1954" s="99">
        <v>48</v>
      </c>
      <c r="BP1954" s="97">
        <v>121</v>
      </c>
      <c r="BQ1954" s="103">
        <f t="shared" si="753"/>
        <v>48121</v>
      </c>
      <c r="BS1954" s="7" t="s">
        <v>2466</v>
      </c>
    </row>
    <row r="1955" spans="1:71" ht="14" hidden="1" customHeight="1" outlineLevel="1" x14ac:dyDescent="0.2">
      <c r="A1955" t="s">
        <v>921</v>
      </c>
      <c r="B1955" t="s">
        <v>372</v>
      </c>
      <c r="C1955" s="1">
        <f t="shared" si="744"/>
        <v>6119</v>
      </c>
      <c r="D1955" s="7">
        <f t="shared" si="754"/>
        <v>2</v>
      </c>
      <c r="E1955" s="7">
        <f t="shared" si="755"/>
        <v>1</v>
      </c>
      <c r="F1955" s="7">
        <f t="shared" si="756"/>
        <v>0</v>
      </c>
      <c r="G1955" s="1">
        <f t="shared" si="757"/>
        <v>4173</v>
      </c>
      <c r="H1955" s="2">
        <f t="shared" si="758"/>
        <v>0.68197417878738353</v>
      </c>
      <c r="I1955" s="2"/>
      <c r="J1955" s="2">
        <f t="shared" si="745"/>
        <v>0.15394672332080406</v>
      </c>
      <c r="K1955" s="2">
        <f t="shared" si="746"/>
        <v>0.83592090210818759</v>
      </c>
      <c r="L1955" s="2">
        <f t="shared" si="747"/>
        <v>0</v>
      </c>
      <c r="M1955" s="2">
        <f t="shared" si="748"/>
        <v>1.0132374571008351E-2</v>
      </c>
      <c r="N1955" s="1">
        <v>942</v>
      </c>
      <c r="O1955" s="1">
        <v>5115</v>
      </c>
      <c r="Q1955" s="61">
        <v>62</v>
      </c>
      <c r="R1955" s="61"/>
      <c r="S1955" s="61"/>
      <c r="T1955" s="61"/>
      <c r="U1955" s="61"/>
      <c r="V1955" s="61"/>
      <c r="W1955" s="61"/>
      <c r="X1955" s="61"/>
      <c r="Y1955" s="61"/>
      <c r="Z1955" s="61"/>
      <c r="BB1955" s="7">
        <f>IF(Q1955&gt;0,RANK(Q1955,(N1955:P1955,Q1955:AE1955)),0)</f>
        <v>3</v>
      </c>
      <c r="BC1955" s="7">
        <f>IF(R1955&gt;0,RANK(R1955,(N1955:P1955,Q1955:AE1955)),0)</f>
        <v>0</v>
      </c>
      <c r="BD1955" s="7">
        <f>IF(T1955&gt;0,RANK(T1955,(N1955:P1955,Q1955:AE1955)),0)</f>
        <v>0</v>
      </c>
      <c r="BE1955" s="7">
        <f>IF(S1955&gt;0,RANK(S1955,(N1955:P1955,Q1955:AE1955)),0)</f>
        <v>0</v>
      </c>
      <c r="BF1955" s="2">
        <f t="shared" si="749"/>
        <v>1.0132374571008334E-2</v>
      </c>
      <c r="BG1955" s="2">
        <f t="shared" si="750"/>
        <v>0</v>
      </c>
      <c r="BH1955" s="2">
        <f t="shared" si="751"/>
        <v>0</v>
      </c>
      <c r="BI1955" s="2">
        <f t="shared" si="752"/>
        <v>0</v>
      </c>
      <c r="BK1955" t="s">
        <v>921</v>
      </c>
      <c r="BL1955" t="s">
        <v>372</v>
      </c>
      <c r="BO1955" s="99">
        <v>48</v>
      </c>
      <c r="BP1955" s="97">
        <v>123</v>
      </c>
      <c r="BQ1955" s="103">
        <f t="shared" si="753"/>
        <v>48123</v>
      </c>
      <c r="BS1955" s="7" t="s">
        <v>2466</v>
      </c>
    </row>
    <row r="1956" spans="1:71" ht="14" hidden="1" customHeight="1" outlineLevel="1" x14ac:dyDescent="0.2">
      <c r="A1956" t="s">
        <v>1590</v>
      </c>
      <c r="B1956" t="s">
        <v>372</v>
      </c>
      <c r="C1956" s="1">
        <f t="shared" si="744"/>
        <v>758</v>
      </c>
      <c r="D1956" s="7">
        <f t="shared" si="754"/>
        <v>2</v>
      </c>
      <c r="E1956" s="7">
        <f t="shared" si="755"/>
        <v>1</v>
      </c>
      <c r="F1956" s="7">
        <f t="shared" si="756"/>
        <v>0</v>
      </c>
      <c r="G1956" s="1">
        <f t="shared" si="757"/>
        <v>560</v>
      </c>
      <c r="H1956" s="2">
        <f t="shared" si="758"/>
        <v>0.73878627968337729</v>
      </c>
      <c r="I1956" s="2"/>
      <c r="J1956" s="2">
        <f t="shared" si="745"/>
        <v>0.12664907651715041</v>
      </c>
      <c r="K1956" s="2">
        <f t="shared" si="746"/>
        <v>0.86543535620052769</v>
      </c>
      <c r="L1956" s="2">
        <f t="shared" si="747"/>
        <v>0</v>
      </c>
      <c r="M1956" s="2">
        <f t="shared" si="748"/>
        <v>7.9155672823219003E-3</v>
      </c>
      <c r="N1956" s="1">
        <v>96</v>
      </c>
      <c r="O1956" s="1">
        <v>656</v>
      </c>
      <c r="Q1956" s="61">
        <v>6</v>
      </c>
      <c r="R1956" s="61"/>
      <c r="S1956" s="61"/>
      <c r="T1956" s="61"/>
      <c r="U1956" s="61"/>
      <c r="V1956" s="61"/>
      <c r="W1956" s="61"/>
      <c r="X1956" s="61"/>
      <c r="Y1956" s="61"/>
      <c r="Z1956" s="61"/>
      <c r="BB1956" s="7">
        <f>IF(Q1956&gt;0,RANK(Q1956,(N1956:P1956,Q1956:AE1956)),0)</f>
        <v>3</v>
      </c>
      <c r="BC1956" s="7">
        <f>IF(R1956&gt;0,RANK(R1956,(N1956:P1956,Q1956:AE1956)),0)</f>
        <v>0</v>
      </c>
      <c r="BD1956" s="7">
        <f>IF(T1956&gt;0,RANK(T1956,(N1956:P1956,Q1956:AE1956)),0)</f>
        <v>0</v>
      </c>
      <c r="BE1956" s="7">
        <f>IF(S1956&gt;0,RANK(S1956,(N1956:P1956,Q1956:AE1956)),0)</f>
        <v>0</v>
      </c>
      <c r="BF1956" s="2">
        <f t="shared" si="749"/>
        <v>7.9155672823219003E-3</v>
      </c>
      <c r="BG1956" s="2">
        <f t="shared" si="750"/>
        <v>0</v>
      </c>
      <c r="BH1956" s="2">
        <f t="shared" si="751"/>
        <v>0</v>
      </c>
      <c r="BI1956" s="2">
        <f t="shared" si="752"/>
        <v>0</v>
      </c>
      <c r="BK1956" t="s">
        <v>1590</v>
      </c>
      <c r="BL1956" t="s">
        <v>372</v>
      </c>
      <c r="BO1956" s="99">
        <v>48</v>
      </c>
      <c r="BP1956" s="97">
        <v>125</v>
      </c>
      <c r="BQ1956" s="103">
        <f t="shared" si="753"/>
        <v>48125</v>
      </c>
      <c r="BS1956" s="7" t="s">
        <v>2466</v>
      </c>
    </row>
    <row r="1957" spans="1:71" ht="14" hidden="1" customHeight="1" outlineLevel="1" x14ac:dyDescent="0.2">
      <c r="A1957" t="s">
        <v>481</v>
      </c>
      <c r="B1957" t="s">
        <v>372</v>
      </c>
      <c r="C1957" s="1">
        <f t="shared" si="744"/>
        <v>2851</v>
      </c>
      <c r="D1957" s="7">
        <f t="shared" si="754"/>
        <v>1</v>
      </c>
      <c r="E1957" s="7">
        <f t="shared" si="755"/>
        <v>2</v>
      </c>
      <c r="F1957" s="7">
        <f t="shared" si="756"/>
        <v>0</v>
      </c>
      <c r="G1957" s="1">
        <f t="shared" si="757"/>
        <v>745</v>
      </c>
      <c r="H1957" s="2">
        <f t="shared" si="758"/>
        <v>0.26131182041388984</v>
      </c>
      <c r="I1957" s="2"/>
      <c r="J1957" s="2">
        <f t="shared" si="745"/>
        <v>0.62679761487197472</v>
      </c>
      <c r="K1957" s="2">
        <f t="shared" si="746"/>
        <v>0.36548579445808488</v>
      </c>
      <c r="L1957" s="2">
        <f t="shared" si="747"/>
        <v>0</v>
      </c>
      <c r="M1957" s="2">
        <f t="shared" si="748"/>
        <v>7.7165906699404041E-3</v>
      </c>
      <c r="N1957" s="1">
        <v>1787</v>
      </c>
      <c r="O1957" s="1">
        <v>1042</v>
      </c>
      <c r="Q1957" s="61">
        <v>22</v>
      </c>
      <c r="R1957" s="61"/>
      <c r="S1957" s="61"/>
      <c r="T1957" s="61"/>
      <c r="U1957" s="61"/>
      <c r="V1957" s="61"/>
      <c r="W1957" s="61"/>
      <c r="X1957" s="61"/>
      <c r="Y1957" s="61"/>
      <c r="Z1957" s="61"/>
      <c r="BB1957" s="7">
        <f>IF(Q1957&gt;0,RANK(Q1957,(N1957:P1957,Q1957:AE1957)),0)</f>
        <v>3</v>
      </c>
      <c r="BC1957" s="7">
        <f>IF(R1957&gt;0,RANK(R1957,(N1957:P1957,Q1957:AE1957)),0)</f>
        <v>0</v>
      </c>
      <c r="BD1957" s="7">
        <f>IF(T1957&gt;0,RANK(T1957,(N1957:P1957,Q1957:AE1957)),0)</f>
        <v>0</v>
      </c>
      <c r="BE1957" s="7">
        <f>IF(S1957&gt;0,RANK(S1957,(N1957:P1957,Q1957:AE1957)),0)</f>
        <v>0</v>
      </c>
      <c r="BF1957" s="2">
        <f t="shared" si="749"/>
        <v>7.716590669940372E-3</v>
      </c>
      <c r="BG1957" s="2">
        <f t="shared" si="750"/>
        <v>0</v>
      </c>
      <c r="BH1957" s="2">
        <f t="shared" si="751"/>
        <v>0</v>
      </c>
      <c r="BI1957" s="2">
        <f t="shared" si="752"/>
        <v>0</v>
      </c>
      <c r="BK1957" t="s">
        <v>481</v>
      </c>
      <c r="BL1957" t="s">
        <v>372</v>
      </c>
      <c r="BO1957" s="99">
        <v>48</v>
      </c>
      <c r="BP1957" s="97">
        <v>127</v>
      </c>
      <c r="BQ1957" s="103">
        <f t="shared" si="753"/>
        <v>48127</v>
      </c>
      <c r="BS1957" s="7" t="s">
        <v>2466</v>
      </c>
    </row>
    <row r="1958" spans="1:71" ht="14" hidden="1" customHeight="1" outlineLevel="1" x14ac:dyDescent="0.2">
      <c r="A1958" t="s">
        <v>482</v>
      </c>
      <c r="B1958" t="s">
        <v>372</v>
      </c>
      <c r="C1958" s="1">
        <f t="shared" ref="C1958:C2021" si="759">SUM(N1958:AY1958)</f>
        <v>1284</v>
      </c>
      <c r="D1958" s="7">
        <f t="shared" si="754"/>
        <v>2</v>
      </c>
      <c r="E1958" s="7">
        <f t="shared" si="755"/>
        <v>1</v>
      </c>
      <c r="F1958" s="7">
        <f t="shared" si="756"/>
        <v>0</v>
      </c>
      <c r="G1958" s="1">
        <f t="shared" si="757"/>
        <v>996</v>
      </c>
      <c r="H1958" s="2">
        <f t="shared" si="758"/>
        <v>0.77570093457943923</v>
      </c>
      <c r="I1958" s="2"/>
      <c r="J1958" s="2">
        <f t="shared" ref="J1958:J2021" si="760">IF($C1958=0,"-",N1958/$C1958)</f>
        <v>0.1043613707165109</v>
      </c>
      <c r="K1958" s="2">
        <f t="shared" ref="K1958:K2021" si="761">IF($C1958=0,"-",O1958/$C1958)</f>
        <v>0.8800623052959502</v>
      </c>
      <c r="L1958" s="2">
        <f t="shared" ref="L1958:L2021" si="762">IF($C1958=0,"-",P1958/$C1958)</f>
        <v>0</v>
      </c>
      <c r="M1958" s="2">
        <f t="shared" ref="M1958:M2021" si="763">IF(C1958=0,"-",(1-J1958-K1958-L1958))</f>
        <v>1.5576323987538943E-2</v>
      </c>
      <c r="N1958" s="1">
        <v>134</v>
      </c>
      <c r="O1958" s="1">
        <v>1130</v>
      </c>
      <c r="Q1958" s="61">
        <v>20</v>
      </c>
      <c r="R1958" s="61"/>
      <c r="S1958" s="61"/>
      <c r="T1958" s="61"/>
      <c r="U1958" s="61"/>
      <c r="V1958" s="61"/>
      <c r="W1958" s="61"/>
      <c r="X1958" s="61"/>
      <c r="Y1958" s="61"/>
      <c r="Z1958" s="61"/>
      <c r="BB1958" s="7">
        <f>IF(Q1958&gt;0,RANK(Q1958,(N1958:P1958,Q1958:AE1958)),0)</f>
        <v>3</v>
      </c>
      <c r="BC1958" s="7">
        <f>IF(R1958&gt;0,RANK(R1958,(N1958:P1958,Q1958:AE1958)),0)</f>
        <v>0</v>
      </c>
      <c r="BD1958" s="7">
        <f>IF(T1958&gt;0,RANK(T1958,(N1958:P1958,Q1958:AE1958)),0)</f>
        <v>0</v>
      </c>
      <c r="BE1958" s="7">
        <f>IF(S1958&gt;0,RANK(S1958,(N1958:P1958,Q1958:AE1958)),0)</f>
        <v>0</v>
      </c>
      <c r="BF1958" s="2">
        <f t="shared" ref="BF1958:BF2021" si="764">IF($C1958=0,"-",Q1958/$C1958)</f>
        <v>1.5576323987538941E-2</v>
      </c>
      <c r="BG1958" s="2">
        <f t="shared" ref="BG1958:BG2021" si="765">IF($C1958=0,"-",R1958/$C1958)</f>
        <v>0</v>
      </c>
      <c r="BH1958" s="2">
        <f t="shared" ref="BH1958:BH2021" si="766">IF($C1958=0,"-",T1958/$C1958)</f>
        <v>0</v>
      </c>
      <c r="BI1958" s="2">
        <f t="shared" ref="BI1958:BI2021" si="767">IF($C1958=0,"-",S1958/$C1958)</f>
        <v>0</v>
      </c>
      <c r="BK1958" t="s">
        <v>482</v>
      </c>
      <c r="BL1958" t="s">
        <v>372</v>
      </c>
      <c r="BO1958" s="99">
        <v>48</v>
      </c>
      <c r="BP1958" s="97">
        <v>129</v>
      </c>
      <c r="BQ1958" s="103">
        <f t="shared" ref="BQ1958:BQ2021" si="768">BO1958*1000+BP1958</f>
        <v>48129</v>
      </c>
      <c r="BS1958" s="7" t="s">
        <v>2466</v>
      </c>
    </row>
    <row r="1959" spans="1:71" ht="14" hidden="1" customHeight="1" outlineLevel="1" x14ac:dyDescent="0.2">
      <c r="A1959" t="s">
        <v>1045</v>
      </c>
      <c r="B1959" t="s">
        <v>372</v>
      </c>
      <c r="C1959" s="1">
        <f t="shared" si="759"/>
        <v>3958</v>
      </c>
      <c r="D1959" s="7">
        <f t="shared" ref="D1959:D2022" si="769">IF(N1959&gt;0, RANK(N1959,N1959:X1959),0)</f>
        <v>1</v>
      </c>
      <c r="E1959" s="7">
        <f t="shared" ref="E1959:E2022" si="770">IF(O1959&gt;0,RANK(O1959,N1959:X1959),0)</f>
        <v>2</v>
      </c>
      <c r="F1959" s="7">
        <f t="shared" ref="F1959:F2022" si="771">IF(P1959&gt;0,RANK(P1959,N1959:X1959),0)</f>
        <v>0</v>
      </c>
      <c r="G1959" s="1">
        <f t="shared" ref="G1959:G2022" si="772">IF(C1959&gt;0,MAX(N1959:X1959)-LARGE(N1959:X1959,2),0)</f>
        <v>978</v>
      </c>
      <c r="H1959" s="2">
        <f t="shared" ref="H1959:H2022" si="773">IF(C1959&gt;0,G1959/C1959,0)</f>
        <v>0.2470944921677615</v>
      </c>
      <c r="I1959" s="2"/>
      <c r="J1959" s="2">
        <f t="shared" si="760"/>
        <v>0.62076806467913093</v>
      </c>
      <c r="K1959" s="2">
        <f t="shared" si="761"/>
        <v>0.3736735725113694</v>
      </c>
      <c r="L1959" s="2">
        <f t="shared" si="762"/>
        <v>0</v>
      </c>
      <c r="M1959" s="2">
        <f t="shared" si="763"/>
        <v>5.5583628094996729E-3</v>
      </c>
      <c r="N1959" s="1">
        <v>2457</v>
      </c>
      <c r="O1959" s="1">
        <v>1479</v>
      </c>
      <c r="Q1959" s="61">
        <v>22</v>
      </c>
      <c r="R1959" s="61"/>
      <c r="S1959" s="61"/>
      <c r="T1959" s="61"/>
      <c r="U1959" s="61"/>
      <c r="V1959" s="61"/>
      <c r="W1959" s="61"/>
      <c r="X1959" s="61"/>
      <c r="Y1959" s="61"/>
      <c r="Z1959" s="61"/>
      <c r="BB1959" s="7">
        <f>IF(Q1959&gt;0,RANK(Q1959,(N1959:P1959,Q1959:AE1959)),0)</f>
        <v>3</v>
      </c>
      <c r="BC1959" s="7">
        <f>IF(R1959&gt;0,RANK(R1959,(N1959:P1959,Q1959:AE1959)),0)</f>
        <v>0</v>
      </c>
      <c r="BD1959" s="7">
        <f>IF(T1959&gt;0,RANK(T1959,(N1959:P1959,Q1959:AE1959)),0)</f>
        <v>0</v>
      </c>
      <c r="BE1959" s="7">
        <f>IF(S1959&gt;0,RANK(S1959,(N1959:P1959,Q1959:AE1959)),0)</f>
        <v>0</v>
      </c>
      <c r="BF1959" s="2">
        <f t="shared" si="764"/>
        <v>5.5583628094997475E-3</v>
      </c>
      <c r="BG1959" s="2">
        <f t="shared" si="765"/>
        <v>0</v>
      </c>
      <c r="BH1959" s="2">
        <f t="shared" si="766"/>
        <v>0</v>
      </c>
      <c r="BI1959" s="2">
        <f t="shared" si="767"/>
        <v>0</v>
      </c>
      <c r="BK1959" t="s">
        <v>1045</v>
      </c>
      <c r="BL1959" t="s">
        <v>372</v>
      </c>
      <c r="BO1959" s="99">
        <v>48</v>
      </c>
      <c r="BP1959" s="97">
        <v>131</v>
      </c>
      <c r="BQ1959" s="103">
        <f t="shared" si="768"/>
        <v>48131</v>
      </c>
      <c r="BS1959" s="7" t="s">
        <v>2466</v>
      </c>
    </row>
    <row r="1960" spans="1:71" ht="14" hidden="1" customHeight="1" outlineLevel="1" x14ac:dyDescent="0.2">
      <c r="A1960" t="s">
        <v>1857</v>
      </c>
      <c r="B1960" t="s">
        <v>372</v>
      </c>
      <c r="C1960" s="1">
        <f t="shared" si="759"/>
        <v>6199</v>
      </c>
      <c r="D1960" s="7">
        <f t="shared" si="769"/>
        <v>2</v>
      </c>
      <c r="E1960" s="7">
        <f t="shared" si="770"/>
        <v>1</v>
      </c>
      <c r="F1960" s="7">
        <f t="shared" si="771"/>
        <v>0</v>
      </c>
      <c r="G1960" s="1">
        <f t="shared" si="772"/>
        <v>4726</v>
      </c>
      <c r="H1960" s="2">
        <f t="shared" si="773"/>
        <v>0.76238102919825779</v>
      </c>
      <c r="I1960" s="2"/>
      <c r="J1960" s="2">
        <f t="shared" si="760"/>
        <v>0.11421196967252782</v>
      </c>
      <c r="K1960" s="2">
        <f t="shared" si="761"/>
        <v>0.87659299887078557</v>
      </c>
      <c r="L1960" s="2">
        <f t="shared" si="762"/>
        <v>0</v>
      </c>
      <c r="M1960" s="2">
        <f t="shared" si="763"/>
        <v>9.1950314566866531E-3</v>
      </c>
      <c r="N1960" s="1">
        <v>708</v>
      </c>
      <c r="O1960" s="1">
        <v>5434</v>
      </c>
      <c r="Q1960" s="61">
        <v>57</v>
      </c>
      <c r="R1960" s="61"/>
      <c r="S1960" s="61"/>
      <c r="T1960" s="61"/>
      <c r="U1960" s="61"/>
      <c r="V1960" s="61"/>
      <c r="W1960" s="61"/>
      <c r="X1960" s="61"/>
      <c r="Y1960" s="61"/>
      <c r="Z1960" s="61"/>
      <c r="BB1960" s="7">
        <f>IF(Q1960&gt;0,RANK(Q1960,(N1960:P1960,Q1960:AE1960)),0)</f>
        <v>3</v>
      </c>
      <c r="BC1960" s="7">
        <f>IF(R1960&gt;0,RANK(R1960,(N1960:P1960,Q1960:AE1960)),0)</f>
        <v>0</v>
      </c>
      <c r="BD1960" s="7">
        <f>IF(T1960&gt;0,RANK(T1960,(N1960:P1960,Q1960:AE1960)),0)</f>
        <v>0</v>
      </c>
      <c r="BE1960" s="7">
        <f>IF(S1960&gt;0,RANK(S1960,(N1960:P1960,Q1960:AE1960)),0)</f>
        <v>0</v>
      </c>
      <c r="BF1960" s="2">
        <f t="shared" si="764"/>
        <v>9.1950314566865629E-3</v>
      </c>
      <c r="BG1960" s="2">
        <f t="shared" si="765"/>
        <v>0</v>
      </c>
      <c r="BH1960" s="2">
        <f t="shared" si="766"/>
        <v>0</v>
      </c>
      <c r="BI1960" s="2">
        <f t="shared" si="767"/>
        <v>0</v>
      </c>
      <c r="BK1960" t="s">
        <v>1857</v>
      </c>
      <c r="BL1960" t="s">
        <v>372</v>
      </c>
      <c r="BO1960" s="99">
        <v>48</v>
      </c>
      <c r="BP1960" s="97">
        <v>133</v>
      </c>
      <c r="BQ1960" s="103">
        <f t="shared" si="768"/>
        <v>48133</v>
      </c>
      <c r="BS1960" s="7" t="s">
        <v>2466</v>
      </c>
    </row>
    <row r="1961" spans="1:71" ht="14" hidden="1" customHeight="1" outlineLevel="1" x14ac:dyDescent="0.2">
      <c r="A1961" t="s">
        <v>168</v>
      </c>
      <c r="B1961" t="s">
        <v>372</v>
      </c>
      <c r="C1961" s="1">
        <f t="shared" si="759"/>
        <v>30557</v>
      </c>
      <c r="D1961" s="7">
        <f t="shared" si="769"/>
        <v>2</v>
      </c>
      <c r="E1961" s="7">
        <f t="shared" si="770"/>
        <v>1</v>
      </c>
      <c r="F1961" s="7">
        <f t="shared" si="771"/>
        <v>0</v>
      </c>
      <c r="G1961" s="1">
        <f t="shared" si="772"/>
        <v>13723</v>
      </c>
      <c r="H1961" s="2">
        <f t="shared" si="773"/>
        <v>0.44909513368458948</v>
      </c>
      <c r="I1961" s="2"/>
      <c r="J1961" s="2">
        <f t="shared" si="760"/>
        <v>0.26871093366495402</v>
      </c>
      <c r="K1961" s="2">
        <f t="shared" si="761"/>
        <v>0.71780606734954344</v>
      </c>
      <c r="L1961" s="2">
        <f t="shared" si="762"/>
        <v>0</v>
      </c>
      <c r="M1961" s="2">
        <f t="shared" si="763"/>
        <v>1.3482998985502537E-2</v>
      </c>
      <c r="N1961" s="1">
        <v>8211</v>
      </c>
      <c r="O1961" s="1">
        <v>21934</v>
      </c>
      <c r="Q1961" s="61">
        <v>412</v>
      </c>
      <c r="R1961" s="61"/>
      <c r="S1961" s="61"/>
      <c r="T1961" s="61"/>
      <c r="U1961" s="61"/>
      <c r="V1961" s="61"/>
      <c r="W1961" s="61"/>
      <c r="X1961" s="61"/>
      <c r="Y1961" s="61"/>
      <c r="Z1961" s="61"/>
      <c r="BB1961" s="7">
        <f>IF(Q1961&gt;0,RANK(Q1961,(N1961:P1961,Q1961:AE1961)),0)</f>
        <v>3</v>
      </c>
      <c r="BC1961" s="7">
        <f>IF(R1961&gt;0,RANK(R1961,(N1961:P1961,Q1961:AE1961)),0)</f>
        <v>0</v>
      </c>
      <c r="BD1961" s="7">
        <f>IF(T1961&gt;0,RANK(T1961,(N1961:P1961,Q1961:AE1961)),0)</f>
        <v>0</v>
      </c>
      <c r="BE1961" s="7">
        <f>IF(S1961&gt;0,RANK(S1961,(N1961:P1961,Q1961:AE1961)),0)</f>
        <v>0</v>
      </c>
      <c r="BF1961" s="2">
        <f t="shared" si="764"/>
        <v>1.3482998985502504E-2</v>
      </c>
      <c r="BG1961" s="2">
        <f t="shared" si="765"/>
        <v>0</v>
      </c>
      <c r="BH1961" s="2">
        <f t="shared" si="766"/>
        <v>0</v>
      </c>
      <c r="BI1961" s="2">
        <f t="shared" si="767"/>
        <v>0</v>
      </c>
      <c r="BK1961" t="s">
        <v>168</v>
      </c>
      <c r="BL1961" t="s">
        <v>372</v>
      </c>
      <c r="BO1961" s="99">
        <v>48</v>
      </c>
      <c r="BP1961" s="97">
        <v>135</v>
      </c>
      <c r="BQ1961" s="103">
        <f t="shared" si="768"/>
        <v>48135</v>
      </c>
      <c r="BS1961" s="7" t="s">
        <v>2466</v>
      </c>
    </row>
    <row r="1962" spans="1:71" ht="14" hidden="1" customHeight="1" outlineLevel="1" x14ac:dyDescent="0.2">
      <c r="A1962" t="s">
        <v>1824</v>
      </c>
      <c r="B1962" t="s">
        <v>372</v>
      </c>
      <c r="C1962" s="1">
        <f t="shared" si="759"/>
        <v>742</v>
      </c>
      <c r="D1962" s="7">
        <f t="shared" si="769"/>
        <v>2</v>
      </c>
      <c r="E1962" s="7">
        <f t="shared" si="770"/>
        <v>1</v>
      </c>
      <c r="F1962" s="7">
        <f t="shared" si="771"/>
        <v>0</v>
      </c>
      <c r="G1962" s="1">
        <f t="shared" si="772"/>
        <v>535</v>
      </c>
      <c r="H1962" s="2">
        <f t="shared" si="773"/>
        <v>0.72102425876010778</v>
      </c>
      <c r="I1962" s="2"/>
      <c r="J1962" s="2">
        <f t="shared" si="760"/>
        <v>0.13477088948787061</v>
      </c>
      <c r="K1962" s="2">
        <f t="shared" si="761"/>
        <v>0.85579514824797842</v>
      </c>
      <c r="L1962" s="2">
        <f t="shared" si="762"/>
        <v>0</v>
      </c>
      <c r="M1962" s="2">
        <f t="shared" si="763"/>
        <v>9.4339622641509413E-3</v>
      </c>
      <c r="N1962" s="1">
        <v>100</v>
      </c>
      <c r="O1962" s="1">
        <v>635</v>
      </c>
      <c r="Q1962" s="61">
        <v>7</v>
      </c>
      <c r="R1962" s="61"/>
      <c r="S1962" s="61"/>
      <c r="T1962" s="61"/>
      <c r="U1962" s="61"/>
      <c r="V1962" s="61"/>
      <c r="W1962" s="61"/>
      <c r="X1962" s="61"/>
      <c r="Y1962" s="61"/>
      <c r="Z1962" s="61"/>
      <c r="BB1962" s="7">
        <f>IF(Q1962&gt;0,RANK(Q1962,(N1962:P1962,Q1962:AE1962)),0)</f>
        <v>3</v>
      </c>
      <c r="BC1962" s="7">
        <f>IF(R1962&gt;0,RANK(R1962,(N1962:P1962,Q1962:AE1962)),0)</f>
        <v>0</v>
      </c>
      <c r="BD1962" s="7">
        <f>IF(T1962&gt;0,RANK(T1962,(N1962:P1962,Q1962:AE1962)),0)</f>
        <v>0</v>
      </c>
      <c r="BE1962" s="7">
        <f>IF(S1962&gt;0,RANK(S1962,(N1962:P1962,Q1962:AE1962)),0)</f>
        <v>0</v>
      </c>
      <c r="BF1962" s="2">
        <f t="shared" si="764"/>
        <v>9.433962264150943E-3</v>
      </c>
      <c r="BG1962" s="2">
        <f t="shared" si="765"/>
        <v>0</v>
      </c>
      <c r="BH1962" s="2">
        <f t="shared" si="766"/>
        <v>0</v>
      </c>
      <c r="BI1962" s="2">
        <f t="shared" si="767"/>
        <v>0</v>
      </c>
      <c r="BK1962" t="s">
        <v>1824</v>
      </c>
      <c r="BL1962" t="s">
        <v>372</v>
      </c>
      <c r="BO1962" s="99">
        <v>48</v>
      </c>
      <c r="BP1962" s="97">
        <v>137</v>
      </c>
      <c r="BQ1962" s="103">
        <f t="shared" si="768"/>
        <v>48137</v>
      </c>
      <c r="BS1962" s="7" t="s">
        <v>2466</v>
      </c>
    </row>
    <row r="1963" spans="1:71" ht="14" hidden="1" customHeight="1" outlineLevel="1" x14ac:dyDescent="0.2">
      <c r="A1963" t="s">
        <v>2548</v>
      </c>
      <c r="B1963" t="s">
        <v>372</v>
      </c>
      <c r="C1963" s="1">
        <f t="shared" si="759"/>
        <v>200629</v>
      </c>
      <c r="D1963" s="7">
        <f t="shared" si="769"/>
        <v>1</v>
      </c>
      <c r="E1963" s="7">
        <f t="shared" si="770"/>
        <v>2</v>
      </c>
      <c r="F1963" s="7">
        <f t="shared" si="771"/>
        <v>0</v>
      </c>
      <c r="G1963" s="1">
        <f t="shared" si="772"/>
        <v>71432</v>
      </c>
      <c r="H1963" s="2">
        <f t="shared" si="773"/>
        <v>0.3560402534030474</v>
      </c>
      <c r="I1963" s="2"/>
      <c r="J1963" s="2">
        <f t="shared" si="760"/>
        <v>0.66880161890853262</v>
      </c>
      <c r="K1963" s="2">
        <f t="shared" si="761"/>
        <v>0.31276136550548522</v>
      </c>
      <c r="L1963" s="2">
        <f t="shared" si="762"/>
        <v>0</v>
      </c>
      <c r="M1963" s="2">
        <f t="shared" si="763"/>
        <v>1.8437015585982153E-2</v>
      </c>
      <c r="N1963" s="1">
        <v>134181</v>
      </c>
      <c r="O1963" s="1">
        <v>62749</v>
      </c>
      <c r="Q1963" s="61">
        <v>3699</v>
      </c>
      <c r="R1963" s="61"/>
      <c r="S1963" s="61"/>
      <c r="T1963" s="61"/>
      <c r="U1963" s="61"/>
      <c r="V1963" s="61"/>
      <c r="W1963" s="61"/>
      <c r="X1963" s="61"/>
      <c r="Y1963" s="61"/>
      <c r="Z1963" s="61"/>
      <c r="BB1963" s="7">
        <f>IF(Q1963&gt;0,RANK(Q1963,(N1963:P1963,Q1963:AE1963)),0)</f>
        <v>3</v>
      </c>
      <c r="BC1963" s="7">
        <f>IF(R1963&gt;0,RANK(R1963,(N1963:P1963,Q1963:AE1963)),0)</f>
        <v>0</v>
      </c>
      <c r="BD1963" s="7">
        <f>IF(T1963&gt;0,RANK(T1963,(N1963:P1963,Q1963:AE1963)),0)</f>
        <v>0</v>
      </c>
      <c r="BE1963" s="7">
        <f>IF(S1963&gt;0,RANK(S1963,(N1963:P1963,Q1963:AE1963)),0)</f>
        <v>0</v>
      </c>
      <c r="BF1963" s="2">
        <f t="shared" si="764"/>
        <v>1.8437015585982087E-2</v>
      </c>
      <c r="BG1963" s="2">
        <f t="shared" si="765"/>
        <v>0</v>
      </c>
      <c r="BH1963" s="2">
        <f t="shared" si="766"/>
        <v>0</v>
      </c>
      <c r="BI1963" s="2">
        <f t="shared" si="767"/>
        <v>0</v>
      </c>
      <c r="BK1963" t="s">
        <v>2548</v>
      </c>
      <c r="BL1963" t="s">
        <v>372</v>
      </c>
      <c r="BO1963" s="99">
        <v>48</v>
      </c>
      <c r="BP1963" s="97">
        <v>141</v>
      </c>
      <c r="BQ1963" s="103">
        <f t="shared" si="768"/>
        <v>48141</v>
      </c>
      <c r="BS1963" s="7" t="s">
        <v>2466</v>
      </c>
    </row>
    <row r="1964" spans="1:71" ht="14" hidden="1" customHeight="1" outlineLevel="1" x14ac:dyDescent="0.2">
      <c r="A1964" t="s">
        <v>2595</v>
      </c>
      <c r="B1964" t="s">
        <v>372</v>
      </c>
      <c r="C1964" s="1">
        <f t="shared" si="759"/>
        <v>60501</v>
      </c>
      <c r="D1964" s="7">
        <f t="shared" si="769"/>
        <v>2</v>
      </c>
      <c r="E1964" s="7">
        <f t="shared" si="770"/>
        <v>1</v>
      </c>
      <c r="F1964" s="7">
        <f t="shared" si="771"/>
        <v>0</v>
      </c>
      <c r="G1964" s="1">
        <f t="shared" si="772"/>
        <v>27768</v>
      </c>
      <c r="H1964" s="2">
        <f t="shared" si="773"/>
        <v>0.45896762036991123</v>
      </c>
      <c r="I1964" s="2"/>
      <c r="J1964" s="2">
        <f t="shared" si="760"/>
        <v>0.26245847176079734</v>
      </c>
      <c r="K1964" s="2">
        <f t="shared" si="761"/>
        <v>0.72142609213070863</v>
      </c>
      <c r="L1964" s="2">
        <f t="shared" si="762"/>
        <v>0</v>
      </c>
      <c r="M1964" s="2">
        <f t="shared" si="763"/>
        <v>1.6115436108493975E-2</v>
      </c>
      <c r="N1964" s="1">
        <v>15879</v>
      </c>
      <c r="O1964" s="1">
        <v>43647</v>
      </c>
      <c r="Q1964" s="61">
        <v>975</v>
      </c>
      <c r="R1964" s="61"/>
      <c r="S1964" s="61"/>
      <c r="T1964" s="61"/>
      <c r="U1964" s="61"/>
      <c r="V1964" s="61"/>
      <c r="W1964" s="61"/>
      <c r="X1964" s="61"/>
      <c r="Y1964" s="61"/>
      <c r="Z1964" s="61"/>
      <c r="BB1964" s="7">
        <f>IF(Q1964&gt;0,RANK(Q1964,(N1964:P1964,Q1964:AE1964)),0)</f>
        <v>3</v>
      </c>
      <c r="BC1964" s="7">
        <f>IF(R1964&gt;0,RANK(R1964,(N1964:P1964,Q1964:AE1964)),0)</f>
        <v>0</v>
      </c>
      <c r="BD1964" s="7">
        <f>IF(T1964&gt;0,RANK(T1964,(N1964:P1964,Q1964:AE1964)),0)</f>
        <v>0</v>
      </c>
      <c r="BE1964" s="7">
        <f>IF(S1964&gt;0,RANK(S1964,(N1964:P1964,Q1964:AE1964)),0)</f>
        <v>0</v>
      </c>
      <c r="BF1964" s="2">
        <f t="shared" si="764"/>
        <v>1.6115436108494075E-2</v>
      </c>
      <c r="BG1964" s="2">
        <f t="shared" si="765"/>
        <v>0</v>
      </c>
      <c r="BH1964" s="2">
        <f t="shared" si="766"/>
        <v>0</v>
      </c>
      <c r="BI1964" s="2">
        <f t="shared" si="767"/>
        <v>0</v>
      </c>
      <c r="BK1964" t="s">
        <v>2595</v>
      </c>
      <c r="BL1964" t="s">
        <v>372</v>
      </c>
      <c r="BO1964" s="99">
        <v>48</v>
      </c>
      <c r="BP1964" s="97">
        <v>139</v>
      </c>
      <c r="BQ1964" s="103">
        <f t="shared" si="768"/>
        <v>48139</v>
      </c>
      <c r="BS1964" s="7" t="s">
        <v>2466</v>
      </c>
    </row>
    <row r="1965" spans="1:71" ht="14" hidden="1" customHeight="1" outlineLevel="1" x14ac:dyDescent="0.2">
      <c r="A1965" t="s">
        <v>2304</v>
      </c>
      <c r="B1965" t="s">
        <v>372</v>
      </c>
      <c r="C1965" s="1">
        <f t="shared" si="759"/>
        <v>12596</v>
      </c>
      <c r="D1965" s="7">
        <f t="shared" si="769"/>
        <v>2</v>
      </c>
      <c r="E1965" s="7">
        <f t="shared" si="770"/>
        <v>1</v>
      </c>
      <c r="F1965" s="7">
        <f t="shared" si="771"/>
        <v>0</v>
      </c>
      <c r="G1965" s="1">
        <f t="shared" si="772"/>
        <v>8283</v>
      </c>
      <c r="H1965" s="2">
        <f t="shared" si="773"/>
        <v>0.65758971101937125</v>
      </c>
      <c r="I1965" s="2"/>
      <c r="J1965" s="2">
        <f t="shared" si="760"/>
        <v>0.16457605589075897</v>
      </c>
      <c r="K1965" s="2">
        <f t="shared" si="761"/>
        <v>0.82216576691013021</v>
      </c>
      <c r="L1965" s="2">
        <f t="shared" si="762"/>
        <v>0</v>
      </c>
      <c r="M1965" s="2">
        <f t="shared" si="763"/>
        <v>1.3258177199110821E-2</v>
      </c>
      <c r="N1965" s="1">
        <v>2073</v>
      </c>
      <c r="O1965" s="1">
        <v>10356</v>
      </c>
      <c r="Q1965" s="61">
        <v>167</v>
      </c>
      <c r="R1965" s="61"/>
      <c r="S1965" s="61"/>
      <c r="T1965" s="61"/>
      <c r="U1965" s="61"/>
      <c r="V1965" s="61"/>
      <c r="W1965" s="61"/>
      <c r="X1965" s="61"/>
      <c r="Y1965" s="61"/>
      <c r="Z1965" s="61"/>
      <c r="BB1965" s="7">
        <f>IF(Q1965&gt;0,RANK(Q1965,(N1965:P1965,Q1965:AE1965)),0)</f>
        <v>3</v>
      </c>
      <c r="BC1965" s="7">
        <f>IF(R1965&gt;0,RANK(R1965,(N1965:P1965,Q1965:AE1965)),0)</f>
        <v>0</v>
      </c>
      <c r="BD1965" s="7">
        <f>IF(T1965&gt;0,RANK(T1965,(N1965:P1965,Q1965:AE1965)),0)</f>
        <v>0</v>
      </c>
      <c r="BE1965" s="7">
        <f>IF(S1965&gt;0,RANK(S1965,(N1965:P1965,Q1965:AE1965)),0)</f>
        <v>0</v>
      </c>
      <c r="BF1965" s="2">
        <f t="shared" si="764"/>
        <v>1.3258177199110828E-2</v>
      </c>
      <c r="BG1965" s="2">
        <f t="shared" si="765"/>
        <v>0</v>
      </c>
      <c r="BH1965" s="2">
        <f t="shared" si="766"/>
        <v>0</v>
      </c>
      <c r="BI1965" s="2">
        <f t="shared" si="767"/>
        <v>0</v>
      </c>
      <c r="BK1965" t="s">
        <v>2304</v>
      </c>
      <c r="BL1965" t="s">
        <v>372</v>
      </c>
      <c r="BO1965" s="99">
        <v>48</v>
      </c>
      <c r="BP1965" s="97">
        <v>143</v>
      </c>
      <c r="BQ1965" s="103">
        <f t="shared" si="768"/>
        <v>48143</v>
      </c>
      <c r="BS1965" s="7" t="s">
        <v>2466</v>
      </c>
    </row>
    <row r="1966" spans="1:71" ht="14" hidden="1" customHeight="1" outlineLevel="1" x14ac:dyDescent="0.2">
      <c r="A1966" t="s">
        <v>2153</v>
      </c>
      <c r="B1966" t="s">
        <v>372</v>
      </c>
      <c r="C1966" s="1">
        <f t="shared" si="759"/>
        <v>4669</v>
      </c>
      <c r="D1966" s="7">
        <f t="shared" si="769"/>
        <v>2</v>
      </c>
      <c r="E1966" s="7">
        <f t="shared" si="770"/>
        <v>1</v>
      </c>
      <c r="F1966" s="7">
        <f t="shared" si="771"/>
        <v>0</v>
      </c>
      <c r="G1966" s="1">
        <f t="shared" si="772"/>
        <v>2058</v>
      </c>
      <c r="H1966" s="2">
        <f t="shared" si="773"/>
        <v>0.44077961019490253</v>
      </c>
      <c r="I1966" s="2"/>
      <c r="J1966" s="2">
        <f t="shared" si="760"/>
        <v>0.27543371171557079</v>
      </c>
      <c r="K1966" s="2">
        <f t="shared" si="761"/>
        <v>0.71621332191047338</v>
      </c>
      <c r="L1966" s="2">
        <f t="shared" si="762"/>
        <v>0</v>
      </c>
      <c r="M1966" s="2">
        <f t="shared" si="763"/>
        <v>8.3529663739558835E-3</v>
      </c>
      <c r="N1966" s="1">
        <v>1286</v>
      </c>
      <c r="O1966" s="1">
        <v>3344</v>
      </c>
      <c r="Q1966" s="61">
        <v>39</v>
      </c>
      <c r="R1966" s="61"/>
      <c r="S1966" s="61"/>
      <c r="T1966" s="61"/>
      <c r="U1966" s="61"/>
      <c r="V1966" s="61"/>
      <c r="W1966" s="61"/>
      <c r="X1966" s="61"/>
      <c r="Y1966" s="61"/>
      <c r="Z1966" s="61"/>
      <c r="BB1966" s="7">
        <f>IF(Q1966&gt;0,RANK(Q1966,(N1966:P1966,Q1966:AE1966)),0)</f>
        <v>3</v>
      </c>
      <c r="BC1966" s="7">
        <f>IF(R1966&gt;0,RANK(R1966,(N1966:P1966,Q1966:AE1966)),0)</f>
        <v>0</v>
      </c>
      <c r="BD1966" s="7">
        <f>IF(T1966&gt;0,RANK(T1966,(N1966:P1966,Q1966:AE1966)),0)</f>
        <v>0</v>
      </c>
      <c r="BE1966" s="7">
        <f>IF(S1966&gt;0,RANK(S1966,(N1966:P1966,Q1966:AE1966)),0)</f>
        <v>0</v>
      </c>
      <c r="BF1966" s="2">
        <f t="shared" si="764"/>
        <v>8.35296637395588E-3</v>
      </c>
      <c r="BG1966" s="2">
        <f t="shared" si="765"/>
        <v>0</v>
      </c>
      <c r="BH1966" s="2">
        <f t="shared" si="766"/>
        <v>0</v>
      </c>
      <c r="BI1966" s="2">
        <f t="shared" si="767"/>
        <v>0</v>
      </c>
      <c r="BK1966" t="s">
        <v>2153</v>
      </c>
      <c r="BL1966" t="s">
        <v>372</v>
      </c>
      <c r="BO1966" s="99">
        <v>48</v>
      </c>
      <c r="BP1966" s="97">
        <v>145</v>
      </c>
      <c r="BQ1966" s="103">
        <f t="shared" si="768"/>
        <v>48145</v>
      </c>
      <c r="BS1966" s="7" t="s">
        <v>2466</v>
      </c>
    </row>
    <row r="1967" spans="1:71" ht="14" hidden="1" customHeight="1" outlineLevel="1" x14ac:dyDescent="0.2">
      <c r="A1967" t="s">
        <v>1162</v>
      </c>
      <c r="B1967" t="s">
        <v>372</v>
      </c>
      <c r="C1967" s="1">
        <f t="shared" si="759"/>
        <v>10754</v>
      </c>
      <c r="D1967" s="7">
        <f t="shared" si="769"/>
        <v>2</v>
      </c>
      <c r="E1967" s="7">
        <f t="shared" si="770"/>
        <v>1</v>
      </c>
      <c r="F1967" s="7">
        <f t="shared" si="771"/>
        <v>0</v>
      </c>
      <c r="G1967" s="1">
        <f t="shared" si="772"/>
        <v>7089</v>
      </c>
      <c r="H1967" s="2">
        <f t="shared" si="773"/>
        <v>0.65919657801748188</v>
      </c>
      <c r="I1967" s="2"/>
      <c r="J1967" s="2">
        <f t="shared" si="760"/>
        <v>0.16431095406360424</v>
      </c>
      <c r="K1967" s="2">
        <f t="shared" si="761"/>
        <v>0.82350753208108607</v>
      </c>
      <c r="L1967" s="2">
        <f t="shared" si="762"/>
        <v>0</v>
      </c>
      <c r="M1967" s="2">
        <f t="shared" si="763"/>
        <v>1.2181513855309634E-2</v>
      </c>
      <c r="N1967" s="1">
        <v>1767</v>
      </c>
      <c r="O1967" s="1">
        <v>8856</v>
      </c>
      <c r="Q1967" s="61">
        <v>131</v>
      </c>
      <c r="R1967" s="61"/>
      <c r="S1967" s="61"/>
      <c r="T1967" s="61"/>
      <c r="U1967" s="61"/>
      <c r="V1967" s="61"/>
      <c r="W1967" s="61"/>
      <c r="X1967" s="61"/>
      <c r="Y1967" s="61"/>
      <c r="Z1967" s="61"/>
      <c r="BB1967" s="7">
        <f>IF(Q1967&gt;0,RANK(Q1967,(N1967:P1967,Q1967:AE1967)),0)</f>
        <v>3</v>
      </c>
      <c r="BC1967" s="7">
        <f>IF(R1967&gt;0,RANK(R1967,(N1967:P1967,Q1967:AE1967)),0)</f>
        <v>0</v>
      </c>
      <c r="BD1967" s="7">
        <f>IF(T1967&gt;0,RANK(T1967,(N1967:P1967,Q1967:AE1967)),0)</f>
        <v>0</v>
      </c>
      <c r="BE1967" s="7">
        <f>IF(S1967&gt;0,RANK(S1967,(N1967:P1967,Q1967:AE1967)),0)</f>
        <v>0</v>
      </c>
      <c r="BF1967" s="2">
        <f t="shared" si="764"/>
        <v>1.2181513855309653E-2</v>
      </c>
      <c r="BG1967" s="2">
        <f t="shared" si="765"/>
        <v>0</v>
      </c>
      <c r="BH1967" s="2">
        <f t="shared" si="766"/>
        <v>0</v>
      </c>
      <c r="BI1967" s="2">
        <f t="shared" si="767"/>
        <v>0</v>
      </c>
      <c r="BK1967" t="s">
        <v>1162</v>
      </c>
      <c r="BL1967" t="s">
        <v>372</v>
      </c>
      <c r="BO1967" s="99">
        <v>48</v>
      </c>
      <c r="BP1967" s="97">
        <v>147</v>
      </c>
      <c r="BQ1967" s="103">
        <f t="shared" si="768"/>
        <v>48147</v>
      </c>
      <c r="BS1967" s="7" t="s">
        <v>2466</v>
      </c>
    </row>
    <row r="1968" spans="1:71" ht="14" hidden="1" customHeight="1" outlineLevel="1" x14ac:dyDescent="0.2">
      <c r="A1968" t="s">
        <v>544</v>
      </c>
      <c r="B1968" t="s">
        <v>372</v>
      </c>
      <c r="C1968" s="1">
        <f t="shared" si="759"/>
        <v>10461</v>
      </c>
      <c r="D1968" s="7">
        <f t="shared" si="769"/>
        <v>2</v>
      </c>
      <c r="E1968" s="7">
        <f t="shared" si="770"/>
        <v>1</v>
      </c>
      <c r="F1968" s="7">
        <f t="shared" si="771"/>
        <v>0</v>
      </c>
      <c r="G1968" s="1">
        <f t="shared" si="772"/>
        <v>6799</v>
      </c>
      <c r="H1968" s="2">
        <f t="shared" si="773"/>
        <v>0.64993786444890544</v>
      </c>
      <c r="I1968" s="2"/>
      <c r="J1968" s="2">
        <f t="shared" si="760"/>
        <v>0.16986903737692383</v>
      </c>
      <c r="K1968" s="2">
        <f t="shared" si="761"/>
        <v>0.81980690182582927</v>
      </c>
      <c r="L1968" s="2">
        <f t="shared" si="762"/>
        <v>0</v>
      </c>
      <c r="M1968" s="2">
        <f t="shared" si="763"/>
        <v>1.0324060797246903E-2</v>
      </c>
      <c r="N1968" s="1">
        <v>1777</v>
      </c>
      <c r="O1968" s="1">
        <v>8576</v>
      </c>
      <c r="Q1968" s="61">
        <v>108</v>
      </c>
      <c r="R1968" s="61"/>
      <c r="S1968" s="61"/>
      <c r="T1968" s="61"/>
      <c r="U1968" s="61"/>
      <c r="V1968" s="61"/>
      <c r="W1968" s="61"/>
      <c r="X1968" s="61"/>
      <c r="Y1968" s="61"/>
      <c r="Z1968" s="61"/>
      <c r="BB1968" s="7">
        <f>IF(Q1968&gt;0,RANK(Q1968,(N1968:P1968,Q1968:AE1968)),0)</f>
        <v>3</v>
      </c>
      <c r="BC1968" s="7">
        <f>IF(R1968&gt;0,RANK(R1968,(N1968:P1968,Q1968:AE1968)),0)</f>
        <v>0</v>
      </c>
      <c r="BD1968" s="7">
        <f>IF(T1968&gt;0,RANK(T1968,(N1968:P1968,Q1968:AE1968)),0)</f>
        <v>0</v>
      </c>
      <c r="BE1968" s="7">
        <f>IF(S1968&gt;0,RANK(S1968,(N1968:P1968,Q1968:AE1968)),0)</f>
        <v>0</v>
      </c>
      <c r="BF1968" s="2">
        <f t="shared" si="764"/>
        <v>1.0324060797246917E-2</v>
      </c>
      <c r="BG1968" s="2">
        <f t="shared" si="765"/>
        <v>0</v>
      </c>
      <c r="BH1968" s="2">
        <f t="shared" si="766"/>
        <v>0</v>
      </c>
      <c r="BI1968" s="2">
        <f t="shared" si="767"/>
        <v>0</v>
      </c>
      <c r="BK1968" t="s">
        <v>544</v>
      </c>
      <c r="BL1968" t="s">
        <v>372</v>
      </c>
      <c r="BO1968" s="99">
        <v>48</v>
      </c>
      <c r="BP1968" s="97">
        <v>149</v>
      </c>
      <c r="BQ1968" s="103">
        <f t="shared" si="768"/>
        <v>48149</v>
      </c>
      <c r="BS1968" s="7" t="s">
        <v>2466</v>
      </c>
    </row>
    <row r="1969" spans="1:71" ht="14" hidden="1" customHeight="1" outlineLevel="1" x14ac:dyDescent="0.2">
      <c r="A1969" t="s">
        <v>2154</v>
      </c>
      <c r="B1969" t="s">
        <v>372</v>
      </c>
      <c r="C1969" s="1">
        <f t="shared" si="759"/>
        <v>1488</v>
      </c>
      <c r="D1969" s="7">
        <f t="shared" si="769"/>
        <v>2</v>
      </c>
      <c r="E1969" s="7">
        <f t="shared" si="770"/>
        <v>1</v>
      </c>
      <c r="F1969" s="7">
        <f t="shared" si="771"/>
        <v>0</v>
      </c>
      <c r="G1969" s="1">
        <f t="shared" si="772"/>
        <v>851</v>
      </c>
      <c r="H1969" s="2">
        <f t="shared" si="773"/>
        <v>0.57190860215053763</v>
      </c>
      <c r="I1969" s="2"/>
      <c r="J1969" s="2">
        <f t="shared" si="760"/>
        <v>0.20833333333333334</v>
      </c>
      <c r="K1969" s="2">
        <f t="shared" si="761"/>
        <v>0.780241935483871</v>
      </c>
      <c r="L1969" s="2">
        <f t="shared" si="762"/>
        <v>0</v>
      </c>
      <c r="M1969" s="2">
        <f t="shared" si="763"/>
        <v>1.1424731182795633E-2</v>
      </c>
      <c r="N1969" s="1">
        <v>310</v>
      </c>
      <c r="O1969" s="1">
        <v>1161</v>
      </c>
      <c r="Q1969" s="61">
        <v>17</v>
      </c>
      <c r="R1969" s="61"/>
      <c r="S1969" s="61"/>
      <c r="T1969" s="61"/>
      <c r="U1969" s="61"/>
      <c r="V1969" s="61"/>
      <c r="W1969" s="61"/>
      <c r="X1969" s="61"/>
      <c r="Y1969" s="61"/>
      <c r="Z1969" s="61"/>
      <c r="BB1969" s="7">
        <f>IF(Q1969&gt;0,RANK(Q1969,(N1969:P1969,Q1969:AE1969)),0)</f>
        <v>3</v>
      </c>
      <c r="BC1969" s="7">
        <f>IF(R1969&gt;0,RANK(R1969,(N1969:P1969,Q1969:AE1969)),0)</f>
        <v>0</v>
      </c>
      <c r="BD1969" s="7">
        <f>IF(T1969&gt;0,RANK(T1969,(N1969:P1969,Q1969:AE1969)),0)</f>
        <v>0</v>
      </c>
      <c r="BE1969" s="7">
        <f>IF(S1969&gt;0,RANK(S1969,(N1969:P1969,Q1969:AE1969)),0)</f>
        <v>0</v>
      </c>
      <c r="BF1969" s="2">
        <f t="shared" si="764"/>
        <v>1.1424731182795699E-2</v>
      </c>
      <c r="BG1969" s="2">
        <f t="shared" si="765"/>
        <v>0</v>
      </c>
      <c r="BH1969" s="2">
        <f t="shared" si="766"/>
        <v>0</v>
      </c>
      <c r="BI1969" s="2">
        <f t="shared" si="767"/>
        <v>0</v>
      </c>
      <c r="BK1969" t="s">
        <v>2154</v>
      </c>
      <c r="BL1969" t="s">
        <v>372</v>
      </c>
      <c r="BO1969" s="99">
        <v>48</v>
      </c>
      <c r="BP1969" s="97">
        <v>151</v>
      </c>
      <c r="BQ1969" s="103">
        <f t="shared" si="768"/>
        <v>48151</v>
      </c>
      <c r="BS1969" s="7" t="s">
        <v>2466</v>
      </c>
    </row>
    <row r="1970" spans="1:71" ht="14" hidden="1" customHeight="1" outlineLevel="1" x14ac:dyDescent="0.2">
      <c r="A1970" t="s">
        <v>1474</v>
      </c>
      <c r="B1970" t="s">
        <v>372</v>
      </c>
      <c r="C1970" s="1">
        <f t="shared" si="759"/>
        <v>1877</v>
      </c>
      <c r="D1970" s="7">
        <f t="shared" si="769"/>
        <v>2</v>
      </c>
      <c r="E1970" s="7">
        <f t="shared" si="770"/>
        <v>1</v>
      </c>
      <c r="F1970" s="7">
        <f t="shared" si="771"/>
        <v>0</v>
      </c>
      <c r="G1970" s="1">
        <f t="shared" si="772"/>
        <v>1036</v>
      </c>
      <c r="H1970" s="2">
        <f t="shared" si="773"/>
        <v>0.55194459243473626</v>
      </c>
      <c r="I1970" s="2"/>
      <c r="J1970" s="2">
        <f t="shared" si="760"/>
        <v>0.21949920085242408</v>
      </c>
      <c r="K1970" s="2">
        <f t="shared" si="761"/>
        <v>0.7714437932871604</v>
      </c>
      <c r="L1970" s="2">
        <f t="shared" si="762"/>
        <v>0</v>
      </c>
      <c r="M1970" s="2">
        <f t="shared" si="763"/>
        <v>9.057005860415468E-3</v>
      </c>
      <c r="N1970" s="1">
        <v>412</v>
      </c>
      <c r="O1970" s="1">
        <v>1448</v>
      </c>
      <c r="Q1970" s="61">
        <v>17</v>
      </c>
      <c r="R1970" s="61"/>
      <c r="S1970" s="61"/>
      <c r="T1970" s="61"/>
      <c r="U1970" s="61"/>
      <c r="V1970" s="61"/>
      <c r="W1970" s="61"/>
      <c r="X1970" s="61"/>
      <c r="Y1970" s="61"/>
      <c r="Z1970" s="61"/>
      <c r="BB1970" s="7">
        <f>IF(Q1970&gt;0,RANK(Q1970,(N1970:P1970,Q1970:AE1970)),0)</f>
        <v>3</v>
      </c>
      <c r="BC1970" s="7">
        <f>IF(R1970&gt;0,RANK(R1970,(N1970:P1970,Q1970:AE1970)),0)</f>
        <v>0</v>
      </c>
      <c r="BD1970" s="7">
        <f>IF(T1970&gt;0,RANK(T1970,(N1970:P1970,Q1970:AE1970)),0)</f>
        <v>0</v>
      </c>
      <c r="BE1970" s="7">
        <f>IF(S1970&gt;0,RANK(S1970,(N1970:P1970,Q1970:AE1970)),0)</f>
        <v>0</v>
      </c>
      <c r="BF1970" s="2">
        <f t="shared" si="764"/>
        <v>9.0570058604155564E-3</v>
      </c>
      <c r="BG1970" s="2">
        <f t="shared" si="765"/>
        <v>0</v>
      </c>
      <c r="BH1970" s="2">
        <f t="shared" si="766"/>
        <v>0</v>
      </c>
      <c r="BI1970" s="2">
        <f t="shared" si="767"/>
        <v>0</v>
      </c>
      <c r="BK1970" t="s">
        <v>1474</v>
      </c>
      <c r="BL1970" t="s">
        <v>372</v>
      </c>
      <c r="BO1970" s="99">
        <v>48</v>
      </c>
      <c r="BP1970" s="97">
        <v>153</v>
      </c>
      <c r="BQ1970" s="103">
        <f t="shared" si="768"/>
        <v>48153</v>
      </c>
      <c r="BS1970" s="7" t="s">
        <v>2466</v>
      </c>
    </row>
    <row r="1971" spans="1:71" ht="14" hidden="1" customHeight="1" outlineLevel="1" x14ac:dyDescent="0.2">
      <c r="A1971" t="s">
        <v>538</v>
      </c>
      <c r="B1971" t="s">
        <v>372</v>
      </c>
      <c r="C1971" s="1">
        <f t="shared" si="759"/>
        <v>436</v>
      </c>
      <c r="D1971" s="7">
        <f t="shared" si="769"/>
        <v>2</v>
      </c>
      <c r="E1971" s="7">
        <f t="shared" si="770"/>
        <v>1</v>
      </c>
      <c r="F1971" s="7">
        <f t="shared" si="771"/>
        <v>0</v>
      </c>
      <c r="G1971" s="1">
        <f t="shared" si="772"/>
        <v>230</v>
      </c>
      <c r="H1971" s="2">
        <f t="shared" si="773"/>
        <v>0.52752293577981646</v>
      </c>
      <c r="I1971" s="2"/>
      <c r="J1971" s="2">
        <f t="shared" si="760"/>
        <v>0.23165137614678899</v>
      </c>
      <c r="K1971" s="2">
        <f t="shared" si="761"/>
        <v>0.75917431192660545</v>
      </c>
      <c r="L1971" s="2">
        <f t="shared" si="762"/>
        <v>0</v>
      </c>
      <c r="M1971" s="2">
        <f t="shared" si="763"/>
        <v>9.1743119266055606E-3</v>
      </c>
      <c r="N1971" s="1">
        <v>101</v>
      </c>
      <c r="O1971" s="1">
        <v>331</v>
      </c>
      <c r="Q1971" s="61">
        <v>4</v>
      </c>
      <c r="R1971" s="61"/>
      <c r="S1971" s="61"/>
      <c r="T1971" s="61"/>
      <c r="U1971" s="61"/>
      <c r="V1971" s="61"/>
      <c r="W1971" s="61"/>
      <c r="X1971" s="61"/>
      <c r="Y1971" s="61"/>
      <c r="Z1971" s="61"/>
      <c r="BB1971" s="7">
        <f>IF(Q1971&gt;0,RANK(Q1971,(N1971:P1971,Q1971:AE1971)),0)</f>
        <v>3</v>
      </c>
      <c r="BC1971" s="7">
        <f>IF(R1971&gt;0,RANK(R1971,(N1971:P1971,Q1971:AE1971)),0)</f>
        <v>0</v>
      </c>
      <c r="BD1971" s="7">
        <f>IF(T1971&gt;0,RANK(T1971,(N1971:P1971,Q1971:AE1971)),0)</f>
        <v>0</v>
      </c>
      <c r="BE1971" s="7">
        <f>IF(S1971&gt;0,RANK(S1971,(N1971:P1971,Q1971:AE1971)),0)</f>
        <v>0</v>
      </c>
      <c r="BF1971" s="2">
        <f t="shared" si="764"/>
        <v>9.1743119266055051E-3</v>
      </c>
      <c r="BG1971" s="2">
        <f t="shared" si="765"/>
        <v>0</v>
      </c>
      <c r="BH1971" s="2">
        <f t="shared" si="766"/>
        <v>0</v>
      </c>
      <c r="BI1971" s="2">
        <f t="shared" si="767"/>
        <v>0</v>
      </c>
      <c r="BK1971" t="s">
        <v>538</v>
      </c>
      <c r="BL1971" t="s">
        <v>372</v>
      </c>
      <c r="BO1971" s="99">
        <v>48</v>
      </c>
      <c r="BP1971" s="97">
        <v>155</v>
      </c>
      <c r="BQ1971" s="103">
        <f t="shared" si="768"/>
        <v>48155</v>
      </c>
      <c r="BS1971" s="7" t="s">
        <v>2466</v>
      </c>
    </row>
    <row r="1972" spans="1:71" ht="14" hidden="1" customHeight="1" outlineLevel="1" x14ac:dyDescent="0.2">
      <c r="A1972" t="s">
        <v>1105</v>
      </c>
      <c r="B1972" t="s">
        <v>372</v>
      </c>
      <c r="C1972" s="1">
        <f t="shared" si="759"/>
        <v>254854</v>
      </c>
      <c r="D1972" s="7">
        <f t="shared" si="769"/>
        <v>2</v>
      </c>
      <c r="E1972" s="7">
        <f t="shared" si="770"/>
        <v>1</v>
      </c>
      <c r="F1972" s="7">
        <f t="shared" si="771"/>
        <v>0</v>
      </c>
      <c r="G1972" s="1">
        <f t="shared" si="772"/>
        <v>493</v>
      </c>
      <c r="H1972" s="2">
        <f t="shared" si="773"/>
        <v>1.9344408955715821E-3</v>
      </c>
      <c r="I1972" s="2"/>
      <c r="J1972" s="2">
        <f t="shared" si="760"/>
        <v>0.49194440738618972</v>
      </c>
      <c r="K1972" s="2">
        <f t="shared" si="761"/>
        <v>0.49387884828176132</v>
      </c>
      <c r="L1972" s="2">
        <f t="shared" si="762"/>
        <v>0</v>
      </c>
      <c r="M1972" s="2">
        <f t="shared" si="763"/>
        <v>1.4176744332048963E-2</v>
      </c>
      <c r="N1972" s="1">
        <v>125374</v>
      </c>
      <c r="O1972" s="1">
        <v>125867</v>
      </c>
      <c r="Q1972" s="61">
        <v>3613</v>
      </c>
      <c r="R1972" s="61"/>
      <c r="S1972" s="61"/>
      <c r="T1972" s="61"/>
      <c r="U1972" s="61"/>
      <c r="V1972" s="61"/>
      <c r="W1972" s="61"/>
      <c r="X1972" s="61"/>
      <c r="Y1972" s="61"/>
      <c r="Z1972" s="61"/>
      <c r="BB1972" s="7">
        <f>IF(Q1972&gt;0,RANK(Q1972,(N1972:P1972,Q1972:AE1972)),0)</f>
        <v>3</v>
      </c>
      <c r="BC1972" s="7">
        <f>IF(R1972&gt;0,RANK(R1972,(N1972:P1972,Q1972:AE1972)),0)</f>
        <v>0</v>
      </c>
      <c r="BD1972" s="7">
        <f>IF(T1972&gt;0,RANK(T1972,(N1972:P1972,Q1972:AE1972)),0)</f>
        <v>0</v>
      </c>
      <c r="BE1972" s="7">
        <f>IF(S1972&gt;0,RANK(S1972,(N1972:P1972,Q1972:AE1972)),0)</f>
        <v>0</v>
      </c>
      <c r="BF1972" s="2">
        <f t="shared" si="764"/>
        <v>1.4176744332048938E-2</v>
      </c>
      <c r="BG1972" s="2">
        <f t="shared" si="765"/>
        <v>0</v>
      </c>
      <c r="BH1972" s="2">
        <f t="shared" si="766"/>
        <v>0</v>
      </c>
      <c r="BI1972" s="2">
        <f t="shared" si="767"/>
        <v>0</v>
      </c>
      <c r="BK1972" t="s">
        <v>1105</v>
      </c>
      <c r="BL1972" t="s">
        <v>372</v>
      </c>
      <c r="BO1972" s="99">
        <v>48</v>
      </c>
      <c r="BP1972" s="97">
        <v>157</v>
      </c>
      <c r="BQ1972" s="103">
        <f t="shared" si="768"/>
        <v>48157</v>
      </c>
      <c r="BS1972" s="7" t="s">
        <v>2466</v>
      </c>
    </row>
    <row r="1973" spans="1:71" ht="14" hidden="1" customHeight="1" outlineLevel="1" x14ac:dyDescent="0.2">
      <c r="A1973" t="s">
        <v>1440</v>
      </c>
      <c r="B1973" t="s">
        <v>372</v>
      </c>
      <c r="C1973" s="1">
        <f t="shared" si="759"/>
        <v>3955</v>
      </c>
      <c r="D1973" s="7">
        <f t="shared" si="769"/>
        <v>2</v>
      </c>
      <c r="E1973" s="7">
        <f t="shared" si="770"/>
        <v>1</v>
      </c>
      <c r="F1973" s="7">
        <f t="shared" si="771"/>
        <v>0</v>
      </c>
      <c r="G1973" s="1">
        <f t="shared" si="772"/>
        <v>2822</v>
      </c>
      <c r="H1973" s="2">
        <f t="shared" si="773"/>
        <v>0.71352718078381794</v>
      </c>
      <c r="I1973" s="2"/>
      <c r="J1973" s="2">
        <f t="shared" si="760"/>
        <v>0.13577749683944373</v>
      </c>
      <c r="K1973" s="2">
        <f t="shared" si="761"/>
        <v>0.84930467762326167</v>
      </c>
      <c r="L1973" s="2">
        <f t="shared" si="762"/>
        <v>0</v>
      </c>
      <c r="M1973" s="2">
        <f t="shared" si="763"/>
        <v>1.4917825537294593E-2</v>
      </c>
      <c r="N1973" s="1">
        <v>537</v>
      </c>
      <c r="O1973" s="1">
        <v>3359</v>
      </c>
      <c r="Q1973" s="61">
        <v>59</v>
      </c>
      <c r="R1973" s="61"/>
      <c r="S1973" s="61"/>
      <c r="T1973" s="61"/>
      <c r="U1973" s="61"/>
      <c r="V1973" s="61"/>
      <c r="W1973" s="61"/>
      <c r="X1973" s="61"/>
      <c r="Y1973" s="61"/>
      <c r="Z1973" s="61"/>
      <c r="BB1973" s="7">
        <f>IF(Q1973&gt;0,RANK(Q1973,(N1973:P1973,Q1973:AE1973)),0)</f>
        <v>3</v>
      </c>
      <c r="BC1973" s="7">
        <f>IF(R1973&gt;0,RANK(R1973,(N1973:P1973,Q1973:AE1973)),0)</f>
        <v>0</v>
      </c>
      <c r="BD1973" s="7">
        <f>IF(T1973&gt;0,RANK(T1973,(N1973:P1973,Q1973:AE1973)),0)</f>
        <v>0</v>
      </c>
      <c r="BE1973" s="7">
        <f>IF(S1973&gt;0,RANK(S1973,(N1973:P1973,Q1973:AE1973)),0)</f>
        <v>0</v>
      </c>
      <c r="BF1973" s="2">
        <f t="shared" si="764"/>
        <v>1.4917825537294564E-2</v>
      </c>
      <c r="BG1973" s="2">
        <f t="shared" si="765"/>
        <v>0</v>
      </c>
      <c r="BH1973" s="2">
        <f t="shared" si="766"/>
        <v>0</v>
      </c>
      <c r="BI1973" s="2">
        <f t="shared" si="767"/>
        <v>0</v>
      </c>
      <c r="BK1973" t="s">
        <v>1440</v>
      </c>
      <c r="BL1973" t="s">
        <v>372</v>
      </c>
      <c r="BO1973" s="99">
        <v>48</v>
      </c>
      <c r="BP1973" s="97">
        <v>159</v>
      </c>
      <c r="BQ1973" s="103">
        <f t="shared" si="768"/>
        <v>48159</v>
      </c>
      <c r="BS1973" s="7" t="s">
        <v>2466</v>
      </c>
    </row>
    <row r="1974" spans="1:71" ht="14" hidden="1" customHeight="1" outlineLevel="1" x14ac:dyDescent="0.2">
      <c r="A1974" t="s">
        <v>2324</v>
      </c>
      <c r="B1974" t="s">
        <v>372</v>
      </c>
      <c r="C1974" s="1">
        <f t="shared" si="759"/>
        <v>6539</v>
      </c>
      <c r="D1974" s="7">
        <f t="shared" si="769"/>
        <v>2</v>
      </c>
      <c r="E1974" s="7">
        <f t="shared" si="770"/>
        <v>1</v>
      </c>
      <c r="F1974" s="7">
        <f t="shared" si="771"/>
        <v>0</v>
      </c>
      <c r="G1974" s="1">
        <f t="shared" si="772"/>
        <v>4193</v>
      </c>
      <c r="H1974" s="2">
        <f t="shared" si="773"/>
        <v>0.64122954580211045</v>
      </c>
      <c r="I1974" s="2"/>
      <c r="J1974" s="2">
        <f t="shared" si="760"/>
        <v>0.17479736962838355</v>
      </c>
      <c r="K1974" s="2">
        <f t="shared" si="761"/>
        <v>0.81602691543049399</v>
      </c>
      <c r="L1974" s="2">
        <f t="shared" si="762"/>
        <v>0</v>
      </c>
      <c r="M1974" s="2">
        <f t="shared" si="763"/>
        <v>9.1757149411224592E-3</v>
      </c>
      <c r="N1974" s="1">
        <v>1143</v>
      </c>
      <c r="O1974" s="1">
        <v>5336</v>
      </c>
      <c r="Q1974" s="61">
        <v>60</v>
      </c>
      <c r="R1974" s="61"/>
      <c r="S1974" s="61"/>
      <c r="T1974" s="61"/>
      <c r="U1974" s="61"/>
      <c r="V1974" s="61"/>
      <c r="W1974" s="61"/>
      <c r="X1974" s="61"/>
      <c r="Y1974" s="61"/>
      <c r="Z1974" s="61"/>
      <c r="BB1974" s="7">
        <f>IF(Q1974&gt;0,RANK(Q1974,(N1974:P1974,Q1974:AE1974)),0)</f>
        <v>3</v>
      </c>
      <c r="BC1974" s="7">
        <f>IF(R1974&gt;0,RANK(R1974,(N1974:P1974,Q1974:AE1974)),0)</f>
        <v>0</v>
      </c>
      <c r="BD1974" s="7">
        <f>IF(T1974&gt;0,RANK(T1974,(N1974:P1974,Q1974:AE1974)),0)</f>
        <v>0</v>
      </c>
      <c r="BE1974" s="7">
        <f>IF(S1974&gt;0,RANK(S1974,(N1974:P1974,Q1974:AE1974)),0)</f>
        <v>0</v>
      </c>
      <c r="BF1974" s="2">
        <f t="shared" si="764"/>
        <v>9.1757149411224957E-3</v>
      </c>
      <c r="BG1974" s="2">
        <f t="shared" si="765"/>
        <v>0</v>
      </c>
      <c r="BH1974" s="2">
        <f t="shared" si="766"/>
        <v>0</v>
      </c>
      <c r="BI1974" s="2">
        <f t="shared" si="767"/>
        <v>0</v>
      </c>
      <c r="BK1974" t="s">
        <v>2324</v>
      </c>
      <c r="BL1974" t="s">
        <v>372</v>
      </c>
      <c r="BO1974" s="99">
        <v>48</v>
      </c>
      <c r="BP1974" s="97">
        <v>161</v>
      </c>
      <c r="BQ1974" s="103">
        <f t="shared" si="768"/>
        <v>48161</v>
      </c>
      <c r="BS1974" s="7" t="s">
        <v>2466</v>
      </c>
    </row>
    <row r="1975" spans="1:71" ht="14" hidden="1" customHeight="1" outlineLevel="1" x14ac:dyDescent="0.2">
      <c r="A1975" t="s">
        <v>989</v>
      </c>
      <c r="B1975" t="s">
        <v>372</v>
      </c>
      <c r="C1975" s="1">
        <f t="shared" si="759"/>
        <v>3634</v>
      </c>
      <c r="D1975" s="7">
        <f t="shared" si="769"/>
        <v>2</v>
      </c>
      <c r="E1975" s="7">
        <f t="shared" si="770"/>
        <v>1</v>
      </c>
      <c r="F1975" s="7">
        <f t="shared" si="771"/>
        <v>0</v>
      </c>
      <c r="G1975" s="1">
        <f t="shared" si="772"/>
        <v>105</v>
      </c>
      <c r="H1975" s="2">
        <f t="shared" si="773"/>
        <v>2.8893780957622454E-2</v>
      </c>
      <c r="I1975" s="2"/>
      <c r="J1975" s="2">
        <f t="shared" si="760"/>
        <v>0.47853604843148045</v>
      </c>
      <c r="K1975" s="2">
        <f t="shared" si="761"/>
        <v>0.50742982938910297</v>
      </c>
      <c r="L1975" s="2">
        <f t="shared" si="762"/>
        <v>0</v>
      </c>
      <c r="M1975" s="2">
        <f t="shared" si="763"/>
        <v>1.4034122179416575E-2</v>
      </c>
      <c r="N1975" s="1">
        <v>1739</v>
      </c>
      <c r="O1975" s="1">
        <v>1844</v>
      </c>
      <c r="Q1975" s="61">
        <v>51</v>
      </c>
      <c r="R1975" s="61"/>
      <c r="S1975" s="61"/>
      <c r="T1975" s="61"/>
      <c r="U1975" s="61"/>
      <c r="V1975" s="61"/>
      <c r="W1975" s="61"/>
      <c r="X1975" s="61"/>
      <c r="Y1975" s="61"/>
      <c r="Z1975" s="61"/>
      <c r="BB1975" s="7">
        <f>IF(Q1975&gt;0,RANK(Q1975,(N1975:P1975,Q1975:AE1975)),0)</f>
        <v>3</v>
      </c>
      <c r="BC1975" s="7">
        <f>IF(R1975&gt;0,RANK(R1975,(N1975:P1975,Q1975:AE1975)),0)</f>
        <v>0</v>
      </c>
      <c r="BD1975" s="7">
        <f>IF(T1975&gt;0,RANK(T1975,(N1975:P1975,Q1975:AE1975)),0)</f>
        <v>0</v>
      </c>
      <c r="BE1975" s="7">
        <f>IF(S1975&gt;0,RANK(S1975,(N1975:P1975,Q1975:AE1975)),0)</f>
        <v>0</v>
      </c>
      <c r="BF1975" s="2">
        <f t="shared" si="764"/>
        <v>1.403412217941662E-2</v>
      </c>
      <c r="BG1975" s="2">
        <f t="shared" si="765"/>
        <v>0</v>
      </c>
      <c r="BH1975" s="2">
        <f t="shared" si="766"/>
        <v>0</v>
      </c>
      <c r="BI1975" s="2">
        <f t="shared" si="767"/>
        <v>0</v>
      </c>
      <c r="BK1975" t="s">
        <v>989</v>
      </c>
      <c r="BL1975" t="s">
        <v>372</v>
      </c>
      <c r="BO1975" s="99">
        <v>48</v>
      </c>
      <c r="BP1975" s="97">
        <v>163</v>
      </c>
      <c r="BQ1975" s="103">
        <f t="shared" si="768"/>
        <v>48163</v>
      </c>
      <c r="BS1975" s="7" t="s">
        <v>2466</v>
      </c>
    </row>
    <row r="1976" spans="1:71" ht="14" hidden="1" customHeight="1" outlineLevel="1" x14ac:dyDescent="0.2">
      <c r="A1976" t="s">
        <v>409</v>
      </c>
      <c r="B1976" t="s">
        <v>372</v>
      </c>
      <c r="C1976" s="1">
        <f t="shared" si="759"/>
        <v>3833</v>
      </c>
      <c r="D1976" s="7">
        <f t="shared" si="769"/>
        <v>2</v>
      </c>
      <c r="E1976" s="7">
        <f t="shared" si="770"/>
        <v>1</v>
      </c>
      <c r="F1976" s="7">
        <f t="shared" si="771"/>
        <v>0</v>
      </c>
      <c r="G1976" s="1">
        <f t="shared" si="772"/>
        <v>2830</v>
      </c>
      <c r="H1976" s="2">
        <f t="shared" si="773"/>
        <v>0.73832507174536921</v>
      </c>
      <c r="I1976" s="2"/>
      <c r="J1976" s="2">
        <f t="shared" si="760"/>
        <v>0.12392381946256197</v>
      </c>
      <c r="K1976" s="2">
        <f t="shared" si="761"/>
        <v>0.86224889120793113</v>
      </c>
      <c r="L1976" s="2">
        <f t="shared" si="762"/>
        <v>0</v>
      </c>
      <c r="M1976" s="2">
        <f t="shared" si="763"/>
        <v>1.3827289329506942E-2</v>
      </c>
      <c r="N1976" s="1">
        <v>475</v>
      </c>
      <c r="O1976" s="1">
        <v>3305</v>
      </c>
      <c r="Q1976" s="61">
        <v>53</v>
      </c>
      <c r="R1976" s="61"/>
      <c r="S1976" s="61"/>
      <c r="T1976" s="61"/>
      <c r="U1976" s="61"/>
      <c r="V1976" s="61"/>
      <c r="W1976" s="61"/>
      <c r="X1976" s="61"/>
      <c r="Y1976" s="61"/>
      <c r="Z1976" s="61"/>
      <c r="BB1976" s="7">
        <f>IF(Q1976&gt;0,RANK(Q1976,(N1976:P1976,Q1976:AE1976)),0)</f>
        <v>3</v>
      </c>
      <c r="BC1976" s="7">
        <f>IF(R1976&gt;0,RANK(R1976,(N1976:P1976,Q1976:AE1976)),0)</f>
        <v>0</v>
      </c>
      <c r="BD1976" s="7">
        <f>IF(T1976&gt;0,RANK(T1976,(N1976:P1976,Q1976:AE1976)),0)</f>
        <v>0</v>
      </c>
      <c r="BE1976" s="7">
        <f>IF(S1976&gt;0,RANK(S1976,(N1976:P1976,Q1976:AE1976)),0)</f>
        <v>0</v>
      </c>
      <c r="BF1976" s="2">
        <f t="shared" si="764"/>
        <v>1.3827289329506914E-2</v>
      </c>
      <c r="BG1976" s="2">
        <f t="shared" si="765"/>
        <v>0</v>
      </c>
      <c r="BH1976" s="2">
        <f t="shared" si="766"/>
        <v>0</v>
      </c>
      <c r="BI1976" s="2">
        <f t="shared" si="767"/>
        <v>0</v>
      </c>
      <c r="BK1976" t="s">
        <v>409</v>
      </c>
      <c r="BL1976" t="s">
        <v>372</v>
      </c>
      <c r="BO1976" s="99">
        <v>48</v>
      </c>
      <c r="BP1976" s="97">
        <v>165</v>
      </c>
      <c r="BQ1976" s="103">
        <f t="shared" si="768"/>
        <v>48165</v>
      </c>
      <c r="BS1976" s="7" t="s">
        <v>2466</v>
      </c>
    </row>
    <row r="1977" spans="1:71" ht="14" hidden="1" customHeight="1" outlineLevel="1" x14ac:dyDescent="0.2">
      <c r="A1977" t="s">
        <v>1854</v>
      </c>
      <c r="B1977" t="s">
        <v>372</v>
      </c>
      <c r="C1977" s="1">
        <f t="shared" si="759"/>
        <v>113435</v>
      </c>
      <c r="D1977" s="7">
        <f t="shared" si="769"/>
        <v>2</v>
      </c>
      <c r="E1977" s="7">
        <f t="shared" si="770"/>
        <v>1</v>
      </c>
      <c r="F1977" s="7">
        <f t="shared" si="771"/>
        <v>0</v>
      </c>
      <c r="G1977" s="1">
        <f t="shared" si="772"/>
        <v>32790</v>
      </c>
      <c r="H1977" s="2">
        <f t="shared" si="773"/>
        <v>0.28906422180103142</v>
      </c>
      <c r="I1977" s="2"/>
      <c r="J1977" s="2">
        <f t="shared" si="760"/>
        <v>0.34657733503768678</v>
      </c>
      <c r="K1977" s="2">
        <f t="shared" si="761"/>
        <v>0.63564155683871826</v>
      </c>
      <c r="L1977" s="2">
        <f t="shared" si="762"/>
        <v>0</v>
      </c>
      <c r="M1977" s="2">
        <f t="shared" si="763"/>
        <v>1.7781108123594902E-2</v>
      </c>
      <c r="N1977" s="1">
        <v>39314</v>
      </c>
      <c r="O1977" s="1">
        <v>72104</v>
      </c>
      <c r="Q1977" s="61">
        <v>2017</v>
      </c>
      <c r="R1977" s="61"/>
      <c r="S1977" s="61"/>
      <c r="T1977" s="61"/>
      <c r="U1977" s="61"/>
      <c r="V1977" s="61"/>
      <c r="W1977" s="61"/>
      <c r="X1977" s="61"/>
      <c r="Y1977" s="61"/>
      <c r="Z1977" s="61"/>
      <c r="BB1977" s="7">
        <f>IF(Q1977&gt;0,RANK(Q1977,(N1977:P1977,Q1977:AE1977)),0)</f>
        <v>3</v>
      </c>
      <c r="BC1977" s="7">
        <f>IF(R1977&gt;0,RANK(R1977,(N1977:P1977,Q1977:AE1977)),0)</f>
        <v>0</v>
      </c>
      <c r="BD1977" s="7">
        <f>IF(T1977&gt;0,RANK(T1977,(N1977:P1977,Q1977:AE1977)),0)</f>
        <v>0</v>
      </c>
      <c r="BE1977" s="7">
        <f>IF(S1977&gt;0,RANK(S1977,(N1977:P1977,Q1977:AE1977)),0)</f>
        <v>0</v>
      </c>
      <c r="BF1977" s="2">
        <f t="shared" si="764"/>
        <v>1.778110812359501E-2</v>
      </c>
      <c r="BG1977" s="2">
        <f t="shared" si="765"/>
        <v>0</v>
      </c>
      <c r="BH1977" s="2">
        <f t="shared" si="766"/>
        <v>0</v>
      </c>
      <c r="BI1977" s="2">
        <f t="shared" si="767"/>
        <v>0</v>
      </c>
      <c r="BK1977" t="s">
        <v>1854</v>
      </c>
      <c r="BL1977" t="s">
        <v>372</v>
      </c>
      <c r="BO1977" s="99">
        <v>48</v>
      </c>
      <c r="BP1977" s="97">
        <v>167</v>
      </c>
      <c r="BQ1977" s="103">
        <f t="shared" si="768"/>
        <v>48167</v>
      </c>
      <c r="BS1977" s="7" t="s">
        <v>2466</v>
      </c>
    </row>
    <row r="1978" spans="1:71" ht="14" hidden="1" customHeight="1" outlineLevel="1" x14ac:dyDescent="0.2">
      <c r="A1978" t="s">
        <v>1858</v>
      </c>
      <c r="B1978" t="s">
        <v>372</v>
      </c>
      <c r="C1978" s="1">
        <f t="shared" si="759"/>
        <v>1277</v>
      </c>
      <c r="D1978" s="7">
        <f t="shared" si="769"/>
        <v>2</v>
      </c>
      <c r="E1978" s="7">
        <f t="shared" si="770"/>
        <v>1</v>
      </c>
      <c r="F1978" s="7">
        <f t="shared" si="771"/>
        <v>0</v>
      </c>
      <c r="G1978" s="1">
        <f t="shared" si="772"/>
        <v>892</v>
      </c>
      <c r="H1978" s="2">
        <f t="shared" si="773"/>
        <v>0.69851213782302268</v>
      </c>
      <c r="I1978" s="2"/>
      <c r="J1978" s="2">
        <f t="shared" si="760"/>
        <v>0.14565387627251369</v>
      </c>
      <c r="K1978" s="2">
        <f t="shared" si="761"/>
        <v>0.84416601409553638</v>
      </c>
      <c r="L1978" s="2">
        <f t="shared" si="762"/>
        <v>0</v>
      </c>
      <c r="M1978" s="2">
        <f t="shared" si="763"/>
        <v>1.018010963194993E-2</v>
      </c>
      <c r="N1978" s="1">
        <v>186</v>
      </c>
      <c r="O1978" s="1">
        <v>1078</v>
      </c>
      <c r="Q1978" s="61">
        <v>13</v>
      </c>
      <c r="R1978" s="61"/>
      <c r="S1978" s="61"/>
      <c r="T1978" s="61"/>
      <c r="U1978" s="61"/>
      <c r="V1978" s="61"/>
      <c r="W1978" s="61"/>
      <c r="X1978" s="61"/>
      <c r="Y1978" s="61"/>
      <c r="Z1978" s="61"/>
      <c r="BB1978" s="7">
        <f>IF(Q1978&gt;0,RANK(Q1978,(N1978:P1978,Q1978:AE1978)),0)</f>
        <v>3</v>
      </c>
      <c r="BC1978" s="7">
        <f>IF(R1978&gt;0,RANK(R1978,(N1978:P1978,Q1978:AE1978)),0)</f>
        <v>0</v>
      </c>
      <c r="BD1978" s="7">
        <f>IF(T1978&gt;0,RANK(T1978,(N1978:P1978,Q1978:AE1978)),0)</f>
        <v>0</v>
      </c>
      <c r="BE1978" s="7">
        <f>IF(S1978&gt;0,RANK(S1978,(N1978:P1978,Q1978:AE1978)),0)</f>
        <v>0</v>
      </c>
      <c r="BF1978" s="2">
        <f t="shared" si="764"/>
        <v>1.0180109631949883E-2</v>
      </c>
      <c r="BG1978" s="2">
        <f t="shared" si="765"/>
        <v>0</v>
      </c>
      <c r="BH1978" s="2">
        <f t="shared" si="766"/>
        <v>0</v>
      </c>
      <c r="BI1978" s="2">
        <f t="shared" si="767"/>
        <v>0</v>
      </c>
      <c r="BK1978" t="s">
        <v>1858</v>
      </c>
      <c r="BL1978" t="s">
        <v>372</v>
      </c>
      <c r="BO1978" s="99">
        <v>48</v>
      </c>
      <c r="BP1978" s="97">
        <v>169</v>
      </c>
      <c r="BQ1978" s="103">
        <f t="shared" si="768"/>
        <v>48169</v>
      </c>
      <c r="BS1978" s="7" t="s">
        <v>2466</v>
      </c>
    </row>
    <row r="1979" spans="1:71" ht="14" hidden="1" customHeight="1" outlineLevel="1" x14ac:dyDescent="0.2">
      <c r="A1979" t="s">
        <v>2351</v>
      </c>
      <c r="B1979" t="s">
        <v>372</v>
      </c>
      <c r="C1979" s="1">
        <f t="shared" si="759"/>
        <v>12545</v>
      </c>
      <c r="D1979" s="7">
        <f t="shared" si="769"/>
        <v>2</v>
      </c>
      <c r="E1979" s="7">
        <f t="shared" si="770"/>
        <v>1</v>
      </c>
      <c r="F1979" s="7">
        <f t="shared" si="771"/>
        <v>0</v>
      </c>
      <c r="G1979" s="1">
        <f t="shared" si="772"/>
        <v>8321</v>
      </c>
      <c r="H1979" s="2">
        <f t="shared" si="773"/>
        <v>0.6632921482662415</v>
      </c>
      <c r="I1979" s="2"/>
      <c r="J1979" s="2">
        <f t="shared" si="760"/>
        <v>0.16181745715424473</v>
      </c>
      <c r="K1979" s="2">
        <f t="shared" si="761"/>
        <v>0.82510960542048628</v>
      </c>
      <c r="L1979" s="2">
        <f t="shared" si="762"/>
        <v>0</v>
      </c>
      <c r="M1979" s="2">
        <f t="shared" si="763"/>
        <v>1.3072937425268938E-2</v>
      </c>
      <c r="N1979" s="1">
        <v>2030</v>
      </c>
      <c r="O1979" s="1">
        <v>10351</v>
      </c>
      <c r="Q1979" s="61">
        <v>164</v>
      </c>
      <c r="R1979" s="61"/>
      <c r="S1979" s="61"/>
      <c r="T1979" s="61"/>
      <c r="U1979" s="61"/>
      <c r="V1979" s="61"/>
      <c r="W1979" s="61"/>
      <c r="X1979" s="61"/>
      <c r="Y1979" s="61"/>
      <c r="Z1979" s="61"/>
      <c r="BB1979" s="7">
        <f>IF(Q1979&gt;0,RANK(Q1979,(N1979:P1979,Q1979:AE1979)),0)</f>
        <v>3</v>
      </c>
      <c r="BC1979" s="7">
        <f>IF(R1979&gt;0,RANK(R1979,(N1979:P1979,Q1979:AE1979)),0)</f>
        <v>0</v>
      </c>
      <c r="BD1979" s="7">
        <f>IF(T1979&gt;0,RANK(T1979,(N1979:P1979,Q1979:AE1979)),0)</f>
        <v>0</v>
      </c>
      <c r="BE1979" s="7">
        <f>IF(S1979&gt;0,RANK(S1979,(N1979:P1979,Q1979:AE1979)),0)</f>
        <v>0</v>
      </c>
      <c r="BF1979" s="2">
        <f t="shared" si="764"/>
        <v>1.3072937425269032E-2</v>
      </c>
      <c r="BG1979" s="2">
        <f t="shared" si="765"/>
        <v>0</v>
      </c>
      <c r="BH1979" s="2">
        <f t="shared" si="766"/>
        <v>0</v>
      </c>
      <c r="BI1979" s="2">
        <f t="shared" si="767"/>
        <v>0</v>
      </c>
      <c r="BK1979" t="s">
        <v>2351</v>
      </c>
      <c r="BL1979" t="s">
        <v>372</v>
      </c>
      <c r="BO1979" s="99">
        <v>48</v>
      </c>
      <c r="BP1979" s="97">
        <v>171</v>
      </c>
      <c r="BQ1979" s="103">
        <f t="shared" si="768"/>
        <v>48171</v>
      </c>
      <c r="BS1979" s="7" t="s">
        <v>2466</v>
      </c>
    </row>
    <row r="1980" spans="1:71" ht="14" hidden="1" customHeight="1" outlineLevel="1" x14ac:dyDescent="0.2">
      <c r="A1980" t="s">
        <v>1907</v>
      </c>
      <c r="B1980" t="s">
        <v>372</v>
      </c>
      <c r="C1980" s="1">
        <f t="shared" si="759"/>
        <v>553</v>
      </c>
      <c r="D1980" s="7">
        <f t="shared" si="769"/>
        <v>2</v>
      </c>
      <c r="E1980" s="7">
        <f t="shared" si="770"/>
        <v>1</v>
      </c>
      <c r="F1980" s="7">
        <f t="shared" si="771"/>
        <v>0</v>
      </c>
      <c r="G1980" s="1">
        <f t="shared" si="772"/>
        <v>479</v>
      </c>
      <c r="H1980" s="2">
        <f t="shared" si="773"/>
        <v>0.86618444846292952</v>
      </c>
      <c r="I1980" s="2"/>
      <c r="J1980" s="2">
        <f t="shared" si="760"/>
        <v>6.50994575045208E-2</v>
      </c>
      <c r="K1980" s="2">
        <f t="shared" si="761"/>
        <v>0.93128390596745025</v>
      </c>
      <c r="L1980" s="2">
        <f t="shared" si="762"/>
        <v>0</v>
      </c>
      <c r="M1980" s="2">
        <f t="shared" si="763"/>
        <v>3.6166365280289048E-3</v>
      </c>
      <c r="N1980" s="1">
        <v>36</v>
      </c>
      <c r="O1980" s="1">
        <v>515</v>
      </c>
      <c r="Q1980" s="61">
        <v>2</v>
      </c>
      <c r="R1980" s="61"/>
      <c r="S1980" s="61"/>
      <c r="T1980" s="61"/>
      <c r="U1980" s="61"/>
      <c r="V1980" s="61"/>
      <c r="W1980" s="61"/>
      <c r="X1980" s="61"/>
      <c r="Y1980" s="61"/>
      <c r="Z1980" s="61"/>
      <c r="BB1980" s="7">
        <f>IF(Q1980&gt;0,RANK(Q1980,(N1980:P1980,Q1980:AE1980)),0)</f>
        <v>3</v>
      </c>
      <c r="BC1980" s="7">
        <f>IF(R1980&gt;0,RANK(R1980,(N1980:P1980,Q1980:AE1980)),0)</f>
        <v>0</v>
      </c>
      <c r="BD1980" s="7">
        <f>IF(T1980&gt;0,RANK(T1980,(N1980:P1980,Q1980:AE1980)),0)</f>
        <v>0</v>
      </c>
      <c r="BE1980" s="7">
        <f>IF(S1980&gt;0,RANK(S1980,(N1980:P1980,Q1980:AE1980)),0)</f>
        <v>0</v>
      </c>
      <c r="BF1980" s="2">
        <f t="shared" si="764"/>
        <v>3.616636528028933E-3</v>
      </c>
      <c r="BG1980" s="2">
        <f t="shared" si="765"/>
        <v>0</v>
      </c>
      <c r="BH1980" s="2">
        <f t="shared" si="766"/>
        <v>0</v>
      </c>
      <c r="BI1980" s="2">
        <f t="shared" si="767"/>
        <v>0</v>
      </c>
      <c r="BK1980" t="s">
        <v>1907</v>
      </c>
      <c r="BL1980" t="s">
        <v>372</v>
      </c>
      <c r="BO1980" s="99">
        <v>48</v>
      </c>
      <c r="BP1980" s="97">
        <v>173</v>
      </c>
      <c r="BQ1980" s="103">
        <f t="shared" si="768"/>
        <v>48173</v>
      </c>
      <c r="BS1980" s="7" t="s">
        <v>2466</v>
      </c>
    </row>
    <row r="1981" spans="1:71" ht="14" hidden="1" customHeight="1" outlineLevel="1" x14ac:dyDescent="0.2">
      <c r="A1981" t="s">
        <v>1908</v>
      </c>
      <c r="B1981" t="s">
        <v>372</v>
      </c>
      <c r="C1981" s="1">
        <f t="shared" si="759"/>
        <v>3062</v>
      </c>
      <c r="D1981" s="7">
        <f t="shared" si="769"/>
        <v>2</v>
      </c>
      <c r="E1981" s="7">
        <f t="shared" si="770"/>
        <v>1</v>
      </c>
      <c r="F1981" s="7">
        <f t="shared" si="771"/>
        <v>0</v>
      </c>
      <c r="G1981" s="1">
        <f t="shared" si="772"/>
        <v>1780</v>
      </c>
      <c r="H1981" s="2">
        <f t="shared" si="773"/>
        <v>0.58131939908556496</v>
      </c>
      <c r="I1981" s="2"/>
      <c r="J1981" s="2">
        <f t="shared" si="760"/>
        <v>0.20150228608752449</v>
      </c>
      <c r="K1981" s="2">
        <f t="shared" si="761"/>
        <v>0.78282168517308948</v>
      </c>
      <c r="L1981" s="2">
        <f t="shared" si="762"/>
        <v>0</v>
      </c>
      <c r="M1981" s="2">
        <f t="shared" si="763"/>
        <v>1.5676028739386005E-2</v>
      </c>
      <c r="N1981" s="1">
        <v>617</v>
      </c>
      <c r="O1981" s="1">
        <v>2397</v>
      </c>
      <c r="Q1981" s="61">
        <v>48</v>
      </c>
      <c r="R1981" s="61"/>
      <c r="S1981" s="61"/>
      <c r="T1981" s="61"/>
      <c r="U1981" s="61"/>
      <c r="V1981" s="61"/>
      <c r="W1981" s="61"/>
      <c r="X1981" s="61"/>
      <c r="Y1981" s="61"/>
      <c r="Z1981" s="61"/>
      <c r="BB1981" s="7">
        <f>IF(Q1981&gt;0,RANK(Q1981,(N1981:P1981,Q1981:AE1981)),0)</f>
        <v>3</v>
      </c>
      <c r="BC1981" s="7">
        <f>IF(R1981&gt;0,RANK(R1981,(N1981:P1981,Q1981:AE1981)),0)</f>
        <v>0</v>
      </c>
      <c r="BD1981" s="7">
        <f>IF(T1981&gt;0,RANK(T1981,(N1981:P1981,Q1981:AE1981)),0)</f>
        <v>0</v>
      </c>
      <c r="BE1981" s="7">
        <f>IF(S1981&gt;0,RANK(S1981,(N1981:P1981,Q1981:AE1981)),0)</f>
        <v>0</v>
      </c>
      <c r="BF1981" s="2">
        <f t="shared" si="764"/>
        <v>1.5676028739386023E-2</v>
      </c>
      <c r="BG1981" s="2">
        <f t="shared" si="765"/>
        <v>0</v>
      </c>
      <c r="BH1981" s="2">
        <f t="shared" si="766"/>
        <v>0</v>
      </c>
      <c r="BI1981" s="2">
        <f t="shared" si="767"/>
        <v>0</v>
      </c>
      <c r="BK1981" t="s">
        <v>1908</v>
      </c>
      <c r="BL1981" t="s">
        <v>372</v>
      </c>
      <c r="BO1981" s="99">
        <v>48</v>
      </c>
      <c r="BP1981" s="97">
        <v>175</v>
      </c>
      <c r="BQ1981" s="103">
        <f t="shared" si="768"/>
        <v>48175</v>
      </c>
      <c r="BS1981" s="7" t="s">
        <v>2466</v>
      </c>
    </row>
    <row r="1982" spans="1:71" ht="14" hidden="1" customHeight="1" outlineLevel="1" x14ac:dyDescent="0.2">
      <c r="A1982" t="s">
        <v>1441</v>
      </c>
      <c r="B1982" t="s">
        <v>372</v>
      </c>
      <c r="C1982" s="1">
        <f t="shared" si="759"/>
        <v>5615</v>
      </c>
      <c r="D1982" s="7">
        <f t="shared" si="769"/>
        <v>2</v>
      </c>
      <c r="E1982" s="7">
        <f t="shared" si="770"/>
        <v>1</v>
      </c>
      <c r="F1982" s="7">
        <f t="shared" si="771"/>
        <v>0</v>
      </c>
      <c r="G1982" s="1">
        <f t="shared" si="772"/>
        <v>3223</v>
      </c>
      <c r="H1982" s="2">
        <f t="shared" si="773"/>
        <v>0.57399821905609971</v>
      </c>
      <c r="I1982" s="2"/>
      <c r="J1982" s="2">
        <f t="shared" si="760"/>
        <v>0.20837043633125557</v>
      </c>
      <c r="K1982" s="2">
        <f t="shared" si="761"/>
        <v>0.78236865538735534</v>
      </c>
      <c r="L1982" s="2">
        <f t="shared" si="762"/>
        <v>0</v>
      </c>
      <c r="M1982" s="2">
        <f t="shared" si="763"/>
        <v>9.2609082813891463E-3</v>
      </c>
      <c r="N1982" s="1">
        <v>1170</v>
      </c>
      <c r="O1982" s="1">
        <v>4393</v>
      </c>
      <c r="Q1982" s="61">
        <v>52</v>
      </c>
      <c r="R1982" s="61"/>
      <c r="S1982" s="61"/>
      <c r="T1982" s="61"/>
      <c r="U1982" s="61"/>
      <c r="V1982" s="61"/>
      <c r="W1982" s="61"/>
      <c r="X1982" s="61"/>
      <c r="Y1982" s="61"/>
      <c r="Z1982" s="61"/>
      <c r="BB1982" s="7">
        <f>IF(Q1982&gt;0,RANK(Q1982,(N1982:P1982,Q1982:AE1982)),0)</f>
        <v>3</v>
      </c>
      <c r="BC1982" s="7">
        <f>IF(R1982&gt;0,RANK(R1982,(N1982:P1982,Q1982:AE1982)),0)</f>
        <v>0</v>
      </c>
      <c r="BD1982" s="7">
        <f>IF(T1982&gt;0,RANK(T1982,(N1982:P1982,Q1982:AE1982)),0)</f>
        <v>0</v>
      </c>
      <c r="BE1982" s="7">
        <f>IF(S1982&gt;0,RANK(S1982,(N1982:P1982,Q1982:AE1982)),0)</f>
        <v>0</v>
      </c>
      <c r="BF1982" s="2">
        <f t="shared" si="764"/>
        <v>9.2609082813891359E-3</v>
      </c>
      <c r="BG1982" s="2">
        <f t="shared" si="765"/>
        <v>0</v>
      </c>
      <c r="BH1982" s="2">
        <f t="shared" si="766"/>
        <v>0</v>
      </c>
      <c r="BI1982" s="2">
        <f t="shared" si="767"/>
        <v>0</v>
      </c>
      <c r="BK1982" t="s">
        <v>1441</v>
      </c>
      <c r="BL1982" t="s">
        <v>372</v>
      </c>
      <c r="BO1982" s="99">
        <v>48</v>
      </c>
      <c r="BP1982" s="97">
        <v>177</v>
      </c>
      <c r="BQ1982" s="103">
        <f t="shared" si="768"/>
        <v>48177</v>
      </c>
      <c r="BS1982" s="7" t="s">
        <v>2466</v>
      </c>
    </row>
    <row r="1983" spans="1:71" ht="14" hidden="1" customHeight="1" outlineLevel="1" x14ac:dyDescent="0.2">
      <c r="A1983" t="s">
        <v>922</v>
      </c>
      <c r="B1983" t="s">
        <v>372</v>
      </c>
      <c r="C1983" s="1">
        <f t="shared" si="759"/>
        <v>5948</v>
      </c>
      <c r="D1983" s="7">
        <f t="shared" si="769"/>
        <v>2</v>
      </c>
      <c r="E1983" s="7">
        <f t="shared" si="770"/>
        <v>1</v>
      </c>
      <c r="F1983" s="7">
        <f t="shared" si="771"/>
        <v>0</v>
      </c>
      <c r="G1983" s="1">
        <f t="shared" si="772"/>
        <v>4779</v>
      </c>
      <c r="H1983" s="2">
        <f t="shared" si="773"/>
        <v>0.80346334902488237</v>
      </c>
      <c r="I1983" s="2"/>
      <c r="J1983" s="2">
        <f t="shared" si="760"/>
        <v>9.2636180228648279E-2</v>
      </c>
      <c r="K1983" s="2">
        <f t="shared" si="761"/>
        <v>0.89609952925353065</v>
      </c>
      <c r="L1983" s="2">
        <f t="shared" si="762"/>
        <v>0</v>
      </c>
      <c r="M1983" s="2">
        <f t="shared" si="763"/>
        <v>1.1264290517821074E-2</v>
      </c>
      <c r="N1983" s="1">
        <v>551</v>
      </c>
      <c r="O1983" s="1">
        <v>5330</v>
      </c>
      <c r="Q1983" s="61">
        <v>67</v>
      </c>
      <c r="R1983" s="61"/>
      <c r="S1983" s="61"/>
      <c r="T1983" s="61"/>
      <c r="U1983" s="61"/>
      <c r="V1983" s="61"/>
      <c r="W1983" s="61"/>
      <c r="X1983" s="61"/>
      <c r="Y1983" s="61"/>
      <c r="Z1983" s="61"/>
      <c r="BB1983" s="7">
        <f>IF(Q1983&gt;0,RANK(Q1983,(N1983:P1983,Q1983:AE1983)),0)</f>
        <v>3</v>
      </c>
      <c r="BC1983" s="7">
        <f>IF(R1983&gt;0,RANK(R1983,(N1983:P1983,Q1983:AE1983)),0)</f>
        <v>0</v>
      </c>
      <c r="BD1983" s="7">
        <f>IF(T1983&gt;0,RANK(T1983,(N1983:P1983,Q1983:AE1983)),0)</f>
        <v>0</v>
      </c>
      <c r="BE1983" s="7">
        <f>IF(S1983&gt;0,RANK(S1983,(N1983:P1983,Q1983:AE1983)),0)</f>
        <v>0</v>
      </c>
      <c r="BF1983" s="2">
        <f t="shared" si="764"/>
        <v>1.1264290517821116E-2</v>
      </c>
      <c r="BG1983" s="2">
        <f t="shared" si="765"/>
        <v>0</v>
      </c>
      <c r="BH1983" s="2">
        <f t="shared" si="766"/>
        <v>0</v>
      </c>
      <c r="BI1983" s="2">
        <f t="shared" si="767"/>
        <v>0</v>
      </c>
      <c r="BK1983" t="s">
        <v>922</v>
      </c>
      <c r="BL1983" t="s">
        <v>372</v>
      </c>
      <c r="BO1983" s="99">
        <v>48</v>
      </c>
      <c r="BP1983" s="97">
        <v>179</v>
      </c>
      <c r="BQ1983" s="103">
        <f t="shared" si="768"/>
        <v>48179</v>
      </c>
      <c r="BS1983" s="7" t="s">
        <v>2466</v>
      </c>
    </row>
    <row r="1984" spans="1:71" ht="14" hidden="1" customHeight="1" outlineLevel="1" x14ac:dyDescent="0.2">
      <c r="A1984" t="s">
        <v>968</v>
      </c>
      <c r="B1984" t="s">
        <v>372</v>
      </c>
      <c r="C1984" s="1">
        <f t="shared" si="759"/>
        <v>43027</v>
      </c>
      <c r="D1984" s="7">
        <f t="shared" si="769"/>
        <v>2</v>
      </c>
      <c r="E1984" s="7">
        <f t="shared" si="770"/>
        <v>1</v>
      </c>
      <c r="F1984" s="7">
        <f t="shared" si="771"/>
        <v>0</v>
      </c>
      <c r="G1984" s="1">
        <f t="shared" si="772"/>
        <v>22705</v>
      </c>
      <c r="H1984" s="2">
        <f t="shared" si="773"/>
        <v>0.52769191437934315</v>
      </c>
      <c r="I1984" s="2"/>
      <c r="J1984" s="2">
        <f t="shared" si="760"/>
        <v>0.22908871173914053</v>
      </c>
      <c r="K1984" s="2">
        <f t="shared" si="761"/>
        <v>0.75678062611848373</v>
      </c>
      <c r="L1984" s="2">
        <f t="shared" si="762"/>
        <v>0</v>
      </c>
      <c r="M1984" s="2">
        <f t="shared" si="763"/>
        <v>1.4130662142375794E-2</v>
      </c>
      <c r="N1984" s="1">
        <v>9857</v>
      </c>
      <c r="O1984" s="1">
        <v>32562</v>
      </c>
      <c r="Q1984" s="61">
        <v>608</v>
      </c>
      <c r="R1984" s="61"/>
      <c r="S1984" s="61"/>
      <c r="T1984" s="61"/>
      <c r="U1984" s="61"/>
      <c r="V1984" s="61"/>
      <c r="W1984" s="61"/>
      <c r="X1984" s="61"/>
      <c r="Y1984" s="61"/>
      <c r="Z1984" s="61"/>
      <c r="BB1984" s="7">
        <f>IF(Q1984&gt;0,RANK(Q1984,(N1984:P1984,Q1984:AE1984)),0)</f>
        <v>3</v>
      </c>
      <c r="BC1984" s="7">
        <f>IF(R1984&gt;0,RANK(R1984,(N1984:P1984,Q1984:AE1984)),0)</f>
        <v>0</v>
      </c>
      <c r="BD1984" s="7">
        <f>IF(T1984&gt;0,RANK(T1984,(N1984:P1984,Q1984:AE1984)),0)</f>
        <v>0</v>
      </c>
      <c r="BE1984" s="7">
        <f>IF(S1984&gt;0,RANK(S1984,(N1984:P1984,Q1984:AE1984)),0)</f>
        <v>0</v>
      </c>
      <c r="BF1984" s="2">
        <f t="shared" si="764"/>
        <v>1.4130662142375718E-2</v>
      </c>
      <c r="BG1984" s="2">
        <f t="shared" si="765"/>
        <v>0</v>
      </c>
      <c r="BH1984" s="2">
        <f t="shared" si="766"/>
        <v>0</v>
      </c>
      <c r="BI1984" s="2">
        <f t="shared" si="767"/>
        <v>0</v>
      </c>
      <c r="BK1984" t="s">
        <v>968</v>
      </c>
      <c r="BL1984" t="s">
        <v>372</v>
      </c>
      <c r="BO1984" s="99">
        <v>48</v>
      </c>
      <c r="BP1984" s="97">
        <v>181</v>
      </c>
      <c r="BQ1984" s="103">
        <f t="shared" si="768"/>
        <v>48181</v>
      </c>
      <c r="BS1984" s="7" t="s">
        <v>2466</v>
      </c>
    </row>
    <row r="1985" spans="1:71" ht="14" hidden="1" customHeight="1" outlineLevel="1" x14ac:dyDescent="0.2">
      <c r="A1985" t="s">
        <v>1442</v>
      </c>
      <c r="B1985" t="s">
        <v>372</v>
      </c>
      <c r="C1985" s="1">
        <f t="shared" si="759"/>
        <v>35981</v>
      </c>
      <c r="D1985" s="7">
        <f t="shared" si="769"/>
        <v>2</v>
      </c>
      <c r="E1985" s="7">
        <f t="shared" si="770"/>
        <v>1</v>
      </c>
      <c r="F1985" s="7">
        <f t="shared" si="771"/>
        <v>0</v>
      </c>
      <c r="G1985" s="1">
        <f t="shared" si="772"/>
        <v>15543</v>
      </c>
      <c r="H1985" s="2">
        <f t="shared" si="773"/>
        <v>0.43197798838275758</v>
      </c>
      <c r="I1985" s="2"/>
      <c r="J1985" s="2">
        <f t="shared" si="760"/>
        <v>0.27834134682193379</v>
      </c>
      <c r="K1985" s="2">
        <f t="shared" si="761"/>
        <v>0.71031933520469137</v>
      </c>
      <c r="L1985" s="2">
        <f t="shared" si="762"/>
        <v>0</v>
      </c>
      <c r="M1985" s="2">
        <f t="shared" si="763"/>
        <v>1.1339317973374841E-2</v>
      </c>
      <c r="N1985" s="1">
        <v>10015</v>
      </c>
      <c r="O1985" s="1">
        <v>25558</v>
      </c>
      <c r="Q1985" s="61">
        <v>408</v>
      </c>
      <c r="R1985" s="61"/>
      <c r="S1985" s="61"/>
      <c r="T1985" s="61"/>
      <c r="U1985" s="61"/>
      <c r="V1985" s="61"/>
      <c r="W1985" s="61"/>
      <c r="X1985" s="61"/>
      <c r="Y1985" s="61"/>
      <c r="Z1985" s="61"/>
      <c r="BB1985" s="7">
        <f>IF(Q1985&gt;0,RANK(Q1985,(N1985:P1985,Q1985:AE1985)),0)</f>
        <v>3</v>
      </c>
      <c r="BC1985" s="7">
        <f>IF(R1985&gt;0,RANK(R1985,(N1985:P1985,Q1985:AE1985)),0)</f>
        <v>0</v>
      </c>
      <c r="BD1985" s="7">
        <f>IF(T1985&gt;0,RANK(T1985,(N1985:P1985,Q1985:AE1985)),0)</f>
        <v>0</v>
      </c>
      <c r="BE1985" s="7">
        <f>IF(S1985&gt;0,RANK(S1985,(N1985:P1985,Q1985:AE1985)),0)</f>
        <v>0</v>
      </c>
      <c r="BF1985" s="2">
        <f t="shared" si="764"/>
        <v>1.1339317973374837E-2</v>
      </c>
      <c r="BG1985" s="2">
        <f t="shared" si="765"/>
        <v>0</v>
      </c>
      <c r="BH1985" s="2">
        <f t="shared" si="766"/>
        <v>0</v>
      </c>
      <c r="BI1985" s="2">
        <f t="shared" si="767"/>
        <v>0</v>
      </c>
      <c r="BK1985" t="s">
        <v>1442</v>
      </c>
      <c r="BL1985" t="s">
        <v>372</v>
      </c>
      <c r="BO1985" s="99">
        <v>48</v>
      </c>
      <c r="BP1985" s="97">
        <v>183</v>
      </c>
      <c r="BQ1985" s="103">
        <f t="shared" si="768"/>
        <v>48183</v>
      </c>
      <c r="BS1985" s="7" t="s">
        <v>2466</v>
      </c>
    </row>
    <row r="1986" spans="1:71" ht="14" hidden="1" customHeight="1" outlineLevel="1" x14ac:dyDescent="0.2">
      <c r="A1986" t="s">
        <v>1110</v>
      </c>
      <c r="B1986" t="s">
        <v>372</v>
      </c>
      <c r="C1986" s="1">
        <f t="shared" si="759"/>
        <v>8644</v>
      </c>
      <c r="D1986" s="7">
        <f t="shared" si="769"/>
        <v>2</v>
      </c>
      <c r="E1986" s="7">
        <f t="shared" si="770"/>
        <v>1</v>
      </c>
      <c r="F1986" s="7">
        <f t="shared" si="771"/>
        <v>0</v>
      </c>
      <c r="G1986" s="1">
        <f t="shared" si="772"/>
        <v>4826</v>
      </c>
      <c r="H1986" s="2">
        <f t="shared" si="773"/>
        <v>0.55830633965756593</v>
      </c>
      <c r="I1986" s="2"/>
      <c r="J1986" s="2">
        <f t="shared" si="760"/>
        <v>0.21494678389634428</v>
      </c>
      <c r="K1986" s="2">
        <f t="shared" si="761"/>
        <v>0.77325312355391018</v>
      </c>
      <c r="L1986" s="2">
        <f t="shared" si="762"/>
        <v>0</v>
      </c>
      <c r="M1986" s="2">
        <f t="shared" si="763"/>
        <v>1.1800092549745567E-2</v>
      </c>
      <c r="N1986" s="1">
        <v>1858</v>
      </c>
      <c r="O1986" s="1">
        <v>6684</v>
      </c>
      <c r="Q1986" s="61">
        <v>102</v>
      </c>
      <c r="R1986" s="61"/>
      <c r="S1986" s="61"/>
      <c r="T1986" s="61"/>
      <c r="U1986" s="61"/>
      <c r="V1986" s="61"/>
      <c r="W1986" s="61"/>
      <c r="X1986" s="61"/>
      <c r="Y1986" s="61"/>
      <c r="Z1986" s="61"/>
      <c r="BB1986" s="7">
        <f>IF(Q1986&gt;0,RANK(Q1986,(N1986:P1986,Q1986:AE1986)),0)</f>
        <v>3</v>
      </c>
      <c r="BC1986" s="7">
        <f>IF(R1986&gt;0,RANK(R1986,(N1986:P1986,Q1986:AE1986)),0)</f>
        <v>0</v>
      </c>
      <c r="BD1986" s="7">
        <f>IF(T1986&gt;0,RANK(T1986,(N1986:P1986,Q1986:AE1986)),0)</f>
        <v>0</v>
      </c>
      <c r="BE1986" s="7">
        <f>IF(S1986&gt;0,RANK(S1986,(N1986:P1986,Q1986:AE1986)),0)</f>
        <v>0</v>
      </c>
      <c r="BF1986" s="2">
        <f t="shared" si="764"/>
        <v>1.1800092549745489E-2</v>
      </c>
      <c r="BG1986" s="2">
        <f t="shared" si="765"/>
        <v>0</v>
      </c>
      <c r="BH1986" s="2">
        <f t="shared" si="766"/>
        <v>0</v>
      </c>
      <c r="BI1986" s="2">
        <f t="shared" si="767"/>
        <v>0</v>
      </c>
      <c r="BK1986" t="s">
        <v>1110</v>
      </c>
      <c r="BL1986" t="s">
        <v>372</v>
      </c>
      <c r="BO1986" s="99">
        <v>48</v>
      </c>
      <c r="BP1986" s="97">
        <v>185</v>
      </c>
      <c r="BQ1986" s="103">
        <f t="shared" si="768"/>
        <v>48185</v>
      </c>
      <c r="BS1986" s="7" t="s">
        <v>2466</v>
      </c>
    </row>
    <row r="1987" spans="1:71" ht="14" hidden="1" customHeight="1" outlineLevel="1" x14ac:dyDescent="0.2">
      <c r="A1987" t="s">
        <v>478</v>
      </c>
      <c r="B1987" t="s">
        <v>372</v>
      </c>
      <c r="C1987" s="1">
        <f t="shared" si="759"/>
        <v>54403</v>
      </c>
      <c r="D1987" s="7">
        <f t="shared" si="769"/>
        <v>2</v>
      </c>
      <c r="E1987" s="7">
        <f t="shared" si="770"/>
        <v>1</v>
      </c>
      <c r="F1987" s="7">
        <f t="shared" si="771"/>
        <v>0</v>
      </c>
      <c r="G1987" s="1">
        <f t="shared" si="772"/>
        <v>19019</v>
      </c>
      <c r="H1987" s="2">
        <f t="shared" si="773"/>
        <v>0.34959469146922045</v>
      </c>
      <c r="I1987" s="2"/>
      <c r="J1987" s="2">
        <f t="shared" si="760"/>
        <v>0.31735382239950005</v>
      </c>
      <c r="K1987" s="2">
        <f t="shared" si="761"/>
        <v>0.66694851386872045</v>
      </c>
      <c r="L1987" s="2">
        <f t="shared" si="762"/>
        <v>0</v>
      </c>
      <c r="M1987" s="2">
        <f t="shared" si="763"/>
        <v>1.5697663731779499E-2</v>
      </c>
      <c r="N1987" s="1">
        <v>17265</v>
      </c>
      <c r="O1987" s="1">
        <v>36284</v>
      </c>
      <c r="Q1987" s="61">
        <v>854</v>
      </c>
      <c r="R1987" s="61"/>
      <c r="S1987" s="61"/>
      <c r="T1987" s="61"/>
      <c r="U1987" s="61"/>
      <c r="V1987" s="61"/>
      <c r="W1987" s="61"/>
      <c r="X1987" s="61"/>
      <c r="Y1987" s="61"/>
      <c r="Z1987" s="61"/>
      <c r="BB1987" s="7">
        <f>IF(Q1987&gt;0,RANK(Q1987,(N1987:P1987,Q1987:AE1987)),0)</f>
        <v>3</v>
      </c>
      <c r="BC1987" s="7">
        <f>IF(R1987&gt;0,RANK(R1987,(N1987:P1987,Q1987:AE1987)),0)</f>
        <v>0</v>
      </c>
      <c r="BD1987" s="7">
        <f>IF(T1987&gt;0,RANK(T1987,(N1987:P1987,Q1987:AE1987)),0)</f>
        <v>0</v>
      </c>
      <c r="BE1987" s="7">
        <f>IF(S1987&gt;0,RANK(S1987,(N1987:P1987,Q1987:AE1987)),0)</f>
        <v>0</v>
      </c>
      <c r="BF1987" s="2">
        <f t="shared" si="764"/>
        <v>1.5697663731779499E-2</v>
      </c>
      <c r="BG1987" s="2">
        <f t="shared" si="765"/>
        <v>0</v>
      </c>
      <c r="BH1987" s="2">
        <f t="shared" si="766"/>
        <v>0</v>
      </c>
      <c r="BI1987" s="2">
        <f t="shared" si="767"/>
        <v>0</v>
      </c>
      <c r="BK1987" t="s">
        <v>478</v>
      </c>
      <c r="BL1987" t="s">
        <v>372</v>
      </c>
      <c r="BO1987" s="99">
        <v>48</v>
      </c>
      <c r="BP1987" s="97">
        <v>187</v>
      </c>
      <c r="BQ1987" s="103">
        <f t="shared" si="768"/>
        <v>48187</v>
      </c>
      <c r="BS1987" s="7" t="s">
        <v>2466</v>
      </c>
    </row>
    <row r="1988" spans="1:71" ht="14" hidden="1" customHeight="1" outlineLevel="1" x14ac:dyDescent="0.2">
      <c r="A1988" t="s">
        <v>1376</v>
      </c>
      <c r="B1988" t="s">
        <v>372</v>
      </c>
      <c r="C1988" s="1">
        <f t="shared" si="759"/>
        <v>7373</v>
      </c>
      <c r="D1988" s="7">
        <f t="shared" si="769"/>
        <v>2</v>
      </c>
      <c r="E1988" s="7">
        <f t="shared" si="770"/>
        <v>1</v>
      </c>
      <c r="F1988" s="7">
        <f t="shared" si="771"/>
        <v>0</v>
      </c>
      <c r="G1988" s="1">
        <f t="shared" si="772"/>
        <v>3805</v>
      </c>
      <c r="H1988" s="2">
        <f t="shared" si="773"/>
        <v>0.51607215516072158</v>
      </c>
      <c r="I1988" s="2"/>
      <c r="J1988" s="2">
        <f t="shared" si="760"/>
        <v>0.23423301234233013</v>
      </c>
      <c r="K1988" s="2">
        <f t="shared" si="761"/>
        <v>0.75030516750305165</v>
      </c>
      <c r="L1988" s="2">
        <f t="shared" si="762"/>
        <v>0</v>
      </c>
      <c r="M1988" s="2">
        <f t="shared" si="763"/>
        <v>1.5461820154618167E-2</v>
      </c>
      <c r="N1988" s="1">
        <v>1727</v>
      </c>
      <c r="O1988" s="1">
        <v>5532</v>
      </c>
      <c r="Q1988" s="61">
        <v>114</v>
      </c>
      <c r="R1988" s="61"/>
      <c r="S1988" s="61"/>
      <c r="T1988" s="61"/>
      <c r="U1988" s="61"/>
      <c r="V1988" s="61"/>
      <c r="W1988" s="61"/>
      <c r="X1988" s="61"/>
      <c r="Y1988" s="61"/>
      <c r="Z1988" s="61"/>
      <c r="BB1988" s="7">
        <f>IF(Q1988&gt;0,RANK(Q1988,(N1988:P1988,Q1988:AE1988)),0)</f>
        <v>3</v>
      </c>
      <c r="BC1988" s="7">
        <f>IF(R1988&gt;0,RANK(R1988,(N1988:P1988,Q1988:AE1988)),0)</f>
        <v>0</v>
      </c>
      <c r="BD1988" s="7">
        <f>IF(T1988&gt;0,RANK(T1988,(N1988:P1988,Q1988:AE1988)),0)</f>
        <v>0</v>
      </c>
      <c r="BE1988" s="7">
        <f>IF(S1988&gt;0,RANK(S1988,(N1988:P1988,Q1988:AE1988)),0)</f>
        <v>0</v>
      </c>
      <c r="BF1988" s="2">
        <f t="shared" si="764"/>
        <v>1.5461820154618201E-2</v>
      </c>
      <c r="BG1988" s="2">
        <f t="shared" si="765"/>
        <v>0</v>
      </c>
      <c r="BH1988" s="2">
        <f t="shared" si="766"/>
        <v>0</v>
      </c>
      <c r="BI1988" s="2">
        <f t="shared" si="767"/>
        <v>0</v>
      </c>
      <c r="BK1988" t="s">
        <v>1376</v>
      </c>
      <c r="BL1988" t="s">
        <v>372</v>
      </c>
      <c r="BO1988" s="99">
        <v>48</v>
      </c>
      <c r="BP1988" s="97">
        <v>189</v>
      </c>
      <c r="BQ1988" s="103">
        <f t="shared" si="768"/>
        <v>48189</v>
      </c>
      <c r="BS1988" s="7" t="s">
        <v>2466</v>
      </c>
    </row>
    <row r="1989" spans="1:71" ht="14" hidden="1" customHeight="1" outlineLevel="1" x14ac:dyDescent="0.2">
      <c r="A1989" t="s">
        <v>2110</v>
      </c>
      <c r="B1989" t="s">
        <v>372</v>
      </c>
      <c r="C1989" s="1">
        <f t="shared" si="759"/>
        <v>964</v>
      </c>
      <c r="D1989" s="7">
        <f t="shared" si="769"/>
        <v>2</v>
      </c>
      <c r="E1989" s="7">
        <f t="shared" si="770"/>
        <v>1</v>
      </c>
      <c r="F1989" s="7">
        <f t="shared" si="771"/>
        <v>0</v>
      </c>
      <c r="G1989" s="1">
        <f t="shared" si="772"/>
        <v>673</v>
      </c>
      <c r="H1989" s="2">
        <f t="shared" si="773"/>
        <v>0.69813278008298751</v>
      </c>
      <c r="I1989" s="2"/>
      <c r="J1989" s="2">
        <f t="shared" si="760"/>
        <v>0.14730290456431536</v>
      </c>
      <c r="K1989" s="2">
        <f t="shared" si="761"/>
        <v>0.8454356846473029</v>
      </c>
      <c r="L1989" s="2">
        <f t="shared" si="762"/>
        <v>0</v>
      </c>
      <c r="M1989" s="2">
        <f t="shared" si="763"/>
        <v>7.2614107883817169E-3</v>
      </c>
      <c r="N1989" s="1">
        <v>142</v>
      </c>
      <c r="O1989" s="1">
        <v>815</v>
      </c>
      <c r="Q1989" s="61">
        <v>7</v>
      </c>
      <c r="R1989" s="61"/>
      <c r="S1989" s="61"/>
      <c r="T1989" s="61"/>
      <c r="U1989" s="61"/>
      <c r="V1989" s="61"/>
      <c r="W1989" s="61"/>
      <c r="X1989" s="61"/>
      <c r="Y1989" s="61"/>
      <c r="Z1989" s="61"/>
      <c r="BB1989" s="7">
        <f>IF(Q1989&gt;0,RANK(Q1989,(N1989:P1989,Q1989:AE1989)),0)</f>
        <v>3</v>
      </c>
      <c r="BC1989" s="7">
        <f>IF(R1989&gt;0,RANK(R1989,(N1989:P1989,Q1989:AE1989)),0)</f>
        <v>0</v>
      </c>
      <c r="BD1989" s="7">
        <f>IF(T1989&gt;0,RANK(T1989,(N1989:P1989,Q1989:AE1989)),0)</f>
        <v>0</v>
      </c>
      <c r="BE1989" s="7">
        <f>IF(S1989&gt;0,RANK(S1989,(N1989:P1989,Q1989:AE1989)),0)</f>
        <v>0</v>
      </c>
      <c r="BF1989" s="2">
        <f t="shared" si="764"/>
        <v>7.261410788381743E-3</v>
      </c>
      <c r="BG1989" s="2">
        <f t="shared" si="765"/>
        <v>0</v>
      </c>
      <c r="BH1989" s="2">
        <f t="shared" si="766"/>
        <v>0</v>
      </c>
      <c r="BI1989" s="2">
        <f t="shared" si="767"/>
        <v>0</v>
      </c>
      <c r="BK1989" t="s">
        <v>2110</v>
      </c>
      <c r="BL1989" t="s">
        <v>372</v>
      </c>
      <c r="BO1989" s="99">
        <v>48</v>
      </c>
      <c r="BP1989" s="97">
        <v>191</v>
      </c>
      <c r="BQ1989" s="103">
        <f t="shared" si="768"/>
        <v>48191</v>
      </c>
      <c r="BS1989" s="7" t="s">
        <v>2466</v>
      </c>
    </row>
    <row r="1990" spans="1:71" ht="14" hidden="1" customHeight="1" outlineLevel="1" x14ac:dyDescent="0.2">
      <c r="A1990" t="s">
        <v>2539</v>
      </c>
      <c r="B1990" t="s">
        <v>372</v>
      </c>
      <c r="C1990" s="1">
        <f t="shared" si="759"/>
        <v>3338</v>
      </c>
      <c r="D1990" s="7">
        <f t="shared" si="769"/>
        <v>2</v>
      </c>
      <c r="E1990" s="7">
        <f t="shared" si="770"/>
        <v>1</v>
      </c>
      <c r="F1990" s="7">
        <f t="shared" si="771"/>
        <v>0</v>
      </c>
      <c r="G1990" s="1">
        <f t="shared" si="772"/>
        <v>2498</v>
      </c>
      <c r="H1990" s="2">
        <f t="shared" si="773"/>
        <v>0.74835230677052123</v>
      </c>
      <c r="I1990" s="2"/>
      <c r="J1990" s="2">
        <f t="shared" si="760"/>
        <v>0.1213301378070701</v>
      </c>
      <c r="K1990" s="2">
        <f t="shared" si="761"/>
        <v>0.86968244457759136</v>
      </c>
      <c r="L1990" s="2">
        <f t="shared" si="762"/>
        <v>0</v>
      </c>
      <c r="M1990" s="2">
        <f t="shared" si="763"/>
        <v>8.9874176153384999E-3</v>
      </c>
      <c r="N1990" s="1">
        <v>405</v>
      </c>
      <c r="O1990" s="1">
        <v>2903</v>
      </c>
      <c r="Q1990" s="61">
        <v>30</v>
      </c>
      <c r="R1990" s="61"/>
      <c r="S1990" s="61"/>
      <c r="T1990" s="61"/>
      <c r="U1990" s="61"/>
      <c r="V1990" s="61"/>
      <c r="W1990" s="61"/>
      <c r="X1990" s="61"/>
      <c r="Y1990" s="61"/>
      <c r="Z1990" s="61"/>
      <c r="BB1990" s="7">
        <f>IF(Q1990&gt;0,RANK(Q1990,(N1990:P1990,Q1990:AE1990)),0)</f>
        <v>3</v>
      </c>
      <c r="BC1990" s="7">
        <f>IF(R1990&gt;0,RANK(R1990,(N1990:P1990,Q1990:AE1990)),0)</f>
        <v>0</v>
      </c>
      <c r="BD1990" s="7">
        <f>IF(T1990&gt;0,RANK(T1990,(N1990:P1990,Q1990:AE1990)),0)</f>
        <v>0</v>
      </c>
      <c r="BE1990" s="7">
        <f>IF(S1990&gt;0,RANK(S1990,(N1990:P1990,Q1990:AE1990)),0)</f>
        <v>0</v>
      </c>
      <c r="BF1990" s="2">
        <f t="shared" si="764"/>
        <v>8.9874176153385259E-3</v>
      </c>
      <c r="BG1990" s="2">
        <f t="shared" si="765"/>
        <v>0</v>
      </c>
      <c r="BH1990" s="2">
        <f t="shared" si="766"/>
        <v>0</v>
      </c>
      <c r="BI1990" s="2">
        <f t="shared" si="767"/>
        <v>0</v>
      </c>
      <c r="BK1990" t="s">
        <v>2539</v>
      </c>
      <c r="BL1990" t="s">
        <v>372</v>
      </c>
      <c r="BO1990" s="99">
        <v>48</v>
      </c>
      <c r="BP1990" s="97">
        <v>193</v>
      </c>
      <c r="BQ1990" s="103">
        <f t="shared" si="768"/>
        <v>48193</v>
      </c>
      <c r="BS1990" s="7" t="s">
        <v>2466</v>
      </c>
    </row>
    <row r="1991" spans="1:71" ht="14" hidden="1" customHeight="1" outlineLevel="1" x14ac:dyDescent="0.2">
      <c r="A1991" t="s">
        <v>215</v>
      </c>
      <c r="B1991" t="s">
        <v>372</v>
      </c>
      <c r="C1991" s="1">
        <f t="shared" si="759"/>
        <v>1691</v>
      </c>
      <c r="D1991" s="7">
        <f t="shared" si="769"/>
        <v>2</v>
      </c>
      <c r="E1991" s="7">
        <f t="shared" si="770"/>
        <v>1</v>
      </c>
      <c r="F1991" s="7">
        <f t="shared" si="771"/>
        <v>0</v>
      </c>
      <c r="G1991" s="1">
        <f t="shared" si="772"/>
        <v>1430</v>
      </c>
      <c r="H1991" s="2">
        <f t="shared" si="773"/>
        <v>0.84565345949142523</v>
      </c>
      <c r="I1991" s="2"/>
      <c r="J1991" s="2">
        <f t="shared" si="760"/>
        <v>6.9781194559432283E-2</v>
      </c>
      <c r="K1991" s="2">
        <f t="shared" si="761"/>
        <v>0.91543465405085744</v>
      </c>
      <c r="L1991" s="2">
        <f t="shared" si="762"/>
        <v>0</v>
      </c>
      <c r="M1991" s="2">
        <f t="shared" si="763"/>
        <v>1.4784151389710232E-2</v>
      </c>
      <c r="N1991" s="1">
        <v>118</v>
      </c>
      <c r="O1991" s="1">
        <v>1548</v>
      </c>
      <c r="Q1991" s="61">
        <v>25</v>
      </c>
      <c r="R1991" s="61"/>
      <c r="S1991" s="61"/>
      <c r="T1991" s="61"/>
      <c r="U1991" s="61"/>
      <c r="V1991" s="61"/>
      <c r="W1991" s="61"/>
      <c r="X1991" s="61"/>
      <c r="Y1991" s="61"/>
      <c r="Z1991" s="61"/>
      <c r="BB1991" s="7">
        <f>IF(Q1991&gt;0,RANK(Q1991,(N1991:P1991,Q1991:AE1991)),0)</f>
        <v>3</v>
      </c>
      <c r="BC1991" s="7">
        <f>IF(R1991&gt;0,RANK(R1991,(N1991:P1991,Q1991:AE1991)),0)</f>
        <v>0</v>
      </c>
      <c r="BD1991" s="7">
        <f>IF(T1991&gt;0,RANK(T1991,(N1991:P1991,Q1991:AE1991)),0)</f>
        <v>0</v>
      </c>
      <c r="BE1991" s="7">
        <f>IF(S1991&gt;0,RANK(S1991,(N1991:P1991,Q1991:AE1991)),0)</f>
        <v>0</v>
      </c>
      <c r="BF1991" s="2">
        <f t="shared" si="764"/>
        <v>1.478415138971023E-2</v>
      </c>
      <c r="BG1991" s="2">
        <f t="shared" si="765"/>
        <v>0</v>
      </c>
      <c r="BH1991" s="2">
        <f t="shared" si="766"/>
        <v>0</v>
      </c>
      <c r="BI1991" s="2">
        <f t="shared" si="767"/>
        <v>0</v>
      </c>
      <c r="BK1991" t="s">
        <v>215</v>
      </c>
      <c r="BL1991" t="s">
        <v>372</v>
      </c>
      <c r="BO1991" s="99">
        <v>48</v>
      </c>
      <c r="BP1991" s="97">
        <v>195</v>
      </c>
      <c r="BQ1991" s="103">
        <f t="shared" si="768"/>
        <v>48195</v>
      </c>
      <c r="BS1991" s="7" t="s">
        <v>2466</v>
      </c>
    </row>
    <row r="1992" spans="1:71" ht="14" hidden="1" customHeight="1" outlineLevel="1" x14ac:dyDescent="0.2">
      <c r="A1992" t="s">
        <v>4</v>
      </c>
      <c r="B1992" t="s">
        <v>372</v>
      </c>
      <c r="C1992" s="1">
        <f t="shared" si="759"/>
        <v>1157</v>
      </c>
      <c r="D1992" s="7">
        <f t="shared" si="769"/>
        <v>2</v>
      </c>
      <c r="E1992" s="7">
        <f t="shared" si="770"/>
        <v>1</v>
      </c>
      <c r="F1992" s="7">
        <f t="shared" si="771"/>
        <v>0</v>
      </c>
      <c r="G1992" s="1">
        <f t="shared" si="772"/>
        <v>843</v>
      </c>
      <c r="H1992" s="2">
        <f t="shared" si="773"/>
        <v>0.72860847018150388</v>
      </c>
      <c r="I1992" s="2"/>
      <c r="J1992" s="2">
        <f t="shared" si="760"/>
        <v>0.1331028522039758</v>
      </c>
      <c r="K1992" s="2">
        <f t="shared" si="761"/>
        <v>0.86171132238547965</v>
      </c>
      <c r="L1992" s="2">
        <f t="shared" si="762"/>
        <v>0</v>
      </c>
      <c r="M1992" s="2">
        <f t="shared" si="763"/>
        <v>5.1858254105445756E-3</v>
      </c>
      <c r="N1992" s="1">
        <v>154</v>
      </c>
      <c r="O1992" s="1">
        <v>997</v>
      </c>
      <c r="Q1992" s="61">
        <v>6</v>
      </c>
      <c r="R1992" s="61"/>
      <c r="S1992" s="61"/>
      <c r="T1992" s="61"/>
      <c r="U1992" s="61"/>
      <c r="V1992" s="61"/>
      <c r="W1992" s="61"/>
      <c r="X1992" s="61"/>
      <c r="Y1992" s="61"/>
      <c r="Z1992" s="61"/>
      <c r="BB1992" s="7">
        <f>IF(Q1992&gt;0,RANK(Q1992,(N1992:P1992,Q1992:AE1992)),0)</f>
        <v>3</v>
      </c>
      <c r="BC1992" s="7">
        <f>IF(R1992&gt;0,RANK(R1992,(N1992:P1992,Q1992:AE1992)),0)</f>
        <v>0</v>
      </c>
      <c r="BD1992" s="7">
        <f>IF(T1992&gt;0,RANK(T1992,(N1992:P1992,Q1992:AE1992)),0)</f>
        <v>0</v>
      </c>
      <c r="BE1992" s="7">
        <f>IF(S1992&gt;0,RANK(S1992,(N1992:P1992,Q1992:AE1992)),0)</f>
        <v>0</v>
      </c>
      <c r="BF1992" s="2">
        <f t="shared" si="764"/>
        <v>5.1858254105445114E-3</v>
      </c>
      <c r="BG1992" s="2">
        <f t="shared" si="765"/>
        <v>0</v>
      </c>
      <c r="BH1992" s="2">
        <f t="shared" si="766"/>
        <v>0</v>
      </c>
      <c r="BI1992" s="2">
        <f t="shared" si="767"/>
        <v>0</v>
      </c>
      <c r="BK1992" t="s">
        <v>4</v>
      </c>
      <c r="BL1992" t="s">
        <v>372</v>
      </c>
      <c r="BO1992" s="99">
        <v>48</v>
      </c>
      <c r="BP1992" s="97">
        <v>197</v>
      </c>
      <c r="BQ1992" s="103">
        <f t="shared" si="768"/>
        <v>48197</v>
      </c>
      <c r="BS1992" s="7" t="s">
        <v>2466</v>
      </c>
    </row>
    <row r="1993" spans="1:71" ht="14" hidden="1" customHeight="1" outlineLevel="1" x14ac:dyDescent="0.2">
      <c r="A1993" t="s">
        <v>1227</v>
      </c>
      <c r="B1993" t="s">
        <v>372</v>
      </c>
      <c r="C1993" s="1">
        <f t="shared" si="759"/>
        <v>20010</v>
      </c>
      <c r="D1993" s="7">
        <f t="shared" si="769"/>
        <v>2</v>
      </c>
      <c r="E1993" s="7">
        <f t="shared" si="770"/>
        <v>1</v>
      </c>
      <c r="F1993" s="7">
        <f t="shared" si="771"/>
        <v>0</v>
      </c>
      <c r="G1993" s="1">
        <f t="shared" si="772"/>
        <v>15201</v>
      </c>
      <c r="H1993" s="2">
        <f t="shared" si="773"/>
        <v>0.75967016491754125</v>
      </c>
      <c r="I1993" s="2"/>
      <c r="J1993" s="2">
        <f t="shared" si="760"/>
        <v>0.11629185407296352</v>
      </c>
      <c r="K1993" s="2">
        <f t="shared" si="761"/>
        <v>0.87596201899050474</v>
      </c>
      <c r="L1993" s="2">
        <f t="shared" si="762"/>
        <v>0</v>
      </c>
      <c r="M1993" s="2">
        <f t="shared" si="763"/>
        <v>7.7461269365317609E-3</v>
      </c>
      <c r="N1993" s="1">
        <v>2327</v>
      </c>
      <c r="O1993" s="1">
        <v>17528</v>
      </c>
      <c r="Q1993" s="61">
        <v>155</v>
      </c>
      <c r="R1993" s="61"/>
      <c r="S1993" s="61"/>
      <c r="T1993" s="61"/>
      <c r="U1993" s="61"/>
      <c r="V1993" s="61"/>
      <c r="W1993" s="61"/>
      <c r="X1993" s="61"/>
      <c r="Y1993" s="61"/>
      <c r="Z1993" s="61"/>
      <c r="BB1993" s="7">
        <f>IF(Q1993&gt;0,RANK(Q1993,(N1993:P1993,Q1993:AE1993)),0)</f>
        <v>3</v>
      </c>
      <c r="BC1993" s="7">
        <f>IF(R1993&gt;0,RANK(R1993,(N1993:P1993,Q1993:AE1993)),0)</f>
        <v>0</v>
      </c>
      <c r="BD1993" s="7">
        <f>IF(T1993&gt;0,RANK(T1993,(N1993:P1993,Q1993:AE1993)),0)</f>
        <v>0</v>
      </c>
      <c r="BE1993" s="7">
        <f>IF(S1993&gt;0,RANK(S1993,(N1993:P1993,Q1993:AE1993)),0)</f>
        <v>0</v>
      </c>
      <c r="BF1993" s="2">
        <f t="shared" si="764"/>
        <v>7.746126936531734E-3</v>
      </c>
      <c r="BG1993" s="2">
        <f t="shared" si="765"/>
        <v>0</v>
      </c>
      <c r="BH1993" s="2">
        <f t="shared" si="766"/>
        <v>0</v>
      </c>
      <c r="BI1993" s="2">
        <f t="shared" si="767"/>
        <v>0</v>
      </c>
      <c r="BK1993" t="s">
        <v>1227</v>
      </c>
      <c r="BL1993" t="s">
        <v>372</v>
      </c>
      <c r="BO1993" s="99">
        <v>48</v>
      </c>
      <c r="BP1993" s="97">
        <v>199</v>
      </c>
      <c r="BQ1993" s="103">
        <f t="shared" si="768"/>
        <v>48199</v>
      </c>
      <c r="BS1993" s="7" t="s">
        <v>2466</v>
      </c>
    </row>
    <row r="1994" spans="1:71" ht="14" hidden="1" customHeight="1" outlineLevel="1" x14ac:dyDescent="0.2">
      <c r="A1994" t="s">
        <v>700</v>
      </c>
      <c r="B1994" t="s">
        <v>372</v>
      </c>
      <c r="C1994" s="1">
        <f t="shared" si="759"/>
        <v>1206717</v>
      </c>
      <c r="D1994" s="7">
        <f t="shared" si="769"/>
        <v>1</v>
      </c>
      <c r="E1994" s="7">
        <f t="shared" si="770"/>
        <v>2</v>
      </c>
      <c r="F1994" s="7">
        <f t="shared" si="771"/>
        <v>0</v>
      </c>
      <c r="G1994" s="1">
        <f t="shared" si="772"/>
        <v>68985</v>
      </c>
      <c r="H1994" s="2">
        <f t="shared" si="773"/>
        <v>5.7167504891370555E-2</v>
      </c>
      <c r="I1994" s="2"/>
      <c r="J1994" s="2">
        <f t="shared" si="760"/>
        <v>0.52108655136208404</v>
      </c>
      <c r="K1994" s="2">
        <f t="shared" si="761"/>
        <v>0.46391904647071353</v>
      </c>
      <c r="L1994" s="2">
        <f t="shared" si="762"/>
        <v>0</v>
      </c>
      <c r="M1994" s="2">
        <f t="shared" si="763"/>
        <v>1.4994402167202436E-2</v>
      </c>
      <c r="N1994" s="1">
        <v>628804</v>
      </c>
      <c r="O1994" s="1">
        <v>559819</v>
      </c>
      <c r="Q1994" s="61">
        <v>18094</v>
      </c>
      <c r="R1994" s="61"/>
      <c r="S1994" s="61"/>
      <c r="T1994" s="61"/>
      <c r="U1994" s="61"/>
      <c r="V1994" s="61"/>
      <c r="W1994" s="61"/>
      <c r="X1994" s="61"/>
      <c r="Y1994" s="61"/>
      <c r="Z1994" s="61"/>
      <c r="BB1994" s="7">
        <f>IF(Q1994&gt;0,RANK(Q1994,(N1994:P1994,Q1994:AE1994)),0)</f>
        <v>3</v>
      </c>
      <c r="BC1994" s="7">
        <f>IF(R1994&gt;0,RANK(R1994,(N1994:P1994,Q1994:AE1994)),0)</f>
        <v>0</v>
      </c>
      <c r="BD1994" s="7">
        <f>IF(T1994&gt;0,RANK(T1994,(N1994:P1994,Q1994:AE1994)),0)</f>
        <v>0</v>
      </c>
      <c r="BE1994" s="7">
        <f>IF(S1994&gt;0,RANK(S1994,(N1994:P1994,Q1994:AE1994)),0)</f>
        <v>0</v>
      </c>
      <c r="BF1994" s="2">
        <f t="shared" si="764"/>
        <v>1.4994402167202417E-2</v>
      </c>
      <c r="BG1994" s="2">
        <f t="shared" si="765"/>
        <v>0</v>
      </c>
      <c r="BH1994" s="2">
        <f t="shared" si="766"/>
        <v>0</v>
      </c>
      <c r="BI1994" s="2">
        <f t="shared" si="767"/>
        <v>0</v>
      </c>
      <c r="BK1994" t="s">
        <v>700</v>
      </c>
      <c r="BL1994" t="s">
        <v>372</v>
      </c>
      <c r="BO1994" s="99">
        <v>48</v>
      </c>
      <c r="BP1994" s="97">
        <v>201</v>
      </c>
      <c r="BQ1994" s="103">
        <f t="shared" si="768"/>
        <v>48201</v>
      </c>
      <c r="BS1994" s="7" t="s">
        <v>2466</v>
      </c>
    </row>
    <row r="1995" spans="1:71" ht="14" hidden="1" customHeight="1" outlineLevel="1" x14ac:dyDescent="0.2">
      <c r="A1995" t="s">
        <v>1099</v>
      </c>
      <c r="B1995" t="s">
        <v>372</v>
      </c>
      <c r="C1995" s="1">
        <f t="shared" si="759"/>
        <v>22566</v>
      </c>
      <c r="D1995" s="7">
        <f t="shared" si="769"/>
        <v>2</v>
      </c>
      <c r="E1995" s="7">
        <f t="shared" si="770"/>
        <v>1</v>
      </c>
      <c r="F1995" s="7">
        <f t="shared" si="771"/>
        <v>0</v>
      </c>
      <c r="G1995" s="1">
        <f t="shared" si="772"/>
        <v>11185</v>
      </c>
      <c r="H1995" s="2">
        <f t="shared" si="773"/>
        <v>0.49565718337321635</v>
      </c>
      <c r="I1995" s="2"/>
      <c r="J1995" s="2">
        <f t="shared" si="760"/>
        <v>0.24647700079766019</v>
      </c>
      <c r="K1995" s="2">
        <f t="shared" si="761"/>
        <v>0.74213418417087651</v>
      </c>
      <c r="L1995" s="2">
        <f t="shared" si="762"/>
        <v>0</v>
      </c>
      <c r="M1995" s="2">
        <f t="shared" si="763"/>
        <v>1.1388815031463273E-2</v>
      </c>
      <c r="N1995" s="1">
        <v>5562</v>
      </c>
      <c r="O1995" s="1">
        <v>16747</v>
      </c>
      <c r="Q1995" s="61">
        <v>257</v>
      </c>
      <c r="R1995" s="61"/>
      <c r="S1995" s="61"/>
      <c r="T1995" s="61"/>
      <c r="U1995" s="61"/>
      <c r="V1995" s="61"/>
      <c r="W1995" s="61"/>
      <c r="X1995" s="61"/>
      <c r="Y1995" s="61"/>
      <c r="Z1995" s="61"/>
      <c r="BB1995" s="7">
        <f>IF(Q1995&gt;0,RANK(Q1995,(N1995:P1995,Q1995:AE1995)),0)</f>
        <v>3</v>
      </c>
      <c r="BC1995" s="7">
        <f>IF(R1995&gt;0,RANK(R1995,(N1995:P1995,Q1995:AE1995)),0)</f>
        <v>0</v>
      </c>
      <c r="BD1995" s="7">
        <f>IF(T1995&gt;0,RANK(T1995,(N1995:P1995,Q1995:AE1995)),0)</f>
        <v>0</v>
      </c>
      <c r="BE1995" s="7">
        <f>IF(S1995&gt;0,RANK(S1995,(N1995:P1995,Q1995:AE1995)),0)</f>
        <v>0</v>
      </c>
      <c r="BF1995" s="2">
        <f t="shared" si="764"/>
        <v>1.1388815031463263E-2</v>
      </c>
      <c r="BG1995" s="2">
        <f t="shared" si="765"/>
        <v>0</v>
      </c>
      <c r="BH1995" s="2">
        <f t="shared" si="766"/>
        <v>0</v>
      </c>
      <c r="BI1995" s="2">
        <f t="shared" si="767"/>
        <v>0</v>
      </c>
      <c r="BK1995" t="s">
        <v>1099</v>
      </c>
      <c r="BL1995" t="s">
        <v>372</v>
      </c>
      <c r="BO1995" s="99">
        <v>48</v>
      </c>
      <c r="BP1995" s="97">
        <v>203</v>
      </c>
      <c r="BQ1995" s="103">
        <f t="shared" si="768"/>
        <v>48203</v>
      </c>
      <c r="BS1995" s="7" t="s">
        <v>2466</v>
      </c>
    </row>
    <row r="1996" spans="1:71" ht="14" hidden="1" customHeight="1" outlineLevel="1" x14ac:dyDescent="0.2">
      <c r="A1996" t="s">
        <v>216</v>
      </c>
      <c r="B1996" t="s">
        <v>372</v>
      </c>
      <c r="C1996" s="1">
        <f t="shared" si="759"/>
        <v>1623</v>
      </c>
      <c r="D1996" s="7">
        <f t="shared" si="769"/>
        <v>2</v>
      </c>
      <c r="E1996" s="7">
        <f t="shared" si="770"/>
        <v>1</v>
      </c>
      <c r="F1996" s="7">
        <f t="shared" si="771"/>
        <v>0</v>
      </c>
      <c r="G1996" s="1">
        <f t="shared" si="772"/>
        <v>1366</v>
      </c>
      <c r="H1996" s="2">
        <f t="shared" si="773"/>
        <v>0.84165126309303762</v>
      </c>
      <c r="I1996" s="2"/>
      <c r="J1996" s="2">
        <f t="shared" si="760"/>
        <v>7.7017868145409729E-2</v>
      </c>
      <c r="K1996" s="2">
        <f t="shared" si="761"/>
        <v>0.91866913123844729</v>
      </c>
      <c r="L1996" s="2">
        <f t="shared" si="762"/>
        <v>0</v>
      </c>
      <c r="M1996" s="2">
        <f t="shared" si="763"/>
        <v>4.3130006161430368E-3</v>
      </c>
      <c r="N1996" s="1">
        <v>125</v>
      </c>
      <c r="O1996" s="1">
        <v>1491</v>
      </c>
      <c r="Q1996" s="61">
        <v>7</v>
      </c>
      <c r="R1996" s="61"/>
      <c r="S1996" s="61"/>
      <c r="T1996" s="61"/>
      <c r="U1996" s="61"/>
      <c r="V1996" s="61"/>
      <c r="W1996" s="61"/>
      <c r="X1996" s="61"/>
      <c r="Y1996" s="61"/>
      <c r="Z1996" s="61"/>
      <c r="BB1996" s="7">
        <f>IF(Q1996&gt;0,RANK(Q1996,(N1996:P1996,Q1996:AE1996)),0)</f>
        <v>3</v>
      </c>
      <c r="BC1996" s="7">
        <f>IF(R1996&gt;0,RANK(R1996,(N1996:P1996,Q1996:AE1996)),0)</f>
        <v>0</v>
      </c>
      <c r="BD1996" s="7">
        <f>IF(T1996&gt;0,RANK(T1996,(N1996:P1996,Q1996:AE1996)),0)</f>
        <v>0</v>
      </c>
      <c r="BE1996" s="7">
        <f>IF(S1996&gt;0,RANK(S1996,(N1996:P1996,Q1996:AE1996)),0)</f>
        <v>0</v>
      </c>
      <c r="BF1996" s="2">
        <f t="shared" si="764"/>
        <v>4.3130006161429448E-3</v>
      </c>
      <c r="BG1996" s="2">
        <f t="shared" si="765"/>
        <v>0</v>
      </c>
      <c r="BH1996" s="2">
        <f t="shared" si="766"/>
        <v>0</v>
      </c>
      <c r="BI1996" s="2">
        <f t="shared" si="767"/>
        <v>0</v>
      </c>
      <c r="BK1996" t="s">
        <v>216</v>
      </c>
      <c r="BL1996" t="s">
        <v>372</v>
      </c>
      <c r="BO1996" s="99">
        <v>48</v>
      </c>
      <c r="BP1996" s="97">
        <v>205</v>
      </c>
      <c r="BQ1996" s="103">
        <f t="shared" si="768"/>
        <v>48205</v>
      </c>
      <c r="BS1996" s="7" t="s">
        <v>2466</v>
      </c>
    </row>
    <row r="1997" spans="1:71" ht="14" hidden="1" customHeight="1" outlineLevel="1" x14ac:dyDescent="0.2">
      <c r="A1997" t="s">
        <v>403</v>
      </c>
      <c r="B1997" t="s">
        <v>372</v>
      </c>
      <c r="C1997" s="1">
        <f t="shared" si="759"/>
        <v>1668</v>
      </c>
      <c r="D1997" s="7">
        <f t="shared" si="769"/>
        <v>2</v>
      </c>
      <c r="E1997" s="7">
        <f t="shared" si="770"/>
        <v>1</v>
      </c>
      <c r="F1997" s="7">
        <f t="shared" si="771"/>
        <v>0</v>
      </c>
      <c r="G1997" s="1">
        <f t="shared" si="772"/>
        <v>1120</v>
      </c>
      <c r="H1997" s="2">
        <f t="shared" si="773"/>
        <v>0.67146282973621108</v>
      </c>
      <c r="I1997" s="2"/>
      <c r="J1997" s="2">
        <f t="shared" si="760"/>
        <v>0.16007194244604317</v>
      </c>
      <c r="K1997" s="2">
        <f t="shared" si="761"/>
        <v>0.83153477218225424</v>
      </c>
      <c r="L1997" s="2">
        <f t="shared" si="762"/>
        <v>0</v>
      </c>
      <c r="M1997" s="2">
        <f t="shared" si="763"/>
        <v>8.3932853717025857E-3</v>
      </c>
      <c r="N1997" s="1">
        <v>267</v>
      </c>
      <c r="O1997" s="1">
        <v>1387</v>
      </c>
      <c r="Q1997" s="61">
        <v>14</v>
      </c>
      <c r="R1997" s="61"/>
      <c r="S1997" s="61"/>
      <c r="T1997" s="61"/>
      <c r="U1997" s="61"/>
      <c r="V1997" s="61"/>
      <c r="W1997" s="61"/>
      <c r="X1997" s="61"/>
      <c r="Y1997" s="61"/>
      <c r="Z1997" s="61"/>
      <c r="BB1997" s="7">
        <f>IF(Q1997&gt;0,RANK(Q1997,(N1997:P1997,Q1997:AE1997)),0)</f>
        <v>3</v>
      </c>
      <c r="BC1997" s="7">
        <f>IF(R1997&gt;0,RANK(R1997,(N1997:P1997,Q1997:AE1997)),0)</f>
        <v>0</v>
      </c>
      <c r="BD1997" s="7">
        <f>IF(T1997&gt;0,RANK(T1997,(N1997:P1997,Q1997:AE1997)),0)</f>
        <v>0</v>
      </c>
      <c r="BE1997" s="7">
        <f>IF(S1997&gt;0,RANK(S1997,(N1997:P1997,Q1997:AE1997)),0)</f>
        <v>0</v>
      </c>
      <c r="BF1997" s="2">
        <f t="shared" si="764"/>
        <v>8.3932853717026377E-3</v>
      </c>
      <c r="BG1997" s="2">
        <f t="shared" si="765"/>
        <v>0</v>
      </c>
      <c r="BH1997" s="2">
        <f t="shared" si="766"/>
        <v>0</v>
      </c>
      <c r="BI1997" s="2">
        <f t="shared" si="767"/>
        <v>0</v>
      </c>
      <c r="BK1997" t="s">
        <v>403</v>
      </c>
      <c r="BL1997" t="s">
        <v>372</v>
      </c>
      <c r="BO1997" s="99">
        <v>48</v>
      </c>
      <c r="BP1997" s="97">
        <v>207</v>
      </c>
      <c r="BQ1997" s="103">
        <f t="shared" si="768"/>
        <v>48207</v>
      </c>
      <c r="BS1997" s="7" t="s">
        <v>2466</v>
      </c>
    </row>
    <row r="1998" spans="1:71" ht="14" hidden="1" customHeight="1" outlineLevel="1" x14ac:dyDescent="0.2">
      <c r="A1998" t="s">
        <v>708</v>
      </c>
      <c r="B1998" t="s">
        <v>372</v>
      </c>
      <c r="C1998" s="1">
        <f t="shared" si="759"/>
        <v>79525</v>
      </c>
      <c r="D1998" s="7">
        <f t="shared" si="769"/>
        <v>1</v>
      </c>
      <c r="E1998" s="7">
        <f t="shared" si="770"/>
        <v>2</v>
      </c>
      <c r="F1998" s="7">
        <f t="shared" si="771"/>
        <v>0</v>
      </c>
      <c r="G1998" s="1">
        <f t="shared" si="772"/>
        <v>1591</v>
      </c>
      <c r="H1998" s="2">
        <f t="shared" si="773"/>
        <v>2.0006287331027977E-2</v>
      </c>
      <c r="I1998" s="2"/>
      <c r="J1998" s="2">
        <f t="shared" si="760"/>
        <v>0.49652310594152782</v>
      </c>
      <c r="K1998" s="2">
        <f t="shared" si="761"/>
        <v>0.47651681861049983</v>
      </c>
      <c r="L1998" s="2">
        <f t="shared" si="762"/>
        <v>0</v>
      </c>
      <c r="M1998" s="2">
        <f t="shared" si="763"/>
        <v>2.6960075447972354E-2</v>
      </c>
      <c r="N1998" s="1">
        <v>39486</v>
      </c>
      <c r="O1998" s="1">
        <v>37895</v>
      </c>
      <c r="Q1998" s="61">
        <v>2144</v>
      </c>
      <c r="R1998" s="61"/>
      <c r="S1998" s="61"/>
      <c r="T1998" s="61"/>
      <c r="U1998" s="61"/>
      <c r="V1998" s="61"/>
      <c r="W1998" s="61"/>
      <c r="X1998" s="61"/>
      <c r="Y1998" s="61"/>
      <c r="Z1998" s="61"/>
      <c r="BB1998" s="7">
        <f>IF(Q1998&gt;0,RANK(Q1998,(N1998:P1998,Q1998:AE1998)),0)</f>
        <v>3</v>
      </c>
      <c r="BC1998" s="7">
        <f>IF(R1998&gt;0,RANK(R1998,(N1998:P1998,Q1998:AE1998)),0)</f>
        <v>0</v>
      </c>
      <c r="BD1998" s="7">
        <f>IF(T1998&gt;0,RANK(T1998,(N1998:P1998,Q1998:AE1998)),0)</f>
        <v>0</v>
      </c>
      <c r="BE1998" s="7">
        <f>IF(S1998&gt;0,RANK(S1998,(N1998:P1998,Q1998:AE1998)),0)</f>
        <v>0</v>
      </c>
      <c r="BF1998" s="2">
        <f t="shared" si="764"/>
        <v>2.6960075447972336E-2</v>
      </c>
      <c r="BG1998" s="2">
        <f t="shared" si="765"/>
        <v>0</v>
      </c>
      <c r="BH1998" s="2">
        <f t="shared" si="766"/>
        <v>0</v>
      </c>
      <c r="BI1998" s="2">
        <f t="shared" si="767"/>
        <v>0</v>
      </c>
      <c r="BK1998" t="s">
        <v>708</v>
      </c>
      <c r="BL1998" t="s">
        <v>372</v>
      </c>
      <c r="BO1998" s="99">
        <v>48</v>
      </c>
      <c r="BP1998" s="97">
        <v>209</v>
      </c>
      <c r="BQ1998" s="103">
        <f t="shared" si="768"/>
        <v>48209</v>
      </c>
      <c r="BS1998" s="7" t="s">
        <v>2466</v>
      </c>
    </row>
    <row r="1999" spans="1:71" ht="14" hidden="1" customHeight="1" outlineLevel="1" x14ac:dyDescent="0.2">
      <c r="A1999" t="s">
        <v>203</v>
      </c>
      <c r="B1999" t="s">
        <v>372</v>
      </c>
      <c r="C1999" s="1">
        <f t="shared" si="759"/>
        <v>1365</v>
      </c>
      <c r="D1999" s="7">
        <f t="shared" si="769"/>
        <v>2</v>
      </c>
      <c r="E1999" s="7">
        <f t="shared" si="770"/>
        <v>1</v>
      </c>
      <c r="F1999" s="7">
        <f t="shared" si="771"/>
        <v>0</v>
      </c>
      <c r="G1999" s="1">
        <f t="shared" si="772"/>
        <v>1047</v>
      </c>
      <c r="H1999" s="2">
        <f t="shared" si="773"/>
        <v>0.76703296703296708</v>
      </c>
      <c r="I1999" s="2"/>
      <c r="J1999" s="2">
        <f t="shared" si="760"/>
        <v>0.11135531135531136</v>
      </c>
      <c r="K1999" s="2">
        <f t="shared" si="761"/>
        <v>0.87838827838827838</v>
      </c>
      <c r="L1999" s="2">
        <f t="shared" si="762"/>
        <v>0</v>
      </c>
      <c r="M1999" s="2">
        <f t="shared" si="763"/>
        <v>1.025641025641022E-2</v>
      </c>
      <c r="N1999" s="1">
        <v>152</v>
      </c>
      <c r="O1999" s="1">
        <v>1199</v>
      </c>
      <c r="Q1999" s="61">
        <v>14</v>
      </c>
      <c r="R1999" s="61"/>
      <c r="S1999" s="61"/>
      <c r="T1999" s="61"/>
      <c r="U1999" s="61"/>
      <c r="V1999" s="61"/>
      <c r="W1999" s="61"/>
      <c r="X1999" s="61"/>
      <c r="Y1999" s="61"/>
      <c r="Z1999" s="61"/>
      <c r="BB1999" s="7">
        <f>IF(Q1999&gt;0,RANK(Q1999,(N1999:P1999,Q1999:AE1999)),0)</f>
        <v>3</v>
      </c>
      <c r="BC1999" s="7">
        <f>IF(R1999&gt;0,RANK(R1999,(N1999:P1999,Q1999:AE1999)),0)</f>
        <v>0</v>
      </c>
      <c r="BD1999" s="7">
        <f>IF(T1999&gt;0,RANK(T1999,(N1999:P1999,Q1999:AE1999)),0)</f>
        <v>0</v>
      </c>
      <c r="BE1999" s="7">
        <f>IF(S1999&gt;0,RANK(S1999,(N1999:P1999,Q1999:AE1999)),0)</f>
        <v>0</v>
      </c>
      <c r="BF1999" s="2">
        <f t="shared" si="764"/>
        <v>1.0256410256410256E-2</v>
      </c>
      <c r="BG1999" s="2">
        <f t="shared" si="765"/>
        <v>0</v>
      </c>
      <c r="BH1999" s="2">
        <f t="shared" si="766"/>
        <v>0</v>
      </c>
      <c r="BI1999" s="2">
        <f t="shared" si="767"/>
        <v>0</v>
      </c>
      <c r="BK1999" t="s">
        <v>203</v>
      </c>
      <c r="BL1999" t="s">
        <v>372</v>
      </c>
      <c r="BO1999" s="99">
        <v>48</v>
      </c>
      <c r="BP1999" s="97">
        <v>211</v>
      </c>
      <c r="BQ1999" s="103">
        <f t="shared" si="768"/>
        <v>48211</v>
      </c>
      <c r="BS1999" s="7" t="s">
        <v>2466</v>
      </c>
    </row>
    <row r="2000" spans="1:71" ht="14" hidden="1" customHeight="1" outlineLevel="1" x14ac:dyDescent="0.2">
      <c r="A2000" t="s">
        <v>952</v>
      </c>
      <c r="B2000" t="s">
        <v>372</v>
      </c>
      <c r="C2000" s="1">
        <f t="shared" si="759"/>
        <v>26703</v>
      </c>
      <c r="D2000" s="7">
        <f t="shared" si="769"/>
        <v>2</v>
      </c>
      <c r="E2000" s="7">
        <f t="shared" si="770"/>
        <v>1</v>
      </c>
      <c r="F2000" s="7">
        <f t="shared" si="771"/>
        <v>0</v>
      </c>
      <c r="G2000" s="1">
        <f t="shared" si="772"/>
        <v>17153</v>
      </c>
      <c r="H2000" s="2">
        <f t="shared" si="773"/>
        <v>0.6423622813916039</v>
      </c>
      <c r="I2000" s="2"/>
      <c r="J2000" s="2">
        <f t="shared" si="760"/>
        <v>0.17308916601130958</v>
      </c>
      <c r="K2000" s="2">
        <f t="shared" si="761"/>
        <v>0.81545144740291353</v>
      </c>
      <c r="L2000" s="2">
        <f t="shared" si="762"/>
        <v>0</v>
      </c>
      <c r="M2000" s="2">
        <f t="shared" si="763"/>
        <v>1.1459386585776832E-2</v>
      </c>
      <c r="N2000" s="1">
        <v>4622</v>
      </c>
      <c r="O2000" s="1">
        <v>21775</v>
      </c>
      <c r="Q2000" s="61">
        <v>306</v>
      </c>
      <c r="R2000" s="61"/>
      <c r="S2000" s="61"/>
      <c r="T2000" s="61"/>
      <c r="U2000" s="61"/>
      <c r="V2000" s="61"/>
      <c r="W2000" s="61"/>
      <c r="X2000" s="61"/>
      <c r="Y2000" s="61"/>
      <c r="Z2000" s="61"/>
      <c r="BB2000" s="7">
        <f>IF(Q2000&gt;0,RANK(Q2000,(N2000:P2000,Q2000:AE2000)),0)</f>
        <v>3</v>
      </c>
      <c r="BC2000" s="7">
        <f>IF(R2000&gt;0,RANK(R2000,(N2000:P2000,Q2000:AE2000)),0)</f>
        <v>0</v>
      </c>
      <c r="BD2000" s="7">
        <f>IF(T2000&gt;0,RANK(T2000,(N2000:P2000,Q2000:AE2000)),0)</f>
        <v>0</v>
      </c>
      <c r="BE2000" s="7">
        <f>IF(S2000&gt;0,RANK(S2000,(N2000:P2000,Q2000:AE2000)),0)</f>
        <v>0</v>
      </c>
      <c r="BF2000" s="2">
        <f t="shared" si="764"/>
        <v>1.1459386585776879E-2</v>
      </c>
      <c r="BG2000" s="2">
        <f t="shared" si="765"/>
        <v>0</v>
      </c>
      <c r="BH2000" s="2">
        <f t="shared" si="766"/>
        <v>0</v>
      </c>
      <c r="BI2000" s="2">
        <f t="shared" si="767"/>
        <v>0</v>
      </c>
      <c r="BK2000" t="s">
        <v>952</v>
      </c>
      <c r="BL2000" t="s">
        <v>372</v>
      </c>
      <c r="BO2000" s="99">
        <v>48</v>
      </c>
      <c r="BP2000" s="97">
        <v>213</v>
      </c>
      <c r="BQ2000" s="103">
        <f t="shared" si="768"/>
        <v>48213</v>
      </c>
      <c r="BS2000" s="7" t="s">
        <v>2466</v>
      </c>
    </row>
    <row r="2001" spans="1:71" ht="14" hidden="1" customHeight="1" outlineLevel="1" x14ac:dyDescent="0.2">
      <c r="A2001" t="s">
        <v>480</v>
      </c>
      <c r="B2001" t="s">
        <v>372</v>
      </c>
      <c r="C2001" s="1">
        <f t="shared" si="759"/>
        <v>151026</v>
      </c>
      <c r="D2001" s="7">
        <f t="shared" si="769"/>
        <v>1</v>
      </c>
      <c r="E2001" s="7">
        <f t="shared" si="770"/>
        <v>2</v>
      </c>
      <c r="F2001" s="7">
        <f t="shared" si="771"/>
        <v>0</v>
      </c>
      <c r="G2001" s="1">
        <f t="shared" si="772"/>
        <v>38514</v>
      </c>
      <c r="H2001" s="2">
        <f t="shared" si="773"/>
        <v>0.2550156926621906</v>
      </c>
      <c r="I2001" s="2"/>
      <c r="J2001" s="2">
        <f t="shared" si="760"/>
        <v>0.62197899699389514</v>
      </c>
      <c r="K2001" s="2">
        <f t="shared" si="761"/>
        <v>0.36696330433170449</v>
      </c>
      <c r="L2001" s="2">
        <f t="shared" si="762"/>
        <v>0</v>
      </c>
      <c r="M2001" s="2">
        <f t="shared" si="763"/>
        <v>1.1057698674400374E-2</v>
      </c>
      <c r="N2001" s="1">
        <v>93935</v>
      </c>
      <c r="O2001" s="1">
        <v>55421</v>
      </c>
      <c r="Q2001" s="61">
        <v>1670</v>
      </c>
      <c r="R2001" s="61"/>
      <c r="S2001" s="61"/>
      <c r="T2001" s="61"/>
      <c r="U2001" s="61"/>
      <c r="V2001" s="61"/>
      <c r="W2001" s="61"/>
      <c r="X2001" s="61"/>
      <c r="Y2001" s="61"/>
      <c r="Z2001" s="61"/>
      <c r="BB2001" s="7">
        <f>IF(Q2001&gt;0,RANK(Q2001,(N2001:P2001,Q2001:AE2001)),0)</f>
        <v>3</v>
      </c>
      <c r="BC2001" s="7">
        <f>IF(R2001&gt;0,RANK(R2001,(N2001:P2001,Q2001:AE2001)),0)</f>
        <v>0</v>
      </c>
      <c r="BD2001" s="7">
        <f>IF(T2001&gt;0,RANK(T2001,(N2001:P2001,Q2001:AE2001)),0)</f>
        <v>0</v>
      </c>
      <c r="BE2001" s="7">
        <f>IF(S2001&gt;0,RANK(S2001,(N2001:P2001,Q2001:AE2001)),0)</f>
        <v>0</v>
      </c>
      <c r="BF2001" s="2">
        <f t="shared" si="764"/>
        <v>1.1057698674400434E-2</v>
      </c>
      <c r="BG2001" s="2">
        <f t="shared" si="765"/>
        <v>0</v>
      </c>
      <c r="BH2001" s="2">
        <f t="shared" si="766"/>
        <v>0</v>
      </c>
      <c r="BI2001" s="2">
        <f t="shared" si="767"/>
        <v>0</v>
      </c>
      <c r="BK2001" t="s">
        <v>480</v>
      </c>
      <c r="BL2001" t="s">
        <v>372</v>
      </c>
      <c r="BO2001" s="99">
        <v>48</v>
      </c>
      <c r="BP2001" s="97">
        <v>215</v>
      </c>
      <c r="BQ2001" s="103">
        <f t="shared" si="768"/>
        <v>48215</v>
      </c>
      <c r="BS2001" s="7" t="s">
        <v>2466</v>
      </c>
    </row>
    <row r="2002" spans="1:71" ht="14" hidden="1" customHeight="1" outlineLevel="1" x14ac:dyDescent="0.2">
      <c r="A2002" t="s">
        <v>304</v>
      </c>
      <c r="B2002" t="s">
        <v>372</v>
      </c>
      <c r="C2002" s="1">
        <f t="shared" si="759"/>
        <v>11430</v>
      </c>
      <c r="D2002" s="7">
        <f t="shared" si="769"/>
        <v>2</v>
      </c>
      <c r="E2002" s="7">
        <f t="shared" si="770"/>
        <v>1</v>
      </c>
      <c r="F2002" s="7">
        <f t="shared" si="771"/>
        <v>0</v>
      </c>
      <c r="G2002" s="1">
        <f t="shared" si="772"/>
        <v>7210</v>
      </c>
      <c r="H2002" s="2">
        <f t="shared" si="773"/>
        <v>0.63079615048118987</v>
      </c>
      <c r="I2002" s="2"/>
      <c r="J2002" s="2">
        <f t="shared" si="760"/>
        <v>0.17952755905511811</v>
      </c>
      <c r="K2002" s="2">
        <f t="shared" si="761"/>
        <v>0.81032370953630795</v>
      </c>
      <c r="L2002" s="2">
        <f t="shared" si="762"/>
        <v>0</v>
      </c>
      <c r="M2002" s="2">
        <f t="shared" si="763"/>
        <v>1.0148731408573974E-2</v>
      </c>
      <c r="N2002" s="1">
        <v>2052</v>
      </c>
      <c r="O2002" s="1">
        <v>9262</v>
      </c>
      <c r="Q2002" s="61">
        <v>116</v>
      </c>
      <c r="R2002" s="61"/>
      <c r="S2002" s="61"/>
      <c r="T2002" s="61"/>
      <c r="U2002" s="61"/>
      <c r="V2002" s="61"/>
      <c r="W2002" s="61"/>
      <c r="X2002" s="61"/>
      <c r="Y2002" s="61"/>
      <c r="Z2002" s="61"/>
      <c r="BB2002" s="7">
        <f>IF(Q2002&gt;0,RANK(Q2002,(N2002:P2002,Q2002:AE2002)),0)</f>
        <v>3</v>
      </c>
      <c r="BC2002" s="7">
        <f>IF(R2002&gt;0,RANK(R2002,(N2002:P2002,Q2002:AE2002)),0)</f>
        <v>0</v>
      </c>
      <c r="BD2002" s="7">
        <f>IF(T2002&gt;0,RANK(T2002,(N2002:P2002,Q2002:AE2002)),0)</f>
        <v>0</v>
      </c>
      <c r="BE2002" s="7">
        <f>IF(S2002&gt;0,RANK(S2002,(N2002:P2002,Q2002:AE2002)),0)</f>
        <v>0</v>
      </c>
      <c r="BF2002" s="2">
        <f t="shared" si="764"/>
        <v>1.0148731408573928E-2</v>
      </c>
      <c r="BG2002" s="2">
        <f t="shared" si="765"/>
        <v>0</v>
      </c>
      <c r="BH2002" s="2">
        <f t="shared" si="766"/>
        <v>0</v>
      </c>
      <c r="BI2002" s="2">
        <f t="shared" si="767"/>
        <v>0</v>
      </c>
      <c r="BK2002" t="s">
        <v>304</v>
      </c>
      <c r="BL2002" t="s">
        <v>372</v>
      </c>
      <c r="BO2002" s="99">
        <v>48</v>
      </c>
      <c r="BP2002" s="97">
        <v>217</v>
      </c>
      <c r="BQ2002" s="103">
        <f t="shared" si="768"/>
        <v>48217</v>
      </c>
      <c r="BS2002" s="7" t="s">
        <v>2466</v>
      </c>
    </row>
    <row r="2003" spans="1:71" ht="14" hidden="1" customHeight="1" outlineLevel="1" x14ac:dyDescent="0.2">
      <c r="A2003" t="s">
        <v>395</v>
      </c>
      <c r="B2003" t="s">
        <v>372</v>
      </c>
      <c r="C2003" s="1">
        <f t="shared" si="759"/>
        <v>6072</v>
      </c>
      <c r="D2003" s="7">
        <f t="shared" si="769"/>
        <v>2</v>
      </c>
      <c r="E2003" s="7">
        <f t="shared" si="770"/>
        <v>1</v>
      </c>
      <c r="F2003" s="7">
        <f t="shared" si="771"/>
        <v>0</v>
      </c>
      <c r="G2003" s="1">
        <f t="shared" si="772"/>
        <v>3917</v>
      </c>
      <c r="H2003" s="2">
        <f t="shared" si="773"/>
        <v>0.6450922266139657</v>
      </c>
      <c r="I2003" s="2"/>
      <c r="J2003" s="2">
        <f t="shared" si="760"/>
        <v>0.16963109354413702</v>
      </c>
      <c r="K2003" s="2">
        <f t="shared" si="761"/>
        <v>0.81472332015810278</v>
      </c>
      <c r="L2003" s="2">
        <f t="shared" si="762"/>
        <v>0</v>
      </c>
      <c r="M2003" s="2">
        <f t="shared" si="763"/>
        <v>1.564558629776025E-2</v>
      </c>
      <c r="N2003" s="1">
        <v>1030</v>
      </c>
      <c r="O2003" s="1">
        <v>4947</v>
      </c>
      <c r="Q2003" s="61">
        <v>95</v>
      </c>
      <c r="R2003" s="61"/>
      <c r="S2003" s="61"/>
      <c r="T2003" s="61"/>
      <c r="U2003" s="61"/>
      <c r="V2003" s="61"/>
      <c r="W2003" s="61"/>
      <c r="X2003" s="61"/>
      <c r="Y2003" s="61"/>
      <c r="Z2003" s="61"/>
      <c r="BB2003" s="7">
        <f>IF(Q2003&gt;0,RANK(Q2003,(N2003:P2003,Q2003:AE2003)),0)</f>
        <v>3</v>
      </c>
      <c r="BC2003" s="7">
        <f>IF(R2003&gt;0,RANK(R2003,(N2003:P2003,Q2003:AE2003)),0)</f>
        <v>0</v>
      </c>
      <c r="BD2003" s="7">
        <f>IF(T2003&gt;0,RANK(T2003,(N2003:P2003,Q2003:AE2003)),0)</f>
        <v>0</v>
      </c>
      <c r="BE2003" s="7">
        <f>IF(S2003&gt;0,RANK(S2003,(N2003:P2003,Q2003:AE2003)),0)</f>
        <v>0</v>
      </c>
      <c r="BF2003" s="2">
        <f t="shared" si="764"/>
        <v>1.5645586297760212E-2</v>
      </c>
      <c r="BG2003" s="2">
        <f t="shared" si="765"/>
        <v>0</v>
      </c>
      <c r="BH2003" s="2">
        <f t="shared" si="766"/>
        <v>0</v>
      </c>
      <c r="BI2003" s="2">
        <f t="shared" si="767"/>
        <v>0</v>
      </c>
      <c r="BK2003" t="s">
        <v>395</v>
      </c>
      <c r="BL2003" t="s">
        <v>372</v>
      </c>
      <c r="BO2003" s="99">
        <v>48</v>
      </c>
      <c r="BP2003" s="97">
        <v>219</v>
      </c>
      <c r="BQ2003" s="103">
        <f t="shared" si="768"/>
        <v>48219</v>
      </c>
      <c r="BS2003" s="7" t="s">
        <v>2466</v>
      </c>
    </row>
    <row r="2004" spans="1:71" ht="14" hidden="1" customHeight="1" outlineLevel="1" x14ac:dyDescent="0.2">
      <c r="A2004" t="s">
        <v>1257</v>
      </c>
      <c r="B2004" t="s">
        <v>372</v>
      </c>
      <c r="C2004" s="1">
        <f t="shared" si="759"/>
        <v>24940</v>
      </c>
      <c r="D2004" s="7">
        <f t="shared" si="769"/>
        <v>2</v>
      </c>
      <c r="E2004" s="7">
        <f t="shared" si="770"/>
        <v>1</v>
      </c>
      <c r="F2004" s="7">
        <f t="shared" si="771"/>
        <v>0</v>
      </c>
      <c r="G2004" s="1">
        <f t="shared" si="772"/>
        <v>17100</v>
      </c>
      <c r="H2004" s="2">
        <f t="shared" si="773"/>
        <v>0.68564554931836408</v>
      </c>
      <c r="I2004" s="2"/>
      <c r="J2004" s="2">
        <f t="shared" si="760"/>
        <v>0.15096230954290296</v>
      </c>
      <c r="K2004" s="2">
        <f t="shared" si="761"/>
        <v>0.8366078588612671</v>
      </c>
      <c r="L2004" s="2">
        <f t="shared" si="762"/>
        <v>0</v>
      </c>
      <c r="M2004" s="2">
        <f t="shared" si="763"/>
        <v>1.2429831595829999E-2</v>
      </c>
      <c r="N2004" s="1">
        <v>3765</v>
      </c>
      <c r="O2004" s="1">
        <v>20865</v>
      </c>
      <c r="Q2004" s="61">
        <v>310</v>
      </c>
      <c r="R2004" s="61"/>
      <c r="S2004" s="61"/>
      <c r="T2004" s="61"/>
      <c r="U2004" s="61"/>
      <c r="V2004" s="61"/>
      <c r="W2004" s="61"/>
      <c r="X2004" s="61"/>
      <c r="Y2004" s="61"/>
      <c r="Z2004" s="61"/>
      <c r="BB2004" s="7">
        <f>IF(Q2004&gt;0,RANK(Q2004,(N2004:P2004,Q2004:AE2004)),0)</f>
        <v>3</v>
      </c>
      <c r="BC2004" s="7">
        <f>IF(R2004&gt;0,RANK(R2004,(N2004:P2004,Q2004:AE2004)),0)</f>
        <v>0</v>
      </c>
      <c r="BD2004" s="7">
        <f>IF(T2004&gt;0,RANK(T2004,(N2004:P2004,Q2004:AE2004)),0)</f>
        <v>0</v>
      </c>
      <c r="BE2004" s="7">
        <f>IF(S2004&gt;0,RANK(S2004,(N2004:P2004,Q2004:AE2004)),0)</f>
        <v>0</v>
      </c>
      <c r="BF2004" s="2">
        <f t="shared" si="764"/>
        <v>1.2429831595829992E-2</v>
      </c>
      <c r="BG2004" s="2">
        <f t="shared" si="765"/>
        <v>0</v>
      </c>
      <c r="BH2004" s="2">
        <f t="shared" si="766"/>
        <v>0</v>
      </c>
      <c r="BI2004" s="2">
        <f t="shared" si="767"/>
        <v>0</v>
      </c>
      <c r="BK2004" t="s">
        <v>1257</v>
      </c>
      <c r="BL2004" t="s">
        <v>372</v>
      </c>
      <c r="BO2004" s="99">
        <v>48</v>
      </c>
      <c r="BP2004" s="97">
        <v>221</v>
      </c>
      <c r="BQ2004" s="103">
        <f t="shared" si="768"/>
        <v>48221</v>
      </c>
      <c r="BS2004" s="7" t="s">
        <v>2466</v>
      </c>
    </row>
    <row r="2005" spans="1:71" ht="14" hidden="1" customHeight="1" outlineLevel="1" x14ac:dyDescent="0.2">
      <c r="A2005" t="s">
        <v>134</v>
      </c>
      <c r="B2005" t="s">
        <v>372</v>
      </c>
      <c r="C2005" s="1">
        <f t="shared" si="759"/>
        <v>11880</v>
      </c>
      <c r="D2005" s="7">
        <f t="shared" si="769"/>
        <v>2</v>
      </c>
      <c r="E2005" s="7">
        <f t="shared" si="770"/>
        <v>1</v>
      </c>
      <c r="F2005" s="7">
        <f t="shared" si="771"/>
        <v>0</v>
      </c>
      <c r="G2005" s="1">
        <f t="shared" si="772"/>
        <v>7315</v>
      </c>
      <c r="H2005" s="2">
        <f t="shared" si="773"/>
        <v>0.6157407407407407</v>
      </c>
      <c r="I2005" s="2"/>
      <c r="J2005" s="2">
        <f t="shared" si="760"/>
        <v>0.1867003367003367</v>
      </c>
      <c r="K2005" s="2">
        <f t="shared" si="761"/>
        <v>0.8024410774410774</v>
      </c>
      <c r="L2005" s="2">
        <f t="shared" si="762"/>
        <v>0</v>
      </c>
      <c r="M2005" s="2">
        <f t="shared" si="763"/>
        <v>1.0858585858585901E-2</v>
      </c>
      <c r="N2005" s="1">
        <v>2218</v>
      </c>
      <c r="O2005" s="1">
        <v>9533</v>
      </c>
      <c r="Q2005" s="61">
        <v>129</v>
      </c>
      <c r="R2005" s="61"/>
      <c r="S2005" s="61"/>
      <c r="T2005" s="61"/>
      <c r="U2005" s="61"/>
      <c r="V2005" s="61"/>
      <c r="W2005" s="61"/>
      <c r="X2005" s="61"/>
      <c r="Y2005" s="61"/>
      <c r="Z2005" s="61"/>
      <c r="BB2005" s="7">
        <f>IF(Q2005&gt;0,RANK(Q2005,(N2005:P2005,Q2005:AE2005)),0)</f>
        <v>3</v>
      </c>
      <c r="BC2005" s="7">
        <f>IF(R2005&gt;0,RANK(R2005,(N2005:P2005,Q2005:AE2005)),0)</f>
        <v>0</v>
      </c>
      <c r="BD2005" s="7">
        <f>IF(T2005&gt;0,RANK(T2005,(N2005:P2005,Q2005:AE2005)),0)</f>
        <v>0</v>
      </c>
      <c r="BE2005" s="7">
        <f>IF(S2005&gt;0,RANK(S2005,(N2005:P2005,Q2005:AE2005)),0)</f>
        <v>0</v>
      </c>
      <c r="BF2005" s="2">
        <f t="shared" si="764"/>
        <v>1.0858585858585859E-2</v>
      </c>
      <c r="BG2005" s="2">
        <f t="shared" si="765"/>
        <v>0</v>
      </c>
      <c r="BH2005" s="2">
        <f t="shared" si="766"/>
        <v>0</v>
      </c>
      <c r="BI2005" s="2">
        <f t="shared" si="767"/>
        <v>0</v>
      </c>
      <c r="BK2005" t="s">
        <v>134</v>
      </c>
      <c r="BL2005" t="s">
        <v>372</v>
      </c>
      <c r="BO2005" s="99">
        <v>48</v>
      </c>
      <c r="BP2005" s="97">
        <v>223</v>
      </c>
      <c r="BQ2005" s="103">
        <f t="shared" si="768"/>
        <v>48223</v>
      </c>
      <c r="BS2005" s="7" t="s">
        <v>2466</v>
      </c>
    </row>
    <row r="2006" spans="1:71" ht="14" hidden="1" customHeight="1" outlineLevel="1" x14ac:dyDescent="0.2">
      <c r="A2006" t="s">
        <v>2267</v>
      </c>
      <c r="B2006" t="s">
        <v>372</v>
      </c>
      <c r="C2006" s="1">
        <f t="shared" si="759"/>
        <v>7350</v>
      </c>
      <c r="D2006" s="7">
        <f t="shared" si="769"/>
        <v>2</v>
      </c>
      <c r="E2006" s="7">
        <f t="shared" si="770"/>
        <v>1</v>
      </c>
      <c r="F2006" s="7">
        <f t="shared" si="771"/>
        <v>0</v>
      </c>
      <c r="G2006" s="1">
        <f t="shared" si="772"/>
        <v>4018</v>
      </c>
      <c r="H2006" s="2">
        <f t="shared" si="773"/>
        <v>0.54666666666666663</v>
      </c>
      <c r="I2006" s="2"/>
      <c r="J2006" s="2">
        <f t="shared" si="760"/>
        <v>0.22326530612244899</v>
      </c>
      <c r="K2006" s="2">
        <f t="shared" si="761"/>
        <v>0.76993197278911563</v>
      </c>
      <c r="L2006" s="2">
        <f t="shared" si="762"/>
        <v>0</v>
      </c>
      <c r="M2006" s="2">
        <f t="shared" si="763"/>
        <v>6.8027210884353817E-3</v>
      </c>
      <c r="N2006" s="1">
        <v>1641</v>
      </c>
      <c r="O2006" s="1">
        <v>5659</v>
      </c>
      <c r="Q2006" s="61">
        <v>50</v>
      </c>
      <c r="R2006" s="61"/>
      <c r="S2006" s="61"/>
      <c r="T2006" s="61"/>
      <c r="U2006" s="61"/>
      <c r="V2006" s="61"/>
      <c r="W2006" s="61"/>
      <c r="X2006" s="61"/>
      <c r="Y2006" s="61"/>
      <c r="Z2006" s="61"/>
      <c r="BB2006" s="7">
        <f>IF(Q2006&gt;0,RANK(Q2006,(N2006:P2006,Q2006:AE2006)),0)</f>
        <v>3</v>
      </c>
      <c r="BC2006" s="7">
        <f>IF(R2006&gt;0,RANK(R2006,(N2006:P2006,Q2006:AE2006)),0)</f>
        <v>0</v>
      </c>
      <c r="BD2006" s="7">
        <f>IF(T2006&gt;0,RANK(T2006,(N2006:P2006,Q2006:AE2006)),0)</f>
        <v>0</v>
      </c>
      <c r="BE2006" s="7">
        <f>IF(S2006&gt;0,RANK(S2006,(N2006:P2006,Q2006:AE2006)),0)</f>
        <v>0</v>
      </c>
      <c r="BF2006" s="2">
        <f t="shared" si="764"/>
        <v>6.8027210884353739E-3</v>
      </c>
      <c r="BG2006" s="2">
        <f t="shared" si="765"/>
        <v>0</v>
      </c>
      <c r="BH2006" s="2">
        <f t="shared" si="766"/>
        <v>0</v>
      </c>
      <c r="BI2006" s="2">
        <f t="shared" si="767"/>
        <v>0</v>
      </c>
      <c r="BK2006" t="s">
        <v>2267</v>
      </c>
      <c r="BL2006" t="s">
        <v>372</v>
      </c>
      <c r="BO2006" s="99">
        <v>48</v>
      </c>
      <c r="BP2006" s="97">
        <v>225</v>
      </c>
      <c r="BQ2006" s="103">
        <f t="shared" si="768"/>
        <v>48225</v>
      </c>
      <c r="BS2006" s="7" t="s">
        <v>2466</v>
      </c>
    </row>
    <row r="2007" spans="1:71" ht="14" hidden="1" customHeight="1" outlineLevel="1" x14ac:dyDescent="0.2">
      <c r="A2007" t="s">
        <v>986</v>
      </c>
      <c r="B2007" t="s">
        <v>372</v>
      </c>
      <c r="C2007" s="1">
        <f t="shared" si="759"/>
        <v>7371</v>
      </c>
      <c r="D2007" s="7">
        <f t="shared" si="769"/>
        <v>2</v>
      </c>
      <c r="E2007" s="7">
        <f t="shared" si="770"/>
        <v>1</v>
      </c>
      <c r="F2007" s="7">
        <f t="shared" si="771"/>
        <v>0</v>
      </c>
      <c r="G2007" s="1">
        <f t="shared" si="772"/>
        <v>4195</v>
      </c>
      <c r="H2007" s="2">
        <f t="shared" si="773"/>
        <v>0.56912223578890242</v>
      </c>
      <c r="I2007" s="2"/>
      <c r="J2007" s="2">
        <f t="shared" si="760"/>
        <v>0.2091982091982092</v>
      </c>
      <c r="K2007" s="2">
        <f t="shared" si="761"/>
        <v>0.77832044498711161</v>
      </c>
      <c r="L2007" s="2">
        <f t="shared" si="762"/>
        <v>0</v>
      </c>
      <c r="M2007" s="2">
        <f t="shared" si="763"/>
        <v>1.248134581467919E-2</v>
      </c>
      <c r="N2007" s="1">
        <v>1542</v>
      </c>
      <c r="O2007" s="1">
        <v>5737</v>
      </c>
      <c r="Q2007" s="61">
        <v>92</v>
      </c>
      <c r="R2007" s="61"/>
      <c r="S2007" s="61"/>
      <c r="T2007" s="61"/>
      <c r="U2007" s="61"/>
      <c r="V2007" s="61"/>
      <c r="W2007" s="61"/>
      <c r="X2007" s="61"/>
      <c r="Y2007" s="61"/>
      <c r="Z2007" s="61"/>
      <c r="BB2007" s="7">
        <f>IF(Q2007&gt;0,RANK(Q2007,(N2007:P2007,Q2007:AE2007)),0)</f>
        <v>3</v>
      </c>
      <c r="BC2007" s="7">
        <f>IF(R2007&gt;0,RANK(R2007,(N2007:P2007,Q2007:AE2007)),0)</f>
        <v>0</v>
      </c>
      <c r="BD2007" s="7">
        <f>IF(T2007&gt;0,RANK(T2007,(N2007:P2007,Q2007:AE2007)),0)</f>
        <v>0</v>
      </c>
      <c r="BE2007" s="7">
        <f>IF(S2007&gt;0,RANK(S2007,(N2007:P2007,Q2007:AE2007)),0)</f>
        <v>0</v>
      </c>
      <c r="BF2007" s="2">
        <f t="shared" si="764"/>
        <v>1.2481345814679148E-2</v>
      </c>
      <c r="BG2007" s="2">
        <f t="shared" si="765"/>
        <v>0</v>
      </c>
      <c r="BH2007" s="2">
        <f t="shared" si="766"/>
        <v>0</v>
      </c>
      <c r="BI2007" s="2">
        <f t="shared" si="767"/>
        <v>0</v>
      </c>
      <c r="BK2007" t="s">
        <v>986</v>
      </c>
      <c r="BL2007" t="s">
        <v>372</v>
      </c>
      <c r="BO2007" s="99">
        <v>48</v>
      </c>
      <c r="BP2007" s="97">
        <v>227</v>
      </c>
      <c r="BQ2007" s="103">
        <f t="shared" si="768"/>
        <v>48227</v>
      </c>
      <c r="BS2007" s="7" t="s">
        <v>2466</v>
      </c>
    </row>
    <row r="2008" spans="1:71" ht="14" hidden="1" customHeight="1" outlineLevel="1" x14ac:dyDescent="0.2">
      <c r="A2008" t="s">
        <v>411</v>
      </c>
      <c r="B2008" t="s">
        <v>372</v>
      </c>
      <c r="C2008" s="1">
        <f t="shared" si="759"/>
        <v>886</v>
      </c>
      <c r="D2008" s="7">
        <f t="shared" si="769"/>
        <v>2</v>
      </c>
      <c r="E2008" s="7">
        <f t="shared" si="770"/>
        <v>1</v>
      </c>
      <c r="F2008" s="7">
        <f t="shared" si="771"/>
        <v>0</v>
      </c>
      <c r="G2008" s="1">
        <f t="shared" si="772"/>
        <v>203</v>
      </c>
      <c r="H2008" s="2">
        <f t="shared" si="773"/>
        <v>0.22911963882618511</v>
      </c>
      <c r="I2008" s="2"/>
      <c r="J2008" s="2">
        <f t="shared" si="760"/>
        <v>0.37810383747178328</v>
      </c>
      <c r="K2008" s="2">
        <f t="shared" si="761"/>
        <v>0.60722347629796836</v>
      </c>
      <c r="L2008" s="2">
        <f t="shared" si="762"/>
        <v>0</v>
      </c>
      <c r="M2008" s="2">
        <f t="shared" si="763"/>
        <v>1.4672686230248311E-2</v>
      </c>
      <c r="N2008" s="1">
        <v>335</v>
      </c>
      <c r="O2008" s="1">
        <v>538</v>
      </c>
      <c r="Q2008" s="61">
        <v>13</v>
      </c>
      <c r="R2008" s="61"/>
      <c r="S2008" s="61"/>
      <c r="T2008" s="61"/>
      <c r="U2008" s="61"/>
      <c r="V2008" s="61"/>
      <c r="W2008" s="61"/>
      <c r="X2008" s="61"/>
      <c r="Y2008" s="61"/>
      <c r="Z2008" s="61"/>
      <c r="BB2008" s="7">
        <f>IF(Q2008&gt;0,RANK(Q2008,(N2008:P2008,Q2008:AE2008)),0)</f>
        <v>3</v>
      </c>
      <c r="BC2008" s="7">
        <f>IF(R2008&gt;0,RANK(R2008,(N2008:P2008,Q2008:AE2008)),0)</f>
        <v>0</v>
      </c>
      <c r="BD2008" s="7">
        <f>IF(T2008&gt;0,RANK(T2008,(N2008:P2008,Q2008:AE2008)),0)</f>
        <v>0</v>
      </c>
      <c r="BE2008" s="7">
        <f>IF(S2008&gt;0,RANK(S2008,(N2008:P2008,Q2008:AE2008)),0)</f>
        <v>0</v>
      </c>
      <c r="BF2008" s="2">
        <f t="shared" si="764"/>
        <v>1.4672686230248307E-2</v>
      </c>
      <c r="BG2008" s="2">
        <f t="shared" si="765"/>
        <v>0</v>
      </c>
      <c r="BH2008" s="2">
        <f t="shared" si="766"/>
        <v>0</v>
      </c>
      <c r="BI2008" s="2">
        <f t="shared" si="767"/>
        <v>0</v>
      </c>
      <c r="BK2008" t="s">
        <v>411</v>
      </c>
      <c r="BL2008" t="s">
        <v>372</v>
      </c>
      <c r="BO2008" s="99">
        <v>48</v>
      </c>
      <c r="BP2008" s="97">
        <v>229</v>
      </c>
      <c r="BQ2008" s="103">
        <f t="shared" si="768"/>
        <v>48229</v>
      </c>
      <c r="BS2008" s="7" t="s">
        <v>2466</v>
      </c>
    </row>
    <row r="2009" spans="1:71" ht="14" hidden="1" customHeight="1" outlineLevel="1" x14ac:dyDescent="0.2">
      <c r="A2009" t="s">
        <v>2238</v>
      </c>
      <c r="B2009" t="s">
        <v>372</v>
      </c>
      <c r="C2009" s="1">
        <f t="shared" si="759"/>
        <v>28413</v>
      </c>
      <c r="D2009" s="7">
        <f t="shared" si="769"/>
        <v>2</v>
      </c>
      <c r="E2009" s="7">
        <f t="shared" si="770"/>
        <v>1</v>
      </c>
      <c r="F2009" s="7">
        <f t="shared" si="771"/>
        <v>0</v>
      </c>
      <c r="G2009" s="1">
        <f t="shared" si="772"/>
        <v>16132</v>
      </c>
      <c r="H2009" s="2">
        <f t="shared" si="773"/>
        <v>0.56776827508534822</v>
      </c>
      <c r="I2009" s="2"/>
      <c r="J2009" s="2">
        <f t="shared" si="760"/>
        <v>0.20927040439235561</v>
      </c>
      <c r="K2009" s="2">
        <f t="shared" si="761"/>
        <v>0.77703867947770389</v>
      </c>
      <c r="L2009" s="2">
        <f t="shared" si="762"/>
        <v>0</v>
      </c>
      <c r="M2009" s="2">
        <f t="shared" si="763"/>
        <v>1.3690916129940445E-2</v>
      </c>
      <c r="N2009" s="1">
        <v>5946</v>
      </c>
      <c r="O2009" s="1">
        <v>22078</v>
      </c>
      <c r="Q2009" s="61">
        <v>389</v>
      </c>
      <c r="R2009" s="61"/>
      <c r="S2009" s="61"/>
      <c r="T2009" s="61"/>
      <c r="U2009" s="61"/>
      <c r="V2009" s="61"/>
      <c r="W2009" s="61"/>
      <c r="X2009" s="61"/>
      <c r="Y2009" s="61"/>
      <c r="Z2009" s="61"/>
      <c r="BB2009" s="7">
        <f>IF(Q2009&gt;0,RANK(Q2009,(N2009:P2009,Q2009:AE2009)),0)</f>
        <v>3</v>
      </c>
      <c r="BC2009" s="7">
        <f>IF(R2009&gt;0,RANK(R2009,(N2009:P2009,Q2009:AE2009)),0)</f>
        <v>0</v>
      </c>
      <c r="BD2009" s="7">
        <f>IF(T2009&gt;0,RANK(T2009,(N2009:P2009,Q2009:AE2009)),0)</f>
        <v>0</v>
      </c>
      <c r="BE2009" s="7">
        <f>IF(S2009&gt;0,RANK(S2009,(N2009:P2009,Q2009:AE2009)),0)</f>
        <v>0</v>
      </c>
      <c r="BF2009" s="2">
        <f t="shared" si="764"/>
        <v>1.3690916129940521E-2</v>
      </c>
      <c r="BG2009" s="2">
        <f t="shared" si="765"/>
        <v>0</v>
      </c>
      <c r="BH2009" s="2">
        <f t="shared" si="766"/>
        <v>0</v>
      </c>
      <c r="BI2009" s="2">
        <f t="shared" si="767"/>
        <v>0</v>
      </c>
      <c r="BK2009" t="s">
        <v>2238</v>
      </c>
      <c r="BL2009" t="s">
        <v>372</v>
      </c>
      <c r="BO2009" s="99">
        <v>48</v>
      </c>
      <c r="BP2009" s="97">
        <v>231</v>
      </c>
      <c r="BQ2009" s="103">
        <f t="shared" si="768"/>
        <v>48231</v>
      </c>
      <c r="BS2009" s="7" t="s">
        <v>2466</v>
      </c>
    </row>
    <row r="2010" spans="1:71" ht="14" hidden="1" customHeight="1" outlineLevel="1" x14ac:dyDescent="0.2">
      <c r="A2010" t="s">
        <v>2509</v>
      </c>
      <c r="B2010" t="s">
        <v>372</v>
      </c>
      <c r="C2010" s="1">
        <f t="shared" si="759"/>
        <v>6640</v>
      </c>
      <c r="D2010" s="7">
        <f t="shared" si="769"/>
        <v>2</v>
      </c>
      <c r="E2010" s="7">
        <f t="shared" si="770"/>
        <v>1</v>
      </c>
      <c r="F2010" s="7">
        <f t="shared" si="771"/>
        <v>0</v>
      </c>
      <c r="G2010" s="1">
        <f t="shared" si="772"/>
        <v>5187</v>
      </c>
      <c r="H2010" s="2">
        <f t="shared" si="773"/>
        <v>0.78117469879518076</v>
      </c>
      <c r="I2010" s="2"/>
      <c r="J2010" s="2">
        <f t="shared" si="760"/>
        <v>0.10346385542168675</v>
      </c>
      <c r="K2010" s="2">
        <f t="shared" si="761"/>
        <v>0.88463855421686743</v>
      </c>
      <c r="L2010" s="2">
        <f t="shared" si="762"/>
        <v>0</v>
      </c>
      <c r="M2010" s="2">
        <f t="shared" si="763"/>
        <v>1.1897590361445776E-2</v>
      </c>
      <c r="N2010" s="1">
        <v>687</v>
      </c>
      <c r="O2010" s="1">
        <v>5874</v>
      </c>
      <c r="Q2010" s="61">
        <v>79</v>
      </c>
      <c r="R2010" s="61"/>
      <c r="S2010" s="61"/>
      <c r="T2010" s="61"/>
      <c r="U2010" s="61"/>
      <c r="V2010" s="61"/>
      <c r="W2010" s="61"/>
      <c r="X2010" s="61"/>
      <c r="Y2010" s="61"/>
      <c r="Z2010" s="61"/>
      <c r="BB2010" s="7">
        <f>IF(Q2010&gt;0,RANK(Q2010,(N2010:P2010,Q2010:AE2010)),0)</f>
        <v>3</v>
      </c>
      <c r="BC2010" s="7">
        <f>IF(R2010&gt;0,RANK(R2010,(N2010:P2010,Q2010:AE2010)),0)</f>
        <v>0</v>
      </c>
      <c r="BD2010" s="7">
        <f>IF(T2010&gt;0,RANK(T2010,(N2010:P2010,Q2010:AE2010)),0)</f>
        <v>0</v>
      </c>
      <c r="BE2010" s="7">
        <f>IF(S2010&gt;0,RANK(S2010,(N2010:P2010,Q2010:AE2010)),0)</f>
        <v>0</v>
      </c>
      <c r="BF2010" s="2">
        <f t="shared" si="764"/>
        <v>1.1897590361445783E-2</v>
      </c>
      <c r="BG2010" s="2">
        <f t="shared" si="765"/>
        <v>0</v>
      </c>
      <c r="BH2010" s="2">
        <f t="shared" si="766"/>
        <v>0</v>
      </c>
      <c r="BI2010" s="2">
        <f t="shared" si="767"/>
        <v>0</v>
      </c>
      <c r="BK2010" t="s">
        <v>2509</v>
      </c>
      <c r="BL2010" t="s">
        <v>372</v>
      </c>
      <c r="BO2010" s="99">
        <v>48</v>
      </c>
      <c r="BP2010" s="97">
        <v>233</v>
      </c>
      <c r="BQ2010" s="103">
        <f t="shared" si="768"/>
        <v>48233</v>
      </c>
      <c r="BS2010" s="7" t="s">
        <v>2466</v>
      </c>
    </row>
    <row r="2011" spans="1:71" ht="14" hidden="1" customHeight="1" outlineLevel="1" x14ac:dyDescent="0.2">
      <c r="A2011" t="s">
        <v>1708</v>
      </c>
      <c r="B2011" t="s">
        <v>372</v>
      </c>
      <c r="C2011" s="1">
        <f t="shared" si="759"/>
        <v>737</v>
      </c>
      <c r="D2011" s="7">
        <f t="shared" si="769"/>
        <v>2</v>
      </c>
      <c r="E2011" s="7">
        <f t="shared" si="770"/>
        <v>1</v>
      </c>
      <c r="F2011" s="7">
        <f t="shared" si="771"/>
        <v>0</v>
      </c>
      <c r="G2011" s="1">
        <f t="shared" si="772"/>
        <v>554</v>
      </c>
      <c r="H2011" s="2">
        <f t="shared" si="773"/>
        <v>0.75169606512890097</v>
      </c>
      <c r="I2011" s="2"/>
      <c r="J2011" s="2">
        <f t="shared" si="760"/>
        <v>0.11804613297150611</v>
      </c>
      <c r="K2011" s="2">
        <f t="shared" si="761"/>
        <v>0.86974219810040709</v>
      </c>
      <c r="L2011" s="2">
        <f t="shared" si="762"/>
        <v>0</v>
      </c>
      <c r="M2011" s="2">
        <f t="shared" si="763"/>
        <v>1.2211668928086783E-2</v>
      </c>
      <c r="N2011" s="1">
        <v>87</v>
      </c>
      <c r="O2011" s="1">
        <v>641</v>
      </c>
      <c r="Q2011" s="61">
        <v>9</v>
      </c>
      <c r="R2011" s="61"/>
      <c r="S2011" s="61"/>
      <c r="T2011" s="61"/>
      <c r="U2011" s="61"/>
      <c r="V2011" s="61"/>
      <c r="W2011" s="61"/>
      <c r="X2011" s="61"/>
      <c r="Y2011" s="61"/>
      <c r="Z2011" s="61"/>
      <c r="BB2011" s="7">
        <f>IF(Q2011&gt;0,RANK(Q2011,(N2011:P2011,Q2011:AE2011)),0)</f>
        <v>3</v>
      </c>
      <c r="BC2011" s="7">
        <f>IF(R2011&gt;0,RANK(R2011,(N2011:P2011,Q2011:AE2011)),0)</f>
        <v>0</v>
      </c>
      <c r="BD2011" s="7">
        <f>IF(T2011&gt;0,RANK(T2011,(N2011:P2011,Q2011:AE2011)),0)</f>
        <v>0</v>
      </c>
      <c r="BE2011" s="7">
        <f>IF(S2011&gt;0,RANK(S2011,(N2011:P2011,Q2011:AE2011)),0)</f>
        <v>0</v>
      </c>
      <c r="BF2011" s="2">
        <f t="shared" si="764"/>
        <v>1.2211668928086838E-2</v>
      </c>
      <c r="BG2011" s="2">
        <f t="shared" si="765"/>
        <v>0</v>
      </c>
      <c r="BH2011" s="2">
        <f t="shared" si="766"/>
        <v>0</v>
      </c>
      <c r="BI2011" s="2">
        <f t="shared" si="767"/>
        <v>0</v>
      </c>
      <c r="BK2011" t="s">
        <v>1708</v>
      </c>
      <c r="BL2011" t="s">
        <v>372</v>
      </c>
      <c r="BO2011" s="99">
        <v>48</v>
      </c>
      <c r="BP2011" s="97">
        <v>235</v>
      </c>
      <c r="BQ2011" s="103">
        <f t="shared" si="768"/>
        <v>48235</v>
      </c>
      <c r="BS2011" s="7" t="s">
        <v>2466</v>
      </c>
    </row>
    <row r="2012" spans="1:71" ht="14" hidden="1" customHeight="1" outlineLevel="1" x14ac:dyDescent="0.2">
      <c r="A2012" t="s">
        <v>1709</v>
      </c>
      <c r="B2012" t="s">
        <v>372</v>
      </c>
      <c r="C2012" s="1">
        <f t="shared" si="759"/>
        <v>2811</v>
      </c>
      <c r="D2012" s="7">
        <f t="shared" si="769"/>
        <v>2</v>
      </c>
      <c r="E2012" s="7">
        <f t="shared" si="770"/>
        <v>1</v>
      </c>
      <c r="F2012" s="7">
        <f t="shared" si="771"/>
        <v>0</v>
      </c>
      <c r="G2012" s="1">
        <f t="shared" si="772"/>
        <v>2293</v>
      </c>
      <c r="H2012" s="2">
        <f t="shared" si="773"/>
        <v>0.81572394165777307</v>
      </c>
      <c r="I2012" s="2"/>
      <c r="J2012" s="2">
        <f t="shared" si="760"/>
        <v>8.7513340448239066E-2</v>
      </c>
      <c r="K2012" s="2">
        <f t="shared" si="761"/>
        <v>0.90323728210601206</v>
      </c>
      <c r="L2012" s="2">
        <f t="shared" si="762"/>
        <v>0</v>
      </c>
      <c r="M2012" s="2">
        <f t="shared" si="763"/>
        <v>9.2493774457488298E-3</v>
      </c>
      <c r="N2012" s="1">
        <v>246</v>
      </c>
      <c r="O2012" s="1">
        <v>2539</v>
      </c>
      <c r="Q2012" s="61">
        <v>26</v>
      </c>
      <c r="R2012" s="61"/>
      <c r="S2012" s="61"/>
      <c r="T2012" s="61"/>
      <c r="U2012" s="61"/>
      <c r="V2012" s="61"/>
      <c r="W2012" s="61"/>
      <c r="X2012" s="61"/>
      <c r="Y2012" s="61"/>
      <c r="Z2012" s="61"/>
      <c r="BB2012" s="7">
        <f>IF(Q2012&gt;0,RANK(Q2012,(N2012:P2012,Q2012:AE2012)),0)</f>
        <v>3</v>
      </c>
      <c r="BC2012" s="7">
        <f>IF(R2012&gt;0,RANK(R2012,(N2012:P2012,Q2012:AE2012)),0)</f>
        <v>0</v>
      </c>
      <c r="BD2012" s="7">
        <f>IF(T2012&gt;0,RANK(T2012,(N2012:P2012,Q2012:AE2012)),0)</f>
        <v>0</v>
      </c>
      <c r="BE2012" s="7">
        <f>IF(S2012&gt;0,RANK(S2012,(N2012:P2012,Q2012:AE2012)),0)</f>
        <v>0</v>
      </c>
      <c r="BF2012" s="2">
        <f t="shared" si="764"/>
        <v>9.2493774457488437E-3</v>
      </c>
      <c r="BG2012" s="2">
        <f t="shared" si="765"/>
        <v>0</v>
      </c>
      <c r="BH2012" s="2">
        <f t="shared" si="766"/>
        <v>0</v>
      </c>
      <c r="BI2012" s="2">
        <f t="shared" si="767"/>
        <v>0</v>
      </c>
      <c r="BK2012" t="s">
        <v>1709</v>
      </c>
      <c r="BL2012" t="s">
        <v>372</v>
      </c>
      <c r="BO2012" s="99">
        <v>48</v>
      </c>
      <c r="BP2012" s="97">
        <v>237</v>
      </c>
      <c r="BQ2012" s="103">
        <f t="shared" si="768"/>
        <v>48237</v>
      </c>
      <c r="BS2012" s="7" t="s">
        <v>2466</v>
      </c>
    </row>
    <row r="2013" spans="1:71" ht="14" hidden="1" customHeight="1" outlineLevel="1" x14ac:dyDescent="0.2">
      <c r="A2013" t="s">
        <v>1378</v>
      </c>
      <c r="B2013" t="s">
        <v>372</v>
      </c>
      <c r="C2013" s="1">
        <f t="shared" si="759"/>
        <v>4758</v>
      </c>
      <c r="D2013" s="7">
        <f t="shared" si="769"/>
        <v>2</v>
      </c>
      <c r="E2013" s="7">
        <f t="shared" si="770"/>
        <v>1</v>
      </c>
      <c r="F2013" s="7">
        <f t="shared" si="771"/>
        <v>0</v>
      </c>
      <c r="G2013" s="1">
        <f t="shared" si="772"/>
        <v>3301</v>
      </c>
      <c r="H2013" s="2">
        <f t="shared" si="773"/>
        <v>0.69377889869693143</v>
      </c>
      <c r="I2013" s="2"/>
      <c r="J2013" s="2">
        <f t="shared" si="760"/>
        <v>0.15027322404371585</v>
      </c>
      <c r="K2013" s="2">
        <f t="shared" si="761"/>
        <v>0.84405212274064734</v>
      </c>
      <c r="L2013" s="2">
        <f t="shared" si="762"/>
        <v>0</v>
      </c>
      <c r="M2013" s="2">
        <f t="shared" si="763"/>
        <v>5.6746532156367602E-3</v>
      </c>
      <c r="N2013" s="1">
        <v>715</v>
      </c>
      <c r="O2013" s="1">
        <v>4016</v>
      </c>
      <c r="Q2013" s="61">
        <v>27</v>
      </c>
      <c r="R2013" s="61"/>
      <c r="S2013" s="61"/>
      <c r="T2013" s="61"/>
      <c r="U2013" s="61"/>
      <c r="V2013" s="61"/>
      <c r="W2013" s="61"/>
      <c r="X2013" s="61"/>
      <c r="Y2013" s="61"/>
      <c r="Z2013" s="61"/>
      <c r="BB2013" s="7">
        <f>IF(Q2013&gt;0,RANK(Q2013,(N2013:P2013,Q2013:AE2013)),0)</f>
        <v>3</v>
      </c>
      <c r="BC2013" s="7">
        <f>IF(R2013&gt;0,RANK(R2013,(N2013:P2013,Q2013:AE2013)),0)</f>
        <v>0</v>
      </c>
      <c r="BD2013" s="7">
        <f>IF(T2013&gt;0,RANK(T2013,(N2013:P2013,Q2013:AE2013)),0)</f>
        <v>0</v>
      </c>
      <c r="BE2013" s="7">
        <f>IF(S2013&gt;0,RANK(S2013,(N2013:P2013,Q2013:AE2013)),0)</f>
        <v>0</v>
      </c>
      <c r="BF2013" s="2">
        <f t="shared" si="764"/>
        <v>5.6746532156368226E-3</v>
      </c>
      <c r="BG2013" s="2">
        <f t="shared" si="765"/>
        <v>0</v>
      </c>
      <c r="BH2013" s="2">
        <f t="shared" si="766"/>
        <v>0</v>
      </c>
      <c r="BI2013" s="2">
        <f t="shared" si="767"/>
        <v>0</v>
      </c>
      <c r="BK2013" t="s">
        <v>1378</v>
      </c>
      <c r="BL2013" t="s">
        <v>372</v>
      </c>
      <c r="BO2013" s="99">
        <v>48</v>
      </c>
      <c r="BP2013" s="97">
        <v>239</v>
      </c>
      <c r="BQ2013" s="103">
        <f t="shared" si="768"/>
        <v>48239</v>
      </c>
      <c r="BS2013" s="7" t="s">
        <v>2466</v>
      </c>
    </row>
    <row r="2014" spans="1:71" ht="14" hidden="1" customHeight="1" outlineLevel="1" x14ac:dyDescent="0.2">
      <c r="A2014" t="s">
        <v>1743</v>
      </c>
      <c r="B2014" t="s">
        <v>372</v>
      </c>
      <c r="C2014" s="1">
        <f t="shared" si="759"/>
        <v>11808</v>
      </c>
      <c r="D2014" s="7">
        <f t="shared" si="769"/>
        <v>2</v>
      </c>
      <c r="E2014" s="7">
        <f t="shared" si="770"/>
        <v>1</v>
      </c>
      <c r="F2014" s="7">
        <f t="shared" si="771"/>
        <v>0</v>
      </c>
      <c r="G2014" s="1">
        <f t="shared" si="772"/>
        <v>7742</v>
      </c>
      <c r="H2014" s="2">
        <f t="shared" si="773"/>
        <v>0.65565718157181574</v>
      </c>
      <c r="I2014" s="2"/>
      <c r="J2014" s="2">
        <f t="shared" si="760"/>
        <v>0.16852981029810299</v>
      </c>
      <c r="K2014" s="2">
        <f t="shared" si="761"/>
        <v>0.82418699186991873</v>
      </c>
      <c r="L2014" s="2">
        <f t="shared" si="762"/>
        <v>0</v>
      </c>
      <c r="M2014" s="2">
        <f t="shared" si="763"/>
        <v>7.2831978319782831E-3</v>
      </c>
      <c r="N2014" s="1">
        <v>1990</v>
      </c>
      <c r="O2014" s="1">
        <v>9732</v>
      </c>
      <c r="Q2014" s="61">
        <v>86</v>
      </c>
      <c r="R2014" s="61"/>
      <c r="S2014" s="61"/>
      <c r="T2014" s="61"/>
      <c r="U2014" s="61"/>
      <c r="V2014" s="61"/>
      <c r="W2014" s="61"/>
      <c r="X2014" s="61"/>
      <c r="Y2014" s="61"/>
      <c r="Z2014" s="61"/>
      <c r="BB2014" s="7">
        <f>IF(Q2014&gt;0,RANK(Q2014,(N2014:P2014,Q2014:AE2014)),0)</f>
        <v>3</v>
      </c>
      <c r="BC2014" s="7">
        <f>IF(R2014&gt;0,RANK(R2014,(N2014:P2014,Q2014:AE2014)),0)</f>
        <v>0</v>
      </c>
      <c r="BD2014" s="7">
        <f>IF(T2014&gt;0,RANK(T2014,(N2014:P2014,Q2014:AE2014)),0)</f>
        <v>0</v>
      </c>
      <c r="BE2014" s="7">
        <f>IF(S2014&gt;0,RANK(S2014,(N2014:P2014,Q2014:AE2014)),0)</f>
        <v>0</v>
      </c>
      <c r="BF2014" s="2">
        <f t="shared" si="764"/>
        <v>7.2831978319783195E-3</v>
      </c>
      <c r="BG2014" s="2">
        <f t="shared" si="765"/>
        <v>0</v>
      </c>
      <c r="BH2014" s="2">
        <f t="shared" si="766"/>
        <v>0</v>
      </c>
      <c r="BI2014" s="2">
        <f t="shared" si="767"/>
        <v>0</v>
      </c>
      <c r="BK2014" t="s">
        <v>1743</v>
      </c>
      <c r="BL2014" t="s">
        <v>372</v>
      </c>
      <c r="BO2014" s="99">
        <v>48</v>
      </c>
      <c r="BP2014" s="97">
        <v>241</v>
      </c>
      <c r="BQ2014" s="103">
        <f t="shared" si="768"/>
        <v>48241</v>
      </c>
      <c r="BS2014" s="7" t="s">
        <v>2466</v>
      </c>
    </row>
    <row r="2015" spans="1:71" ht="14" hidden="1" customHeight="1" outlineLevel="1" x14ac:dyDescent="0.2">
      <c r="A2015" t="s">
        <v>2596</v>
      </c>
      <c r="B2015" t="s">
        <v>372</v>
      </c>
      <c r="C2015" s="1">
        <f t="shared" si="759"/>
        <v>1165</v>
      </c>
      <c r="D2015" s="7">
        <f t="shared" si="769"/>
        <v>2</v>
      </c>
      <c r="E2015" s="7">
        <f t="shared" si="770"/>
        <v>1</v>
      </c>
      <c r="F2015" s="7">
        <f t="shared" si="771"/>
        <v>0</v>
      </c>
      <c r="G2015" s="1">
        <f t="shared" si="772"/>
        <v>312</v>
      </c>
      <c r="H2015" s="2">
        <f t="shared" si="773"/>
        <v>0.26781115879828327</v>
      </c>
      <c r="I2015" s="2"/>
      <c r="J2015" s="2">
        <f t="shared" si="760"/>
        <v>0.34935622317596565</v>
      </c>
      <c r="K2015" s="2">
        <f t="shared" si="761"/>
        <v>0.61716738197424892</v>
      </c>
      <c r="L2015" s="2">
        <f t="shared" si="762"/>
        <v>0</v>
      </c>
      <c r="M2015" s="2">
        <f t="shared" si="763"/>
        <v>3.3476394849785374E-2</v>
      </c>
      <c r="N2015" s="1">
        <v>407</v>
      </c>
      <c r="O2015" s="1">
        <v>719</v>
      </c>
      <c r="Q2015" s="61">
        <v>39</v>
      </c>
      <c r="R2015" s="61"/>
      <c r="S2015" s="61"/>
      <c r="T2015" s="61"/>
      <c r="U2015" s="61"/>
      <c r="V2015" s="61"/>
      <c r="W2015" s="61"/>
      <c r="X2015" s="61"/>
      <c r="Y2015" s="61"/>
      <c r="Z2015" s="61"/>
      <c r="BB2015" s="7">
        <f>IF(Q2015&gt;0,RANK(Q2015,(N2015:P2015,Q2015:AE2015)),0)</f>
        <v>3</v>
      </c>
      <c r="BC2015" s="7">
        <f>IF(R2015&gt;0,RANK(R2015,(N2015:P2015,Q2015:AE2015)),0)</f>
        <v>0</v>
      </c>
      <c r="BD2015" s="7">
        <f>IF(T2015&gt;0,RANK(T2015,(N2015:P2015,Q2015:AE2015)),0)</f>
        <v>0</v>
      </c>
      <c r="BE2015" s="7">
        <f>IF(S2015&gt;0,RANK(S2015,(N2015:P2015,Q2015:AE2015)),0)</f>
        <v>0</v>
      </c>
      <c r="BF2015" s="2">
        <f t="shared" si="764"/>
        <v>3.3476394849785408E-2</v>
      </c>
      <c r="BG2015" s="2">
        <f t="shared" si="765"/>
        <v>0</v>
      </c>
      <c r="BH2015" s="2">
        <f t="shared" si="766"/>
        <v>0</v>
      </c>
      <c r="BI2015" s="2">
        <f t="shared" si="767"/>
        <v>0</v>
      </c>
      <c r="BK2015" t="s">
        <v>2596</v>
      </c>
      <c r="BL2015" t="s">
        <v>372</v>
      </c>
      <c r="BO2015" s="99">
        <v>48</v>
      </c>
      <c r="BP2015" s="97">
        <v>243</v>
      </c>
      <c r="BQ2015" s="103">
        <f t="shared" si="768"/>
        <v>48243</v>
      </c>
      <c r="BS2015" s="7" t="s">
        <v>2466</v>
      </c>
    </row>
    <row r="2016" spans="1:71" ht="14" hidden="1" customHeight="1" outlineLevel="1" x14ac:dyDescent="0.2">
      <c r="A2016" t="s">
        <v>2598</v>
      </c>
      <c r="B2016" t="s">
        <v>372</v>
      </c>
      <c r="C2016" s="1">
        <f t="shared" si="759"/>
        <v>74266</v>
      </c>
      <c r="D2016" s="7">
        <f t="shared" si="769"/>
        <v>2</v>
      </c>
      <c r="E2016" s="7">
        <f t="shared" si="770"/>
        <v>1</v>
      </c>
      <c r="F2016" s="7">
        <f t="shared" si="771"/>
        <v>0</v>
      </c>
      <c r="G2016" s="1">
        <f t="shared" si="772"/>
        <v>4483</v>
      </c>
      <c r="H2016" s="2">
        <f t="shared" si="773"/>
        <v>6.036409662564296E-2</v>
      </c>
      <c r="I2016" s="2"/>
      <c r="J2016" s="2">
        <f t="shared" si="760"/>
        <v>0.46476180217057605</v>
      </c>
      <c r="K2016" s="2">
        <f t="shared" si="761"/>
        <v>0.52512589879621896</v>
      </c>
      <c r="L2016" s="2">
        <f t="shared" si="762"/>
        <v>0</v>
      </c>
      <c r="M2016" s="2">
        <f t="shared" si="763"/>
        <v>1.0112299033204986E-2</v>
      </c>
      <c r="N2016" s="1">
        <v>34516</v>
      </c>
      <c r="O2016" s="1">
        <v>38999</v>
      </c>
      <c r="Q2016" s="61">
        <v>751</v>
      </c>
      <c r="R2016" s="61"/>
      <c r="S2016" s="61"/>
      <c r="T2016" s="61"/>
      <c r="U2016" s="61"/>
      <c r="V2016" s="61"/>
      <c r="W2016" s="61"/>
      <c r="X2016" s="61"/>
      <c r="Y2016" s="61"/>
      <c r="Z2016" s="61"/>
      <c r="BB2016" s="7">
        <f>IF(Q2016&gt;0,RANK(Q2016,(N2016:P2016,Q2016:AE2016)),0)</f>
        <v>3</v>
      </c>
      <c r="BC2016" s="7">
        <f>IF(R2016&gt;0,RANK(R2016,(N2016:P2016,Q2016:AE2016)),0)</f>
        <v>0</v>
      </c>
      <c r="BD2016" s="7">
        <f>IF(T2016&gt;0,RANK(T2016,(N2016:P2016,Q2016:AE2016)),0)</f>
        <v>0</v>
      </c>
      <c r="BE2016" s="7">
        <f>IF(S2016&gt;0,RANK(S2016,(N2016:P2016,Q2016:AE2016)),0)</f>
        <v>0</v>
      </c>
      <c r="BF2016" s="2">
        <f t="shared" si="764"/>
        <v>1.0112299033204966E-2</v>
      </c>
      <c r="BG2016" s="2">
        <f t="shared" si="765"/>
        <v>0</v>
      </c>
      <c r="BH2016" s="2">
        <f t="shared" si="766"/>
        <v>0</v>
      </c>
      <c r="BI2016" s="2">
        <f t="shared" si="767"/>
        <v>0</v>
      </c>
      <c r="BK2016" t="s">
        <v>2598</v>
      </c>
      <c r="BL2016" t="s">
        <v>372</v>
      </c>
      <c r="BO2016" s="99">
        <v>48</v>
      </c>
      <c r="BP2016" s="97">
        <v>245</v>
      </c>
      <c r="BQ2016" s="103">
        <f t="shared" si="768"/>
        <v>48245</v>
      </c>
      <c r="BS2016" s="7" t="s">
        <v>2466</v>
      </c>
    </row>
    <row r="2017" spans="1:71" ht="14" hidden="1" customHeight="1" outlineLevel="1" x14ac:dyDescent="0.2">
      <c r="A2017" t="s">
        <v>726</v>
      </c>
      <c r="B2017" t="s">
        <v>372</v>
      </c>
      <c r="C2017" s="1">
        <f t="shared" si="759"/>
        <v>1455</v>
      </c>
      <c r="D2017" s="7">
        <f t="shared" si="769"/>
        <v>1</v>
      </c>
      <c r="E2017" s="7">
        <f t="shared" si="770"/>
        <v>2</v>
      </c>
      <c r="F2017" s="7">
        <f t="shared" si="771"/>
        <v>0</v>
      </c>
      <c r="G2017" s="1">
        <f t="shared" si="772"/>
        <v>429</v>
      </c>
      <c r="H2017" s="2">
        <f t="shared" si="773"/>
        <v>0.29484536082474228</v>
      </c>
      <c r="I2017" s="2"/>
      <c r="J2017" s="2">
        <f t="shared" si="760"/>
        <v>0.64467353951890038</v>
      </c>
      <c r="K2017" s="2">
        <f t="shared" si="761"/>
        <v>0.34982817869415805</v>
      </c>
      <c r="L2017" s="2">
        <f t="shared" si="762"/>
        <v>0</v>
      </c>
      <c r="M2017" s="2">
        <f t="shared" si="763"/>
        <v>5.4982817869415612E-3</v>
      </c>
      <c r="N2017" s="1">
        <v>938</v>
      </c>
      <c r="O2017" s="1">
        <v>509</v>
      </c>
      <c r="Q2017" s="61">
        <v>8</v>
      </c>
      <c r="R2017" s="61"/>
      <c r="S2017" s="61"/>
      <c r="T2017" s="61"/>
      <c r="U2017" s="61"/>
      <c r="V2017" s="61"/>
      <c r="W2017" s="61"/>
      <c r="X2017" s="61"/>
      <c r="Y2017" s="61"/>
      <c r="Z2017" s="61"/>
      <c r="BB2017" s="7">
        <f>IF(Q2017&gt;0,RANK(Q2017,(N2017:P2017,Q2017:AE2017)),0)</f>
        <v>3</v>
      </c>
      <c r="BC2017" s="7">
        <f>IF(R2017&gt;0,RANK(R2017,(N2017:P2017,Q2017:AE2017)),0)</f>
        <v>0</v>
      </c>
      <c r="BD2017" s="7">
        <f>IF(T2017&gt;0,RANK(T2017,(N2017:P2017,Q2017:AE2017)),0)</f>
        <v>0</v>
      </c>
      <c r="BE2017" s="7">
        <f>IF(S2017&gt;0,RANK(S2017,(N2017:P2017,Q2017:AE2017)),0)</f>
        <v>0</v>
      </c>
      <c r="BF2017" s="2">
        <f t="shared" si="764"/>
        <v>5.4982817869415812E-3</v>
      </c>
      <c r="BG2017" s="2">
        <f t="shared" si="765"/>
        <v>0</v>
      </c>
      <c r="BH2017" s="2">
        <f t="shared" si="766"/>
        <v>0</v>
      </c>
      <c r="BI2017" s="2">
        <f t="shared" si="767"/>
        <v>0</v>
      </c>
      <c r="BK2017" t="s">
        <v>726</v>
      </c>
      <c r="BL2017" t="s">
        <v>372</v>
      </c>
      <c r="BO2017" s="99">
        <v>48</v>
      </c>
      <c r="BP2017" s="97">
        <v>247</v>
      </c>
      <c r="BQ2017" s="103">
        <f t="shared" si="768"/>
        <v>48247</v>
      </c>
      <c r="BS2017" s="7" t="s">
        <v>2466</v>
      </c>
    </row>
    <row r="2018" spans="1:71" ht="14" hidden="1" customHeight="1" outlineLevel="1" x14ac:dyDescent="0.2">
      <c r="A2018" t="s">
        <v>2001</v>
      </c>
      <c r="B2018" t="s">
        <v>372</v>
      </c>
      <c r="C2018" s="1">
        <f t="shared" si="759"/>
        <v>9781</v>
      </c>
      <c r="D2018" s="7">
        <f t="shared" si="769"/>
        <v>2</v>
      </c>
      <c r="E2018" s="7">
        <f t="shared" si="770"/>
        <v>1</v>
      </c>
      <c r="F2018" s="7">
        <f t="shared" si="771"/>
        <v>0</v>
      </c>
      <c r="G2018" s="1">
        <f t="shared" si="772"/>
        <v>472</v>
      </c>
      <c r="H2018" s="2">
        <f t="shared" si="773"/>
        <v>4.8256824455577142E-2</v>
      </c>
      <c r="I2018" s="2"/>
      <c r="J2018" s="2">
        <f t="shared" si="760"/>
        <v>0.47193538492996628</v>
      </c>
      <c r="K2018" s="2">
        <f t="shared" si="761"/>
        <v>0.52019220938554345</v>
      </c>
      <c r="L2018" s="2">
        <f t="shared" si="762"/>
        <v>0</v>
      </c>
      <c r="M2018" s="2">
        <f t="shared" si="763"/>
        <v>7.8724056844902135E-3</v>
      </c>
      <c r="N2018" s="1">
        <v>4616</v>
      </c>
      <c r="O2018" s="1">
        <v>5088</v>
      </c>
      <c r="Q2018" s="61">
        <v>77</v>
      </c>
      <c r="R2018" s="61"/>
      <c r="S2018" s="61"/>
      <c r="T2018" s="61"/>
      <c r="U2018" s="61"/>
      <c r="V2018" s="61"/>
      <c r="W2018" s="61"/>
      <c r="X2018" s="61"/>
      <c r="Y2018" s="61"/>
      <c r="Z2018" s="61"/>
      <c r="BB2018" s="7">
        <f>IF(Q2018&gt;0,RANK(Q2018,(N2018:P2018,Q2018:AE2018)),0)</f>
        <v>3</v>
      </c>
      <c r="BC2018" s="7">
        <f>IF(R2018&gt;0,RANK(R2018,(N2018:P2018,Q2018:AE2018)),0)</f>
        <v>0</v>
      </c>
      <c r="BD2018" s="7">
        <f>IF(T2018&gt;0,RANK(T2018,(N2018:P2018,Q2018:AE2018)),0)</f>
        <v>0</v>
      </c>
      <c r="BE2018" s="7">
        <f>IF(S2018&gt;0,RANK(S2018,(N2018:P2018,Q2018:AE2018)),0)</f>
        <v>0</v>
      </c>
      <c r="BF2018" s="2">
        <f t="shared" si="764"/>
        <v>7.8724056844903384E-3</v>
      </c>
      <c r="BG2018" s="2">
        <f t="shared" si="765"/>
        <v>0</v>
      </c>
      <c r="BH2018" s="2">
        <f t="shared" si="766"/>
        <v>0</v>
      </c>
      <c r="BI2018" s="2">
        <f t="shared" si="767"/>
        <v>0</v>
      </c>
      <c r="BK2018" t="s">
        <v>2001</v>
      </c>
      <c r="BL2018" t="s">
        <v>372</v>
      </c>
      <c r="BO2018" s="99">
        <v>48</v>
      </c>
      <c r="BP2018" s="97">
        <v>249</v>
      </c>
      <c r="BQ2018" s="103">
        <f t="shared" si="768"/>
        <v>48249</v>
      </c>
      <c r="BS2018" s="7" t="s">
        <v>2466</v>
      </c>
    </row>
    <row r="2019" spans="1:71" ht="14" hidden="1" customHeight="1" outlineLevel="1" x14ac:dyDescent="0.2">
      <c r="A2019" t="s">
        <v>487</v>
      </c>
      <c r="B2019" t="s">
        <v>372</v>
      </c>
      <c r="C2019" s="1">
        <f t="shared" si="759"/>
        <v>52364</v>
      </c>
      <c r="D2019" s="7">
        <f t="shared" si="769"/>
        <v>2</v>
      </c>
      <c r="E2019" s="7">
        <f t="shared" si="770"/>
        <v>1</v>
      </c>
      <c r="F2019" s="7">
        <f t="shared" si="771"/>
        <v>0</v>
      </c>
      <c r="G2019" s="1">
        <f t="shared" si="772"/>
        <v>31380</v>
      </c>
      <c r="H2019" s="2">
        <f t="shared" si="773"/>
        <v>0.59926667175922388</v>
      </c>
      <c r="I2019" s="2"/>
      <c r="J2019" s="2">
        <f t="shared" si="760"/>
        <v>0.19297609044381636</v>
      </c>
      <c r="K2019" s="2">
        <f t="shared" si="761"/>
        <v>0.79224276220304024</v>
      </c>
      <c r="L2019" s="2">
        <f t="shared" si="762"/>
        <v>0</v>
      </c>
      <c r="M2019" s="2">
        <f t="shared" si="763"/>
        <v>1.4781147353143398E-2</v>
      </c>
      <c r="N2019" s="1">
        <v>10105</v>
      </c>
      <c r="O2019" s="1">
        <v>41485</v>
      </c>
      <c r="Q2019" s="61">
        <v>774</v>
      </c>
      <c r="R2019" s="61"/>
      <c r="S2019" s="61"/>
      <c r="T2019" s="61"/>
      <c r="U2019" s="61"/>
      <c r="V2019" s="61"/>
      <c r="W2019" s="61"/>
      <c r="X2019" s="61"/>
      <c r="Y2019" s="61"/>
      <c r="Z2019" s="61"/>
      <c r="BB2019" s="7">
        <f>IF(Q2019&gt;0,RANK(Q2019,(N2019:P2019,Q2019:AE2019)),0)</f>
        <v>3</v>
      </c>
      <c r="BC2019" s="7">
        <f>IF(R2019&gt;0,RANK(R2019,(N2019:P2019,Q2019:AE2019)),0)</f>
        <v>0</v>
      </c>
      <c r="BD2019" s="7">
        <f>IF(T2019&gt;0,RANK(T2019,(N2019:P2019,Q2019:AE2019)),0)</f>
        <v>0</v>
      </c>
      <c r="BE2019" s="7">
        <f>IF(S2019&gt;0,RANK(S2019,(N2019:P2019,Q2019:AE2019)),0)</f>
        <v>0</v>
      </c>
      <c r="BF2019" s="2">
        <f t="shared" si="764"/>
        <v>1.4781147353143381E-2</v>
      </c>
      <c r="BG2019" s="2">
        <f t="shared" si="765"/>
        <v>0</v>
      </c>
      <c r="BH2019" s="2">
        <f t="shared" si="766"/>
        <v>0</v>
      </c>
      <c r="BI2019" s="2">
        <f t="shared" si="767"/>
        <v>0</v>
      </c>
      <c r="BK2019" t="s">
        <v>487</v>
      </c>
      <c r="BL2019" t="s">
        <v>372</v>
      </c>
      <c r="BO2019" s="99">
        <v>48</v>
      </c>
      <c r="BP2019" s="97">
        <v>251</v>
      </c>
      <c r="BQ2019" s="103">
        <f t="shared" si="768"/>
        <v>48251</v>
      </c>
      <c r="BS2019" s="7" t="s">
        <v>2466</v>
      </c>
    </row>
    <row r="2020" spans="1:71" ht="14" hidden="1" customHeight="1" outlineLevel="1" x14ac:dyDescent="0.2">
      <c r="A2020" t="s">
        <v>547</v>
      </c>
      <c r="B2020" t="s">
        <v>372</v>
      </c>
      <c r="C2020" s="1">
        <f t="shared" si="759"/>
        <v>4981</v>
      </c>
      <c r="D2020" s="7">
        <f t="shared" si="769"/>
        <v>2</v>
      </c>
      <c r="E2020" s="7">
        <f t="shared" si="770"/>
        <v>1</v>
      </c>
      <c r="F2020" s="7">
        <f t="shared" si="771"/>
        <v>0</v>
      </c>
      <c r="G2020" s="1">
        <f t="shared" si="772"/>
        <v>3410</v>
      </c>
      <c r="H2020" s="2">
        <f t="shared" si="773"/>
        <v>0.68460148564545276</v>
      </c>
      <c r="I2020" s="2"/>
      <c r="J2020" s="2">
        <f t="shared" si="760"/>
        <v>0.15197751455531017</v>
      </c>
      <c r="K2020" s="2">
        <f t="shared" si="761"/>
        <v>0.83657900020076292</v>
      </c>
      <c r="L2020" s="2">
        <f t="shared" si="762"/>
        <v>0</v>
      </c>
      <c r="M2020" s="2">
        <f t="shared" si="763"/>
        <v>1.144348524392691E-2</v>
      </c>
      <c r="N2020" s="1">
        <v>757</v>
      </c>
      <c r="O2020" s="1">
        <v>4167</v>
      </c>
      <c r="Q2020" s="61">
        <v>57</v>
      </c>
      <c r="R2020" s="61"/>
      <c r="S2020" s="61"/>
      <c r="T2020" s="61"/>
      <c r="U2020" s="61"/>
      <c r="V2020" s="61"/>
      <c r="W2020" s="61"/>
      <c r="X2020" s="61"/>
      <c r="Y2020" s="61"/>
      <c r="Z2020" s="61"/>
      <c r="BB2020" s="7">
        <f>IF(Q2020&gt;0,RANK(Q2020,(N2020:P2020,Q2020:AE2020)),0)</f>
        <v>3</v>
      </c>
      <c r="BC2020" s="7">
        <f>IF(R2020&gt;0,RANK(R2020,(N2020:P2020,Q2020:AE2020)),0)</f>
        <v>0</v>
      </c>
      <c r="BD2020" s="7">
        <f>IF(T2020&gt;0,RANK(T2020,(N2020:P2020,Q2020:AE2020)),0)</f>
        <v>0</v>
      </c>
      <c r="BE2020" s="7">
        <f>IF(S2020&gt;0,RANK(S2020,(N2020:P2020,Q2020:AE2020)),0)</f>
        <v>0</v>
      </c>
      <c r="BF2020" s="2">
        <f t="shared" si="764"/>
        <v>1.1443485243926922E-2</v>
      </c>
      <c r="BG2020" s="2">
        <f t="shared" si="765"/>
        <v>0</v>
      </c>
      <c r="BH2020" s="2">
        <f t="shared" si="766"/>
        <v>0</v>
      </c>
      <c r="BI2020" s="2">
        <f t="shared" si="767"/>
        <v>0</v>
      </c>
      <c r="BK2020" t="s">
        <v>547</v>
      </c>
      <c r="BL2020" t="s">
        <v>372</v>
      </c>
      <c r="BO2020" s="99">
        <v>48</v>
      </c>
      <c r="BP2020" s="97">
        <v>253</v>
      </c>
      <c r="BQ2020" s="103">
        <f t="shared" si="768"/>
        <v>48253</v>
      </c>
      <c r="BS2020" s="7" t="s">
        <v>2466</v>
      </c>
    </row>
    <row r="2021" spans="1:71" ht="14" hidden="1" customHeight="1" outlineLevel="1" x14ac:dyDescent="0.2">
      <c r="A2021" t="s">
        <v>1833</v>
      </c>
      <c r="B2021" t="s">
        <v>372</v>
      </c>
      <c r="C2021" s="1">
        <f t="shared" si="759"/>
        <v>4123</v>
      </c>
      <c r="D2021" s="7">
        <f t="shared" si="769"/>
        <v>2</v>
      </c>
      <c r="E2021" s="7">
        <f t="shared" si="770"/>
        <v>1</v>
      </c>
      <c r="F2021" s="7">
        <f t="shared" si="771"/>
        <v>0</v>
      </c>
      <c r="G2021" s="1">
        <f t="shared" si="772"/>
        <v>1969</v>
      </c>
      <c r="H2021" s="2">
        <f t="shared" si="773"/>
        <v>0.47756487994178998</v>
      </c>
      <c r="I2021" s="2"/>
      <c r="J2021" s="2">
        <f t="shared" si="760"/>
        <v>0.25563909774436089</v>
      </c>
      <c r="K2021" s="2">
        <f t="shared" si="761"/>
        <v>0.73320397768615087</v>
      </c>
      <c r="L2021" s="2">
        <f t="shared" si="762"/>
        <v>0</v>
      </c>
      <c r="M2021" s="2">
        <f t="shared" si="763"/>
        <v>1.1156924569488247E-2</v>
      </c>
      <c r="N2021" s="1">
        <v>1054</v>
      </c>
      <c r="O2021" s="1">
        <v>3023</v>
      </c>
      <c r="Q2021" s="61">
        <v>46</v>
      </c>
      <c r="R2021" s="61"/>
      <c r="S2021" s="61"/>
      <c r="T2021" s="61"/>
      <c r="U2021" s="61"/>
      <c r="V2021" s="61"/>
      <c r="W2021" s="61"/>
      <c r="X2021" s="61"/>
      <c r="Y2021" s="61"/>
      <c r="Z2021" s="61"/>
      <c r="BB2021" s="7">
        <f>IF(Q2021&gt;0,RANK(Q2021,(N2021:P2021,Q2021:AE2021)),0)</f>
        <v>3</v>
      </c>
      <c r="BC2021" s="7">
        <f>IF(R2021&gt;0,RANK(R2021,(N2021:P2021,Q2021:AE2021)),0)</f>
        <v>0</v>
      </c>
      <c r="BD2021" s="7">
        <f>IF(T2021&gt;0,RANK(T2021,(N2021:P2021,Q2021:AE2021)),0)</f>
        <v>0</v>
      </c>
      <c r="BE2021" s="7">
        <f>IF(S2021&gt;0,RANK(S2021,(N2021:P2021,Q2021:AE2021)),0)</f>
        <v>0</v>
      </c>
      <c r="BF2021" s="2">
        <f t="shared" si="764"/>
        <v>1.1156924569488236E-2</v>
      </c>
      <c r="BG2021" s="2">
        <f t="shared" si="765"/>
        <v>0</v>
      </c>
      <c r="BH2021" s="2">
        <f t="shared" si="766"/>
        <v>0</v>
      </c>
      <c r="BI2021" s="2">
        <f t="shared" si="767"/>
        <v>0</v>
      </c>
      <c r="BK2021" t="s">
        <v>1833</v>
      </c>
      <c r="BL2021" t="s">
        <v>372</v>
      </c>
      <c r="BO2021" s="99">
        <v>48</v>
      </c>
      <c r="BP2021" s="97">
        <v>255</v>
      </c>
      <c r="BQ2021" s="103">
        <f t="shared" si="768"/>
        <v>48255</v>
      </c>
      <c r="BS2021" s="7" t="s">
        <v>2466</v>
      </c>
    </row>
    <row r="2022" spans="1:71" ht="14" hidden="1" customHeight="1" outlineLevel="1" x14ac:dyDescent="0.2">
      <c r="A2022" t="s">
        <v>1842</v>
      </c>
      <c r="B2022" t="s">
        <v>372</v>
      </c>
      <c r="C2022" s="1">
        <f t="shared" ref="C2022:C2085" si="774">SUM(N2022:AY2022)</f>
        <v>38344</v>
      </c>
      <c r="D2022" s="7">
        <f t="shared" si="769"/>
        <v>2</v>
      </c>
      <c r="E2022" s="7">
        <f t="shared" si="770"/>
        <v>1</v>
      </c>
      <c r="F2022" s="7">
        <f t="shared" si="771"/>
        <v>0</v>
      </c>
      <c r="G2022" s="1">
        <f t="shared" si="772"/>
        <v>17197</v>
      </c>
      <c r="H2022" s="2">
        <f t="shared" si="773"/>
        <v>0.44849259336532443</v>
      </c>
      <c r="I2022" s="2"/>
      <c r="J2022" s="2">
        <f t="shared" ref="J2022:J2085" si="775">IF($C2022=0,"-",N2022/$C2022)</f>
        <v>0.26846442728979764</v>
      </c>
      <c r="K2022" s="2">
        <f t="shared" ref="K2022:K2085" si="776">IF($C2022=0,"-",O2022/$C2022)</f>
        <v>0.71695702065512201</v>
      </c>
      <c r="L2022" s="2">
        <f t="shared" ref="L2022:L2085" si="777">IF($C2022=0,"-",P2022/$C2022)</f>
        <v>0</v>
      </c>
      <c r="M2022" s="2">
        <f t="shared" ref="M2022:M2085" si="778">IF(C2022=0,"-",(1-J2022-K2022-L2022))</f>
        <v>1.4578552055080407E-2</v>
      </c>
      <c r="N2022" s="1">
        <v>10294</v>
      </c>
      <c r="O2022" s="1">
        <v>27491</v>
      </c>
      <c r="Q2022" s="61">
        <v>559</v>
      </c>
      <c r="R2022" s="61"/>
      <c r="S2022" s="61"/>
      <c r="T2022" s="61"/>
      <c r="U2022" s="61"/>
      <c r="V2022" s="61"/>
      <c r="W2022" s="61"/>
      <c r="X2022" s="61"/>
      <c r="Y2022" s="61"/>
      <c r="Z2022" s="61"/>
      <c r="BB2022" s="7">
        <f>IF(Q2022&gt;0,RANK(Q2022,(N2022:P2022,Q2022:AE2022)),0)</f>
        <v>3</v>
      </c>
      <c r="BC2022" s="7">
        <f>IF(R2022&gt;0,RANK(R2022,(N2022:P2022,Q2022:AE2022)),0)</f>
        <v>0</v>
      </c>
      <c r="BD2022" s="7">
        <f>IF(T2022&gt;0,RANK(T2022,(N2022:P2022,Q2022:AE2022)),0)</f>
        <v>0</v>
      </c>
      <c r="BE2022" s="7">
        <f>IF(S2022&gt;0,RANK(S2022,(N2022:P2022,Q2022:AE2022)),0)</f>
        <v>0</v>
      </c>
      <c r="BF2022" s="2">
        <f t="shared" ref="BF2022:BF2085" si="779">IF($C2022=0,"-",Q2022/$C2022)</f>
        <v>1.4578552055080326E-2</v>
      </c>
      <c r="BG2022" s="2">
        <f t="shared" ref="BG2022:BG2085" si="780">IF($C2022=0,"-",R2022/$C2022)</f>
        <v>0</v>
      </c>
      <c r="BH2022" s="2">
        <f t="shared" ref="BH2022:BH2085" si="781">IF($C2022=0,"-",T2022/$C2022)</f>
        <v>0</v>
      </c>
      <c r="BI2022" s="2">
        <f t="shared" ref="BI2022:BI2085" si="782">IF($C2022=0,"-",S2022/$C2022)</f>
        <v>0</v>
      </c>
      <c r="BK2022" t="s">
        <v>1842</v>
      </c>
      <c r="BL2022" t="s">
        <v>372</v>
      </c>
      <c r="BO2022" s="99">
        <v>48</v>
      </c>
      <c r="BP2022" s="97">
        <v>257</v>
      </c>
      <c r="BQ2022" s="103">
        <f t="shared" ref="BQ2022:BQ2085" si="783">BO2022*1000+BP2022</f>
        <v>48257</v>
      </c>
      <c r="BS2022" s="7" t="s">
        <v>2466</v>
      </c>
    </row>
    <row r="2023" spans="1:71" ht="14" hidden="1" customHeight="1" outlineLevel="1" x14ac:dyDescent="0.2">
      <c r="A2023" t="s">
        <v>2108</v>
      </c>
      <c r="B2023" t="s">
        <v>372</v>
      </c>
      <c r="C2023" s="1">
        <f t="shared" si="774"/>
        <v>19744</v>
      </c>
      <c r="D2023" s="7">
        <f t="shared" ref="D2023:D2086" si="784">IF(N2023&gt;0, RANK(N2023,N2023:X2023),0)</f>
        <v>2</v>
      </c>
      <c r="E2023" s="7">
        <f t="shared" ref="E2023:E2086" si="785">IF(O2023&gt;0,RANK(O2023,N2023:X2023),0)</f>
        <v>1</v>
      </c>
      <c r="F2023" s="7">
        <f t="shared" ref="F2023:F2086" si="786">IF(P2023&gt;0,RANK(P2023,N2023:X2023),0)</f>
        <v>0</v>
      </c>
      <c r="G2023" s="1">
        <f t="shared" ref="G2023:G2086" si="787">IF(C2023&gt;0,MAX(N2023:X2023)-LARGE(N2023:X2023,2),0)</f>
        <v>12694</v>
      </c>
      <c r="H2023" s="2">
        <f t="shared" ref="H2023:H2086" si="788">IF(C2023&gt;0,G2023/C2023,0)</f>
        <v>0.64292949756888174</v>
      </c>
      <c r="I2023" s="2"/>
      <c r="J2023" s="2">
        <f t="shared" si="775"/>
        <v>0.17129254457050244</v>
      </c>
      <c r="K2023" s="2">
        <f t="shared" si="776"/>
        <v>0.81422204213938409</v>
      </c>
      <c r="L2023" s="2">
        <f t="shared" si="777"/>
        <v>0</v>
      </c>
      <c r="M2023" s="2">
        <f t="shared" si="778"/>
        <v>1.4485413290113436E-2</v>
      </c>
      <c r="N2023" s="1">
        <v>3382</v>
      </c>
      <c r="O2023" s="1">
        <v>16076</v>
      </c>
      <c r="Q2023" s="61">
        <v>286</v>
      </c>
      <c r="R2023" s="61"/>
      <c r="S2023" s="61"/>
      <c r="T2023" s="61"/>
      <c r="U2023" s="61"/>
      <c r="V2023" s="61"/>
      <c r="W2023" s="61"/>
      <c r="X2023" s="61"/>
      <c r="Y2023" s="61"/>
      <c r="Z2023" s="61"/>
      <c r="BB2023" s="7">
        <f>IF(Q2023&gt;0,RANK(Q2023,(N2023:P2023,Q2023:AE2023)),0)</f>
        <v>3</v>
      </c>
      <c r="BC2023" s="7">
        <f>IF(R2023&gt;0,RANK(R2023,(N2023:P2023,Q2023:AE2023)),0)</f>
        <v>0</v>
      </c>
      <c r="BD2023" s="7">
        <f>IF(T2023&gt;0,RANK(T2023,(N2023:P2023,Q2023:AE2023)),0)</f>
        <v>0</v>
      </c>
      <c r="BE2023" s="7">
        <f>IF(S2023&gt;0,RANK(S2023,(N2023:P2023,Q2023:AE2023)),0)</f>
        <v>0</v>
      </c>
      <c r="BF2023" s="2">
        <f t="shared" si="779"/>
        <v>1.4485413290113451E-2</v>
      </c>
      <c r="BG2023" s="2">
        <f t="shared" si="780"/>
        <v>0</v>
      </c>
      <c r="BH2023" s="2">
        <f t="shared" si="781"/>
        <v>0</v>
      </c>
      <c r="BI2023" s="2">
        <f t="shared" si="782"/>
        <v>0</v>
      </c>
      <c r="BK2023" t="s">
        <v>2108</v>
      </c>
      <c r="BL2023" t="s">
        <v>372</v>
      </c>
      <c r="BO2023" s="99">
        <v>48</v>
      </c>
      <c r="BP2023" s="97">
        <v>259</v>
      </c>
      <c r="BQ2023" s="103">
        <f t="shared" si="783"/>
        <v>48259</v>
      </c>
      <c r="BS2023" s="7" t="s">
        <v>2466</v>
      </c>
    </row>
    <row r="2024" spans="1:71" ht="14" hidden="1" customHeight="1" outlineLevel="1" x14ac:dyDescent="0.2">
      <c r="A2024" t="s">
        <v>681</v>
      </c>
      <c r="B2024" t="s">
        <v>372</v>
      </c>
      <c r="C2024" s="1">
        <f t="shared" si="774"/>
        <v>171</v>
      </c>
      <c r="D2024" s="7">
        <f t="shared" si="784"/>
        <v>2</v>
      </c>
      <c r="E2024" s="7">
        <f t="shared" si="785"/>
        <v>1</v>
      </c>
      <c r="F2024" s="7">
        <f t="shared" si="786"/>
        <v>0</v>
      </c>
      <c r="G2024" s="1">
        <f t="shared" si="787"/>
        <v>54</v>
      </c>
      <c r="H2024" s="2">
        <f t="shared" si="788"/>
        <v>0.31578947368421051</v>
      </c>
      <c r="I2024" s="2"/>
      <c r="J2024" s="2">
        <f t="shared" si="775"/>
        <v>0.33333333333333331</v>
      </c>
      <c r="K2024" s="2">
        <f t="shared" si="776"/>
        <v>0.64912280701754388</v>
      </c>
      <c r="L2024" s="2">
        <f t="shared" si="777"/>
        <v>0</v>
      </c>
      <c r="M2024" s="2">
        <f t="shared" si="778"/>
        <v>1.7543859649122862E-2</v>
      </c>
      <c r="N2024" s="1">
        <v>57</v>
      </c>
      <c r="O2024" s="1">
        <v>111</v>
      </c>
      <c r="Q2024" s="61">
        <v>3</v>
      </c>
      <c r="R2024" s="61"/>
      <c r="S2024" s="61"/>
      <c r="T2024" s="61"/>
      <c r="U2024" s="61"/>
      <c r="V2024" s="61"/>
      <c r="W2024" s="61"/>
      <c r="X2024" s="61"/>
      <c r="Y2024" s="61"/>
      <c r="Z2024" s="61"/>
      <c r="BB2024" s="7">
        <f>IF(Q2024&gt;0,RANK(Q2024,(N2024:P2024,Q2024:AE2024)),0)</f>
        <v>3</v>
      </c>
      <c r="BC2024" s="7">
        <f>IF(R2024&gt;0,RANK(R2024,(N2024:P2024,Q2024:AE2024)),0)</f>
        <v>0</v>
      </c>
      <c r="BD2024" s="7">
        <f>IF(T2024&gt;0,RANK(T2024,(N2024:P2024,Q2024:AE2024)),0)</f>
        <v>0</v>
      </c>
      <c r="BE2024" s="7">
        <f>IF(S2024&gt;0,RANK(S2024,(N2024:P2024,Q2024:AE2024)),0)</f>
        <v>0</v>
      </c>
      <c r="BF2024" s="2">
        <f t="shared" si="779"/>
        <v>1.7543859649122806E-2</v>
      </c>
      <c r="BG2024" s="2">
        <f t="shared" si="780"/>
        <v>0</v>
      </c>
      <c r="BH2024" s="2">
        <f t="shared" si="781"/>
        <v>0</v>
      </c>
      <c r="BI2024" s="2">
        <f t="shared" si="782"/>
        <v>0</v>
      </c>
      <c r="BK2024" t="s">
        <v>681</v>
      </c>
      <c r="BL2024" t="s">
        <v>372</v>
      </c>
      <c r="BO2024" s="99">
        <v>48</v>
      </c>
      <c r="BP2024" s="97">
        <v>261</v>
      </c>
      <c r="BQ2024" s="103">
        <f t="shared" si="783"/>
        <v>48261</v>
      </c>
      <c r="BS2024" s="7" t="s">
        <v>2466</v>
      </c>
    </row>
    <row r="2025" spans="1:71" ht="14" hidden="1" customHeight="1" outlineLevel="1" x14ac:dyDescent="0.2">
      <c r="A2025" t="s">
        <v>2419</v>
      </c>
      <c r="B2025" t="s">
        <v>372</v>
      </c>
      <c r="C2025" s="1">
        <f t="shared" si="774"/>
        <v>337</v>
      </c>
      <c r="D2025" s="7">
        <f t="shared" si="784"/>
        <v>2</v>
      </c>
      <c r="E2025" s="7">
        <f t="shared" si="785"/>
        <v>1</v>
      </c>
      <c r="F2025" s="7">
        <f t="shared" si="786"/>
        <v>0</v>
      </c>
      <c r="G2025" s="1">
        <f t="shared" si="787"/>
        <v>265</v>
      </c>
      <c r="H2025" s="2">
        <f t="shared" si="788"/>
        <v>0.78635014836795247</v>
      </c>
      <c r="I2025" s="2"/>
      <c r="J2025" s="2">
        <f t="shared" si="775"/>
        <v>0.10089020771513353</v>
      </c>
      <c r="K2025" s="2">
        <f t="shared" si="776"/>
        <v>0.88724035608308605</v>
      </c>
      <c r="L2025" s="2">
        <f t="shared" si="777"/>
        <v>0</v>
      </c>
      <c r="M2025" s="2">
        <f t="shared" si="778"/>
        <v>1.1869436201780381E-2</v>
      </c>
      <c r="N2025" s="1">
        <v>34</v>
      </c>
      <c r="O2025" s="1">
        <v>299</v>
      </c>
      <c r="Q2025" s="61">
        <v>4</v>
      </c>
      <c r="R2025" s="61"/>
      <c r="S2025" s="61"/>
      <c r="T2025" s="61"/>
      <c r="U2025" s="61"/>
      <c r="V2025" s="61"/>
      <c r="W2025" s="61"/>
      <c r="X2025" s="61"/>
      <c r="Y2025" s="61"/>
      <c r="Z2025" s="61"/>
      <c r="BB2025" s="7">
        <f>IF(Q2025&gt;0,RANK(Q2025,(N2025:P2025,Q2025:AE2025)),0)</f>
        <v>3</v>
      </c>
      <c r="BC2025" s="7">
        <f>IF(R2025&gt;0,RANK(R2025,(N2025:P2025,Q2025:AE2025)),0)</f>
        <v>0</v>
      </c>
      <c r="BD2025" s="7">
        <f>IF(T2025&gt;0,RANK(T2025,(N2025:P2025,Q2025:AE2025)),0)</f>
        <v>0</v>
      </c>
      <c r="BE2025" s="7">
        <f>IF(S2025&gt;0,RANK(S2025,(N2025:P2025,Q2025:AE2025)),0)</f>
        <v>0</v>
      </c>
      <c r="BF2025" s="2">
        <f t="shared" si="779"/>
        <v>1.1869436201780416E-2</v>
      </c>
      <c r="BG2025" s="2">
        <f t="shared" si="780"/>
        <v>0</v>
      </c>
      <c r="BH2025" s="2">
        <f t="shared" si="781"/>
        <v>0</v>
      </c>
      <c r="BI2025" s="2">
        <f t="shared" si="782"/>
        <v>0</v>
      </c>
      <c r="BK2025" t="s">
        <v>2419</v>
      </c>
      <c r="BL2025" t="s">
        <v>372</v>
      </c>
      <c r="BO2025" s="99">
        <v>48</v>
      </c>
      <c r="BP2025" s="97">
        <v>263</v>
      </c>
      <c r="BQ2025" s="103">
        <f t="shared" si="783"/>
        <v>48263</v>
      </c>
      <c r="BS2025" s="7" t="s">
        <v>2466</v>
      </c>
    </row>
    <row r="2026" spans="1:71" ht="14" hidden="1" customHeight="1" outlineLevel="1" x14ac:dyDescent="0.2">
      <c r="A2026" t="s">
        <v>394</v>
      </c>
      <c r="B2026" t="s">
        <v>372</v>
      </c>
      <c r="C2026" s="1">
        <f t="shared" si="774"/>
        <v>22132</v>
      </c>
      <c r="D2026" s="7">
        <f t="shared" si="784"/>
        <v>2</v>
      </c>
      <c r="E2026" s="7">
        <f t="shared" si="785"/>
        <v>1</v>
      </c>
      <c r="F2026" s="7">
        <f t="shared" si="786"/>
        <v>0</v>
      </c>
      <c r="G2026" s="1">
        <f t="shared" si="787"/>
        <v>13298</v>
      </c>
      <c r="H2026" s="2">
        <f t="shared" si="788"/>
        <v>0.60084944876197366</v>
      </c>
      <c r="I2026" s="2"/>
      <c r="J2026" s="2">
        <f t="shared" si="775"/>
        <v>0.19284294234592445</v>
      </c>
      <c r="K2026" s="2">
        <f t="shared" si="776"/>
        <v>0.79369239110789802</v>
      </c>
      <c r="L2026" s="2">
        <f t="shared" si="777"/>
        <v>0</v>
      </c>
      <c r="M2026" s="2">
        <f t="shared" si="778"/>
        <v>1.3464666546177506E-2</v>
      </c>
      <c r="N2026" s="1">
        <v>4268</v>
      </c>
      <c r="O2026" s="1">
        <v>17566</v>
      </c>
      <c r="Q2026" s="61">
        <v>298</v>
      </c>
      <c r="R2026" s="61"/>
      <c r="S2026" s="61"/>
      <c r="T2026" s="61"/>
      <c r="U2026" s="61"/>
      <c r="V2026" s="61"/>
      <c r="W2026" s="61"/>
      <c r="X2026" s="61"/>
      <c r="Y2026" s="61"/>
      <c r="Z2026" s="61"/>
      <c r="BB2026" s="7">
        <f>IF(Q2026&gt;0,RANK(Q2026,(N2026:P2026,Q2026:AE2026)),0)</f>
        <v>3</v>
      </c>
      <c r="BC2026" s="7">
        <f>IF(R2026&gt;0,RANK(R2026,(N2026:P2026,Q2026:AE2026)),0)</f>
        <v>0</v>
      </c>
      <c r="BD2026" s="7">
        <f>IF(T2026&gt;0,RANK(T2026,(N2026:P2026,Q2026:AE2026)),0)</f>
        <v>0</v>
      </c>
      <c r="BE2026" s="7">
        <f>IF(S2026&gt;0,RANK(S2026,(N2026:P2026,Q2026:AE2026)),0)</f>
        <v>0</v>
      </c>
      <c r="BF2026" s="2">
        <f t="shared" si="779"/>
        <v>1.346466654617748E-2</v>
      </c>
      <c r="BG2026" s="2">
        <f t="shared" si="780"/>
        <v>0</v>
      </c>
      <c r="BH2026" s="2">
        <f t="shared" si="781"/>
        <v>0</v>
      </c>
      <c r="BI2026" s="2">
        <f t="shared" si="782"/>
        <v>0</v>
      </c>
      <c r="BK2026" t="s">
        <v>394</v>
      </c>
      <c r="BL2026" t="s">
        <v>372</v>
      </c>
      <c r="BO2026" s="99">
        <v>48</v>
      </c>
      <c r="BP2026" s="97">
        <v>265</v>
      </c>
      <c r="BQ2026" s="103">
        <f t="shared" si="783"/>
        <v>48265</v>
      </c>
      <c r="BS2026" s="7" t="s">
        <v>2466</v>
      </c>
    </row>
    <row r="2027" spans="1:71" ht="14" hidden="1" customHeight="1" outlineLevel="1" x14ac:dyDescent="0.2">
      <c r="A2027" t="s">
        <v>667</v>
      </c>
      <c r="B2027" t="s">
        <v>372</v>
      </c>
      <c r="C2027" s="1">
        <f t="shared" si="774"/>
        <v>1713</v>
      </c>
      <c r="D2027" s="7">
        <f t="shared" si="784"/>
        <v>2</v>
      </c>
      <c r="E2027" s="7">
        <f t="shared" si="785"/>
        <v>1</v>
      </c>
      <c r="F2027" s="7">
        <f t="shared" si="786"/>
        <v>0</v>
      </c>
      <c r="G2027" s="1">
        <f t="shared" si="787"/>
        <v>1368</v>
      </c>
      <c r="H2027" s="2">
        <f t="shared" si="788"/>
        <v>0.79859894921190888</v>
      </c>
      <c r="I2027" s="2"/>
      <c r="J2027" s="2">
        <f t="shared" si="775"/>
        <v>9.3987157034442492E-2</v>
      </c>
      <c r="K2027" s="2">
        <f t="shared" si="776"/>
        <v>0.89258610624635149</v>
      </c>
      <c r="L2027" s="2">
        <f t="shared" si="777"/>
        <v>0</v>
      </c>
      <c r="M2027" s="2">
        <f t="shared" si="778"/>
        <v>1.3426736719206023E-2</v>
      </c>
      <c r="N2027" s="1">
        <v>161</v>
      </c>
      <c r="O2027" s="1">
        <v>1529</v>
      </c>
      <c r="Q2027" s="61">
        <v>23</v>
      </c>
      <c r="R2027" s="61"/>
      <c r="S2027" s="61"/>
      <c r="T2027" s="61"/>
      <c r="U2027" s="61"/>
      <c r="V2027" s="61"/>
      <c r="W2027" s="61"/>
      <c r="X2027" s="61"/>
      <c r="Y2027" s="61"/>
      <c r="Z2027" s="61"/>
      <c r="BB2027" s="7">
        <f>IF(Q2027&gt;0,RANK(Q2027,(N2027:P2027,Q2027:AE2027)),0)</f>
        <v>3</v>
      </c>
      <c r="BC2027" s="7">
        <f>IF(R2027&gt;0,RANK(R2027,(N2027:P2027,Q2027:AE2027)),0)</f>
        <v>0</v>
      </c>
      <c r="BD2027" s="7">
        <f>IF(T2027&gt;0,RANK(T2027,(N2027:P2027,Q2027:AE2027)),0)</f>
        <v>0</v>
      </c>
      <c r="BE2027" s="7">
        <f>IF(S2027&gt;0,RANK(S2027,(N2027:P2027,Q2027:AE2027)),0)</f>
        <v>0</v>
      </c>
      <c r="BF2027" s="2">
        <f t="shared" si="779"/>
        <v>1.3426736719206071E-2</v>
      </c>
      <c r="BG2027" s="2">
        <f t="shared" si="780"/>
        <v>0</v>
      </c>
      <c r="BH2027" s="2">
        <f t="shared" si="781"/>
        <v>0</v>
      </c>
      <c r="BI2027" s="2">
        <f t="shared" si="782"/>
        <v>0</v>
      </c>
      <c r="BK2027" t="s">
        <v>667</v>
      </c>
      <c r="BL2027" t="s">
        <v>372</v>
      </c>
      <c r="BO2027" s="99">
        <v>48</v>
      </c>
      <c r="BP2027" s="97">
        <v>267</v>
      </c>
      <c r="BQ2027" s="103">
        <f t="shared" si="783"/>
        <v>48267</v>
      </c>
      <c r="BS2027" s="7" t="s">
        <v>2466</v>
      </c>
    </row>
    <row r="2028" spans="1:71" ht="14" hidden="1" customHeight="1" outlineLevel="1" x14ac:dyDescent="0.2">
      <c r="A2028" t="s">
        <v>214</v>
      </c>
      <c r="B2028" t="s">
        <v>372</v>
      </c>
      <c r="C2028" s="1">
        <f t="shared" si="774"/>
        <v>127</v>
      </c>
      <c r="D2028" s="7">
        <f t="shared" si="784"/>
        <v>2</v>
      </c>
      <c r="E2028" s="7">
        <f t="shared" si="785"/>
        <v>1</v>
      </c>
      <c r="F2028" s="7">
        <f t="shared" si="786"/>
        <v>0</v>
      </c>
      <c r="G2028" s="1">
        <f t="shared" si="787"/>
        <v>114</v>
      </c>
      <c r="H2028" s="2">
        <f t="shared" si="788"/>
        <v>0.89763779527559051</v>
      </c>
      <c r="I2028" s="2"/>
      <c r="J2028" s="2">
        <f t="shared" si="775"/>
        <v>4.7244094488188976E-2</v>
      </c>
      <c r="K2028" s="2">
        <f t="shared" si="776"/>
        <v>0.94488188976377951</v>
      </c>
      <c r="L2028" s="2">
        <f t="shared" si="777"/>
        <v>0</v>
      </c>
      <c r="M2028" s="2">
        <f t="shared" si="778"/>
        <v>7.8740157480314821E-3</v>
      </c>
      <c r="N2028" s="1">
        <v>6</v>
      </c>
      <c r="O2028" s="1">
        <v>120</v>
      </c>
      <c r="Q2028" s="61">
        <v>1</v>
      </c>
      <c r="R2028" s="61"/>
      <c r="S2028" s="61"/>
      <c r="T2028" s="61"/>
      <c r="U2028" s="61"/>
      <c r="V2028" s="61"/>
      <c r="W2028" s="61"/>
      <c r="X2028" s="61"/>
      <c r="Y2028" s="61"/>
      <c r="Z2028" s="61"/>
      <c r="BB2028" s="7">
        <f>IF(Q2028&gt;0,RANK(Q2028,(N2028:P2028,Q2028:AE2028)),0)</f>
        <v>3</v>
      </c>
      <c r="BC2028" s="7">
        <f>IF(R2028&gt;0,RANK(R2028,(N2028:P2028,Q2028:AE2028)),0)</f>
        <v>0</v>
      </c>
      <c r="BD2028" s="7">
        <f>IF(T2028&gt;0,RANK(T2028,(N2028:P2028,Q2028:AE2028)),0)</f>
        <v>0</v>
      </c>
      <c r="BE2028" s="7">
        <f>IF(S2028&gt;0,RANK(S2028,(N2028:P2028,Q2028:AE2028)),0)</f>
        <v>0</v>
      </c>
      <c r="BF2028" s="2">
        <f t="shared" si="779"/>
        <v>7.874015748031496E-3</v>
      </c>
      <c r="BG2028" s="2">
        <f t="shared" si="780"/>
        <v>0</v>
      </c>
      <c r="BH2028" s="2">
        <f t="shared" si="781"/>
        <v>0</v>
      </c>
      <c r="BI2028" s="2">
        <f t="shared" si="782"/>
        <v>0</v>
      </c>
      <c r="BK2028" t="s">
        <v>214</v>
      </c>
      <c r="BL2028" t="s">
        <v>372</v>
      </c>
      <c r="BO2028" s="99">
        <v>48</v>
      </c>
      <c r="BP2028" s="97">
        <v>269</v>
      </c>
      <c r="BQ2028" s="103">
        <f t="shared" si="783"/>
        <v>48269</v>
      </c>
      <c r="BS2028" s="7" t="s">
        <v>2466</v>
      </c>
    </row>
    <row r="2029" spans="1:71" ht="14" hidden="1" customHeight="1" outlineLevel="1" x14ac:dyDescent="0.2">
      <c r="A2029" t="s">
        <v>1303</v>
      </c>
      <c r="B2029" t="s">
        <v>372</v>
      </c>
      <c r="C2029" s="1">
        <f t="shared" si="774"/>
        <v>1191</v>
      </c>
      <c r="D2029" s="7">
        <f t="shared" si="784"/>
        <v>2</v>
      </c>
      <c r="E2029" s="7">
        <f t="shared" si="785"/>
        <v>1</v>
      </c>
      <c r="F2029" s="7">
        <f t="shared" si="786"/>
        <v>0</v>
      </c>
      <c r="G2029" s="1">
        <f t="shared" si="787"/>
        <v>600</v>
      </c>
      <c r="H2029" s="2">
        <f t="shared" si="788"/>
        <v>0.50377833753148615</v>
      </c>
      <c r="I2029" s="2"/>
      <c r="J2029" s="2">
        <f t="shared" si="775"/>
        <v>0.24349286314021831</v>
      </c>
      <c r="K2029" s="2">
        <f t="shared" si="776"/>
        <v>0.74727120067170449</v>
      </c>
      <c r="L2029" s="2">
        <f t="shared" si="777"/>
        <v>0</v>
      </c>
      <c r="M2029" s="2">
        <f t="shared" si="778"/>
        <v>9.2359361880771651E-3</v>
      </c>
      <c r="N2029" s="1">
        <v>290</v>
      </c>
      <c r="O2029" s="1">
        <v>890</v>
      </c>
      <c r="Q2029" s="61">
        <v>11</v>
      </c>
      <c r="R2029" s="61"/>
      <c r="S2029" s="61"/>
      <c r="T2029" s="61"/>
      <c r="U2029" s="61"/>
      <c r="V2029" s="61"/>
      <c r="W2029" s="61"/>
      <c r="X2029" s="61"/>
      <c r="Y2029" s="61"/>
      <c r="Z2029" s="61"/>
      <c r="BB2029" s="7">
        <f>IF(Q2029&gt;0,RANK(Q2029,(N2029:P2029,Q2029:AE2029)),0)</f>
        <v>3</v>
      </c>
      <c r="BC2029" s="7">
        <f>IF(R2029&gt;0,RANK(R2029,(N2029:P2029,Q2029:AE2029)),0)</f>
        <v>0</v>
      </c>
      <c r="BD2029" s="7">
        <f>IF(T2029&gt;0,RANK(T2029,(N2029:P2029,Q2029:AE2029)),0)</f>
        <v>0</v>
      </c>
      <c r="BE2029" s="7">
        <f>IF(S2029&gt;0,RANK(S2029,(N2029:P2029,Q2029:AE2029)),0)</f>
        <v>0</v>
      </c>
      <c r="BF2029" s="2">
        <f t="shared" si="779"/>
        <v>9.2359361880772466E-3</v>
      </c>
      <c r="BG2029" s="2">
        <f t="shared" si="780"/>
        <v>0</v>
      </c>
      <c r="BH2029" s="2">
        <f t="shared" si="781"/>
        <v>0</v>
      </c>
      <c r="BI2029" s="2">
        <f t="shared" si="782"/>
        <v>0</v>
      </c>
      <c r="BK2029" t="s">
        <v>1303</v>
      </c>
      <c r="BL2029" t="s">
        <v>372</v>
      </c>
      <c r="BO2029" s="99">
        <v>48</v>
      </c>
      <c r="BP2029" s="97">
        <v>271</v>
      </c>
      <c r="BQ2029" s="103">
        <f t="shared" si="783"/>
        <v>48271</v>
      </c>
      <c r="BS2029" s="7" t="s">
        <v>2466</v>
      </c>
    </row>
    <row r="2030" spans="1:71" ht="14" hidden="1" customHeight="1" outlineLevel="1" x14ac:dyDescent="0.2">
      <c r="A2030" t="s">
        <v>698</v>
      </c>
      <c r="B2030" t="s">
        <v>372</v>
      </c>
      <c r="C2030" s="1">
        <f t="shared" si="774"/>
        <v>8559</v>
      </c>
      <c r="D2030" s="7">
        <f t="shared" si="784"/>
        <v>2</v>
      </c>
      <c r="E2030" s="7">
        <f t="shared" si="785"/>
        <v>1</v>
      </c>
      <c r="F2030" s="7">
        <f t="shared" si="786"/>
        <v>0</v>
      </c>
      <c r="G2030" s="1">
        <f t="shared" si="787"/>
        <v>1202</v>
      </c>
      <c r="H2030" s="2">
        <f t="shared" si="788"/>
        <v>0.14043696693538965</v>
      </c>
      <c r="I2030" s="2"/>
      <c r="J2030" s="2">
        <f t="shared" si="775"/>
        <v>0.42399813062273628</v>
      </c>
      <c r="K2030" s="2">
        <f t="shared" si="776"/>
        <v>0.56443509755812593</v>
      </c>
      <c r="L2030" s="2">
        <f t="shared" si="777"/>
        <v>0</v>
      </c>
      <c r="M2030" s="2">
        <f t="shared" si="778"/>
        <v>1.1566771819137789E-2</v>
      </c>
      <c r="N2030" s="1">
        <v>3629</v>
      </c>
      <c r="O2030" s="1">
        <v>4831</v>
      </c>
      <c r="Q2030" s="61">
        <v>99</v>
      </c>
      <c r="R2030" s="61"/>
      <c r="S2030" s="61"/>
      <c r="T2030" s="61"/>
      <c r="U2030" s="61"/>
      <c r="V2030" s="61"/>
      <c r="W2030" s="61"/>
      <c r="X2030" s="61"/>
      <c r="Y2030" s="61"/>
      <c r="Z2030" s="61"/>
      <c r="BB2030" s="7">
        <f>IF(Q2030&gt;0,RANK(Q2030,(N2030:P2030,Q2030:AE2030)),0)</f>
        <v>3</v>
      </c>
      <c r="BC2030" s="7">
        <f>IF(R2030&gt;0,RANK(R2030,(N2030:P2030,Q2030:AE2030)),0)</f>
        <v>0</v>
      </c>
      <c r="BD2030" s="7">
        <f>IF(T2030&gt;0,RANK(T2030,(N2030:P2030,Q2030:AE2030)),0)</f>
        <v>0</v>
      </c>
      <c r="BE2030" s="7">
        <f>IF(S2030&gt;0,RANK(S2030,(N2030:P2030,Q2030:AE2030)),0)</f>
        <v>0</v>
      </c>
      <c r="BF2030" s="2">
        <f t="shared" si="779"/>
        <v>1.1566771819137749E-2</v>
      </c>
      <c r="BG2030" s="2">
        <f t="shared" si="780"/>
        <v>0</v>
      </c>
      <c r="BH2030" s="2">
        <f t="shared" si="781"/>
        <v>0</v>
      </c>
      <c r="BI2030" s="2">
        <f t="shared" si="782"/>
        <v>0</v>
      </c>
      <c r="BK2030" t="s">
        <v>698</v>
      </c>
      <c r="BL2030" t="s">
        <v>372</v>
      </c>
      <c r="BO2030" s="99">
        <v>48</v>
      </c>
      <c r="BP2030" s="97">
        <v>273</v>
      </c>
      <c r="BQ2030" s="103">
        <f t="shared" si="783"/>
        <v>48273</v>
      </c>
      <c r="BS2030" s="7" t="s">
        <v>2466</v>
      </c>
    </row>
    <row r="2031" spans="1:71" ht="14" hidden="1" customHeight="1" outlineLevel="1" x14ac:dyDescent="0.2">
      <c r="A2031" t="s">
        <v>1138</v>
      </c>
      <c r="B2031" t="s">
        <v>372</v>
      </c>
      <c r="C2031" s="1">
        <f t="shared" si="774"/>
        <v>1094</v>
      </c>
      <c r="D2031" s="7">
        <f t="shared" si="784"/>
        <v>2</v>
      </c>
      <c r="E2031" s="7">
        <f t="shared" si="785"/>
        <v>1</v>
      </c>
      <c r="F2031" s="7">
        <f t="shared" si="786"/>
        <v>0</v>
      </c>
      <c r="G2031" s="1">
        <f t="shared" si="787"/>
        <v>649</v>
      </c>
      <c r="H2031" s="2">
        <f t="shared" si="788"/>
        <v>0.59323583180987205</v>
      </c>
      <c r="I2031" s="2"/>
      <c r="J2031" s="2">
        <f t="shared" si="775"/>
        <v>0.1983546617915905</v>
      </c>
      <c r="K2031" s="2">
        <f t="shared" si="776"/>
        <v>0.7915904936014625</v>
      </c>
      <c r="L2031" s="2">
        <f t="shared" si="777"/>
        <v>0</v>
      </c>
      <c r="M2031" s="2">
        <f t="shared" si="778"/>
        <v>1.0054844606946944E-2</v>
      </c>
      <c r="N2031" s="1">
        <v>217</v>
      </c>
      <c r="O2031" s="1">
        <v>866</v>
      </c>
      <c r="Q2031" s="61">
        <v>11</v>
      </c>
      <c r="R2031" s="61"/>
      <c r="S2031" s="61"/>
      <c r="T2031" s="61"/>
      <c r="U2031" s="61"/>
      <c r="V2031" s="61"/>
      <c r="W2031" s="61"/>
      <c r="X2031" s="61"/>
      <c r="Y2031" s="61"/>
      <c r="Z2031" s="61"/>
      <c r="BB2031" s="7">
        <f>IF(Q2031&gt;0,RANK(Q2031,(N2031:P2031,Q2031:AE2031)),0)</f>
        <v>3</v>
      </c>
      <c r="BC2031" s="7">
        <f>IF(R2031&gt;0,RANK(R2031,(N2031:P2031,Q2031:AE2031)),0)</f>
        <v>0</v>
      </c>
      <c r="BD2031" s="7">
        <f>IF(T2031&gt;0,RANK(T2031,(N2031:P2031,Q2031:AE2031)),0)</f>
        <v>0</v>
      </c>
      <c r="BE2031" s="7">
        <f>IF(S2031&gt;0,RANK(S2031,(N2031:P2031,Q2031:AE2031)),0)</f>
        <v>0</v>
      </c>
      <c r="BF2031" s="2">
        <f t="shared" si="779"/>
        <v>1.0054844606946984E-2</v>
      </c>
      <c r="BG2031" s="2">
        <f t="shared" si="780"/>
        <v>0</v>
      </c>
      <c r="BH2031" s="2">
        <f t="shared" si="781"/>
        <v>0</v>
      </c>
      <c r="BI2031" s="2">
        <f t="shared" si="782"/>
        <v>0</v>
      </c>
      <c r="BK2031" t="s">
        <v>1138</v>
      </c>
      <c r="BL2031" t="s">
        <v>372</v>
      </c>
      <c r="BO2031" s="99">
        <v>48</v>
      </c>
      <c r="BP2031" s="97">
        <v>275</v>
      </c>
      <c r="BQ2031" s="103">
        <f t="shared" si="783"/>
        <v>48275</v>
      </c>
      <c r="BS2031" s="7" t="s">
        <v>2466</v>
      </c>
    </row>
    <row r="2032" spans="1:71" ht="14" hidden="1" customHeight="1" outlineLevel="1" x14ac:dyDescent="0.2">
      <c r="A2032" t="s">
        <v>1548</v>
      </c>
      <c r="B2032" t="s">
        <v>372</v>
      </c>
      <c r="C2032" s="1">
        <f t="shared" si="774"/>
        <v>16534</v>
      </c>
      <c r="D2032" s="7">
        <f t="shared" si="784"/>
        <v>2</v>
      </c>
      <c r="E2032" s="7">
        <f t="shared" si="785"/>
        <v>1</v>
      </c>
      <c r="F2032" s="7">
        <f t="shared" si="786"/>
        <v>0</v>
      </c>
      <c r="G2032" s="1">
        <f t="shared" si="787"/>
        <v>9872</v>
      </c>
      <c r="H2032" s="2">
        <f t="shared" si="788"/>
        <v>0.59707269868150481</v>
      </c>
      <c r="I2032" s="2"/>
      <c r="J2032" s="2">
        <f t="shared" si="775"/>
        <v>0.19541550743921615</v>
      </c>
      <c r="K2032" s="2">
        <f t="shared" si="776"/>
        <v>0.79248820612072091</v>
      </c>
      <c r="L2032" s="2">
        <f t="shared" si="777"/>
        <v>0</v>
      </c>
      <c r="M2032" s="2">
        <f t="shared" si="778"/>
        <v>1.2096286440062998E-2</v>
      </c>
      <c r="N2032" s="1">
        <v>3231</v>
      </c>
      <c r="O2032" s="1">
        <v>13103</v>
      </c>
      <c r="Q2032" s="61">
        <v>200</v>
      </c>
      <c r="R2032" s="61"/>
      <c r="S2032" s="61"/>
      <c r="T2032" s="61"/>
      <c r="U2032" s="61"/>
      <c r="V2032" s="61"/>
      <c r="W2032" s="61"/>
      <c r="X2032" s="61"/>
      <c r="Y2032" s="61"/>
      <c r="Z2032" s="61"/>
      <c r="BB2032" s="7">
        <f>IF(Q2032&gt;0,RANK(Q2032,(N2032:P2032,Q2032:AE2032)),0)</f>
        <v>3</v>
      </c>
      <c r="BC2032" s="7">
        <f>IF(R2032&gt;0,RANK(R2032,(N2032:P2032,Q2032:AE2032)),0)</f>
        <v>0</v>
      </c>
      <c r="BD2032" s="7">
        <f>IF(T2032&gt;0,RANK(T2032,(N2032:P2032,Q2032:AE2032)),0)</f>
        <v>0</v>
      </c>
      <c r="BE2032" s="7">
        <f>IF(S2032&gt;0,RANK(S2032,(N2032:P2032,Q2032:AE2032)),0)</f>
        <v>0</v>
      </c>
      <c r="BF2032" s="2">
        <f t="shared" si="779"/>
        <v>1.2096286440062901E-2</v>
      </c>
      <c r="BG2032" s="2">
        <f t="shared" si="780"/>
        <v>0</v>
      </c>
      <c r="BH2032" s="2">
        <f t="shared" si="781"/>
        <v>0</v>
      </c>
      <c r="BI2032" s="2">
        <f t="shared" si="782"/>
        <v>0</v>
      </c>
      <c r="BK2032" t="s">
        <v>1548</v>
      </c>
      <c r="BL2032" t="s">
        <v>372</v>
      </c>
      <c r="BO2032" s="99">
        <v>48</v>
      </c>
      <c r="BP2032" s="97">
        <v>277</v>
      </c>
      <c r="BQ2032" s="103">
        <f t="shared" si="783"/>
        <v>48277</v>
      </c>
      <c r="BS2032" s="7" t="s">
        <v>2466</v>
      </c>
    </row>
    <row r="2033" spans="1:71" ht="14" hidden="1" customHeight="1" outlineLevel="1" x14ac:dyDescent="0.2">
      <c r="A2033" t="s">
        <v>93</v>
      </c>
      <c r="B2033" t="s">
        <v>372</v>
      </c>
      <c r="C2033" s="1">
        <f t="shared" si="774"/>
        <v>3449</v>
      </c>
      <c r="D2033" s="7">
        <f t="shared" si="784"/>
        <v>2</v>
      </c>
      <c r="E2033" s="7">
        <f t="shared" si="785"/>
        <v>1</v>
      </c>
      <c r="F2033" s="7">
        <f t="shared" si="786"/>
        <v>0</v>
      </c>
      <c r="G2033" s="1">
        <f t="shared" si="787"/>
        <v>2156</v>
      </c>
      <c r="H2033" s="2">
        <f t="shared" si="788"/>
        <v>0.62510872716729482</v>
      </c>
      <c r="I2033" s="2"/>
      <c r="J2033" s="2">
        <f t="shared" si="775"/>
        <v>0.18237170194259206</v>
      </c>
      <c r="K2033" s="2">
        <f t="shared" si="776"/>
        <v>0.80748042910988693</v>
      </c>
      <c r="L2033" s="2">
        <f t="shared" si="777"/>
        <v>0</v>
      </c>
      <c r="M2033" s="2">
        <f t="shared" si="778"/>
        <v>1.0147868947520955E-2</v>
      </c>
      <c r="N2033" s="1">
        <v>629</v>
      </c>
      <c r="O2033" s="1">
        <v>2785</v>
      </c>
      <c r="Q2033" s="61">
        <v>35</v>
      </c>
      <c r="R2033" s="61"/>
      <c r="S2033" s="61"/>
      <c r="T2033" s="61"/>
      <c r="U2033" s="61"/>
      <c r="V2033" s="61"/>
      <c r="W2033" s="61"/>
      <c r="X2033" s="61"/>
      <c r="Y2033" s="61"/>
      <c r="Z2033" s="61"/>
      <c r="BB2033" s="7">
        <f>IF(Q2033&gt;0,RANK(Q2033,(N2033:P2033,Q2033:AE2033)),0)</f>
        <v>3</v>
      </c>
      <c r="BC2033" s="7">
        <f>IF(R2033&gt;0,RANK(R2033,(N2033:P2033,Q2033:AE2033)),0)</f>
        <v>0</v>
      </c>
      <c r="BD2033" s="7">
        <f>IF(T2033&gt;0,RANK(T2033,(N2033:P2033,Q2033:AE2033)),0)</f>
        <v>0</v>
      </c>
      <c r="BE2033" s="7">
        <f>IF(S2033&gt;0,RANK(S2033,(N2033:P2033,Q2033:AE2033)),0)</f>
        <v>0</v>
      </c>
      <c r="BF2033" s="2">
        <f t="shared" si="779"/>
        <v>1.0147868947521021E-2</v>
      </c>
      <c r="BG2033" s="2">
        <f t="shared" si="780"/>
        <v>0</v>
      </c>
      <c r="BH2033" s="2">
        <f t="shared" si="781"/>
        <v>0</v>
      </c>
      <c r="BI2033" s="2">
        <f t="shared" si="782"/>
        <v>0</v>
      </c>
      <c r="BK2033" t="s">
        <v>93</v>
      </c>
      <c r="BL2033" t="s">
        <v>372</v>
      </c>
      <c r="BO2033" s="99">
        <v>48</v>
      </c>
      <c r="BP2033" s="97">
        <v>279</v>
      </c>
      <c r="BQ2033" s="103">
        <f t="shared" si="783"/>
        <v>48279</v>
      </c>
      <c r="BS2033" s="7" t="s">
        <v>2466</v>
      </c>
    </row>
    <row r="2034" spans="1:71" ht="14" hidden="1" customHeight="1" outlineLevel="1" x14ac:dyDescent="0.2">
      <c r="A2034" t="s">
        <v>1379</v>
      </c>
      <c r="B2034" t="s">
        <v>372</v>
      </c>
      <c r="C2034" s="1">
        <f t="shared" si="774"/>
        <v>7517</v>
      </c>
      <c r="D2034" s="7">
        <f t="shared" si="784"/>
        <v>2</v>
      </c>
      <c r="E2034" s="7">
        <f t="shared" si="785"/>
        <v>1</v>
      </c>
      <c r="F2034" s="7">
        <f t="shared" si="786"/>
        <v>0</v>
      </c>
      <c r="G2034" s="1">
        <f t="shared" si="787"/>
        <v>4730</v>
      </c>
      <c r="H2034" s="2">
        <f t="shared" si="788"/>
        <v>0.62924038845284025</v>
      </c>
      <c r="I2034" s="2"/>
      <c r="J2034" s="2">
        <f t="shared" si="775"/>
        <v>0.17866170014633498</v>
      </c>
      <c r="K2034" s="2">
        <f t="shared" si="776"/>
        <v>0.80790208859917523</v>
      </c>
      <c r="L2034" s="2">
        <f t="shared" si="777"/>
        <v>0</v>
      </c>
      <c r="M2034" s="2">
        <f t="shared" si="778"/>
        <v>1.3436211254489794E-2</v>
      </c>
      <c r="N2034" s="1">
        <v>1343</v>
      </c>
      <c r="O2034" s="1">
        <v>6073</v>
      </c>
      <c r="Q2034" s="61">
        <v>101</v>
      </c>
      <c r="R2034" s="61"/>
      <c r="S2034" s="61"/>
      <c r="T2034" s="61"/>
      <c r="U2034" s="61"/>
      <c r="V2034" s="61"/>
      <c r="W2034" s="61"/>
      <c r="X2034" s="61"/>
      <c r="Y2034" s="61"/>
      <c r="Z2034" s="61"/>
      <c r="BB2034" s="7">
        <f>IF(Q2034&gt;0,RANK(Q2034,(N2034:P2034,Q2034:AE2034)),0)</f>
        <v>3</v>
      </c>
      <c r="BC2034" s="7">
        <f>IF(R2034&gt;0,RANK(R2034,(N2034:P2034,Q2034:AE2034)),0)</f>
        <v>0</v>
      </c>
      <c r="BD2034" s="7">
        <f>IF(T2034&gt;0,RANK(T2034,(N2034:P2034,Q2034:AE2034)),0)</f>
        <v>0</v>
      </c>
      <c r="BE2034" s="7">
        <f>IF(S2034&gt;0,RANK(S2034,(N2034:P2034,Q2034:AE2034)),0)</f>
        <v>0</v>
      </c>
      <c r="BF2034" s="2">
        <f t="shared" si="779"/>
        <v>1.3436211254489823E-2</v>
      </c>
      <c r="BG2034" s="2">
        <f t="shared" si="780"/>
        <v>0</v>
      </c>
      <c r="BH2034" s="2">
        <f t="shared" si="781"/>
        <v>0</v>
      </c>
      <c r="BI2034" s="2">
        <f t="shared" si="782"/>
        <v>0</v>
      </c>
      <c r="BK2034" t="s">
        <v>1379</v>
      </c>
      <c r="BL2034" t="s">
        <v>372</v>
      </c>
      <c r="BO2034" s="99">
        <v>48</v>
      </c>
      <c r="BP2034" s="97">
        <v>281</v>
      </c>
      <c r="BQ2034" s="103">
        <f t="shared" si="783"/>
        <v>48281</v>
      </c>
      <c r="BS2034" s="7" t="s">
        <v>2466</v>
      </c>
    </row>
    <row r="2035" spans="1:71" ht="14" hidden="1" customHeight="1" outlineLevel="1" x14ac:dyDescent="0.2">
      <c r="A2035" t="s">
        <v>612</v>
      </c>
      <c r="B2035" t="s">
        <v>372</v>
      </c>
      <c r="C2035" s="1">
        <f t="shared" si="774"/>
        <v>1460</v>
      </c>
      <c r="D2035" s="7">
        <f t="shared" si="784"/>
        <v>2</v>
      </c>
      <c r="E2035" s="7">
        <f t="shared" si="785"/>
        <v>1</v>
      </c>
      <c r="F2035" s="7">
        <f t="shared" si="786"/>
        <v>0</v>
      </c>
      <c r="G2035" s="1">
        <f t="shared" si="787"/>
        <v>3</v>
      </c>
      <c r="H2035" s="2">
        <f t="shared" si="788"/>
        <v>2.054794520547945E-3</v>
      </c>
      <c r="I2035" s="2"/>
      <c r="J2035" s="2">
        <f t="shared" si="775"/>
        <v>0.49657534246575341</v>
      </c>
      <c r="K2035" s="2">
        <f t="shared" si="776"/>
        <v>0.49863013698630138</v>
      </c>
      <c r="L2035" s="2">
        <f t="shared" si="777"/>
        <v>0</v>
      </c>
      <c r="M2035" s="2">
        <f t="shared" si="778"/>
        <v>4.7945205479452135E-3</v>
      </c>
      <c r="N2035" s="1">
        <v>725</v>
      </c>
      <c r="O2035" s="1">
        <v>728</v>
      </c>
      <c r="Q2035" s="61">
        <v>7</v>
      </c>
      <c r="R2035" s="61"/>
      <c r="S2035" s="61"/>
      <c r="T2035" s="61"/>
      <c r="U2035" s="61"/>
      <c r="V2035" s="61"/>
      <c r="W2035" s="61"/>
      <c r="X2035" s="61"/>
      <c r="Y2035" s="61"/>
      <c r="Z2035" s="61"/>
      <c r="BB2035" s="7">
        <f>IF(Q2035&gt;0,RANK(Q2035,(N2035:P2035,Q2035:AE2035)),0)</f>
        <v>3</v>
      </c>
      <c r="BC2035" s="7">
        <f>IF(R2035&gt;0,RANK(R2035,(N2035:P2035,Q2035:AE2035)),0)</f>
        <v>0</v>
      </c>
      <c r="BD2035" s="7">
        <f>IF(T2035&gt;0,RANK(T2035,(N2035:P2035,Q2035:AE2035)),0)</f>
        <v>0</v>
      </c>
      <c r="BE2035" s="7">
        <f>IF(S2035&gt;0,RANK(S2035,(N2035:P2035,Q2035:AE2035)),0)</f>
        <v>0</v>
      </c>
      <c r="BF2035" s="2">
        <f t="shared" si="779"/>
        <v>4.7945205479452057E-3</v>
      </c>
      <c r="BG2035" s="2">
        <f t="shared" si="780"/>
        <v>0</v>
      </c>
      <c r="BH2035" s="2">
        <f t="shared" si="781"/>
        <v>0</v>
      </c>
      <c r="BI2035" s="2">
        <f t="shared" si="782"/>
        <v>0</v>
      </c>
      <c r="BK2035" t="s">
        <v>612</v>
      </c>
      <c r="BL2035" t="s">
        <v>372</v>
      </c>
      <c r="BO2035" s="99">
        <v>48</v>
      </c>
      <c r="BP2035" s="97">
        <v>283</v>
      </c>
      <c r="BQ2035" s="103">
        <f t="shared" si="783"/>
        <v>48283</v>
      </c>
      <c r="BS2035" s="7" t="s">
        <v>2466</v>
      </c>
    </row>
    <row r="2036" spans="1:71" ht="14" hidden="1" customHeight="1" outlineLevel="1" x14ac:dyDescent="0.2">
      <c r="A2036" t="s">
        <v>2426</v>
      </c>
      <c r="B2036" t="s">
        <v>372</v>
      </c>
      <c r="C2036" s="1">
        <f t="shared" si="774"/>
        <v>7731</v>
      </c>
      <c r="D2036" s="7">
        <f t="shared" si="784"/>
        <v>2</v>
      </c>
      <c r="E2036" s="7">
        <f t="shared" si="785"/>
        <v>1</v>
      </c>
      <c r="F2036" s="7">
        <f t="shared" si="786"/>
        <v>0</v>
      </c>
      <c r="G2036" s="1">
        <f t="shared" si="787"/>
        <v>6026</v>
      </c>
      <c r="H2036" s="2">
        <f t="shared" si="788"/>
        <v>0.77945931962229986</v>
      </c>
      <c r="I2036" s="2"/>
      <c r="J2036" s="2">
        <f t="shared" si="775"/>
        <v>0.10735997930410038</v>
      </c>
      <c r="K2036" s="2">
        <f t="shared" si="776"/>
        <v>0.88681929892640021</v>
      </c>
      <c r="L2036" s="2">
        <f t="shared" si="777"/>
        <v>0</v>
      </c>
      <c r="M2036" s="2">
        <f t="shared" si="778"/>
        <v>5.8207217694994373E-3</v>
      </c>
      <c r="N2036" s="1">
        <v>830</v>
      </c>
      <c r="O2036" s="1">
        <v>6856</v>
      </c>
      <c r="Q2036" s="61">
        <v>45</v>
      </c>
      <c r="R2036" s="61"/>
      <c r="S2036" s="61"/>
      <c r="T2036" s="61"/>
      <c r="U2036" s="61"/>
      <c r="V2036" s="61"/>
      <c r="W2036" s="61"/>
      <c r="X2036" s="61"/>
      <c r="Y2036" s="61"/>
      <c r="Z2036" s="61"/>
      <c r="BB2036" s="7">
        <f>IF(Q2036&gt;0,RANK(Q2036,(N2036:P2036,Q2036:AE2036)),0)</f>
        <v>3</v>
      </c>
      <c r="BC2036" s="7">
        <f>IF(R2036&gt;0,RANK(R2036,(N2036:P2036,Q2036:AE2036)),0)</f>
        <v>0</v>
      </c>
      <c r="BD2036" s="7">
        <f>IF(T2036&gt;0,RANK(T2036,(N2036:P2036,Q2036:AE2036)),0)</f>
        <v>0</v>
      </c>
      <c r="BE2036" s="7">
        <f>IF(S2036&gt;0,RANK(S2036,(N2036:P2036,Q2036:AE2036)),0)</f>
        <v>0</v>
      </c>
      <c r="BF2036" s="2">
        <f t="shared" si="779"/>
        <v>5.8207217694994182E-3</v>
      </c>
      <c r="BG2036" s="2">
        <f t="shared" si="780"/>
        <v>0</v>
      </c>
      <c r="BH2036" s="2">
        <f t="shared" si="781"/>
        <v>0</v>
      </c>
      <c r="BI2036" s="2">
        <f t="shared" si="782"/>
        <v>0</v>
      </c>
      <c r="BK2036" t="s">
        <v>2426</v>
      </c>
      <c r="BL2036" t="s">
        <v>372</v>
      </c>
      <c r="BO2036" s="99">
        <v>48</v>
      </c>
      <c r="BP2036" s="97">
        <v>285</v>
      </c>
      <c r="BQ2036" s="103">
        <f t="shared" si="783"/>
        <v>48285</v>
      </c>
      <c r="BS2036" s="7" t="s">
        <v>2466</v>
      </c>
    </row>
    <row r="2037" spans="1:71" ht="14" hidden="1" customHeight="1" outlineLevel="1" x14ac:dyDescent="0.2">
      <c r="A2037" t="s">
        <v>1206</v>
      </c>
      <c r="B2037" t="s">
        <v>372</v>
      </c>
      <c r="C2037" s="1">
        <f t="shared" si="774"/>
        <v>5836</v>
      </c>
      <c r="D2037" s="7">
        <f t="shared" si="784"/>
        <v>2</v>
      </c>
      <c r="E2037" s="7">
        <f t="shared" si="785"/>
        <v>1</v>
      </c>
      <c r="F2037" s="7">
        <f t="shared" si="786"/>
        <v>0</v>
      </c>
      <c r="G2037" s="1">
        <f t="shared" si="787"/>
        <v>3521</v>
      </c>
      <c r="H2037" s="2">
        <f t="shared" si="788"/>
        <v>0.60332419465387255</v>
      </c>
      <c r="I2037" s="2"/>
      <c r="J2037" s="2">
        <f t="shared" si="775"/>
        <v>0.19345442083618916</v>
      </c>
      <c r="K2037" s="2">
        <f t="shared" si="776"/>
        <v>0.79677861549006168</v>
      </c>
      <c r="L2037" s="2">
        <f t="shared" si="777"/>
        <v>0</v>
      </c>
      <c r="M2037" s="2">
        <f t="shared" si="778"/>
        <v>9.7669636737491849E-3</v>
      </c>
      <c r="N2037" s="1">
        <v>1129</v>
      </c>
      <c r="O2037" s="1">
        <v>4650</v>
      </c>
      <c r="Q2037" s="61">
        <v>57</v>
      </c>
      <c r="R2037" s="61"/>
      <c r="S2037" s="61"/>
      <c r="T2037" s="61"/>
      <c r="U2037" s="61"/>
      <c r="V2037" s="61"/>
      <c r="W2037" s="61"/>
      <c r="X2037" s="61"/>
      <c r="Y2037" s="61"/>
      <c r="Z2037" s="61"/>
      <c r="BB2037" s="7">
        <f>IF(Q2037&gt;0,RANK(Q2037,(N2037:P2037,Q2037:AE2037)),0)</f>
        <v>3</v>
      </c>
      <c r="BC2037" s="7">
        <f>IF(R2037&gt;0,RANK(R2037,(N2037:P2037,Q2037:AE2037)),0)</f>
        <v>0</v>
      </c>
      <c r="BD2037" s="7">
        <f>IF(T2037&gt;0,RANK(T2037,(N2037:P2037,Q2037:AE2037)),0)</f>
        <v>0</v>
      </c>
      <c r="BE2037" s="7">
        <f>IF(S2037&gt;0,RANK(S2037,(N2037:P2037,Q2037:AE2037)),0)</f>
        <v>0</v>
      </c>
      <c r="BF2037" s="2">
        <f t="shared" si="779"/>
        <v>9.7669636737491433E-3</v>
      </c>
      <c r="BG2037" s="2">
        <f t="shared" si="780"/>
        <v>0</v>
      </c>
      <c r="BH2037" s="2">
        <f t="shared" si="781"/>
        <v>0</v>
      </c>
      <c r="BI2037" s="2">
        <f t="shared" si="782"/>
        <v>0</v>
      </c>
      <c r="BK2037" t="s">
        <v>1206</v>
      </c>
      <c r="BL2037" t="s">
        <v>372</v>
      </c>
      <c r="BO2037" s="99">
        <v>48</v>
      </c>
      <c r="BP2037" s="97">
        <v>287</v>
      </c>
      <c r="BQ2037" s="103">
        <f t="shared" si="783"/>
        <v>48287</v>
      </c>
      <c r="BS2037" s="7" t="s">
        <v>2466</v>
      </c>
    </row>
    <row r="2038" spans="1:71" ht="14" hidden="1" customHeight="1" outlineLevel="1" x14ac:dyDescent="0.2">
      <c r="A2038" t="s">
        <v>1148</v>
      </c>
      <c r="B2038" t="s">
        <v>372</v>
      </c>
      <c r="C2038" s="1">
        <f t="shared" si="774"/>
        <v>6583</v>
      </c>
      <c r="D2038" s="7">
        <f t="shared" si="784"/>
        <v>2</v>
      </c>
      <c r="E2038" s="7">
        <f t="shared" si="785"/>
        <v>1</v>
      </c>
      <c r="F2038" s="7">
        <f t="shared" si="786"/>
        <v>0</v>
      </c>
      <c r="G2038" s="1">
        <f t="shared" si="787"/>
        <v>5030</v>
      </c>
      <c r="H2038" s="2">
        <f t="shared" si="788"/>
        <v>0.76408932097827742</v>
      </c>
      <c r="I2038" s="2"/>
      <c r="J2038" s="2">
        <f t="shared" si="775"/>
        <v>0.11408172565699529</v>
      </c>
      <c r="K2038" s="2">
        <f t="shared" si="776"/>
        <v>0.87817104663527268</v>
      </c>
      <c r="L2038" s="2">
        <f t="shared" si="777"/>
        <v>0</v>
      </c>
      <c r="M2038" s="2">
        <f t="shared" si="778"/>
        <v>7.7472277077320628E-3</v>
      </c>
      <c r="N2038" s="1">
        <v>751</v>
      </c>
      <c r="O2038" s="1">
        <v>5781</v>
      </c>
      <c r="Q2038" s="61">
        <v>51</v>
      </c>
      <c r="R2038" s="61"/>
      <c r="S2038" s="61"/>
      <c r="T2038" s="61"/>
      <c r="U2038" s="61"/>
      <c r="V2038" s="61"/>
      <c r="W2038" s="61"/>
      <c r="X2038" s="61"/>
      <c r="Y2038" s="61"/>
      <c r="Z2038" s="61"/>
      <c r="BB2038" s="7">
        <f>IF(Q2038&gt;0,RANK(Q2038,(N2038:P2038,Q2038:AE2038)),0)</f>
        <v>3</v>
      </c>
      <c r="BC2038" s="7">
        <f>IF(R2038&gt;0,RANK(R2038,(N2038:P2038,Q2038:AE2038)),0)</f>
        <v>0</v>
      </c>
      <c r="BD2038" s="7">
        <f>IF(T2038&gt;0,RANK(T2038,(N2038:P2038,Q2038:AE2038)),0)</f>
        <v>0</v>
      </c>
      <c r="BE2038" s="7">
        <f>IF(S2038&gt;0,RANK(S2038,(N2038:P2038,Q2038:AE2038)),0)</f>
        <v>0</v>
      </c>
      <c r="BF2038" s="2">
        <f t="shared" si="779"/>
        <v>7.7472277077320368E-3</v>
      </c>
      <c r="BG2038" s="2">
        <f t="shared" si="780"/>
        <v>0</v>
      </c>
      <c r="BH2038" s="2">
        <f t="shared" si="781"/>
        <v>0</v>
      </c>
      <c r="BI2038" s="2">
        <f t="shared" si="782"/>
        <v>0</v>
      </c>
      <c r="BK2038" t="s">
        <v>1148</v>
      </c>
      <c r="BL2038" t="s">
        <v>372</v>
      </c>
      <c r="BO2038" s="99">
        <v>48</v>
      </c>
      <c r="BP2038" s="97">
        <v>289</v>
      </c>
      <c r="BQ2038" s="103">
        <f t="shared" si="783"/>
        <v>48289</v>
      </c>
      <c r="BS2038" s="7" t="s">
        <v>2466</v>
      </c>
    </row>
    <row r="2039" spans="1:71" ht="14" hidden="1" customHeight="1" outlineLevel="1" x14ac:dyDescent="0.2">
      <c r="A2039" t="s">
        <v>79</v>
      </c>
      <c r="B2039" t="s">
        <v>372</v>
      </c>
      <c r="C2039" s="1">
        <f t="shared" si="774"/>
        <v>20546</v>
      </c>
      <c r="D2039" s="7">
        <f t="shared" si="784"/>
        <v>2</v>
      </c>
      <c r="E2039" s="7">
        <f t="shared" si="785"/>
        <v>1</v>
      </c>
      <c r="F2039" s="7">
        <f t="shared" si="786"/>
        <v>0</v>
      </c>
      <c r="G2039" s="1">
        <f t="shared" si="787"/>
        <v>12711</v>
      </c>
      <c r="H2039" s="2">
        <f t="shared" si="788"/>
        <v>0.61866056653363188</v>
      </c>
      <c r="I2039" s="2"/>
      <c r="J2039" s="2">
        <f t="shared" si="775"/>
        <v>0.18572958240046725</v>
      </c>
      <c r="K2039" s="2">
        <f t="shared" si="776"/>
        <v>0.8043901489340991</v>
      </c>
      <c r="L2039" s="2">
        <f t="shared" si="777"/>
        <v>0</v>
      </c>
      <c r="M2039" s="2">
        <f t="shared" si="778"/>
        <v>9.880268665433678E-3</v>
      </c>
      <c r="N2039" s="1">
        <v>3816</v>
      </c>
      <c r="O2039" s="1">
        <v>16527</v>
      </c>
      <c r="Q2039" s="61">
        <v>203</v>
      </c>
      <c r="R2039" s="61"/>
      <c r="S2039" s="61"/>
      <c r="T2039" s="61"/>
      <c r="U2039" s="61"/>
      <c r="V2039" s="61"/>
      <c r="W2039" s="61"/>
      <c r="X2039" s="61"/>
      <c r="Y2039" s="61"/>
      <c r="Z2039" s="61"/>
      <c r="BB2039" s="7">
        <f>IF(Q2039&gt;0,RANK(Q2039,(N2039:P2039,Q2039:AE2039)),0)</f>
        <v>3</v>
      </c>
      <c r="BC2039" s="7">
        <f>IF(R2039&gt;0,RANK(R2039,(N2039:P2039,Q2039:AE2039)),0)</f>
        <v>0</v>
      </c>
      <c r="BD2039" s="7">
        <f>IF(T2039&gt;0,RANK(T2039,(N2039:P2039,Q2039:AE2039)),0)</f>
        <v>0</v>
      </c>
      <c r="BE2039" s="7">
        <f>IF(S2039&gt;0,RANK(S2039,(N2039:P2039,Q2039:AE2039)),0)</f>
        <v>0</v>
      </c>
      <c r="BF2039" s="2">
        <f t="shared" si="779"/>
        <v>9.8802686654336606E-3</v>
      </c>
      <c r="BG2039" s="2">
        <f t="shared" si="780"/>
        <v>0</v>
      </c>
      <c r="BH2039" s="2">
        <f t="shared" si="781"/>
        <v>0</v>
      </c>
      <c r="BI2039" s="2">
        <f t="shared" si="782"/>
        <v>0</v>
      </c>
      <c r="BK2039" t="s">
        <v>79</v>
      </c>
      <c r="BL2039" t="s">
        <v>372</v>
      </c>
      <c r="BO2039" s="99">
        <v>48</v>
      </c>
      <c r="BP2039" s="97">
        <v>291</v>
      </c>
      <c r="BQ2039" s="103">
        <f t="shared" si="783"/>
        <v>48291</v>
      </c>
      <c r="BS2039" s="7" t="s">
        <v>2466</v>
      </c>
    </row>
    <row r="2040" spans="1:71" ht="14" hidden="1" customHeight="1" outlineLevel="1" x14ac:dyDescent="0.2">
      <c r="A2040" t="s">
        <v>2224</v>
      </c>
      <c r="B2040" t="s">
        <v>372</v>
      </c>
      <c r="C2040" s="1">
        <f t="shared" si="774"/>
        <v>6917</v>
      </c>
      <c r="D2040" s="7">
        <f t="shared" si="784"/>
        <v>2</v>
      </c>
      <c r="E2040" s="7">
        <f t="shared" si="785"/>
        <v>1</v>
      </c>
      <c r="F2040" s="7">
        <f t="shared" si="786"/>
        <v>0</v>
      </c>
      <c r="G2040" s="1">
        <f t="shared" si="787"/>
        <v>3795</v>
      </c>
      <c r="H2040" s="2">
        <f t="shared" si="788"/>
        <v>0.54864825791528116</v>
      </c>
      <c r="I2040" s="2"/>
      <c r="J2040" s="2">
        <f t="shared" si="775"/>
        <v>0.2219170160474194</v>
      </c>
      <c r="K2040" s="2">
        <f t="shared" si="776"/>
        <v>0.77056527396270058</v>
      </c>
      <c r="L2040" s="2">
        <f t="shared" si="777"/>
        <v>0</v>
      </c>
      <c r="M2040" s="2">
        <f t="shared" si="778"/>
        <v>7.5177099898799948E-3</v>
      </c>
      <c r="N2040" s="1">
        <v>1535</v>
      </c>
      <c r="O2040" s="1">
        <v>5330</v>
      </c>
      <c r="Q2040" s="61">
        <v>52</v>
      </c>
      <c r="R2040" s="61"/>
      <c r="S2040" s="61"/>
      <c r="T2040" s="61"/>
      <c r="U2040" s="61"/>
      <c r="V2040" s="61"/>
      <c r="W2040" s="61"/>
      <c r="X2040" s="61"/>
      <c r="Y2040" s="61"/>
      <c r="Z2040" s="61"/>
      <c r="BB2040" s="7">
        <f>IF(Q2040&gt;0,RANK(Q2040,(N2040:P2040,Q2040:AE2040)),0)</f>
        <v>3</v>
      </c>
      <c r="BC2040" s="7">
        <f>IF(R2040&gt;0,RANK(R2040,(N2040:P2040,Q2040:AE2040)),0)</f>
        <v>0</v>
      </c>
      <c r="BD2040" s="7">
        <f>IF(T2040&gt;0,RANK(T2040,(N2040:P2040,Q2040:AE2040)),0)</f>
        <v>0</v>
      </c>
      <c r="BE2040" s="7">
        <f>IF(S2040&gt;0,RANK(S2040,(N2040:P2040,Q2040:AE2040)),0)</f>
        <v>0</v>
      </c>
      <c r="BF2040" s="2">
        <f t="shared" si="779"/>
        <v>7.5177099898800061E-3</v>
      </c>
      <c r="BG2040" s="2">
        <f t="shared" si="780"/>
        <v>0</v>
      </c>
      <c r="BH2040" s="2">
        <f t="shared" si="781"/>
        <v>0</v>
      </c>
      <c r="BI2040" s="2">
        <f t="shared" si="782"/>
        <v>0</v>
      </c>
      <c r="BK2040" t="s">
        <v>2224</v>
      </c>
      <c r="BL2040" t="s">
        <v>372</v>
      </c>
      <c r="BO2040" s="99">
        <v>48</v>
      </c>
      <c r="BP2040" s="97">
        <v>293</v>
      </c>
      <c r="BQ2040" s="103">
        <f t="shared" si="783"/>
        <v>48293</v>
      </c>
      <c r="BS2040" s="7" t="s">
        <v>2466</v>
      </c>
    </row>
    <row r="2041" spans="1:71" ht="14" hidden="1" customHeight="1" outlineLevel="1" x14ac:dyDescent="0.2">
      <c r="A2041" t="s">
        <v>434</v>
      </c>
      <c r="B2041" t="s">
        <v>372</v>
      </c>
      <c r="C2041" s="1">
        <f t="shared" si="774"/>
        <v>1064</v>
      </c>
      <c r="D2041" s="7">
        <f t="shared" si="784"/>
        <v>2</v>
      </c>
      <c r="E2041" s="7">
        <f t="shared" si="785"/>
        <v>1</v>
      </c>
      <c r="F2041" s="7">
        <f t="shared" si="786"/>
        <v>0</v>
      </c>
      <c r="G2041" s="1">
        <f t="shared" si="787"/>
        <v>838</v>
      </c>
      <c r="H2041" s="2">
        <f t="shared" si="788"/>
        <v>0.78759398496240607</v>
      </c>
      <c r="I2041" s="2"/>
      <c r="J2041" s="2">
        <f t="shared" si="775"/>
        <v>0.10244360902255639</v>
      </c>
      <c r="K2041" s="2">
        <f t="shared" si="776"/>
        <v>0.89003759398496241</v>
      </c>
      <c r="L2041" s="2">
        <f t="shared" si="777"/>
        <v>0</v>
      </c>
      <c r="M2041" s="2">
        <f t="shared" si="778"/>
        <v>7.5187969924811471E-3</v>
      </c>
      <c r="N2041" s="1">
        <v>109</v>
      </c>
      <c r="O2041" s="1">
        <v>947</v>
      </c>
      <c r="Q2041" s="61">
        <v>8</v>
      </c>
      <c r="R2041" s="61"/>
      <c r="S2041" s="61"/>
      <c r="T2041" s="61"/>
      <c r="U2041" s="61"/>
      <c r="V2041" s="61"/>
      <c r="W2041" s="61"/>
      <c r="X2041" s="61"/>
      <c r="Y2041" s="61"/>
      <c r="Z2041" s="61"/>
      <c r="BB2041" s="7">
        <f>IF(Q2041&gt;0,RANK(Q2041,(N2041:P2041,Q2041:AE2041)),0)</f>
        <v>3</v>
      </c>
      <c r="BC2041" s="7">
        <f>IF(R2041&gt;0,RANK(R2041,(N2041:P2041,Q2041:AE2041)),0)</f>
        <v>0</v>
      </c>
      <c r="BD2041" s="7">
        <f>IF(T2041&gt;0,RANK(T2041,(N2041:P2041,Q2041:AE2041)),0)</f>
        <v>0</v>
      </c>
      <c r="BE2041" s="7">
        <f>IF(S2041&gt;0,RANK(S2041,(N2041:P2041,Q2041:AE2041)),0)</f>
        <v>0</v>
      </c>
      <c r="BF2041" s="2">
        <f t="shared" si="779"/>
        <v>7.5187969924812026E-3</v>
      </c>
      <c r="BG2041" s="2">
        <f t="shared" si="780"/>
        <v>0</v>
      </c>
      <c r="BH2041" s="2">
        <f t="shared" si="781"/>
        <v>0</v>
      </c>
      <c r="BI2041" s="2">
        <f t="shared" si="782"/>
        <v>0</v>
      </c>
      <c r="BK2041" t="s">
        <v>434</v>
      </c>
      <c r="BL2041" t="s">
        <v>372</v>
      </c>
      <c r="BO2041" s="99">
        <v>48</v>
      </c>
      <c r="BP2041" s="97">
        <v>295</v>
      </c>
      <c r="BQ2041" s="103">
        <f t="shared" si="783"/>
        <v>48295</v>
      </c>
      <c r="BS2041" s="7" t="s">
        <v>2466</v>
      </c>
    </row>
    <row r="2042" spans="1:71" ht="14" hidden="1" customHeight="1" outlineLevel="1" x14ac:dyDescent="0.2">
      <c r="A2042" t="s">
        <v>359</v>
      </c>
      <c r="B2042" t="s">
        <v>372</v>
      </c>
      <c r="C2042" s="1">
        <f t="shared" si="774"/>
        <v>3647</v>
      </c>
      <c r="D2042" s="7">
        <f t="shared" si="784"/>
        <v>2</v>
      </c>
      <c r="E2042" s="7">
        <f t="shared" si="785"/>
        <v>1</v>
      </c>
      <c r="F2042" s="7">
        <f t="shared" si="786"/>
        <v>0</v>
      </c>
      <c r="G2042" s="1">
        <f t="shared" si="787"/>
        <v>2610</v>
      </c>
      <c r="H2042" s="2">
        <f t="shared" si="788"/>
        <v>0.7156567041403894</v>
      </c>
      <c r="I2042" s="2"/>
      <c r="J2042" s="2">
        <f t="shared" si="775"/>
        <v>0.13819577735124761</v>
      </c>
      <c r="K2042" s="2">
        <f t="shared" si="776"/>
        <v>0.85385248149163695</v>
      </c>
      <c r="L2042" s="2">
        <f t="shared" si="777"/>
        <v>0</v>
      </c>
      <c r="M2042" s="2">
        <f t="shared" si="778"/>
        <v>7.9517411571153884E-3</v>
      </c>
      <c r="N2042" s="1">
        <v>504</v>
      </c>
      <c r="O2042" s="1">
        <v>3114</v>
      </c>
      <c r="Q2042" s="61">
        <v>29</v>
      </c>
      <c r="R2042" s="61"/>
      <c r="S2042" s="61"/>
      <c r="T2042" s="61"/>
      <c r="U2042" s="61"/>
      <c r="V2042" s="61"/>
      <c r="W2042" s="61"/>
      <c r="X2042" s="61"/>
      <c r="Y2042" s="61"/>
      <c r="Z2042" s="61"/>
      <c r="BB2042" s="7">
        <f>IF(Q2042&gt;0,RANK(Q2042,(N2042:P2042,Q2042:AE2042)),0)</f>
        <v>3</v>
      </c>
      <c r="BC2042" s="7">
        <f>IF(R2042&gt;0,RANK(R2042,(N2042:P2042,Q2042:AE2042)),0)</f>
        <v>0</v>
      </c>
      <c r="BD2042" s="7">
        <f>IF(T2042&gt;0,RANK(T2042,(N2042:P2042,Q2042:AE2042)),0)</f>
        <v>0</v>
      </c>
      <c r="BE2042" s="7">
        <f>IF(S2042&gt;0,RANK(S2042,(N2042:P2042,Q2042:AE2042)),0)</f>
        <v>0</v>
      </c>
      <c r="BF2042" s="2">
        <f t="shared" si="779"/>
        <v>7.951741157115437E-3</v>
      </c>
      <c r="BG2042" s="2">
        <f t="shared" si="780"/>
        <v>0</v>
      </c>
      <c r="BH2042" s="2">
        <f t="shared" si="781"/>
        <v>0</v>
      </c>
      <c r="BI2042" s="2">
        <f t="shared" si="782"/>
        <v>0</v>
      </c>
      <c r="BK2042" t="s">
        <v>359</v>
      </c>
      <c r="BL2042" t="s">
        <v>372</v>
      </c>
      <c r="BO2042" s="99">
        <v>48</v>
      </c>
      <c r="BP2042" s="97">
        <v>297</v>
      </c>
      <c r="BQ2042" s="103">
        <f t="shared" si="783"/>
        <v>48297</v>
      </c>
      <c r="BS2042" s="7" t="s">
        <v>2466</v>
      </c>
    </row>
    <row r="2043" spans="1:71" ht="14" hidden="1" customHeight="1" outlineLevel="1" x14ac:dyDescent="0.2">
      <c r="A2043" t="s">
        <v>17</v>
      </c>
      <c r="B2043" t="s">
        <v>372</v>
      </c>
      <c r="C2043" s="1">
        <f t="shared" si="774"/>
        <v>10176</v>
      </c>
      <c r="D2043" s="7">
        <f t="shared" si="784"/>
        <v>2</v>
      </c>
      <c r="E2043" s="7">
        <f t="shared" si="785"/>
        <v>1</v>
      </c>
      <c r="F2043" s="7">
        <f t="shared" si="786"/>
        <v>0</v>
      </c>
      <c r="G2043" s="1">
        <f t="shared" si="787"/>
        <v>6536</v>
      </c>
      <c r="H2043" s="2">
        <f t="shared" si="788"/>
        <v>0.64229559748427678</v>
      </c>
      <c r="I2043" s="2"/>
      <c r="J2043" s="2">
        <f t="shared" si="775"/>
        <v>0.17207154088050314</v>
      </c>
      <c r="K2043" s="2">
        <f t="shared" si="776"/>
        <v>0.81436713836477992</v>
      </c>
      <c r="L2043" s="2">
        <f t="shared" si="777"/>
        <v>0</v>
      </c>
      <c r="M2043" s="2">
        <f t="shared" si="778"/>
        <v>1.3561320754716943E-2</v>
      </c>
      <c r="N2043" s="1">
        <v>1751</v>
      </c>
      <c r="O2043" s="1">
        <v>8287</v>
      </c>
      <c r="Q2043" s="61">
        <v>138</v>
      </c>
      <c r="R2043" s="61"/>
      <c r="S2043" s="61"/>
      <c r="T2043" s="61"/>
      <c r="U2043" s="61"/>
      <c r="V2043" s="61"/>
      <c r="W2043" s="61"/>
      <c r="X2043" s="61"/>
      <c r="Y2043" s="61"/>
      <c r="Z2043" s="61"/>
      <c r="BB2043" s="7">
        <f>IF(Q2043&gt;0,RANK(Q2043,(N2043:P2043,Q2043:AE2043)),0)</f>
        <v>3</v>
      </c>
      <c r="BC2043" s="7">
        <f>IF(R2043&gt;0,RANK(R2043,(N2043:P2043,Q2043:AE2043)),0)</f>
        <v>0</v>
      </c>
      <c r="BD2043" s="7">
        <f>IF(T2043&gt;0,RANK(T2043,(N2043:P2043,Q2043:AE2043)),0)</f>
        <v>0</v>
      </c>
      <c r="BE2043" s="7">
        <f>IF(S2043&gt;0,RANK(S2043,(N2043:P2043,Q2043:AE2043)),0)</f>
        <v>0</v>
      </c>
      <c r="BF2043" s="2">
        <f t="shared" si="779"/>
        <v>1.3561320754716982E-2</v>
      </c>
      <c r="BG2043" s="2">
        <f t="shared" si="780"/>
        <v>0</v>
      </c>
      <c r="BH2043" s="2">
        <f t="shared" si="781"/>
        <v>0</v>
      </c>
      <c r="BI2043" s="2">
        <f t="shared" si="782"/>
        <v>0</v>
      </c>
      <c r="BK2043" t="s">
        <v>17</v>
      </c>
      <c r="BL2043" t="s">
        <v>372</v>
      </c>
      <c r="BO2043" s="99">
        <v>48</v>
      </c>
      <c r="BP2043" s="97">
        <v>299</v>
      </c>
      <c r="BQ2043" s="103">
        <f t="shared" si="783"/>
        <v>48299</v>
      </c>
      <c r="BS2043" s="7" t="s">
        <v>2466</v>
      </c>
    </row>
    <row r="2044" spans="1:71" ht="14" hidden="1" customHeight="1" outlineLevel="1" x14ac:dyDescent="0.2">
      <c r="A2044" t="s">
        <v>18</v>
      </c>
      <c r="B2044" t="s">
        <v>372</v>
      </c>
      <c r="C2044" s="1">
        <f t="shared" si="774"/>
        <v>56</v>
      </c>
      <c r="D2044" s="7">
        <f t="shared" si="784"/>
        <v>2</v>
      </c>
      <c r="E2044" s="7">
        <f t="shared" si="785"/>
        <v>1</v>
      </c>
      <c r="F2044" s="7">
        <f t="shared" si="786"/>
        <v>0</v>
      </c>
      <c r="G2044" s="1">
        <f t="shared" si="787"/>
        <v>38</v>
      </c>
      <c r="H2044" s="2">
        <f t="shared" si="788"/>
        <v>0.6785714285714286</v>
      </c>
      <c r="I2044" s="2"/>
      <c r="J2044" s="2">
        <f t="shared" si="775"/>
        <v>0.16071428571428573</v>
      </c>
      <c r="K2044" s="2">
        <f t="shared" si="776"/>
        <v>0.8392857142857143</v>
      </c>
      <c r="L2044" s="2">
        <f t="shared" si="777"/>
        <v>0</v>
      </c>
      <c r="M2044" s="2">
        <f t="shared" si="778"/>
        <v>0</v>
      </c>
      <c r="N2044" s="1">
        <v>9</v>
      </c>
      <c r="O2044" s="1">
        <v>47</v>
      </c>
      <c r="Q2044" s="61">
        <v>0</v>
      </c>
      <c r="R2044" s="61"/>
      <c r="S2044" s="61"/>
      <c r="T2044" s="61"/>
      <c r="U2044" s="61"/>
      <c r="V2044" s="61"/>
      <c r="W2044" s="61"/>
      <c r="X2044" s="61"/>
      <c r="Y2044" s="61"/>
      <c r="Z2044" s="61"/>
      <c r="BB2044" s="7">
        <f>IF(Q2044&gt;0,RANK(Q2044,(N2044:P2044,Q2044:AE2044)),0)</f>
        <v>0</v>
      </c>
      <c r="BC2044" s="7">
        <f>IF(R2044&gt;0,RANK(R2044,(N2044:P2044,Q2044:AE2044)),0)</f>
        <v>0</v>
      </c>
      <c r="BD2044" s="7">
        <f>IF(T2044&gt;0,RANK(T2044,(N2044:P2044,Q2044:AE2044)),0)</f>
        <v>0</v>
      </c>
      <c r="BE2044" s="7">
        <f>IF(S2044&gt;0,RANK(S2044,(N2044:P2044,Q2044:AE2044)),0)</f>
        <v>0</v>
      </c>
      <c r="BF2044" s="2">
        <f t="shared" si="779"/>
        <v>0</v>
      </c>
      <c r="BG2044" s="2">
        <f t="shared" si="780"/>
        <v>0</v>
      </c>
      <c r="BH2044" s="2">
        <f t="shared" si="781"/>
        <v>0</v>
      </c>
      <c r="BI2044" s="2">
        <f t="shared" si="782"/>
        <v>0</v>
      </c>
      <c r="BK2044" t="s">
        <v>18</v>
      </c>
      <c r="BL2044" t="s">
        <v>372</v>
      </c>
      <c r="BO2044" s="99">
        <v>48</v>
      </c>
      <c r="BP2044" s="97">
        <v>301</v>
      </c>
      <c r="BQ2044" s="103">
        <f t="shared" si="783"/>
        <v>48301</v>
      </c>
      <c r="BS2044" s="7" t="s">
        <v>2466</v>
      </c>
    </row>
    <row r="2045" spans="1:71" ht="14" hidden="1" customHeight="1" outlineLevel="1" x14ac:dyDescent="0.2">
      <c r="A2045" t="s">
        <v>709</v>
      </c>
      <c r="B2045" t="s">
        <v>372</v>
      </c>
      <c r="C2045" s="1">
        <f t="shared" si="774"/>
        <v>91174</v>
      </c>
      <c r="D2045" s="7">
        <f t="shared" si="784"/>
        <v>2</v>
      </c>
      <c r="E2045" s="7">
        <f t="shared" si="785"/>
        <v>1</v>
      </c>
      <c r="F2045" s="7">
        <f t="shared" si="786"/>
        <v>0</v>
      </c>
      <c r="G2045" s="1">
        <f t="shared" si="787"/>
        <v>34509</v>
      </c>
      <c r="H2045" s="2">
        <f t="shared" si="788"/>
        <v>0.3784960624739509</v>
      </c>
      <c r="I2045" s="2"/>
      <c r="J2045" s="2">
        <f t="shared" si="775"/>
        <v>0.29905455502665235</v>
      </c>
      <c r="K2045" s="2">
        <f t="shared" si="776"/>
        <v>0.67755061750060319</v>
      </c>
      <c r="L2045" s="2">
        <f t="shared" si="777"/>
        <v>0</v>
      </c>
      <c r="M2045" s="2">
        <f t="shared" si="778"/>
        <v>2.3394827472744462E-2</v>
      </c>
      <c r="N2045" s="1">
        <v>27266</v>
      </c>
      <c r="O2045" s="1">
        <v>61775</v>
      </c>
      <c r="Q2045" s="61">
        <v>2133</v>
      </c>
      <c r="R2045" s="61"/>
      <c r="S2045" s="61"/>
      <c r="T2045" s="61"/>
      <c r="U2045" s="61"/>
      <c r="V2045" s="61"/>
      <c r="W2045" s="61"/>
      <c r="X2045" s="61"/>
      <c r="Y2045" s="61"/>
      <c r="Z2045" s="61"/>
      <c r="BB2045" s="7">
        <f>IF(Q2045&gt;0,RANK(Q2045,(N2045:P2045,Q2045:AE2045)),0)</f>
        <v>3</v>
      </c>
      <c r="BC2045" s="7">
        <f>IF(R2045&gt;0,RANK(R2045,(N2045:P2045,Q2045:AE2045)),0)</f>
        <v>0</v>
      </c>
      <c r="BD2045" s="7">
        <f>IF(T2045&gt;0,RANK(T2045,(N2045:P2045,Q2045:AE2045)),0)</f>
        <v>0</v>
      </c>
      <c r="BE2045" s="7">
        <f>IF(S2045&gt;0,RANK(S2045,(N2045:P2045,Q2045:AE2045)),0)</f>
        <v>0</v>
      </c>
      <c r="BF2045" s="2">
        <f t="shared" si="779"/>
        <v>2.3394827472744423E-2</v>
      </c>
      <c r="BG2045" s="2">
        <f t="shared" si="780"/>
        <v>0</v>
      </c>
      <c r="BH2045" s="2">
        <f t="shared" si="781"/>
        <v>0</v>
      </c>
      <c r="BI2045" s="2">
        <f t="shared" si="782"/>
        <v>0</v>
      </c>
      <c r="BK2045" t="s">
        <v>709</v>
      </c>
      <c r="BL2045" t="s">
        <v>372</v>
      </c>
      <c r="BO2045" s="99">
        <v>48</v>
      </c>
      <c r="BP2045" s="97">
        <v>303</v>
      </c>
      <c r="BQ2045" s="103">
        <f t="shared" si="783"/>
        <v>48303</v>
      </c>
      <c r="BS2045" s="7" t="s">
        <v>2466</v>
      </c>
    </row>
    <row r="2046" spans="1:71" ht="14" hidden="1" customHeight="1" outlineLevel="1" x14ac:dyDescent="0.2">
      <c r="A2046" t="s">
        <v>2222</v>
      </c>
      <c r="B2046" t="s">
        <v>372</v>
      </c>
      <c r="C2046" s="1">
        <f t="shared" si="774"/>
        <v>1696</v>
      </c>
      <c r="D2046" s="7">
        <f t="shared" si="784"/>
        <v>2</v>
      </c>
      <c r="E2046" s="7">
        <f t="shared" si="785"/>
        <v>1</v>
      </c>
      <c r="F2046" s="7">
        <f t="shared" si="786"/>
        <v>0</v>
      </c>
      <c r="G2046" s="1">
        <f t="shared" si="787"/>
        <v>1078</v>
      </c>
      <c r="H2046" s="2">
        <f t="shared" si="788"/>
        <v>0.63561320754716977</v>
      </c>
      <c r="I2046" s="2"/>
      <c r="J2046" s="2">
        <f t="shared" si="775"/>
        <v>0.17806603773584906</v>
      </c>
      <c r="K2046" s="2">
        <f t="shared" si="776"/>
        <v>0.81367924528301883</v>
      </c>
      <c r="L2046" s="2">
        <f t="shared" si="777"/>
        <v>0</v>
      </c>
      <c r="M2046" s="2">
        <f t="shared" si="778"/>
        <v>8.2547169811321153E-3</v>
      </c>
      <c r="N2046" s="1">
        <v>302</v>
      </c>
      <c r="O2046" s="1">
        <v>1380</v>
      </c>
      <c r="Q2046" s="61">
        <v>14</v>
      </c>
      <c r="R2046" s="61"/>
      <c r="S2046" s="61"/>
      <c r="T2046" s="61"/>
      <c r="U2046" s="61"/>
      <c r="V2046" s="61"/>
      <c r="W2046" s="61"/>
      <c r="X2046" s="61"/>
      <c r="Y2046" s="61"/>
      <c r="Z2046" s="61"/>
      <c r="BB2046" s="7">
        <f>IF(Q2046&gt;0,RANK(Q2046,(N2046:P2046,Q2046:AE2046)),0)</f>
        <v>3</v>
      </c>
      <c r="BC2046" s="7">
        <f>IF(R2046&gt;0,RANK(R2046,(N2046:P2046,Q2046:AE2046)),0)</f>
        <v>0</v>
      </c>
      <c r="BD2046" s="7">
        <f>IF(T2046&gt;0,RANK(T2046,(N2046:P2046,Q2046:AE2046)),0)</f>
        <v>0</v>
      </c>
      <c r="BE2046" s="7">
        <f>IF(S2046&gt;0,RANK(S2046,(N2046:P2046,Q2046:AE2046)),0)</f>
        <v>0</v>
      </c>
      <c r="BF2046" s="2">
        <f t="shared" si="779"/>
        <v>8.2547169811320754E-3</v>
      </c>
      <c r="BG2046" s="2">
        <f t="shared" si="780"/>
        <v>0</v>
      </c>
      <c r="BH2046" s="2">
        <f t="shared" si="781"/>
        <v>0</v>
      </c>
      <c r="BI2046" s="2">
        <f t="shared" si="782"/>
        <v>0</v>
      </c>
      <c r="BK2046" t="s">
        <v>2222</v>
      </c>
      <c r="BL2046" t="s">
        <v>372</v>
      </c>
      <c r="BO2046" s="99">
        <v>48</v>
      </c>
      <c r="BP2046" s="97">
        <v>305</v>
      </c>
      <c r="BQ2046" s="103">
        <f t="shared" si="783"/>
        <v>48305</v>
      </c>
      <c r="BS2046" s="7" t="s">
        <v>2466</v>
      </c>
    </row>
    <row r="2047" spans="1:71" ht="14" hidden="1" customHeight="1" outlineLevel="1" x14ac:dyDescent="0.2">
      <c r="A2047" t="s">
        <v>1156</v>
      </c>
      <c r="B2047" t="s">
        <v>372</v>
      </c>
      <c r="C2047" s="1">
        <f t="shared" si="774"/>
        <v>2676</v>
      </c>
      <c r="D2047" s="7">
        <f t="shared" si="784"/>
        <v>2</v>
      </c>
      <c r="E2047" s="7">
        <f t="shared" si="785"/>
        <v>1</v>
      </c>
      <c r="F2047" s="7">
        <f t="shared" si="786"/>
        <v>0</v>
      </c>
      <c r="G2047" s="1">
        <f t="shared" si="787"/>
        <v>1907</v>
      </c>
      <c r="H2047" s="2">
        <f t="shared" si="788"/>
        <v>0.71263079222720482</v>
      </c>
      <c r="I2047" s="2"/>
      <c r="J2047" s="2">
        <f t="shared" si="775"/>
        <v>0.13751868460388639</v>
      </c>
      <c r="K2047" s="2">
        <f t="shared" si="776"/>
        <v>0.85014947683109121</v>
      </c>
      <c r="L2047" s="2">
        <f t="shared" si="777"/>
        <v>0</v>
      </c>
      <c r="M2047" s="2">
        <f t="shared" si="778"/>
        <v>1.2331838565022402E-2</v>
      </c>
      <c r="N2047" s="1">
        <v>368</v>
      </c>
      <c r="O2047" s="1">
        <v>2275</v>
      </c>
      <c r="Q2047" s="61">
        <v>33</v>
      </c>
      <c r="R2047" s="61"/>
      <c r="S2047" s="61"/>
      <c r="T2047" s="61"/>
      <c r="U2047" s="61"/>
      <c r="V2047" s="61"/>
      <c r="W2047" s="61"/>
      <c r="X2047" s="61"/>
      <c r="Y2047" s="61"/>
      <c r="Z2047" s="61"/>
      <c r="BB2047" s="7">
        <f>IF(Q2047&gt;0,RANK(Q2047,(N2047:P2047,Q2047:AE2047)),0)</f>
        <v>3</v>
      </c>
      <c r="BC2047" s="7">
        <f>IF(R2047&gt;0,RANK(R2047,(N2047:P2047,Q2047:AE2047)),0)</f>
        <v>0</v>
      </c>
      <c r="BD2047" s="7">
        <f>IF(T2047&gt;0,RANK(T2047,(N2047:P2047,Q2047:AE2047)),0)</f>
        <v>0</v>
      </c>
      <c r="BE2047" s="7">
        <f>IF(S2047&gt;0,RANK(S2047,(N2047:P2047,Q2047:AE2047)),0)</f>
        <v>0</v>
      </c>
      <c r="BF2047" s="2">
        <f t="shared" si="779"/>
        <v>1.2331838565022421E-2</v>
      </c>
      <c r="BG2047" s="2">
        <f t="shared" si="780"/>
        <v>0</v>
      </c>
      <c r="BH2047" s="2">
        <f t="shared" si="781"/>
        <v>0</v>
      </c>
      <c r="BI2047" s="2">
        <f t="shared" si="782"/>
        <v>0</v>
      </c>
      <c r="BK2047" t="s">
        <v>1156</v>
      </c>
      <c r="BL2047" t="s">
        <v>372</v>
      </c>
      <c r="BO2047" s="99">
        <v>48</v>
      </c>
      <c r="BP2047" s="97">
        <v>307</v>
      </c>
      <c r="BQ2047" s="103">
        <f t="shared" si="783"/>
        <v>48307</v>
      </c>
      <c r="BS2047" s="7" t="s">
        <v>2466</v>
      </c>
    </row>
    <row r="2048" spans="1:71" ht="14" hidden="1" customHeight="1" outlineLevel="1" x14ac:dyDescent="0.2">
      <c r="A2048" t="s">
        <v>805</v>
      </c>
      <c r="B2048" t="s">
        <v>372</v>
      </c>
      <c r="C2048" s="1">
        <f t="shared" si="774"/>
        <v>75008</v>
      </c>
      <c r="D2048" s="7">
        <f t="shared" si="784"/>
        <v>2</v>
      </c>
      <c r="E2048" s="7">
        <f t="shared" si="785"/>
        <v>1</v>
      </c>
      <c r="F2048" s="7">
        <f t="shared" si="786"/>
        <v>0</v>
      </c>
      <c r="G2048" s="1">
        <f t="shared" si="787"/>
        <v>24461</v>
      </c>
      <c r="H2048" s="2">
        <f t="shared" si="788"/>
        <v>0.3261118813993174</v>
      </c>
      <c r="I2048" s="2"/>
      <c r="J2048" s="2">
        <f t="shared" si="775"/>
        <v>0.32975149317406144</v>
      </c>
      <c r="K2048" s="2">
        <f t="shared" si="776"/>
        <v>0.65586337457337884</v>
      </c>
      <c r="L2048" s="2">
        <f t="shared" si="777"/>
        <v>0</v>
      </c>
      <c r="M2048" s="2">
        <f t="shared" si="778"/>
        <v>1.4385132252559663E-2</v>
      </c>
      <c r="N2048" s="1">
        <v>24734</v>
      </c>
      <c r="O2048" s="1">
        <v>49195</v>
      </c>
      <c r="Q2048" s="61">
        <v>1079</v>
      </c>
      <c r="R2048" s="61"/>
      <c r="S2048" s="61"/>
      <c r="T2048" s="61"/>
      <c r="U2048" s="61"/>
      <c r="V2048" s="61"/>
      <c r="W2048" s="61"/>
      <c r="X2048" s="61"/>
      <c r="Y2048" s="61"/>
      <c r="Z2048" s="61"/>
      <c r="BB2048" s="7">
        <f>IF(Q2048&gt;0,RANK(Q2048,(N2048:P2048,Q2048:AE2048)),0)</f>
        <v>3</v>
      </c>
      <c r="BC2048" s="7">
        <f>IF(R2048&gt;0,RANK(R2048,(N2048:P2048,Q2048:AE2048)),0)</f>
        <v>0</v>
      </c>
      <c r="BD2048" s="7">
        <f>IF(T2048&gt;0,RANK(T2048,(N2048:P2048,Q2048:AE2048)),0)</f>
        <v>0</v>
      </c>
      <c r="BE2048" s="7">
        <f>IF(S2048&gt;0,RANK(S2048,(N2048:P2048,Q2048:AE2048)),0)</f>
        <v>0</v>
      </c>
      <c r="BF2048" s="2">
        <f t="shared" si="779"/>
        <v>1.4385132252559727E-2</v>
      </c>
      <c r="BG2048" s="2">
        <f t="shared" si="780"/>
        <v>0</v>
      </c>
      <c r="BH2048" s="2">
        <f t="shared" si="781"/>
        <v>0</v>
      </c>
      <c r="BI2048" s="2">
        <f t="shared" si="782"/>
        <v>0</v>
      </c>
      <c r="BK2048" t="s">
        <v>805</v>
      </c>
      <c r="BL2048" t="s">
        <v>372</v>
      </c>
      <c r="BO2048" s="99">
        <v>48</v>
      </c>
      <c r="BP2048" s="97">
        <v>309</v>
      </c>
      <c r="BQ2048" s="103">
        <f t="shared" si="783"/>
        <v>48309</v>
      </c>
      <c r="BS2048" s="7" t="s">
        <v>2466</v>
      </c>
    </row>
    <row r="2049" spans="1:71" ht="14" hidden="1" customHeight="1" outlineLevel="1" x14ac:dyDescent="0.2">
      <c r="A2049" t="s">
        <v>1406</v>
      </c>
      <c r="B2049" t="s">
        <v>372</v>
      </c>
      <c r="C2049" s="1">
        <f t="shared" si="774"/>
        <v>429</v>
      </c>
      <c r="D2049" s="7">
        <f t="shared" si="784"/>
        <v>2</v>
      </c>
      <c r="E2049" s="7">
        <f t="shared" si="785"/>
        <v>1</v>
      </c>
      <c r="F2049" s="7">
        <f t="shared" si="786"/>
        <v>0</v>
      </c>
      <c r="G2049" s="1">
        <f t="shared" si="787"/>
        <v>362</v>
      </c>
      <c r="H2049" s="2">
        <f t="shared" si="788"/>
        <v>0.84382284382284378</v>
      </c>
      <c r="I2049" s="2"/>
      <c r="J2049" s="2">
        <f t="shared" si="775"/>
        <v>7.6923076923076927E-2</v>
      </c>
      <c r="K2049" s="2">
        <f t="shared" si="776"/>
        <v>0.92074592074592077</v>
      </c>
      <c r="L2049" s="2">
        <f t="shared" si="777"/>
        <v>0</v>
      </c>
      <c r="M2049" s="2">
        <f t="shared" si="778"/>
        <v>2.3310023310023631E-3</v>
      </c>
      <c r="N2049" s="1">
        <v>33</v>
      </c>
      <c r="O2049" s="1">
        <v>395</v>
      </c>
      <c r="Q2049" s="61">
        <v>1</v>
      </c>
      <c r="R2049" s="61"/>
      <c r="S2049" s="61"/>
      <c r="T2049" s="61"/>
      <c r="U2049" s="61"/>
      <c r="V2049" s="61"/>
      <c r="W2049" s="61"/>
      <c r="X2049" s="61"/>
      <c r="Y2049" s="61"/>
      <c r="Z2049" s="61"/>
      <c r="BB2049" s="7">
        <f>IF(Q2049&gt;0,RANK(Q2049,(N2049:P2049,Q2049:AE2049)),0)</f>
        <v>3</v>
      </c>
      <c r="BC2049" s="7">
        <f>IF(R2049&gt;0,RANK(R2049,(N2049:P2049,Q2049:AE2049)),0)</f>
        <v>0</v>
      </c>
      <c r="BD2049" s="7">
        <f>IF(T2049&gt;0,RANK(T2049,(N2049:P2049,Q2049:AE2049)),0)</f>
        <v>0</v>
      </c>
      <c r="BE2049" s="7">
        <f>IF(S2049&gt;0,RANK(S2049,(N2049:P2049,Q2049:AE2049)),0)</f>
        <v>0</v>
      </c>
      <c r="BF2049" s="2">
        <f t="shared" si="779"/>
        <v>2.331002331002331E-3</v>
      </c>
      <c r="BG2049" s="2">
        <f t="shared" si="780"/>
        <v>0</v>
      </c>
      <c r="BH2049" s="2">
        <f t="shared" si="781"/>
        <v>0</v>
      </c>
      <c r="BI2049" s="2">
        <f t="shared" si="782"/>
        <v>0</v>
      </c>
      <c r="BK2049" t="s">
        <v>1406</v>
      </c>
      <c r="BL2049" t="s">
        <v>372</v>
      </c>
      <c r="BO2049" s="99">
        <v>48</v>
      </c>
      <c r="BP2049" s="97">
        <v>311</v>
      </c>
      <c r="BQ2049" s="103">
        <f t="shared" si="783"/>
        <v>48311</v>
      </c>
      <c r="BS2049" s="7" t="s">
        <v>2466</v>
      </c>
    </row>
    <row r="2050" spans="1:71" ht="14" hidden="1" customHeight="1" outlineLevel="1" x14ac:dyDescent="0.2">
      <c r="A2050" t="s">
        <v>1693</v>
      </c>
      <c r="B2050" t="s">
        <v>372</v>
      </c>
      <c r="C2050" s="1">
        <f t="shared" si="774"/>
        <v>3832</v>
      </c>
      <c r="D2050" s="7">
        <f t="shared" si="784"/>
        <v>2</v>
      </c>
      <c r="E2050" s="7">
        <f t="shared" si="785"/>
        <v>1</v>
      </c>
      <c r="F2050" s="7">
        <f t="shared" si="786"/>
        <v>0</v>
      </c>
      <c r="G2050" s="1">
        <f t="shared" si="787"/>
        <v>2359</v>
      </c>
      <c r="H2050" s="2">
        <f t="shared" si="788"/>
        <v>0.61560542797494777</v>
      </c>
      <c r="I2050" s="2"/>
      <c r="J2050" s="2">
        <f t="shared" si="775"/>
        <v>0.18841336116910229</v>
      </c>
      <c r="K2050" s="2">
        <f t="shared" si="776"/>
        <v>0.80401878914405012</v>
      </c>
      <c r="L2050" s="2">
        <f t="shared" si="777"/>
        <v>0</v>
      </c>
      <c r="M2050" s="2">
        <f t="shared" si="778"/>
        <v>7.5678496868475387E-3</v>
      </c>
      <c r="N2050" s="1">
        <v>722</v>
      </c>
      <c r="O2050" s="1">
        <v>3081</v>
      </c>
      <c r="Q2050" s="61">
        <v>29</v>
      </c>
      <c r="R2050" s="61"/>
      <c r="S2050" s="61"/>
      <c r="T2050" s="61"/>
      <c r="U2050" s="61"/>
      <c r="V2050" s="61"/>
      <c r="W2050" s="61"/>
      <c r="X2050" s="61"/>
      <c r="Y2050" s="61"/>
      <c r="Z2050" s="61"/>
      <c r="BB2050" s="7">
        <f>IF(Q2050&gt;0,RANK(Q2050,(N2050:P2050,Q2050:AE2050)),0)</f>
        <v>3</v>
      </c>
      <c r="BC2050" s="7">
        <f>IF(R2050&gt;0,RANK(R2050,(N2050:P2050,Q2050:AE2050)),0)</f>
        <v>0</v>
      </c>
      <c r="BD2050" s="7">
        <f>IF(T2050&gt;0,RANK(T2050,(N2050:P2050,Q2050:AE2050)),0)</f>
        <v>0</v>
      </c>
      <c r="BE2050" s="7">
        <f>IF(S2050&gt;0,RANK(S2050,(N2050:P2050,Q2050:AE2050)),0)</f>
        <v>0</v>
      </c>
      <c r="BF2050" s="2">
        <f t="shared" si="779"/>
        <v>7.5678496868475994E-3</v>
      </c>
      <c r="BG2050" s="2">
        <f t="shared" si="780"/>
        <v>0</v>
      </c>
      <c r="BH2050" s="2">
        <f t="shared" si="781"/>
        <v>0</v>
      </c>
      <c r="BI2050" s="2">
        <f t="shared" si="782"/>
        <v>0</v>
      </c>
      <c r="BK2050" t="s">
        <v>1693</v>
      </c>
      <c r="BL2050" t="s">
        <v>372</v>
      </c>
      <c r="BO2050" s="99">
        <v>48</v>
      </c>
      <c r="BP2050" s="97">
        <v>313</v>
      </c>
      <c r="BQ2050" s="103">
        <f t="shared" si="783"/>
        <v>48313</v>
      </c>
      <c r="BS2050" s="7" t="s">
        <v>2466</v>
      </c>
    </row>
    <row r="2051" spans="1:71" ht="14" hidden="1" customHeight="1" outlineLevel="1" x14ac:dyDescent="0.2">
      <c r="A2051" t="s">
        <v>527</v>
      </c>
      <c r="B2051" t="s">
        <v>372</v>
      </c>
      <c r="C2051" s="1">
        <f t="shared" si="774"/>
        <v>3525</v>
      </c>
      <c r="D2051" s="7">
        <f t="shared" si="784"/>
        <v>2</v>
      </c>
      <c r="E2051" s="7">
        <f t="shared" si="785"/>
        <v>1</v>
      </c>
      <c r="F2051" s="7">
        <f t="shared" si="786"/>
        <v>0</v>
      </c>
      <c r="G2051" s="1">
        <f t="shared" si="787"/>
        <v>1614</v>
      </c>
      <c r="H2051" s="2">
        <f t="shared" si="788"/>
        <v>0.45787234042553193</v>
      </c>
      <c r="I2051" s="2"/>
      <c r="J2051" s="2">
        <f t="shared" si="775"/>
        <v>0.26638297872340427</v>
      </c>
      <c r="K2051" s="2">
        <f t="shared" si="776"/>
        <v>0.72425531914893615</v>
      </c>
      <c r="L2051" s="2">
        <f t="shared" si="777"/>
        <v>0</v>
      </c>
      <c r="M2051" s="2">
        <f t="shared" si="778"/>
        <v>9.3617021276596324E-3</v>
      </c>
      <c r="N2051" s="1">
        <v>939</v>
      </c>
      <c r="O2051" s="1">
        <v>2553</v>
      </c>
      <c r="Q2051" s="61">
        <v>33</v>
      </c>
      <c r="R2051" s="61"/>
      <c r="S2051" s="61"/>
      <c r="T2051" s="61"/>
      <c r="U2051" s="61"/>
      <c r="V2051" s="61"/>
      <c r="W2051" s="61"/>
      <c r="X2051" s="61"/>
      <c r="Y2051" s="61"/>
      <c r="Z2051" s="61"/>
      <c r="BB2051" s="7">
        <f>IF(Q2051&gt;0,RANK(Q2051,(N2051:P2051,Q2051:AE2051)),0)</f>
        <v>3</v>
      </c>
      <c r="BC2051" s="7">
        <f>IF(R2051&gt;0,RANK(R2051,(N2051:P2051,Q2051:AE2051)),0)</f>
        <v>0</v>
      </c>
      <c r="BD2051" s="7">
        <f>IF(T2051&gt;0,RANK(T2051,(N2051:P2051,Q2051:AE2051)),0)</f>
        <v>0</v>
      </c>
      <c r="BE2051" s="7">
        <f>IF(S2051&gt;0,RANK(S2051,(N2051:P2051,Q2051:AE2051)),0)</f>
        <v>0</v>
      </c>
      <c r="BF2051" s="2">
        <f t="shared" si="779"/>
        <v>9.3617021276595751E-3</v>
      </c>
      <c r="BG2051" s="2">
        <f t="shared" si="780"/>
        <v>0</v>
      </c>
      <c r="BH2051" s="2">
        <f t="shared" si="781"/>
        <v>0</v>
      </c>
      <c r="BI2051" s="2">
        <f t="shared" si="782"/>
        <v>0</v>
      </c>
      <c r="BK2051" t="s">
        <v>527</v>
      </c>
      <c r="BL2051" t="s">
        <v>372</v>
      </c>
      <c r="BO2051" s="99">
        <v>48</v>
      </c>
      <c r="BP2051" s="97">
        <v>315</v>
      </c>
      <c r="BQ2051" s="103">
        <f t="shared" si="783"/>
        <v>48315</v>
      </c>
      <c r="BS2051" s="7" t="s">
        <v>2466</v>
      </c>
    </row>
    <row r="2052" spans="1:71" ht="14" hidden="1" customHeight="1" outlineLevel="1" x14ac:dyDescent="0.2">
      <c r="A2052" t="s">
        <v>934</v>
      </c>
      <c r="B2052" t="s">
        <v>372</v>
      </c>
      <c r="C2052" s="1">
        <f t="shared" si="774"/>
        <v>1546</v>
      </c>
      <c r="D2052" s="7">
        <f t="shared" si="784"/>
        <v>2</v>
      </c>
      <c r="E2052" s="7">
        <f t="shared" si="785"/>
        <v>1</v>
      </c>
      <c r="F2052" s="7">
        <f t="shared" si="786"/>
        <v>0</v>
      </c>
      <c r="G2052" s="1">
        <f t="shared" si="787"/>
        <v>1074</v>
      </c>
      <c r="H2052" s="2">
        <f t="shared" si="788"/>
        <v>0.69469598965071155</v>
      </c>
      <c r="I2052" s="2"/>
      <c r="J2052" s="2">
        <f t="shared" si="775"/>
        <v>0.148124191461837</v>
      </c>
      <c r="K2052" s="2">
        <f t="shared" si="776"/>
        <v>0.84282018111254853</v>
      </c>
      <c r="L2052" s="2">
        <f t="shared" si="777"/>
        <v>0</v>
      </c>
      <c r="M2052" s="2">
        <f t="shared" si="778"/>
        <v>9.0556274256144986E-3</v>
      </c>
      <c r="N2052" s="1">
        <v>229</v>
      </c>
      <c r="O2052" s="1">
        <v>1303</v>
      </c>
      <c r="Q2052" s="61">
        <v>14</v>
      </c>
      <c r="R2052" s="61"/>
      <c r="S2052" s="61"/>
      <c r="T2052" s="61"/>
      <c r="U2052" s="61"/>
      <c r="V2052" s="61"/>
      <c r="W2052" s="61"/>
      <c r="X2052" s="61"/>
      <c r="Y2052" s="61"/>
      <c r="Z2052" s="61"/>
      <c r="BB2052" s="7">
        <f>IF(Q2052&gt;0,RANK(Q2052,(N2052:P2052,Q2052:AE2052)),0)</f>
        <v>3</v>
      </c>
      <c r="BC2052" s="7">
        <f>IF(R2052&gt;0,RANK(R2052,(N2052:P2052,Q2052:AE2052)),0)</f>
        <v>0</v>
      </c>
      <c r="BD2052" s="7">
        <f>IF(T2052&gt;0,RANK(T2052,(N2052:P2052,Q2052:AE2052)),0)</f>
        <v>0</v>
      </c>
      <c r="BE2052" s="7">
        <f>IF(S2052&gt;0,RANK(S2052,(N2052:P2052,Q2052:AE2052)),0)</f>
        <v>0</v>
      </c>
      <c r="BF2052" s="2">
        <f t="shared" si="779"/>
        <v>9.0556274256144882E-3</v>
      </c>
      <c r="BG2052" s="2">
        <f t="shared" si="780"/>
        <v>0</v>
      </c>
      <c r="BH2052" s="2">
        <f t="shared" si="781"/>
        <v>0</v>
      </c>
      <c r="BI2052" s="2">
        <f t="shared" si="782"/>
        <v>0</v>
      </c>
      <c r="BK2052" t="s">
        <v>934</v>
      </c>
      <c r="BL2052" t="s">
        <v>372</v>
      </c>
      <c r="BO2052" s="99">
        <v>48</v>
      </c>
      <c r="BP2052" s="97">
        <v>317</v>
      </c>
      <c r="BQ2052" s="103">
        <f t="shared" si="783"/>
        <v>48317</v>
      </c>
      <c r="BS2052" s="7" t="s">
        <v>2466</v>
      </c>
    </row>
    <row r="2053" spans="1:71" ht="14" hidden="1" customHeight="1" outlineLevel="1" x14ac:dyDescent="0.2">
      <c r="A2053" t="s">
        <v>2216</v>
      </c>
      <c r="B2053" t="s">
        <v>372</v>
      </c>
      <c r="C2053" s="1">
        <f t="shared" si="774"/>
        <v>1959</v>
      </c>
      <c r="D2053" s="7">
        <f t="shared" si="784"/>
        <v>2</v>
      </c>
      <c r="E2053" s="7">
        <f t="shared" si="785"/>
        <v>1</v>
      </c>
      <c r="F2053" s="7">
        <f t="shared" si="786"/>
        <v>0</v>
      </c>
      <c r="G2053" s="1">
        <f t="shared" si="787"/>
        <v>1272</v>
      </c>
      <c r="H2053" s="2">
        <f t="shared" si="788"/>
        <v>0.64931087289433387</v>
      </c>
      <c r="I2053" s="2"/>
      <c r="J2053" s="2">
        <f t="shared" si="775"/>
        <v>0.16998468606431852</v>
      </c>
      <c r="K2053" s="2">
        <f t="shared" si="776"/>
        <v>0.81929555895865236</v>
      </c>
      <c r="L2053" s="2">
        <f t="shared" si="777"/>
        <v>0</v>
      </c>
      <c r="M2053" s="2">
        <f t="shared" si="778"/>
        <v>1.071975497702915E-2</v>
      </c>
      <c r="N2053" s="1">
        <v>333</v>
      </c>
      <c r="O2053" s="1">
        <v>1605</v>
      </c>
      <c r="Q2053" s="61">
        <v>21</v>
      </c>
      <c r="R2053" s="61"/>
      <c r="S2053" s="61"/>
      <c r="T2053" s="61"/>
      <c r="U2053" s="61"/>
      <c r="V2053" s="61"/>
      <c r="W2053" s="61"/>
      <c r="X2053" s="61"/>
      <c r="Y2053" s="61"/>
      <c r="Z2053" s="61"/>
      <c r="BB2053" s="7">
        <f>IF(Q2053&gt;0,RANK(Q2053,(N2053:P2053,Q2053:AE2053)),0)</f>
        <v>3</v>
      </c>
      <c r="BC2053" s="7">
        <f>IF(R2053&gt;0,RANK(R2053,(N2053:P2053,Q2053:AE2053)),0)</f>
        <v>0</v>
      </c>
      <c r="BD2053" s="7">
        <f>IF(T2053&gt;0,RANK(T2053,(N2053:P2053,Q2053:AE2053)),0)</f>
        <v>0</v>
      </c>
      <c r="BE2053" s="7">
        <f>IF(S2053&gt;0,RANK(S2053,(N2053:P2053,Q2053:AE2053)),0)</f>
        <v>0</v>
      </c>
      <c r="BF2053" s="2">
        <f t="shared" si="779"/>
        <v>1.0719754977029096E-2</v>
      </c>
      <c r="BG2053" s="2">
        <f t="shared" si="780"/>
        <v>0</v>
      </c>
      <c r="BH2053" s="2">
        <f t="shared" si="781"/>
        <v>0</v>
      </c>
      <c r="BI2053" s="2">
        <f t="shared" si="782"/>
        <v>0</v>
      </c>
      <c r="BK2053" t="s">
        <v>2216</v>
      </c>
      <c r="BL2053" t="s">
        <v>372</v>
      </c>
      <c r="BO2053" s="99">
        <v>48</v>
      </c>
      <c r="BP2053" s="97">
        <v>319</v>
      </c>
      <c r="BQ2053" s="103">
        <f t="shared" si="783"/>
        <v>48319</v>
      </c>
      <c r="BS2053" s="7" t="s">
        <v>2466</v>
      </c>
    </row>
    <row r="2054" spans="1:71" ht="14" hidden="1" customHeight="1" outlineLevel="1" x14ac:dyDescent="0.2">
      <c r="A2054" t="s">
        <v>2225</v>
      </c>
      <c r="B2054" t="s">
        <v>372</v>
      </c>
      <c r="C2054" s="1">
        <f t="shared" si="774"/>
        <v>10484</v>
      </c>
      <c r="D2054" s="7">
        <f t="shared" si="784"/>
        <v>2</v>
      </c>
      <c r="E2054" s="7">
        <f t="shared" si="785"/>
        <v>1</v>
      </c>
      <c r="F2054" s="7">
        <f t="shared" si="786"/>
        <v>0</v>
      </c>
      <c r="G2054" s="1">
        <f t="shared" si="787"/>
        <v>5032</v>
      </c>
      <c r="H2054" s="2">
        <f t="shared" si="788"/>
        <v>0.47996947729874095</v>
      </c>
      <c r="I2054" s="2"/>
      <c r="J2054" s="2">
        <f t="shared" si="775"/>
        <v>0.25495993895459751</v>
      </c>
      <c r="K2054" s="2">
        <f t="shared" si="776"/>
        <v>0.73492941625333841</v>
      </c>
      <c r="L2054" s="2">
        <f t="shared" si="777"/>
        <v>0</v>
      </c>
      <c r="M2054" s="2">
        <f t="shared" si="778"/>
        <v>1.0110644792064027E-2</v>
      </c>
      <c r="N2054" s="1">
        <v>2673</v>
      </c>
      <c r="O2054" s="1">
        <v>7705</v>
      </c>
      <c r="Q2054" s="61">
        <v>106</v>
      </c>
      <c r="R2054" s="61"/>
      <c r="S2054" s="61"/>
      <c r="T2054" s="61"/>
      <c r="U2054" s="61"/>
      <c r="V2054" s="61"/>
      <c r="W2054" s="61"/>
      <c r="X2054" s="61"/>
      <c r="Y2054" s="61"/>
      <c r="Z2054" s="61"/>
      <c r="BB2054" s="7">
        <f>IF(Q2054&gt;0,RANK(Q2054,(N2054:P2054,Q2054:AE2054)),0)</f>
        <v>3</v>
      </c>
      <c r="BC2054" s="7">
        <f>IF(R2054&gt;0,RANK(R2054,(N2054:P2054,Q2054:AE2054)),0)</f>
        <v>0</v>
      </c>
      <c r="BD2054" s="7">
        <f>IF(T2054&gt;0,RANK(T2054,(N2054:P2054,Q2054:AE2054)),0)</f>
        <v>0</v>
      </c>
      <c r="BE2054" s="7">
        <f>IF(S2054&gt;0,RANK(S2054,(N2054:P2054,Q2054:AE2054)),0)</f>
        <v>0</v>
      </c>
      <c r="BF2054" s="2">
        <f t="shared" si="779"/>
        <v>1.0110644792064097E-2</v>
      </c>
      <c r="BG2054" s="2">
        <f t="shared" si="780"/>
        <v>0</v>
      </c>
      <c r="BH2054" s="2">
        <f t="shared" si="781"/>
        <v>0</v>
      </c>
      <c r="BI2054" s="2">
        <f t="shared" si="782"/>
        <v>0</v>
      </c>
      <c r="BK2054" t="s">
        <v>2225</v>
      </c>
      <c r="BL2054" t="s">
        <v>372</v>
      </c>
      <c r="BO2054" s="99">
        <v>48</v>
      </c>
      <c r="BP2054" s="97">
        <v>321</v>
      </c>
      <c r="BQ2054" s="103">
        <f t="shared" si="783"/>
        <v>48321</v>
      </c>
      <c r="BS2054" s="7" t="s">
        <v>2466</v>
      </c>
    </row>
    <row r="2055" spans="1:71" ht="14" hidden="1" customHeight="1" outlineLevel="1" x14ac:dyDescent="0.2">
      <c r="A2055" t="s">
        <v>467</v>
      </c>
      <c r="B2055" t="s">
        <v>372</v>
      </c>
      <c r="C2055" s="1">
        <f t="shared" si="774"/>
        <v>10561</v>
      </c>
      <c r="D2055" s="7">
        <f t="shared" si="784"/>
        <v>1</v>
      </c>
      <c r="E2055" s="7">
        <f t="shared" si="785"/>
        <v>2</v>
      </c>
      <c r="F2055" s="7">
        <f t="shared" si="786"/>
        <v>0</v>
      </c>
      <c r="G2055" s="1">
        <f t="shared" si="787"/>
        <v>3445</v>
      </c>
      <c r="H2055" s="2">
        <f t="shared" si="788"/>
        <v>0.32620017043840543</v>
      </c>
      <c r="I2055" s="2"/>
      <c r="J2055" s="2">
        <f t="shared" si="775"/>
        <v>0.65713474102831171</v>
      </c>
      <c r="K2055" s="2">
        <f t="shared" si="776"/>
        <v>0.33093457058990627</v>
      </c>
      <c r="L2055" s="2">
        <f t="shared" si="777"/>
        <v>0</v>
      </c>
      <c r="M2055" s="2">
        <f t="shared" si="778"/>
        <v>1.1930688381782018E-2</v>
      </c>
      <c r="N2055" s="1">
        <v>6940</v>
      </c>
      <c r="O2055" s="1">
        <v>3495</v>
      </c>
      <c r="Q2055" s="61">
        <v>126</v>
      </c>
      <c r="R2055" s="61"/>
      <c r="S2055" s="61"/>
      <c r="T2055" s="61"/>
      <c r="U2055" s="61"/>
      <c r="V2055" s="61"/>
      <c r="W2055" s="61"/>
      <c r="X2055" s="61"/>
      <c r="Y2055" s="61"/>
      <c r="Z2055" s="61"/>
      <c r="BB2055" s="7">
        <f>IF(Q2055&gt;0,RANK(Q2055,(N2055:P2055,Q2055:AE2055)),0)</f>
        <v>3</v>
      </c>
      <c r="BC2055" s="7">
        <f>IF(R2055&gt;0,RANK(R2055,(N2055:P2055,Q2055:AE2055)),0)</f>
        <v>0</v>
      </c>
      <c r="BD2055" s="7">
        <f>IF(T2055&gt;0,RANK(T2055,(N2055:P2055,Q2055:AE2055)),0)</f>
        <v>0</v>
      </c>
      <c r="BE2055" s="7">
        <f>IF(S2055&gt;0,RANK(S2055,(N2055:P2055,Q2055:AE2055)),0)</f>
        <v>0</v>
      </c>
      <c r="BF2055" s="2">
        <f t="shared" si="779"/>
        <v>1.1930688381782028E-2</v>
      </c>
      <c r="BG2055" s="2">
        <f t="shared" si="780"/>
        <v>0</v>
      </c>
      <c r="BH2055" s="2">
        <f t="shared" si="781"/>
        <v>0</v>
      </c>
      <c r="BI2055" s="2">
        <f t="shared" si="782"/>
        <v>0</v>
      </c>
      <c r="BK2055" t="s">
        <v>467</v>
      </c>
      <c r="BL2055" t="s">
        <v>372</v>
      </c>
      <c r="BO2055" s="99">
        <v>48</v>
      </c>
      <c r="BP2055" s="97">
        <v>323</v>
      </c>
      <c r="BQ2055" s="103">
        <f t="shared" si="783"/>
        <v>48323</v>
      </c>
      <c r="BS2055" s="7" t="s">
        <v>2466</v>
      </c>
    </row>
    <row r="2056" spans="1:71" ht="14" hidden="1" customHeight="1" outlineLevel="1" x14ac:dyDescent="0.2">
      <c r="A2056" t="s">
        <v>1820</v>
      </c>
      <c r="B2056" t="s">
        <v>372</v>
      </c>
      <c r="C2056" s="1">
        <f t="shared" si="774"/>
        <v>16187</v>
      </c>
      <c r="D2056" s="7">
        <f t="shared" si="784"/>
        <v>2</v>
      </c>
      <c r="E2056" s="7">
        <f t="shared" si="785"/>
        <v>1</v>
      </c>
      <c r="F2056" s="7">
        <f t="shared" si="786"/>
        <v>0</v>
      </c>
      <c r="G2056" s="1">
        <f t="shared" si="787"/>
        <v>8093</v>
      </c>
      <c r="H2056" s="2">
        <f t="shared" si="788"/>
        <v>0.49996911101501207</v>
      </c>
      <c r="I2056" s="2"/>
      <c r="J2056" s="2">
        <f t="shared" si="775"/>
        <v>0.24488787298449374</v>
      </c>
      <c r="K2056" s="2">
        <f t="shared" si="776"/>
        <v>0.74485698399950573</v>
      </c>
      <c r="L2056" s="2">
        <f t="shared" si="777"/>
        <v>0</v>
      </c>
      <c r="M2056" s="2">
        <f t="shared" si="778"/>
        <v>1.0255143016000501E-2</v>
      </c>
      <c r="N2056" s="1">
        <v>3964</v>
      </c>
      <c r="O2056" s="1">
        <v>12057</v>
      </c>
      <c r="Q2056" s="61">
        <v>166</v>
      </c>
      <c r="R2056" s="61"/>
      <c r="S2056" s="61"/>
      <c r="T2056" s="61"/>
      <c r="U2056" s="61"/>
      <c r="V2056" s="61"/>
      <c r="W2056" s="61"/>
      <c r="X2056" s="61"/>
      <c r="Y2056" s="61"/>
      <c r="Z2056" s="61"/>
      <c r="BB2056" s="7">
        <f>IF(Q2056&gt;0,RANK(Q2056,(N2056:P2056,Q2056:AE2056)),0)</f>
        <v>3</v>
      </c>
      <c r="BC2056" s="7">
        <f>IF(R2056&gt;0,RANK(R2056,(N2056:P2056,Q2056:AE2056)),0)</f>
        <v>0</v>
      </c>
      <c r="BD2056" s="7">
        <f>IF(T2056&gt;0,RANK(T2056,(N2056:P2056,Q2056:AE2056)),0)</f>
        <v>0</v>
      </c>
      <c r="BE2056" s="7">
        <f>IF(S2056&gt;0,RANK(S2056,(N2056:P2056,Q2056:AE2056)),0)</f>
        <v>0</v>
      </c>
      <c r="BF2056" s="2">
        <f t="shared" si="779"/>
        <v>1.0255143016000494E-2</v>
      </c>
      <c r="BG2056" s="2">
        <f t="shared" si="780"/>
        <v>0</v>
      </c>
      <c r="BH2056" s="2">
        <f t="shared" si="781"/>
        <v>0</v>
      </c>
      <c r="BI2056" s="2">
        <f t="shared" si="782"/>
        <v>0</v>
      </c>
      <c r="BK2056" t="s">
        <v>1820</v>
      </c>
      <c r="BL2056" t="s">
        <v>372</v>
      </c>
      <c r="BO2056" s="99">
        <v>48</v>
      </c>
      <c r="BP2056" s="97">
        <v>325</v>
      </c>
      <c r="BQ2056" s="103">
        <f t="shared" si="783"/>
        <v>48325</v>
      </c>
      <c r="BS2056" s="7" t="s">
        <v>2466</v>
      </c>
    </row>
    <row r="2057" spans="1:71" ht="14" hidden="1" customHeight="1" outlineLevel="1" x14ac:dyDescent="0.2">
      <c r="A2057" t="s">
        <v>2093</v>
      </c>
      <c r="B2057" t="s">
        <v>372</v>
      </c>
      <c r="C2057" s="1">
        <f t="shared" si="774"/>
        <v>780</v>
      </c>
      <c r="D2057" s="7">
        <f t="shared" si="784"/>
        <v>2</v>
      </c>
      <c r="E2057" s="7">
        <f t="shared" si="785"/>
        <v>1</v>
      </c>
      <c r="F2057" s="7">
        <f t="shared" si="786"/>
        <v>0</v>
      </c>
      <c r="G2057" s="1">
        <f t="shared" si="787"/>
        <v>516</v>
      </c>
      <c r="H2057" s="2">
        <f t="shared" si="788"/>
        <v>0.66153846153846152</v>
      </c>
      <c r="I2057" s="2"/>
      <c r="J2057" s="2">
        <f t="shared" si="775"/>
        <v>0.16666666666666666</v>
      </c>
      <c r="K2057" s="2">
        <f t="shared" si="776"/>
        <v>0.82820512820512826</v>
      </c>
      <c r="L2057" s="2">
        <f t="shared" si="777"/>
        <v>0</v>
      </c>
      <c r="M2057" s="2">
        <f t="shared" si="778"/>
        <v>5.12820512820511E-3</v>
      </c>
      <c r="N2057" s="1">
        <v>130</v>
      </c>
      <c r="O2057" s="1">
        <v>646</v>
      </c>
      <c r="Q2057" s="61">
        <v>4</v>
      </c>
      <c r="R2057" s="61"/>
      <c r="S2057" s="61"/>
      <c r="T2057" s="61"/>
      <c r="U2057" s="61"/>
      <c r="V2057" s="61"/>
      <c r="W2057" s="61"/>
      <c r="X2057" s="61"/>
      <c r="Y2057" s="61"/>
      <c r="Z2057" s="61"/>
      <c r="BB2057" s="7">
        <f>IF(Q2057&gt;0,RANK(Q2057,(N2057:P2057,Q2057:AE2057)),0)</f>
        <v>3</v>
      </c>
      <c r="BC2057" s="7">
        <f>IF(R2057&gt;0,RANK(R2057,(N2057:P2057,Q2057:AE2057)),0)</f>
        <v>0</v>
      </c>
      <c r="BD2057" s="7">
        <f>IF(T2057&gt;0,RANK(T2057,(N2057:P2057,Q2057:AE2057)),0)</f>
        <v>0</v>
      </c>
      <c r="BE2057" s="7">
        <f>IF(S2057&gt;0,RANK(S2057,(N2057:P2057,Q2057:AE2057)),0)</f>
        <v>0</v>
      </c>
      <c r="BF2057" s="2">
        <f t="shared" si="779"/>
        <v>5.1282051282051282E-3</v>
      </c>
      <c r="BG2057" s="2">
        <f t="shared" si="780"/>
        <v>0</v>
      </c>
      <c r="BH2057" s="2">
        <f t="shared" si="781"/>
        <v>0</v>
      </c>
      <c r="BI2057" s="2">
        <f t="shared" si="782"/>
        <v>0</v>
      </c>
      <c r="BK2057" t="s">
        <v>2093</v>
      </c>
      <c r="BL2057" t="s">
        <v>372</v>
      </c>
      <c r="BO2057" s="99">
        <v>48</v>
      </c>
      <c r="BP2057" s="97">
        <v>327</v>
      </c>
      <c r="BQ2057" s="103">
        <f t="shared" si="783"/>
        <v>48327</v>
      </c>
      <c r="BS2057" s="7" t="s">
        <v>2466</v>
      </c>
    </row>
    <row r="2058" spans="1:71" ht="14" hidden="1" customHeight="1" outlineLevel="1" x14ac:dyDescent="0.2">
      <c r="A2058" t="s">
        <v>1885</v>
      </c>
      <c r="B2058" t="s">
        <v>372</v>
      </c>
      <c r="C2058" s="1">
        <f t="shared" si="774"/>
        <v>42842</v>
      </c>
      <c r="D2058" s="7">
        <f t="shared" si="784"/>
        <v>2</v>
      </c>
      <c r="E2058" s="7">
        <f t="shared" si="785"/>
        <v>1</v>
      </c>
      <c r="F2058" s="7">
        <f t="shared" si="786"/>
        <v>0</v>
      </c>
      <c r="G2058" s="1">
        <f t="shared" si="787"/>
        <v>25948</v>
      </c>
      <c r="H2058" s="2">
        <f t="shared" si="788"/>
        <v>0.60566733579197984</v>
      </c>
      <c r="I2058" s="2"/>
      <c r="J2058" s="2">
        <f t="shared" si="775"/>
        <v>0.18909014518463191</v>
      </c>
      <c r="K2058" s="2">
        <f t="shared" si="776"/>
        <v>0.7947574809766117</v>
      </c>
      <c r="L2058" s="2">
        <f t="shared" si="777"/>
        <v>0</v>
      </c>
      <c r="M2058" s="2">
        <f t="shared" si="778"/>
        <v>1.6152373838756451E-2</v>
      </c>
      <c r="N2058" s="1">
        <v>8101</v>
      </c>
      <c r="O2058" s="1">
        <v>34049</v>
      </c>
      <c r="Q2058" s="61">
        <v>692</v>
      </c>
      <c r="R2058" s="61"/>
      <c r="S2058" s="61"/>
      <c r="T2058" s="61"/>
      <c r="U2058" s="61"/>
      <c r="V2058" s="61"/>
      <c r="W2058" s="61"/>
      <c r="X2058" s="61"/>
      <c r="Y2058" s="61"/>
      <c r="Z2058" s="61"/>
      <c r="BB2058" s="7">
        <f>IF(Q2058&gt;0,RANK(Q2058,(N2058:P2058,Q2058:AE2058)),0)</f>
        <v>3</v>
      </c>
      <c r="BC2058" s="7">
        <f>IF(R2058&gt;0,RANK(R2058,(N2058:P2058,Q2058:AE2058)),0)</f>
        <v>0</v>
      </c>
      <c r="BD2058" s="7">
        <f>IF(T2058&gt;0,RANK(T2058,(N2058:P2058,Q2058:AE2058)),0)</f>
        <v>0</v>
      </c>
      <c r="BE2058" s="7">
        <f>IF(S2058&gt;0,RANK(S2058,(N2058:P2058,Q2058:AE2058)),0)</f>
        <v>0</v>
      </c>
      <c r="BF2058" s="2">
        <f t="shared" si="779"/>
        <v>1.6152373838756361E-2</v>
      </c>
      <c r="BG2058" s="2">
        <f t="shared" si="780"/>
        <v>0</v>
      </c>
      <c r="BH2058" s="2">
        <f t="shared" si="781"/>
        <v>0</v>
      </c>
      <c r="BI2058" s="2">
        <f t="shared" si="782"/>
        <v>0</v>
      </c>
      <c r="BK2058" t="s">
        <v>1885</v>
      </c>
      <c r="BL2058" t="s">
        <v>372</v>
      </c>
      <c r="BO2058" s="99">
        <v>48</v>
      </c>
      <c r="BP2058" s="97">
        <v>329</v>
      </c>
      <c r="BQ2058" s="103">
        <f t="shared" si="783"/>
        <v>48329</v>
      </c>
      <c r="BS2058" s="7" t="s">
        <v>2466</v>
      </c>
    </row>
    <row r="2059" spans="1:71" ht="14" hidden="1" customHeight="1" outlineLevel="1" x14ac:dyDescent="0.2">
      <c r="A2059" t="s">
        <v>470</v>
      </c>
      <c r="B2059" t="s">
        <v>372</v>
      </c>
      <c r="C2059" s="1">
        <f t="shared" si="774"/>
        <v>7990</v>
      </c>
      <c r="D2059" s="7">
        <f t="shared" si="784"/>
        <v>2</v>
      </c>
      <c r="E2059" s="7">
        <f t="shared" si="785"/>
        <v>1</v>
      </c>
      <c r="F2059" s="7">
        <f t="shared" si="786"/>
        <v>0</v>
      </c>
      <c r="G2059" s="1">
        <f t="shared" si="787"/>
        <v>4285</v>
      </c>
      <c r="H2059" s="2">
        <f t="shared" si="788"/>
        <v>0.53629536921151444</v>
      </c>
      <c r="I2059" s="2"/>
      <c r="J2059" s="2">
        <f t="shared" si="775"/>
        <v>0.22465581977471841</v>
      </c>
      <c r="K2059" s="2">
        <f t="shared" si="776"/>
        <v>0.76095118898623282</v>
      </c>
      <c r="L2059" s="2">
        <f t="shared" si="777"/>
        <v>0</v>
      </c>
      <c r="M2059" s="2">
        <f t="shared" si="778"/>
        <v>1.4392991239048802E-2</v>
      </c>
      <c r="N2059" s="1">
        <v>1795</v>
      </c>
      <c r="O2059" s="1">
        <v>6080</v>
      </c>
      <c r="Q2059" s="61">
        <v>115</v>
      </c>
      <c r="R2059" s="61"/>
      <c r="S2059" s="61"/>
      <c r="T2059" s="61"/>
      <c r="U2059" s="61"/>
      <c r="V2059" s="61"/>
      <c r="W2059" s="61"/>
      <c r="X2059" s="61"/>
      <c r="Y2059" s="61"/>
      <c r="Z2059" s="61"/>
      <c r="BB2059" s="7">
        <f>IF(Q2059&gt;0,RANK(Q2059,(N2059:P2059,Q2059:AE2059)),0)</f>
        <v>3</v>
      </c>
      <c r="BC2059" s="7">
        <f>IF(R2059&gt;0,RANK(R2059,(N2059:P2059,Q2059:AE2059)),0)</f>
        <v>0</v>
      </c>
      <c r="BD2059" s="7">
        <f>IF(T2059&gt;0,RANK(T2059,(N2059:P2059,Q2059:AE2059)),0)</f>
        <v>0</v>
      </c>
      <c r="BE2059" s="7">
        <f>IF(S2059&gt;0,RANK(S2059,(N2059:P2059,Q2059:AE2059)),0)</f>
        <v>0</v>
      </c>
      <c r="BF2059" s="2">
        <f t="shared" si="779"/>
        <v>1.4392991239048811E-2</v>
      </c>
      <c r="BG2059" s="2">
        <f t="shared" si="780"/>
        <v>0</v>
      </c>
      <c r="BH2059" s="2">
        <f t="shared" si="781"/>
        <v>0</v>
      </c>
      <c r="BI2059" s="2">
        <f t="shared" si="782"/>
        <v>0</v>
      </c>
      <c r="BK2059" t="s">
        <v>470</v>
      </c>
      <c r="BL2059" t="s">
        <v>372</v>
      </c>
      <c r="BO2059" s="99">
        <v>48</v>
      </c>
      <c r="BP2059" s="97">
        <v>331</v>
      </c>
      <c r="BQ2059" s="103">
        <f t="shared" si="783"/>
        <v>48331</v>
      </c>
      <c r="BS2059" s="7" t="s">
        <v>2466</v>
      </c>
    </row>
    <row r="2060" spans="1:71" ht="14" hidden="1" customHeight="1" outlineLevel="1" x14ac:dyDescent="0.2">
      <c r="A2060" t="s">
        <v>471</v>
      </c>
      <c r="B2060" t="s">
        <v>372</v>
      </c>
      <c r="C2060" s="1">
        <f t="shared" si="774"/>
        <v>2014</v>
      </c>
      <c r="D2060" s="7">
        <f t="shared" si="784"/>
        <v>2</v>
      </c>
      <c r="E2060" s="7">
        <f t="shared" si="785"/>
        <v>1</v>
      </c>
      <c r="F2060" s="7">
        <f t="shared" si="786"/>
        <v>0</v>
      </c>
      <c r="G2060" s="1">
        <f t="shared" si="787"/>
        <v>1584</v>
      </c>
      <c r="H2060" s="2">
        <f t="shared" si="788"/>
        <v>0.78649453823237336</v>
      </c>
      <c r="I2060" s="2"/>
      <c r="J2060" s="2">
        <f t="shared" si="775"/>
        <v>0.10228401191658391</v>
      </c>
      <c r="K2060" s="2">
        <f t="shared" si="776"/>
        <v>0.88877855014895735</v>
      </c>
      <c r="L2060" s="2">
        <f t="shared" si="777"/>
        <v>0</v>
      </c>
      <c r="M2060" s="2">
        <f t="shared" si="778"/>
        <v>8.9374379344587807E-3</v>
      </c>
      <c r="N2060" s="1">
        <v>206</v>
      </c>
      <c r="O2060" s="1">
        <v>1790</v>
      </c>
      <c r="Q2060" s="61">
        <v>18</v>
      </c>
      <c r="R2060" s="61"/>
      <c r="S2060" s="61"/>
      <c r="T2060" s="61"/>
      <c r="U2060" s="61"/>
      <c r="V2060" s="61"/>
      <c r="W2060" s="61"/>
      <c r="X2060" s="61"/>
      <c r="Y2060" s="61"/>
      <c r="Z2060" s="61"/>
      <c r="BB2060" s="7">
        <f>IF(Q2060&gt;0,RANK(Q2060,(N2060:P2060,Q2060:AE2060)),0)</f>
        <v>3</v>
      </c>
      <c r="BC2060" s="7">
        <f>IF(R2060&gt;0,RANK(R2060,(N2060:P2060,Q2060:AE2060)),0)</f>
        <v>0</v>
      </c>
      <c r="BD2060" s="7">
        <f>IF(T2060&gt;0,RANK(T2060,(N2060:P2060,Q2060:AE2060)),0)</f>
        <v>0</v>
      </c>
      <c r="BE2060" s="7">
        <f>IF(S2060&gt;0,RANK(S2060,(N2060:P2060,Q2060:AE2060)),0)</f>
        <v>0</v>
      </c>
      <c r="BF2060" s="2">
        <f t="shared" si="779"/>
        <v>8.9374379344587893E-3</v>
      </c>
      <c r="BG2060" s="2">
        <f t="shared" si="780"/>
        <v>0</v>
      </c>
      <c r="BH2060" s="2">
        <f t="shared" si="781"/>
        <v>0</v>
      </c>
      <c r="BI2060" s="2">
        <f t="shared" si="782"/>
        <v>0</v>
      </c>
      <c r="BK2060" t="s">
        <v>471</v>
      </c>
      <c r="BL2060" t="s">
        <v>372</v>
      </c>
      <c r="BO2060" s="99">
        <v>48</v>
      </c>
      <c r="BP2060" s="97">
        <v>333</v>
      </c>
      <c r="BQ2060" s="103">
        <f t="shared" si="783"/>
        <v>48333</v>
      </c>
      <c r="BS2060" s="7" t="s">
        <v>2466</v>
      </c>
    </row>
    <row r="2061" spans="1:71" ht="14" hidden="1" customHeight="1" outlineLevel="1" x14ac:dyDescent="0.2">
      <c r="A2061" t="s">
        <v>1208</v>
      </c>
      <c r="B2061" t="s">
        <v>372</v>
      </c>
      <c r="C2061" s="1">
        <f t="shared" si="774"/>
        <v>1907</v>
      </c>
      <c r="D2061" s="7">
        <f t="shared" si="784"/>
        <v>2</v>
      </c>
      <c r="E2061" s="7">
        <f t="shared" si="785"/>
        <v>1</v>
      </c>
      <c r="F2061" s="7">
        <f t="shared" si="786"/>
        <v>0</v>
      </c>
      <c r="G2061" s="1">
        <f t="shared" si="787"/>
        <v>1297</v>
      </c>
      <c r="H2061" s="2">
        <f t="shared" si="788"/>
        <v>0.68012585212375454</v>
      </c>
      <c r="I2061" s="2"/>
      <c r="J2061" s="2">
        <f t="shared" si="775"/>
        <v>0.15626638699528053</v>
      </c>
      <c r="K2061" s="2">
        <f t="shared" si="776"/>
        <v>0.83639223911903515</v>
      </c>
      <c r="L2061" s="2">
        <f t="shared" si="777"/>
        <v>0</v>
      </c>
      <c r="M2061" s="2">
        <f t="shared" si="778"/>
        <v>7.3413738856843436E-3</v>
      </c>
      <c r="N2061" s="1">
        <v>298</v>
      </c>
      <c r="O2061" s="1">
        <v>1595</v>
      </c>
      <c r="Q2061" s="61">
        <v>14</v>
      </c>
      <c r="R2061" s="61"/>
      <c r="S2061" s="61"/>
      <c r="T2061" s="61"/>
      <c r="U2061" s="61"/>
      <c r="V2061" s="61"/>
      <c r="W2061" s="61"/>
      <c r="X2061" s="61"/>
      <c r="Y2061" s="61"/>
      <c r="Z2061" s="61"/>
      <c r="BB2061" s="7">
        <f>IF(Q2061&gt;0,RANK(Q2061,(N2061:P2061,Q2061:AE2061)),0)</f>
        <v>3</v>
      </c>
      <c r="BC2061" s="7">
        <f>IF(R2061&gt;0,RANK(R2061,(N2061:P2061,Q2061:AE2061)),0)</f>
        <v>0</v>
      </c>
      <c r="BD2061" s="7">
        <f>IF(T2061&gt;0,RANK(T2061,(N2061:P2061,Q2061:AE2061)),0)</f>
        <v>0</v>
      </c>
      <c r="BE2061" s="7">
        <f>IF(S2061&gt;0,RANK(S2061,(N2061:P2061,Q2061:AE2061)),0)</f>
        <v>0</v>
      </c>
      <c r="BF2061" s="2">
        <f t="shared" si="779"/>
        <v>7.341373885684321E-3</v>
      </c>
      <c r="BG2061" s="2">
        <f t="shared" si="780"/>
        <v>0</v>
      </c>
      <c r="BH2061" s="2">
        <f t="shared" si="781"/>
        <v>0</v>
      </c>
      <c r="BI2061" s="2">
        <f t="shared" si="782"/>
        <v>0</v>
      </c>
      <c r="BK2061" t="s">
        <v>1208</v>
      </c>
      <c r="BL2061" t="s">
        <v>372</v>
      </c>
      <c r="BO2061" s="99">
        <v>48</v>
      </c>
      <c r="BP2061" s="97">
        <v>335</v>
      </c>
      <c r="BQ2061" s="103">
        <f t="shared" si="783"/>
        <v>48335</v>
      </c>
      <c r="BS2061" s="7" t="s">
        <v>2466</v>
      </c>
    </row>
    <row r="2062" spans="1:71" ht="14" hidden="1" customHeight="1" outlineLevel="1" x14ac:dyDescent="0.2">
      <c r="A2062" t="s">
        <v>458</v>
      </c>
      <c r="B2062" t="s">
        <v>372</v>
      </c>
      <c r="C2062" s="1">
        <f t="shared" si="774"/>
        <v>7408</v>
      </c>
      <c r="D2062" s="7">
        <f t="shared" si="784"/>
        <v>2</v>
      </c>
      <c r="E2062" s="7">
        <f t="shared" si="785"/>
        <v>1</v>
      </c>
      <c r="F2062" s="7">
        <f t="shared" si="786"/>
        <v>0</v>
      </c>
      <c r="G2062" s="1">
        <f t="shared" si="787"/>
        <v>5798</v>
      </c>
      <c r="H2062" s="2">
        <f t="shared" si="788"/>
        <v>0.78266738660907131</v>
      </c>
      <c r="I2062" s="2"/>
      <c r="J2062" s="2">
        <f t="shared" si="775"/>
        <v>0.10326673866090713</v>
      </c>
      <c r="K2062" s="2">
        <f t="shared" si="776"/>
        <v>0.88593412526997839</v>
      </c>
      <c r="L2062" s="2">
        <f t="shared" si="777"/>
        <v>0</v>
      </c>
      <c r="M2062" s="2">
        <f t="shared" si="778"/>
        <v>1.0799136069114423E-2</v>
      </c>
      <c r="N2062" s="1">
        <v>765</v>
      </c>
      <c r="O2062" s="1">
        <v>6563</v>
      </c>
      <c r="Q2062" s="61">
        <v>80</v>
      </c>
      <c r="R2062" s="61"/>
      <c r="S2062" s="61"/>
      <c r="T2062" s="61"/>
      <c r="U2062" s="61"/>
      <c r="V2062" s="61"/>
      <c r="W2062" s="61"/>
      <c r="X2062" s="61"/>
      <c r="Y2062" s="61"/>
      <c r="Z2062" s="61"/>
      <c r="BB2062" s="7">
        <f>IF(Q2062&gt;0,RANK(Q2062,(N2062:P2062,Q2062:AE2062)),0)</f>
        <v>3</v>
      </c>
      <c r="BC2062" s="7">
        <f>IF(R2062&gt;0,RANK(R2062,(N2062:P2062,Q2062:AE2062)),0)</f>
        <v>0</v>
      </c>
      <c r="BD2062" s="7">
        <f>IF(T2062&gt;0,RANK(T2062,(N2062:P2062,Q2062:AE2062)),0)</f>
        <v>0</v>
      </c>
      <c r="BE2062" s="7">
        <f>IF(S2062&gt;0,RANK(S2062,(N2062:P2062,Q2062:AE2062)),0)</f>
        <v>0</v>
      </c>
      <c r="BF2062" s="2">
        <f t="shared" si="779"/>
        <v>1.079913606911447E-2</v>
      </c>
      <c r="BG2062" s="2">
        <f t="shared" si="780"/>
        <v>0</v>
      </c>
      <c r="BH2062" s="2">
        <f t="shared" si="781"/>
        <v>0</v>
      </c>
      <c r="BI2062" s="2">
        <f t="shared" si="782"/>
        <v>0</v>
      </c>
      <c r="BK2062" t="s">
        <v>458</v>
      </c>
      <c r="BL2062" t="s">
        <v>372</v>
      </c>
      <c r="BO2062" s="99">
        <v>48</v>
      </c>
      <c r="BP2062" s="97">
        <v>337</v>
      </c>
      <c r="BQ2062" s="103">
        <f t="shared" si="783"/>
        <v>48337</v>
      </c>
      <c r="BS2062" s="7" t="s">
        <v>2466</v>
      </c>
    </row>
    <row r="2063" spans="1:71" ht="14" hidden="1" customHeight="1" outlineLevel="1" x14ac:dyDescent="0.2">
      <c r="A2063" t="s">
        <v>24</v>
      </c>
      <c r="B2063" t="s">
        <v>372</v>
      </c>
      <c r="C2063" s="1">
        <f t="shared" si="774"/>
        <v>190310</v>
      </c>
      <c r="D2063" s="7">
        <f t="shared" si="784"/>
        <v>2</v>
      </c>
      <c r="E2063" s="7">
        <f t="shared" si="785"/>
        <v>1</v>
      </c>
      <c r="F2063" s="7">
        <f t="shared" si="786"/>
        <v>0</v>
      </c>
      <c r="G2063" s="1">
        <f t="shared" si="787"/>
        <v>101620</v>
      </c>
      <c r="H2063" s="2">
        <f t="shared" si="788"/>
        <v>0.533970889601177</v>
      </c>
      <c r="I2063" s="2"/>
      <c r="J2063" s="2">
        <f t="shared" si="775"/>
        <v>0.2261783406021754</v>
      </c>
      <c r="K2063" s="2">
        <f t="shared" si="776"/>
        <v>0.76014923020335246</v>
      </c>
      <c r="L2063" s="2">
        <f t="shared" si="777"/>
        <v>0</v>
      </c>
      <c r="M2063" s="2">
        <f t="shared" si="778"/>
        <v>1.3672429194472202E-2</v>
      </c>
      <c r="N2063" s="1">
        <v>43044</v>
      </c>
      <c r="O2063" s="1">
        <v>144664</v>
      </c>
      <c r="Q2063" s="61">
        <v>2602</v>
      </c>
      <c r="R2063" s="61"/>
      <c r="S2063" s="61"/>
      <c r="T2063" s="61"/>
      <c r="U2063" s="61"/>
      <c r="V2063" s="61"/>
      <c r="W2063" s="61"/>
      <c r="X2063" s="61"/>
      <c r="Y2063" s="61"/>
      <c r="Z2063" s="61"/>
      <c r="BB2063" s="7">
        <f>IF(Q2063&gt;0,RANK(Q2063,(N2063:P2063,Q2063:AE2063)),0)</f>
        <v>3</v>
      </c>
      <c r="BC2063" s="7">
        <f>IF(R2063&gt;0,RANK(R2063,(N2063:P2063,Q2063:AE2063)),0)</f>
        <v>0</v>
      </c>
      <c r="BD2063" s="7">
        <f>IF(T2063&gt;0,RANK(T2063,(N2063:P2063,Q2063:AE2063)),0)</f>
        <v>0</v>
      </c>
      <c r="BE2063" s="7">
        <f>IF(S2063&gt;0,RANK(S2063,(N2063:P2063,Q2063:AE2063)),0)</f>
        <v>0</v>
      </c>
      <c r="BF2063" s="2">
        <f t="shared" si="779"/>
        <v>1.3672429194472178E-2</v>
      </c>
      <c r="BG2063" s="2">
        <f t="shared" si="780"/>
        <v>0</v>
      </c>
      <c r="BH2063" s="2">
        <f t="shared" si="781"/>
        <v>0</v>
      </c>
      <c r="BI2063" s="2">
        <f t="shared" si="782"/>
        <v>0</v>
      </c>
      <c r="BK2063" t="s">
        <v>24</v>
      </c>
      <c r="BL2063" t="s">
        <v>372</v>
      </c>
      <c r="BO2063" s="99">
        <v>48</v>
      </c>
      <c r="BP2063" s="97">
        <v>339</v>
      </c>
      <c r="BQ2063" s="103">
        <f t="shared" si="783"/>
        <v>48339</v>
      </c>
      <c r="BS2063" s="7" t="s">
        <v>2466</v>
      </c>
    </row>
    <row r="2064" spans="1:71" ht="14" hidden="1" customHeight="1" outlineLevel="1" x14ac:dyDescent="0.2">
      <c r="A2064" t="s">
        <v>535</v>
      </c>
      <c r="B2064" t="s">
        <v>372</v>
      </c>
      <c r="C2064" s="1">
        <f t="shared" si="774"/>
        <v>4058</v>
      </c>
      <c r="D2064" s="7">
        <f t="shared" si="784"/>
        <v>2</v>
      </c>
      <c r="E2064" s="7">
        <f t="shared" si="785"/>
        <v>1</v>
      </c>
      <c r="F2064" s="7">
        <f t="shared" si="786"/>
        <v>0</v>
      </c>
      <c r="G2064" s="1">
        <f t="shared" si="787"/>
        <v>2518</v>
      </c>
      <c r="H2064" s="2">
        <f t="shared" si="788"/>
        <v>0.62050271069492358</v>
      </c>
      <c r="I2064" s="2"/>
      <c r="J2064" s="2">
        <f t="shared" si="775"/>
        <v>0.18482010842779695</v>
      </c>
      <c r="K2064" s="2">
        <f t="shared" si="776"/>
        <v>0.80532281912272052</v>
      </c>
      <c r="L2064" s="2">
        <f t="shared" si="777"/>
        <v>0</v>
      </c>
      <c r="M2064" s="2">
        <f t="shared" si="778"/>
        <v>9.857072449482529E-3</v>
      </c>
      <c r="N2064" s="1">
        <v>750</v>
      </c>
      <c r="O2064" s="1">
        <v>3268</v>
      </c>
      <c r="Q2064" s="61">
        <v>40</v>
      </c>
      <c r="R2064" s="61"/>
      <c r="S2064" s="61"/>
      <c r="T2064" s="61"/>
      <c r="U2064" s="61"/>
      <c r="V2064" s="61"/>
      <c r="W2064" s="61"/>
      <c r="X2064" s="61"/>
      <c r="Y2064" s="61"/>
      <c r="Z2064" s="61"/>
      <c r="BB2064" s="7">
        <f>IF(Q2064&gt;0,RANK(Q2064,(N2064:P2064,Q2064:AE2064)),0)</f>
        <v>3</v>
      </c>
      <c r="BC2064" s="7">
        <f>IF(R2064&gt;0,RANK(R2064,(N2064:P2064,Q2064:AE2064)),0)</f>
        <v>0</v>
      </c>
      <c r="BD2064" s="7">
        <f>IF(T2064&gt;0,RANK(T2064,(N2064:P2064,Q2064:AE2064)),0)</f>
        <v>0</v>
      </c>
      <c r="BE2064" s="7">
        <f>IF(S2064&gt;0,RANK(S2064,(N2064:P2064,Q2064:AE2064)),0)</f>
        <v>0</v>
      </c>
      <c r="BF2064" s="2">
        <f t="shared" si="779"/>
        <v>9.857072449482503E-3</v>
      </c>
      <c r="BG2064" s="2">
        <f t="shared" si="780"/>
        <v>0</v>
      </c>
      <c r="BH2064" s="2">
        <f t="shared" si="781"/>
        <v>0</v>
      </c>
      <c r="BI2064" s="2">
        <f t="shared" si="782"/>
        <v>0</v>
      </c>
      <c r="BK2064" t="s">
        <v>535</v>
      </c>
      <c r="BL2064" t="s">
        <v>372</v>
      </c>
      <c r="BO2064" s="99">
        <v>48</v>
      </c>
      <c r="BP2064" s="97">
        <v>341</v>
      </c>
      <c r="BQ2064" s="103">
        <f t="shared" si="783"/>
        <v>48341</v>
      </c>
      <c r="BS2064" s="7" t="s">
        <v>2466</v>
      </c>
    </row>
    <row r="2065" spans="1:71" ht="14" hidden="1" customHeight="1" outlineLevel="1" x14ac:dyDescent="0.2">
      <c r="A2065" t="s">
        <v>1714</v>
      </c>
      <c r="B2065" t="s">
        <v>372</v>
      </c>
      <c r="C2065" s="1">
        <f t="shared" si="774"/>
        <v>4221</v>
      </c>
      <c r="D2065" s="7">
        <f t="shared" si="784"/>
        <v>2</v>
      </c>
      <c r="E2065" s="7">
        <f t="shared" si="785"/>
        <v>1</v>
      </c>
      <c r="F2065" s="7">
        <f t="shared" si="786"/>
        <v>0</v>
      </c>
      <c r="G2065" s="1">
        <f t="shared" si="787"/>
        <v>1859</v>
      </c>
      <c r="H2065" s="2">
        <f t="shared" si="788"/>
        <v>0.44041696280502252</v>
      </c>
      <c r="I2065" s="2"/>
      <c r="J2065" s="2">
        <f t="shared" si="775"/>
        <v>0.2745794835347074</v>
      </c>
      <c r="K2065" s="2">
        <f t="shared" si="776"/>
        <v>0.71499644633972992</v>
      </c>
      <c r="L2065" s="2">
        <f t="shared" si="777"/>
        <v>0</v>
      </c>
      <c r="M2065" s="2">
        <f t="shared" si="778"/>
        <v>1.0424070125562679E-2</v>
      </c>
      <c r="N2065" s="1">
        <v>1159</v>
      </c>
      <c r="O2065" s="1">
        <v>3018</v>
      </c>
      <c r="Q2065" s="61">
        <v>44</v>
      </c>
      <c r="R2065" s="61"/>
      <c r="S2065" s="61"/>
      <c r="T2065" s="61"/>
      <c r="U2065" s="61"/>
      <c r="V2065" s="61"/>
      <c r="W2065" s="61"/>
      <c r="X2065" s="61"/>
      <c r="Y2065" s="61"/>
      <c r="Z2065" s="61"/>
      <c r="BB2065" s="7">
        <f>IF(Q2065&gt;0,RANK(Q2065,(N2065:P2065,Q2065:AE2065)),0)</f>
        <v>3</v>
      </c>
      <c r="BC2065" s="7">
        <f>IF(R2065&gt;0,RANK(R2065,(N2065:P2065,Q2065:AE2065)),0)</f>
        <v>0</v>
      </c>
      <c r="BD2065" s="7">
        <f>IF(T2065&gt;0,RANK(T2065,(N2065:P2065,Q2065:AE2065)),0)</f>
        <v>0</v>
      </c>
      <c r="BE2065" s="7">
        <f>IF(S2065&gt;0,RANK(S2065,(N2065:P2065,Q2065:AE2065)),0)</f>
        <v>0</v>
      </c>
      <c r="BF2065" s="2">
        <f t="shared" si="779"/>
        <v>1.0424070125562663E-2</v>
      </c>
      <c r="BG2065" s="2">
        <f t="shared" si="780"/>
        <v>0</v>
      </c>
      <c r="BH2065" s="2">
        <f t="shared" si="781"/>
        <v>0</v>
      </c>
      <c r="BI2065" s="2">
        <f t="shared" si="782"/>
        <v>0</v>
      </c>
      <c r="BK2065" t="s">
        <v>1714</v>
      </c>
      <c r="BL2065" t="s">
        <v>372</v>
      </c>
      <c r="BO2065" s="99">
        <v>48</v>
      </c>
      <c r="BP2065" s="97">
        <v>343</v>
      </c>
      <c r="BQ2065" s="103">
        <f t="shared" si="783"/>
        <v>48343</v>
      </c>
      <c r="BS2065" s="7" t="s">
        <v>2466</v>
      </c>
    </row>
    <row r="2066" spans="1:71" ht="14" hidden="1" customHeight="1" outlineLevel="1" x14ac:dyDescent="0.2">
      <c r="A2066" t="s">
        <v>2013</v>
      </c>
      <c r="B2066" t="s">
        <v>372</v>
      </c>
      <c r="C2066" s="1">
        <f t="shared" si="774"/>
        <v>497</v>
      </c>
      <c r="D2066" s="7">
        <f t="shared" si="784"/>
        <v>2</v>
      </c>
      <c r="E2066" s="7">
        <f t="shared" si="785"/>
        <v>1</v>
      </c>
      <c r="F2066" s="7">
        <f t="shared" si="786"/>
        <v>0</v>
      </c>
      <c r="G2066" s="1">
        <f t="shared" si="787"/>
        <v>423</v>
      </c>
      <c r="H2066" s="2">
        <f t="shared" si="788"/>
        <v>0.85110663983903423</v>
      </c>
      <c r="I2066" s="2"/>
      <c r="J2066" s="2">
        <f t="shared" si="775"/>
        <v>7.0422535211267609E-2</v>
      </c>
      <c r="K2066" s="2">
        <f t="shared" si="776"/>
        <v>0.92152917505030185</v>
      </c>
      <c r="L2066" s="2">
        <f t="shared" si="777"/>
        <v>0</v>
      </c>
      <c r="M2066" s="2">
        <f t="shared" si="778"/>
        <v>8.0482897384305252E-3</v>
      </c>
      <c r="N2066" s="1">
        <v>35</v>
      </c>
      <c r="O2066" s="1">
        <v>458</v>
      </c>
      <c r="Q2066" s="61">
        <v>4</v>
      </c>
      <c r="R2066" s="61"/>
      <c r="S2066" s="61"/>
      <c r="T2066" s="61"/>
      <c r="U2066" s="61"/>
      <c r="V2066" s="61"/>
      <c r="W2066" s="61"/>
      <c r="X2066" s="61"/>
      <c r="Y2066" s="61"/>
      <c r="Z2066" s="61"/>
      <c r="BB2066" s="7">
        <f>IF(Q2066&gt;0,RANK(Q2066,(N2066:P2066,Q2066:AE2066)),0)</f>
        <v>3</v>
      </c>
      <c r="BC2066" s="7">
        <f>IF(R2066&gt;0,RANK(R2066,(N2066:P2066,Q2066:AE2066)),0)</f>
        <v>0</v>
      </c>
      <c r="BD2066" s="7">
        <f>IF(T2066&gt;0,RANK(T2066,(N2066:P2066,Q2066:AE2066)),0)</f>
        <v>0</v>
      </c>
      <c r="BE2066" s="7">
        <f>IF(S2066&gt;0,RANK(S2066,(N2066:P2066,Q2066:AE2066)),0)</f>
        <v>0</v>
      </c>
      <c r="BF2066" s="2">
        <f t="shared" si="779"/>
        <v>8.0482897384305842E-3</v>
      </c>
      <c r="BG2066" s="2">
        <f t="shared" si="780"/>
        <v>0</v>
      </c>
      <c r="BH2066" s="2">
        <f t="shared" si="781"/>
        <v>0</v>
      </c>
      <c r="BI2066" s="2">
        <f t="shared" si="782"/>
        <v>0</v>
      </c>
      <c r="BK2066" t="s">
        <v>2013</v>
      </c>
      <c r="BL2066" t="s">
        <v>372</v>
      </c>
      <c r="BO2066" s="99">
        <v>48</v>
      </c>
      <c r="BP2066" s="97">
        <v>345</v>
      </c>
      <c r="BQ2066" s="103">
        <f t="shared" si="783"/>
        <v>48345</v>
      </c>
      <c r="BS2066" s="7" t="s">
        <v>2466</v>
      </c>
    </row>
    <row r="2067" spans="1:71" ht="14" hidden="1" customHeight="1" outlineLevel="1" x14ac:dyDescent="0.2">
      <c r="A2067" t="s">
        <v>1355</v>
      </c>
      <c r="B2067" t="s">
        <v>372</v>
      </c>
      <c r="C2067" s="1">
        <f t="shared" si="774"/>
        <v>21518</v>
      </c>
      <c r="D2067" s="7">
        <f t="shared" si="784"/>
        <v>2</v>
      </c>
      <c r="E2067" s="7">
        <f t="shared" si="785"/>
        <v>1</v>
      </c>
      <c r="F2067" s="7">
        <f t="shared" si="786"/>
        <v>0</v>
      </c>
      <c r="G2067" s="1">
        <f t="shared" si="787"/>
        <v>7568</v>
      </c>
      <c r="H2067" s="2">
        <f t="shared" si="788"/>
        <v>0.35170554884282929</v>
      </c>
      <c r="I2067" s="2"/>
      <c r="J2067" s="2">
        <f t="shared" si="775"/>
        <v>0.3180128264708616</v>
      </c>
      <c r="K2067" s="2">
        <f t="shared" si="776"/>
        <v>0.66971837531369083</v>
      </c>
      <c r="L2067" s="2">
        <f t="shared" si="777"/>
        <v>0</v>
      </c>
      <c r="M2067" s="2">
        <f t="shared" si="778"/>
        <v>1.2268798215447574E-2</v>
      </c>
      <c r="N2067" s="1">
        <v>6843</v>
      </c>
      <c r="O2067" s="1">
        <v>14411</v>
      </c>
      <c r="Q2067" s="61">
        <v>264</v>
      </c>
      <c r="R2067" s="61"/>
      <c r="S2067" s="61"/>
      <c r="T2067" s="61"/>
      <c r="U2067" s="61"/>
      <c r="V2067" s="61"/>
      <c r="W2067" s="61"/>
      <c r="X2067" s="61"/>
      <c r="Y2067" s="61"/>
      <c r="Z2067" s="61"/>
      <c r="BB2067" s="7">
        <f>IF(Q2067&gt;0,RANK(Q2067,(N2067:P2067,Q2067:AE2067)),0)</f>
        <v>3</v>
      </c>
      <c r="BC2067" s="7">
        <f>IF(R2067&gt;0,RANK(R2067,(N2067:P2067,Q2067:AE2067)),0)</f>
        <v>0</v>
      </c>
      <c r="BD2067" s="7">
        <f>IF(T2067&gt;0,RANK(T2067,(N2067:P2067,Q2067:AE2067)),0)</f>
        <v>0</v>
      </c>
      <c r="BE2067" s="7">
        <f>IF(S2067&gt;0,RANK(S2067,(N2067:P2067,Q2067:AE2067)),0)</f>
        <v>0</v>
      </c>
      <c r="BF2067" s="2">
        <f t="shared" si="779"/>
        <v>1.2268798215447532E-2</v>
      </c>
      <c r="BG2067" s="2">
        <f t="shared" si="780"/>
        <v>0</v>
      </c>
      <c r="BH2067" s="2">
        <f t="shared" si="781"/>
        <v>0</v>
      </c>
      <c r="BI2067" s="2">
        <f t="shared" si="782"/>
        <v>0</v>
      </c>
      <c r="BK2067" t="s">
        <v>1355</v>
      </c>
      <c r="BL2067" t="s">
        <v>372</v>
      </c>
      <c r="BO2067" s="99">
        <v>48</v>
      </c>
      <c r="BP2067" s="97">
        <v>347</v>
      </c>
      <c r="BQ2067" s="103">
        <f t="shared" si="783"/>
        <v>48347</v>
      </c>
      <c r="BS2067" s="7" t="s">
        <v>2466</v>
      </c>
    </row>
    <row r="2068" spans="1:71" ht="14" hidden="1" customHeight="1" outlineLevel="1" x14ac:dyDescent="0.2">
      <c r="A2068" t="s">
        <v>2446</v>
      </c>
      <c r="B2068" t="s">
        <v>372</v>
      </c>
      <c r="C2068" s="1">
        <f t="shared" si="774"/>
        <v>14408</v>
      </c>
      <c r="D2068" s="7">
        <f t="shared" si="784"/>
        <v>2</v>
      </c>
      <c r="E2068" s="7">
        <f t="shared" si="785"/>
        <v>1</v>
      </c>
      <c r="F2068" s="7">
        <f t="shared" si="786"/>
        <v>0</v>
      </c>
      <c r="G2068" s="1">
        <f t="shared" si="787"/>
        <v>7407</v>
      </c>
      <c r="H2068" s="2">
        <f t="shared" si="788"/>
        <v>0.51408939478067739</v>
      </c>
      <c r="I2068" s="2"/>
      <c r="J2068" s="2">
        <f t="shared" si="775"/>
        <v>0.23674347584675182</v>
      </c>
      <c r="K2068" s="2">
        <f t="shared" si="776"/>
        <v>0.75083287062742921</v>
      </c>
      <c r="L2068" s="2">
        <f t="shared" si="777"/>
        <v>0</v>
      </c>
      <c r="M2068" s="2">
        <f t="shared" si="778"/>
        <v>1.2423653525818978E-2</v>
      </c>
      <c r="N2068" s="1">
        <v>3411</v>
      </c>
      <c r="O2068" s="1">
        <v>10818</v>
      </c>
      <c r="Q2068" s="61">
        <v>179</v>
      </c>
      <c r="R2068" s="61"/>
      <c r="S2068" s="61"/>
      <c r="T2068" s="61"/>
      <c r="U2068" s="61"/>
      <c r="V2068" s="61"/>
      <c r="W2068" s="61"/>
      <c r="X2068" s="61"/>
      <c r="Y2068" s="61"/>
      <c r="Z2068" s="61"/>
      <c r="BB2068" s="7">
        <f>IF(Q2068&gt;0,RANK(Q2068,(N2068:P2068,Q2068:AE2068)),0)</f>
        <v>3</v>
      </c>
      <c r="BC2068" s="7">
        <f>IF(R2068&gt;0,RANK(R2068,(N2068:P2068,Q2068:AE2068)),0)</f>
        <v>0</v>
      </c>
      <c r="BD2068" s="7">
        <f>IF(T2068&gt;0,RANK(T2068,(N2068:P2068,Q2068:AE2068)),0)</f>
        <v>0</v>
      </c>
      <c r="BE2068" s="7">
        <f>IF(S2068&gt;0,RANK(S2068,(N2068:P2068,Q2068:AE2068)),0)</f>
        <v>0</v>
      </c>
      <c r="BF2068" s="2">
        <f t="shared" si="779"/>
        <v>1.2423653525818989E-2</v>
      </c>
      <c r="BG2068" s="2">
        <f t="shared" si="780"/>
        <v>0</v>
      </c>
      <c r="BH2068" s="2">
        <f t="shared" si="781"/>
        <v>0</v>
      </c>
      <c r="BI2068" s="2">
        <f t="shared" si="782"/>
        <v>0</v>
      </c>
      <c r="BK2068" t="s">
        <v>2446</v>
      </c>
      <c r="BL2068" t="s">
        <v>372</v>
      </c>
      <c r="BO2068" s="99">
        <v>48</v>
      </c>
      <c r="BP2068" s="97">
        <v>349</v>
      </c>
      <c r="BQ2068" s="103">
        <f t="shared" si="783"/>
        <v>48349</v>
      </c>
      <c r="BS2068" s="7" t="s">
        <v>2466</v>
      </c>
    </row>
    <row r="2069" spans="1:71" ht="14" hidden="1" customHeight="1" outlineLevel="1" x14ac:dyDescent="0.2">
      <c r="A2069" t="s">
        <v>571</v>
      </c>
      <c r="B2069" t="s">
        <v>372</v>
      </c>
      <c r="C2069" s="1">
        <f t="shared" si="774"/>
        <v>4670</v>
      </c>
      <c r="D2069" s="7">
        <f t="shared" si="784"/>
        <v>2</v>
      </c>
      <c r="E2069" s="7">
        <f t="shared" si="785"/>
        <v>1</v>
      </c>
      <c r="F2069" s="7">
        <f t="shared" si="786"/>
        <v>0</v>
      </c>
      <c r="G2069" s="1">
        <f t="shared" si="787"/>
        <v>2901</v>
      </c>
      <c r="H2069" s="2">
        <f t="shared" si="788"/>
        <v>0.62119914346895078</v>
      </c>
      <c r="I2069" s="2"/>
      <c r="J2069" s="2">
        <f t="shared" si="775"/>
        <v>0.18629550321199143</v>
      </c>
      <c r="K2069" s="2">
        <f t="shared" si="776"/>
        <v>0.80749464668094217</v>
      </c>
      <c r="L2069" s="2">
        <f t="shared" si="777"/>
        <v>0</v>
      </c>
      <c r="M2069" s="2">
        <f t="shared" si="778"/>
        <v>6.209850107066428E-3</v>
      </c>
      <c r="N2069" s="1">
        <v>870</v>
      </c>
      <c r="O2069" s="1">
        <v>3771</v>
      </c>
      <c r="Q2069" s="61">
        <v>29</v>
      </c>
      <c r="R2069" s="61"/>
      <c r="S2069" s="61"/>
      <c r="T2069" s="61"/>
      <c r="U2069" s="61"/>
      <c r="V2069" s="61"/>
      <c r="W2069" s="61"/>
      <c r="X2069" s="61"/>
      <c r="Y2069" s="61"/>
      <c r="Z2069" s="61"/>
      <c r="BB2069" s="7">
        <f>IF(Q2069&gt;0,RANK(Q2069,(N2069:P2069,Q2069:AE2069)),0)</f>
        <v>3</v>
      </c>
      <c r="BC2069" s="7">
        <f>IF(R2069&gt;0,RANK(R2069,(N2069:P2069,Q2069:AE2069)),0)</f>
        <v>0</v>
      </c>
      <c r="BD2069" s="7">
        <f>IF(T2069&gt;0,RANK(T2069,(N2069:P2069,Q2069:AE2069)),0)</f>
        <v>0</v>
      </c>
      <c r="BE2069" s="7">
        <f>IF(S2069&gt;0,RANK(S2069,(N2069:P2069,Q2069:AE2069)),0)</f>
        <v>0</v>
      </c>
      <c r="BF2069" s="2">
        <f t="shared" si="779"/>
        <v>6.2098501070663812E-3</v>
      </c>
      <c r="BG2069" s="2">
        <f t="shared" si="780"/>
        <v>0</v>
      </c>
      <c r="BH2069" s="2">
        <f t="shared" si="781"/>
        <v>0</v>
      </c>
      <c r="BI2069" s="2">
        <f t="shared" si="782"/>
        <v>0</v>
      </c>
      <c r="BK2069" t="s">
        <v>571</v>
      </c>
      <c r="BL2069" t="s">
        <v>372</v>
      </c>
      <c r="BO2069" s="99">
        <v>48</v>
      </c>
      <c r="BP2069" s="97">
        <v>351</v>
      </c>
      <c r="BQ2069" s="103">
        <f t="shared" si="783"/>
        <v>48351</v>
      </c>
      <c r="BS2069" s="7" t="s">
        <v>2466</v>
      </c>
    </row>
    <row r="2070" spans="1:71" ht="14" hidden="1" customHeight="1" outlineLevel="1" x14ac:dyDescent="0.2">
      <c r="A2070" t="s">
        <v>2447</v>
      </c>
      <c r="B2070" t="s">
        <v>372</v>
      </c>
      <c r="C2070" s="1">
        <f t="shared" si="774"/>
        <v>4058</v>
      </c>
      <c r="D2070" s="7">
        <f t="shared" si="784"/>
        <v>2</v>
      </c>
      <c r="E2070" s="7">
        <f t="shared" si="785"/>
        <v>1</v>
      </c>
      <c r="F2070" s="7">
        <f t="shared" si="786"/>
        <v>0</v>
      </c>
      <c r="G2070" s="1">
        <f t="shared" si="787"/>
        <v>2393</v>
      </c>
      <c r="H2070" s="2">
        <f t="shared" si="788"/>
        <v>0.58969935929029083</v>
      </c>
      <c r="I2070" s="2"/>
      <c r="J2070" s="2">
        <f t="shared" si="775"/>
        <v>0.1988664366683095</v>
      </c>
      <c r="K2070" s="2">
        <f t="shared" si="776"/>
        <v>0.78856579595860032</v>
      </c>
      <c r="L2070" s="2">
        <f t="shared" si="777"/>
        <v>0</v>
      </c>
      <c r="M2070" s="2">
        <f t="shared" si="778"/>
        <v>1.2567767373090177E-2</v>
      </c>
      <c r="N2070" s="1">
        <v>807</v>
      </c>
      <c r="O2070" s="1">
        <v>3200</v>
      </c>
      <c r="Q2070" s="61">
        <v>51</v>
      </c>
      <c r="R2070" s="61"/>
      <c r="S2070" s="61"/>
      <c r="T2070" s="61"/>
      <c r="U2070" s="61"/>
      <c r="V2070" s="61"/>
      <c r="W2070" s="61"/>
      <c r="X2070" s="61"/>
      <c r="Y2070" s="61"/>
      <c r="Z2070" s="61"/>
      <c r="BB2070" s="7">
        <f>IF(Q2070&gt;0,RANK(Q2070,(N2070:P2070,Q2070:AE2070)),0)</f>
        <v>3</v>
      </c>
      <c r="BC2070" s="7">
        <f>IF(R2070&gt;0,RANK(R2070,(N2070:P2070,Q2070:AE2070)),0)</f>
        <v>0</v>
      </c>
      <c r="BD2070" s="7">
        <f>IF(T2070&gt;0,RANK(T2070,(N2070:P2070,Q2070:AE2070)),0)</f>
        <v>0</v>
      </c>
      <c r="BE2070" s="7">
        <f>IF(S2070&gt;0,RANK(S2070,(N2070:P2070,Q2070:AE2070)),0)</f>
        <v>0</v>
      </c>
      <c r="BF2070" s="2">
        <f t="shared" si="779"/>
        <v>1.2567767373090193E-2</v>
      </c>
      <c r="BG2070" s="2">
        <f t="shared" si="780"/>
        <v>0</v>
      </c>
      <c r="BH2070" s="2">
        <f t="shared" si="781"/>
        <v>0</v>
      </c>
      <c r="BI2070" s="2">
        <f t="shared" si="782"/>
        <v>0</v>
      </c>
      <c r="BK2070" t="s">
        <v>2447</v>
      </c>
      <c r="BL2070" t="s">
        <v>372</v>
      </c>
      <c r="BO2070" s="99">
        <v>48</v>
      </c>
      <c r="BP2070" s="97">
        <v>353</v>
      </c>
      <c r="BQ2070" s="103">
        <f t="shared" si="783"/>
        <v>48353</v>
      </c>
      <c r="BS2070" s="7" t="s">
        <v>2466</v>
      </c>
    </row>
    <row r="2071" spans="1:71" ht="14" hidden="1" customHeight="1" outlineLevel="1" x14ac:dyDescent="0.2">
      <c r="A2071" t="s">
        <v>1900</v>
      </c>
      <c r="B2071" t="s">
        <v>372</v>
      </c>
      <c r="C2071" s="1">
        <f t="shared" si="774"/>
        <v>93950</v>
      </c>
      <c r="D2071" s="7">
        <f t="shared" si="784"/>
        <v>2</v>
      </c>
      <c r="E2071" s="7">
        <f t="shared" si="785"/>
        <v>1</v>
      </c>
      <c r="F2071" s="7">
        <f t="shared" si="786"/>
        <v>0</v>
      </c>
      <c r="G2071" s="1">
        <f t="shared" si="787"/>
        <v>13198</v>
      </c>
      <c r="H2071" s="2">
        <f t="shared" si="788"/>
        <v>0.14047897817988292</v>
      </c>
      <c r="I2071" s="2"/>
      <c r="J2071" s="2">
        <f t="shared" si="775"/>
        <v>0.42277807344332091</v>
      </c>
      <c r="K2071" s="2">
        <f t="shared" si="776"/>
        <v>0.56325705162320383</v>
      </c>
      <c r="L2071" s="2">
        <f t="shared" si="777"/>
        <v>0</v>
      </c>
      <c r="M2071" s="2">
        <f t="shared" si="778"/>
        <v>1.3964874933475313E-2</v>
      </c>
      <c r="N2071" s="1">
        <v>39720</v>
      </c>
      <c r="O2071" s="1">
        <v>52918</v>
      </c>
      <c r="Q2071" s="61">
        <v>1312</v>
      </c>
      <c r="R2071" s="61"/>
      <c r="S2071" s="61"/>
      <c r="T2071" s="61"/>
      <c r="U2071" s="61"/>
      <c r="V2071" s="61"/>
      <c r="W2071" s="61"/>
      <c r="X2071" s="61"/>
      <c r="Y2071" s="61"/>
      <c r="Z2071" s="61"/>
      <c r="BB2071" s="7">
        <f>IF(Q2071&gt;0,RANK(Q2071,(N2071:P2071,Q2071:AE2071)),0)</f>
        <v>3</v>
      </c>
      <c r="BC2071" s="7">
        <f>IF(R2071&gt;0,RANK(R2071,(N2071:P2071,Q2071:AE2071)),0)</f>
        <v>0</v>
      </c>
      <c r="BD2071" s="7">
        <f>IF(T2071&gt;0,RANK(T2071,(N2071:P2071,Q2071:AE2071)),0)</f>
        <v>0</v>
      </c>
      <c r="BE2071" s="7">
        <f>IF(S2071&gt;0,RANK(S2071,(N2071:P2071,Q2071:AE2071)),0)</f>
        <v>0</v>
      </c>
      <c r="BF2071" s="2">
        <f t="shared" si="779"/>
        <v>1.3964874933475252E-2</v>
      </c>
      <c r="BG2071" s="2">
        <f t="shared" si="780"/>
        <v>0</v>
      </c>
      <c r="BH2071" s="2">
        <f t="shared" si="781"/>
        <v>0</v>
      </c>
      <c r="BI2071" s="2">
        <f t="shared" si="782"/>
        <v>0</v>
      </c>
      <c r="BK2071" t="s">
        <v>1900</v>
      </c>
      <c r="BL2071" t="s">
        <v>372</v>
      </c>
      <c r="BO2071" s="99">
        <v>48</v>
      </c>
      <c r="BP2071" s="97">
        <v>355</v>
      </c>
      <c r="BQ2071" s="103">
        <f t="shared" si="783"/>
        <v>48355</v>
      </c>
      <c r="BS2071" s="7" t="s">
        <v>2466</v>
      </c>
    </row>
    <row r="2072" spans="1:71" ht="14" hidden="1" customHeight="1" outlineLevel="1" x14ac:dyDescent="0.2">
      <c r="A2072" t="s">
        <v>715</v>
      </c>
      <c r="B2072" t="s">
        <v>372</v>
      </c>
      <c r="C2072" s="1">
        <f t="shared" si="774"/>
        <v>2407</v>
      </c>
      <c r="D2072" s="7">
        <f t="shared" si="784"/>
        <v>2</v>
      </c>
      <c r="E2072" s="7">
        <f t="shared" si="785"/>
        <v>1</v>
      </c>
      <c r="F2072" s="7">
        <f t="shared" si="786"/>
        <v>0</v>
      </c>
      <c r="G2072" s="1">
        <f t="shared" si="787"/>
        <v>1957</v>
      </c>
      <c r="H2072" s="2">
        <f t="shared" si="788"/>
        <v>0.8130452845866224</v>
      </c>
      <c r="I2072" s="2"/>
      <c r="J2072" s="2">
        <f t="shared" si="775"/>
        <v>8.8076443705857918E-2</v>
      </c>
      <c r="K2072" s="2">
        <f t="shared" si="776"/>
        <v>0.90112172829248027</v>
      </c>
      <c r="L2072" s="2">
        <f t="shared" si="777"/>
        <v>0</v>
      </c>
      <c r="M2072" s="2">
        <f t="shared" si="778"/>
        <v>1.0801828001661851E-2</v>
      </c>
      <c r="N2072" s="1">
        <v>212</v>
      </c>
      <c r="O2072" s="1">
        <v>2169</v>
      </c>
      <c r="Q2072" s="61">
        <v>26</v>
      </c>
      <c r="R2072" s="61"/>
      <c r="S2072" s="61"/>
      <c r="T2072" s="61"/>
      <c r="U2072" s="61"/>
      <c r="V2072" s="61"/>
      <c r="W2072" s="61"/>
      <c r="X2072" s="61"/>
      <c r="Y2072" s="61"/>
      <c r="Z2072" s="61"/>
      <c r="BB2072" s="7">
        <f>IF(Q2072&gt;0,RANK(Q2072,(N2072:P2072,Q2072:AE2072)),0)</f>
        <v>3</v>
      </c>
      <c r="BC2072" s="7">
        <f>IF(R2072&gt;0,RANK(R2072,(N2072:P2072,Q2072:AE2072)),0)</f>
        <v>0</v>
      </c>
      <c r="BD2072" s="7">
        <f>IF(T2072&gt;0,RANK(T2072,(N2072:P2072,Q2072:AE2072)),0)</f>
        <v>0</v>
      </c>
      <c r="BE2072" s="7">
        <f>IF(S2072&gt;0,RANK(S2072,(N2072:P2072,Q2072:AE2072)),0)</f>
        <v>0</v>
      </c>
      <c r="BF2072" s="2">
        <f t="shared" si="779"/>
        <v>1.0801828001661819E-2</v>
      </c>
      <c r="BG2072" s="2">
        <f t="shared" si="780"/>
        <v>0</v>
      </c>
      <c r="BH2072" s="2">
        <f t="shared" si="781"/>
        <v>0</v>
      </c>
      <c r="BI2072" s="2">
        <f t="shared" si="782"/>
        <v>0</v>
      </c>
      <c r="BK2072" t="s">
        <v>715</v>
      </c>
      <c r="BL2072" t="s">
        <v>372</v>
      </c>
      <c r="BO2072" s="99">
        <v>48</v>
      </c>
      <c r="BP2072" s="97">
        <v>357</v>
      </c>
      <c r="BQ2072" s="103">
        <f t="shared" si="783"/>
        <v>48357</v>
      </c>
      <c r="BS2072" s="7" t="s">
        <v>2466</v>
      </c>
    </row>
    <row r="2073" spans="1:71" ht="14" hidden="1" customHeight="1" outlineLevel="1" x14ac:dyDescent="0.2">
      <c r="A2073" t="s">
        <v>951</v>
      </c>
      <c r="B2073" t="s">
        <v>372</v>
      </c>
      <c r="C2073" s="1">
        <f t="shared" si="774"/>
        <v>809</v>
      </c>
      <c r="D2073" s="7">
        <f t="shared" si="784"/>
        <v>2</v>
      </c>
      <c r="E2073" s="7">
        <f t="shared" si="785"/>
        <v>1</v>
      </c>
      <c r="F2073" s="7">
        <f t="shared" si="786"/>
        <v>0</v>
      </c>
      <c r="G2073" s="1">
        <f t="shared" si="787"/>
        <v>680</v>
      </c>
      <c r="H2073" s="2">
        <f t="shared" si="788"/>
        <v>0.84054388133498148</v>
      </c>
      <c r="I2073" s="2"/>
      <c r="J2073" s="2">
        <f t="shared" si="775"/>
        <v>7.6637824474660068E-2</v>
      </c>
      <c r="K2073" s="2">
        <f t="shared" si="776"/>
        <v>0.91718170580964153</v>
      </c>
      <c r="L2073" s="2">
        <f t="shared" si="777"/>
        <v>0</v>
      </c>
      <c r="M2073" s="2">
        <f t="shared" si="778"/>
        <v>6.1804697156984112E-3</v>
      </c>
      <c r="N2073" s="1">
        <v>62</v>
      </c>
      <c r="O2073" s="1">
        <v>742</v>
      </c>
      <c r="Q2073" s="61">
        <v>5</v>
      </c>
      <c r="R2073" s="61"/>
      <c r="S2073" s="61"/>
      <c r="T2073" s="61"/>
      <c r="U2073" s="61"/>
      <c r="V2073" s="61"/>
      <c r="W2073" s="61"/>
      <c r="X2073" s="61"/>
      <c r="Y2073" s="61"/>
      <c r="Z2073" s="61"/>
      <c r="BB2073" s="7">
        <f>IF(Q2073&gt;0,RANK(Q2073,(N2073:P2073,Q2073:AE2073)),0)</f>
        <v>3</v>
      </c>
      <c r="BC2073" s="7">
        <f>IF(R2073&gt;0,RANK(R2073,(N2073:P2073,Q2073:AE2073)),0)</f>
        <v>0</v>
      </c>
      <c r="BD2073" s="7">
        <f>IF(T2073&gt;0,RANK(T2073,(N2073:P2073,Q2073:AE2073)),0)</f>
        <v>0</v>
      </c>
      <c r="BE2073" s="7">
        <f>IF(S2073&gt;0,RANK(S2073,(N2073:P2073,Q2073:AE2073)),0)</f>
        <v>0</v>
      </c>
      <c r="BF2073" s="2">
        <f t="shared" si="779"/>
        <v>6.180469715698393E-3</v>
      </c>
      <c r="BG2073" s="2">
        <f t="shared" si="780"/>
        <v>0</v>
      </c>
      <c r="BH2073" s="2">
        <f t="shared" si="781"/>
        <v>0</v>
      </c>
      <c r="BI2073" s="2">
        <f t="shared" si="782"/>
        <v>0</v>
      </c>
      <c r="BK2073" t="s">
        <v>951</v>
      </c>
      <c r="BL2073" t="s">
        <v>372</v>
      </c>
      <c r="BO2073" s="99">
        <v>48</v>
      </c>
      <c r="BP2073" s="97">
        <v>359</v>
      </c>
      <c r="BQ2073" s="103">
        <f t="shared" si="783"/>
        <v>48359</v>
      </c>
      <c r="BS2073" s="7" t="s">
        <v>2466</v>
      </c>
    </row>
    <row r="2074" spans="1:71" ht="14" hidden="1" customHeight="1" outlineLevel="1" x14ac:dyDescent="0.2">
      <c r="A2074" t="s">
        <v>1082</v>
      </c>
      <c r="B2074" t="s">
        <v>372</v>
      </c>
      <c r="C2074" s="1">
        <f t="shared" si="774"/>
        <v>26286</v>
      </c>
      <c r="D2074" s="7">
        <f t="shared" si="784"/>
        <v>2</v>
      </c>
      <c r="E2074" s="7">
        <f t="shared" si="785"/>
        <v>1</v>
      </c>
      <c r="F2074" s="7">
        <f t="shared" si="786"/>
        <v>0</v>
      </c>
      <c r="G2074" s="1">
        <f t="shared" si="787"/>
        <v>17376</v>
      </c>
      <c r="H2074" s="2">
        <f t="shared" si="788"/>
        <v>0.66103629308377088</v>
      </c>
      <c r="I2074" s="2"/>
      <c r="J2074" s="2">
        <f t="shared" si="775"/>
        <v>0.16541124552993988</v>
      </c>
      <c r="K2074" s="2">
        <f t="shared" si="776"/>
        <v>0.82644753861371067</v>
      </c>
      <c r="L2074" s="2">
        <f t="shared" si="777"/>
        <v>0</v>
      </c>
      <c r="M2074" s="2">
        <f t="shared" si="778"/>
        <v>8.1412158563494152E-3</v>
      </c>
      <c r="N2074" s="1">
        <v>4348</v>
      </c>
      <c r="O2074" s="1">
        <v>21724</v>
      </c>
      <c r="Q2074" s="61">
        <v>214</v>
      </c>
      <c r="R2074" s="61"/>
      <c r="S2074" s="61"/>
      <c r="T2074" s="61"/>
      <c r="U2074" s="61"/>
      <c r="V2074" s="61"/>
      <c r="W2074" s="61"/>
      <c r="X2074" s="61"/>
      <c r="Y2074" s="61"/>
      <c r="Z2074" s="61"/>
      <c r="BB2074" s="7">
        <f>IF(Q2074&gt;0,RANK(Q2074,(N2074:P2074,Q2074:AE2074)),0)</f>
        <v>3</v>
      </c>
      <c r="BC2074" s="7">
        <f>IF(R2074&gt;0,RANK(R2074,(N2074:P2074,Q2074:AE2074)),0)</f>
        <v>0</v>
      </c>
      <c r="BD2074" s="7">
        <f>IF(T2074&gt;0,RANK(T2074,(N2074:P2074,Q2074:AE2074)),0)</f>
        <v>0</v>
      </c>
      <c r="BE2074" s="7">
        <f>IF(S2074&gt;0,RANK(S2074,(N2074:P2074,Q2074:AE2074)),0)</f>
        <v>0</v>
      </c>
      <c r="BF2074" s="2">
        <f t="shared" si="779"/>
        <v>8.1412158563493875E-3</v>
      </c>
      <c r="BG2074" s="2">
        <f t="shared" si="780"/>
        <v>0</v>
      </c>
      <c r="BH2074" s="2">
        <f t="shared" si="781"/>
        <v>0</v>
      </c>
      <c r="BI2074" s="2">
        <f t="shared" si="782"/>
        <v>0</v>
      </c>
      <c r="BK2074" t="s">
        <v>1082</v>
      </c>
      <c r="BL2074" t="s">
        <v>372</v>
      </c>
      <c r="BO2074" s="99">
        <v>48</v>
      </c>
      <c r="BP2074" s="97">
        <v>361</v>
      </c>
      <c r="BQ2074" s="103">
        <f t="shared" si="783"/>
        <v>48361</v>
      </c>
      <c r="BS2074" s="7" t="s">
        <v>2466</v>
      </c>
    </row>
    <row r="2075" spans="1:71" ht="14" hidden="1" customHeight="1" outlineLevel="1" x14ac:dyDescent="0.2">
      <c r="A2075" t="s">
        <v>1361</v>
      </c>
      <c r="B2075" t="s">
        <v>372</v>
      </c>
      <c r="C2075" s="1">
        <f t="shared" si="774"/>
        <v>9430</v>
      </c>
      <c r="D2075" s="7">
        <f t="shared" si="784"/>
        <v>2</v>
      </c>
      <c r="E2075" s="7">
        <f t="shared" si="785"/>
        <v>1</v>
      </c>
      <c r="F2075" s="7">
        <f t="shared" si="786"/>
        <v>0</v>
      </c>
      <c r="G2075" s="1">
        <f t="shared" si="787"/>
        <v>6282</v>
      </c>
      <c r="H2075" s="2">
        <f t="shared" si="788"/>
        <v>0.66617179215270417</v>
      </c>
      <c r="I2075" s="2"/>
      <c r="J2075" s="2">
        <f t="shared" si="775"/>
        <v>0.16214209968186638</v>
      </c>
      <c r="K2075" s="2">
        <f t="shared" si="776"/>
        <v>0.82831389183457049</v>
      </c>
      <c r="L2075" s="2">
        <f t="shared" si="777"/>
        <v>0</v>
      </c>
      <c r="M2075" s="2">
        <f t="shared" si="778"/>
        <v>9.5440084835631822E-3</v>
      </c>
      <c r="N2075" s="1">
        <v>1529</v>
      </c>
      <c r="O2075" s="1">
        <v>7811</v>
      </c>
      <c r="Q2075" s="61">
        <v>90</v>
      </c>
      <c r="R2075" s="61"/>
      <c r="S2075" s="61"/>
      <c r="T2075" s="61"/>
      <c r="U2075" s="61"/>
      <c r="V2075" s="61"/>
      <c r="W2075" s="61"/>
      <c r="X2075" s="61"/>
      <c r="Y2075" s="61"/>
      <c r="Z2075" s="61"/>
      <c r="BB2075" s="7">
        <f>IF(Q2075&gt;0,RANK(Q2075,(N2075:P2075,Q2075:AE2075)),0)</f>
        <v>3</v>
      </c>
      <c r="BC2075" s="7">
        <f>IF(R2075&gt;0,RANK(R2075,(N2075:P2075,Q2075:AE2075)),0)</f>
        <v>0</v>
      </c>
      <c r="BD2075" s="7">
        <f>IF(T2075&gt;0,RANK(T2075,(N2075:P2075,Q2075:AE2075)),0)</f>
        <v>0</v>
      </c>
      <c r="BE2075" s="7">
        <f>IF(S2075&gt;0,RANK(S2075,(N2075:P2075,Q2075:AE2075)),0)</f>
        <v>0</v>
      </c>
      <c r="BF2075" s="2">
        <f t="shared" si="779"/>
        <v>9.5440084835630972E-3</v>
      </c>
      <c r="BG2075" s="2">
        <f t="shared" si="780"/>
        <v>0</v>
      </c>
      <c r="BH2075" s="2">
        <f t="shared" si="781"/>
        <v>0</v>
      </c>
      <c r="BI2075" s="2">
        <f t="shared" si="782"/>
        <v>0</v>
      </c>
      <c r="BK2075" t="s">
        <v>1361</v>
      </c>
      <c r="BL2075" t="s">
        <v>372</v>
      </c>
      <c r="BO2075" s="99">
        <v>48</v>
      </c>
      <c r="BP2075" s="97">
        <v>363</v>
      </c>
      <c r="BQ2075" s="103">
        <f t="shared" si="783"/>
        <v>48363</v>
      </c>
      <c r="BS2075" s="7" t="s">
        <v>2466</v>
      </c>
    </row>
    <row r="2076" spans="1:71" ht="14" hidden="1" customHeight="1" outlineLevel="1" x14ac:dyDescent="0.2">
      <c r="A2076" t="s">
        <v>497</v>
      </c>
      <c r="B2076" t="s">
        <v>372</v>
      </c>
      <c r="C2076" s="1">
        <f t="shared" si="774"/>
        <v>8737</v>
      </c>
      <c r="D2076" s="7">
        <f t="shared" si="784"/>
        <v>2</v>
      </c>
      <c r="E2076" s="7">
        <f t="shared" si="785"/>
        <v>1</v>
      </c>
      <c r="F2076" s="7">
        <f t="shared" si="786"/>
        <v>0</v>
      </c>
      <c r="G2076" s="1">
        <f t="shared" si="787"/>
        <v>5688</v>
      </c>
      <c r="H2076" s="2">
        <f t="shared" si="788"/>
        <v>0.65102437907748656</v>
      </c>
      <c r="I2076" s="2"/>
      <c r="J2076" s="2">
        <f t="shared" si="775"/>
        <v>0.17099690969440312</v>
      </c>
      <c r="K2076" s="2">
        <f t="shared" si="776"/>
        <v>0.82202128877188962</v>
      </c>
      <c r="L2076" s="2">
        <f t="shared" si="777"/>
        <v>0</v>
      </c>
      <c r="M2076" s="2">
        <f t="shared" si="778"/>
        <v>6.9818015337073103E-3</v>
      </c>
      <c r="N2076" s="1">
        <v>1494</v>
      </c>
      <c r="O2076" s="1">
        <v>7182</v>
      </c>
      <c r="Q2076" s="61">
        <v>61</v>
      </c>
      <c r="R2076" s="61"/>
      <c r="S2076" s="61"/>
      <c r="T2076" s="61"/>
      <c r="U2076" s="61"/>
      <c r="V2076" s="61"/>
      <c r="W2076" s="61"/>
      <c r="X2076" s="61"/>
      <c r="Y2076" s="61"/>
      <c r="Z2076" s="61"/>
      <c r="BB2076" s="7">
        <f>IF(Q2076&gt;0,RANK(Q2076,(N2076:P2076,Q2076:AE2076)),0)</f>
        <v>3</v>
      </c>
      <c r="BC2076" s="7">
        <f>IF(R2076&gt;0,RANK(R2076,(N2076:P2076,Q2076:AE2076)),0)</f>
        <v>0</v>
      </c>
      <c r="BD2076" s="7">
        <f>IF(T2076&gt;0,RANK(T2076,(N2076:P2076,Q2076:AE2076)),0)</f>
        <v>0</v>
      </c>
      <c r="BE2076" s="7">
        <f>IF(S2076&gt;0,RANK(S2076,(N2076:P2076,Q2076:AE2076)),0)</f>
        <v>0</v>
      </c>
      <c r="BF2076" s="2">
        <f t="shared" si="779"/>
        <v>6.9818015337072218E-3</v>
      </c>
      <c r="BG2076" s="2">
        <f t="shared" si="780"/>
        <v>0</v>
      </c>
      <c r="BH2076" s="2">
        <f t="shared" si="781"/>
        <v>0</v>
      </c>
      <c r="BI2076" s="2">
        <f t="shared" si="782"/>
        <v>0</v>
      </c>
      <c r="BK2076" t="s">
        <v>497</v>
      </c>
      <c r="BL2076" t="s">
        <v>372</v>
      </c>
      <c r="BO2076" s="99">
        <v>48</v>
      </c>
      <c r="BP2076" s="97">
        <v>365</v>
      </c>
      <c r="BQ2076" s="103">
        <f t="shared" si="783"/>
        <v>48365</v>
      </c>
      <c r="BS2076" s="7" t="s">
        <v>2466</v>
      </c>
    </row>
    <row r="2077" spans="1:71" ht="14" hidden="1" customHeight="1" outlineLevel="1" x14ac:dyDescent="0.2">
      <c r="A2077" t="s">
        <v>870</v>
      </c>
      <c r="B2077" t="s">
        <v>372</v>
      </c>
      <c r="C2077" s="1">
        <f t="shared" si="774"/>
        <v>54825</v>
      </c>
      <c r="D2077" s="7">
        <f t="shared" si="784"/>
        <v>2</v>
      </c>
      <c r="E2077" s="7">
        <f t="shared" si="785"/>
        <v>1</v>
      </c>
      <c r="F2077" s="7">
        <f t="shared" si="786"/>
        <v>0</v>
      </c>
      <c r="G2077" s="1">
        <f t="shared" si="787"/>
        <v>37882</v>
      </c>
      <c r="H2077" s="2">
        <f t="shared" si="788"/>
        <v>0.69096215230278157</v>
      </c>
      <c r="I2077" s="2"/>
      <c r="J2077" s="2">
        <f t="shared" si="775"/>
        <v>0.14772457820337437</v>
      </c>
      <c r="K2077" s="2">
        <f t="shared" si="776"/>
        <v>0.83868673050615594</v>
      </c>
      <c r="L2077" s="2">
        <f t="shared" si="777"/>
        <v>0</v>
      </c>
      <c r="M2077" s="2">
        <f t="shared" si="778"/>
        <v>1.358869129046969E-2</v>
      </c>
      <c r="N2077" s="1">
        <v>8099</v>
      </c>
      <c r="O2077" s="1">
        <v>45981</v>
      </c>
      <c r="Q2077" s="61">
        <v>745</v>
      </c>
      <c r="R2077" s="61"/>
      <c r="S2077" s="61"/>
      <c r="T2077" s="61"/>
      <c r="U2077" s="61"/>
      <c r="V2077" s="61"/>
      <c r="W2077" s="61"/>
      <c r="X2077" s="61"/>
      <c r="Y2077" s="61"/>
      <c r="Z2077" s="61"/>
      <c r="BB2077" s="7">
        <f>IF(Q2077&gt;0,RANK(Q2077,(N2077:P2077,Q2077:AE2077)),0)</f>
        <v>3</v>
      </c>
      <c r="BC2077" s="7">
        <f>IF(R2077&gt;0,RANK(R2077,(N2077:P2077,Q2077:AE2077)),0)</f>
        <v>0</v>
      </c>
      <c r="BD2077" s="7">
        <f>IF(T2077&gt;0,RANK(T2077,(N2077:P2077,Q2077:AE2077)),0)</f>
        <v>0</v>
      </c>
      <c r="BE2077" s="7">
        <f>IF(S2077&gt;0,RANK(S2077,(N2077:P2077,Q2077:AE2077)),0)</f>
        <v>0</v>
      </c>
      <c r="BF2077" s="2">
        <f t="shared" si="779"/>
        <v>1.3588691290469676E-2</v>
      </c>
      <c r="BG2077" s="2">
        <f t="shared" si="780"/>
        <v>0</v>
      </c>
      <c r="BH2077" s="2">
        <f t="shared" si="781"/>
        <v>0</v>
      </c>
      <c r="BI2077" s="2">
        <f t="shared" si="782"/>
        <v>0</v>
      </c>
      <c r="BK2077" t="s">
        <v>870</v>
      </c>
      <c r="BL2077" t="s">
        <v>372</v>
      </c>
      <c r="BO2077" s="99">
        <v>48</v>
      </c>
      <c r="BP2077" s="97">
        <v>367</v>
      </c>
      <c r="BQ2077" s="103">
        <f t="shared" si="783"/>
        <v>48367</v>
      </c>
      <c r="BS2077" s="7" t="s">
        <v>2466</v>
      </c>
    </row>
    <row r="2078" spans="1:71" ht="14" hidden="1" customHeight="1" outlineLevel="1" x14ac:dyDescent="0.2">
      <c r="A2078" t="s">
        <v>1196</v>
      </c>
      <c r="B2078" t="s">
        <v>372</v>
      </c>
      <c r="C2078" s="1">
        <f t="shared" si="774"/>
        <v>2046</v>
      </c>
      <c r="D2078" s="7">
        <f t="shared" si="784"/>
        <v>2</v>
      </c>
      <c r="E2078" s="7">
        <f t="shared" si="785"/>
        <v>1</v>
      </c>
      <c r="F2078" s="7">
        <f t="shared" si="786"/>
        <v>0</v>
      </c>
      <c r="G2078" s="1">
        <f t="shared" si="787"/>
        <v>1328</v>
      </c>
      <c r="H2078" s="2">
        <f t="shared" si="788"/>
        <v>0.64907135874877808</v>
      </c>
      <c r="I2078" s="2"/>
      <c r="J2078" s="2">
        <f t="shared" si="775"/>
        <v>0.17204301075268819</v>
      </c>
      <c r="K2078" s="2">
        <f t="shared" si="776"/>
        <v>0.82111436950146632</v>
      </c>
      <c r="L2078" s="2">
        <f t="shared" si="777"/>
        <v>0</v>
      </c>
      <c r="M2078" s="2">
        <f t="shared" si="778"/>
        <v>6.8426197458454352E-3</v>
      </c>
      <c r="N2078" s="1">
        <v>352</v>
      </c>
      <c r="O2078" s="1">
        <v>1680</v>
      </c>
      <c r="Q2078" s="61">
        <v>14</v>
      </c>
      <c r="R2078" s="61"/>
      <c r="S2078" s="61"/>
      <c r="T2078" s="61"/>
      <c r="U2078" s="61"/>
      <c r="V2078" s="61"/>
      <c r="W2078" s="61"/>
      <c r="X2078" s="61"/>
      <c r="Y2078" s="61"/>
      <c r="Z2078" s="61"/>
      <c r="BB2078" s="7">
        <f>IF(Q2078&gt;0,RANK(Q2078,(N2078:P2078,Q2078:AE2078)),0)</f>
        <v>3</v>
      </c>
      <c r="BC2078" s="7">
        <f>IF(R2078&gt;0,RANK(R2078,(N2078:P2078,Q2078:AE2078)),0)</f>
        <v>0</v>
      </c>
      <c r="BD2078" s="7">
        <f>IF(T2078&gt;0,RANK(T2078,(N2078:P2078,Q2078:AE2078)),0)</f>
        <v>0</v>
      </c>
      <c r="BE2078" s="7">
        <f>IF(S2078&gt;0,RANK(S2078,(N2078:P2078,Q2078:AE2078)),0)</f>
        <v>0</v>
      </c>
      <c r="BF2078" s="2">
        <f t="shared" si="779"/>
        <v>6.8426197458455523E-3</v>
      </c>
      <c r="BG2078" s="2">
        <f t="shared" si="780"/>
        <v>0</v>
      </c>
      <c r="BH2078" s="2">
        <f t="shared" si="781"/>
        <v>0</v>
      </c>
      <c r="BI2078" s="2">
        <f t="shared" si="782"/>
        <v>0</v>
      </c>
      <c r="BK2078" t="s">
        <v>1196</v>
      </c>
      <c r="BL2078" t="s">
        <v>372</v>
      </c>
      <c r="BO2078" s="99">
        <v>48</v>
      </c>
      <c r="BP2078" s="97">
        <v>369</v>
      </c>
      <c r="BQ2078" s="103">
        <f t="shared" si="783"/>
        <v>48369</v>
      </c>
      <c r="BS2078" s="7" t="s">
        <v>2466</v>
      </c>
    </row>
    <row r="2079" spans="1:71" ht="14" hidden="1" customHeight="1" outlineLevel="1" x14ac:dyDescent="0.2">
      <c r="A2079" t="s">
        <v>501</v>
      </c>
      <c r="B2079" t="s">
        <v>372</v>
      </c>
      <c r="C2079" s="1">
        <f t="shared" si="774"/>
        <v>3503</v>
      </c>
      <c r="D2079" s="7">
        <f t="shared" si="784"/>
        <v>2</v>
      </c>
      <c r="E2079" s="7">
        <f t="shared" si="785"/>
        <v>1</v>
      </c>
      <c r="F2079" s="7">
        <f t="shared" si="786"/>
        <v>0</v>
      </c>
      <c r="G2079" s="1">
        <f t="shared" si="787"/>
        <v>1132</v>
      </c>
      <c r="H2079" s="2">
        <f t="shared" si="788"/>
        <v>0.32315158435626606</v>
      </c>
      <c r="I2079" s="2"/>
      <c r="J2079" s="2">
        <f t="shared" si="775"/>
        <v>0.33314302026834142</v>
      </c>
      <c r="K2079" s="2">
        <f t="shared" si="776"/>
        <v>0.65629460462460742</v>
      </c>
      <c r="L2079" s="2">
        <f t="shared" si="777"/>
        <v>0</v>
      </c>
      <c r="M2079" s="2">
        <f t="shared" si="778"/>
        <v>1.0562375107051158E-2</v>
      </c>
      <c r="N2079" s="1">
        <v>1167</v>
      </c>
      <c r="O2079" s="1">
        <v>2299</v>
      </c>
      <c r="Q2079" s="61">
        <v>37</v>
      </c>
      <c r="R2079" s="61"/>
      <c r="S2079" s="61"/>
      <c r="T2079" s="61"/>
      <c r="U2079" s="61"/>
      <c r="V2079" s="61"/>
      <c r="W2079" s="61"/>
      <c r="X2079" s="61"/>
      <c r="Y2079" s="61"/>
      <c r="Z2079" s="61"/>
      <c r="BB2079" s="7">
        <f>IF(Q2079&gt;0,RANK(Q2079,(N2079:P2079,Q2079:AE2079)),0)</f>
        <v>3</v>
      </c>
      <c r="BC2079" s="7">
        <f>IF(R2079&gt;0,RANK(R2079,(N2079:P2079,Q2079:AE2079)),0)</f>
        <v>0</v>
      </c>
      <c r="BD2079" s="7">
        <f>IF(T2079&gt;0,RANK(T2079,(N2079:P2079,Q2079:AE2079)),0)</f>
        <v>0</v>
      </c>
      <c r="BE2079" s="7">
        <f>IF(S2079&gt;0,RANK(S2079,(N2079:P2079,Q2079:AE2079)),0)</f>
        <v>0</v>
      </c>
      <c r="BF2079" s="2">
        <f t="shared" si="779"/>
        <v>1.0562375107051099E-2</v>
      </c>
      <c r="BG2079" s="2">
        <f t="shared" si="780"/>
        <v>0</v>
      </c>
      <c r="BH2079" s="2">
        <f t="shared" si="781"/>
        <v>0</v>
      </c>
      <c r="BI2079" s="2">
        <f t="shared" si="782"/>
        <v>0</v>
      </c>
      <c r="BK2079" t="s">
        <v>501</v>
      </c>
      <c r="BL2079" t="s">
        <v>372</v>
      </c>
      <c r="BO2079" s="99">
        <v>48</v>
      </c>
      <c r="BP2079" s="97">
        <v>371</v>
      </c>
      <c r="BQ2079" s="103">
        <f t="shared" si="783"/>
        <v>48371</v>
      </c>
      <c r="BS2079" s="7" t="s">
        <v>2466</v>
      </c>
    </row>
    <row r="2080" spans="1:71" ht="14" hidden="1" customHeight="1" outlineLevel="1" x14ac:dyDescent="0.2">
      <c r="A2080" t="s">
        <v>955</v>
      </c>
      <c r="B2080" t="s">
        <v>372</v>
      </c>
      <c r="C2080" s="1">
        <f t="shared" si="774"/>
        <v>16728</v>
      </c>
      <c r="D2080" s="7">
        <f t="shared" si="784"/>
        <v>2</v>
      </c>
      <c r="E2080" s="7">
        <f t="shared" si="785"/>
        <v>1</v>
      </c>
      <c r="F2080" s="7">
        <f t="shared" si="786"/>
        <v>0</v>
      </c>
      <c r="G2080" s="1">
        <f t="shared" si="787"/>
        <v>9752</v>
      </c>
      <c r="H2080" s="2">
        <f t="shared" si="788"/>
        <v>0.58297465327594455</v>
      </c>
      <c r="I2080" s="2"/>
      <c r="J2080" s="2">
        <f t="shared" si="775"/>
        <v>0.20193687230989957</v>
      </c>
      <c r="K2080" s="2">
        <f t="shared" si="776"/>
        <v>0.78491152558584409</v>
      </c>
      <c r="L2080" s="2">
        <f t="shared" si="777"/>
        <v>0</v>
      </c>
      <c r="M2080" s="2">
        <f t="shared" si="778"/>
        <v>1.3151602104256366E-2</v>
      </c>
      <c r="N2080" s="1">
        <v>3378</v>
      </c>
      <c r="O2080" s="1">
        <v>13130</v>
      </c>
      <c r="Q2080" s="61">
        <v>220</v>
      </c>
      <c r="R2080" s="61"/>
      <c r="S2080" s="61"/>
      <c r="T2080" s="61"/>
      <c r="U2080" s="61"/>
      <c r="V2080" s="61"/>
      <c r="W2080" s="61"/>
      <c r="X2080" s="61"/>
      <c r="Y2080" s="61"/>
      <c r="Z2080" s="61"/>
      <c r="BB2080" s="7">
        <f>IF(Q2080&gt;0,RANK(Q2080,(N2080:P2080,Q2080:AE2080)),0)</f>
        <v>3</v>
      </c>
      <c r="BC2080" s="7">
        <f>IF(R2080&gt;0,RANK(R2080,(N2080:P2080,Q2080:AE2080)),0)</f>
        <v>0</v>
      </c>
      <c r="BD2080" s="7">
        <f>IF(T2080&gt;0,RANK(T2080,(N2080:P2080,Q2080:AE2080)),0)</f>
        <v>0</v>
      </c>
      <c r="BE2080" s="7">
        <f>IF(S2080&gt;0,RANK(S2080,(N2080:P2080,Q2080:AE2080)),0)</f>
        <v>0</v>
      </c>
      <c r="BF2080" s="2">
        <f t="shared" si="779"/>
        <v>1.3151602104256336E-2</v>
      </c>
      <c r="BG2080" s="2">
        <f t="shared" si="780"/>
        <v>0</v>
      </c>
      <c r="BH2080" s="2">
        <f t="shared" si="781"/>
        <v>0</v>
      </c>
      <c r="BI2080" s="2">
        <f t="shared" si="782"/>
        <v>0</v>
      </c>
      <c r="BK2080" t="s">
        <v>955</v>
      </c>
      <c r="BL2080" t="s">
        <v>372</v>
      </c>
      <c r="BO2080" s="99">
        <v>48</v>
      </c>
      <c r="BP2080" s="97">
        <v>373</v>
      </c>
      <c r="BQ2080" s="103">
        <f t="shared" si="783"/>
        <v>48373</v>
      </c>
      <c r="BS2080" s="7" t="s">
        <v>2466</v>
      </c>
    </row>
    <row r="2081" spans="1:71" ht="14" hidden="1" customHeight="1" outlineLevel="1" x14ac:dyDescent="0.2">
      <c r="A2081" t="s">
        <v>1829</v>
      </c>
      <c r="B2081" t="s">
        <v>372</v>
      </c>
      <c r="C2081" s="1">
        <f t="shared" si="774"/>
        <v>24362</v>
      </c>
      <c r="D2081" s="7">
        <f t="shared" si="784"/>
        <v>2</v>
      </c>
      <c r="E2081" s="7">
        <f t="shared" si="785"/>
        <v>1</v>
      </c>
      <c r="F2081" s="7">
        <f t="shared" si="786"/>
        <v>0</v>
      </c>
      <c r="G2081" s="1">
        <f t="shared" si="787"/>
        <v>10625</v>
      </c>
      <c r="H2081" s="2">
        <f t="shared" si="788"/>
        <v>0.43613003858468108</v>
      </c>
      <c r="I2081" s="2"/>
      <c r="J2081" s="2">
        <f t="shared" si="775"/>
        <v>0.27395123553074457</v>
      </c>
      <c r="K2081" s="2">
        <f t="shared" si="776"/>
        <v>0.71008127411542565</v>
      </c>
      <c r="L2081" s="2">
        <f t="shared" si="777"/>
        <v>0</v>
      </c>
      <c r="M2081" s="2">
        <f t="shared" si="778"/>
        <v>1.5967490353829827E-2</v>
      </c>
      <c r="N2081" s="1">
        <v>6674</v>
      </c>
      <c r="O2081" s="1">
        <v>17299</v>
      </c>
      <c r="Q2081" s="61">
        <v>389</v>
      </c>
      <c r="R2081" s="61"/>
      <c r="S2081" s="61"/>
      <c r="T2081" s="61"/>
      <c r="U2081" s="61"/>
      <c r="V2081" s="61"/>
      <c r="W2081" s="61"/>
      <c r="X2081" s="61"/>
      <c r="Y2081" s="61"/>
      <c r="Z2081" s="61"/>
      <c r="BB2081" s="7">
        <f>IF(Q2081&gt;0,RANK(Q2081,(N2081:P2081,Q2081:AE2081)),0)</f>
        <v>3</v>
      </c>
      <c r="BC2081" s="7">
        <f>IF(R2081&gt;0,RANK(R2081,(N2081:P2081,Q2081:AE2081)),0)</f>
        <v>0</v>
      </c>
      <c r="BD2081" s="7">
        <f>IF(T2081&gt;0,RANK(T2081,(N2081:P2081,Q2081:AE2081)),0)</f>
        <v>0</v>
      </c>
      <c r="BE2081" s="7">
        <f>IF(S2081&gt;0,RANK(S2081,(N2081:P2081,Q2081:AE2081)),0)</f>
        <v>0</v>
      </c>
      <c r="BF2081" s="2">
        <f t="shared" si="779"/>
        <v>1.5967490353829734E-2</v>
      </c>
      <c r="BG2081" s="2">
        <f t="shared" si="780"/>
        <v>0</v>
      </c>
      <c r="BH2081" s="2">
        <f t="shared" si="781"/>
        <v>0</v>
      </c>
      <c r="BI2081" s="2">
        <f t="shared" si="782"/>
        <v>0</v>
      </c>
      <c r="BK2081" t="s">
        <v>1829</v>
      </c>
      <c r="BL2081" t="s">
        <v>372</v>
      </c>
      <c r="BO2081" s="99">
        <v>48</v>
      </c>
      <c r="BP2081" s="97">
        <v>375</v>
      </c>
      <c r="BQ2081" s="103">
        <f t="shared" si="783"/>
        <v>48375</v>
      </c>
      <c r="BS2081" s="7" t="s">
        <v>2466</v>
      </c>
    </row>
    <row r="2082" spans="1:71" ht="14" hidden="1" customHeight="1" outlineLevel="1" x14ac:dyDescent="0.2">
      <c r="A2082" t="s">
        <v>815</v>
      </c>
      <c r="B2082" t="s">
        <v>372</v>
      </c>
      <c r="C2082" s="1">
        <f t="shared" si="774"/>
        <v>1652</v>
      </c>
      <c r="D2082" s="7">
        <f t="shared" si="784"/>
        <v>1</v>
      </c>
      <c r="E2082" s="7">
        <f t="shared" si="785"/>
        <v>2</v>
      </c>
      <c r="F2082" s="7">
        <f t="shared" si="786"/>
        <v>0</v>
      </c>
      <c r="G2082" s="1">
        <f t="shared" si="787"/>
        <v>692</v>
      </c>
      <c r="H2082" s="2">
        <f t="shared" si="788"/>
        <v>0.41888619854721548</v>
      </c>
      <c r="I2082" s="2"/>
      <c r="J2082" s="2">
        <f t="shared" si="775"/>
        <v>0.70036319612590803</v>
      </c>
      <c r="K2082" s="2">
        <f t="shared" si="776"/>
        <v>0.28147699757869249</v>
      </c>
      <c r="L2082" s="2">
        <f t="shared" si="777"/>
        <v>0</v>
      </c>
      <c r="M2082" s="2">
        <f t="shared" si="778"/>
        <v>1.8159806295399483E-2</v>
      </c>
      <c r="N2082" s="1">
        <v>1157</v>
      </c>
      <c r="O2082" s="1">
        <v>465</v>
      </c>
      <c r="Q2082" s="61">
        <v>30</v>
      </c>
      <c r="R2082" s="61"/>
      <c r="S2082" s="61"/>
      <c r="T2082" s="61"/>
      <c r="U2082" s="61"/>
      <c r="V2082" s="61"/>
      <c r="W2082" s="61"/>
      <c r="X2082" s="61"/>
      <c r="Y2082" s="61"/>
      <c r="Z2082" s="61"/>
      <c r="BB2082" s="7">
        <f>IF(Q2082&gt;0,RANK(Q2082,(N2082:P2082,Q2082:AE2082)),0)</f>
        <v>3</v>
      </c>
      <c r="BC2082" s="7">
        <f>IF(R2082&gt;0,RANK(R2082,(N2082:P2082,Q2082:AE2082)),0)</f>
        <v>0</v>
      </c>
      <c r="BD2082" s="7">
        <f>IF(T2082&gt;0,RANK(T2082,(N2082:P2082,Q2082:AE2082)),0)</f>
        <v>0</v>
      </c>
      <c r="BE2082" s="7">
        <f>IF(S2082&gt;0,RANK(S2082,(N2082:P2082,Q2082:AE2082)),0)</f>
        <v>0</v>
      </c>
      <c r="BF2082" s="2">
        <f t="shared" si="779"/>
        <v>1.8159806295399514E-2</v>
      </c>
      <c r="BG2082" s="2">
        <f t="shared" si="780"/>
        <v>0</v>
      </c>
      <c r="BH2082" s="2">
        <f t="shared" si="781"/>
        <v>0</v>
      </c>
      <c r="BI2082" s="2">
        <f t="shared" si="782"/>
        <v>0</v>
      </c>
      <c r="BK2082" t="s">
        <v>815</v>
      </c>
      <c r="BL2082" t="s">
        <v>372</v>
      </c>
      <c r="BO2082" s="99">
        <v>48</v>
      </c>
      <c r="BP2082" s="97">
        <v>377</v>
      </c>
      <c r="BQ2082" s="103">
        <f t="shared" si="783"/>
        <v>48377</v>
      </c>
      <c r="BS2082" s="7" t="s">
        <v>2466</v>
      </c>
    </row>
    <row r="2083" spans="1:71" ht="14" hidden="1" customHeight="1" outlineLevel="1" x14ac:dyDescent="0.2">
      <c r="A2083" t="s">
        <v>1159</v>
      </c>
      <c r="B2083" t="s">
        <v>372</v>
      </c>
      <c r="C2083" s="1">
        <f t="shared" si="774"/>
        <v>4407</v>
      </c>
      <c r="D2083" s="7">
        <f t="shared" si="784"/>
        <v>2</v>
      </c>
      <c r="E2083" s="7">
        <f t="shared" si="785"/>
        <v>1</v>
      </c>
      <c r="F2083" s="7">
        <f t="shared" si="786"/>
        <v>0</v>
      </c>
      <c r="G2083" s="1">
        <f t="shared" si="787"/>
        <v>3244</v>
      </c>
      <c r="H2083" s="2">
        <f t="shared" si="788"/>
        <v>0.73610165645563874</v>
      </c>
      <c r="I2083" s="2"/>
      <c r="J2083" s="2">
        <f t="shared" si="775"/>
        <v>0.12843203993646471</v>
      </c>
      <c r="K2083" s="2">
        <f t="shared" si="776"/>
        <v>0.86453369639210342</v>
      </c>
      <c r="L2083" s="2">
        <f t="shared" si="777"/>
        <v>0</v>
      </c>
      <c r="M2083" s="2">
        <f t="shared" si="778"/>
        <v>7.0342636714318951E-3</v>
      </c>
      <c r="N2083" s="1">
        <v>566</v>
      </c>
      <c r="O2083" s="1">
        <v>3810</v>
      </c>
      <c r="Q2083" s="61">
        <v>31</v>
      </c>
      <c r="R2083" s="61"/>
      <c r="S2083" s="61"/>
      <c r="T2083" s="61"/>
      <c r="U2083" s="61"/>
      <c r="V2083" s="61"/>
      <c r="W2083" s="61"/>
      <c r="X2083" s="61"/>
      <c r="Y2083" s="61"/>
      <c r="Z2083" s="61"/>
      <c r="BB2083" s="7">
        <f>IF(Q2083&gt;0,RANK(Q2083,(N2083:P2083,Q2083:AE2083)),0)</f>
        <v>3</v>
      </c>
      <c r="BC2083" s="7">
        <f>IF(R2083&gt;0,RANK(R2083,(N2083:P2083,Q2083:AE2083)),0)</f>
        <v>0</v>
      </c>
      <c r="BD2083" s="7">
        <f>IF(T2083&gt;0,RANK(T2083,(N2083:P2083,Q2083:AE2083)),0)</f>
        <v>0</v>
      </c>
      <c r="BE2083" s="7">
        <f>IF(S2083&gt;0,RANK(S2083,(N2083:P2083,Q2083:AE2083)),0)</f>
        <v>0</v>
      </c>
      <c r="BF2083" s="2">
        <f t="shared" si="779"/>
        <v>7.0342636714318127E-3</v>
      </c>
      <c r="BG2083" s="2">
        <f t="shared" si="780"/>
        <v>0</v>
      </c>
      <c r="BH2083" s="2">
        <f t="shared" si="781"/>
        <v>0</v>
      </c>
      <c r="BI2083" s="2">
        <f t="shared" si="782"/>
        <v>0</v>
      </c>
      <c r="BK2083" t="s">
        <v>1159</v>
      </c>
      <c r="BL2083" t="s">
        <v>372</v>
      </c>
      <c r="BO2083" s="99">
        <v>48</v>
      </c>
      <c r="BP2083" s="97">
        <v>379</v>
      </c>
      <c r="BQ2083" s="103">
        <f t="shared" si="783"/>
        <v>48379</v>
      </c>
      <c r="BS2083" s="7" t="s">
        <v>2466</v>
      </c>
    </row>
    <row r="2084" spans="1:71" ht="14" hidden="1" customHeight="1" outlineLevel="1" x14ac:dyDescent="0.2">
      <c r="A2084" t="s">
        <v>1107</v>
      </c>
      <c r="B2084" t="s">
        <v>372</v>
      </c>
      <c r="C2084" s="1">
        <f t="shared" si="774"/>
        <v>48368</v>
      </c>
      <c r="D2084" s="7">
        <f t="shared" si="784"/>
        <v>2</v>
      </c>
      <c r="E2084" s="7">
        <f t="shared" si="785"/>
        <v>1</v>
      </c>
      <c r="F2084" s="7">
        <f t="shared" si="786"/>
        <v>0</v>
      </c>
      <c r="G2084" s="1">
        <f t="shared" si="787"/>
        <v>31521</v>
      </c>
      <c r="H2084" s="2">
        <f t="shared" si="788"/>
        <v>0.65169120079391329</v>
      </c>
      <c r="I2084" s="2"/>
      <c r="J2084" s="2">
        <f t="shared" si="775"/>
        <v>0.16674247436321535</v>
      </c>
      <c r="K2084" s="2">
        <f t="shared" si="776"/>
        <v>0.81843367515712873</v>
      </c>
      <c r="L2084" s="2">
        <f t="shared" si="777"/>
        <v>0</v>
      </c>
      <c r="M2084" s="2">
        <f t="shared" si="778"/>
        <v>1.4823850479655953E-2</v>
      </c>
      <c r="N2084" s="1">
        <v>8065</v>
      </c>
      <c r="O2084" s="1">
        <v>39586</v>
      </c>
      <c r="Q2084" s="61">
        <v>717</v>
      </c>
      <c r="R2084" s="61"/>
      <c r="S2084" s="61"/>
      <c r="T2084" s="61"/>
      <c r="U2084" s="61"/>
      <c r="V2084" s="61"/>
      <c r="W2084" s="61"/>
      <c r="X2084" s="61"/>
      <c r="Y2084" s="61"/>
      <c r="Z2084" s="61"/>
      <c r="BB2084" s="7">
        <f>IF(Q2084&gt;0,RANK(Q2084,(N2084:P2084,Q2084:AE2084)),0)</f>
        <v>3</v>
      </c>
      <c r="BC2084" s="7">
        <f>IF(R2084&gt;0,RANK(R2084,(N2084:P2084,Q2084:AE2084)),0)</f>
        <v>0</v>
      </c>
      <c r="BD2084" s="7">
        <f>IF(T2084&gt;0,RANK(T2084,(N2084:P2084,Q2084:AE2084)),0)</f>
        <v>0</v>
      </c>
      <c r="BE2084" s="7">
        <f>IF(S2084&gt;0,RANK(S2084,(N2084:P2084,Q2084:AE2084)),0)</f>
        <v>0</v>
      </c>
      <c r="BF2084" s="2">
        <f t="shared" si="779"/>
        <v>1.4823850479655971E-2</v>
      </c>
      <c r="BG2084" s="2">
        <f t="shared" si="780"/>
        <v>0</v>
      </c>
      <c r="BH2084" s="2">
        <f t="shared" si="781"/>
        <v>0</v>
      </c>
      <c r="BI2084" s="2">
        <f t="shared" si="782"/>
        <v>0</v>
      </c>
      <c r="BK2084" t="s">
        <v>1107</v>
      </c>
      <c r="BL2084" t="s">
        <v>372</v>
      </c>
      <c r="BO2084" s="99">
        <v>48</v>
      </c>
      <c r="BP2084" s="97">
        <v>381</v>
      </c>
      <c r="BQ2084" s="103">
        <f t="shared" si="783"/>
        <v>48381</v>
      </c>
      <c r="BS2084" s="7" t="s">
        <v>2466</v>
      </c>
    </row>
    <row r="2085" spans="1:71" ht="14" hidden="1" customHeight="1" outlineLevel="1" x14ac:dyDescent="0.2">
      <c r="A2085" t="s">
        <v>1840</v>
      </c>
      <c r="B2085" t="s">
        <v>372</v>
      </c>
      <c r="C2085" s="1">
        <f t="shared" si="774"/>
        <v>836</v>
      </c>
      <c r="D2085" s="7">
        <f t="shared" si="784"/>
        <v>2</v>
      </c>
      <c r="E2085" s="7">
        <f t="shared" si="785"/>
        <v>1</v>
      </c>
      <c r="F2085" s="7">
        <f t="shared" si="786"/>
        <v>0</v>
      </c>
      <c r="G2085" s="1">
        <f t="shared" si="787"/>
        <v>570</v>
      </c>
      <c r="H2085" s="2">
        <f t="shared" si="788"/>
        <v>0.68181818181818177</v>
      </c>
      <c r="I2085" s="2"/>
      <c r="J2085" s="2">
        <f t="shared" si="775"/>
        <v>0.15191387559808611</v>
      </c>
      <c r="K2085" s="2">
        <f t="shared" si="776"/>
        <v>0.83373205741626799</v>
      </c>
      <c r="L2085" s="2">
        <f t="shared" si="777"/>
        <v>0</v>
      </c>
      <c r="M2085" s="2">
        <f t="shared" si="778"/>
        <v>1.4354066985645897E-2</v>
      </c>
      <c r="N2085" s="1">
        <v>127</v>
      </c>
      <c r="O2085" s="1">
        <v>697</v>
      </c>
      <c r="Q2085" s="61">
        <v>12</v>
      </c>
      <c r="R2085" s="61"/>
      <c r="S2085" s="61"/>
      <c r="T2085" s="61"/>
      <c r="U2085" s="61"/>
      <c r="V2085" s="61"/>
      <c r="W2085" s="61"/>
      <c r="X2085" s="61"/>
      <c r="Y2085" s="61"/>
      <c r="Z2085" s="61"/>
      <c r="BB2085" s="7">
        <f>IF(Q2085&gt;0,RANK(Q2085,(N2085:P2085,Q2085:AE2085)),0)</f>
        <v>3</v>
      </c>
      <c r="BC2085" s="7">
        <f>IF(R2085&gt;0,RANK(R2085,(N2085:P2085,Q2085:AE2085)),0)</f>
        <v>0</v>
      </c>
      <c r="BD2085" s="7">
        <f>IF(T2085&gt;0,RANK(T2085,(N2085:P2085,Q2085:AE2085)),0)</f>
        <v>0</v>
      </c>
      <c r="BE2085" s="7">
        <f>IF(S2085&gt;0,RANK(S2085,(N2085:P2085,Q2085:AE2085)),0)</f>
        <v>0</v>
      </c>
      <c r="BF2085" s="2">
        <f t="shared" si="779"/>
        <v>1.4354066985645933E-2</v>
      </c>
      <c r="BG2085" s="2">
        <f t="shared" si="780"/>
        <v>0</v>
      </c>
      <c r="BH2085" s="2">
        <f t="shared" si="781"/>
        <v>0</v>
      </c>
      <c r="BI2085" s="2">
        <f t="shared" si="782"/>
        <v>0</v>
      </c>
      <c r="BK2085" t="s">
        <v>1840</v>
      </c>
      <c r="BL2085" t="s">
        <v>372</v>
      </c>
      <c r="BO2085" s="99">
        <v>48</v>
      </c>
      <c r="BP2085" s="97">
        <v>383</v>
      </c>
      <c r="BQ2085" s="103">
        <f t="shared" si="783"/>
        <v>48383</v>
      </c>
      <c r="BS2085" s="7" t="s">
        <v>2466</v>
      </c>
    </row>
    <row r="2086" spans="1:71" ht="14" hidden="1" customHeight="1" outlineLevel="1" x14ac:dyDescent="0.2">
      <c r="A2086" t="s">
        <v>1841</v>
      </c>
      <c r="B2086" t="s">
        <v>372</v>
      </c>
      <c r="C2086" s="1">
        <f t="shared" ref="C2086:C2148" si="789">SUM(N2086:AY2086)</f>
        <v>1566</v>
      </c>
      <c r="D2086" s="7">
        <f t="shared" si="784"/>
        <v>2</v>
      </c>
      <c r="E2086" s="7">
        <f t="shared" si="785"/>
        <v>1</v>
      </c>
      <c r="F2086" s="7">
        <f t="shared" si="786"/>
        <v>0</v>
      </c>
      <c r="G2086" s="1">
        <f t="shared" si="787"/>
        <v>1128</v>
      </c>
      <c r="H2086" s="2">
        <f t="shared" si="788"/>
        <v>0.72030651340996166</v>
      </c>
      <c r="I2086" s="2"/>
      <c r="J2086" s="2">
        <f t="shared" ref="J2086:J2148" si="790">IF($C2086=0,"-",N2086/$C2086)</f>
        <v>0.13601532567049809</v>
      </c>
      <c r="K2086" s="2">
        <f t="shared" ref="K2086:K2148" si="791">IF($C2086=0,"-",O2086/$C2086)</f>
        <v>0.85632183908045978</v>
      </c>
      <c r="L2086" s="2">
        <f t="shared" ref="L2086:L2148" si="792">IF($C2086=0,"-",P2086/$C2086)</f>
        <v>0</v>
      </c>
      <c r="M2086" s="2">
        <f t="shared" ref="M2086:M2148" si="793">IF(C2086=0,"-",(1-J2086-K2086-L2086))</f>
        <v>7.6628352490420992E-3</v>
      </c>
      <c r="N2086" s="1">
        <v>213</v>
      </c>
      <c r="O2086" s="1">
        <v>1341</v>
      </c>
      <c r="Q2086" s="61">
        <v>12</v>
      </c>
      <c r="R2086" s="61"/>
      <c r="S2086" s="61"/>
      <c r="T2086" s="61"/>
      <c r="U2086" s="61"/>
      <c r="V2086" s="61"/>
      <c r="W2086" s="61"/>
      <c r="X2086" s="61"/>
      <c r="Y2086" s="61"/>
      <c r="Z2086" s="61"/>
      <c r="BB2086" s="7">
        <f>IF(Q2086&gt;0,RANK(Q2086,(N2086:P2086,Q2086:AE2086)),0)</f>
        <v>3</v>
      </c>
      <c r="BC2086" s="7">
        <f>IF(R2086&gt;0,RANK(R2086,(N2086:P2086,Q2086:AE2086)),0)</f>
        <v>0</v>
      </c>
      <c r="BD2086" s="7">
        <f>IF(T2086&gt;0,RANK(T2086,(N2086:P2086,Q2086:AE2086)),0)</f>
        <v>0</v>
      </c>
      <c r="BE2086" s="7">
        <f>IF(S2086&gt;0,RANK(S2086,(N2086:P2086,Q2086:AE2086)),0)</f>
        <v>0</v>
      </c>
      <c r="BF2086" s="2">
        <f t="shared" ref="BF2086:BF2148" si="794">IF($C2086=0,"-",Q2086/$C2086)</f>
        <v>7.6628352490421452E-3</v>
      </c>
      <c r="BG2086" s="2">
        <f t="shared" ref="BG2086:BG2148" si="795">IF($C2086=0,"-",R2086/$C2086)</f>
        <v>0</v>
      </c>
      <c r="BH2086" s="2">
        <f t="shared" ref="BH2086:BH2148" si="796">IF($C2086=0,"-",T2086/$C2086)</f>
        <v>0</v>
      </c>
      <c r="BI2086" s="2">
        <f t="shared" ref="BI2086:BI2148" si="797">IF($C2086=0,"-",S2086/$C2086)</f>
        <v>0</v>
      </c>
      <c r="BK2086" t="s">
        <v>1841</v>
      </c>
      <c r="BL2086" t="s">
        <v>372</v>
      </c>
      <c r="BO2086" s="99">
        <v>48</v>
      </c>
      <c r="BP2086" s="97">
        <v>385</v>
      </c>
      <c r="BQ2086" s="103">
        <f t="shared" ref="BQ2086:BQ2147" si="798">BO2086*1000+BP2086</f>
        <v>48385</v>
      </c>
      <c r="BS2086" s="7" t="s">
        <v>2466</v>
      </c>
    </row>
    <row r="2087" spans="1:71" ht="14" hidden="1" customHeight="1" outlineLevel="1" x14ac:dyDescent="0.2">
      <c r="A2087" t="s">
        <v>1288</v>
      </c>
      <c r="B2087" t="s">
        <v>372</v>
      </c>
      <c r="C2087" s="1">
        <f t="shared" si="789"/>
        <v>4406</v>
      </c>
      <c r="D2087" s="7">
        <f t="shared" ref="D2087:D2147" si="799">IF(N2087&gt;0, RANK(N2087,N2087:X2087),0)</f>
        <v>2</v>
      </c>
      <c r="E2087" s="7">
        <f t="shared" ref="E2087:E2147" si="800">IF(O2087&gt;0,RANK(O2087,N2087:X2087),0)</f>
        <v>1</v>
      </c>
      <c r="F2087" s="7">
        <f t="shared" ref="F2087:F2147" si="801">IF(P2087&gt;0,RANK(P2087,N2087:X2087),0)</f>
        <v>0</v>
      </c>
      <c r="G2087" s="1">
        <f t="shared" ref="G2087:G2147" si="802">IF(C2087&gt;0,MAX(N2087:X2087)-LARGE(N2087:X2087,2),0)</f>
        <v>2572</v>
      </c>
      <c r="H2087" s="2">
        <f t="shared" ref="H2087:H2147" si="803">IF(C2087&gt;0,G2087/C2087,0)</f>
        <v>0.58374943259192014</v>
      </c>
      <c r="I2087" s="2"/>
      <c r="J2087" s="2">
        <f t="shared" si="790"/>
        <v>0.20517476168860643</v>
      </c>
      <c r="K2087" s="2">
        <f t="shared" si="791"/>
        <v>0.78892419428052651</v>
      </c>
      <c r="L2087" s="2">
        <f t="shared" si="792"/>
        <v>0</v>
      </c>
      <c r="M2087" s="2">
        <f t="shared" si="793"/>
        <v>5.9010440308671086E-3</v>
      </c>
      <c r="N2087" s="1">
        <v>904</v>
      </c>
      <c r="O2087" s="1">
        <v>3476</v>
      </c>
      <c r="Q2087" s="61">
        <v>26</v>
      </c>
      <c r="R2087" s="61"/>
      <c r="S2087" s="61"/>
      <c r="T2087" s="61"/>
      <c r="U2087" s="61"/>
      <c r="V2087" s="61"/>
      <c r="W2087" s="61"/>
      <c r="X2087" s="61"/>
      <c r="Y2087" s="61"/>
      <c r="Z2087" s="61"/>
      <c r="BB2087" s="7">
        <f>IF(Q2087&gt;0,RANK(Q2087,(N2087:P2087,Q2087:AE2087)),0)</f>
        <v>3</v>
      </c>
      <c r="BC2087" s="7">
        <f>IF(R2087&gt;0,RANK(R2087,(N2087:P2087,Q2087:AE2087)),0)</f>
        <v>0</v>
      </c>
      <c r="BD2087" s="7">
        <f>IF(T2087&gt;0,RANK(T2087,(N2087:P2087,Q2087:AE2087)),0)</f>
        <v>0</v>
      </c>
      <c r="BE2087" s="7">
        <f>IF(S2087&gt;0,RANK(S2087,(N2087:P2087,Q2087:AE2087)),0)</f>
        <v>0</v>
      </c>
      <c r="BF2087" s="2">
        <f t="shared" si="794"/>
        <v>5.9010440308669993E-3</v>
      </c>
      <c r="BG2087" s="2">
        <f t="shared" si="795"/>
        <v>0</v>
      </c>
      <c r="BH2087" s="2">
        <f t="shared" si="796"/>
        <v>0</v>
      </c>
      <c r="BI2087" s="2">
        <f t="shared" si="797"/>
        <v>0</v>
      </c>
      <c r="BK2087" t="s">
        <v>1288</v>
      </c>
      <c r="BL2087" t="s">
        <v>372</v>
      </c>
      <c r="BO2087" s="99">
        <v>48</v>
      </c>
      <c r="BP2087" s="97">
        <v>387</v>
      </c>
      <c r="BQ2087" s="103">
        <f t="shared" si="798"/>
        <v>48387</v>
      </c>
      <c r="BS2087" s="7" t="s">
        <v>2466</v>
      </c>
    </row>
    <row r="2088" spans="1:71" ht="14" hidden="1" customHeight="1" outlineLevel="1" x14ac:dyDescent="0.2">
      <c r="A2088" t="s">
        <v>1235</v>
      </c>
      <c r="B2088" t="s">
        <v>372</v>
      </c>
      <c r="C2088" s="1">
        <f t="shared" si="789"/>
        <v>2357</v>
      </c>
      <c r="D2088" s="7">
        <f t="shared" si="799"/>
        <v>2</v>
      </c>
      <c r="E2088" s="7">
        <f t="shared" si="800"/>
        <v>1</v>
      </c>
      <c r="F2088" s="7">
        <f t="shared" si="801"/>
        <v>0</v>
      </c>
      <c r="G2088" s="1">
        <f t="shared" si="802"/>
        <v>87</v>
      </c>
      <c r="H2088" s="2">
        <f t="shared" si="803"/>
        <v>3.6911327959270261E-2</v>
      </c>
      <c r="I2088" s="2"/>
      <c r="J2088" s="2">
        <f t="shared" si="790"/>
        <v>0.47645311837081034</v>
      </c>
      <c r="K2088" s="2">
        <f t="shared" si="791"/>
        <v>0.5133644463300806</v>
      </c>
      <c r="L2088" s="2">
        <f t="shared" si="792"/>
        <v>0</v>
      </c>
      <c r="M2088" s="2">
        <f t="shared" si="793"/>
        <v>1.0182435299109116E-2</v>
      </c>
      <c r="N2088" s="1">
        <v>1123</v>
      </c>
      <c r="O2088" s="1">
        <v>1210</v>
      </c>
      <c r="Q2088" s="61">
        <v>24</v>
      </c>
      <c r="R2088" s="61"/>
      <c r="S2088" s="61"/>
      <c r="T2088" s="61"/>
      <c r="U2088" s="61"/>
      <c r="V2088" s="61"/>
      <c r="W2088" s="61"/>
      <c r="X2088" s="61"/>
      <c r="Y2088" s="61"/>
      <c r="Z2088" s="61"/>
      <c r="BB2088" s="7">
        <f>IF(Q2088&gt;0,RANK(Q2088,(N2088:P2088,Q2088:AE2088)),0)</f>
        <v>3</v>
      </c>
      <c r="BC2088" s="7">
        <f>IF(R2088&gt;0,RANK(R2088,(N2088:P2088,Q2088:AE2088)),0)</f>
        <v>0</v>
      </c>
      <c r="BD2088" s="7">
        <f>IF(T2088&gt;0,RANK(T2088,(N2088:P2088,Q2088:AE2088)),0)</f>
        <v>0</v>
      </c>
      <c r="BE2088" s="7">
        <f>IF(S2088&gt;0,RANK(S2088,(N2088:P2088,Q2088:AE2088)),0)</f>
        <v>0</v>
      </c>
      <c r="BF2088" s="2">
        <f t="shared" si="794"/>
        <v>1.0182435299109036E-2</v>
      </c>
      <c r="BG2088" s="2">
        <f t="shared" si="795"/>
        <v>0</v>
      </c>
      <c r="BH2088" s="2">
        <f t="shared" si="796"/>
        <v>0</v>
      </c>
      <c r="BI2088" s="2">
        <f t="shared" si="797"/>
        <v>0</v>
      </c>
      <c r="BK2088" t="s">
        <v>1235</v>
      </c>
      <c r="BL2088" t="s">
        <v>372</v>
      </c>
      <c r="BO2088" s="99">
        <v>48</v>
      </c>
      <c r="BP2088" s="97">
        <v>389</v>
      </c>
      <c r="BQ2088" s="103">
        <f t="shared" si="798"/>
        <v>48389</v>
      </c>
      <c r="BS2088" s="7" t="s">
        <v>2466</v>
      </c>
    </row>
    <row r="2089" spans="1:71" ht="14" hidden="1" customHeight="1" outlineLevel="1" x14ac:dyDescent="0.2">
      <c r="A2089" t="s">
        <v>1236</v>
      </c>
      <c r="B2089" t="s">
        <v>372</v>
      </c>
      <c r="C2089" s="1">
        <f t="shared" si="789"/>
        <v>2496</v>
      </c>
      <c r="D2089" s="7">
        <f t="shared" si="799"/>
        <v>2</v>
      </c>
      <c r="E2089" s="7">
        <f t="shared" si="800"/>
        <v>1</v>
      </c>
      <c r="F2089" s="7">
        <f t="shared" si="801"/>
        <v>0</v>
      </c>
      <c r="G2089" s="1">
        <f t="shared" si="802"/>
        <v>975</v>
      </c>
      <c r="H2089" s="2">
        <f t="shared" si="803"/>
        <v>0.390625</v>
      </c>
      <c r="I2089" s="2"/>
      <c r="J2089" s="2">
        <f t="shared" si="790"/>
        <v>0.30088141025641024</v>
      </c>
      <c r="K2089" s="2">
        <f t="shared" si="791"/>
        <v>0.69150641025641024</v>
      </c>
      <c r="L2089" s="2">
        <f t="shared" si="792"/>
        <v>0</v>
      </c>
      <c r="M2089" s="2">
        <f t="shared" si="793"/>
        <v>7.6121794871795156E-3</v>
      </c>
      <c r="N2089" s="1">
        <v>751</v>
      </c>
      <c r="O2089" s="1">
        <v>1726</v>
      </c>
      <c r="Q2089" s="61">
        <v>19</v>
      </c>
      <c r="R2089" s="61"/>
      <c r="S2089" s="61"/>
      <c r="T2089" s="61"/>
      <c r="U2089" s="61"/>
      <c r="V2089" s="61"/>
      <c r="W2089" s="61"/>
      <c r="X2089" s="61"/>
      <c r="Y2089" s="61"/>
      <c r="Z2089" s="61"/>
      <c r="BB2089" s="7">
        <f>IF(Q2089&gt;0,RANK(Q2089,(N2089:P2089,Q2089:AE2089)),0)</f>
        <v>3</v>
      </c>
      <c r="BC2089" s="7">
        <f>IF(R2089&gt;0,RANK(R2089,(N2089:P2089,Q2089:AE2089)),0)</f>
        <v>0</v>
      </c>
      <c r="BD2089" s="7">
        <f>IF(T2089&gt;0,RANK(T2089,(N2089:P2089,Q2089:AE2089)),0)</f>
        <v>0</v>
      </c>
      <c r="BE2089" s="7">
        <f>IF(S2089&gt;0,RANK(S2089,(N2089:P2089,Q2089:AE2089)),0)</f>
        <v>0</v>
      </c>
      <c r="BF2089" s="2">
        <f t="shared" si="794"/>
        <v>7.612179487179487E-3</v>
      </c>
      <c r="BG2089" s="2">
        <f t="shared" si="795"/>
        <v>0</v>
      </c>
      <c r="BH2089" s="2">
        <f t="shared" si="796"/>
        <v>0</v>
      </c>
      <c r="BI2089" s="2">
        <f t="shared" si="797"/>
        <v>0</v>
      </c>
      <c r="BK2089" t="s">
        <v>1236</v>
      </c>
      <c r="BL2089" t="s">
        <v>372</v>
      </c>
      <c r="BO2089" s="99">
        <v>48</v>
      </c>
      <c r="BP2089" s="97">
        <v>391</v>
      </c>
      <c r="BQ2089" s="103">
        <f t="shared" si="798"/>
        <v>48391</v>
      </c>
      <c r="BS2089" s="7" t="s">
        <v>2466</v>
      </c>
    </row>
    <row r="2090" spans="1:71" ht="14" hidden="1" customHeight="1" outlineLevel="1" x14ac:dyDescent="0.2">
      <c r="A2090" t="s">
        <v>106</v>
      </c>
      <c r="B2090" t="s">
        <v>372</v>
      </c>
      <c r="C2090" s="1">
        <f t="shared" si="789"/>
        <v>469</v>
      </c>
      <c r="D2090" s="7">
        <f t="shared" si="799"/>
        <v>2</v>
      </c>
      <c r="E2090" s="7">
        <f t="shared" si="800"/>
        <v>1</v>
      </c>
      <c r="F2090" s="7">
        <f t="shared" si="801"/>
        <v>0</v>
      </c>
      <c r="G2090" s="1">
        <f t="shared" si="802"/>
        <v>432</v>
      </c>
      <c r="H2090" s="2">
        <f t="shared" si="803"/>
        <v>0.9211087420042644</v>
      </c>
      <c r="I2090" s="2"/>
      <c r="J2090" s="2">
        <f t="shared" si="790"/>
        <v>3.4115138592750532E-2</v>
      </c>
      <c r="K2090" s="2">
        <f t="shared" si="791"/>
        <v>0.95522388059701491</v>
      </c>
      <c r="L2090" s="2">
        <f t="shared" si="792"/>
        <v>0</v>
      </c>
      <c r="M2090" s="2">
        <f t="shared" si="793"/>
        <v>1.0660980810234588E-2</v>
      </c>
      <c r="N2090" s="1">
        <v>16</v>
      </c>
      <c r="O2090" s="1">
        <v>448</v>
      </c>
      <c r="Q2090" s="61">
        <v>5</v>
      </c>
      <c r="R2090" s="61"/>
      <c r="S2090" s="61"/>
      <c r="T2090" s="61"/>
      <c r="U2090" s="61"/>
      <c r="V2090" s="61"/>
      <c r="W2090" s="61"/>
      <c r="X2090" s="61"/>
      <c r="Y2090" s="61"/>
      <c r="Z2090" s="61"/>
      <c r="BB2090" s="7">
        <f>IF(Q2090&gt;0,RANK(Q2090,(N2090:P2090,Q2090:AE2090)),0)</f>
        <v>3</v>
      </c>
      <c r="BC2090" s="7">
        <f>IF(R2090&gt;0,RANK(R2090,(N2090:P2090,Q2090:AE2090)),0)</f>
        <v>0</v>
      </c>
      <c r="BD2090" s="7">
        <f>IF(T2090&gt;0,RANK(T2090,(N2090:P2090,Q2090:AE2090)),0)</f>
        <v>0</v>
      </c>
      <c r="BE2090" s="7">
        <f>IF(S2090&gt;0,RANK(S2090,(N2090:P2090,Q2090:AE2090)),0)</f>
        <v>0</v>
      </c>
      <c r="BF2090" s="2">
        <f t="shared" si="794"/>
        <v>1.0660980810234541E-2</v>
      </c>
      <c r="BG2090" s="2">
        <f t="shared" si="795"/>
        <v>0</v>
      </c>
      <c r="BH2090" s="2">
        <f t="shared" si="796"/>
        <v>0</v>
      </c>
      <c r="BI2090" s="2">
        <f t="shared" si="797"/>
        <v>0</v>
      </c>
      <c r="BK2090" t="s">
        <v>106</v>
      </c>
      <c r="BL2090" t="s">
        <v>372</v>
      </c>
      <c r="BO2090" s="99">
        <v>48</v>
      </c>
      <c r="BP2090" s="97">
        <v>393</v>
      </c>
      <c r="BQ2090" s="103">
        <f t="shared" si="798"/>
        <v>48393</v>
      </c>
      <c r="BS2090" s="7" t="s">
        <v>2466</v>
      </c>
    </row>
    <row r="2091" spans="1:71" ht="14" hidden="1" customHeight="1" outlineLevel="1" x14ac:dyDescent="0.2">
      <c r="A2091" t="s">
        <v>265</v>
      </c>
      <c r="B2091" t="s">
        <v>372</v>
      </c>
      <c r="C2091" s="1">
        <f t="shared" si="789"/>
        <v>6253</v>
      </c>
      <c r="D2091" s="7">
        <f t="shared" si="799"/>
        <v>2</v>
      </c>
      <c r="E2091" s="7">
        <f t="shared" si="800"/>
        <v>1</v>
      </c>
      <c r="F2091" s="7">
        <f t="shared" si="801"/>
        <v>0</v>
      </c>
      <c r="G2091" s="1">
        <f t="shared" si="802"/>
        <v>2695</v>
      </c>
      <c r="H2091" s="2">
        <f t="shared" si="803"/>
        <v>0.43099312330081563</v>
      </c>
      <c r="I2091" s="2"/>
      <c r="J2091" s="2">
        <f t="shared" si="790"/>
        <v>0.28034543419158803</v>
      </c>
      <c r="K2091" s="2">
        <f t="shared" si="791"/>
        <v>0.7113385574924036</v>
      </c>
      <c r="L2091" s="2">
        <f t="shared" si="792"/>
        <v>0</v>
      </c>
      <c r="M2091" s="2">
        <f t="shared" si="793"/>
        <v>8.3160083160083165E-3</v>
      </c>
      <c r="N2091" s="1">
        <v>1753</v>
      </c>
      <c r="O2091" s="1">
        <v>4448</v>
      </c>
      <c r="Q2091" s="61">
        <v>52</v>
      </c>
      <c r="R2091" s="61"/>
      <c r="S2091" s="61"/>
      <c r="T2091" s="61"/>
      <c r="U2091" s="61"/>
      <c r="V2091" s="61"/>
      <c r="W2091" s="61"/>
      <c r="X2091" s="61"/>
      <c r="Y2091" s="61"/>
      <c r="Z2091" s="61"/>
      <c r="BB2091" s="7">
        <f>IF(Q2091&gt;0,RANK(Q2091,(N2091:P2091,Q2091:AE2091)),0)</f>
        <v>3</v>
      </c>
      <c r="BC2091" s="7">
        <f>IF(R2091&gt;0,RANK(R2091,(N2091:P2091,Q2091:AE2091)),0)</f>
        <v>0</v>
      </c>
      <c r="BD2091" s="7">
        <f>IF(T2091&gt;0,RANK(T2091,(N2091:P2091,Q2091:AE2091)),0)</f>
        <v>0</v>
      </c>
      <c r="BE2091" s="7">
        <f>IF(S2091&gt;0,RANK(S2091,(N2091:P2091,Q2091:AE2091)),0)</f>
        <v>0</v>
      </c>
      <c r="BF2091" s="2">
        <f t="shared" si="794"/>
        <v>8.3160083160083165E-3</v>
      </c>
      <c r="BG2091" s="2">
        <f t="shared" si="795"/>
        <v>0</v>
      </c>
      <c r="BH2091" s="2">
        <f t="shared" si="796"/>
        <v>0</v>
      </c>
      <c r="BI2091" s="2">
        <f t="shared" si="797"/>
        <v>0</v>
      </c>
      <c r="BK2091" t="s">
        <v>265</v>
      </c>
      <c r="BL2091" t="s">
        <v>372</v>
      </c>
      <c r="BO2091" s="99">
        <v>48</v>
      </c>
      <c r="BP2091" s="97">
        <v>395</v>
      </c>
      <c r="BQ2091" s="103">
        <f t="shared" si="798"/>
        <v>48395</v>
      </c>
      <c r="BS2091" s="7" t="s">
        <v>2466</v>
      </c>
    </row>
    <row r="2092" spans="1:71" ht="14" hidden="1" customHeight="1" outlineLevel="1" x14ac:dyDescent="0.2">
      <c r="A2092" t="s">
        <v>1542</v>
      </c>
      <c r="B2092" t="s">
        <v>372</v>
      </c>
      <c r="C2092" s="1">
        <f t="shared" si="789"/>
        <v>38636</v>
      </c>
      <c r="D2092" s="7">
        <f t="shared" si="799"/>
        <v>2</v>
      </c>
      <c r="E2092" s="7">
        <f t="shared" si="800"/>
        <v>1</v>
      </c>
      <c r="F2092" s="7">
        <f t="shared" si="801"/>
        <v>0</v>
      </c>
      <c r="G2092" s="1">
        <f t="shared" si="802"/>
        <v>19150</v>
      </c>
      <c r="H2092" s="2">
        <f t="shared" si="803"/>
        <v>0.4956517237809297</v>
      </c>
      <c r="I2092" s="2"/>
      <c r="J2092" s="2">
        <f t="shared" si="790"/>
        <v>0.24412465058494667</v>
      </c>
      <c r="K2092" s="2">
        <f t="shared" si="791"/>
        <v>0.7397763743658764</v>
      </c>
      <c r="L2092" s="2">
        <f t="shared" si="792"/>
        <v>0</v>
      </c>
      <c r="M2092" s="2">
        <f t="shared" si="793"/>
        <v>1.60989750491769E-2</v>
      </c>
      <c r="N2092" s="1">
        <v>9432</v>
      </c>
      <c r="O2092" s="1">
        <v>28582</v>
      </c>
      <c r="Q2092" s="61">
        <v>622</v>
      </c>
      <c r="R2092" s="61"/>
      <c r="S2092" s="61"/>
      <c r="T2092" s="61"/>
      <c r="U2092" s="61"/>
      <c r="V2092" s="61"/>
      <c r="W2092" s="61"/>
      <c r="X2092" s="61"/>
      <c r="Y2092" s="61"/>
      <c r="Z2092" s="61"/>
      <c r="BB2092" s="7">
        <f>IF(Q2092&gt;0,RANK(Q2092,(N2092:P2092,Q2092:AE2092)),0)</f>
        <v>3</v>
      </c>
      <c r="BC2092" s="7">
        <f>IF(R2092&gt;0,RANK(R2092,(N2092:P2092,Q2092:AE2092)),0)</f>
        <v>0</v>
      </c>
      <c r="BD2092" s="7">
        <f>IF(T2092&gt;0,RANK(T2092,(N2092:P2092,Q2092:AE2092)),0)</f>
        <v>0</v>
      </c>
      <c r="BE2092" s="7">
        <f>IF(S2092&gt;0,RANK(S2092,(N2092:P2092,Q2092:AE2092)),0)</f>
        <v>0</v>
      </c>
      <c r="BF2092" s="2">
        <f t="shared" si="794"/>
        <v>1.6098975049176935E-2</v>
      </c>
      <c r="BG2092" s="2">
        <f t="shared" si="795"/>
        <v>0</v>
      </c>
      <c r="BH2092" s="2">
        <f t="shared" si="796"/>
        <v>0</v>
      </c>
      <c r="BI2092" s="2">
        <f t="shared" si="797"/>
        <v>0</v>
      </c>
      <c r="BK2092" t="s">
        <v>1542</v>
      </c>
      <c r="BL2092" t="s">
        <v>372</v>
      </c>
      <c r="BO2092" s="99">
        <v>48</v>
      </c>
      <c r="BP2092" s="97">
        <v>397</v>
      </c>
      <c r="BQ2092" s="103">
        <f t="shared" si="798"/>
        <v>48397</v>
      </c>
      <c r="BS2092" s="7" t="s">
        <v>2466</v>
      </c>
    </row>
    <row r="2093" spans="1:71" ht="14" hidden="1" customHeight="1" outlineLevel="1" x14ac:dyDescent="0.2">
      <c r="A2093" t="s">
        <v>127</v>
      </c>
      <c r="B2093" t="s">
        <v>372</v>
      </c>
      <c r="C2093" s="1">
        <f t="shared" si="789"/>
        <v>3258</v>
      </c>
      <c r="D2093" s="7">
        <f t="shared" si="799"/>
        <v>2</v>
      </c>
      <c r="E2093" s="7">
        <f t="shared" si="800"/>
        <v>1</v>
      </c>
      <c r="F2093" s="7">
        <f t="shared" si="801"/>
        <v>0</v>
      </c>
      <c r="G2093" s="1">
        <f t="shared" si="802"/>
        <v>2540</v>
      </c>
      <c r="H2093" s="2">
        <f t="shared" si="803"/>
        <v>0.7796193984039288</v>
      </c>
      <c r="I2093" s="2"/>
      <c r="J2093" s="2">
        <f t="shared" si="790"/>
        <v>0.10589318600368323</v>
      </c>
      <c r="K2093" s="2">
        <f t="shared" si="791"/>
        <v>0.88551258440761205</v>
      </c>
      <c r="L2093" s="2">
        <f t="shared" si="792"/>
        <v>0</v>
      </c>
      <c r="M2093" s="2">
        <f t="shared" si="793"/>
        <v>8.5942295887047049E-3</v>
      </c>
      <c r="N2093" s="1">
        <v>345</v>
      </c>
      <c r="O2093" s="1">
        <v>2885</v>
      </c>
      <c r="Q2093" s="61">
        <v>28</v>
      </c>
      <c r="R2093" s="61"/>
      <c r="S2093" s="61"/>
      <c r="T2093" s="61"/>
      <c r="U2093" s="61"/>
      <c r="V2093" s="61"/>
      <c r="W2093" s="61"/>
      <c r="X2093" s="61"/>
      <c r="Y2093" s="61"/>
      <c r="Z2093" s="61"/>
      <c r="BB2093" s="7">
        <f>IF(Q2093&gt;0,RANK(Q2093,(N2093:P2093,Q2093:AE2093)),0)</f>
        <v>3</v>
      </c>
      <c r="BC2093" s="7">
        <f>IF(R2093&gt;0,RANK(R2093,(N2093:P2093,Q2093:AE2093)),0)</f>
        <v>0</v>
      </c>
      <c r="BD2093" s="7">
        <f>IF(T2093&gt;0,RANK(T2093,(N2093:P2093,Q2093:AE2093)),0)</f>
        <v>0</v>
      </c>
      <c r="BE2093" s="7">
        <f>IF(S2093&gt;0,RANK(S2093,(N2093:P2093,Q2093:AE2093)),0)</f>
        <v>0</v>
      </c>
      <c r="BF2093" s="2">
        <f t="shared" si="794"/>
        <v>8.5942295887047274E-3</v>
      </c>
      <c r="BG2093" s="2">
        <f t="shared" si="795"/>
        <v>0</v>
      </c>
      <c r="BH2093" s="2">
        <f t="shared" si="796"/>
        <v>0</v>
      </c>
      <c r="BI2093" s="2">
        <f t="shared" si="797"/>
        <v>0</v>
      </c>
      <c r="BK2093" t="s">
        <v>127</v>
      </c>
      <c r="BL2093" t="s">
        <v>372</v>
      </c>
      <c r="BO2093" s="99">
        <v>48</v>
      </c>
      <c r="BP2093" s="97">
        <v>399</v>
      </c>
      <c r="BQ2093" s="103">
        <f t="shared" si="798"/>
        <v>48399</v>
      </c>
      <c r="BS2093" s="7" t="s">
        <v>2466</v>
      </c>
    </row>
    <row r="2094" spans="1:71" ht="14" hidden="1" customHeight="1" outlineLevel="1" x14ac:dyDescent="0.2">
      <c r="A2094" t="s">
        <v>1449</v>
      </c>
      <c r="B2094" t="s">
        <v>372</v>
      </c>
      <c r="C2094" s="1">
        <f t="shared" si="789"/>
        <v>16244</v>
      </c>
      <c r="D2094" s="7">
        <f t="shared" si="799"/>
        <v>2</v>
      </c>
      <c r="E2094" s="7">
        <f t="shared" si="800"/>
        <v>1</v>
      </c>
      <c r="F2094" s="7">
        <f t="shared" si="801"/>
        <v>0</v>
      </c>
      <c r="G2094" s="1">
        <f t="shared" si="802"/>
        <v>9631</v>
      </c>
      <c r="H2094" s="2">
        <f t="shared" si="803"/>
        <v>0.59289583846343263</v>
      </c>
      <c r="I2094" s="2"/>
      <c r="J2094" s="2">
        <f t="shared" si="790"/>
        <v>0.19902733316917015</v>
      </c>
      <c r="K2094" s="2">
        <f t="shared" si="791"/>
        <v>0.79192317163260284</v>
      </c>
      <c r="L2094" s="2">
        <f t="shared" si="792"/>
        <v>0</v>
      </c>
      <c r="M2094" s="2">
        <f t="shared" si="793"/>
        <v>9.0494951982270644E-3</v>
      </c>
      <c r="N2094" s="1">
        <v>3233</v>
      </c>
      <c r="O2094" s="1">
        <v>12864</v>
      </c>
      <c r="Q2094" s="61">
        <v>147</v>
      </c>
      <c r="R2094" s="61"/>
      <c r="S2094" s="61"/>
      <c r="T2094" s="61"/>
      <c r="U2094" s="61"/>
      <c r="V2094" s="61"/>
      <c r="W2094" s="61"/>
      <c r="X2094" s="61"/>
      <c r="Y2094" s="61"/>
      <c r="Z2094" s="61"/>
      <c r="BB2094" s="7">
        <f>IF(Q2094&gt;0,RANK(Q2094,(N2094:P2094,Q2094:AE2094)),0)</f>
        <v>3</v>
      </c>
      <c r="BC2094" s="7">
        <f>IF(R2094&gt;0,RANK(R2094,(N2094:P2094,Q2094:AE2094)),0)</f>
        <v>0</v>
      </c>
      <c r="BD2094" s="7">
        <f>IF(T2094&gt;0,RANK(T2094,(N2094:P2094,Q2094:AE2094)),0)</f>
        <v>0</v>
      </c>
      <c r="BE2094" s="7">
        <f>IF(S2094&gt;0,RANK(S2094,(N2094:P2094,Q2094:AE2094)),0)</f>
        <v>0</v>
      </c>
      <c r="BF2094" s="2">
        <f t="shared" si="794"/>
        <v>9.0494951982270384E-3</v>
      </c>
      <c r="BG2094" s="2">
        <f t="shared" si="795"/>
        <v>0</v>
      </c>
      <c r="BH2094" s="2">
        <f t="shared" si="796"/>
        <v>0</v>
      </c>
      <c r="BI2094" s="2">
        <f t="shared" si="797"/>
        <v>0</v>
      </c>
      <c r="BK2094" t="s">
        <v>1449</v>
      </c>
      <c r="BL2094" t="s">
        <v>372</v>
      </c>
      <c r="BO2094" s="99">
        <v>48</v>
      </c>
      <c r="BP2094" s="97">
        <v>401</v>
      </c>
      <c r="BQ2094" s="103">
        <f t="shared" si="798"/>
        <v>48401</v>
      </c>
      <c r="BS2094" s="7" t="s">
        <v>2466</v>
      </c>
    </row>
    <row r="2095" spans="1:71" ht="14" hidden="1" customHeight="1" outlineLevel="1" x14ac:dyDescent="0.2">
      <c r="A2095" t="s">
        <v>781</v>
      </c>
      <c r="B2095" t="s">
        <v>372</v>
      </c>
      <c r="C2095" s="1">
        <f t="shared" si="789"/>
        <v>3958</v>
      </c>
      <c r="D2095" s="7">
        <f t="shared" si="799"/>
        <v>2</v>
      </c>
      <c r="E2095" s="7">
        <f t="shared" si="800"/>
        <v>1</v>
      </c>
      <c r="F2095" s="7">
        <f t="shared" si="801"/>
        <v>0</v>
      </c>
      <c r="G2095" s="1">
        <f t="shared" si="802"/>
        <v>3019</v>
      </c>
      <c r="H2095" s="2">
        <f t="shared" si="803"/>
        <v>0.76275896917635166</v>
      </c>
      <c r="I2095" s="2"/>
      <c r="J2095" s="2">
        <f t="shared" si="790"/>
        <v>0.11571500757958565</v>
      </c>
      <c r="K2095" s="2">
        <f t="shared" si="791"/>
        <v>0.8784739767559373</v>
      </c>
      <c r="L2095" s="2">
        <f t="shared" si="792"/>
        <v>0</v>
      </c>
      <c r="M2095" s="2">
        <f t="shared" si="793"/>
        <v>5.8110156644770594E-3</v>
      </c>
      <c r="N2095" s="1">
        <v>458</v>
      </c>
      <c r="O2095" s="1">
        <v>3477</v>
      </c>
      <c r="Q2095" s="61">
        <v>23</v>
      </c>
      <c r="R2095" s="61"/>
      <c r="S2095" s="61"/>
      <c r="T2095" s="61"/>
      <c r="U2095" s="61"/>
      <c r="V2095" s="61"/>
      <c r="W2095" s="61"/>
      <c r="X2095" s="61"/>
      <c r="Y2095" s="61"/>
      <c r="Z2095" s="61"/>
      <c r="BB2095" s="7">
        <f>IF(Q2095&gt;0,RANK(Q2095,(N2095:P2095,Q2095:AE2095)),0)</f>
        <v>3</v>
      </c>
      <c r="BC2095" s="7">
        <f>IF(R2095&gt;0,RANK(R2095,(N2095:P2095,Q2095:AE2095)),0)</f>
        <v>0</v>
      </c>
      <c r="BD2095" s="7">
        <f>IF(T2095&gt;0,RANK(T2095,(N2095:P2095,Q2095:AE2095)),0)</f>
        <v>0</v>
      </c>
      <c r="BE2095" s="7">
        <f>IF(S2095&gt;0,RANK(S2095,(N2095:P2095,Q2095:AE2095)),0)</f>
        <v>0</v>
      </c>
      <c r="BF2095" s="2">
        <f t="shared" si="794"/>
        <v>5.8110156644770082E-3</v>
      </c>
      <c r="BG2095" s="2">
        <f t="shared" si="795"/>
        <v>0</v>
      </c>
      <c r="BH2095" s="2">
        <f t="shared" si="796"/>
        <v>0</v>
      </c>
      <c r="BI2095" s="2">
        <f t="shared" si="797"/>
        <v>0</v>
      </c>
      <c r="BK2095" t="s">
        <v>781</v>
      </c>
      <c r="BL2095" t="s">
        <v>372</v>
      </c>
      <c r="BO2095" s="99">
        <v>48</v>
      </c>
      <c r="BP2095" s="97">
        <v>403</v>
      </c>
      <c r="BQ2095" s="103">
        <f t="shared" si="798"/>
        <v>48403</v>
      </c>
      <c r="BS2095" s="7" t="s">
        <v>2466</v>
      </c>
    </row>
    <row r="2096" spans="1:71" ht="14" hidden="1" customHeight="1" outlineLevel="1" x14ac:dyDescent="0.2">
      <c r="A2096" t="s">
        <v>1301</v>
      </c>
      <c r="B2096" t="s">
        <v>372</v>
      </c>
      <c r="C2096" s="1">
        <f t="shared" si="789"/>
        <v>3000</v>
      </c>
      <c r="D2096" s="7">
        <f t="shared" si="799"/>
        <v>2</v>
      </c>
      <c r="E2096" s="7">
        <f t="shared" si="800"/>
        <v>1</v>
      </c>
      <c r="F2096" s="7">
        <f t="shared" si="801"/>
        <v>0</v>
      </c>
      <c r="G2096" s="1">
        <f t="shared" si="802"/>
        <v>1612</v>
      </c>
      <c r="H2096" s="2">
        <f t="shared" si="803"/>
        <v>0.53733333333333333</v>
      </c>
      <c r="I2096" s="2"/>
      <c r="J2096" s="2">
        <f t="shared" si="790"/>
        <v>0.22800000000000001</v>
      </c>
      <c r="K2096" s="2">
        <f t="shared" si="791"/>
        <v>0.76533333333333331</v>
      </c>
      <c r="L2096" s="2">
        <f t="shared" si="792"/>
        <v>0</v>
      </c>
      <c r="M2096" s="2">
        <f t="shared" si="793"/>
        <v>6.6666666666667096E-3</v>
      </c>
      <c r="N2096" s="1">
        <v>684</v>
      </c>
      <c r="O2096" s="1">
        <v>2296</v>
      </c>
      <c r="Q2096" s="61">
        <v>20</v>
      </c>
      <c r="R2096" s="61"/>
      <c r="S2096" s="61"/>
      <c r="T2096" s="61"/>
      <c r="U2096" s="61"/>
      <c r="V2096" s="61"/>
      <c r="W2096" s="61"/>
      <c r="X2096" s="61"/>
      <c r="Y2096" s="61"/>
      <c r="Z2096" s="61"/>
      <c r="BB2096" s="7">
        <f>IF(Q2096&gt;0,RANK(Q2096,(N2096:P2096,Q2096:AE2096)),0)</f>
        <v>3</v>
      </c>
      <c r="BC2096" s="7">
        <f>IF(R2096&gt;0,RANK(R2096,(N2096:P2096,Q2096:AE2096)),0)</f>
        <v>0</v>
      </c>
      <c r="BD2096" s="7">
        <f>IF(T2096&gt;0,RANK(T2096,(N2096:P2096,Q2096:AE2096)),0)</f>
        <v>0</v>
      </c>
      <c r="BE2096" s="7">
        <f>IF(S2096&gt;0,RANK(S2096,(N2096:P2096,Q2096:AE2096)),0)</f>
        <v>0</v>
      </c>
      <c r="BF2096" s="2">
        <f t="shared" si="794"/>
        <v>6.6666666666666671E-3</v>
      </c>
      <c r="BG2096" s="2">
        <f t="shared" si="795"/>
        <v>0</v>
      </c>
      <c r="BH2096" s="2">
        <f t="shared" si="796"/>
        <v>0</v>
      </c>
      <c r="BI2096" s="2">
        <f t="shared" si="797"/>
        <v>0</v>
      </c>
      <c r="BK2096" t="s">
        <v>1301</v>
      </c>
      <c r="BL2096" t="s">
        <v>372</v>
      </c>
      <c r="BO2096" s="99">
        <v>48</v>
      </c>
      <c r="BP2096" s="97">
        <v>405</v>
      </c>
      <c r="BQ2096" s="103">
        <f t="shared" si="798"/>
        <v>48405</v>
      </c>
      <c r="BS2096" s="7" t="s">
        <v>2466</v>
      </c>
    </row>
    <row r="2097" spans="1:71" ht="14" hidden="1" customHeight="1" outlineLevel="1" x14ac:dyDescent="0.2">
      <c r="A2097" t="s">
        <v>253</v>
      </c>
      <c r="B2097" t="s">
        <v>372</v>
      </c>
      <c r="C2097" s="1">
        <f t="shared" si="789"/>
        <v>9335</v>
      </c>
      <c r="D2097" s="7">
        <f t="shared" si="799"/>
        <v>2</v>
      </c>
      <c r="E2097" s="7">
        <f t="shared" si="800"/>
        <v>1</v>
      </c>
      <c r="F2097" s="7">
        <f t="shared" si="801"/>
        <v>0</v>
      </c>
      <c r="G2097" s="1">
        <f t="shared" si="802"/>
        <v>6193</v>
      </c>
      <c r="H2097" s="2">
        <f t="shared" si="803"/>
        <v>0.66341724692019277</v>
      </c>
      <c r="I2097" s="2"/>
      <c r="J2097" s="2">
        <f t="shared" si="790"/>
        <v>0.16379217996786288</v>
      </c>
      <c r="K2097" s="2">
        <f t="shared" si="791"/>
        <v>0.82720942688805565</v>
      </c>
      <c r="L2097" s="2">
        <f t="shared" si="792"/>
        <v>0</v>
      </c>
      <c r="M2097" s="2">
        <f t="shared" si="793"/>
        <v>8.9983931440814624E-3</v>
      </c>
      <c r="N2097" s="1">
        <v>1529</v>
      </c>
      <c r="O2097" s="1">
        <v>7722</v>
      </c>
      <c r="Q2097" s="61">
        <v>84</v>
      </c>
      <c r="R2097" s="61"/>
      <c r="S2097" s="61"/>
      <c r="T2097" s="61"/>
      <c r="U2097" s="61"/>
      <c r="V2097" s="61"/>
      <c r="W2097" s="61"/>
      <c r="X2097" s="61"/>
      <c r="Y2097" s="61"/>
      <c r="Z2097" s="61"/>
      <c r="BB2097" s="7">
        <f>IF(Q2097&gt;0,RANK(Q2097,(N2097:P2097,Q2097:AE2097)),0)</f>
        <v>3</v>
      </c>
      <c r="BC2097" s="7">
        <f>IF(R2097&gt;0,RANK(R2097,(N2097:P2097,Q2097:AE2097)),0)</f>
        <v>0</v>
      </c>
      <c r="BD2097" s="7">
        <f>IF(T2097&gt;0,RANK(T2097,(N2097:P2097,Q2097:AE2097)),0)</f>
        <v>0</v>
      </c>
      <c r="BE2097" s="7">
        <f>IF(S2097&gt;0,RANK(S2097,(N2097:P2097,Q2097:AE2097)),0)</f>
        <v>0</v>
      </c>
      <c r="BF2097" s="2">
        <f t="shared" si="794"/>
        <v>8.9983931440814138E-3</v>
      </c>
      <c r="BG2097" s="2">
        <f t="shared" si="795"/>
        <v>0</v>
      </c>
      <c r="BH2097" s="2">
        <f t="shared" si="796"/>
        <v>0</v>
      </c>
      <c r="BI2097" s="2">
        <f t="shared" si="797"/>
        <v>0</v>
      </c>
      <c r="BK2097" t="s">
        <v>253</v>
      </c>
      <c r="BL2097" t="s">
        <v>372</v>
      </c>
      <c r="BO2097" s="99">
        <v>48</v>
      </c>
      <c r="BP2097" s="97">
        <v>407</v>
      </c>
      <c r="BQ2097" s="103">
        <f t="shared" si="798"/>
        <v>48407</v>
      </c>
      <c r="BS2097" s="7" t="s">
        <v>2466</v>
      </c>
    </row>
    <row r="2098" spans="1:71" ht="14" hidden="1" customHeight="1" outlineLevel="1" x14ac:dyDescent="0.2">
      <c r="A2098" t="s">
        <v>246</v>
      </c>
      <c r="B2098" t="s">
        <v>372</v>
      </c>
      <c r="C2098" s="1">
        <f t="shared" si="789"/>
        <v>18216</v>
      </c>
      <c r="D2098" s="7">
        <f t="shared" si="799"/>
        <v>2</v>
      </c>
      <c r="E2098" s="7">
        <f t="shared" si="800"/>
        <v>1</v>
      </c>
      <c r="F2098" s="7">
        <f t="shared" si="801"/>
        <v>0</v>
      </c>
      <c r="G2098" s="1">
        <f t="shared" si="802"/>
        <v>6331</v>
      </c>
      <c r="H2098" s="2">
        <f t="shared" si="803"/>
        <v>0.3475516029863856</v>
      </c>
      <c r="I2098" s="2"/>
      <c r="J2098" s="2">
        <f t="shared" si="790"/>
        <v>0.32070707070707072</v>
      </c>
      <c r="K2098" s="2">
        <f t="shared" si="791"/>
        <v>0.66825867369345626</v>
      </c>
      <c r="L2098" s="2">
        <f t="shared" si="792"/>
        <v>0</v>
      </c>
      <c r="M2098" s="2">
        <f t="shared" si="793"/>
        <v>1.103425559947302E-2</v>
      </c>
      <c r="N2098" s="1">
        <v>5842</v>
      </c>
      <c r="O2098" s="1">
        <v>12173</v>
      </c>
      <c r="Q2098" s="61">
        <v>201</v>
      </c>
      <c r="R2098" s="61"/>
      <c r="S2098" s="61"/>
      <c r="T2098" s="61"/>
      <c r="U2098" s="61"/>
      <c r="V2098" s="61"/>
      <c r="W2098" s="61"/>
      <c r="X2098" s="61"/>
      <c r="Y2098" s="61"/>
      <c r="Z2098" s="61"/>
      <c r="BB2098" s="7">
        <f>IF(Q2098&gt;0,RANK(Q2098,(N2098:P2098,Q2098:AE2098)),0)</f>
        <v>3</v>
      </c>
      <c r="BC2098" s="7">
        <f>IF(R2098&gt;0,RANK(R2098,(N2098:P2098,Q2098:AE2098)),0)</f>
        <v>0</v>
      </c>
      <c r="BD2098" s="7">
        <f>IF(T2098&gt;0,RANK(T2098,(N2098:P2098,Q2098:AE2098)),0)</f>
        <v>0</v>
      </c>
      <c r="BE2098" s="7">
        <f>IF(S2098&gt;0,RANK(S2098,(N2098:P2098,Q2098:AE2098)),0)</f>
        <v>0</v>
      </c>
      <c r="BF2098" s="2">
        <f t="shared" si="794"/>
        <v>1.103425559947299E-2</v>
      </c>
      <c r="BG2098" s="2">
        <f t="shared" si="795"/>
        <v>0</v>
      </c>
      <c r="BH2098" s="2">
        <f t="shared" si="796"/>
        <v>0</v>
      </c>
      <c r="BI2098" s="2">
        <f t="shared" si="797"/>
        <v>0</v>
      </c>
      <c r="BK2098" t="s">
        <v>246</v>
      </c>
      <c r="BL2098" t="s">
        <v>372</v>
      </c>
      <c r="BO2098" s="99">
        <v>48</v>
      </c>
      <c r="BP2098" s="97">
        <v>409</v>
      </c>
      <c r="BQ2098" s="103">
        <f t="shared" si="798"/>
        <v>48409</v>
      </c>
      <c r="BS2098" s="7" t="s">
        <v>2466</v>
      </c>
    </row>
    <row r="2099" spans="1:71" ht="14" hidden="1" customHeight="1" outlineLevel="1" x14ac:dyDescent="0.2">
      <c r="A2099" t="s">
        <v>792</v>
      </c>
      <c r="B2099" t="s">
        <v>372</v>
      </c>
      <c r="C2099" s="1">
        <f t="shared" si="789"/>
        <v>2059</v>
      </c>
      <c r="D2099" s="7">
        <f t="shared" si="799"/>
        <v>2</v>
      </c>
      <c r="E2099" s="7">
        <f t="shared" si="800"/>
        <v>1</v>
      </c>
      <c r="F2099" s="7">
        <f t="shared" si="801"/>
        <v>0</v>
      </c>
      <c r="G2099" s="1">
        <f t="shared" si="802"/>
        <v>1624</v>
      </c>
      <c r="H2099" s="2">
        <f t="shared" si="803"/>
        <v>0.78873239436619713</v>
      </c>
      <c r="I2099" s="2"/>
      <c r="J2099" s="2">
        <f t="shared" si="790"/>
        <v>0.1024769305488101</v>
      </c>
      <c r="K2099" s="2">
        <f t="shared" si="791"/>
        <v>0.89120932491500726</v>
      </c>
      <c r="L2099" s="2">
        <f t="shared" si="792"/>
        <v>0</v>
      </c>
      <c r="M2099" s="2">
        <f t="shared" si="793"/>
        <v>6.3137445361826083E-3</v>
      </c>
      <c r="N2099" s="1">
        <v>211</v>
      </c>
      <c r="O2099" s="1">
        <v>1835</v>
      </c>
      <c r="Q2099" s="61">
        <v>13</v>
      </c>
      <c r="R2099" s="61"/>
      <c r="S2099" s="61"/>
      <c r="T2099" s="61"/>
      <c r="U2099" s="61"/>
      <c r="V2099" s="61"/>
      <c r="W2099" s="61"/>
      <c r="X2099" s="61"/>
      <c r="Y2099" s="61"/>
      <c r="Z2099" s="61"/>
      <c r="BB2099" s="7">
        <f>IF(Q2099&gt;0,RANK(Q2099,(N2099:P2099,Q2099:AE2099)),0)</f>
        <v>3</v>
      </c>
      <c r="BC2099" s="7">
        <f>IF(R2099&gt;0,RANK(R2099,(N2099:P2099,Q2099:AE2099)),0)</f>
        <v>0</v>
      </c>
      <c r="BD2099" s="7">
        <f>IF(T2099&gt;0,RANK(T2099,(N2099:P2099,Q2099:AE2099)),0)</f>
        <v>0</v>
      </c>
      <c r="BE2099" s="7">
        <f>IF(S2099&gt;0,RANK(S2099,(N2099:P2099,Q2099:AE2099)),0)</f>
        <v>0</v>
      </c>
      <c r="BF2099" s="2">
        <f t="shared" si="794"/>
        <v>6.3137445361826127E-3</v>
      </c>
      <c r="BG2099" s="2">
        <f t="shared" si="795"/>
        <v>0</v>
      </c>
      <c r="BH2099" s="2">
        <f t="shared" si="796"/>
        <v>0</v>
      </c>
      <c r="BI2099" s="2">
        <f t="shared" si="797"/>
        <v>0</v>
      </c>
      <c r="BK2099" t="s">
        <v>792</v>
      </c>
      <c r="BL2099" t="s">
        <v>372</v>
      </c>
      <c r="BO2099" s="99">
        <v>48</v>
      </c>
      <c r="BP2099" s="97">
        <v>411</v>
      </c>
      <c r="BQ2099" s="103">
        <f t="shared" si="798"/>
        <v>48411</v>
      </c>
      <c r="BS2099" s="7" t="s">
        <v>2466</v>
      </c>
    </row>
    <row r="2100" spans="1:71" ht="14" hidden="1" customHeight="1" outlineLevel="1" x14ac:dyDescent="0.2">
      <c r="A2100" t="s">
        <v>417</v>
      </c>
      <c r="B2100" t="s">
        <v>372</v>
      </c>
      <c r="C2100" s="1">
        <f t="shared" si="789"/>
        <v>957</v>
      </c>
      <c r="D2100" s="7">
        <f t="shared" si="799"/>
        <v>2</v>
      </c>
      <c r="E2100" s="7">
        <f t="shared" si="800"/>
        <v>1</v>
      </c>
      <c r="F2100" s="7">
        <f t="shared" si="801"/>
        <v>0</v>
      </c>
      <c r="G2100" s="1">
        <f t="shared" si="802"/>
        <v>571</v>
      </c>
      <c r="H2100" s="2">
        <f t="shared" si="803"/>
        <v>0.59665621734587249</v>
      </c>
      <c r="I2100" s="2"/>
      <c r="J2100" s="2">
        <f t="shared" si="790"/>
        <v>0.19540229885057472</v>
      </c>
      <c r="K2100" s="2">
        <f t="shared" si="791"/>
        <v>0.79205851619644718</v>
      </c>
      <c r="L2100" s="2">
        <f t="shared" si="792"/>
        <v>0</v>
      </c>
      <c r="M2100" s="2">
        <f t="shared" si="793"/>
        <v>1.2539184952978122E-2</v>
      </c>
      <c r="N2100" s="1">
        <v>187</v>
      </c>
      <c r="O2100" s="1">
        <v>758</v>
      </c>
      <c r="Q2100" s="61">
        <v>12</v>
      </c>
      <c r="R2100" s="61"/>
      <c r="S2100" s="61"/>
      <c r="T2100" s="61"/>
      <c r="U2100" s="61"/>
      <c r="V2100" s="61"/>
      <c r="W2100" s="61"/>
      <c r="X2100" s="61"/>
      <c r="Y2100" s="61"/>
      <c r="Z2100" s="61"/>
      <c r="BB2100" s="7">
        <f>IF(Q2100&gt;0,RANK(Q2100,(N2100:P2100,Q2100:AE2100)),0)</f>
        <v>3</v>
      </c>
      <c r="BC2100" s="7">
        <f>IF(R2100&gt;0,RANK(R2100,(N2100:P2100,Q2100:AE2100)),0)</f>
        <v>0</v>
      </c>
      <c r="BD2100" s="7">
        <f>IF(T2100&gt;0,RANK(T2100,(N2100:P2100,Q2100:AE2100)),0)</f>
        <v>0</v>
      </c>
      <c r="BE2100" s="7">
        <f>IF(S2100&gt;0,RANK(S2100,(N2100:P2100,Q2100:AE2100)),0)</f>
        <v>0</v>
      </c>
      <c r="BF2100" s="2">
        <f t="shared" si="794"/>
        <v>1.2539184952978056E-2</v>
      </c>
      <c r="BG2100" s="2">
        <f t="shared" si="795"/>
        <v>0</v>
      </c>
      <c r="BH2100" s="2">
        <f t="shared" si="796"/>
        <v>0</v>
      </c>
      <c r="BI2100" s="2">
        <f t="shared" si="797"/>
        <v>0</v>
      </c>
      <c r="BK2100" t="s">
        <v>417</v>
      </c>
      <c r="BL2100" t="s">
        <v>372</v>
      </c>
      <c r="BO2100" s="99">
        <v>48</v>
      </c>
      <c r="BP2100" s="97">
        <v>413</v>
      </c>
      <c r="BQ2100" s="103">
        <f t="shared" si="798"/>
        <v>48413</v>
      </c>
      <c r="BS2100" s="7" t="s">
        <v>2466</v>
      </c>
    </row>
    <row r="2101" spans="1:71" ht="14" hidden="1" customHeight="1" outlineLevel="1" x14ac:dyDescent="0.2">
      <c r="A2101" t="s">
        <v>713</v>
      </c>
      <c r="B2101" t="s">
        <v>372</v>
      </c>
      <c r="C2101" s="1">
        <f t="shared" si="789"/>
        <v>4368</v>
      </c>
      <c r="D2101" s="7">
        <f t="shared" si="799"/>
        <v>2</v>
      </c>
      <c r="E2101" s="7">
        <f t="shared" si="800"/>
        <v>1</v>
      </c>
      <c r="F2101" s="7">
        <f t="shared" si="801"/>
        <v>0</v>
      </c>
      <c r="G2101" s="1">
        <f t="shared" si="802"/>
        <v>3173</v>
      </c>
      <c r="H2101" s="2">
        <f t="shared" si="803"/>
        <v>0.72641941391941389</v>
      </c>
      <c r="I2101" s="2"/>
      <c r="J2101" s="2">
        <f t="shared" si="790"/>
        <v>0.1320970695970696</v>
      </c>
      <c r="K2101" s="2">
        <f t="shared" si="791"/>
        <v>0.85851648351648346</v>
      </c>
      <c r="L2101" s="2">
        <f t="shared" si="792"/>
        <v>0</v>
      </c>
      <c r="M2101" s="2">
        <f t="shared" si="793"/>
        <v>9.3864468864469641E-3</v>
      </c>
      <c r="N2101" s="1">
        <v>577</v>
      </c>
      <c r="O2101" s="1">
        <v>3750</v>
      </c>
      <c r="Q2101" s="61">
        <v>41</v>
      </c>
      <c r="R2101" s="61"/>
      <c r="S2101" s="61"/>
      <c r="T2101" s="61"/>
      <c r="U2101" s="61"/>
      <c r="V2101" s="61"/>
      <c r="W2101" s="61"/>
      <c r="X2101" s="61"/>
      <c r="Y2101" s="61"/>
      <c r="Z2101" s="61"/>
      <c r="BB2101" s="7">
        <f>IF(Q2101&gt;0,RANK(Q2101,(N2101:P2101,Q2101:AE2101)),0)</f>
        <v>3</v>
      </c>
      <c r="BC2101" s="7">
        <f>IF(R2101&gt;0,RANK(R2101,(N2101:P2101,Q2101:AE2101)),0)</f>
        <v>0</v>
      </c>
      <c r="BD2101" s="7">
        <f>IF(T2101&gt;0,RANK(T2101,(N2101:P2101,Q2101:AE2101)),0)</f>
        <v>0</v>
      </c>
      <c r="BE2101" s="7">
        <f>IF(S2101&gt;0,RANK(S2101,(N2101:P2101,Q2101:AE2101)),0)</f>
        <v>0</v>
      </c>
      <c r="BF2101" s="2">
        <f t="shared" si="794"/>
        <v>9.3864468864468861E-3</v>
      </c>
      <c r="BG2101" s="2">
        <f t="shared" si="795"/>
        <v>0</v>
      </c>
      <c r="BH2101" s="2">
        <f t="shared" si="796"/>
        <v>0</v>
      </c>
      <c r="BI2101" s="2">
        <f t="shared" si="797"/>
        <v>0</v>
      </c>
      <c r="BK2101" t="s">
        <v>713</v>
      </c>
      <c r="BL2101" t="s">
        <v>372</v>
      </c>
      <c r="BO2101" s="99">
        <v>48</v>
      </c>
      <c r="BP2101" s="97">
        <v>415</v>
      </c>
      <c r="BQ2101" s="103">
        <f t="shared" si="798"/>
        <v>48415</v>
      </c>
      <c r="BS2101" s="7" t="s">
        <v>2466</v>
      </c>
    </row>
    <row r="2102" spans="1:71" ht="14" hidden="1" customHeight="1" outlineLevel="1" x14ac:dyDescent="0.2">
      <c r="A2102" t="s">
        <v>1525</v>
      </c>
      <c r="B2102" t="s">
        <v>372</v>
      </c>
      <c r="C2102" s="1">
        <f t="shared" si="789"/>
        <v>1285</v>
      </c>
      <c r="D2102" s="7">
        <f t="shared" si="799"/>
        <v>2</v>
      </c>
      <c r="E2102" s="7">
        <f t="shared" si="800"/>
        <v>1</v>
      </c>
      <c r="F2102" s="7">
        <f t="shared" si="801"/>
        <v>0</v>
      </c>
      <c r="G2102" s="1">
        <f t="shared" si="802"/>
        <v>1103</v>
      </c>
      <c r="H2102" s="2">
        <f t="shared" si="803"/>
        <v>0.85836575875486376</v>
      </c>
      <c r="I2102" s="2"/>
      <c r="J2102" s="2">
        <f t="shared" si="790"/>
        <v>6.7704280155642019E-2</v>
      </c>
      <c r="K2102" s="2">
        <f t="shared" si="791"/>
        <v>0.92607003891050588</v>
      </c>
      <c r="L2102" s="2">
        <f t="shared" si="792"/>
        <v>0</v>
      </c>
      <c r="M2102" s="2">
        <f t="shared" si="793"/>
        <v>6.225680933852118E-3</v>
      </c>
      <c r="N2102" s="1">
        <v>87</v>
      </c>
      <c r="O2102" s="1">
        <v>1190</v>
      </c>
      <c r="Q2102" s="61">
        <v>8</v>
      </c>
      <c r="R2102" s="61"/>
      <c r="S2102" s="61"/>
      <c r="T2102" s="61"/>
      <c r="U2102" s="61"/>
      <c r="V2102" s="61"/>
      <c r="W2102" s="61"/>
      <c r="X2102" s="61"/>
      <c r="Y2102" s="61"/>
      <c r="Z2102" s="61"/>
      <c r="BB2102" s="7">
        <f>IF(Q2102&gt;0,RANK(Q2102,(N2102:P2102,Q2102:AE2102)),0)</f>
        <v>3</v>
      </c>
      <c r="BC2102" s="7">
        <f>IF(R2102&gt;0,RANK(R2102,(N2102:P2102,Q2102:AE2102)),0)</f>
        <v>0</v>
      </c>
      <c r="BD2102" s="7">
        <f>IF(T2102&gt;0,RANK(T2102,(N2102:P2102,Q2102:AE2102)),0)</f>
        <v>0</v>
      </c>
      <c r="BE2102" s="7">
        <f>IF(S2102&gt;0,RANK(S2102,(N2102:P2102,Q2102:AE2102)),0)</f>
        <v>0</v>
      </c>
      <c r="BF2102" s="2">
        <f t="shared" si="794"/>
        <v>6.2256809338521405E-3</v>
      </c>
      <c r="BG2102" s="2">
        <f t="shared" si="795"/>
        <v>0</v>
      </c>
      <c r="BH2102" s="2">
        <f t="shared" si="796"/>
        <v>0</v>
      </c>
      <c r="BI2102" s="2">
        <f t="shared" si="797"/>
        <v>0</v>
      </c>
      <c r="BK2102" t="s">
        <v>1525</v>
      </c>
      <c r="BL2102" t="s">
        <v>372</v>
      </c>
      <c r="BO2102" s="99">
        <v>48</v>
      </c>
      <c r="BP2102" s="97">
        <v>417</v>
      </c>
      <c r="BQ2102" s="103">
        <f t="shared" si="798"/>
        <v>48417</v>
      </c>
      <c r="BS2102" s="7" t="s">
        <v>2466</v>
      </c>
    </row>
    <row r="2103" spans="1:71" ht="14" hidden="1" customHeight="1" outlineLevel="1" x14ac:dyDescent="0.2">
      <c r="A2103" t="s">
        <v>1113</v>
      </c>
      <c r="B2103" t="s">
        <v>372</v>
      </c>
      <c r="C2103" s="1">
        <f t="shared" si="789"/>
        <v>7542</v>
      </c>
      <c r="D2103" s="7">
        <f t="shared" si="799"/>
        <v>2</v>
      </c>
      <c r="E2103" s="7">
        <f t="shared" si="800"/>
        <v>1</v>
      </c>
      <c r="F2103" s="7">
        <f t="shared" si="801"/>
        <v>0</v>
      </c>
      <c r="G2103" s="1">
        <f t="shared" si="802"/>
        <v>4766</v>
      </c>
      <c r="H2103" s="2">
        <f t="shared" si="803"/>
        <v>0.63192787059135502</v>
      </c>
      <c r="I2103" s="2"/>
      <c r="J2103" s="2">
        <f t="shared" si="790"/>
        <v>0.18111906656059401</v>
      </c>
      <c r="K2103" s="2">
        <f t="shared" si="791"/>
        <v>0.81304693715194909</v>
      </c>
      <c r="L2103" s="2">
        <f t="shared" si="792"/>
        <v>0</v>
      </c>
      <c r="M2103" s="2">
        <f t="shared" si="793"/>
        <v>5.8339962874569551E-3</v>
      </c>
      <c r="N2103" s="1">
        <v>1366</v>
      </c>
      <c r="O2103" s="1">
        <v>6132</v>
      </c>
      <c r="Q2103" s="61">
        <v>44</v>
      </c>
      <c r="R2103" s="61"/>
      <c r="S2103" s="61"/>
      <c r="T2103" s="61"/>
      <c r="U2103" s="61"/>
      <c r="V2103" s="61"/>
      <c r="W2103" s="61"/>
      <c r="X2103" s="61"/>
      <c r="Y2103" s="61"/>
      <c r="Z2103" s="61"/>
      <c r="BB2103" s="7">
        <f>IF(Q2103&gt;0,RANK(Q2103,(N2103:P2103,Q2103:AE2103)),0)</f>
        <v>3</v>
      </c>
      <c r="BC2103" s="7">
        <f>IF(R2103&gt;0,RANK(R2103,(N2103:P2103,Q2103:AE2103)),0)</f>
        <v>0</v>
      </c>
      <c r="BD2103" s="7">
        <f>IF(T2103&gt;0,RANK(T2103,(N2103:P2103,Q2103:AE2103)),0)</f>
        <v>0</v>
      </c>
      <c r="BE2103" s="7">
        <f>IF(S2103&gt;0,RANK(S2103,(N2103:P2103,Q2103:AE2103)),0)</f>
        <v>0</v>
      </c>
      <c r="BF2103" s="2">
        <f t="shared" si="794"/>
        <v>5.8339962874569083E-3</v>
      </c>
      <c r="BG2103" s="2">
        <f t="shared" si="795"/>
        <v>0</v>
      </c>
      <c r="BH2103" s="2">
        <f t="shared" si="796"/>
        <v>0</v>
      </c>
      <c r="BI2103" s="2">
        <f t="shared" si="797"/>
        <v>0</v>
      </c>
      <c r="BK2103" t="s">
        <v>1113</v>
      </c>
      <c r="BL2103" t="s">
        <v>372</v>
      </c>
      <c r="BO2103" s="99">
        <v>48</v>
      </c>
      <c r="BP2103" s="97">
        <v>419</v>
      </c>
      <c r="BQ2103" s="103">
        <f t="shared" si="798"/>
        <v>48419</v>
      </c>
      <c r="BS2103" s="7" t="s">
        <v>2466</v>
      </c>
    </row>
    <row r="2104" spans="1:71" ht="14" hidden="1" customHeight="1" outlineLevel="1" x14ac:dyDescent="0.2">
      <c r="A2104" t="s">
        <v>1897</v>
      </c>
      <c r="B2104" t="s">
        <v>372</v>
      </c>
      <c r="C2104" s="1">
        <f t="shared" si="789"/>
        <v>817</v>
      </c>
      <c r="D2104" s="7">
        <f t="shared" si="799"/>
        <v>2</v>
      </c>
      <c r="E2104" s="7">
        <f t="shared" si="800"/>
        <v>1</v>
      </c>
      <c r="F2104" s="7">
        <f t="shared" si="801"/>
        <v>0</v>
      </c>
      <c r="G2104" s="1">
        <f t="shared" si="802"/>
        <v>627</v>
      </c>
      <c r="H2104" s="2">
        <f t="shared" si="803"/>
        <v>0.76744186046511631</v>
      </c>
      <c r="I2104" s="2"/>
      <c r="J2104" s="2">
        <f t="shared" si="790"/>
        <v>9.057527539779682E-2</v>
      </c>
      <c r="K2104" s="2">
        <f t="shared" si="791"/>
        <v>0.85801713586291306</v>
      </c>
      <c r="L2104" s="2">
        <f t="shared" si="792"/>
        <v>0</v>
      </c>
      <c r="M2104" s="2">
        <f t="shared" si="793"/>
        <v>5.1407588739290078E-2</v>
      </c>
      <c r="N2104" s="1">
        <v>74</v>
      </c>
      <c r="O2104" s="1">
        <v>701</v>
      </c>
      <c r="Q2104" s="61">
        <v>42</v>
      </c>
      <c r="R2104" s="61"/>
      <c r="S2104" s="61"/>
      <c r="T2104" s="61"/>
      <c r="U2104" s="61"/>
      <c r="V2104" s="61"/>
      <c r="W2104" s="61"/>
      <c r="X2104" s="61"/>
      <c r="Y2104" s="61"/>
      <c r="Z2104" s="61"/>
      <c r="BB2104" s="7">
        <f>IF(Q2104&gt;0,RANK(Q2104,(N2104:P2104,Q2104:AE2104)),0)</f>
        <v>3</v>
      </c>
      <c r="BC2104" s="7">
        <f>IF(R2104&gt;0,RANK(R2104,(N2104:P2104,Q2104:AE2104)),0)</f>
        <v>0</v>
      </c>
      <c r="BD2104" s="7">
        <f>IF(T2104&gt;0,RANK(T2104,(N2104:P2104,Q2104:AE2104)),0)</f>
        <v>0</v>
      </c>
      <c r="BE2104" s="7">
        <f>IF(S2104&gt;0,RANK(S2104,(N2104:P2104,Q2104:AE2104)),0)</f>
        <v>0</v>
      </c>
      <c r="BF2104" s="2">
        <f t="shared" si="794"/>
        <v>5.1407588739290085E-2</v>
      </c>
      <c r="BG2104" s="2">
        <f t="shared" si="795"/>
        <v>0</v>
      </c>
      <c r="BH2104" s="2">
        <f t="shared" si="796"/>
        <v>0</v>
      </c>
      <c r="BI2104" s="2">
        <f t="shared" si="797"/>
        <v>0</v>
      </c>
      <c r="BK2104" t="s">
        <v>1897</v>
      </c>
      <c r="BL2104" t="s">
        <v>372</v>
      </c>
      <c r="BO2104" s="99">
        <v>48</v>
      </c>
      <c r="BP2104" s="97">
        <v>421</v>
      </c>
      <c r="BQ2104" s="103">
        <f t="shared" si="798"/>
        <v>48421</v>
      </c>
      <c r="BS2104" s="7" t="s">
        <v>2466</v>
      </c>
    </row>
    <row r="2105" spans="1:71" ht="14" hidden="1" customHeight="1" outlineLevel="1" x14ac:dyDescent="0.2">
      <c r="A2105" t="s">
        <v>1898</v>
      </c>
      <c r="B2105" t="s">
        <v>372</v>
      </c>
      <c r="C2105" s="1">
        <f t="shared" si="789"/>
        <v>77229</v>
      </c>
      <c r="D2105" s="7">
        <f t="shared" si="799"/>
        <v>2</v>
      </c>
      <c r="E2105" s="7">
        <f t="shared" si="800"/>
        <v>1</v>
      </c>
      <c r="F2105" s="7">
        <f t="shared" si="801"/>
        <v>0</v>
      </c>
      <c r="G2105" s="1">
        <f t="shared" si="802"/>
        <v>35085</v>
      </c>
      <c r="H2105" s="2">
        <f t="shared" si="803"/>
        <v>0.4542982558365381</v>
      </c>
      <c r="I2105" s="2"/>
      <c r="J2105" s="2">
        <f t="shared" si="790"/>
        <v>0.26703699387535768</v>
      </c>
      <c r="K2105" s="2">
        <f t="shared" si="791"/>
        <v>0.72133524971189578</v>
      </c>
      <c r="L2105" s="2">
        <f t="shared" si="792"/>
        <v>0</v>
      </c>
      <c r="M2105" s="2">
        <f t="shared" si="793"/>
        <v>1.1627756412746604E-2</v>
      </c>
      <c r="N2105" s="1">
        <v>20623</v>
      </c>
      <c r="O2105" s="1">
        <v>55708</v>
      </c>
      <c r="Q2105" s="61">
        <v>898</v>
      </c>
      <c r="R2105" s="61"/>
      <c r="S2105" s="61"/>
      <c r="T2105" s="61"/>
      <c r="U2105" s="61"/>
      <c r="V2105" s="61"/>
      <c r="W2105" s="61"/>
      <c r="X2105" s="61"/>
      <c r="Y2105" s="61"/>
      <c r="Z2105" s="61"/>
      <c r="BB2105" s="7">
        <f>IF(Q2105&gt;0,RANK(Q2105,(N2105:P2105,Q2105:AE2105)),0)</f>
        <v>3</v>
      </c>
      <c r="BC2105" s="7">
        <f>IF(R2105&gt;0,RANK(R2105,(N2105:P2105,Q2105:AE2105)),0)</f>
        <v>0</v>
      </c>
      <c r="BD2105" s="7">
        <f>IF(T2105&gt;0,RANK(T2105,(N2105:P2105,Q2105:AE2105)),0)</f>
        <v>0</v>
      </c>
      <c r="BE2105" s="7">
        <f>IF(S2105&gt;0,RANK(S2105,(N2105:P2105,Q2105:AE2105)),0)</f>
        <v>0</v>
      </c>
      <c r="BF2105" s="2">
        <f t="shared" si="794"/>
        <v>1.1627756412746507E-2</v>
      </c>
      <c r="BG2105" s="2">
        <f t="shared" si="795"/>
        <v>0</v>
      </c>
      <c r="BH2105" s="2">
        <f t="shared" si="796"/>
        <v>0</v>
      </c>
      <c r="BI2105" s="2">
        <f t="shared" si="797"/>
        <v>0</v>
      </c>
      <c r="BK2105" t="s">
        <v>1898</v>
      </c>
      <c r="BL2105" t="s">
        <v>372</v>
      </c>
      <c r="BO2105" s="99">
        <v>48</v>
      </c>
      <c r="BP2105" s="97">
        <v>423</v>
      </c>
      <c r="BQ2105" s="103">
        <f t="shared" si="798"/>
        <v>48423</v>
      </c>
      <c r="BS2105" s="7" t="s">
        <v>2466</v>
      </c>
    </row>
    <row r="2106" spans="1:71" ht="14" hidden="1" customHeight="1" outlineLevel="1" x14ac:dyDescent="0.2">
      <c r="A2106" t="s">
        <v>2334</v>
      </c>
      <c r="B2106" t="s">
        <v>372</v>
      </c>
      <c r="C2106" s="1">
        <f t="shared" si="789"/>
        <v>3684</v>
      </c>
      <c r="D2106" s="7">
        <f t="shared" si="799"/>
        <v>2</v>
      </c>
      <c r="E2106" s="7">
        <f t="shared" si="800"/>
        <v>1</v>
      </c>
      <c r="F2106" s="7">
        <f t="shared" si="801"/>
        <v>0</v>
      </c>
      <c r="G2106" s="1">
        <f t="shared" si="802"/>
        <v>2644</v>
      </c>
      <c r="H2106" s="2">
        <f t="shared" si="803"/>
        <v>0.71769815418023886</v>
      </c>
      <c r="I2106" s="2"/>
      <c r="J2106" s="2">
        <f t="shared" si="790"/>
        <v>0.13545059717698155</v>
      </c>
      <c r="K2106" s="2">
        <f t="shared" si="791"/>
        <v>0.85314875135722046</v>
      </c>
      <c r="L2106" s="2">
        <f t="shared" si="792"/>
        <v>0</v>
      </c>
      <c r="M2106" s="2">
        <f t="shared" si="793"/>
        <v>1.1400651465798051E-2</v>
      </c>
      <c r="N2106" s="1">
        <v>499</v>
      </c>
      <c r="O2106" s="1">
        <v>3143</v>
      </c>
      <c r="Q2106" s="61">
        <v>42</v>
      </c>
      <c r="R2106" s="61"/>
      <c r="S2106" s="61"/>
      <c r="T2106" s="61"/>
      <c r="U2106" s="61"/>
      <c r="V2106" s="61"/>
      <c r="W2106" s="61"/>
      <c r="X2106" s="61"/>
      <c r="Y2106" s="61"/>
      <c r="Z2106" s="61"/>
      <c r="BB2106" s="7">
        <f>IF(Q2106&gt;0,RANK(Q2106,(N2106:P2106,Q2106:AE2106)),0)</f>
        <v>3</v>
      </c>
      <c r="BC2106" s="7">
        <f>IF(R2106&gt;0,RANK(R2106,(N2106:P2106,Q2106:AE2106)),0)</f>
        <v>0</v>
      </c>
      <c r="BD2106" s="7">
        <f>IF(T2106&gt;0,RANK(T2106,(N2106:P2106,Q2106:AE2106)),0)</f>
        <v>0</v>
      </c>
      <c r="BE2106" s="7">
        <f>IF(S2106&gt;0,RANK(S2106,(N2106:P2106,Q2106:AE2106)),0)</f>
        <v>0</v>
      </c>
      <c r="BF2106" s="2">
        <f t="shared" si="794"/>
        <v>1.1400651465798045E-2</v>
      </c>
      <c r="BG2106" s="2">
        <f t="shared" si="795"/>
        <v>0</v>
      </c>
      <c r="BH2106" s="2">
        <f t="shared" si="796"/>
        <v>0</v>
      </c>
      <c r="BI2106" s="2">
        <f t="shared" si="797"/>
        <v>0</v>
      </c>
      <c r="BK2106" t="s">
        <v>2334</v>
      </c>
      <c r="BL2106" t="s">
        <v>372</v>
      </c>
      <c r="BO2106" s="99">
        <v>48</v>
      </c>
      <c r="BP2106" s="97">
        <v>425</v>
      </c>
      <c r="BQ2106" s="103">
        <f t="shared" si="798"/>
        <v>48425</v>
      </c>
      <c r="BS2106" s="7" t="s">
        <v>2466</v>
      </c>
    </row>
    <row r="2107" spans="1:71" ht="14" hidden="1" customHeight="1" outlineLevel="1" x14ac:dyDescent="0.2">
      <c r="A2107" t="s">
        <v>975</v>
      </c>
      <c r="B2107" t="s">
        <v>372</v>
      </c>
      <c r="C2107" s="1">
        <f t="shared" si="789"/>
        <v>10280</v>
      </c>
      <c r="D2107" s="7">
        <f t="shared" si="799"/>
        <v>1</v>
      </c>
      <c r="E2107" s="7">
        <f t="shared" si="800"/>
        <v>2</v>
      </c>
      <c r="F2107" s="7">
        <f t="shared" si="801"/>
        <v>0</v>
      </c>
      <c r="G2107" s="1">
        <f t="shared" si="802"/>
        <v>3751</v>
      </c>
      <c r="H2107" s="2">
        <f t="shared" si="803"/>
        <v>0.36488326848249025</v>
      </c>
      <c r="I2107" s="2"/>
      <c r="J2107" s="2">
        <f t="shared" si="790"/>
        <v>0.67782101167315179</v>
      </c>
      <c r="K2107" s="2">
        <f t="shared" si="791"/>
        <v>0.31293774319066148</v>
      </c>
      <c r="L2107" s="2">
        <f t="shared" si="792"/>
        <v>0</v>
      </c>
      <c r="M2107" s="2">
        <f t="shared" si="793"/>
        <v>9.2412451361867376E-3</v>
      </c>
      <c r="N2107" s="1">
        <v>6968</v>
      </c>
      <c r="O2107" s="1">
        <v>3217</v>
      </c>
      <c r="Q2107" s="61">
        <v>95</v>
      </c>
      <c r="R2107" s="61"/>
      <c r="S2107" s="61"/>
      <c r="T2107" s="61"/>
      <c r="U2107" s="61"/>
      <c r="V2107" s="61"/>
      <c r="W2107" s="61"/>
      <c r="X2107" s="61"/>
      <c r="Y2107" s="61"/>
      <c r="Z2107" s="61"/>
      <c r="BB2107" s="7">
        <f>IF(Q2107&gt;0,RANK(Q2107,(N2107:P2107,Q2107:AE2107)),0)</f>
        <v>3</v>
      </c>
      <c r="BC2107" s="7">
        <f>IF(R2107&gt;0,RANK(R2107,(N2107:P2107,Q2107:AE2107)),0)</f>
        <v>0</v>
      </c>
      <c r="BD2107" s="7">
        <f>IF(T2107&gt;0,RANK(T2107,(N2107:P2107,Q2107:AE2107)),0)</f>
        <v>0</v>
      </c>
      <c r="BE2107" s="7">
        <f>IF(S2107&gt;0,RANK(S2107,(N2107:P2107,Q2107:AE2107)),0)</f>
        <v>0</v>
      </c>
      <c r="BF2107" s="2">
        <f t="shared" si="794"/>
        <v>9.2412451361867706E-3</v>
      </c>
      <c r="BG2107" s="2">
        <f t="shared" si="795"/>
        <v>0</v>
      </c>
      <c r="BH2107" s="2">
        <f t="shared" si="796"/>
        <v>0</v>
      </c>
      <c r="BI2107" s="2">
        <f t="shared" si="797"/>
        <v>0</v>
      </c>
      <c r="BK2107" t="s">
        <v>975</v>
      </c>
      <c r="BL2107" t="s">
        <v>372</v>
      </c>
      <c r="BO2107" s="99">
        <v>48</v>
      </c>
      <c r="BP2107" s="97">
        <v>427</v>
      </c>
      <c r="BQ2107" s="103">
        <f t="shared" si="798"/>
        <v>48427</v>
      </c>
      <c r="BS2107" s="7" t="s">
        <v>2466</v>
      </c>
    </row>
    <row r="2108" spans="1:71" ht="14" hidden="1" customHeight="1" outlineLevel="1" x14ac:dyDescent="0.2">
      <c r="A2108" t="s">
        <v>860</v>
      </c>
      <c r="B2108" t="s">
        <v>372</v>
      </c>
      <c r="C2108" s="1">
        <f t="shared" si="789"/>
        <v>2968</v>
      </c>
      <c r="D2108" s="7">
        <f t="shared" si="799"/>
        <v>2</v>
      </c>
      <c r="E2108" s="7">
        <f t="shared" si="800"/>
        <v>1</v>
      </c>
      <c r="F2108" s="7">
        <f t="shared" si="801"/>
        <v>0</v>
      </c>
      <c r="G2108" s="1">
        <f t="shared" si="802"/>
        <v>2362</v>
      </c>
      <c r="H2108" s="2">
        <f t="shared" si="803"/>
        <v>0.79582210242587603</v>
      </c>
      <c r="I2108" s="2"/>
      <c r="J2108" s="2">
        <f t="shared" si="790"/>
        <v>9.8045822102425878E-2</v>
      </c>
      <c r="K2108" s="2">
        <f t="shared" si="791"/>
        <v>0.89386792452830188</v>
      </c>
      <c r="L2108" s="2">
        <f t="shared" si="792"/>
        <v>0</v>
      </c>
      <c r="M2108" s="2">
        <f t="shared" si="793"/>
        <v>8.0862533692722671E-3</v>
      </c>
      <c r="N2108" s="1">
        <v>291</v>
      </c>
      <c r="O2108" s="1">
        <v>2653</v>
      </c>
      <c r="Q2108" s="61">
        <v>24</v>
      </c>
      <c r="R2108" s="61"/>
      <c r="S2108" s="61"/>
      <c r="T2108" s="61"/>
      <c r="U2108" s="61"/>
      <c r="V2108" s="61"/>
      <c r="W2108" s="61"/>
      <c r="X2108" s="61"/>
      <c r="Y2108" s="61"/>
      <c r="Z2108" s="61"/>
      <c r="BB2108" s="7">
        <f>IF(Q2108&gt;0,RANK(Q2108,(N2108:P2108,Q2108:AE2108)),0)</f>
        <v>3</v>
      </c>
      <c r="BC2108" s="7">
        <f>IF(R2108&gt;0,RANK(R2108,(N2108:P2108,Q2108:AE2108)),0)</f>
        <v>0</v>
      </c>
      <c r="BD2108" s="7">
        <f>IF(T2108&gt;0,RANK(T2108,(N2108:P2108,Q2108:AE2108)),0)</f>
        <v>0</v>
      </c>
      <c r="BE2108" s="7">
        <f>IF(S2108&gt;0,RANK(S2108,(N2108:P2108,Q2108:AE2108)),0)</f>
        <v>0</v>
      </c>
      <c r="BF2108" s="2">
        <f t="shared" si="794"/>
        <v>8.0862533692722376E-3</v>
      </c>
      <c r="BG2108" s="2">
        <f t="shared" si="795"/>
        <v>0</v>
      </c>
      <c r="BH2108" s="2">
        <f t="shared" si="796"/>
        <v>0</v>
      </c>
      <c r="BI2108" s="2">
        <f t="shared" si="797"/>
        <v>0</v>
      </c>
      <c r="BK2108" t="s">
        <v>860</v>
      </c>
      <c r="BL2108" t="s">
        <v>372</v>
      </c>
      <c r="BO2108" s="99">
        <v>48</v>
      </c>
      <c r="BP2108" s="97">
        <v>429</v>
      </c>
      <c r="BQ2108" s="103">
        <f t="shared" si="798"/>
        <v>48429</v>
      </c>
      <c r="BS2108" s="7" t="s">
        <v>2466</v>
      </c>
    </row>
    <row r="2109" spans="1:71" ht="14" hidden="1" customHeight="1" outlineLevel="1" x14ac:dyDescent="0.2">
      <c r="A2109" t="s">
        <v>1668</v>
      </c>
      <c r="B2109" t="s">
        <v>372</v>
      </c>
      <c r="C2109" s="1">
        <f t="shared" si="789"/>
        <v>488</v>
      </c>
      <c r="D2109" s="7">
        <f t="shared" si="799"/>
        <v>2</v>
      </c>
      <c r="E2109" s="7">
        <f t="shared" si="800"/>
        <v>1</v>
      </c>
      <c r="F2109" s="7">
        <f t="shared" si="801"/>
        <v>0</v>
      </c>
      <c r="G2109" s="1">
        <f t="shared" si="802"/>
        <v>406</v>
      </c>
      <c r="H2109" s="2">
        <f t="shared" si="803"/>
        <v>0.83196721311475408</v>
      </c>
      <c r="I2109" s="2"/>
      <c r="J2109" s="2">
        <f t="shared" si="790"/>
        <v>7.9918032786885251E-2</v>
      </c>
      <c r="K2109" s="2">
        <f t="shared" si="791"/>
        <v>0.91188524590163933</v>
      </c>
      <c r="L2109" s="2">
        <f t="shared" si="792"/>
        <v>0</v>
      </c>
      <c r="M2109" s="2">
        <f t="shared" si="793"/>
        <v>8.1967213114754189E-3</v>
      </c>
      <c r="N2109" s="1">
        <v>39</v>
      </c>
      <c r="O2109" s="1">
        <v>445</v>
      </c>
      <c r="Q2109" s="61">
        <v>4</v>
      </c>
      <c r="R2109" s="61"/>
      <c r="S2109" s="61"/>
      <c r="T2109" s="61"/>
      <c r="U2109" s="61"/>
      <c r="V2109" s="61"/>
      <c r="W2109" s="61"/>
      <c r="X2109" s="61"/>
      <c r="Y2109" s="61"/>
      <c r="Z2109" s="61"/>
      <c r="BB2109" s="7">
        <f>IF(Q2109&gt;0,RANK(Q2109,(N2109:P2109,Q2109:AE2109)),0)</f>
        <v>3</v>
      </c>
      <c r="BC2109" s="7">
        <f>IF(R2109&gt;0,RANK(R2109,(N2109:P2109,Q2109:AE2109)),0)</f>
        <v>0</v>
      </c>
      <c r="BD2109" s="7">
        <f>IF(T2109&gt;0,RANK(T2109,(N2109:P2109,Q2109:AE2109)),0)</f>
        <v>0</v>
      </c>
      <c r="BE2109" s="7">
        <f>IF(S2109&gt;0,RANK(S2109,(N2109:P2109,Q2109:AE2109)),0)</f>
        <v>0</v>
      </c>
      <c r="BF2109" s="2">
        <f t="shared" si="794"/>
        <v>8.1967213114754103E-3</v>
      </c>
      <c r="BG2109" s="2">
        <f t="shared" si="795"/>
        <v>0</v>
      </c>
      <c r="BH2109" s="2">
        <f t="shared" si="796"/>
        <v>0</v>
      </c>
      <c r="BI2109" s="2">
        <f t="shared" si="797"/>
        <v>0</v>
      </c>
      <c r="BK2109" t="s">
        <v>1668</v>
      </c>
      <c r="BL2109" t="s">
        <v>372</v>
      </c>
      <c r="BO2109" s="99">
        <v>48</v>
      </c>
      <c r="BP2109" s="97">
        <v>431</v>
      </c>
      <c r="BQ2109" s="103">
        <f t="shared" si="798"/>
        <v>48431</v>
      </c>
      <c r="BS2109" s="7" t="s">
        <v>2466</v>
      </c>
    </row>
    <row r="2110" spans="1:71" ht="14" hidden="1" customHeight="1" outlineLevel="1" x14ac:dyDescent="0.2">
      <c r="A2110" t="s">
        <v>1360</v>
      </c>
      <c r="B2110" t="s">
        <v>372</v>
      </c>
      <c r="C2110" s="1">
        <f t="shared" si="789"/>
        <v>610</v>
      </c>
      <c r="D2110" s="7">
        <f t="shared" si="799"/>
        <v>2</v>
      </c>
      <c r="E2110" s="7">
        <f t="shared" si="800"/>
        <v>1</v>
      </c>
      <c r="F2110" s="7">
        <f t="shared" si="801"/>
        <v>0</v>
      </c>
      <c r="G2110" s="1">
        <f t="shared" si="802"/>
        <v>407</v>
      </c>
      <c r="H2110" s="2">
        <f t="shared" si="803"/>
        <v>0.66721311475409839</v>
      </c>
      <c r="I2110" s="2"/>
      <c r="J2110" s="2">
        <f t="shared" si="790"/>
        <v>0.15737704918032788</v>
      </c>
      <c r="K2110" s="2">
        <f t="shared" si="791"/>
        <v>0.82459016393442619</v>
      </c>
      <c r="L2110" s="2">
        <f t="shared" si="792"/>
        <v>0</v>
      </c>
      <c r="M2110" s="2">
        <f t="shared" si="793"/>
        <v>1.8032786885245899E-2</v>
      </c>
      <c r="N2110" s="1">
        <v>96</v>
      </c>
      <c r="O2110" s="1">
        <v>503</v>
      </c>
      <c r="Q2110" s="61">
        <v>11</v>
      </c>
      <c r="R2110" s="61"/>
      <c r="S2110" s="61"/>
      <c r="T2110" s="61"/>
      <c r="U2110" s="61"/>
      <c r="V2110" s="61"/>
      <c r="W2110" s="61"/>
      <c r="X2110" s="61"/>
      <c r="Y2110" s="61"/>
      <c r="Z2110" s="61"/>
      <c r="BB2110" s="7">
        <f>IF(Q2110&gt;0,RANK(Q2110,(N2110:P2110,Q2110:AE2110)),0)</f>
        <v>3</v>
      </c>
      <c r="BC2110" s="7">
        <f>IF(R2110&gt;0,RANK(R2110,(N2110:P2110,Q2110:AE2110)),0)</f>
        <v>0</v>
      </c>
      <c r="BD2110" s="7">
        <f>IF(T2110&gt;0,RANK(T2110,(N2110:P2110,Q2110:AE2110)),0)</f>
        <v>0</v>
      </c>
      <c r="BE2110" s="7">
        <f>IF(S2110&gt;0,RANK(S2110,(N2110:P2110,Q2110:AE2110)),0)</f>
        <v>0</v>
      </c>
      <c r="BF2110" s="2">
        <f t="shared" si="794"/>
        <v>1.8032786885245903E-2</v>
      </c>
      <c r="BG2110" s="2">
        <f t="shared" si="795"/>
        <v>0</v>
      </c>
      <c r="BH2110" s="2">
        <f t="shared" si="796"/>
        <v>0</v>
      </c>
      <c r="BI2110" s="2">
        <f t="shared" si="797"/>
        <v>0</v>
      </c>
      <c r="BK2110" t="s">
        <v>1360</v>
      </c>
      <c r="BL2110" t="s">
        <v>372</v>
      </c>
      <c r="BO2110" s="99">
        <v>48</v>
      </c>
      <c r="BP2110" s="97">
        <v>433</v>
      </c>
      <c r="BQ2110" s="103">
        <f t="shared" si="798"/>
        <v>48433</v>
      </c>
      <c r="BS2110" s="7" t="s">
        <v>2466</v>
      </c>
    </row>
    <row r="2111" spans="1:71" ht="14" hidden="1" customHeight="1" outlineLevel="1" x14ac:dyDescent="0.2">
      <c r="A2111" t="s">
        <v>1318</v>
      </c>
      <c r="B2111" t="s">
        <v>372</v>
      </c>
      <c r="C2111" s="1">
        <f t="shared" si="789"/>
        <v>1199</v>
      </c>
      <c r="D2111" s="7">
        <f t="shared" si="799"/>
        <v>2</v>
      </c>
      <c r="E2111" s="7">
        <f t="shared" si="800"/>
        <v>1</v>
      </c>
      <c r="F2111" s="7">
        <f t="shared" si="801"/>
        <v>0</v>
      </c>
      <c r="G2111" s="1">
        <f t="shared" si="802"/>
        <v>691</v>
      </c>
      <c r="H2111" s="2">
        <f t="shared" si="803"/>
        <v>0.57631359466221854</v>
      </c>
      <c r="I2111" s="2"/>
      <c r="J2111" s="2">
        <f t="shared" si="790"/>
        <v>0.20683903252710592</v>
      </c>
      <c r="K2111" s="2">
        <f t="shared" si="791"/>
        <v>0.78315262718932444</v>
      </c>
      <c r="L2111" s="2">
        <f t="shared" si="792"/>
        <v>0</v>
      </c>
      <c r="M2111" s="2">
        <f t="shared" si="793"/>
        <v>1.0008340283569672E-2</v>
      </c>
      <c r="N2111" s="1">
        <v>248</v>
      </c>
      <c r="O2111" s="1">
        <v>939</v>
      </c>
      <c r="Q2111" s="61">
        <v>12</v>
      </c>
      <c r="R2111" s="61"/>
      <c r="S2111" s="61"/>
      <c r="T2111" s="61"/>
      <c r="U2111" s="61"/>
      <c r="V2111" s="61"/>
      <c r="W2111" s="61"/>
      <c r="X2111" s="61"/>
      <c r="Y2111" s="61"/>
      <c r="Z2111" s="61"/>
      <c r="BB2111" s="7">
        <f>IF(Q2111&gt;0,RANK(Q2111,(N2111:P2111,Q2111:AE2111)),0)</f>
        <v>3</v>
      </c>
      <c r="BC2111" s="7">
        <f>IF(R2111&gt;0,RANK(R2111,(N2111:P2111,Q2111:AE2111)),0)</f>
        <v>0</v>
      </c>
      <c r="BD2111" s="7">
        <f>IF(T2111&gt;0,RANK(T2111,(N2111:P2111,Q2111:AE2111)),0)</f>
        <v>0</v>
      </c>
      <c r="BE2111" s="7">
        <f>IF(S2111&gt;0,RANK(S2111,(N2111:P2111,Q2111:AE2111)),0)</f>
        <v>0</v>
      </c>
      <c r="BF2111" s="2">
        <f t="shared" si="794"/>
        <v>1.0008340283569641E-2</v>
      </c>
      <c r="BG2111" s="2">
        <f t="shared" si="795"/>
        <v>0</v>
      </c>
      <c r="BH2111" s="2">
        <f t="shared" si="796"/>
        <v>0</v>
      </c>
      <c r="BI2111" s="2">
        <f t="shared" si="797"/>
        <v>0</v>
      </c>
      <c r="BK2111" t="s">
        <v>1318</v>
      </c>
      <c r="BL2111" t="s">
        <v>372</v>
      </c>
      <c r="BO2111" s="99">
        <v>48</v>
      </c>
      <c r="BP2111" s="97">
        <v>435</v>
      </c>
      <c r="BQ2111" s="103">
        <f t="shared" si="798"/>
        <v>48435</v>
      </c>
      <c r="BS2111" s="7" t="s">
        <v>2466</v>
      </c>
    </row>
    <row r="2112" spans="1:71" ht="14" hidden="1" customHeight="1" outlineLevel="1" x14ac:dyDescent="0.2">
      <c r="A2112" t="s">
        <v>1990</v>
      </c>
      <c r="B2112" t="s">
        <v>372</v>
      </c>
      <c r="C2112" s="1">
        <f t="shared" si="789"/>
        <v>1885</v>
      </c>
      <c r="D2112" s="7">
        <f t="shared" si="799"/>
        <v>2</v>
      </c>
      <c r="E2112" s="7">
        <f t="shared" si="800"/>
        <v>1</v>
      </c>
      <c r="F2112" s="7">
        <f t="shared" si="801"/>
        <v>0</v>
      </c>
      <c r="G2112" s="1">
        <f t="shared" si="802"/>
        <v>1123</v>
      </c>
      <c r="H2112" s="2">
        <f t="shared" si="803"/>
        <v>0.59575596816976129</v>
      </c>
      <c r="I2112" s="2"/>
      <c r="J2112" s="2">
        <f t="shared" si="790"/>
        <v>0.19522546419098144</v>
      </c>
      <c r="K2112" s="2">
        <f t="shared" si="791"/>
        <v>0.7909814323607427</v>
      </c>
      <c r="L2112" s="2">
        <f t="shared" si="792"/>
        <v>0</v>
      </c>
      <c r="M2112" s="2">
        <f t="shared" si="793"/>
        <v>1.379310344827589E-2</v>
      </c>
      <c r="N2112" s="1">
        <v>368</v>
      </c>
      <c r="O2112" s="1">
        <v>1491</v>
      </c>
      <c r="Q2112" s="61">
        <v>26</v>
      </c>
      <c r="R2112" s="61"/>
      <c r="S2112" s="61"/>
      <c r="T2112" s="61"/>
      <c r="U2112" s="61"/>
      <c r="V2112" s="61"/>
      <c r="W2112" s="61"/>
      <c r="X2112" s="61"/>
      <c r="Y2112" s="61"/>
      <c r="Z2112" s="61"/>
      <c r="BB2112" s="7">
        <f>IF(Q2112&gt;0,RANK(Q2112,(N2112:P2112,Q2112:AE2112)),0)</f>
        <v>3</v>
      </c>
      <c r="BC2112" s="7">
        <f>IF(R2112&gt;0,RANK(R2112,(N2112:P2112,Q2112:AE2112)),0)</f>
        <v>0</v>
      </c>
      <c r="BD2112" s="7">
        <f>IF(T2112&gt;0,RANK(T2112,(N2112:P2112,Q2112:AE2112)),0)</f>
        <v>0</v>
      </c>
      <c r="BE2112" s="7">
        <f>IF(S2112&gt;0,RANK(S2112,(N2112:P2112,Q2112:AE2112)),0)</f>
        <v>0</v>
      </c>
      <c r="BF2112" s="2">
        <f t="shared" si="794"/>
        <v>1.3793103448275862E-2</v>
      </c>
      <c r="BG2112" s="2">
        <f t="shared" si="795"/>
        <v>0</v>
      </c>
      <c r="BH2112" s="2">
        <f t="shared" si="796"/>
        <v>0</v>
      </c>
      <c r="BI2112" s="2">
        <f t="shared" si="797"/>
        <v>0</v>
      </c>
      <c r="BK2112" t="s">
        <v>1990</v>
      </c>
      <c r="BL2112" t="s">
        <v>372</v>
      </c>
      <c r="BO2112" s="99">
        <v>48</v>
      </c>
      <c r="BP2112" s="97">
        <v>437</v>
      </c>
      <c r="BQ2112" s="103">
        <f t="shared" si="798"/>
        <v>48437</v>
      </c>
      <c r="BS2112" s="7" t="s">
        <v>2466</v>
      </c>
    </row>
    <row r="2113" spans="1:71" ht="14" hidden="1" customHeight="1" outlineLevel="1" x14ac:dyDescent="0.2">
      <c r="A2113" t="s">
        <v>2033</v>
      </c>
      <c r="B2113" t="s">
        <v>372</v>
      </c>
      <c r="C2113" s="1">
        <f t="shared" si="789"/>
        <v>625894</v>
      </c>
      <c r="D2113" s="7">
        <f t="shared" si="799"/>
        <v>2</v>
      </c>
      <c r="E2113" s="7">
        <f t="shared" si="800"/>
        <v>1</v>
      </c>
      <c r="F2113" s="7">
        <f t="shared" si="801"/>
        <v>0</v>
      </c>
      <c r="G2113" s="1">
        <f t="shared" si="802"/>
        <v>66590</v>
      </c>
      <c r="H2113" s="2">
        <f t="shared" si="803"/>
        <v>0.10639181714475614</v>
      </c>
      <c r="I2113" s="2"/>
      <c r="J2113" s="2">
        <f t="shared" si="790"/>
        <v>0.43747663342355098</v>
      </c>
      <c r="K2113" s="2">
        <f t="shared" si="791"/>
        <v>0.54386845056830713</v>
      </c>
      <c r="L2113" s="2">
        <f t="shared" si="792"/>
        <v>0</v>
      </c>
      <c r="M2113" s="2">
        <f t="shared" si="793"/>
        <v>1.8654916008141953E-2</v>
      </c>
      <c r="N2113" s="1">
        <v>273814</v>
      </c>
      <c r="O2113" s="1">
        <v>340404</v>
      </c>
      <c r="Q2113" s="61">
        <v>11676</v>
      </c>
      <c r="R2113" s="61"/>
      <c r="S2113" s="61"/>
      <c r="T2113" s="61"/>
      <c r="U2113" s="61"/>
      <c r="V2113" s="61"/>
      <c r="W2113" s="61"/>
      <c r="X2113" s="61"/>
      <c r="Y2113" s="61"/>
      <c r="Z2113" s="61"/>
      <c r="BB2113" s="7">
        <f>IF(Q2113&gt;0,RANK(Q2113,(N2113:P2113,Q2113:AE2113)),0)</f>
        <v>3</v>
      </c>
      <c r="BC2113" s="7">
        <f>IF(R2113&gt;0,RANK(R2113,(N2113:P2113,Q2113:AE2113)),0)</f>
        <v>0</v>
      </c>
      <c r="BD2113" s="7">
        <f>IF(T2113&gt;0,RANK(T2113,(N2113:P2113,Q2113:AE2113)),0)</f>
        <v>0</v>
      </c>
      <c r="BE2113" s="7">
        <f>IF(S2113&gt;0,RANK(S2113,(N2113:P2113,Q2113:AE2113)),0)</f>
        <v>0</v>
      </c>
      <c r="BF2113" s="2">
        <f t="shared" si="794"/>
        <v>1.8654916008141953E-2</v>
      </c>
      <c r="BG2113" s="2">
        <f t="shared" si="795"/>
        <v>0</v>
      </c>
      <c r="BH2113" s="2">
        <f t="shared" si="796"/>
        <v>0</v>
      </c>
      <c r="BI2113" s="2">
        <f t="shared" si="797"/>
        <v>0</v>
      </c>
      <c r="BK2113" t="s">
        <v>2033</v>
      </c>
      <c r="BL2113" t="s">
        <v>372</v>
      </c>
      <c r="BO2113" s="99">
        <v>48</v>
      </c>
      <c r="BP2113" s="97">
        <v>439</v>
      </c>
      <c r="BQ2113" s="103">
        <f t="shared" si="798"/>
        <v>48439</v>
      </c>
      <c r="BS2113" s="7" t="s">
        <v>2466</v>
      </c>
    </row>
    <row r="2114" spans="1:71" ht="14" hidden="1" customHeight="1" outlineLevel="1" x14ac:dyDescent="0.2">
      <c r="A2114" t="s">
        <v>131</v>
      </c>
      <c r="B2114" t="s">
        <v>372</v>
      </c>
      <c r="C2114" s="1">
        <f t="shared" si="789"/>
        <v>40705</v>
      </c>
      <c r="D2114" s="7">
        <f t="shared" si="799"/>
        <v>2</v>
      </c>
      <c r="E2114" s="7">
        <f t="shared" si="800"/>
        <v>1</v>
      </c>
      <c r="F2114" s="7">
        <f t="shared" si="801"/>
        <v>0</v>
      </c>
      <c r="G2114" s="1">
        <f t="shared" si="802"/>
        <v>22272</v>
      </c>
      <c r="H2114" s="2">
        <f t="shared" si="803"/>
        <v>0.54715636899643783</v>
      </c>
      <c r="I2114" s="2"/>
      <c r="J2114" s="2">
        <f t="shared" si="790"/>
        <v>0.21815501781107971</v>
      </c>
      <c r="K2114" s="2">
        <f t="shared" si="791"/>
        <v>0.76531138680751754</v>
      </c>
      <c r="L2114" s="2">
        <f t="shared" si="792"/>
        <v>0</v>
      </c>
      <c r="M2114" s="2">
        <f t="shared" si="793"/>
        <v>1.6533595381402755E-2</v>
      </c>
      <c r="N2114" s="1">
        <v>8880</v>
      </c>
      <c r="O2114" s="1">
        <v>31152</v>
      </c>
      <c r="Q2114" s="61">
        <v>673</v>
      </c>
      <c r="R2114" s="61"/>
      <c r="S2114" s="61"/>
      <c r="T2114" s="61"/>
      <c r="U2114" s="61"/>
      <c r="V2114" s="61"/>
      <c r="W2114" s="61"/>
      <c r="X2114" s="61"/>
      <c r="Y2114" s="61"/>
      <c r="Z2114" s="61"/>
      <c r="BB2114" s="7">
        <f>IF(Q2114&gt;0,RANK(Q2114,(N2114:P2114,Q2114:AE2114)),0)</f>
        <v>3</v>
      </c>
      <c r="BC2114" s="7">
        <f>IF(R2114&gt;0,RANK(R2114,(N2114:P2114,Q2114:AE2114)),0)</f>
        <v>0</v>
      </c>
      <c r="BD2114" s="7">
        <f>IF(T2114&gt;0,RANK(T2114,(N2114:P2114,Q2114:AE2114)),0)</f>
        <v>0</v>
      </c>
      <c r="BE2114" s="7">
        <f>IF(S2114&gt;0,RANK(S2114,(N2114:P2114,Q2114:AE2114)),0)</f>
        <v>0</v>
      </c>
      <c r="BF2114" s="2">
        <f t="shared" si="794"/>
        <v>1.6533595381402776E-2</v>
      </c>
      <c r="BG2114" s="2">
        <f t="shared" si="795"/>
        <v>0</v>
      </c>
      <c r="BH2114" s="2">
        <f t="shared" si="796"/>
        <v>0</v>
      </c>
      <c r="BI2114" s="2">
        <f t="shared" si="797"/>
        <v>0</v>
      </c>
      <c r="BK2114" t="s">
        <v>131</v>
      </c>
      <c r="BL2114" t="s">
        <v>372</v>
      </c>
      <c r="BO2114" s="99">
        <v>48</v>
      </c>
      <c r="BP2114" s="97">
        <v>441</v>
      </c>
      <c r="BQ2114" s="103">
        <f t="shared" si="798"/>
        <v>48441</v>
      </c>
      <c r="BS2114" s="7" t="s">
        <v>2466</v>
      </c>
    </row>
    <row r="2115" spans="1:71" ht="14" hidden="1" customHeight="1" outlineLevel="1" x14ac:dyDescent="0.2">
      <c r="A2115" t="s">
        <v>953</v>
      </c>
      <c r="B2115" t="s">
        <v>372</v>
      </c>
      <c r="C2115" s="1">
        <f t="shared" si="789"/>
        <v>455</v>
      </c>
      <c r="D2115" s="7">
        <f t="shared" si="799"/>
        <v>2</v>
      </c>
      <c r="E2115" s="7">
        <f t="shared" si="800"/>
        <v>1</v>
      </c>
      <c r="F2115" s="7">
        <f t="shared" si="801"/>
        <v>0</v>
      </c>
      <c r="G2115" s="1">
        <f t="shared" si="802"/>
        <v>180</v>
      </c>
      <c r="H2115" s="2">
        <f t="shared" si="803"/>
        <v>0.39560439560439559</v>
      </c>
      <c r="I2115" s="2"/>
      <c r="J2115" s="2">
        <f t="shared" si="790"/>
        <v>0.29890109890109889</v>
      </c>
      <c r="K2115" s="2">
        <f t="shared" si="791"/>
        <v>0.69450549450549448</v>
      </c>
      <c r="L2115" s="2">
        <f t="shared" si="792"/>
        <v>0</v>
      </c>
      <c r="M2115" s="2">
        <f t="shared" si="793"/>
        <v>6.59340659340657E-3</v>
      </c>
      <c r="N2115" s="1">
        <v>136</v>
      </c>
      <c r="O2115" s="1">
        <v>316</v>
      </c>
      <c r="Q2115" s="61">
        <v>3</v>
      </c>
      <c r="R2115" s="61"/>
      <c r="S2115" s="61"/>
      <c r="T2115" s="61"/>
      <c r="U2115" s="61"/>
      <c r="V2115" s="61"/>
      <c r="W2115" s="61"/>
      <c r="X2115" s="61"/>
      <c r="Y2115" s="61"/>
      <c r="Z2115" s="61"/>
      <c r="BB2115" s="7">
        <f>IF(Q2115&gt;0,RANK(Q2115,(N2115:P2115,Q2115:AE2115)),0)</f>
        <v>3</v>
      </c>
      <c r="BC2115" s="7">
        <f>IF(R2115&gt;0,RANK(R2115,(N2115:P2115,Q2115:AE2115)),0)</f>
        <v>0</v>
      </c>
      <c r="BD2115" s="7">
        <f>IF(T2115&gt;0,RANK(T2115,(N2115:P2115,Q2115:AE2115)),0)</f>
        <v>0</v>
      </c>
      <c r="BE2115" s="7">
        <f>IF(S2115&gt;0,RANK(S2115,(N2115:P2115,Q2115:AE2115)),0)</f>
        <v>0</v>
      </c>
      <c r="BF2115" s="2">
        <f t="shared" si="794"/>
        <v>6.5934065934065934E-3</v>
      </c>
      <c r="BG2115" s="2">
        <f t="shared" si="795"/>
        <v>0</v>
      </c>
      <c r="BH2115" s="2">
        <f t="shared" si="796"/>
        <v>0</v>
      </c>
      <c r="BI2115" s="2">
        <f t="shared" si="797"/>
        <v>0</v>
      </c>
      <c r="BK2115" t="s">
        <v>953</v>
      </c>
      <c r="BL2115" t="s">
        <v>372</v>
      </c>
      <c r="BO2115" s="99">
        <v>48</v>
      </c>
      <c r="BP2115" s="97">
        <v>443</v>
      </c>
      <c r="BQ2115" s="103">
        <f t="shared" si="798"/>
        <v>48443</v>
      </c>
      <c r="BS2115" s="7" t="s">
        <v>2466</v>
      </c>
    </row>
    <row r="2116" spans="1:71" ht="14" hidden="1" customHeight="1" outlineLevel="1" x14ac:dyDescent="0.2">
      <c r="A2116" t="s">
        <v>2034</v>
      </c>
      <c r="B2116" t="s">
        <v>372</v>
      </c>
      <c r="C2116" s="1">
        <f t="shared" si="789"/>
        <v>2802</v>
      </c>
      <c r="D2116" s="7">
        <f t="shared" si="799"/>
        <v>2</v>
      </c>
      <c r="E2116" s="7">
        <f t="shared" si="800"/>
        <v>1</v>
      </c>
      <c r="F2116" s="7">
        <f t="shared" si="801"/>
        <v>0</v>
      </c>
      <c r="G2116" s="1">
        <f t="shared" si="802"/>
        <v>1669</v>
      </c>
      <c r="H2116" s="2">
        <f t="shared" si="803"/>
        <v>0.5956459671663098</v>
      </c>
      <c r="I2116" s="2"/>
      <c r="J2116" s="2">
        <f t="shared" si="790"/>
        <v>0.19700214132762311</v>
      </c>
      <c r="K2116" s="2">
        <f t="shared" si="791"/>
        <v>0.79264810849393286</v>
      </c>
      <c r="L2116" s="2">
        <f t="shared" si="792"/>
        <v>0</v>
      </c>
      <c r="M2116" s="2">
        <f t="shared" si="793"/>
        <v>1.0349750178444084E-2</v>
      </c>
      <c r="N2116" s="1">
        <v>552</v>
      </c>
      <c r="O2116" s="1">
        <v>2221</v>
      </c>
      <c r="Q2116" s="61">
        <v>29</v>
      </c>
      <c r="R2116" s="61"/>
      <c r="S2116" s="61"/>
      <c r="T2116" s="61"/>
      <c r="U2116" s="61"/>
      <c r="V2116" s="61"/>
      <c r="W2116" s="61"/>
      <c r="X2116" s="61"/>
      <c r="Y2116" s="61"/>
      <c r="Z2116" s="61"/>
      <c r="BB2116" s="7">
        <f>IF(Q2116&gt;0,RANK(Q2116,(N2116:P2116,Q2116:AE2116)),0)</f>
        <v>3</v>
      </c>
      <c r="BC2116" s="7">
        <f>IF(R2116&gt;0,RANK(R2116,(N2116:P2116,Q2116:AE2116)),0)</f>
        <v>0</v>
      </c>
      <c r="BD2116" s="7">
        <f>IF(T2116&gt;0,RANK(T2116,(N2116:P2116,Q2116:AE2116)),0)</f>
        <v>0</v>
      </c>
      <c r="BE2116" s="7">
        <f>IF(S2116&gt;0,RANK(S2116,(N2116:P2116,Q2116:AE2116)),0)</f>
        <v>0</v>
      </c>
      <c r="BF2116" s="2">
        <f t="shared" si="794"/>
        <v>1.0349750178443969E-2</v>
      </c>
      <c r="BG2116" s="2">
        <f t="shared" si="795"/>
        <v>0</v>
      </c>
      <c r="BH2116" s="2">
        <f t="shared" si="796"/>
        <v>0</v>
      </c>
      <c r="BI2116" s="2">
        <f t="shared" si="797"/>
        <v>0</v>
      </c>
      <c r="BK2116" t="s">
        <v>2034</v>
      </c>
      <c r="BL2116" t="s">
        <v>372</v>
      </c>
      <c r="BO2116" s="99">
        <v>48</v>
      </c>
      <c r="BP2116" s="97">
        <v>445</v>
      </c>
      <c r="BQ2116" s="103">
        <f t="shared" si="798"/>
        <v>48445</v>
      </c>
      <c r="BS2116" s="7" t="s">
        <v>2466</v>
      </c>
    </row>
    <row r="2117" spans="1:71" ht="14" hidden="1" customHeight="1" outlineLevel="1" x14ac:dyDescent="0.2">
      <c r="A2117" t="s">
        <v>1695</v>
      </c>
      <c r="B2117" t="s">
        <v>372</v>
      </c>
      <c r="C2117" s="1">
        <f t="shared" si="789"/>
        <v>697</v>
      </c>
      <c r="D2117" s="7">
        <f t="shared" si="799"/>
        <v>2</v>
      </c>
      <c r="E2117" s="7">
        <f t="shared" si="800"/>
        <v>1</v>
      </c>
      <c r="F2117" s="7">
        <f t="shared" si="801"/>
        <v>0</v>
      </c>
      <c r="G2117" s="1">
        <f t="shared" si="802"/>
        <v>562</v>
      </c>
      <c r="H2117" s="2">
        <f t="shared" si="803"/>
        <v>0.80631276901004301</v>
      </c>
      <c r="I2117" s="2"/>
      <c r="J2117" s="2">
        <f t="shared" si="790"/>
        <v>9.0387374461979919E-2</v>
      </c>
      <c r="K2117" s="2">
        <f t="shared" si="791"/>
        <v>0.89670014347202298</v>
      </c>
      <c r="L2117" s="2">
        <f t="shared" si="792"/>
        <v>0</v>
      </c>
      <c r="M2117" s="2">
        <f t="shared" si="793"/>
        <v>1.2912482065997155E-2</v>
      </c>
      <c r="N2117" s="1">
        <v>63</v>
      </c>
      <c r="O2117" s="1">
        <v>625</v>
      </c>
      <c r="Q2117" s="61">
        <v>9</v>
      </c>
      <c r="R2117" s="61"/>
      <c r="S2117" s="61"/>
      <c r="T2117" s="61"/>
      <c r="U2117" s="61"/>
      <c r="V2117" s="61"/>
      <c r="W2117" s="61"/>
      <c r="X2117" s="61"/>
      <c r="Y2117" s="61"/>
      <c r="Z2117" s="61"/>
      <c r="BB2117" s="7">
        <f>IF(Q2117&gt;0,RANK(Q2117,(N2117:P2117,Q2117:AE2117)),0)</f>
        <v>3</v>
      </c>
      <c r="BC2117" s="7">
        <f>IF(R2117&gt;0,RANK(R2117,(N2117:P2117,Q2117:AE2117)),0)</f>
        <v>0</v>
      </c>
      <c r="BD2117" s="7">
        <f>IF(T2117&gt;0,RANK(T2117,(N2117:P2117,Q2117:AE2117)),0)</f>
        <v>0</v>
      </c>
      <c r="BE2117" s="7">
        <f>IF(S2117&gt;0,RANK(S2117,(N2117:P2117,Q2117:AE2117)),0)</f>
        <v>0</v>
      </c>
      <c r="BF2117" s="2">
        <f t="shared" si="794"/>
        <v>1.2912482065997131E-2</v>
      </c>
      <c r="BG2117" s="2">
        <f t="shared" si="795"/>
        <v>0</v>
      </c>
      <c r="BH2117" s="2">
        <f t="shared" si="796"/>
        <v>0</v>
      </c>
      <c r="BI2117" s="2">
        <f t="shared" si="797"/>
        <v>0</v>
      </c>
      <c r="BK2117" t="s">
        <v>1695</v>
      </c>
      <c r="BL2117" t="s">
        <v>372</v>
      </c>
      <c r="BO2117" s="99">
        <v>48</v>
      </c>
      <c r="BP2117" s="97">
        <v>447</v>
      </c>
      <c r="BQ2117" s="103">
        <f t="shared" si="798"/>
        <v>48447</v>
      </c>
      <c r="BS2117" s="7" t="s">
        <v>2466</v>
      </c>
    </row>
    <row r="2118" spans="1:71" ht="14" hidden="1" customHeight="1" outlineLevel="1" x14ac:dyDescent="0.2">
      <c r="A2118" t="s">
        <v>1458</v>
      </c>
      <c r="B2118" t="s">
        <v>372</v>
      </c>
      <c r="C2118" s="1">
        <f t="shared" si="789"/>
        <v>7976</v>
      </c>
      <c r="D2118" s="7">
        <f t="shared" si="799"/>
        <v>2</v>
      </c>
      <c r="E2118" s="7">
        <f t="shared" si="800"/>
        <v>1</v>
      </c>
      <c r="F2118" s="7">
        <f t="shared" si="801"/>
        <v>0</v>
      </c>
      <c r="G2118" s="1">
        <f t="shared" si="802"/>
        <v>3844</v>
      </c>
      <c r="H2118" s="2">
        <f t="shared" si="803"/>
        <v>0.48194583751253761</v>
      </c>
      <c r="I2118" s="2"/>
      <c r="J2118" s="2">
        <f t="shared" si="790"/>
        <v>0.25288365095285859</v>
      </c>
      <c r="K2118" s="2">
        <f t="shared" si="791"/>
        <v>0.7348294884653962</v>
      </c>
      <c r="L2118" s="2">
        <f t="shared" si="792"/>
        <v>0</v>
      </c>
      <c r="M2118" s="2">
        <f t="shared" si="793"/>
        <v>1.2286860581745218E-2</v>
      </c>
      <c r="N2118" s="1">
        <v>2017</v>
      </c>
      <c r="O2118" s="1">
        <v>5861</v>
      </c>
      <c r="Q2118" s="61">
        <v>98</v>
      </c>
      <c r="R2118" s="61"/>
      <c r="S2118" s="61"/>
      <c r="T2118" s="61"/>
      <c r="U2118" s="61"/>
      <c r="V2118" s="61"/>
      <c r="W2118" s="61"/>
      <c r="X2118" s="61"/>
      <c r="Y2118" s="61"/>
      <c r="Z2118" s="61"/>
      <c r="BB2118" s="7">
        <f>IF(Q2118&gt;0,RANK(Q2118,(N2118:P2118,Q2118:AE2118)),0)</f>
        <v>3</v>
      </c>
      <c r="BC2118" s="7">
        <f>IF(R2118&gt;0,RANK(R2118,(N2118:P2118,Q2118:AE2118)),0)</f>
        <v>0</v>
      </c>
      <c r="BD2118" s="7">
        <f>IF(T2118&gt;0,RANK(T2118,(N2118:P2118,Q2118:AE2118)),0)</f>
        <v>0</v>
      </c>
      <c r="BE2118" s="7">
        <f>IF(S2118&gt;0,RANK(S2118,(N2118:P2118,Q2118:AE2118)),0)</f>
        <v>0</v>
      </c>
      <c r="BF2118" s="2">
        <f t="shared" si="794"/>
        <v>1.2286860581745235E-2</v>
      </c>
      <c r="BG2118" s="2">
        <f t="shared" si="795"/>
        <v>0</v>
      </c>
      <c r="BH2118" s="2">
        <f t="shared" si="796"/>
        <v>0</v>
      </c>
      <c r="BI2118" s="2">
        <f t="shared" si="797"/>
        <v>0</v>
      </c>
      <c r="BK2118" t="s">
        <v>1458</v>
      </c>
      <c r="BL2118" t="s">
        <v>372</v>
      </c>
      <c r="BO2118" s="99">
        <v>48</v>
      </c>
      <c r="BP2118" s="97">
        <v>449</v>
      </c>
      <c r="BQ2118" s="103">
        <f t="shared" si="798"/>
        <v>48449</v>
      </c>
      <c r="BS2118" s="7" t="s">
        <v>2466</v>
      </c>
    </row>
    <row r="2119" spans="1:71" ht="14" hidden="1" customHeight="1" outlineLevel="1" x14ac:dyDescent="0.2">
      <c r="A2119" t="s">
        <v>945</v>
      </c>
      <c r="B2119" t="s">
        <v>372</v>
      </c>
      <c r="C2119" s="1">
        <f t="shared" si="789"/>
        <v>34653</v>
      </c>
      <c r="D2119" s="7">
        <f t="shared" si="799"/>
        <v>2</v>
      </c>
      <c r="E2119" s="7">
        <f t="shared" si="800"/>
        <v>1</v>
      </c>
      <c r="F2119" s="7">
        <f t="shared" si="801"/>
        <v>0</v>
      </c>
      <c r="G2119" s="1">
        <f t="shared" si="802"/>
        <v>17419</v>
      </c>
      <c r="H2119" s="2">
        <f t="shared" si="803"/>
        <v>0.50266932155946098</v>
      </c>
      <c r="I2119" s="2"/>
      <c r="J2119" s="2">
        <f t="shared" si="790"/>
        <v>0.24162410180936716</v>
      </c>
      <c r="K2119" s="2">
        <f t="shared" si="791"/>
        <v>0.74429342336882809</v>
      </c>
      <c r="L2119" s="2">
        <f t="shared" si="792"/>
        <v>0</v>
      </c>
      <c r="M2119" s="2">
        <f t="shared" si="793"/>
        <v>1.4082474821804691E-2</v>
      </c>
      <c r="N2119" s="1">
        <v>8373</v>
      </c>
      <c r="O2119" s="1">
        <v>25792</v>
      </c>
      <c r="Q2119" s="61">
        <v>488</v>
      </c>
      <c r="R2119" s="61"/>
      <c r="S2119" s="61"/>
      <c r="T2119" s="61"/>
      <c r="U2119" s="61"/>
      <c r="V2119" s="61"/>
      <c r="W2119" s="61"/>
      <c r="X2119" s="61"/>
      <c r="Y2119" s="61"/>
      <c r="Z2119" s="61"/>
      <c r="BB2119" s="7">
        <f>IF(Q2119&gt;0,RANK(Q2119,(N2119:P2119,Q2119:AE2119)),0)</f>
        <v>3</v>
      </c>
      <c r="BC2119" s="7">
        <f>IF(R2119&gt;0,RANK(R2119,(N2119:P2119,Q2119:AE2119)),0)</f>
        <v>0</v>
      </c>
      <c r="BD2119" s="7">
        <f>IF(T2119&gt;0,RANK(T2119,(N2119:P2119,Q2119:AE2119)),0)</f>
        <v>0</v>
      </c>
      <c r="BE2119" s="7">
        <f>IF(S2119&gt;0,RANK(S2119,(N2119:P2119,Q2119:AE2119)),0)</f>
        <v>0</v>
      </c>
      <c r="BF2119" s="2">
        <f t="shared" si="794"/>
        <v>1.408247482180475E-2</v>
      </c>
      <c r="BG2119" s="2">
        <f t="shared" si="795"/>
        <v>0</v>
      </c>
      <c r="BH2119" s="2">
        <f t="shared" si="796"/>
        <v>0</v>
      </c>
      <c r="BI2119" s="2">
        <f t="shared" si="797"/>
        <v>0</v>
      </c>
      <c r="BK2119" t="s">
        <v>945</v>
      </c>
      <c r="BL2119" t="s">
        <v>372</v>
      </c>
      <c r="BO2119" s="99">
        <v>48</v>
      </c>
      <c r="BP2119" s="97">
        <v>451</v>
      </c>
      <c r="BQ2119" s="103">
        <f t="shared" si="798"/>
        <v>48451</v>
      </c>
      <c r="BS2119" s="7" t="s">
        <v>2466</v>
      </c>
    </row>
    <row r="2120" spans="1:71" ht="14" hidden="1" customHeight="1" outlineLevel="1" x14ac:dyDescent="0.2">
      <c r="A2120" t="s">
        <v>1233</v>
      </c>
      <c r="B2120" t="s">
        <v>372</v>
      </c>
      <c r="C2120" s="1">
        <f t="shared" si="789"/>
        <v>479820</v>
      </c>
      <c r="D2120" s="7">
        <f t="shared" si="799"/>
        <v>1</v>
      </c>
      <c r="E2120" s="7">
        <f t="shared" si="800"/>
        <v>2</v>
      </c>
      <c r="F2120" s="7">
        <f t="shared" si="801"/>
        <v>0</v>
      </c>
      <c r="G2120" s="1">
        <f t="shared" si="802"/>
        <v>174640</v>
      </c>
      <c r="H2120" s="2">
        <f t="shared" si="803"/>
        <v>0.36396982201658956</v>
      </c>
      <c r="I2120" s="2"/>
      <c r="J2120" s="2">
        <f t="shared" si="790"/>
        <v>0.66806302363386272</v>
      </c>
      <c r="K2120" s="2">
        <f t="shared" si="791"/>
        <v>0.30409320161727316</v>
      </c>
      <c r="L2120" s="2">
        <f t="shared" si="792"/>
        <v>0</v>
      </c>
      <c r="M2120" s="2">
        <f t="shared" si="793"/>
        <v>2.7843774748864125E-2</v>
      </c>
      <c r="N2120" s="1">
        <v>320550</v>
      </c>
      <c r="O2120" s="1">
        <v>145910</v>
      </c>
      <c r="Q2120" s="61">
        <v>13360</v>
      </c>
      <c r="R2120" s="61"/>
      <c r="S2120" s="61"/>
      <c r="T2120" s="61"/>
      <c r="U2120" s="61"/>
      <c r="V2120" s="61"/>
      <c r="W2120" s="61"/>
      <c r="X2120" s="61"/>
      <c r="Y2120" s="61"/>
      <c r="Z2120" s="61"/>
      <c r="BB2120" s="7">
        <f>IF(Q2120&gt;0,RANK(Q2120,(N2120:P2120,Q2120:AE2120)),0)</f>
        <v>3</v>
      </c>
      <c r="BC2120" s="7">
        <f>IF(R2120&gt;0,RANK(R2120,(N2120:P2120,Q2120:AE2120)),0)</f>
        <v>0</v>
      </c>
      <c r="BD2120" s="7">
        <f>IF(T2120&gt;0,RANK(T2120,(N2120:P2120,Q2120:AE2120)),0)</f>
        <v>0</v>
      </c>
      <c r="BE2120" s="7">
        <f>IF(S2120&gt;0,RANK(S2120,(N2120:P2120,Q2120:AE2120)),0)</f>
        <v>0</v>
      </c>
      <c r="BF2120" s="2">
        <f t="shared" si="794"/>
        <v>2.7843774748864156E-2</v>
      </c>
      <c r="BG2120" s="2">
        <f t="shared" si="795"/>
        <v>0</v>
      </c>
      <c r="BH2120" s="2">
        <f t="shared" si="796"/>
        <v>0</v>
      </c>
      <c r="BI2120" s="2">
        <f t="shared" si="797"/>
        <v>0</v>
      </c>
      <c r="BK2120" t="s">
        <v>1233</v>
      </c>
      <c r="BL2120" t="s">
        <v>372</v>
      </c>
      <c r="BO2120" s="99">
        <v>48</v>
      </c>
      <c r="BP2120" s="97">
        <v>453</v>
      </c>
      <c r="BQ2120" s="103">
        <f t="shared" si="798"/>
        <v>48453</v>
      </c>
      <c r="BS2120" s="7" t="s">
        <v>2466</v>
      </c>
    </row>
    <row r="2121" spans="1:71" ht="14" hidden="1" customHeight="1" outlineLevel="1" x14ac:dyDescent="0.2">
      <c r="A2121" t="s">
        <v>1311</v>
      </c>
      <c r="B2121" t="s">
        <v>372</v>
      </c>
      <c r="C2121" s="1">
        <f t="shared" si="789"/>
        <v>5169</v>
      </c>
      <c r="D2121" s="7">
        <f t="shared" si="799"/>
        <v>2</v>
      </c>
      <c r="E2121" s="7">
        <f t="shared" si="800"/>
        <v>1</v>
      </c>
      <c r="F2121" s="7">
        <f t="shared" si="801"/>
        <v>0</v>
      </c>
      <c r="G2121" s="1">
        <f t="shared" si="802"/>
        <v>3458</v>
      </c>
      <c r="H2121" s="2">
        <f t="shared" si="803"/>
        <v>0.66898819887792604</v>
      </c>
      <c r="I2121" s="2"/>
      <c r="J2121" s="2">
        <f t="shared" si="790"/>
        <v>0.16153994970013541</v>
      </c>
      <c r="K2121" s="2">
        <f t="shared" si="791"/>
        <v>0.83052814857806156</v>
      </c>
      <c r="L2121" s="2">
        <f t="shared" si="792"/>
        <v>0</v>
      </c>
      <c r="M2121" s="2">
        <f t="shared" si="793"/>
        <v>7.9319017218030252E-3</v>
      </c>
      <c r="N2121" s="1">
        <v>835</v>
      </c>
      <c r="O2121" s="1">
        <v>4293</v>
      </c>
      <c r="Q2121" s="61">
        <v>41</v>
      </c>
      <c r="R2121" s="61"/>
      <c r="S2121" s="61"/>
      <c r="T2121" s="61"/>
      <c r="U2121" s="61"/>
      <c r="V2121" s="61"/>
      <c r="W2121" s="61"/>
      <c r="X2121" s="61"/>
      <c r="Y2121" s="61"/>
      <c r="Z2121" s="61"/>
      <c r="BB2121" s="7">
        <f>IF(Q2121&gt;0,RANK(Q2121,(N2121:P2121,Q2121:AE2121)),0)</f>
        <v>3</v>
      </c>
      <c r="BC2121" s="7">
        <f>IF(R2121&gt;0,RANK(R2121,(N2121:P2121,Q2121:AE2121)),0)</f>
        <v>0</v>
      </c>
      <c r="BD2121" s="7">
        <f>IF(T2121&gt;0,RANK(T2121,(N2121:P2121,Q2121:AE2121)),0)</f>
        <v>0</v>
      </c>
      <c r="BE2121" s="7">
        <f>IF(S2121&gt;0,RANK(S2121,(N2121:P2121,Q2121:AE2121)),0)</f>
        <v>0</v>
      </c>
      <c r="BF2121" s="2">
        <f t="shared" si="794"/>
        <v>7.9319017218030564E-3</v>
      </c>
      <c r="BG2121" s="2">
        <f t="shared" si="795"/>
        <v>0</v>
      </c>
      <c r="BH2121" s="2">
        <f t="shared" si="796"/>
        <v>0</v>
      </c>
      <c r="BI2121" s="2">
        <f t="shared" si="797"/>
        <v>0</v>
      </c>
      <c r="BK2121" t="s">
        <v>1311</v>
      </c>
      <c r="BL2121" t="s">
        <v>372</v>
      </c>
      <c r="BO2121" s="99">
        <v>48</v>
      </c>
      <c r="BP2121" s="97">
        <v>455</v>
      </c>
      <c r="BQ2121" s="103">
        <f t="shared" si="798"/>
        <v>48455</v>
      </c>
      <c r="BS2121" s="7" t="s">
        <v>2466</v>
      </c>
    </row>
    <row r="2122" spans="1:71" ht="14" hidden="1" customHeight="1" outlineLevel="1" x14ac:dyDescent="0.2">
      <c r="A2122" t="s">
        <v>354</v>
      </c>
      <c r="B2122" t="s">
        <v>372</v>
      </c>
      <c r="C2122" s="1">
        <f t="shared" si="789"/>
        <v>7119</v>
      </c>
      <c r="D2122" s="7">
        <f t="shared" si="799"/>
        <v>2</v>
      </c>
      <c r="E2122" s="7">
        <f t="shared" si="800"/>
        <v>1</v>
      </c>
      <c r="F2122" s="7">
        <f t="shared" si="801"/>
        <v>0</v>
      </c>
      <c r="G2122" s="1">
        <f t="shared" si="802"/>
        <v>5106</v>
      </c>
      <c r="H2122" s="2">
        <f t="shared" si="803"/>
        <v>0.71723556679308886</v>
      </c>
      <c r="I2122" s="2"/>
      <c r="J2122" s="2">
        <f t="shared" si="790"/>
        <v>0.13667649950835792</v>
      </c>
      <c r="K2122" s="2">
        <f t="shared" si="791"/>
        <v>0.85391206630144678</v>
      </c>
      <c r="L2122" s="2">
        <f t="shared" si="792"/>
        <v>0</v>
      </c>
      <c r="M2122" s="2">
        <f t="shared" si="793"/>
        <v>9.4114341901953003E-3</v>
      </c>
      <c r="N2122" s="1">
        <v>973</v>
      </c>
      <c r="O2122" s="1">
        <v>6079</v>
      </c>
      <c r="Q2122" s="61">
        <v>67</v>
      </c>
      <c r="R2122" s="61"/>
      <c r="S2122" s="61"/>
      <c r="T2122" s="61"/>
      <c r="U2122" s="61"/>
      <c r="V2122" s="61"/>
      <c r="W2122" s="61"/>
      <c r="X2122" s="61"/>
      <c r="Y2122" s="61"/>
      <c r="Z2122" s="61"/>
      <c r="BB2122" s="7">
        <f>IF(Q2122&gt;0,RANK(Q2122,(N2122:P2122,Q2122:AE2122)),0)</f>
        <v>3</v>
      </c>
      <c r="BC2122" s="7">
        <f>IF(R2122&gt;0,RANK(R2122,(N2122:P2122,Q2122:AE2122)),0)</f>
        <v>0</v>
      </c>
      <c r="BD2122" s="7">
        <f>IF(T2122&gt;0,RANK(T2122,(N2122:P2122,Q2122:AE2122)),0)</f>
        <v>0</v>
      </c>
      <c r="BE2122" s="7">
        <f>IF(S2122&gt;0,RANK(S2122,(N2122:P2122,Q2122:AE2122)),0)</f>
        <v>0</v>
      </c>
      <c r="BF2122" s="2">
        <f t="shared" si="794"/>
        <v>9.4114341901952517E-3</v>
      </c>
      <c r="BG2122" s="2">
        <f t="shared" si="795"/>
        <v>0</v>
      </c>
      <c r="BH2122" s="2">
        <f t="shared" si="796"/>
        <v>0</v>
      </c>
      <c r="BI2122" s="2">
        <f t="shared" si="797"/>
        <v>0</v>
      </c>
      <c r="BK2122" t="s">
        <v>354</v>
      </c>
      <c r="BL2122" t="s">
        <v>372</v>
      </c>
      <c r="BO2122" s="99">
        <v>48</v>
      </c>
      <c r="BP2122" s="97">
        <v>457</v>
      </c>
      <c r="BQ2122" s="103">
        <f t="shared" si="798"/>
        <v>48457</v>
      </c>
      <c r="BS2122" s="7" t="s">
        <v>2466</v>
      </c>
    </row>
    <row r="2123" spans="1:71" ht="14" hidden="1" customHeight="1" outlineLevel="1" x14ac:dyDescent="0.2">
      <c r="A2123" t="s">
        <v>2554</v>
      </c>
      <c r="B2123" t="s">
        <v>372</v>
      </c>
      <c r="C2123" s="1">
        <f t="shared" si="789"/>
        <v>14009</v>
      </c>
      <c r="D2123" s="7">
        <f t="shared" si="799"/>
        <v>2</v>
      </c>
      <c r="E2123" s="7">
        <f t="shared" si="800"/>
        <v>1</v>
      </c>
      <c r="F2123" s="7">
        <f t="shared" si="801"/>
        <v>0</v>
      </c>
      <c r="G2123" s="1">
        <f t="shared" si="802"/>
        <v>9461</v>
      </c>
      <c r="H2123" s="2">
        <f t="shared" si="803"/>
        <v>0.67535155971161398</v>
      </c>
      <c r="I2123" s="2"/>
      <c r="J2123" s="2">
        <f t="shared" si="790"/>
        <v>0.1554000999357556</v>
      </c>
      <c r="K2123" s="2">
        <f t="shared" si="791"/>
        <v>0.83075165964736952</v>
      </c>
      <c r="L2123" s="2">
        <f t="shared" si="792"/>
        <v>0</v>
      </c>
      <c r="M2123" s="2">
        <f t="shared" si="793"/>
        <v>1.3848240416874824E-2</v>
      </c>
      <c r="N2123" s="1">
        <v>2177</v>
      </c>
      <c r="O2123" s="1">
        <v>11638</v>
      </c>
      <c r="Q2123" s="61">
        <v>194</v>
      </c>
      <c r="R2123" s="61"/>
      <c r="S2123" s="61"/>
      <c r="T2123" s="61"/>
      <c r="U2123" s="61"/>
      <c r="V2123" s="61"/>
      <c r="W2123" s="61"/>
      <c r="X2123" s="61"/>
      <c r="Y2123" s="61"/>
      <c r="Z2123" s="61"/>
      <c r="BB2123" s="7">
        <f>IF(Q2123&gt;0,RANK(Q2123,(N2123:P2123,Q2123:AE2123)),0)</f>
        <v>3</v>
      </c>
      <c r="BC2123" s="7">
        <f>IF(R2123&gt;0,RANK(R2123,(N2123:P2123,Q2123:AE2123)),0)</f>
        <v>0</v>
      </c>
      <c r="BD2123" s="7">
        <f>IF(T2123&gt;0,RANK(T2123,(N2123:P2123,Q2123:AE2123)),0)</f>
        <v>0</v>
      </c>
      <c r="BE2123" s="7">
        <f>IF(S2123&gt;0,RANK(S2123,(N2123:P2123,Q2123:AE2123)),0)</f>
        <v>0</v>
      </c>
      <c r="BF2123" s="2">
        <f t="shared" si="794"/>
        <v>1.3848240416874866E-2</v>
      </c>
      <c r="BG2123" s="2">
        <f t="shared" si="795"/>
        <v>0</v>
      </c>
      <c r="BH2123" s="2">
        <f t="shared" si="796"/>
        <v>0</v>
      </c>
      <c r="BI2123" s="2">
        <f t="shared" si="797"/>
        <v>0</v>
      </c>
      <c r="BK2123" t="s">
        <v>2554</v>
      </c>
      <c r="BL2123" t="s">
        <v>372</v>
      </c>
      <c r="BO2123" s="99">
        <v>48</v>
      </c>
      <c r="BP2123" s="97">
        <v>459</v>
      </c>
      <c r="BQ2123" s="103">
        <f t="shared" si="798"/>
        <v>48459</v>
      </c>
      <c r="BS2123" s="7" t="s">
        <v>2466</v>
      </c>
    </row>
    <row r="2124" spans="1:71" ht="14" hidden="1" customHeight="1" outlineLevel="1" x14ac:dyDescent="0.2">
      <c r="A2124" t="s">
        <v>1578</v>
      </c>
      <c r="B2124" t="s">
        <v>372</v>
      </c>
      <c r="C2124" s="1">
        <f t="shared" si="789"/>
        <v>1016</v>
      </c>
      <c r="D2124" s="7">
        <f t="shared" si="799"/>
        <v>2</v>
      </c>
      <c r="E2124" s="7">
        <f t="shared" si="800"/>
        <v>1</v>
      </c>
      <c r="F2124" s="7">
        <f t="shared" si="801"/>
        <v>0</v>
      </c>
      <c r="G2124" s="1">
        <f t="shared" si="802"/>
        <v>712</v>
      </c>
      <c r="H2124" s="2">
        <f t="shared" si="803"/>
        <v>0.70078740157480313</v>
      </c>
      <c r="I2124" s="2"/>
      <c r="J2124" s="2">
        <f t="shared" si="790"/>
        <v>0.14566929133858267</v>
      </c>
      <c r="K2124" s="2">
        <f t="shared" si="791"/>
        <v>0.84645669291338588</v>
      </c>
      <c r="L2124" s="2">
        <f t="shared" si="792"/>
        <v>0</v>
      </c>
      <c r="M2124" s="2">
        <f t="shared" si="793"/>
        <v>7.8740157480314821E-3</v>
      </c>
      <c r="N2124" s="1">
        <v>148</v>
      </c>
      <c r="O2124" s="1">
        <v>860</v>
      </c>
      <c r="Q2124" s="61">
        <v>8</v>
      </c>
      <c r="R2124" s="61"/>
      <c r="S2124" s="61"/>
      <c r="T2124" s="61"/>
      <c r="U2124" s="61"/>
      <c r="V2124" s="61"/>
      <c r="W2124" s="61"/>
      <c r="X2124" s="61"/>
      <c r="Y2124" s="61"/>
      <c r="Z2124" s="61"/>
      <c r="BB2124" s="7">
        <f>IF(Q2124&gt;0,RANK(Q2124,(N2124:P2124,Q2124:AE2124)),0)</f>
        <v>3</v>
      </c>
      <c r="BC2124" s="7">
        <f>IF(R2124&gt;0,RANK(R2124,(N2124:P2124,Q2124:AE2124)),0)</f>
        <v>0</v>
      </c>
      <c r="BD2124" s="7">
        <f>IF(T2124&gt;0,RANK(T2124,(N2124:P2124,Q2124:AE2124)),0)</f>
        <v>0</v>
      </c>
      <c r="BE2124" s="7">
        <f>IF(S2124&gt;0,RANK(S2124,(N2124:P2124,Q2124:AE2124)),0)</f>
        <v>0</v>
      </c>
      <c r="BF2124" s="2">
        <f t="shared" si="794"/>
        <v>7.874015748031496E-3</v>
      </c>
      <c r="BG2124" s="2">
        <f t="shared" si="795"/>
        <v>0</v>
      </c>
      <c r="BH2124" s="2">
        <f t="shared" si="796"/>
        <v>0</v>
      </c>
      <c r="BI2124" s="2">
        <f t="shared" si="797"/>
        <v>0</v>
      </c>
      <c r="BK2124" t="s">
        <v>1578</v>
      </c>
      <c r="BL2124" t="s">
        <v>372</v>
      </c>
      <c r="BO2124" s="99">
        <v>48</v>
      </c>
      <c r="BP2124" s="97">
        <v>461</v>
      </c>
      <c r="BQ2124" s="103">
        <f t="shared" si="798"/>
        <v>48461</v>
      </c>
      <c r="BS2124" s="7" t="s">
        <v>2466</v>
      </c>
    </row>
    <row r="2125" spans="1:71" ht="14" hidden="1" customHeight="1" outlineLevel="1" x14ac:dyDescent="0.2">
      <c r="A2125" t="s">
        <v>1579</v>
      </c>
      <c r="B2125" t="s">
        <v>372</v>
      </c>
      <c r="C2125" s="1">
        <f t="shared" si="789"/>
        <v>7905</v>
      </c>
      <c r="D2125" s="7">
        <f t="shared" si="799"/>
        <v>2</v>
      </c>
      <c r="E2125" s="7">
        <f t="shared" si="800"/>
        <v>1</v>
      </c>
      <c r="F2125" s="7">
        <f t="shared" si="801"/>
        <v>0</v>
      </c>
      <c r="G2125" s="1">
        <f t="shared" si="802"/>
        <v>1685</v>
      </c>
      <c r="H2125" s="2">
        <f t="shared" si="803"/>
        <v>0.2131562302340291</v>
      </c>
      <c r="I2125" s="2"/>
      <c r="J2125" s="2">
        <f t="shared" si="790"/>
        <v>0.3883617963314358</v>
      </c>
      <c r="K2125" s="2">
        <f t="shared" si="791"/>
        <v>0.60151802656546494</v>
      </c>
      <c r="L2125" s="2">
        <f t="shared" si="792"/>
        <v>0</v>
      </c>
      <c r="M2125" s="2">
        <f t="shared" si="793"/>
        <v>1.0120177103099204E-2</v>
      </c>
      <c r="N2125" s="1">
        <v>3070</v>
      </c>
      <c r="O2125" s="1">
        <v>4755</v>
      </c>
      <c r="Q2125" s="61">
        <v>80</v>
      </c>
      <c r="R2125" s="61"/>
      <c r="S2125" s="61"/>
      <c r="T2125" s="61"/>
      <c r="U2125" s="61"/>
      <c r="V2125" s="61"/>
      <c r="W2125" s="61"/>
      <c r="X2125" s="61"/>
      <c r="Y2125" s="61"/>
      <c r="Z2125" s="61"/>
      <c r="BB2125" s="7">
        <f>IF(Q2125&gt;0,RANK(Q2125,(N2125:P2125,Q2125:AE2125)),0)</f>
        <v>3</v>
      </c>
      <c r="BC2125" s="7">
        <f>IF(R2125&gt;0,RANK(R2125,(N2125:P2125,Q2125:AE2125)),0)</f>
        <v>0</v>
      </c>
      <c r="BD2125" s="7">
        <f>IF(T2125&gt;0,RANK(T2125,(N2125:P2125,Q2125:AE2125)),0)</f>
        <v>0</v>
      </c>
      <c r="BE2125" s="7">
        <f>IF(S2125&gt;0,RANK(S2125,(N2125:P2125,Q2125:AE2125)),0)</f>
        <v>0</v>
      </c>
      <c r="BF2125" s="2">
        <f t="shared" si="794"/>
        <v>1.0120177103099304E-2</v>
      </c>
      <c r="BG2125" s="2">
        <f t="shared" si="795"/>
        <v>0</v>
      </c>
      <c r="BH2125" s="2">
        <f t="shared" si="796"/>
        <v>0</v>
      </c>
      <c r="BI2125" s="2">
        <f t="shared" si="797"/>
        <v>0</v>
      </c>
      <c r="BK2125" t="s">
        <v>1579</v>
      </c>
      <c r="BL2125" t="s">
        <v>372</v>
      </c>
      <c r="BO2125" s="99">
        <v>48</v>
      </c>
      <c r="BP2125" s="97">
        <v>463</v>
      </c>
      <c r="BQ2125" s="103">
        <f t="shared" si="798"/>
        <v>48463</v>
      </c>
      <c r="BS2125" s="7" t="s">
        <v>2466</v>
      </c>
    </row>
    <row r="2126" spans="1:71" ht="14" hidden="1" customHeight="1" outlineLevel="1" x14ac:dyDescent="0.2">
      <c r="A2126" t="s">
        <v>1647</v>
      </c>
      <c r="B2126" t="s">
        <v>372</v>
      </c>
      <c r="C2126" s="1">
        <f t="shared" si="789"/>
        <v>11365</v>
      </c>
      <c r="D2126" s="7">
        <f t="shared" si="799"/>
        <v>2</v>
      </c>
      <c r="E2126" s="7">
        <f t="shared" si="800"/>
        <v>1</v>
      </c>
      <c r="F2126" s="7">
        <f t="shared" si="801"/>
        <v>0</v>
      </c>
      <c r="G2126" s="1">
        <f t="shared" si="802"/>
        <v>752</v>
      </c>
      <c r="H2126" s="2">
        <f t="shared" si="803"/>
        <v>6.6168059832820064E-2</v>
      </c>
      <c r="I2126" s="2"/>
      <c r="J2126" s="2">
        <f t="shared" si="790"/>
        <v>0.46115266168059832</v>
      </c>
      <c r="K2126" s="2">
        <f t="shared" si="791"/>
        <v>0.52732072151341836</v>
      </c>
      <c r="L2126" s="2">
        <f t="shared" si="792"/>
        <v>0</v>
      </c>
      <c r="M2126" s="2">
        <f t="shared" si="793"/>
        <v>1.1526616805983325E-2</v>
      </c>
      <c r="N2126" s="1">
        <v>5241</v>
      </c>
      <c r="O2126" s="1">
        <v>5993</v>
      </c>
      <c r="Q2126" s="61">
        <v>131</v>
      </c>
      <c r="R2126" s="61"/>
      <c r="S2126" s="61"/>
      <c r="T2126" s="61"/>
      <c r="U2126" s="61"/>
      <c r="V2126" s="61"/>
      <c r="W2126" s="61"/>
      <c r="X2126" s="61"/>
      <c r="Y2126" s="61"/>
      <c r="Z2126" s="61"/>
      <c r="BB2126" s="7">
        <f>IF(Q2126&gt;0,RANK(Q2126,(N2126:P2126,Q2126:AE2126)),0)</f>
        <v>3</v>
      </c>
      <c r="BC2126" s="7">
        <f>IF(R2126&gt;0,RANK(R2126,(N2126:P2126,Q2126:AE2126)),0)</f>
        <v>0</v>
      </c>
      <c r="BD2126" s="7">
        <f>IF(T2126&gt;0,RANK(T2126,(N2126:P2126,Q2126:AE2126)),0)</f>
        <v>0</v>
      </c>
      <c r="BE2126" s="7">
        <f>IF(S2126&gt;0,RANK(S2126,(N2126:P2126,Q2126:AE2126)),0)</f>
        <v>0</v>
      </c>
      <c r="BF2126" s="2">
        <f t="shared" si="794"/>
        <v>1.1526616805983282E-2</v>
      </c>
      <c r="BG2126" s="2">
        <f t="shared" si="795"/>
        <v>0</v>
      </c>
      <c r="BH2126" s="2">
        <f t="shared" si="796"/>
        <v>0</v>
      </c>
      <c r="BI2126" s="2">
        <f t="shared" si="797"/>
        <v>0</v>
      </c>
      <c r="BK2126" t="s">
        <v>1647</v>
      </c>
      <c r="BL2126" t="s">
        <v>372</v>
      </c>
      <c r="BO2126" s="99">
        <v>48</v>
      </c>
      <c r="BP2126" s="97">
        <v>465</v>
      </c>
      <c r="BQ2126" s="103">
        <f t="shared" si="798"/>
        <v>48465</v>
      </c>
      <c r="BS2126" s="7" t="s">
        <v>2466</v>
      </c>
    </row>
    <row r="2127" spans="1:71" ht="14" hidden="1" customHeight="1" outlineLevel="1" x14ac:dyDescent="0.2">
      <c r="A2127" t="s">
        <v>266</v>
      </c>
      <c r="B2127" t="s">
        <v>372</v>
      </c>
      <c r="C2127" s="1">
        <f t="shared" si="789"/>
        <v>17949</v>
      </c>
      <c r="D2127" s="7">
        <f t="shared" si="799"/>
        <v>2</v>
      </c>
      <c r="E2127" s="7">
        <f t="shared" si="800"/>
        <v>1</v>
      </c>
      <c r="F2127" s="7">
        <f t="shared" si="801"/>
        <v>0</v>
      </c>
      <c r="G2127" s="1">
        <f t="shared" si="802"/>
        <v>13459</v>
      </c>
      <c r="H2127" s="2">
        <f t="shared" si="803"/>
        <v>0.74984678812190098</v>
      </c>
      <c r="I2127" s="2"/>
      <c r="J2127" s="2">
        <f t="shared" si="790"/>
        <v>0.11978383196835478</v>
      </c>
      <c r="K2127" s="2">
        <f t="shared" si="791"/>
        <v>0.86963062009025571</v>
      </c>
      <c r="L2127" s="2">
        <f t="shared" si="792"/>
        <v>0</v>
      </c>
      <c r="M2127" s="2">
        <f t="shared" si="793"/>
        <v>1.058554794138955E-2</v>
      </c>
      <c r="N2127" s="1">
        <v>2150</v>
      </c>
      <c r="O2127" s="1">
        <v>15609</v>
      </c>
      <c r="Q2127" s="61">
        <v>190</v>
      </c>
      <c r="R2127" s="61"/>
      <c r="S2127" s="61"/>
      <c r="T2127" s="61"/>
      <c r="U2127" s="61"/>
      <c r="V2127" s="61"/>
      <c r="W2127" s="61"/>
      <c r="X2127" s="61"/>
      <c r="Y2127" s="61"/>
      <c r="Z2127" s="61"/>
      <c r="BB2127" s="7">
        <f>IF(Q2127&gt;0,RANK(Q2127,(N2127:P2127,Q2127:AE2127)),0)</f>
        <v>3</v>
      </c>
      <c r="BC2127" s="7">
        <f>IF(R2127&gt;0,RANK(R2127,(N2127:P2127,Q2127:AE2127)),0)</f>
        <v>0</v>
      </c>
      <c r="BD2127" s="7">
        <f>IF(T2127&gt;0,RANK(T2127,(N2127:P2127,Q2127:AE2127)),0)</f>
        <v>0</v>
      </c>
      <c r="BE2127" s="7">
        <f>IF(S2127&gt;0,RANK(S2127,(N2127:P2127,Q2127:AE2127)),0)</f>
        <v>0</v>
      </c>
      <c r="BF2127" s="2">
        <f t="shared" si="794"/>
        <v>1.0585547941389493E-2</v>
      </c>
      <c r="BG2127" s="2">
        <f t="shared" si="795"/>
        <v>0</v>
      </c>
      <c r="BH2127" s="2">
        <f t="shared" si="796"/>
        <v>0</v>
      </c>
      <c r="BI2127" s="2">
        <f t="shared" si="797"/>
        <v>0</v>
      </c>
      <c r="BK2127" t="s">
        <v>266</v>
      </c>
      <c r="BL2127" t="s">
        <v>372</v>
      </c>
      <c r="BO2127" s="99">
        <v>48</v>
      </c>
      <c r="BP2127" s="97">
        <v>467</v>
      </c>
      <c r="BQ2127" s="103">
        <f t="shared" si="798"/>
        <v>48467</v>
      </c>
      <c r="BS2127" s="7" t="s">
        <v>2466</v>
      </c>
    </row>
    <row r="2128" spans="1:71" ht="14" hidden="1" customHeight="1" outlineLevel="1" x14ac:dyDescent="0.2">
      <c r="A2128" t="s">
        <v>342</v>
      </c>
      <c r="B2128" t="s">
        <v>372</v>
      </c>
      <c r="C2128" s="1">
        <f t="shared" si="789"/>
        <v>27147</v>
      </c>
      <c r="D2128" s="7">
        <f t="shared" si="799"/>
        <v>2</v>
      </c>
      <c r="E2128" s="7">
        <f t="shared" si="800"/>
        <v>1</v>
      </c>
      <c r="F2128" s="7">
        <f t="shared" si="801"/>
        <v>0</v>
      </c>
      <c r="G2128" s="1">
        <f t="shared" si="802"/>
        <v>12354</v>
      </c>
      <c r="H2128" s="2">
        <f t="shared" si="803"/>
        <v>0.45507790916123331</v>
      </c>
      <c r="I2128" s="2"/>
      <c r="J2128" s="2">
        <f t="shared" si="790"/>
        <v>0.26688031826721187</v>
      </c>
      <c r="K2128" s="2">
        <f t="shared" si="791"/>
        <v>0.72195822742844518</v>
      </c>
      <c r="L2128" s="2">
        <f t="shared" si="792"/>
        <v>0</v>
      </c>
      <c r="M2128" s="2">
        <f t="shared" si="793"/>
        <v>1.1161454304342899E-2</v>
      </c>
      <c r="N2128" s="1">
        <v>7245</v>
      </c>
      <c r="O2128" s="1">
        <v>19599</v>
      </c>
      <c r="Q2128" s="61">
        <v>303</v>
      </c>
      <c r="R2128" s="61"/>
      <c r="S2128" s="61"/>
      <c r="T2128" s="61"/>
      <c r="U2128" s="61"/>
      <c r="V2128" s="61"/>
      <c r="W2128" s="61"/>
      <c r="X2128" s="61"/>
      <c r="Y2128" s="61"/>
      <c r="Z2128" s="61"/>
      <c r="BB2128" s="7">
        <f>IF(Q2128&gt;0,RANK(Q2128,(N2128:P2128,Q2128:AE2128)),0)</f>
        <v>3</v>
      </c>
      <c r="BC2128" s="7">
        <f>IF(R2128&gt;0,RANK(R2128,(N2128:P2128,Q2128:AE2128)),0)</f>
        <v>0</v>
      </c>
      <c r="BD2128" s="7">
        <f>IF(T2128&gt;0,RANK(T2128,(N2128:P2128,Q2128:AE2128)),0)</f>
        <v>0</v>
      </c>
      <c r="BE2128" s="7">
        <f>IF(S2128&gt;0,RANK(S2128,(N2128:P2128,Q2128:AE2128)),0)</f>
        <v>0</v>
      </c>
      <c r="BF2128" s="2">
        <f t="shared" si="794"/>
        <v>1.1161454304343021E-2</v>
      </c>
      <c r="BG2128" s="2">
        <f t="shared" si="795"/>
        <v>0</v>
      </c>
      <c r="BH2128" s="2">
        <f t="shared" si="796"/>
        <v>0</v>
      </c>
      <c r="BI2128" s="2">
        <f t="shared" si="797"/>
        <v>0</v>
      </c>
      <c r="BK2128" t="s">
        <v>342</v>
      </c>
      <c r="BL2128" t="s">
        <v>372</v>
      </c>
      <c r="BO2128" s="99">
        <v>48</v>
      </c>
      <c r="BP2128" s="97">
        <v>469</v>
      </c>
      <c r="BQ2128" s="103">
        <f t="shared" si="798"/>
        <v>48469</v>
      </c>
      <c r="BS2128" s="7" t="s">
        <v>2466</v>
      </c>
    </row>
    <row r="2129" spans="1:71" ht="14" hidden="1" customHeight="1" outlineLevel="1" x14ac:dyDescent="0.2">
      <c r="A2129" t="s">
        <v>2112</v>
      </c>
      <c r="B2129" t="s">
        <v>372</v>
      </c>
      <c r="C2129" s="1">
        <f t="shared" si="789"/>
        <v>17796</v>
      </c>
      <c r="D2129" s="7">
        <f t="shared" si="799"/>
        <v>2</v>
      </c>
      <c r="E2129" s="7">
        <f t="shared" si="800"/>
        <v>1</v>
      </c>
      <c r="F2129" s="7">
        <f t="shared" si="801"/>
        <v>0</v>
      </c>
      <c r="G2129" s="1">
        <f t="shared" si="802"/>
        <v>6868</v>
      </c>
      <c r="H2129" s="2">
        <f t="shared" si="803"/>
        <v>0.38592942234209937</v>
      </c>
      <c r="I2129" s="2"/>
      <c r="J2129" s="2">
        <f t="shared" si="790"/>
        <v>0.29956169925826026</v>
      </c>
      <c r="K2129" s="2">
        <f t="shared" si="791"/>
        <v>0.68549112160035963</v>
      </c>
      <c r="L2129" s="2">
        <f t="shared" si="792"/>
        <v>0</v>
      </c>
      <c r="M2129" s="2">
        <f t="shared" si="793"/>
        <v>1.4947179141380107E-2</v>
      </c>
      <c r="N2129" s="1">
        <v>5331</v>
      </c>
      <c r="O2129" s="1">
        <v>12199</v>
      </c>
      <c r="Q2129" s="61">
        <v>266</v>
      </c>
      <c r="R2129" s="61"/>
      <c r="S2129" s="61"/>
      <c r="T2129" s="61"/>
      <c r="U2129" s="61"/>
      <c r="V2129" s="61"/>
      <c r="W2129" s="61"/>
      <c r="X2129" s="61"/>
      <c r="Y2129" s="61"/>
      <c r="Z2129" s="61"/>
      <c r="BB2129" s="7">
        <f>IF(Q2129&gt;0,RANK(Q2129,(N2129:P2129,Q2129:AE2129)),0)</f>
        <v>3</v>
      </c>
      <c r="BC2129" s="7">
        <f>IF(R2129&gt;0,RANK(R2129,(N2129:P2129,Q2129:AE2129)),0)</f>
        <v>0</v>
      </c>
      <c r="BD2129" s="7">
        <f>IF(T2129&gt;0,RANK(T2129,(N2129:P2129,Q2129:AE2129)),0)</f>
        <v>0</v>
      </c>
      <c r="BE2129" s="7">
        <f>IF(S2129&gt;0,RANK(S2129,(N2129:P2129,Q2129:AE2129)),0)</f>
        <v>0</v>
      </c>
      <c r="BF2129" s="2">
        <f t="shared" si="794"/>
        <v>1.4947179141380086E-2</v>
      </c>
      <c r="BG2129" s="2">
        <f t="shared" si="795"/>
        <v>0</v>
      </c>
      <c r="BH2129" s="2">
        <f t="shared" si="796"/>
        <v>0</v>
      </c>
      <c r="BI2129" s="2">
        <f t="shared" si="797"/>
        <v>0</v>
      </c>
      <c r="BK2129" t="s">
        <v>2112</v>
      </c>
      <c r="BL2129" t="s">
        <v>372</v>
      </c>
      <c r="BO2129" s="99">
        <v>48</v>
      </c>
      <c r="BP2129" s="97">
        <v>471</v>
      </c>
      <c r="BQ2129" s="103">
        <f t="shared" si="798"/>
        <v>48471</v>
      </c>
      <c r="BS2129" s="7" t="s">
        <v>2466</v>
      </c>
    </row>
    <row r="2130" spans="1:71" ht="14" hidden="1" customHeight="1" outlineLevel="1" x14ac:dyDescent="0.2">
      <c r="A2130" t="s">
        <v>705</v>
      </c>
      <c r="B2130" t="s">
        <v>372</v>
      </c>
      <c r="C2130" s="1">
        <f t="shared" si="789"/>
        <v>16600</v>
      </c>
      <c r="D2130" s="7">
        <f t="shared" si="799"/>
        <v>2</v>
      </c>
      <c r="E2130" s="7">
        <f t="shared" si="800"/>
        <v>1</v>
      </c>
      <c r="F2130" s="7">
        <f t="shared" si="801"/>
        <v>0</v>
      </c>
      <c r="G2130" s="1">
        <f t="shared" si="802"/>
        <v>4848</v>
      </c>
      <c r="H2130" s="2">
        <f t="shared" si="803"/>
        <v>0.29204819277108435</v>
      </c>
      <c r="I2130" s="2"/>
      <c r="J2130" s="2">
        <f t="shared" si="790"/>
        <v>0.34885542168674699</v>
      </c>
      <c r="K2130" s="2">
        <f t="shared" si="791"/>
        <v>0.64090361445783128</v>
      </c>
      <c r="L2130" s="2">
        <f t="shared" si="792"/>
        <v>0</v>
      </c>
      <c r="M2130" s="2">
        <f t="shared" si="793"/>
        <v>1.0240963855421725E-2</v>
      </c>
      <c r="N2130" s="1">
        <v>5791</v>
      </c>
      <c r="O2130" s="1">
        <v>10639</v>
      </c>
      <c r="Q2130" s="61">
        <v>170</v>
      </c>
      <c r="R2130" s="61"/>
      <c r="S2130" s="61"/>
      <c r="T2130" s="61"/>
      <c r="U2130" s="61"/>
      <c r="V2130" s="61"/>
      <c r="W2130" s="61"/>
      <c r="X2130" s="61"/>
      <c r="Y2130" s="61"/>
      <c r="Z2130" s="61"/>
      <c r="BB2130" s="7">
        <f>IF(Q2130&gt;0,RANK(Q2130,(N2130:P2130,Q2130:AE2130)),0)</f>
        <v>3</v>
      </c>
      <c r="BC2130" s="7">
        <f>IF(R2130&gt;0,RANK(R2130,(N2130:P2130,Q2130:AE2130)),0)</f>
        <v>0</v>
      </c>
      <c r="BD2130" s="7">
        <f>IF(T2130&gt;0,RANK(T2130,(N2130:P2130,Q2130:AE2130)),0)</f>
        <v>0</v>
      </c>
      <c r="BE2130" s="7">
        <f>IF(S2130&gt;0,RANK(S2130,(N2130:P2130,Q2130:AE2130)),0)</f>
        <v>0</v>
      </c>
      <c r="BF2130" s="2">
        <f t="shared" si="794"/>
        <v>1.0240963855421687E-2</v>
      </c>
      <c r="BG2130" s="2">
        <f t="shared" si="795"/>
        <v>0</v>
      </c>
      <c r="BH2130" s="2">
        <f t="shared" si="796"/>
        <v>0</v>
      </c>
      <c r="BI2130" s="2">
        <f t="shared" si="797"/>
        <v>0</v>
      </c>
      <c r="BK2130" t="s">
        <v>705</v>
      </c>
      <c r="BL2130" t="s">
        <v>372</v>
      </c>
      <c r="BO2130" s="99">
        <v>48</v>
      </c>
      <c r="BP2130" s="97">
        <v>473</v>
      </c>
      <c r="BQ2130" s="103">
        <f t="shared" si="798"/>
        <v>48473</v>
      </c>
      <c r="BS2130" s="7" t="s">
        <v>2466</v>
      </c>
    </row>
    <row r="2131" spans="1:71" ht="14" hidden="1" customHeight="1" outlineLevel="1" x14ac:dyDescent="0.2">
      <c r="A2131" t="s">
        <v>1098</v>
      </c>
      <c r="B2131" t="s">
        <v>372</v>
      </c>
      <c r="C2131" s="1">
        <f t="shared" si="789"/>
        <v>2926</v>
      </c>
      <c r="D2131" s="7">
        <f t="shared" si="799"/>
        <v>2</v>
      </c>
      <c r="E2131" s="7">
        <f t="shared" si="800"/>
        <v>1</v>
      </c>
      <c r="F2131" s="7">
        <f t="shared" si="801"/>
        <v>0</v>
      </c>
      <c r="G2131" s="1">
        <f t="shared" si="802"/>
        <v>1511</v>
      </c>
      <c r="H2131" s="2">
        <f t="shared" si="803"/>
        <v>0.51640464798359531</v>
      </c>
      <c r="I2131" s="2"/>
      <c r="J2131" s="2">
        <f t="shared" si="790"/>
        <v>0.23581681476418317</v>
      </c>
      <c r="K2131" s="2">
        <f t="shared" si="791"/>
        <v>0.75222146274777857</v>
      </c>
      <c r="L2131" s="2">
        <f t="shared" si="792"/>
        <v>0</v>
      </c>
      <c r="M2131" s="2">
        <f t="shared" si="793"/>
        <v>1.1961722488038284E-2</v>
      </c>
      <c r="N2131" s="1">
        <v>690</v>
      </c>
      <c r="O2131" s="1">
        <v>2201</v>
      </c>
      <c r="Q2131" s="61">
        <v>35</v>
      </c>
      <c r="R2131" s="61"/>
      <c r="S2131" s="61"/>
      <c r="T2131" s="61"/>
      <c r="U2131" s="61"/>
      <c r="V2131" s="61"/>
      <c r="W2131" s="61"/>
      <c r="X2131" s="61"/>
      <c r="Y2131" s="61"/>
      <c r="Z2131" s="61"/>
      <c r="BB2131" s="7">
        <f>IF(Q2131&gt;0,RANK(Q2131,(N2131:P2131,Q2131:AE2131)),0)</f>
        <v>3</v>
      </c>
      <c r="BC2131" s="7">
        <f>IF(R2131&gt;0,RANK(R2131,(N2131:P2131,Q2131:AE2131)),0)</f>
        <v>0</v>
      </c>
      <c r="BD2131" s="7">
        <f>IF(T2131&gt;0,RANK(T2131,(N2131:P2131,Q2131:AE2131)),0)</f>
        <v>0</v>
      </c>
      <c r="BE2131" s="7">
        <f>IF(S2131&gt;0,RANK(S2131,(N2131:P2131,Q2131:AE2131)),0)</f>
        <v>0</v>
      </c>
      <c r="BF2131" s="2">
        <f t="shared" si="794"/>
        <v>1.1961722488038277E-2</v>
      </c>
      <c r="BG2131" s="2">
        <f t="shared" si="795"/>
        <v>0</v>
      </c>
      <c r="BH2131" s="2">
        <f t="shared" si="796"/>
        <v>0</v>
      </c>
      <c r="BI2131" s="2">
        <f t="shared" si="797"/>
        <v>0</v>
      </c>
      <c r="BK2131" t="s">
        <v>1098</v>
      </c>
      <c r="BL2131" t="s">
        <v>372</v>
      </c>
      <c r="BO2131" s="99">
        <v>48</v>
      </c>
      <c r="BP2131" s="97">
        <v>475</v>
      </c>
      <c r="BQ2131" s="103">
        <f t="shared" si="798"/>
        <v>48475</v>
      </c>
      <c r="BS2131" s="7" t="s">
        <v>2466</v>
      </c>
    </row>
    <row r="2132" spans="1:71" ht="14" hidden="1" customHeight="1" outlineLevel="1" x14ac:dyDescent="0.2">
      <c r="A2132" t="s">
        <v>257</v>
      </c>
      <c r="B2132" t="s">
        <v>372</v>
      </c>
      <c r="C2132" s="1">
        <f t="shared" si="789"/>
        <v>13470</v>
      </c>
      <c r="D2132" s="7">
        <f t="shared" si="799"/>
        <v>2</v>
      </c>
      <c r="E2132" s="7">
        <f t="shared" si="800"/>
        <v>1</v>
      </c>
      <c r="F2132" s="7">
        <f t="shared" si="801"/>
        <v>0</v>
      </c>
      <c r="G2132" s="1">
        <f t="shared" si="802"/>
        <v>7802</v>
      </c>
      <c r="H2132" s="2">
        <f t="shared" si="803"/>
        <v>0.57921306607275425</v>
      </c>
      <c r="I2132" s="2"/>
      <c r="J2132" s="2">
        <f t="shared" si="790"/>
        <v>0.20267260579064589</v>
      </c>
      <c r="K2132" s="2">
        <f t="shared" si="791"/>
        <v>0.78188567186340019</v>
      </c>
      <c r="L2132" s="2">
        <f t="shared" si="792"/>
        <v>0</v>
      </c>
      <c r="M2132" s="2">
        <f t="shared" si="793"/>
        <v>1.5441722345953979E-2</v>
      </c>
      <c r="N2132" s="1">
        <v>2730</v>
      </c>
      <c r="O2132" s="1">
        <v>10532</v>
      </c>
      <c r="Q2132" s="61">
        <v>208</v>
      </c>
      <c r="R2132" s="61"/>
      <c r="S2132" s="61"/>
      <c r="T2132" s="61"/>
      <c r="U2132" s="61"/>
      <c r="V2132" s="61"/>
      <c r="W2132" s="61"/>
      <c r="X2132" s="61"/>
      <c r="Y2132" s="61"/>
      <c r="Z2132" s="61"/>
      <c r="BB2132" s="7">
        <f>IF(Q2132&gt;0,RANK(Q2132,(N2132:P2132,Q2132:AE2132)),0)</f>
        <v>3</v>
      </c>
      <c r="BC2132" s="7">
        <f>IF(R2132&gt;0,RANK(R2132,(N2132:P2132,Q2132:AE2132)),0)</f>
        <v>0</v>
      </c>
      <c r="BD2132" s="7">
        <f>IF(T2132&gt;0,RANK(T2132,(N2132:P2132,Q2132:AE2132)),0)</f>
        <v>0</v>
      </c>
      <c r="BE2132" s="7">
        <f>IF(S2132&gt;0,RANK(S2132,(N2132:P2132,Q2132:AE2132)),0)</f>
        <v>0</v>
      </c>
      <c r="BF2132" s="2">
        <f t="shared" si="794"/>
        <v>1.5441722345953972E-2</v>
      </c>
      <c r="BG2132" s="2">
        <f t="shared" si="795"/>
        <v>0</v>
      </c>
      <c r="BH2132" s="2">
        <f t="shared" si="796"/>
        <v>0</v>
      </c>
      <c r="BI2132" s="2">
        <f t="shared" si="797"/>
        <v>0</v>
      </c>
      <c r="BK2132" t="s">
        <v>257</v>
      </c>
      <c r="BL2132" t="s">
        <v>372</v>
      </c>
      <c r="BO2132" s="99">
        <v>48</v>
      </c>
      <c r="BP2132" s="97">
        <v>477</v>
      </c>
      <c r="BQ2132" s="103">
        <f t="shared" si="798"/>
        <v>48477</v>
      </c>
      <c r="BS2132" s="7" t="s">
        <v>2466</v>
      </c>
    </row>
    <row r="2133" spans="1:71" ht="14" hidden="1" customHeight="1" outlineLevel="1" x14ac:dyDescent="0.2">
      <c r="A2133" t="s">
        <v>1567</v>
      </c>
      <c r="B2133" t="s">
        <v>372</v>
      </c>
      <c r="C2133" s="1">
        <f t="shared" si="789"/>
        <v>48911</v>
      </c>
      <c r="D2133" s="7">
        <f t="shared" si="799"/>
        <v>1</v>
      </c>
      <c r="E2133" s="7">
        <f t="shared" si="800"/>
        <v>2</v>
      </c>
      <c r="F2133" s="7">
        <f t="shared" si="801"/>
        <v>0</v>
      </c>
      <c r="G2133" s="1">
        <f t="shared" si="802"/>
        <v>15768</v>
      </c>
      <c r="H2133" s="2">
        <f t="shared" si="803"/>
        <v>0.32238146838134574</v>
      </c>
      <c r="I2133" s="2"/>
      <c r="J2133" s="2">
        <f t="shared" si="790"/>
        <v>0.65537404673795263</v>
      </c>
      <c r="K2133" s="2">
        <f t="shared" si="791"/>
        <v>0.33299257835660689</v>
      </c>
      <c r="L2133" s="2">
        <f t="shared" si="792"/>
        <v>0</v>
      </c>
      <c r="M2133" s="2">
        <f t="shared" si="793"/>
        <v>1.1633374905440474E-2</v>
      </c>
      <c r="N2133" s="1">
        <v>32055</v>
      </c>
      <c r="O2133" s="1">
        <v>16287</v>
      </c>
      <c r="Q2133" s="61">
        <v>569</v>
      </c>
      <c r="R2133" s="61"/>
      <c r="S2133" s="61"/>
      <c r="T2133" s="61"/>
      <c r="U2133" s="61"/>
      <c r="V2133" s="61"/>
      <c r="W2133" s="61"/>
      <c r="X2133" s="61"/>
      <c r="Y2133" s="61"/>
      <c r="Z2133" s="61"/>
      <c r="BB2133" s="7">
        <f>IF(Q2133&gt;0,RANK(Q2133,(N2133:P2133,Q2133:AE2133)),0)</f>
        <v>3</v>
      </c>
      <c r="BC2133" s="7">
        <f>IF(R2133&gt;0,RANK(R2133,(N2133:P2133,Q2133:AE2133)),0)</f>
        <v>0</v>
      </c>
      <c r="BD2133" s="7">
        <f>IF(T2133&gt;0,RANK(T2133,(N2133:P2133,Q2133:AE2133)),0)</f>
        <v>0</v>
      </c>
      <c r="BE2133" s="7">
        <f>IF(S2133&gt;0,RANK(S2133,(N2133:P2133,Q2133:AE2133)),0)</f>
        <v>0</v>
      </c>
      <c r="BF2133" s="2">
        <f t="shared" si="794"/>
        <v>1.1633374905440494E-2</v>
      </c>
      <c r="BG2133" s="2">
        <f t="shared" si="795"/>
        <v>0</v>
      </c>
      <c r="BH2133" s="2">
        <f t="shared" si="796"/>
        <v>0</v>
      </c>
      <c r="BI2133" s="2">
        <f t="shared" si="797"/>
        <v>0</v>
      </c>
      <c r="BK2133" t="s">
        <v>1567</v>
      </c>
      <c r="BL2133" t="s">
        <v>372</v>
      </c>
      <c r="BO2133" s="99">
        <v>48</v>
      </c>
      <c r="BP2133" s="97">
        <v>479</v>
      </c>
      <c r="BQ2133" s="103">
        <f t="shared" si="798"/>
        <v>48479</v>
      </c>
      <c r="BS2133" s="7" t="s">
        <v>2466</v>
      </c>
    </row>
    <row r="2134" spans="1:71" ht="14" hidden="1" customHeight="1" outlineLevel="1" x14ac:dyDescent="0.2">
      <c r="A2134" t="s">
        <v>885</v>
      </c>
      <c r="B2134" t="s">
        <v>372</v>
      </c>
      <c r="C2134" s="1">
        <f t="shared" si="789"/>
        <v>12911</v>
      </c>
      <c r="D2134" s="7">
        <f t="shared" si="799"/>
        <v>2</v>
      </c>
      <c r="E2134" s="7">
        <f t="shared" si="800"/>
        <v>1</v>
      </c>
      <c r="F2134" s="7">
        <f t="shared" si="801"/>
        <v>0</v>
      </c>
      <c r="G2134" s="1">
        <f t="shared" si="802"/>
        <v>6140</v>
      </c>
      <c r="H2134" s="2">
        <f t="shared" si="803"/>
        <v>0.47556347300751295</v>
      </c>
      <c r="I2134" s="2"/>
      <c r="J2134" s="2">
        <f t="shared" si="790"/>
        <v>0.25807451010766014</v>
      </c>
      <c r="K2134" s="2">
        <f t="shared" si="791"/>
        <v>0.73363798311517314</v>
      </c>
      <c r="L2134" s="2">
        <f t="shared" si="792"/>
        <v>0</v>
      </c>
      <c r="M2134" s="2">
        <f t="shared" si="793"/>
        <v>8.2875067771667199E-3</v>
      </c>
      <c r="N2134" s="1">
        <v>3332</v>
      </c>
      <c r="O2134" s="1">
        <v>9472</v>
      </c>
      <c r="Q2134" s="61">
        <v>107</v>
      </c>
      <c r="R2134" s="61"/>
      <c r="S2134" s="61"/>
      <c r="T2134" s="61"/>
      <c r="U2134" s="61"/>
      <c r="V2134" s="61"/>
      <c r="W2134" s="61"/>
      <c r="X2134" s="61"/>
      <c r="Y2134" s="61"/>
      <c r="Z2134" s="61"/>
      <c r="BB2134" s="7">
        <f>IF(Q2134&gt;0,RANK(Q2134,(N2134:P2134,Q2134:AE2134)),0)</f>
        <v>3</v>
      </c>
      <c r="BC2134" s="7">
        <f>IF(R2134&gt;0,RANK(R2134,(N2134:P2134,Q2134:AE2134)),0)</f>
        <v>0</v>
      </c>
      <c r="BD2134" s="7">
        <f>IF(T2134&gt;0,RANK(T2134,(N2134:P2134,Q2134:AE2134)),0)</f>
        <v>0</v>
      </c>
      <c r="BE2134" s="7">
        <f>IF(S2134&gt;0,RANK(S2134,(N2134:P2134,Q2134:AE2134)),0)</f>
        <v>0</v>
      </c>
      <c r="BF2134" s="2">
        <f t="shared" si="794"/>
        <v>8.2875067771667563E-3</v>
      </c>
      <c r="BG2134" s="2">
        <f t="shared" si="795"/>
        <v>0</v>
      </c>
      <c r="BH2134" s="2">
        <f t="shared" si="796"/>
        <v>0</v>
      </c>
      <c r="BI2134" s="2">
        <f t="shared" si="797"/>
        <v>0</v>
      </c>
      <c r="BK2134" t="s">
        <v>885</v>
      </c>
      <c r="BL2134" t="s">
        <v>372</v>
      </c>
      <c r="BO2134" s="99">
        <v>48</v>
      </c>
      <c r="BP2134" s="97">
        <v>481</v>
      </c>
      <c r="BQ2134" s="103">
        <f t="shared" si="798"/>
        <v>48481</v>
      </c>
      <c r="BS2134" s="7" t="s">
        <v>2466</v>
      </c>
    </row>
    <row r="2135" spans="1:71" ht="14" hidden="1" customHeight="1" outlineLevel="1" x14ac:dyDescent="0.2">
      <c r="A2135" t="s">
        <v>692</v>
      </c>
      <c r="B2135" t="s">
        <v>372</v>
      </c>
      <c r="C2135" s="1">
        <f t="shared" si="789"/>
        <v>1821</v>
      </c>
      <c r="D2135" s="7">
        <f t="shared" si="799"/>
        <v>2</v>
      </c>
      <c r="E2135" s="7">
        <f t="shared" si="800"/>
        <v>1</v>
      </c>
      <c r="F2135" s="7">
        <f t="shared" si="801"/>
        <v>0</v>
      </c>
      <c r="G2135" s="1">
        <f t="shared" si="802"/>
        <v>1556</v>
      </c>
      <c r="H2135" s="2">
        <f t="shared" si="803"/>
        <v>0.85447556287753978</v>
      </c>
      <c r="I2135" s="2"/>
      <c r="J2135" s="2">
        <f t="shared" si="790"/>
        <v>6.919275123558484E-2</v>
      </c>
      <c r="K2135" s="2">
        <f t="shared" si="791"/>
        <v>0.92366831411312467</v>
      </c>
      <c r="L2135" s="2">
        <f t="shared" si="792"/>
        <v>0</v>
      </c>
      <c r="M2135" s="2">
        <f t="shared" si="793"/>
        <v>7.1389346512904517E-3</v>
      </c>
      <c r="N2135" s="1">
        <v>126</v>
      </c>
      <c r="O2135" s="1">
        <v>1682</v>
      </c>
      <c r="Q2135" s="61">
        <v>13</v>
      </c>
      <c r="R2135" s="61"/>
      <c r="S2135" s="61"/>
      <c r="T2135" s="61"/>
      <c r="U2135" s="61"/>
      <c r="V2135" s="61"/>
      <c r="W2135" s="61"/>
      <c r="X2135" s="61"/>
      <c r="Y2135" s="61"/>
      <c r="Z2135" s="61"/>
      <c r="BB2135" s="7">
        <f>IF(Q2135&gt;0,RANK(Q2135,(N2135:P2135,Q2135:AE2135)),0)</f>
        <v>3</v>
      </c>
      <c r="BC2135" s="7">
        <f>IF(R2135&gt;0,RANK(R2135,(N2135:P2135,Q2135:AE2135)),0)</f>
        <v>0</v>
      </c>
      <c r="BD2135" s="7">
        <f>IF(T2135&gt;0,RANK(T2135,(N2135:P2135,Q2135:AE2135)),0)</f>
        <v>0</v>
      </c>
      <c r="BE2135" s="7">
        <f>IF(S2135&gt;0,RANK(S2135,(N2135:P2135,Q2135:AE2135)),0)</f>
        <v>0</v>
      </c>
      <c r="BF2135" s="2">
        <f t="shared" si="794"/>
        <v>7.1389346512904994E-3</v>
      </c>
      <c r="BG2135" s="2">
        <f t="shared" si="795"/>
        <v>0</v>
      </c>
      <c r="BH2135" s="2">
        <f t="shared" si="796"/>
        <v>0</v>
      </c>
      <c r="BI2135" s="2">
        <f t="shared" si="797"/>
        <v>0</v>
      </c>
      <c r="BK2135" t="s">
        <v>692</v>
      </c>
      <c r="BL2135" t="s">
        <v>372</v>
      </c>
      <c r="BO2135" s="99">
        <v>48</v>
      </c>
      <c r="BP2135" s="97">
        <v>483</v>
      </c>
      <c r="BQ2135" s="103">
        <f t="shared" si="798"/>
        <v>48483</v>
      </c>
      <c r="BS2135" s="7" t="s">
        <v>2466</v>
      </c>
    </row>
    <row r="2136" spans="1:71" ht="14" hidden="1" customHeight="1" outlineLevel="1" x14ac:dyDescent="0.2">
      <c r="A2136" t="s">
        <v>2220</v>
      </c>
      <c r="B2136" t="s">
        <v>372</v>
      </c>
      <c r="C2136" s="1">
        <f t="shared" si="789"/>
        <v>33920</v>
      </c>
      <c r="D2136" s="7">
        <f t="shared" si="799"/>
        <v>2</v>
      </c>
      <c r="E2136" s="7">
        <f t="shared" si="800"/>
        <v>1</v>
      </c>
      <c r="F2136" s="7">
        <f t="shared" si="801"/>
        <v>0</v>
      </c>
      <c r="G2136" s="1">
        <f t="shared" si="802"/>
        <v>16203</v>
      </c>
      <c r="H2136" s="2">
        <f t="shared" si="803"/>
        <v>0.47768278301886791</v>
      </c>
      <c r="I2136" s="2"/>
      <c r="J2136" s="2">
        <f t="shared" si="790"/>
        <v>0.25395047169811319</v>
      </c>
      <c r="K2136" s="2">
        <f t="shared" si="791"/>
        <v>0.73163325471698115</v>
      </c>
      <c r="L2136" s="2">
        <f t="shared" si="792"/>
        <v>0</v>
      </c>
      <c r="M2136" s="2">
        <f t="shared" si="793"/>
        <v>1.4416273584905714E-2</v>
      </c>
      <c r="N2136" s="1">
        <v>8614</v>
      </c>
      <c r="O2136" s="1">
        <v>24817</v>
      </c>
      <c r="Q2136" s="61">
        <v>489</v>
      </c>
      <c r="R2136" s="61"/>
      <c r="S2136" s="61"/>
      <c r="T2136" s="61"/>
      <c r="U2136" s="61"/>
      <c r="V2136" s="61"/>
      <c r="W2136" s="61"/>
      <c r="X2136" s="61"/>
      <c r="Y2136" s="61"/>
      <c r="Z2136" s="61"/>
      <c r="BB2136" s="7">
        <f>IF(Q2136&gt;0,RANK(Q2136,(N2136:P2136,Q2136:AE2136)),0)</f>
        <v>3</v>
      </c>
      <c r="BC2136" s="7">
        <f>IF(R2136&gt;0,RANK(R2136,(N2136:P2136,Q2136:AE2136)),0)</f>
        <v>0</v>
      </c>
      <c r="BD2136" s="7">
        <f>IF(T2136&gt;0,RANK(T2136,(N2136:P2136,Q2136:AE2136)),0)</f>
        <v>0</v>
      </c>
      <c r="BE2136" s="7">
        <f>IF(S2136&gt;0,RANK(S2136,(N2136:P2136,Q2136:AE2136)),0)</f>
        <v>0</v>
      </c>
      <c r="BF2136" s="2">
        <f t="shared" si="794"/>
        <v>1.4416273584905661E-2</v>
      </c>
      <c r="BG2136" s="2">
        <f t="shared" si="795"/>
        <v>0</v>
      </c>
      <c r="BH2136" s="2">
        <f t="shared" si="796"/>
        <v>0</v>
      </c>
      <c r="BI2136" s="2">
        <f t="shared" si="797"/>
        <v>0</v>
      </c>
      <c r="BK2136" t="s">
        <v>2220</v>
      </c>
      <c r="BL2136" t="s">
        <v>372</v>
      </c>
      <c r="BO2136" s="99">
        <v>48</v>
      </c>
      <c r="BP2136" s="97">
        <v>485</v>
      </c>
      <c r="BQ2136" s="103">
        <f t="shared" si="798"/>
        <v>48485</v>
      </c>
      <c r="BS2136" s="7" t="s">
        <v>2466</v>
      </c>
    </row>
    <row r="2137" spans="1:71" ht="14" hidden="1" customHeight="1" outlineLevel="1" x14ac:dyDescent="0.2">
      <c r="A2137" t="s">
        <v>886</v>
      </c>
      <c r="B2137" t="s">
        <v>372</v>
      </c>
      <c r="C2137" s="1">
        <f t="shared" si="789"/>
        <v>3457</v>
      </c>
      <c r="D2137" s="7">
        <f t="shared" si="799"/>
        <v>2</v>
      </c>
      <c r="E2137" s="7">
        <f t="shared" si="800"/>
        <v>1</v>
      </c>
      <c r="F2137" s="7">
        <f t="shared" si="801"/>
        <v>0</v>
      </c>
      <c r="G2137" s="1">
        <f t="shared" si="802"/>
        <v>2037</v>
      </c>
      <c r="H2137" s="2">
        <f t="shared" si="803"/>
        <v>0.58923922476135382</v>
      </c>
      <c r="I2137" s="2"/>
      <c r="J2137" s="2">
        <f t="shared" si="790"/>
        <v>0.19814868382991033</v>
      </c>
      <c r="K2137" s="2">
        <f t="shared" si="791"/>
        <v>0.78738790859126406</v>
      </c>
      <c r="L2137" s="2">
        <f t="shared" si="792"/>
        <v>0</v>
      </c>
      <c r="M2137" s="2">
        <f t="shared" si="793"/>
        <v>1.4463407578825582E-2</v>
      </c>
      <c r="N2137" s="1">
        <v>685</v>
      </c>
      <c r="O2137" s="1">
        <v>2722</v>
      </c>
      <c r="Q2137" s="61">
        <v>50</v>
      </c>
      <c r="R2137" s="61"/>
      <c r="S2137" s="61"/>
      <c r="T2137" s="61"/>
      <c r="U2137" s="61"/>
      <c r="V2137" s="61"/>
      <c r="W2137" s="61"/>
      <c r="X2137" s="61"/>
      <c r="Y2137" s="61"/>
      <c r="Z2137" s="61"/>
      <c r="BB2137" s="7">
        <f>IF(Q2137&gt;0,RANK(Q2137,(N2137:P2137,Q2137:AE2137)),0)</f>
        <v>3</v>
      </c>
      <c r="BC2137" s="7">
        <f>IF(R2137&gt;0,RANK(R2137,(N2137:P2137,Q2137:AE2137)),0)</f>
        <v>0</v>
      </c>
      <c r="BD2137" s="7">
        <f>IF(T2137&gt;0,RANK(T2137,(N2137:P2137,Q2137:AE2137)),0)</f>
        <v>0</v>
      </c>
      <c r="BE2137" s="7">
        <f>IF(S2137&gt;0,RANK(S2137,(N2137:P2137,Q2137:AE2137)),0)</f>
        <v>0</v>
      </c>
      <c r="BF2137" s="2">
        <f t="shared" si="794"/>
        <v>1.4463407578825572E-2</v>
      </c>
      <c r="BG2137" s="2">
        <f t="shared" si="795"/>
        <v>0</v>
      </c>
      <c r="BH2137" s="2">
        <f t="shared" si="796"/>
        <v>0</v>
      </c>
      <c r="BI2137" s="2">
        <f t="shared" si="797"/>
        <v>0</v>
      </c>
      <c r="BK2137" t="s">
        <v>886</v>
      </c>
      <c r="BL2137" t="s">
        <v>372</v>
      </c>
      <c r="BO2137" s="99">
        <v>48</v>
      </c>
      <c r="BP2137" s="97">
        <v>487</v>
      </c>
      <c r="BQ2137" s="103">
        <f t="shared" si="798"/>
        <v>48487</v>
      </c>
      <c r="BS2137" s="7" t="s">
        <v>2466</v>
      </c>
    </row>
    <row r="2138" spans="1:71" ht="14" hidden="1" customHeight="1" outlineLevel="1" x14ac:dyDescent="0.2">
      <c r="A2138" t="s">
        <v>267</v>
      </c>
      <c r="B2138" t="s">
        <v>372</v>
      </c>
      <c r="C2138" s="1">
        <f t="shared" si="789"/>
        <v>4226</v>
      </c>
      <c r="D2138" s="7">
        <f t="shared" si="799"/>
        <v>1</v>
      </c>
      <c r="E2138" s="7">
        <f t="shared" si="800"/>
        <v>2</v>
      </c>
      <c r="F2138" s="7">
        <f t="shared" si="801"/>
        <v>0</v>
      </c>
      <c r="G2138" s="1">
        <f t="shared" si="802"/>
        <v>326</v>
      </c>
      <c r="H2138" s="2">
        <f t="shared" si="803"/>
        <v>7.7141504969238051E-2</v>
      </c>
      <c r="I2138" s="2"/>
      <c r="J2138" s="2">
        <f t="shared" si="790"/>
        <v>0.53407477520113578</v>
      </c>
      <c r="K2138" s="2">
        <f t="shared" si="791"/>
        <v>0.45693327023189778</v>
      </c>
      <c r="L2138" s="2">
        <f t="shared" si="792"/>
        <v>0</v>
      </c>
      <c r="M2138" s="2">
        <f t="shared" si="793"/>
        <v>8.9919545669664425E-3</v>
      </c>
      <c r="N2138" s="1">
        <v>2257</v>
      </c>
      <c r="O2138" s="1">
        <v>1931</v>
      </c>
      <c r="Q2138" s="61">
        <v>38</v>
      </c>
      <c r="R2138" s="61"/>
      <c r="S2138" s="61"/>
      <c r="T2138" s="61"/>
      <c r="U2138" s="61"/>
      <c r="V2138" s="61"/>
      <c r="W2138" s="61"/>
      <c r="X2138" s="61"/>
      <c r="Y2138" s="61"/>
      <c r="Z2138" s="61"/>
      <c r="BB2138" s="7">
        <f>IF(Q2138&gt;0,RANK(Q2138,(N2138:P2138,Q2138:AE2138)),0)</f>
        <v>3</v>
      </c>
      <c r="BC2138" s="7">
        <f>IF(R2138&gt;0,RANK(R2138,(N2138:P2138,Q2138:AE2138)),0)</f>
        <v>0</v>
      </c>
      <c r="BD2138" s="7">
        <f>IF(T2138&gt;0,RANK(T2138,(N2138:P2138,Q2138:AE2138)),0)</f>
        <v>0</v>
      </c>
      <c r="BE2138" s="7">
        <f>IF(S2138&gt;0,RANK(S2138,(N2138:P2138,Q2138:AE2138)),0)</f>
        <v>0</v>
      </c>
      <c r="BF2138" s="2">
        <f t="shared" si="794"/>
        <v>8.9919545669663991E-3</v>
      </c>
      <c r="BG2138" s="2">
        <f t="shared" si="795"/>
        <v>0</v>
      </c>
      <c r="BH2138" s="2">
        <f t="shared" si="796"/>
        <v>0</v>
      </c>
      <c r="BI2138" s="2">
        <f t="shared" si="797"/>
        <v>0</v>
      </c>
      <c r="BK2138" t="s">
        <v>267</v>
      </c>
      <c r="BL2138" t="s">
        <v>372</v>
      </c>
      <c r="BO2138" s="99">
        <v>48</v>
      </c>
      <c r="BP2138" s="97">
        <v>489</v>
      </c>
      <c r="BQ2138" s="103">
        <f t="shared" si="798"/>
        <v>48489</v>
      </c>
      <c r="BS2138" s="7" t="s">
        <v>2466</v>
      </c>
    </row>
    <row r="2139" spans="1:71" ht="14" hidden="1" customHeight="1" outlineLevel="1" x14ac:dyDescent="0.2">
      <c r="A2139" t="s">
        <v>2035</v>
      </c>
      <c r="B2139" t="s">
        <v>372</v>
      </c>
      <c r="C2139" s="1">
        <f t="shared" si="789"/>
        <v>207513</v>
      </c>
      <c r="D2139" s="7">
        <f t="shared" si="799"/>
        <v>2</v>
      </c>
      <c r="E2139" s="7">
        <f t="shared" si="800"/>
        <v>1</v>
      </c>
      <c r="F2139" s="7">
        <f t="shared" si="801"/>
        <v>0</v>
      </c>
      <c r="G2139" s="1">
        <f t="shared" si="802"/>
        <v>22212</v>
      </c>
      <c r="H2139" s="2">
        <f t="shared" si="803"/>
        <v>0.10703907706987033</v>
      </c>
      <c r="I2139" s="2"/>
      <c r="J2139" s="2">
        <f t="shared" si="790"/>
        <v>0.43371740565651307</v>
      </c>
      <c r="K2139" s="2">
        <f t="shared" si="791"/>
        <v>0.54075648272638344</v>
      </c>
      <c r="L2139" s="2">
        <f t="shared" si="792"/>
        <v>0</v>
      </c>
      <c r="M2139" s="2">
        <f t="shared" si="793"/>
        <v>2.5526111617103497E-2</v>
      </c>
      <c r="N2139" s="1">
        <v>90002</v>
      </c>
      <c r="O2139" s="1">
        <v>112214</v>
      </c>
      <c r="Q2139" s="61">
        <v>5297</v>
      </c>
      <c r="R2139" s="61"/>
      <c r="S2139" s="61"/>
      <c r="T2139" s="61"/>
      <c r="U2139" s="61"/>
      <c r="V2139" s="61"/>
      <c r="W2139" s="61"/>
      <c r="X2139" s="61"/>
      <c r="Y2139" s="61"/>
      <c r="Z2139" s="61"/>
      <c r="BB2139" s="7">
        <f>IF(Q2139&gt;0,RANK(Q2139,(N2139:P2139,Q2139:AE2139)),0)</f>
        <v>3</v>
      </c>
      <c r="BC2139" s="7">
        <f>IF(R2139&gt;0,RANK(R2139,(N2139:P2139,Q2139:AE2139)),0)</f>
        <v>0</v>
      </c>
      <c r="BD2139" s="7">
        <f>IF(T2139&gt;0,RANK(T2139,(N2139:P2139,Q2139:AE2139)),0)</f>
        <v>0</v>
      </c>
      <c r="BE2139" s="7">
        <f>IF(S2139&gt;0,RANK(S2139,(N2139:P2139,Q2139:AE2139)),0)</f>
        <v>0</v>
      </c>
      <c r="BF2139" s="2">
        <f t="shared" si="794"/>
        <v>2.5526111617103508E-2</v>
      </c>
      <c r="BG2139" s="2">
        <f t="shared" si="795"/>
        <v>0</v>
      </c>
      <c r="BH2139" s="2">
        <f t="shared" si="796"/>
        <v>0</v>
      </c>
      <c r="BI2139" s="2">
        <f t="shared" si="797"/>
        <v>0</v>
      </c>
      <c r="BK2139" t="s">
        <v>2035</v>
      </c>
      <c r="BL2139" t="s">
        <v>372</v>
      </c>
      <c r="BO2139" s="99">
        <v>48</v>
      </c>
      <c r="BP2139" s="97">
        <v>491</v>
      </c>
      <c r="BQ2139" s="103">
        <f t="shared" si="798"/>
        <v>48491</v>
      </c>
      <c r="BS2139" s="7" t="s">
        <v>2466</v>
      </c>
    </row>
    <row r="2140" spans="1:71" ht="14" hidden="1" customHeight="1" outlineLevel="1" x14ac:dyDescent="0.2">
      <c r="A2140" t="s">
        <v>2221</v>
      </c>
      <c r="B2140" t="s">
        <v>372</v>
      </c>
      <c r="C2140" s="1">
        <f t="shared" si="789"/>
        <v>17703</v>
      </c>
      <c r="D2140" s="7">
        <f t="shared" si="799"/>
        <v>2</v>
      </c>
      <c r="E2140" s="7">
        <f t="shared" si="800"/>
        <v>1</v>
      </c>
      <c r="F2140" s="7">
        <f t="shared" si="801"/>
        <v>0</v>
      </c>
      <c r="G2140" s="1">
        <f t="shared" si="802"/>
        <v>9904</v>
      </c>
      <c r="H2140" s="2">
        <f t="shared" si="803"/>
        <v>0.55945320002259502</v>
      </c>
      <c r="I2140" s="2"/>
      <c r="J2140" s="2">
        <f t="shared" si="790"/>
        <v>0.21465288369202959</v>
      </c>
      <c r="K2140" s="2">
        <f t="shared" si="791"/>
        <v>0.77410608371462464</v>
      </c>
      <c r="L2140" s="2">
        <f t="shared" si="792"/>
        <v>0</v>
      </c>
      <c r="M2140" s="2">
        <f t="shared" si="793"/>
        <v>1.1241032593345746E-2</v>
      </c>
      <c r="N2140" s="1">
        <v>3800</v>
      </c>
      <c r="O2140" s="1">
        <v>13704</v>
      </c>
      <c r="Q2140" s="61">
        <v>199</v>
      </c>
      <c r="R2140" s="61"/>
      <c r="S2140" s="61"/>
      <c r="T2140" s="61"/>
      <c r="U2140" s="61"/>
      <c r="V2140" s="61"/>
      <c r="W2140" s="61"/>
      <c r="X2140" s="61"/>
      <c r="Y2140" s="61"/>
      <c r="Z2140" s="61"/>
      <c r="BB2140" s="7">
        <f>IF(Q2140&gt;0,RANK(Q2140,(N2140:P2140,Q2140:AE2140)),0)</f>
        <v>3</v>
      </c>
      <c r="BC2140" s="7">
        <f>IF(R2140&gt;0,RANK(R2140,(N2140:P2140,Q2140:AE2140)),0)</f>
        <v>0</v>
      </c>
      <c r="BD2140" s="7">
        <f>IF(T2140&gt;0,RANK(T2140,(N2140:P2140,Q2140:AE2140)),0)</f>
        <v>0</v>
      </c>
      <c r="BE2140" s="7">
        <f>IF(S2140&gt;0,RANK(S2140,(N2140:P2140,Q2140:AE2140)),0)</f>
        <v>0</v>
      </c>
      <c r="BF2140" s="2">
        <f t="shared" si="794"/>
        <v>1.1241032593345761E-2</v>
      </c>
      <c r="BG2140" s="2">
        <f t="shared" si="795"/>
        <v>0</v>
      </c>
      <c r="BH2140" s="2">
        <f t="shared" si="796"/>
        <v>0</v>
      </c>
      <c r="BI2140" s="2">
        <f t="shared" si="797"/>
        <v>0</v>
      </c>
      <c r="BK2140" t="s">
        <v>2221</v>
      </c>
      <c r="BL2140" t="s">
        <v>372</v>
      </c>
      <c r="BO2140" s="99">
        <v>48</v>
      </c>
      <c r="BP2140" s="97">
        <v>493</v>
      </c>
      <c r="BQ2140" s="103">
        <f t="shared" si="798"/>
        <v>48493</v>
      </c>
      <c r="BS2140" s="7" t="s">
        <v>2466</v>
      </c>
    </row>
    <row r="2141" spans="1:71" ht="14" hidden="1" customHeight="1" outlineLevel="1" x14ac:dyDescent="0.2">
      <c r="A2141" t="s">
        <v>245</v>
      </c>
      <c r="B2141" t="s">
        <v>372</v>
      </c>
      <c r="C2141" s="1">
        <f t="shared" si="789"/>
        <v>1453</v>
      </c>
      <c r="D2141" s="7">
        <f t="shared" si="799"/>
        <v>2</v>
      </c>
      <c r="E2141" s="7">
        <f t="shared" si="800"/>
        <v>1</v>
      </c>
      <c r="F2141" s="7">
        <f t="shared" si="801"/>
        <v>0</v>
      </c>
      <c r="G2141" s="1">
        <f t="shared" si="802"/>
        <v>866</v>
      </c>
      <c r="H2141" s="2">
        <f t="shared" si="803"/>
        <v>0.59600825877494834</v>
      </c>
      <c r="I2141" s="2"/>
      <c r="J2141" s="2">
        <f t="shared" si="790"/>
        <v>0.19545767377838955</v>
      </c>
      <c r="K2141" s="2">
        <f t="shared" si="791"/>
        <v>0.79146593255333797</v>
      </c>
      <c r="L2141" s="2">
        <f t="shared" si="792"/>
        <v>0</v>
      </c>
      <c r="M2141" s="2">
        <f t="shared" si="793"/>
        <v>1.3076393668272512E-2</v>
      </c>
      <c r="N2141" s="1">
        <v>284</v>
      </c>
      <c r="O2141" s="1">
        <v>1150</v>
      </c>
      <c r="Q2141" s="61">
        <v>19</v>
      </c>
      <c r="R2141" s="61"/>
      <c r="S2141" s="61"/>
      <c r="T2141" s="61"/>
      <c r="U2141" s="61"/>
      <c r="V2141" s="61"/>
      <c r="W2141" s="61"/>
      <c r="X2141" s="61"/>
      <c r="Y2141" s="61"/>
      <c r="Z2141" s="61"/>
      <c r="BB2141" s="7">
        <f>IF(Q2141&gt;0,RANK(Q2141,(N2141:P2141,Q2141:AE2141)),0)</f>
        <v>3</v>
      </c>
      <c r="BC2141" s="7">
        <f>IF(R2141&gt;0,RANK(R2141,(N2141:P2141,Q2141:AE2141)),0)</f>
        <v>0</v>
      </c>
      <c r="BD2141" s="7">
        <f>IF(T2141&gt;0,RANK(T2141,(N2141:P2141,Q2141:AE2141)),0)</f>
        <v>0</v>
      </c>
      <c r="BE2141" s="7">
        <f>IF(S2141&gt;0,RANK(S2141,(N2141:P2141,Q2141:AE2141)),0)</f>
        <v>0</v>
      </c>
      <c r="BF2141" s="2">
        <f t="shared" si="794"/>
        <v>1.307639366827254E-2</v>
      </c>
      <c r="BG2141" s="2">
        <f t="shared" si="795"/>
        <v>0</v>
      </c>
      <c r="BH2141" s="2">
        <f t="shared" si="796"/>
        <v>0</v>
      </c>
      <c r="BI2141" s="2">
        <f t="shared" si="797"/>
        <v>0</v>
      </c>
      <c r="BK2141" t="s">
        <v>245</v>
      </c>
      <c r="BL2141" t="s">
        <v>372</v>
      </c>
      <c r="BO2141" s="99">
        <v>48</v>
      </c>
      <c r="BP2141" s="97">
        <v>495</v>
      </c>
      <c r="BQ2141" s="103">
        <f t="shared" si="798"/>
        <v>48495</v>
      </c>
      <c r="BS2141" s="7" t="s">
        <v>2466</v>
      </c>
    </row>
    <row r="2142" spans="1:71" ht="14" hidden="1" customHeight="1" outlineLevel="1" x14ac:dyDescent="0.2">
      <c r="A2142" t="s">
        <v>1431</v>
      </c>
      <c r="B2142" t="s">
        <v>372</v>
      </c>
      <c r="C2142" s="1">
        <f t="shared" si="789"/>
        <v>23120</v>
      </c>
      <c r="D2142" s="7">
        <f t="shared" si="799"/>
        <v>2</v>
      </c>
      <c r="E2142" s="7">
        <f t="shared" si="800"/>
        <v>1</v>
      </c>
      <c r="F2142" s="7">
        <f t="shared" si="801"/>
        <v>0</v>
      </c>
      <c r="G2142" s="1">
        <f t="shared" si="802"/>
        <v>16449</v>
      </c>
      <c r="H2142" s="2">
        <f t="shared" si="803"/>
        <v>0.71146193771626298</v>
      </c>
      <c r="I2142" s="2"/>
      <c r="J2142" s="2">
        <f t="shared" si="790"/>
        <v>0.13771626297577855</v>
      </c>
      <c r="K2142" s="2">
        <f t="shared" si="791"/>
        <v>0.84917820069204153</v>
      </c>
      <c r="L2142" s="2">
        <f t="shared" si="792"/>
        <v>0</v>
      </c>
      <c r="M2142" s="2">
        <f t="shared" si="793"/>
        <v>1.3105536332179923E-2</v>
      </c>
      <c r="N2142" s="1">
        <v>3184</v>
      </c>
      <c r="O2142" s="1">
        <v>19633</v>
      </c>
      <c r="Q2142" s="61">
        <v>303</v>
      </c>
      <c r="R2142" s="61"/>
      <c r="S2142" s="61"/>
      <c r="T2142" s="61"/>
      <c r="U2142" s="61"/>
      <c r="V2142" s="61"/>
      <c r="W2142" s="61"/>
      <c r="X2142" s="61"/>
      <c r="Y2142" s="61"/>
      <c r="Z2142" s="61"/>
      <c r="BB2142" s="7">
        <f>IF(Q2142&gt;0,RANK(Q2142,(N2142:P2142,Q2142:AE2142)),0)</f>
        <v>3</v>
      </c>
      <c r="BC2142" s="7">
        <f>IF(R2142&gt;0,RANK(R2142,(N2142:P2142,Q2142:AE2142)),0)</f>
        <v>0</v>
      </c>
      <c r="BD2142" s="7">
        <f>IF(T2142&gt;0,RANK(T2142,(N2142:P2142,Q2142:AE2142)),0)</f>
        <v>0</v>
      </c>
      <c r="BE2142" s="7">
        <f>IF(S2142&gt;0,RANK(S2142,(N2142:P2142,Q2142:AE2142)),0)</f>
        <v>0</v>
      </c>
      <c r="BF2142" s="2">
        <f t="shared" si="794"/>
        <v>1.310553633217993E-2</v>
      </c>
      <c r="BG2142" s="2">
        <f t="shared" si="795"/>
        <v>0</v>
      </c>
      <c r="BH2142" s="2">
        <f t="shared" si="796"/>
        <v>0</v>
      </c>
      <c r="BI2142" s="2">
        <f t="shared" si="797"/>
        <v>0</v>
      </c>
      <c r="BK2142" t="s">
        <v>1431</v>
      </c>
      <c r="BL2142" t="s">
        <v>372</v>
      </c>
      <c r="BO2142" s="99">
        <v>48</v>
      </c>
      <c r="BP2142" s="97">
        <v>497</v>
      </c>
      <c r="BQ2142" s="103">
        <f t="shared" si="798"/>
        <v>48497</v>
      </c>
      <c r="BS2142" s="7" t="s">
        <v>2466</v>
      </c>
    </row>
    <row r="2143" spans="1:71" ht="14" hidden="1" customHeight="1" outlineLevel="1" x14ac:dyDescent="0.2">
      <c r="A2143" t="s">
        <v>629</v>
      </c>
      <c r="B2143" t="s">
        <v>372</v>
      </c>
      <c r="C2143" s="1">
        <f t="shared" si="789"/>
        <v>16881</v>
      </c>
      <c r="D2143" s="7">
        <f t="shared" si="799"/>
        <v>2</v>
      </c>
      <c r="E2143" s="7">
        <f t="shared" si="800"/>
        <v>1</v>
      </c>
      <c r="F2143" s="7">
        <f t="shared" si="801"/>
        <v>0</v>
      </c>
      <c r="G2143" s="1">
        <f t="shared" si="802"/>
        <v>12082</v>
      </c>
      <c r="H2143" s="2">
        <f t="shared" si="803"/>
        <v>0.71571589360819854</v>
      </c>
      <c r="I2143" s="2"/>
      <c r="J2143" s="2">
        <f t="shared" si="790"/>
        <v>0.13766956933830934</v>
      </c>
      <c r="K2143" s="2">
        <f t="shared" si="791"/>
        <v>0.85338546294650786</v>
      </c>
      <c r="L2143" s="2">
        <f t="shared" si="792"/>
        <v>0</v>
      </c>
      <c r="M2143" s="2">
        <f t="shared" si="793"/>
        <v>8.9449677151828277E-3</v>
      </c>
      <c r="N2143" s="1">
        <v>2324</v>
      </c>
      <c r="O2143" s="1">
        <v>14406</v>
      </c>
      <c r="Q2143" s="61">
        <v>151</v>
      </c>
      <c r="R2143" s="61"/>
      <c r="S2143" s="61"/>
      <c r="T2143" s="61"/>
      <c r="U2143" s="61"/>
      <c r="V2143" s="61"/>
      <c r="W2143" s="61"/>
      <c r="X2143" s="61"/>
      <c r="Y2143" s="61"/>
      <c r="Z2143" s="61"/>
      <c r="BB2143" s="7">
        <f>IF(Q2143&gt;0,RANK(Q2143,(N2143:P2143,Q2143:AE2143)),0)</f>
        <v>3</v>
      </c>
      <c r="BC2143" s="7">
        <f>IF(R2143&gt;0,RANK(R2143,(N2143:P2143,Q2143:AE2143)),0)</f>
        <v>0</v>
      </c>
      <c r="BD2143" s="7">
        <f>IF(T2143&gt;0,RANK(T2143,(N2143:P2143,Q2143:AE2143)),0)</f>
        <v>0</v>
      </c>
      <c r="BE2143" s="7">
        <f>IF(S2143&gt;0,RANK(S2143,(N2143:P2143,Q2143:AE2143)),0)</f>
        <v>0</v>
      </c>
      <c r="BF2143" s="2">
        <f t="shared" si="794"/>
        <v>8.9449677151827497E-3</v>
      </c>
      <c r="BG2143" s="2">
        <f t="shared" si="795"/>
        <v>0</v>
      </c>
      <c r="BH2143" s="2">
        <f t="shared" si="796"/>
        <v>0</v>
      </c>
      <c r="BI2143" s="2">
        <f t="shared" si="797"/>
        <v>0</v>
      </c>
      <c r="BK2143" t="s">
        <v>629</v>
      </c>
      <c r="BL2143" t="s">
        <v>372</v>
      </c>
      <c r="BO2143" s="99">
        <v>48</v>
      </c>
      <c r="BP2143" s="97">
        <v>499</v>
      </c>
      <c r="BQ2143" s="103">
        <f t="shared" si="798"/>
        <v>48499</v>
      </c>
      <c r="BS2143" s="7" t="s">
        <v>2466</v>
      </c>
    </row>
    <row r="2144" spans="1:71" ht="14" hidden="1" customHeight="1" outlineLevel="1" x14ac:dyDescent="0.2">
      <c r="A2144" t="s">
        <v>35</v>
      </c>
      <c r="B2144" t="s">
        <v>372</v>
      </c>
      <c r="C2144" s="1">
        <f t="shared" si="789"/>
        <v>1893</v>
      </c>
      <c r="D2144" s="7">
        <f t="shared" si="799"/>
        <v>2</v>
      </c>
      <c r="E2144" s="7">
        <f t="shared" si="800"/>
        <v>1</v>
      </c>
      <c r="F2144" s="7">
        <f t="shared" si="801"/>
        <v>0</v>
      </c>
      <c r="G2144" s="1">
        <f t="shared" si="802"/>
        <v>1255</v>
      </c>
      <c r="H2144" s="2">
        <f t="shared" si="803"/>
        <v>0.6629688325409403</v>
      </c>
      <c r="I2144" s="2"/>
      <c r="J2144" s="2">
        <f t="shared" si="790"/>
        <v>0.16006339144215531</v>
      </c>
      <c r="K2144" s="2">
        <f t="shared" si="791"/>
        <v>0.82303222398309561</v>
      </c>
      <c r="L2144" s="2">
        <f t="shared" si="792"/>
        <v>0</v>
      </c>
      <c r="M2144" s="2">
        <f t="shared" si="793"/>
        <v>1.6904384574749076E-2</v>
      </c>
      <c r="N2144" s="1">
        <v>303</v>
      </c>
      <c r="O2144" s="1">
        <v>1558</v>
      </c>
      <c r="Q2144" s="61">
        <v>32</v>
      </c>
      <c r="R2144" s="61"/>
      <c r="S2144" s="61"/>
      <c r="T2144" s="61"/>
      <c r="U2144" s="61"/>
      <c r="V2144" s="61"/>
      <c r="W2144" s="61"/>
      <c r="X2144" s="61"/>
      <c r="Y2144" s="61"/>
      <c r="Z2144" s="61"/>
      <c r="BB2144" s="7">
        <f>IF(Q2144&gt;0,RANK(Q2144,(N2144:P2144,Q2144:AE2144)),0)</f>
        <v>3</v>
      </c>
      <c r="BC2144" s="7">
        <f>IF(R2144&gt;0,RANK(R2144,(N2144:P2144,Q2144:AE2144)),0)</f>
        <v>0</v>
      </c>
      <c r="BD2144" s="7">
        <f>IF(T2144&gt;0,RANK(T2144,(N2144:P2144,Q2144:AE2144)),0)</f>
        <v>0</v>
      </c>
      <c r="BE2144" s="7">
        <f>IF(S2144&gt;0,RANK(S2144,(N2144:P2144,Q2144:AE2144)),0)</f>
        <v>0</v>
      </c>
      <c r="BF2144" s="2">
        <f t="shared" si="794"/>
        <v>1.6904384574749076E-2</v>
      </c>
      <c r="BG2144" s="2">
        <f t="shared" si="795"/>
        <v>0</v>
      </c>
      <c r="BH2144" s="2">
        <f t="shared" si="796"/>
        <v>0</v>
      </c>
      <c r="BI2144" s="2">
        <f t="shared" si="797"/>
        <v>0</v>
      </c>
      <c r="BK2144" t="s">
        <v>35</v>
      </c>
      <c r="BL2144" t="s">
        <v>372</v>
      </c>
      <c r="BO2144" s="99">
        <v>48</v>
      </c>
      <c r="BP2144" s="97">
        <v>501</v>
      </c>
      <c r="BQ2144" s="103">
        <f t="shared" si="798"/>
        <v>48501</v>
      </c>
      <c r="BS2144" s="7" t="s">
        <v>2466</v>
      </c>
    </row>
    <row r="2145" spans="1:71" ht="14" hidden="1" customHeight="1" outlineLevel="1" x14ac:dyDescent="0.2">
      <c r="A2145" t="s">
        <v>104</v>
      </c>
      <c r="B2145" t="s">
        <v>372</v>
      </c>
      <c r="C2145" s="1">
        <f t="shared" si="789"/>
        <v>6392</v>
      </c>
      <c r="D2145" s="7">
        <f t="shared" si="799"/>
        <v>2</v>
      </c>
      <c r="E2145" s="7">
        <f t="shared" si="800"/>
        <v>1</v>
      </c>
      <c r="F2145" s="7">
        <f t="shared" si="801"/>
        <v>0</v>
      </c>
      <c r="G2145" s="1">
        <f t="shared" si="802"/>
        <v>4853</v>
      </c>
      <c r="H2145" s="2">
        <f t="shared" si="803"/>
        <v>0.75923028785982483</v>
      </c>
      <c r="I2145" s="2"/>
      <c r="J2145" s="2">
        <f t="shared" si="790"/>
        <v>0.11357947434292866</v>
      </c>
      <c r="K2145" s="2">
        <f t="shared" si="791"/>
        <v>0.87280976220275341</v>
      </c>
      <c r="L2145" s="2">
        <f t="shared" si="792"/>
        <v>0</v>
      </c>
      <c r="M2145" s="2">
        <f t="shared" si="793"/>
        <v>1.3610763454317887E-2</v>
      </c>
      <c r="N2145" s="1">
        <v>726</v>
      </c>
      <c r="O2145" s="1">
        <v>5579</v>
      </c>
      <c r="Q2145" s="61">
        <v>87</v>
      </c>
      <c r="R2145" s="61"/>
      <c r="S2145" s="61"/>
      <c r="T2145" s="61"/>
      <c r="U2145" s="61"/>
      <c r="V2145" s="61"/>
      <c r="W2145" s="61"/>
      <c r="X2145" s="61"/>
      <c r="Y2145" s="61"/>
      <c r="Z2145" s="61"/>
      <c r="BB2145" s="7">
        <f>IF(Q2145&gt;0,RANK(Q2145,(N2145:P2145,Q2145:AE2145)),0)</f>
        <v>3</v>
      </c>
      <c r="BC2145" s="7">
        <f>IF(R2145&gt;0,RANK(R2145,(N2145:P2145,Q2145:AE2145)),0)</f>
        <v>0</v>
      </c>
      <c r="BD2145" s="7">
        <f>IF(T2145&gt;0,RANK(T2145,(N2145:P2145,Q2145:AE2145)),0)</f>
        <v>0</v>
      </c>
      <c r="BE2145" s="7">
        <f>IF(S2145&gt;0,RANK(S2145,(N2145:P2145,Q2145:AE2145)),0)</f>
        <v>0</v>
      </c>
      <c r="BF2145" s="2">
        <f t="shared" si="794"/>
        <v>1.3610763454317897E-2</v>
      </c>
      <c r="BG2145" s="2">
        <f t="shared" si="795"/>
        <v>0</v>
      </c>
      <c r="BH2145" s="2">
        <f t="shared" si="796"/>
        <v>0</v>
      </c>
      <c r="BI2145" s="2">
        <f t="shared" si="797"/>
        <v>0</v>
      </c>
      <c r="BK2145" t="s">
        <v>104</v>
      </c>
      <c r="BL2145" t="s">
        <v>372</v>
      </c>
      <c r="BO2145" s="99">
        <v>48</v>
      </c>
      <c r="BP2145" s="97">
        <v>503</v>
      </c>
      <c r="BQ2145" s="103">
        <f t="shared" si="798"/>
        <v>48503</v>
      </c>
      <c r="BS2145" s="7" t="s">
        <v>2466</v>
      </c>
    </row>
    <row r="2146" spans="1:71" ht="14" hidden="1" customHeight="1" outlineLevel="1" x14ac:dyDescent="0.2">
      <c r="A2146" t="s">
        <v>2062</v>
      </c>
      <c r="B2146" t="s">
        <v>372</v>
      </c>
      <c r="C2146" s="1">
        <f t="shared" si="789"/>
        <v>2168</v>
      </c>
      <c r="D2146" s="7">
        <f t="shared" si="799"/>
        <v>1</v>
      </c>
      <c r="E2146" s="7">
        <f t="shared" si="800"/>
        <v>2</v>
      </c>
      <c r="F2146" s="7">
        <f t="shared" si="801"/>
        <v>0</v>
      </c>
      <c r="G2146" s="1">
        <f t="shared" si="802"/>
        <v>431</v>
      </c>
      <c r="H2146" s="2">
        <f t="shared" si="803"/>
        <v>0.19880073800738007</v>
      </c>
      <c r="I2146" s="2"/>
      <c r="J2146" s="2">
        <f t="shared" si="790"/>
        <v>0.59594095940959413</v>
      </c>
      <c r="K2146" s="2">
        <f t="shared" si="791"/>
        <v>0.397140221402214</v>
      </c>
      <c r="L2146" s="2">
        <f t="shared" si="792"/>
        <v>0</v>
      </c>
      <c r="M2146" s="2">
        <f t="shared" si="793"/>
        <v>6.9188191881918715E-3</v>
      </c>
      <c r="N2146" s="1">
        <v>1292</v>
      </c>
      <c r="O2146" s="1">
        <v>861</v>
      </c>
      <c r="Q2146" s="61">
        <v>15</v>
      </c>
      <c r="R2146" s="61"/>
      <c r="S2146" s="61"/>
      <c r="T2146" s="61"/>
      <c r="U2146" s="61"/>
      <c r="V2146" s="61"/>
      <c r="W2146" s="61"/>
      <c r="X2146" s="61"/>
      <c r="Y2146" s="61"/>
      <c r="Z2146" s="61"/>
      <c r="BB2146" s="7">
        <f>IF(Q2146&gt;0,RANK(Q2146,(N2146:P2146,Q2146:AE2146)),0)</f>
        <v>3</v>
      </c>
      <c r="BC2146" s="7">
        <f>IF(R2146&gt;0,RANK(R2146,(N2146:P2146,Q2146:AE2146)),0)</f>
        <v>0</v>
      </c>
      <c r="BD2146" s="7">
        <f>IF(T2146&gt;0,RANK(T2146,(N2146:P2146,Q2146:AE2146)),0)</f>
        <v>0</v>
      </c>
      <c r="BE2146" s="7">
        <f>IF(S2146&gt;0,RANK(S2146,(N2146:P2146,Q2146:AE2146)),0)</f>
        <v>0</v>
      </c>
      <c r="BF2146" s="2">
        <f t="shared" si="794"/>
        <v>6.9188191881918819E-3</v>
      </c>
      <c r="BG2146" s="2">
        <f t="shared" si="795"/>
        <v>0</v>
      </c>
      <c r="BH2146" s="2">
        <f t="shared" si="796"/>
        <v>0</v>
      </c>
      <c r="BI2146" s="2">
        <f t="shared" si="797"/>
        <v>0</v>
      </c>
      <c r="BK2146" t="s">
        <v>2062</v>
      </c>
      <c r="BL2146" t="s">
        <v>372</v>
      </c>
      <c r="BO2146" s="99">
        <v>48</v>
      </c>
      <c r="BP2146" s="97">
        <v>505</v>
      </c>
      <c r="BQ2146" s="103">
        <f t="shared" si="798"/>
        <v>48505</v>
      </c>
      <c r="BS2146" s="7" t="s">
        <v>2466</v>
      </c>
    </row>
    <row r="2147" spans="1:71" ht="14" hidden="1" customHeight="1" outlineLevel="1" x14ac:dyDescent="0.2">
      <c r="A2147" t="s">
        <v>1165</v>
      </c>
      <c r="B2147" t="s">
        <v>372</v>
      </c>
      <c r="C2147" s="1">
        <f t="shared" si="789"/>
        <v>2850</v>
      </c>
      <c r="D2147" s="7">
        <f t="shared" si="799"/>
        <v>1</v>
      </c>
      <c r="E2147" s="7">
        <f t="shared" si="800"/>
        <v>2</v>
      </c>
      <c r="F2147" s="7">
        <f t="shared" si="801"/>
        <v>0</v>
      </c>
      <c r="G2147" s="1">
        <f t="shared" si="802"/>
        <v>1334</v>
      </c>
      <c r="H2147" s="2">
        <f t="shared" si="803"/>
        <v>0.46807017543859647</v>
      </c>
      <c r="I2147" s="2"/>
      <c r="J2147" s="2">
        <f t="shared" si="790"/>
        <v>0.73052631578947369</v>
      </c>
      <c r="K2147" s="2">
        <f t="shared" si="791"/>
        <v>0.26245614035087722</v>
      </c>
      <c r="L2147" s="2">
        <f t="shared" si="792"/>
        <v>0</v>
      </c>
      <c r="M2147" s="2">
        <f t="shared" si="793"/>
        <v>7.0175438596490891E-3</v>
      </c>
      <c r="N2147" s="1">
        <v>2082</v>
      </c>
      <c r="O2147" s="1">
        <v>748</v>
      </c>
      <c r="Q2147" s="61">
        <v>20</v>
      </c>
      <c r="R2147" s="61"/>
      <c r="S2147" s="61"/>
      <c r="T2147" s="61"/>
      <c r="U2147" s="61"/>
      <c r="V2147" s="61"/>
      <c r="W2147" s="61"/>
      <c r="X2147" s="61"/>
      <c r="Y2147" s="61"/>
      <c r="Z2147" s="61"/>
      <c r="BB2147" s="7">
        <f>IF(Q2147&gt;0,RANK(Q2147,(N2147:P2147,Q2147:AE2147)),0)</f>
        <v>3</v>
      </c>
      <c r="BC2147" s="7">
        <f>IF(R2147&gt;0,RANK(R2147,(N2147:P2147,Q2147:AE2147)),0)</f>
        <v>0</v>
      </c>
      <c r="BD2147" s="7">
        <f>IF(T2147&gt;0,RANK(T2147,(N2147:P2147,Q2147:AE2147)),0)</f>
        <v>0</v>
      </c>
      <c r="BE2147" s="7">
        <f>IF(S2147&gt;0,RANK(S2147,(N2147:P2147,Q2147:AE2147)),0)</f>
        <v>0</v>
      </c>
      <c r="BF2147" s="2">
        <f t="shared" si="794"/>
        <v>7.0175438596491229E-3</v>
      </c>
      <c r="BG2147" s="2">
        <f t="shared" si="795"/>
        <v>0</v>
      </c>
      <c r="BH2147" s="2">
        <f t="shared" si="796"/>
        <v>0</v>
      </c>
      <c r="BI2147" s="2">
        <f t="shared" si="797"/>
        <v>0</v>
      </c>
      <c r="BK2147" t="s">
        <v>1165</v>
      </c>
      <c r="BL2147" t="s">
        <v>372</v>
      </c>
      <c r="BO2147" s="99">
        <v>48</v>
      </c>
      <c r="BP2147" s="97">
        <v>507</v>
      </c>
      <c r="BQ2147" s="103">
        <f t="shared" si="798"/>
        <v>48507</v>
      </c>
      <c r="BS2147" s="7" t="s">
        <v>2466</v>
      </c>
    </row>
    <row r="2148" spans="1:71" ht="14" customHeight="1" collapsed="1" x14ac:dyDescent="0.2">
      <c r="A2148" t="s">
        <v>706</v>
      </c>
      <c r="B2148" t="s">
        <v>260</v>
      </c>
      <c r="C2148" s="1">
        <f t="shared" si="789"/>
        <v>8343443</v>
      </c>
      <c r="D2148" s="7">
        <f>IF(N2148&gt;0, RANK(N2148,(N2148:X2148,Q2148:AE2148)),0)</f>
        <v>2</v>
      </c>
      <c r="E2148" s="7">
        <f>IF(O2148&gt;0,RANK(O2148,(N2148:X2148,Q2148:AE2148)),0)</f>
        <v>1</v>
      </c>
      <c r="F2148" s="7">
        <f>IF(P2148&gt;0,RANK(P2148,(N2148:X2148,Q2148:AE2148)),0)</f>
        <v>0</v>
      </c>
      <c r="G2148" s="1">
        <f>IF(C2148&gt;0,MAX(N2148:P2148)-LARGE(N2148:P2148,2),0)</f>
        <v>1109581</v>
      </c>
      <c r="H2148" s="2">
        <f>IF(C2148&gt;0,G2148/C2148,0)</f>
        <v>0.13298838381229428</v>
      </c>
      <c r="I2148" s="2"/>
      <c r="J2148" s="2">
        <f t="shared" si="790"/>
        <v>0.42507811223735814</v>
      </c>
      <c r="K2148" s="2">
        <f t="shared" si="791"/>
        <v>0.55806649604965242</v>
      </c>
      <c r="L2148" s="2">
        <f t="shared" si="792"/>
        <v>0</v>
      </c>
      <c r="M2148" s="2">
        <f t="shared" si="793"/>
        <v>1.6855391712989443E-2</v>
      </c>
      <c r="N2148" s="1">
        <f>SUM(N1894:N2147)</f>
        <v>3546615</v>
      </c>
      <c r="O2148" s="1">
        <f t="shared" ref="O2148:Q2148" si="804">SUM(O1894:O2147)</f>
        <v>4656196</v>
      </c>
      <c r="Q2148" s="1">
        <f t="shared" si="804"/>
        <v>140632</v>
      </c>
      <c r="BB2148" s="7">
        <f>IF(Q2148&gt;0,RANK(Q2148,(N2148:P2148,Q2148:AE2148)),0)</f>
        <v>3</v>
      </c>
      <c r="BC2148" s="7">
        <f>IF(R2148&gt;0,RANK(R2148,(N2148:P2148,Q2148:AE2148)),0)</f>
        <v>0</v>
      </c>
      <c r="BD2148" s="7">
        <f>IF(T2148&gt;0,RANK(T2148,(N2148:P2148,Q2148:AE2148)),0)</f>
        <v>0</v>
      </c>
      <c r="BE2148" s="7">
        <f>IF(S2148&gt;0,RANK(S2148,(N2148:P2148,Q2148:AE2148)),0)</f>
        <v>0</v>
      </c>
      <c r="BF2148" s="2">
        <f t="shared" si="794"/>
        <v>1.685539171298947E-2</v>
      </c>
      <c r="BG2148" s="2">
        <f t="shared" si="795"/>
        <v>0</v>
      </c>
      <c r="BH2148" s="2">
        <f t="shared" si="796"/>
        <v>0</v>
      </c>
      <c r="BI2148" s="2">
        <f t="shared" si="797"/>
        <v>0</v>
      </c>
      <c r="BK2148" t="s">
        <v>706</v>
      </c>
      <c r="BL2148" t="s">
        <v>260</v>
      </c>
      <c r="BO2148" s="99">
        <v>48</v>
      </c>
      <c r="BP2148" s="97"/>
      <c r="BQ2148" s="99">
        <v>48</v>
      </c>
      <c r="BS2148" s="7" t="s">
        <v>887</v>
      </c>
    </row>
    <row r="2149" spans="1:71" ht="14" customHeight="1" x14ac:dyDescent="0.2">
      <c r="C2149" s="1"/>
      <c r="E2149" s="7"/>
      <c r="F2149" s="7"/>
      <c r="I2149" s="2"/>
      <c r="BB2149" s="7"/>
      <c r="BC2149" s="7"/>
      <c r="BD2149" s="7"/>
      <c r="BE2149" s="7"/>
      <c r="BO2149" s="99"/>
      <c r="BP2149" s="97"/>
    </row>
    <row r="2150" spans="1:71" ht="14" hidden="1" customHeight="1" outlineLevel="1" x14ac:dyDescent="0.2">
      <c r="A2150" t="s">
        <v>309</v>
      </c>
      <c r="B2150" t="s">
        <v>308</v>
      </c>
      <c r="C2150" s="1">
        <f t="shared" ref="C2150:C2164" si="805">SUM(N2150:AY2150)</f>
        <v>17339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5</v>
      </c>
      <c r="G2150" s="1">
        <f t="shared" ref="G2150:G2164" si="806">IF(C2150&gt;0,MAX(N2150:P2150)-LARGE(N2150:P2150,2),0)</f>
        <v>2311</v>
      </c>
      <c r="H2150" s="2">
        <f t="shared" ref="H2150:H2164" si="807">IF(C2150&gt;0,G2150/C2150,0)</f>
        <v>0.13328334967414499</v>
      </c>
      <c r="I2150" s="2"/>
      <c r="J2150" s="2">
        <f t="shared" ref="J2150:J2164" si="808">IF($C2150=0,"-",N2150/$C2150)</f>
        <v>0.41542188130803392</v>
      </c>
      <c r="K2150" s="2">
        <f t="shared" ref="K2150:K2164" si="809">IF($C2150=0,"-",O2150/$C2150)</f>
        <v>0.54870523098217894</v>
      </c>
      <c r="L2150" s="2">
        <f t="shared" ref="L2150:L2164" si="810">IF($C2150=0,"-",P2150/$C2150)</f>
        <v>5.882692196781821E-3</v>
      </c>
      <c r="M2150" s="2">
        <f t="shared" ref="M2150:M2164" si="811">IF(C2150=0,"-",(1-J2150-K2150-L2150))</f>
        <v>2.9990195513005316E-2</v>
      </c>
      <c r="N2150" s="1">
        <f>SUMIF(Town!$AO$1343:$AO$1588,$BQ2150,Town!N$1343:N$1588)</f>
        <v>7203</v>
      </c>
      <c r="O2150" s="1">
        <f>SUMIF(Town!$AO$1343:$AO$1588,$BQ2150,Town!O$1343:O$1588)</f>
        <v>9514</v>
      </c>
      <c r="P2150" s="1">
        <f>SUMIF(Town!$AO$1343:$AO$1588,$BQ2150,Town!P$1343:P$1588)</f>
        <v>102</v>
      </c>
      <c r="V2150" s="1">
        <f>SUMIF(Town!$AO$1343:$AO$1588,$BQ2150,Town!V$1343:V$1588)</f>
        <v>80</v>
      </c>
      <c r="W2150" s="1">
        <f>SUMIF(Town!$AO$1343:$AO$1588,$BQ2150,Town!W$1343:W$1588)</f>
        <v>63</v>
      </c>
      <c r="X2150" s="1">
        <f>SUMIF(Town!$AO$1343:$AO$1588,$BQ2150,Town!X$1343:X$1588)</f>
        <v>91</v>
      </c>
      <c r="Y2150" s="1">
        <f>SUMIF(Town!$AO$1343:$AO$1588,$BQ2150,Town!Y$1343:Y$1588)</f>
        <v>159</v>
      </c>
      <c r="Z2150" s="1">
        <f>SUMIF(Town!$AO$1343:$AO$1588,$BQ2150,Town!Z$1343:Z$1588)</f>
        <v>127</v>
      </c>
      <c r="BB2150" s="7">
        <f>IF(Q2150&gt;0,RANK(Q2150,(N2150:P2150,Q2150:AE2150)),0)</f>
        <v>0</v>
      </c>
      <c r="BC2150" s="7">
        <f>IF(R2150&gt;0,RANK(R2150,(N2150:P2150,Q2150:AE2150)),0)</f>
        <v>0</v>
      </c>
      <c r="BD2150" s="7">
        <f>IF(T2150&gt;0,RANK(T2150,(N2150:P2150,Q2150:AE2150)),0)</f>
        <v>0</v>
      </c>
      <c r="BE2150" s="7">
        <f>IF(S2150&gt;0,RANK(S2150,(N2150:P2150,Q2150:AE2150)),0)</f>
        <v>0</v>
      </c>
      <c r="BF2150" s="2">
        <f t="shared" ref="BF2150:BF2164" si="812">IF($C2150=0,"-",Q2150/$C2150)</f>
        <v>0</v>
      </c>
      <c r="BG2150" s="2">
        <f t="shared" ref="BG2150:BG2164" si="813">IF($C2150=0,"-",R2150/$C2150)</f>
        <v>0</v>
      </c>
      <c r="BH2150" s="2">
        <f t="shared" ref="BH2150:BH2164" si="814">IF($C2150=0,"-",T2150/$C2150)</f>
        <v>0</v>
      </c>
      <c r="BI2150" s="2">
        <f t="shared" ref="BI2150:BI2164" si="815">IF($C2150=0,"-",S2150/$C2150)</f>
        <v>0</v>
      </c>
      <c r="BK2150" t="s">
        <v>309</v>
      </c>
      <c r="BL2150" t="s">
        <v>308</v>
      </c>
      <c r="BO2150" s="99">
        <v>50</v>
      </c>
      <c r="BP2150" s="97">
        <v>1</v>
      </c>
      <c r="BQ2150" s="103">
        <f t="shared" ref="BQ2150:BQ2163" si="816">BO2150*1000+BP2150</f>
        <v>50001</v>
      </c>
      <c r="BS2150" s="7" t="s">
        <v>2466</v>
      </c>
    </row>
    <row r="2151" spans="1:71" ht="14" hidden="1" customHeight="1" outlineLevel="1" x14ac:dyDescent="0.2">
      <c r="A2151" t="s">
        <v>310</v>
      </c>
      <c r="B2151" t="s">
        <v>308</v>
      </c>
      <c r="C2151" s="1">
        <f t="shared" si="805"/>
        <v>14686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4</v>
      </c>
      <c r="G2151" s="1">
        <f t="shared" si="806"/>
        <v>1199</v>
      </c>
      <c r="H2151" s="2">
        <f t="shared" si="807"/>
        <v>8.1642380498433878E-2</v>
      </c>
      <c r="I2151" s="2"/>
      <c r="J2151" s="2">
        <f t="shared" si="808"/>
        <v>0.41890235598529213</v>
      </c>
      <c r="K2151" s="2">
        <f t="shared" si="809"/>
        <v>0.50054473648372599</v>
      </c>
      <c r="L2151" s="2">
        <f t="shared" si="810"/>
        <v>2.0223341958327659E-2</v>
      </c>
      <c r="M2151" s="2">
        <f t="shared" si="811"/>
        <v>6.0329565572654217E-2</v>
      </c>
      <c r="N2151" s="1">
        <f>SUMIF(Town!$AO$1343:$AO$1588,$BQ2151,Town!N$1343:N$1588)</f>
        <v>6152</v>
      </c>
      <c r="O2151" s="1">
        <f>SUMIF(Town!$AO$1343:$AO$1588,$BQ2151,Town!O$1343:O$1588)</f>
        <v>7351</v>
      </c>
      <c r="P2151" s="1">
        <f>SUMIF(Town!$AO$1343:$AO$1588,$BQ2151,Town!P$1343:P$1588)</f>
        <v>297</v>
      </c>
      <c r="V2151" s="1">
        <f>SUMIF(Town!$AO$1343:$AO$1588,$BQ2151,Town!V$1343:V$1588)</f>
        <v>163</v>
      </c>
      <c r="W2151" s="1">
        <f>SUMIF(Town!$AO$1343:$AO$1588,$BQ2151,Town!W$1343:W$1588)</f>
        <v>66</v>
      </c>
      <c r="X2151" s="1">
        <f>SUMIF(Town!$AO$1343:$AO$1588,$BQ2151,Town!X$1343:X$1588)</f>
        <v>134</v>
      </c>
      <c r="Y2151" s="1">
        <f>SUMIF(Town!$AO$1343:$AO$1588,$BQ2151,Town!Y$1343:Y$1588)</f>
        <v>345</v>
      </c>
      <c r="Z2151" s="1">
        <f>SUMIF(Town!$AO$1343:$AO$1588,$BQ2151,Town!Z$1343:Z$1588)</f>
        <v>178</v>
      </c>
      <c r="BB2151" s="7">
        <f>IF(Q2151&gt;0,RANK(Q2151,(N2151:P2151,Q2151:AE2151)),0)</f>
        <v>0</v>
      </c>
      <c r="BC2151" s="7">
        <f>IF(R2151&gt;0,RANK(R2151,(N2151:P2151,Q2151:AE2151)),0)</f>
        <v>0</v>
      </c>
      <c r="BD2151" s="7">
        <f>IF(T2151&gt;0,RANK(T2151,(N2151:P2151,Q2151:AE2151)),0)</f>
        <v>0</v>
      </c>
      <c r="BE2151" s="7">
        <f>IF(S2151&gt;0,RANK(S2151,(N2151:P2151,Q2151:AE2151)),0)</f>
        <v>0</v>
      </c>
      <c r="BF2151" s="2">
        <f t="shared" si="812"/>
        <v>0</v>
      </c>
      <c r="BG2151" s="2">
        <f t="shared" si="813"/>
        <v>0</v>
      </c>
      <c r="BH2151" s="2">
        <f t="shared" si="814"/>
        <v>0</v>
      </c>
      <c r="BI2151" s="2">
        <f t="shared" si="815"/>
        <v>0</v>
      </c>
      <c r="BK2151" t="s">
        <v>310</v>
      </c>
      <c r="BL2151" t="s">
        <v>308</v>
      </c>
      <c r="BO2151" s="99">
        <v>50</v>
      </c>
      <c r="BP2151" s="97">
        <v>3</v>
      </c>
      <c r="BQ2151" s="103">
        <f t="shared" si="816"/>
        <v>50003</v>
      </c>
      <c r="BS2151" s="7" t="s">
        <v>2466</v>
      </c>
    </row>
    <row r="2152" spans="1:71" ht="14" hidden="1" customHeight="1" outlineLevel="1" x14ac:dyDescent="0.2">
      <c r="A2152" t="s">
        <v>381</v>
      </c>
      <c r="B2152" t="s">
        <v>308</v>
      </c>
      <c r="C2152" s="1">
        <f t="shared" si="805"/>
        <v>11751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8</v>
      </c>
      <c r="G2152" s="1">
        <f t="shared" si="806"/>
        <v>3577</v>
      </c>
      <c r="H2152" s="2">
        <f t="shared" si="807"/>
        <v>0.30439962556378181</v>
      </c>
      <c r="I2152" s="2"/>
      <c r="J2152" s="2">
        <f t="shared" si="808"/>
        <v>0.32763169091992173</v>
      </c>
      <c r="K2152" s="2">
        <f t="shared" si="809"/>
        <v>0.63203131648370348</v>
      </c>
      <c r="L2152" s="2">
        <f t="shared" si="810"/>
        <v>5.0208492894221772E-3</v>
      </c>
      <c r="M2152" s="2">
        <f t="shared" si="811"/>
        <v>3.5316143306952624E-2</v>
      </c>
      <c r="N2152" s="1">
        <f>SUMIF(Town!$AO$1343:$AO$1588,$BQ2152,Town!N$1343:N$1588)</f>
        <v>3850</v>
      </c>
      <c r="O2152" s="1">
        <f>SUMIF(Town!$AO$1343:$AO$1588,$BQ2152,Town!O$1343:O$1588)</f>
        <v>7427</v>
      </c>
      <c r="P2152" s="1">
        <f>SUMIF(Town!$AO$1343:$AO$1588,$BQ2152,Town!P$1343:P$1588)</f>
        <v>59</v>
      </c>
      <c r="V2152" s="1">
        <f>SUMIF(Town!$AO$1343:$AO$1588,$BQ2152,Town!V$1343:V$1588)</f>
        <v>71</v>
      </c>
      <c r="W2152" s="1">
        <f>SUMIF(Town!$AO$1343:$AO$1588,$BQ2152,Town!W$1343:W$1588)</f>
        <v>64</v>
      </c>
      <c r="X2152" s="1">
        <f>SUMIF(Town!$AO$1343:$AO$1588,$BQ2152,Town!X$1343:X$1588)</f>
        <v>81</v>
      </c>
      <c r="Y2152" s="1">
        <f>SUMIF(Town!$AO$1343:$AO$1588,$BQ2152,Town!Y$1343:Y$1588)</f>
        <v>125</v>
      </c>
      <c r="Z2152" s="1">
        <f>SUMIF(Town!$AO$1343:$AO$1588,$BQ2152,Town!Z$1343:Z$1588)</f>
        <v>74</v>
      </c>
      <c r="BB2152" s="7">
        <f>IF(Q2152&gt;0,RANK(Q2152,(N2152:P2152,Q2152:AE2152)),0)</f>
        <v>0</v>
      </c>
      <c r="BC2152" s="7">
        <f>IF(R2152&gt;0,RANK(R2152,(N2152:P2152,Q2152:AE2152)),0)</f>
        <v>0</v>
      </c>
      <c r="BD2152" s="7">
        <f>IF(T2152&gt;0,RANK(T2152,(N2152:P2152,Q2152:AE2152)),0)</f>
        <v>0</v>
      </c>
      <c r="BE2152" s="7">
        <f>IF(S2152&gt;0,RANK(S2152,(N2152:P2152,Q2152:AE2152)),0)</f>
        <v>0</v>
      </c>
      <c r="BF2152" s="2">
        <f t="shared" si="812"/>
        <v>0</v>
      </c>
      <c r="BG2152" s="2">
        <f t="shared" si="813"/>
        <v>0</v>
      </c>
      <c r="BH2152" s="2">
        <f t="shared" si="814"/>
        <v>0</v>
      </c>
      <c r="BI2152" s="2">
        <f t="shared" si="815"/>
        <v>0</v>
      </c>
      <c r="BK2152" t="s">
        <v>381</v>
      </c>
      <c r="BL2152" t="s">
        <v>308</v>
      </c>
      <c r="BO2152" s="99">
        <v>50</v>
      </c>
      <c r="BP2152" s="97">
        <v>5</v>
      </c>
      <c r="BQ2152" s="103">
        <f t="shared" si="816"/>
        <v>50005</v>
      </c>
      <c r="BS2152" s="7" t="s">
        <v>2466</v>
      </c>
    </row>
    <row r="2153" spans="1:71" ht="14" hidden="1" customHeight="1" outlineLevel="1" x14ac:dyDescent="0.2">
      <c r="A2153" t="s">
        <v>1980</v>
      </c>
      <c r="B2153" t="s">
        <v>308</v>
      </c>
      <c r="C2153" s="1">
        <f t="shared" si="805"/>
        <v>75935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6</v>
      </c>
      <c r="G2153" s="1">
        <f t="shared" si="806"/>
        <v>3322</v>
      </c>
      <c r="H2153" s="2">
        <f t="shared" si="807"/>
        <v>4.3747942319088691E-2</v>
      </c>
      <c r="I2153" s="2"/>
      <c r="J2153" s="2">
        <f t="shared" si="808"/>
        <v>0.4625139922301969</v>
      </c>
      <c r="K2153" s="2">
        <f t="shared" si="809"/>
        <v>0.50626193454928559</v>
      </c>
      <c r="L2153" s="2">
        <f t="shared" si="810"/>
        <v>4.6882201883189567E-3</v>
      </c>
      <c r="M2153" s="2">
        <f t="shared" si="811"/>
        <v>2.653585303219861E-2</v>
      </c>
      <c r="N2153" s="1">
        <f>SUMIF(Town!$AO$1343:$AO$1588,$BQ2153,Town!N$1343:N$1588)</f>
        <v>35121</v>
      </c>
      <c r="O2153" s="1">
        <f>SUMIF(Town!$AO$1343:$AO$1588,$BQ2153,Town!O$1343:O$1588)</f>
        <v>38443</v>
      </c>
      <c r="P2153" s="1">
        <f>SUMIF(Town!$AO$1343:$AO$1588,$BQ2153,Town!P$1343:P$1588)</f>
        <v>356</v>
      </c>
      <c r="V2153" s="1">
        <f>SUMIF(Town!$AO$1343:$AO$1588,$BQ2153,Town!V$1343:V$1588)</f>
        <v>383</v>
      </c>
      <c r="W2153" s="1">
        <f>SUMIF(Town!$AO$1343:$AO$1588,$BQ2153,Town!W$1343:W$1588)</f>
        <v>222</v>
      </c>
      <c r="X2153" s="1">
        <f>SUMIF(Town!$AO$1343:$AO$1588,$BQ2153,Town!X$1343:X$1588)</f>
        <v>457</v>
      </c>
      <c r="Y2153" s="1">
        <f>SUMIF(Town!$AO$1343:$AO$1588,$BQ2153,Town!Y$1343:Y$1588)</f>
        <v>621</v>
      </c>
      <c r="Z2153" s="1">
        <f>SUMIF(Town!$AO$1343:$AO$1588,$BQ2153,Town!Z$1343:Z$1588)</f>
        <v>332</v>
      </c>
      <c r="BB2153" s="7">
        <f>IF(Q2153&gt;0,RANK(Q2153,(N2153:P2153,Q2153:AE2153)),0)</f>
        <v>0</v>
      </c>
      <c r="BC2153" s="7">
        <f>IF(R2153&gt;0,RANK(R2153,(N2153:P2153,Q2153:AE2153)),0)</f>
        <v>0</v>
      </c>
      <c r="BD2153" s="7">
        <f>IF(T2153&gt;0,RANK(T2153,(N2153:P2153,Q2153:AE2153)),0)</f>
        <v>0</v>
      </c>
      <c r="BE2153" s="7">
        <f>IF(S2153&gt;0,RANK(S2153,(N2153:P2153,Q2153:AE2153)),0)</f>
        <v>0</v>
      </c>
      <c r="BF2153" s="2">
        <f t="shared" si="812"/>
        <v>0</v>
      </c>
      <c r="BG2153" s="2">
        <f t="shared" si="813"/>
        <v>0</v>
      </c>
      <c r="BH2153" s="2">
        <f t="shared" si="814"/>
        <v>0</v>
      </c>
      <c r="BI2153" s="2">
        <f t="shared" si="815"/>
        <v>0</v>
      </c>
      <c r="BK2153" t="s">
        <v>1980</v>
      </c>
      <c r="BL2153" t="s">
        <v>308</v>
      </c>
      <c r="BO2153" s="99">
        <v>50</v>
      </c>
      <c r="BP2153" s="97">
        <v>7</v>
      </c>
      <c r="BQ2153" s="103">
        <f t="shared" si="816"/>
        <v>50007</v>
      </c>
      <c r="BS2153" s="7" t="s">
        <v>2466</v>
      </c>
    </row>
    <row r="2154" spans="1:71" ht="14" hidden="1" customHeight="1" outlineLevel="1" x14ac:dyDescent="0.2">
      <c r="A2154" t="s">
        <v>728</v>
      </c>
      <c r="B2154" t="s">
        <v>308</v>
      </c>
      <c r="C2154" s="1">
        <f t="shared" si="805"/>
        <v>2216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4</v>
      </c>
      <c r="G2154" s="1">
        <f t="shared" si="806"/>
        <v>1067</v>
      </c>
      <c r="H2154" s="2">
        <f t="shared" si="807"/>
        <v>0.48149819494584839</v>
      </c>
      <c r="I2154" s="2"/>
      <c r="J2154" s="2">
        <f t="shared" si="808"/>
        <v>0.22833935018050541</v>
      </c>
      <c r="K2154" s="2">
        <f t="shared" si="809"/>
        <v>0.70983754512635377</v>
      </c>
      <c r="L2154" s="2">
        <f t="shared" si="810"/>
        <v>1.263537906137184E-2</v>
      </c>
      <c r="M2154" s="2">
        <f t="shared" si="811"/>
        <v>4.9187725631768944E-2</v>
      </c>
      <c r="N2154" s="1">
        <f>SUMIF(Town!$AO$1343:$AO$1588,$BQ2154,Town!N$1343:N$1588)</f>
        <v>506</v>
      </c>
      <c r="O2154" s="1">
        <f>SUMIF(Town!$AO$1343:$AO$1588,$BQ2154,Town!O$1343:O$1588)</f>
        <v>1573</v>
      </c>
      <c r="P2154" s="1">
        <f>SUMIF(Town!$AO$1343:$AO$1588,$BQ2154,Town!P$1343:P$1588)</f>
        <v>28</v>
      </c>
      <c r="V2154" s="1">
        <f>SUMIF(Town!$AO$1343:$AO$1588,$BQ2154,Town!V$1343:V$1588)</f>
        <v>18</v>
      </c>
      <c r="W2154" s="1">
        <f>SUMIF(Town!$AO$1343:$AO$1588,$BQ2154,Town!W$1343:W$1588)</f>
        <v>6</v>
      </c>
      <c r="X2154" s="1">
        <f>SUMIF(Town!$AO$1343:$AO$1588,$BQ2154,Town!X$1343:X$1588)</f>
        <v>16</v>
      </c>
      <c r="Y2154" s="1">
        <f>SUMIF(Town!$AO$1343:$AO$1588,$BQ2154,Town!Y$1343:Y$1588)</f>
        <v>43</v>
      </c>
      <c r="Z2154" s="1">
        <f>SUMIF(Town!$AO$1343:$AO$1588,$BQ2154,Town!Z$1343:Z$1588)</f>
        <v>26</v>
      </c>
      <c r="BB2154" s="7">
        <f>IF(Q2154&gt;0,RANK(Q2154,(N2154:P2154,Q2154:AE2154)),0)</f>
        <v>0</v>
      </c>
      <c r="BC2154" s="7">
        <f>IF(R2154&gt;0,RANK(R2154,(N2154:P2154,Q2154:AE2154)),0)</f>
        <v>0</v>
      </c>
      <c r="BD2154" s="7">
        <f>IF(T2154&gt;0,RANK(T2154,(N2154:P2154,Q2154:AE2154)),0)</f>
        <v>0</v>
      </c>
      <c r="BE2154" s="7">
        <f>IF(S2154&gt;0,RANK(S2154,(N2154:P2154,Q2154:AE2154)),0)</f>
        <v>0</v>
      </c>
      <c r="BF2154" s="2">
        <f t="shared" si="812"/>
        <v>0</v>
      </c>
      <c r="BG2154" s="2">
        <f t="shared" si="813"/>
        <v>0</v>
      </c>
      <c r="BH2154" s="2">
        <f t="shared" si="814"/>
        <v>0</v>
      </c>
      <c r="BI2154" s="2">
        <f t="shared" si="815"/>
        <v>0</v>
      </c>
      <c r="BK2154" t="s">
        <v>728</v>
      </c>
      <c r="BL2154" t="s">
        <v>308</v>
      </c>
      <c r="BO2154" s="99">
        <v>50</v>
      </c>
      <c r="BP2154" s="97">
        <v>9</v>
      </c>
      <c r="BQ2154" s="103">
        <f t="shared" si="816"/>
        <v>50009</v>
      </c>
      <c r="BS2154" s="7" t="s">
        <v>2466</v>
      </c>
    </row>
    <row r="2155" spans="1:71" ht="14" hidden="1" customHeight="1" outlineLevel="1" x14ac:dyDescent="0.2">
      <c r="A2155" t="s">
        <v>1440</v>
      </c>
      <c r="B2155" t="s">
        <v>308</v>
      </c>
      <c r="C2155" s="1">
        <f t="shared" si="805"/>
        <v>18302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6</v>
      </c>
      <c r="G2155" s="1">
        <f t="shared" si="806"/>
        <v>7601</v>
      </c>
      <c r="H2155" s="2">
        <f t="shared" si="807"/>
        <v>0.41530980220740904</v>
      </c>
      <c r="I2155" s="2"/>
      <c r="J2155" s="2">
        <f t="shared" si="808"/>
        <v>0.27270243689214291</v>
      </c>
      <c r="K2155" s="2">
        <f t="shared" si="809"/>
        <v>0.688012239099552</v>
      </c>
      <c r="L2155" s="2">
        <f t="shared" si="810"/>
        <v>6.2288274505518521E-3</v>
      </c>
      <c r="M2155" s="2">
        <f t="shared" si="811"/>
        <v>3.3056496557753237E-2</v>
      </c>
      <c r="N2155" s="1">
        <f>SUMIF(Town!$AO$1343:$AO$1588,$BQ2155,Town!N$1343:N$1588)</f>
        <v>4991</v>
      </c>
      <c r="O2155" s="1">
        <f>SUMIF(Town!$AO$1343:$AO$1588,$BQ2155,Town!O$1343:O$1588)</f>
        <v>12592</v>
      </c>
      <c r="P2155" s="1">
        <f>SUMIF(Town!$AO$1343:$AO$1588,$BQ2155,Town!P$1343:P$1588)</f>
        <v>114</v>
      </c>
      <c r="V2155" s="1">
        <f>SUMIF(Town!$AO$1343:$AO$1588,$BQ2155,Town!V$1343:V$1588)</f>
        <v>117</v>
      </c>
      <c r="W2155" s="1">
        <f>SUMIF(Town!$AO$1343:$AO$1588,$BQ2155,Town!W$1343:W$1588)</f>
        <v>88</v>
      </c>
      <c r="X2155" s="1">
        <f>SUMIF(Town!$AO$1343:$AO$1588,$BQ2155,Town!X$1343:X$1588)</f>
        <v>88</v>
      </c>
      <c r="Y2155" s="1">
        <f>SUMIF(Town!$AO$1343:$AO$1588,$BQ2155,Town!Y$1343:Y$1588)</f>
        <v>191</v>
      </c>
      <c r="Z2155" s="1">
        <f>SUMIF(Town!$AO$1343:$AO$1588,$BQ2155,Town!Z$1343:Z$1588)</f>
        <v>121</v>
      </c>
      <c r="BB2155" s="7">
        <f>IF(Q2155&gt;0,RANK(Q2155,(N2155:P2155,Q2155:AE2155)),0)</f>
        <v>0</v>
      </c>
      <c r="BC2155" s="7">
        <f>IF(R2155&gt;0,RANK(R2155,(N2155:P2155,Q2155:AE2155)),0)</f>
        <v>0</v>
      </c>
      <c r="BD2155" s="7">
        <f>IF(T2155&gt;0,RANK(T2155,(N2155:P2155,Q2155:AE2155)),0)</f>
        <v>0</v>
      </c>
      <c r="BE2155" s="7">
        <f>IF(S2155&gt;0,RANK(S2155,(N2155:P2155,Q2155:AE2155)),0)</f>
        <v>0</v>
      </c>
      <c r="BF2155" s="2">
        <f t="shared" si="812"/>
        <v>0</v>
      </c>
      <c r="BG2155" s="2">
        <f t="shared" si="813"/>
        <v>0</v>
      </c>
      <c r="BH2155" s="2">
        <f t="shared" si="814"/>
        <v>0</v>
      </c>
      <c r="BI2155" s="2">
        <f t="shared" si="815"/>
        <v>0</v>
      </c>
      <c r="BK2155" t="s">
        <v>1440</v>
      </c>
      <c r="BL2155" t="s">
        <v>308</v>
      </c>
      <c r="BO2155" s="99">
        <v>50</v>
      </c>
      <c r="BP2155" s="97">
        <v>11</v>
      </c>
      <c r="BQ2155" s="103">
        <f t="shared" si="816"/>
        <v>50011</v>
      </c>
      <c r="BS2155" s="7" t="s">
        <v>2466</v>
      </c>
    </row>
    <row r="2156" spans="1:71" ht="14" hidden="1" customHeight="1" outlineLevel="1" x14ac:dyDescent="0.2">
      <c r="A2156" t="s">
        <v>1981</v>
      </c>
      <c r="B2156" t="s">
        <v>308</v>
      </c>
      <c r="C2156" s="1">
        <f t="shared" si="805"/>
        <v>3709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4</v>
      </c>
      <c r="G2156" s="1">
        <f t="shared" si="806"/>
        <v>1291</v>
      </c>
      <c r="H2156" s="2">
        <f t="shared" si="807"/>
        <v>0.34807225667295766</v>
      </c>
      <c r="I2156" s="2"/>
      <c r="J2156" s="2">
        <f t="shared" si="808"/>
        <v>0.30682124561876517</v>
      </c>
      <c r="K2156" s="2">
        <f t="shared" si="809"/>
        <v>0.65489350229172283</v>
      </c>
      <c r="L2156" s="2">
        <f t="shared" si="810"/>
        <v>8.0884335400377462E-3</v>
      </c>
      <c r="M2156" s="2">
        <f t="shared" si="811"/>
        <v>3.019681854947431E-2</v>
      </c>
      <c r="N2156" s="1">
        <f>SUMIF(Town!$AO$1343:$AO$1588,$BQ2156,Town!N$1343:N$1588)</f>
        <v>1138</v>
      </c>
      <c r="O2156" s="1">
        <f>SUMIF(Town!$AO$1343:$AO$1588,$BQ2156,Town!O$1343:O$1588)</f>
        <v>2429</v>
      </c>
      <c r="P2156" s="1">
        <f>SUMIF(Town!$AO$1343:$AO$1588,$BQ2156,Town!P$1343:P$1588)</f>
        <v>30</v>
      </c>
      <c r="V2156" s="1">
        <f>SUMIF(Town!$AO$1343:$AO$1588,$BQ2156,Town!V$1343:V$1588)</f>
        <v>23</v>
      </c>
      <c r="W2156" s="1">
        <f>SUMIF(Town!$AO$1343:$AO$1588,$BQ2156,Town!W$1343:W$1588)</f>
        <v>17</v>
      </c>
      <c r="X2156" s="1">
        <f>SUMIF(Town!$AO$1343:$AO$1588,$BQ2156,Town!X$1343:X$1588)</f>
        <v>19</v>
      </c>
      <c r="Y2156" s="1">
        <f>SUMIF(Town!$AO$1343:$AO$1588,$BQ2156,Town!Y$1343:Y$1588)</f>
        <v>40</v>
      </c>
      <c r="Z2156" s="1">
        <f>SUMIF(Town!$AO$1343:$AO$1588,$BQ2156,Town!Z$1343:Z$1588)</f>
        <v>13</v>
      </c>
      <c r="BB2156" s="7">
        <f>IF(Q2156&gt;0,RANK(Q2156,(N2156:P2156,Q2156:AE2156)),0)</f>
        <v>0</v>
      </c>
      <c r="BC2156" s="7">
        <f>IF(R2156&gt;0,RANK(R2156,(N2156:P2156,Q2156:AE2156)),0)</f>
        <v>0</v>
      </c>
      <c r="BD2156" s="7">
        <f>IF(T2156&gt;0,RANK(T2156,(N2156:P2156,Q2156:AE2156)),0)</f>
        <v>0</v>
      </c>
      <c r="BE2156" s="7">
        <f>IF(S2156&gt;0,RANK(S2156,(N2156:P2156,Q2156:AE2156)),0)</f>
        <v>0</v>
      </c>
      <c r="BF2156" s="2">
        <f t="shared" si="812"/>
        <v>0</v>
      </c>
      <c r="BG2156" s="2">
        <f t="shared" si="813"/>
        <v>0</v>
      </c>
      <c r="BH2156" s="2">
        <f t="shared" si="814"/>
        <v>0</v>
      </c>
      <c r="BI2156" s="2">
        <f t="shared" si="815"/>
        <v>0</v>
      </c>
      <c r="BK2156" t="s">
        <v>1981</v>
      </c>
      <c r="BL2156" t="s">
        <v>308</v>
      </c>
      <c r="BO2156" s="99">
        <v>50</v>
      </c>
      <c r="BP2156" s="97">
        <v>13</v>
      </c>
      <c r="BQ2156" s="103">
        <f t="shared" si="816"/>
        <v>50013</v>
      </c>
      <c r="BS2156" s="7" t="s">
        <v>2466</v>
      </c>
    </row>
    <row r="2157" spans="1:71" ht="14" hidden="1" customHeight="1" outlineLevel="1" x14ac:dyDescent="0.2">
      <c r="A2157" t="s">
        <v>1711</v>
      </c>
      <c r="B2157" t="s">
        <v>308</v>
      </c>
      <c r="C2157" s="1">
        <f t="shared" si="805"/>
        <v>11460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5</v>
      </c>
      <c r="G2157" s="1">
        <f t="shared" si="806"/>
        <v>2023</v>
      </c>
      <c r="H2157" s="2">
        <f t="shared" si="807"/>
        <v>0.17652705061082025</v>
      </c>
      <c r="I2157" s="2"/>
      <c r="J2157" s="2">
        <f t="shared" si="808"/>
        <v>0.39685863874345551</v>
      </c>
      <c r="K2157" s="2">
        <f t="shared" si="809"/>
        <v>0.5733856893542757</v>
      </c>
      <c r="L2157" s="2">
        <f t="shared" si="810"/>
        <v>4.799301919720768E-3</v>
      </c>
      <c r="M2157" s="2">
        <f t="shared" si="811"/>
        <v>2.4956369982548032E-2</v>
      </c>
      <c r="N2157" s="1">
        <f>SUMIF(Town!$AO$1343:$AO$1588,$BQ2157,Town!N$1343:N$1588)</f>
        <v>4548</v>
      </c>
      <c r="O2157" s="1">
        <f>SUMIF(Town!$AO$1343:$AO$1588,$BQ2157,Town!O$1343:O$1588)</f>
        <v>6571</v>
      </c>
      <c r="P2157" s="1">
        <f>SUMIF(Town!$AO$1343:$AO$1588,$BQ2157,Town!P$1343:P$1588)</f>
        <v>55</v>
      </c>
      <c r="V2157" s="1">
        <f>SUMIF(Town!$AO$1343:$AO$1588,$BQ2157,Town!V$1343:V$1588)</f>
        <v>55</v>
      </c>
      <c r="W2157" s="1">
        <f>SUMIF(Town!$AO$1343:$AO$1588,$BQ2157,Town!W$1343:W$1588)</f>
        <v>40</v>
      </c>
      <c r="X2157" s="1">
        <f>SUMIF(Town!$AO$1343:$AO$1588,$BQ2157,Town!X$1343:X$1588)</f>
        <v>65</v>
      </c>
      <c r="Y2157" s="1">
        <f>SUMIF(Town!$AO$1343:$AO$1588,$BQ2157,Town!Y$1343:Y$1588)</f>
        <v>87</v>
      </c>
      <c r="Z2157" s="1">
        <f>SUMIF(Town!$AO$1343:$AO$1588,$BQ2157,Town!Z$1343:Z$1588)</f>
        <v>39</v>
      </c>
      <c r="BB2157" s="7">
        <f>IF(Q2157&gt;0,RANK(Q2157,(N2157:P2157,Q2157:AE2157)),0)</f>
        <v>0</v>
      </c>
      <c r="BC2157" s="7">
        <f>IF(R2157&gt;0,RANK(R2157,(N2157:P2157,Q2157:AE2157)),0)</f>
        <v>0</v>
      </c>
      <c r="BD2157" s="7">
        <f>IF(T2157&gt;0,RANK(T2157,(N2157:P2157,Q2157:AE2157)),0)</f>
        <v>0</v>
      </c>
      <c r="BE2157" s="7">
        <f>IF(S2157&gt;0,RANK(S2157,(N2157:P2157,Q2157:AE2157)),0)</f>
        <v>0</v>
      </c>
      <c r="BF2157" s="2">
        <f t="shared" si="812"/>
        <v>0</v>
      </c>
      <c r="BG2157" s="2">
        <f t="shared" si="813"/>
        <v>0</v>
      </c>
      <c r="BH2157" s="2">
        <f t="shared" si="814"/>
        <v>0</v>
      </c>
      <c r="BI2157" s="2">
        <f t="shared" si="815"/>
        <v>0</v>
      </c>
      <c r="BK2157" t="s">
        <v>1711</v>
      </c>
      <c r="BL2157" t="s">
        <v>308</v>
      </c>
      <c r="BO2157" s="99">
        <v>50</v>
      </c>
      <c r="BP2157" s="97">
        <v>15</v>
      </c>
      <c r="BQ2157" s="103">
        <f t="shared" si="816"/>
        <v>50015</v>
      </c>
      <c r="BS2157" s="7" t="s">
        <v>2466</v>
      </c>
    </row>
    <row r="2158" spans="1:71" ht="14" hidden="1" customHeight="1" outlineLevel="1" x14ac:dyDescent="0.2">
      <c r="A2158" t="s">
        <v>1082</v>
      </c>
      <c r="B2158" t="s">
        <v>308</v>
      </c>
      <c r="C2158" s="1">
        <f t="shared" si="805"/>
        <v>12582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5</v>
      </c>
      <c r="G2158" s="1">
        <f t="shared" si="806"/>
        <v>3023</v>
      </c>
      <c r="H2158" s="2">
        <f t="shared" si="807"/>
        <v>0.24026386901923383</v>
      </c>
      <c r="I2158" s="2"/>
      <c r="J2158" s="2">
        <f t="shared" si="808"/>
        <v>0.35518995390240027</v>
      </c>
      <c r="K2158" s="2">
        <f t="shared" si="809"/>
        <v>0.59545382292163407</v>
      </c>
      <c r="L2158" s="2">
        <f t="shared" si="810"/>
        <v>6.914639961850262E-3</v>
      </c>
      <c r="M2158" s="2">
        <f t="shared" si="811"/>
        <v>4.2441583214115404E-2</v>
      </c>
      <c r="N2158" s="1">
        <f>SUMIF(Town!$AO$1343:$AO$1588,$BQ2158,Town!N$1343:N$1588)</f>
        <v>4469</v>
      </c>
      <c r="O2158" s="1">
        <f>SUMIF(Town!$AO$1343:$AO$1588,$BQ2158,Town!O$1343:O$1588)</f>
        <v>7492</v>
      </c>
      <c r="P2158" s="1">
        <f>SUMIF(Town!$AO$1343:$AO$1588,$BQ2158,Town!P$1343:P$1588)</f>
        <v>87</v>
      </c>
      <c r="V2158" s="1">
        <f>SUMIF(Town!$AO$1343:$AO$1588,$BQ2158,Town!V$1343:V$1588)</f>
        <v>82</v>
      </c>
      <c r="W2158" s="1">
        <f>SUMIF(Town!$AO$1343:$AO$1588,$BQ2158,Town!W$1343:W$1588)</f>
        <v>49</v>
      </c>
      <c r="X2158" s="1">
        <f>SUMIF(Town!$AO$1343:$AO$1588,$BQ2158,Town!X$1343:X$1588)</f>
        <v>186</v>
      </c>
      <c r="Y2158" s="1">
        <f>SUMIF(Town!$AO$1343:$AO$1588,$BQ2158,Town!Y$1343:Y$1588)</f>
        <v>142</v>
      </c>
      <c r="Z2158" s="1">
        <f>SUMIF(Town!$AO$1343:$AO$1588,$BQ2158,Town!Z$1343:Z$1588)</f>
        <v>75</v>
      </c>
      <c r="BB2158" s="7">
        <f>IF(Q2158&gt;0,RANK(Q2158,(N2158:P2158,Q2158:AE2158)),0)</f>
        <v>0</v>
      </c>
      <c r="BC2158" s="7">
        <f>IF(R2158&gt;0,RANK(R2158,(N2158:P2158,Q2158:AE2158)),0)</f>
        <v>0</v>
      </c>
      <c r="BD2158" s="7">
        <f>IF(T2158&gt;0,RANK(T2158,(N2158:P2158,Q2158:AE2158)),0)</f>
        <v>0</v>
      </c>
      <c r="BE2158" s="7">
        <f>IF(S2158&gt;0,RANK(S2158,(N2158:P2158,Q2158:AE2158)),0)</f>
        <v>0</v>
      </c>
      <c r="BF2158" s="2">
        <f t="shared" si="812"/>
        <v>0</v>
      </c>
      <c r="BG2158" s="2">
        <f t="shared" si="813"/>
        <v>0</v>
      </c>
      <c r="BH2158" s="2">
        <f t="shared" si="814"/>
        <v>0</v>
      </c>
      <c r="BI2158" s="2">
        <f t="shared" si="815"/>
        <v>0</v>
      </c>
      <c r="BK2158" t="s">
        <v>1082</v>
      </c>
      <c r="BL2158" t="s">
        <v>308</v>
      </c>
      <c r="BO2158" s="99">
        <v>50</v>
      </c>
      <c r="BP2158" s="97">
        <v>17</v>
      </c>
      <c r="BQ2158" s="103">
        <f t="shared" si="816"/>
        <v>50017</v>
      </c>
      <c r="BS2158" s="7" t="s">
        <v>2466</v>
      </c>
    </row>
    <row r="2159" spans="1:71" ht="14" hidden="1" customHeight="1" outlineLevel="1" x14ac:dyDescent="0.2">
      <c r="A2159" t="s">
        <v>430</v>
      </c>
      <c r="B2159" t="s">
        <v>308</v>
      </c>
      <c r="C2159" s="1">
        <f t="shared" si="805"/>
        <v>9950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4</v>
      </c>
      <c r="G2159" s="1">
        <f t="shared" si="806"/>
        <v>3528</v>
      </c>
      <c r="H2159" s="2">
        <f t="shared" si="807"/>
        <v>0.35457286432160806</v>
      </c>
      <c r="I2159" s="2"/>
      <c r="J2159" s="2">
        <f t="shared" si="808"/>
        <v>0.30251256281407035</v>
      </c>
      <c r="K2159" s="2">
        <f t="shared" si="809"/>
        <v>0.65708542713567841</v>
      </c>
      <c r="L2159" s="2">
        <f t="shared" si="810"/>
        <v>8.6432160804020101E-3</v>
      </c>
      <c r="M2159" s="2">
        <f t="shared" si="811"/>
        <v>3.1758793969849222E-2</v>
      </c>
      <c r="N2159" s="1">
        <f>SUMIF(Town!$AO$1343:$AO$1588,$BQ2159,Town!N$1343:N$1588)</f>
        <v>3010</v>
      </c>
      <c r="O2159" s="1">
        <f>SUMIF(Town!$AO$1343:$AO$1588,$BQ2159,Town!O$1343:O$1588)</f>
        <v>6538</v>
      </c>
      <c r="P2159" s="1">
        <f>SUMIF(Town!$AO$1343:$AO$1588,$BQ2159,Town!P$1343:P$1588)</f>
        <v>86</v>
      </c>
      <c r="V2159" s="1">
        <f>SUMIF(Town!$AO$1343:$AO$1588,$BQ2159,Town!V$1343:V$1588)</f>
        <v>72</v>
      </c>
      <c r="W2159" s="1">
        <f>SUMIF(Town!$AO$1343:$AO$1588,$BQ2159,Town!W$1343:W$1588)</f>
        <v>51</v>
      </c>
      <c r="X2159" s="1">
        <f>SUMIF(Town!$AO$1343:$AO$1588,$BQ2159,Town!X$1343:X$1588)</f>
        <v>47</v>
      </c>
      <c r="Y2159" s="1">
        <f>SUMIF(Town!$AO$1343:$AO$1588,$BQ2159,Town!Y$1343:Y$1588)</f>
        <v>91</v>
      </c>
      <c r="Z2159" s="1">
        <f>SUMIF(Town!$AO$1343:$AO$1588,$BQ2159,Town!Z$1343:Z$1588)</f>
        <v>55</v>
      </c>
      <c r="BB2159" s="7">
        <f>IF(Q2159&gt;0,RANK(Q2159,(N2159:P2159,Q2159:AE2159)),0)</f>
        <v>0</v>
      </c>
      <c r="BC2159" s="7">
        <f>IF(R2159&gt;0,RANK(R2159,(N2159:P2159,Q2159:AE2159)),0)</f>
        <v>0</v>
      </c>
      <c r="BD2159" s="7">
        <f>IF(T2159&gt;0,RANK(T2159,(N2159:P2159,Q2159:AE2159)),0)</f>
        <v>0</v>
      </c>
      <c r="BE2159" s="7">
        <f>IF(S2159&gt;0,RANK(S2159,(N2159:P2159,Q2159:AE2159)),0)</f>
        <v>0</v>
      </c>
      <c r="BF2159" s="2">
        <f t="shared" si="812"/>
        <v>0</v>
      </c>
      <c r="BG2159" s="2">
        <f t="shared" si="813"/>
        <v>0</v>
      </c>
      <c r="BH2159" s="2">
        <f t="shared" si="814"/>
        <v>0</v>
      </c>
      <c r="BI2159" s="2">
        <f t="shared" si="815"/>
        <v>0</v>
      </c>
      <c r="BK2159" t="s">
        <v>430</v>
      </c>
      <c r="BL2159" t="s">
        <v>308</v>
      </c>
      <c r="BO2159" s="99">
        <v>50</v>
      </c>
      <c r="BP2159" s="97">
        <v>19</v>
      </c>
      <c r="BQ2159" s="103">
        <f t="shared" si="816"/>
        <v>50019</v>
      </c>
      <c r="BS2159" s="7" t="s">
        <v>2466</v>
      </c>
    </row>
    <row r="2160" spans="1:71" ht="14" hidden="1" customHeight="1" outlineLevel="1" x14ac:dyDescent="0.2">
      <c r="A2160" t="s">
        <v>557</v>
      </c>
      <c r="B2160" t="s">
        <v>308</v>
      </c>
      <c r="C2160" s="1">
        <f t="shared" si="805"/>
        <v>24473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5</v>
      </c>
      <c r="G2160" s="1">
        <f t="shared" si="806"/>
        <v>8592</v>
      </c>
      <c r="H2160" s="2">
        <f t="shared" si="807"/>
        <v>0.35108078290360806</v>
      </c>
      <c r="I2160" s="2"/>
      <c r="J2160" s="2">
        <f t="shared" si="808"/>
        <v>0.28758223348179629</v>
      </c>
      <c r="K2160" s="2">
        <f t="shared" si="809"/>
        <v>0.63866301638540435</v>
      </c>
      <c r="L2160" s="2">
        <f t="shared" si="810"/>
        <v>9.3572508478731668E-3</v>
      </c>
      <c r="M2160" s="2">
        <f t="shared" si="811"/>
        <v>6.4397499284926135E-2</v>
      </c>
      <c r="N2160" s="1">
        <f>SUMIF(Town!$AO$1343:$AO$1588,$BQ2160,Town!N$1343:N$1588)</f>
        <v>7038</v>
      </c>
      <c r="O2160" s="1">
        <f>SUMIF(Town!$AO$1343:$AO$1588,$BQ2160,Town!O$1343:O$1588)</f>
        <v>15630</v>
      </c>
      <c r="P2160" s="1">
        <f>SUMIF(Town!$AO$1343:$AO$1588,$BQ2160,Town!P$1343:P$1588)</f>
        <v>229</v>
      </c>
      <c r="V2160" s="1">
        <f>SUMIF(Town!$AO$1343:$AO$1588,$BQ2160,Town!V$1343:V$1588)</f>
        <v>137</v>
      </c>
      <c r="W2160" s="1">
        <f>SUMIF(Town!$AO$1343:$AO$1588,$BQ2160,Town!W$1343:W$1588)</f>
        <v>152</v>
      </c>
      <c r="X2160" s="1">
        <f>SUMIF(Town!$AO$1343:$AO$1588,$BQ2160,Town!X$1343:X$1588)</f>
        <v>128</v>
      </c>
      <c r="Y2160" s="1">
        <f>SUMIF(Town!$AO$1343:$AO$1588,$BQ2160,Town!Y$1343:Y$1588)</f>
        <v>341</v>
      </c>
      <c r="Z2160" s="1">
        <f>SUMIF(Town!$AO$1343:$AO$1588,$BQ2160,Town!Z$1343:Z$1588)</f>
        <v>818</v>
      </c>
      <c r="BB2160" s="7">
        <f>IF(Q2160&gt;0,RANK(Q2160,(N2160:P2160,Q2160:AE2160)),0)</f>
        <v>0</v>
      </c>
      <c r="BC2160" s="7">
        <f>IF(R2160&gt;0,RANK(R2160,(N2160:P2160,Q2160:AE2160)),0)</f>
        <v>0</v>
      </c>
      <c r="BD2160" s="7">
        <f>IF(T2160&gt;0,RANK(T2160,(N2160:P2160,Q2160:AE2160)),0)</f>
        <v>0</v>
      </c>
      <c r="BE2160" s="7">
        <f>IF(S2160&gt;0,RANK(S2160,(N2160:P2160,Q2160:AE2160)),0)</f>
        <v>0</v>
      </c>
      <c r="BF2160" s="2">
        <f t="shared" si="812"/>
        <v>0</v>
      </c>
      <c r="BG2160" s="2">
        <f t="shared" si="813"/>
        <v>0</v>
      </c>
      <c r="BH2160" s="2">
        <f t="shared" si="814"/>
        <v>0</v>
      </c>
      <c r="BI2160" s="2">
        <f t="shared" si="815"/>
        <v>0</v>
      </c>
      <c r="BK2160" t="s">
        <v>557</v>
      </c>
      <c r="BL2160" t="s">
        <v>308</v>
      </c>
      <c r="BO2160" s="99">
        <v>50</v>
      </c>
      <c r="BP2160" s="97">
        <v>21</v>
      </c>
      <c r="BQ2160" s="103">
        <f t="shared" si="816"/>
        <v>50021</v>
      </c>
      <c r="BS2160" s="7" t="s">
        <v>2466</v>
      </c>
    </row>
    <row r="2161" spans="1:71" ht="14" hidden="1" customHeight="1" outlineLevel="1" x14ac:dyDescent="0.2">
      <c r="A2161" t="s">
        <v>257</v>
      </c>
      <c r="B2161" t="s">
        <v>308</v>
      </c>
      <c r="C2161" s="1">
        <f t="shared" si="805"/>
        <v>27412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6</v>
      </c>
      <c r="G2161" s="1">
        <f t="shared" si="806"/>
        <v>3842</v>
      </c>
      <c r="H2161" s="2">
        <f t="shared" si="807"/>
        <v>0.14015759521377499</v>
      </c>
      <c r="I2161" s="2"/>
      <c r="J2161" s="2">
        <f t="shared" si="808"/>
        <v>0.41368743615934628</v>
      </c>
      <c r="K2161" s="2">
        <f t="shared" si="809"/>
        <v>0.55384503137312124</v>
      </c>
      <c r="L2161" s="2">
        <f t="shared" si="810"/>
        <v>4.8518896833503579E-3</v>
      </c>
      <c r="M2161" s="2">
        <f t="shared" si="811"/>
        <v>2.7615642784182066E-2</v>
      </c>
      <c r="N2161" s="1">
        <f>SUMIF(Town!$AO$1343:$AO$1588,$BQ2161,Town!N$1343:N$1588)</f>
        <v>11340</v>
      </c>
      <c r="O2161" s="1">
        <f>SUMIF(Town!$AO$1343:$AO$1588,$BQ2161,Town!O$1343:O$1588)</f>
        <v>15182</v>
      </c>
      <c r="P2161" s="1">
        <f>SUMIF(Town!$AO$1343:$AO$1588,$BQ2161,Town!P$1343:P$1588)</f>
        <v>133</v>
      </c>
      <c r="V2161" s="1">
        <f>SUMIF(Town!$AO$1343:$AO$1588,$BQ2161,Town!V$1343:V$1588)</f>
        <v>154</v>
      </c>
      <c r="W2161" s="1">
        <f>SUMIF(Town!$AO$1343:$AO$1588,$BQ2161,Town!W$1343:W$1588)</f>
        <v>113</v>
      </c>
      <c r="X2161" s="1">
        <f>SUMIF(Town!$AO$1343:$AO$1588,$BQ2161,Town!X$1343:X$1588)</f>
        <v>174</v>
      </c>
      <c r="Y2161" s="1">
        <f>SUMIF(Town!$AO$1343:$AO$1588,$BQ2161,Town!Y$1343:Y$1588)</f>
        <v>211</v>
      </c>
      <c r="Z2161" s="1">
        <f>SUMIF(Town!$AO$1343:$AO$1588,$BQ2161,Town!Z$1343:Z$1588)</f>
        <v>105</v>
      </c>
      <c r="BB2161" s="7">
        <f>IF(Q2161&gt;0,RANK(Q2161,(N2161:P2161,Q2161:AE2161)),0)</f>
        <v>0</v>
      </c>
      <c r="BC2161" s="7">
        <f>IF(R2161&gt;0,RANK(R2161,(N2161:P2161,Q2161:AE2161)),0)</f>
        <v>0</v>
      </c>
      <c r="BD2161" s="7">
        <f>IF(T2161&gt;0,RANK(T2161,(N2161:P2161,Q2161:AE2161)),0)</f>
        <v>0</v>
      </c>
      <c r="BE2161" s="7">
        <f>IF(S2161&gt;0,RANK(S2161,(N2161:P2161,Q2161:AE2161)),0)</f>
        <v>0</v>
      </c>
      <c r="BF2161" s="2">
        <f t="shared" si="812"/>
        <v>0</v>
      </c>
      <c r="BG2161" s="2">
        <f t="shared" si="813"/>
        <v>0</v>
      </c>
      <c r="BH2161" s="2">
        <f t="shared" si="814"/>
        <v>0</v>
      </c>
      <c r="BI2161" s="2">
        <f t="shared" si="815"/>
        <v>0</v>
      </c>
      <c r="BK2161" t="s">
        <v>257</v>
      </c>
      <c r="BL2161" t="s">
        <v>308</v>
      </c>
      <c r="BO2161" s="99">
        <v>50</v>
      </c>
      <c r="BP2161" s="97">
        <v>23</v>
      </c>
      <c r="BQ2161" s="103">
        <f t="shared" si="816"/>
        <v>50023</v>
      </c>
      <c r="BS2161" s="7" t="s">
        <v>2466</v>
      </c>
    </row>
    <row r="2162" spans="1:71" ht="14" hidden="1" customHeight="1" outlineLevel="1" x14ac:dyDescent="0.2">
      <c r="A2162" t="s">
        <v>2145</v>
      </c>
      <c r="B2162" t="s">
        <v>308</v>
      </c>
      <c r="C2162" s="1">
        <f t="shared" si="805"/>
        <v>19068</v>
      </c>
      <c r="D2162" s="7">
        <f>IF(N2162&gt;0, RANK(N2162,(N2162:P2162,Q2162:AE2162)),0)</f>
        <v>1</v>
      </c>
      <c r="E2162" s="7">
        <f>IF(O2162&gt;0,RANK(O2162,(N2162:P2162,Q2162:AE2162)),0)</f>
        <v>2</v>
      </c>
      <c r="F2162" s="7">
        <f>IF(P2162&gt;0,RANK(P2162,(N2162:P2162,Q2162:AE2162)),0)</f>
        <v>4</v>
      </c>
      <c r="G2162" s="1">
        <f t="shared" si="806"/>
        <v>3515</v>
      </c>
      <c r="H2162" s="2">
        <f t="shared" si="807"/>
        <v>0.18434025592615902</v>
      </c>
      <c r="I2162" s="2"/>
      <c r="J2162" s="2">
        <f t="shared" si="808"/>
        <v>0.56156912104048673</v>
      </c>
      <c r="K2162" s="2">
        <f t="shared" si="809"/>
        <v>0.37722886511432768</v>
      </c>
      <c r="L2162" s="2">
        <f t="shared" si="810"/>
        <v>1.3897629536396056E-2</v>
      </c>
      <c r="M2162" s="2">
        <f t="shared" si="811"/>
        <v>4.7304384308789534E-2</v>
      </c>
      <c r="N2162" s="1">
        <f>SUMIF(Town!$AO$1343:$AO$1588,$BQ2162,Town!N$1343:N$1588)</f>
        <v>10708</v>
      </c>
      <c r="O2162" s="1">
        <f>SUMIF(Town!$AO$1343:$AO$1588,$BQ2162,Town!O$1343:O$1588)</f>
        <v>7193</v>
      </c>
      <c r="P2162" s="1">
        <f>SUMIF(Town!$AO$1343:$AO$1588,$BQ2162,Town!P$1343:P$1588)</f>
        <v>265</v>
      </c>
      <c r="V2162" s="1">
        <f>SUMIF(Town!$AO$1343:$AO$1588,$BQ2162,Town!V$1343:V$1588)</f>
        <v>313</v>
      </c>
      <c r="W2162" s="1">
        <f>SUMIF(Town!$AO$1343:$AO$1588,$BQ2162,Town!W$1343:W$1588)</f>
        <v>48</v>
      </c>
      <c r="X2162" s="1">
        <f>SUMIF(Town!$AO$1343:$AO$1588,$BQ2162,Town!X$1343:X$1588)</f>
        <v>141</v>
      </c>
      <c r="Y2162" s="1">
        <f>SUMIF(Town!$AO$1343:$AO$1588,$BQ2162,Town!Y$1343:Y$1588)</f>
        <v>262</v>
      </c>
      <c r="Z2162" s="1">
        <f>SUMIF(Town!$AO$1343:$AO$1588,$BQ2162,Town!Z$1343:Z$1588)</f>
        <v>138</v>
      </c>
      <c r="BB2162" s="7">
        <f>IF(Q2162&gt;0,RANK(Q2162,(N2162:P2162,Q2162:AE2162)),0)</f>
        <v>0</v>
      </c>
      <c r="BC2162" s="7">
        <f>IF(R2162&gt;0,RANK(R2162,(N2162:P2162,Q2162:AE2162)),0)</f>
        <v>0</v>
      </c>
      <c r="BD2162" s="7">
        <f>IF(T2162&gt;0,RANK(T2162,(N2162:P2162,Q2162:AE2162)),0)</f>
        <v>0</v>
      </c>
      <c r="BE2162" s="7">
        <f>IF(S2162&gt;0,RANK(S2162,(N2162:P2162,Q2162:AE2162)),0)</f>
        <v>0</v>
      </c>
      <c r="BF2162" s="2">
        <f t="shared" si="812"/>
        <v>0</v>
      </c>
      <c r="BG2162" s="2">
        <f t="shared" si="813"/>
        <v>0</v>
      </c>
      <c r="BH2162" s="2">
        <f t="shared" si="814"/>
        <v>0</v>
      </c>
      <c r="BI2162" s="2">
        <f t="shared" si="815"/>
        <v>0</v>
      </c>
      <c r="BK2162" t="s">
        <v>2145</v>
      </c>
      <c r="BL2162" t="s">
        <v>308</v>
      </c>
      <c r="BO2162" s="99">
        <v>50</v>
      </c>
      <c r="BP2162" s="97">
        <v>25</v>
      </c>
      <c r="BQ2162" s="103">
        <f t="shared" si="816"/>
        <v>50025</v>
      </c>
      <c r="BS2162" s="7" t="s">
        <v>2466</v>
      </c>
    </row>
    <row r="2163" spans="1:71" ht="14" hidden="1" customHeight="1" outlineLevel="1" x14ac:dyDescent="0.2">
      <c r="A2163" t="s">
        <v>1428</v>
      </c>
      <c r="B2163" t="s">
        <v>308</v>
      </c>
      <c r="C2163" s="1">
        <f t="shared" si="805"/>
        <v>25204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4</v>
      </c>
      <c r="G2163" s="1">
        <f t="shared" si="806"/>
        <v>3065</v>
      </c>
      <c r="H2163" s="2">
        <f t="shared" si="807"/>
        <v>0.12160768132042533</v>
      </c>
      <c r="I2163" s="2"/>
      <c r="J2163" s="2">
        <f t="shared" si="808"/>
        <v>0.40711791779082684</v>
      </c>
      <c r="K2163" s="2">
        <f t="shared" si="809"/>
        <v>0.52872559911125216</v>
      </c>
      <c r="L2163" s="2">
        <f t="shared" si="810"/>
        <v>1.1426757657514681E-2</v>
      </c>
      <c r="M2163" s="2">
        <f t="shared" si="811"/>
        <v>5.2729725440406314E-2</v>
      </c>
      <c r="N2163" s="1">
        <f>SUMIF(Town!$AO$1343:$AO$1588,$BQ2163,Town!N$1343:N$1588)</f>
        <v>10261</v>
      </c>
      <c r="O2163" s="1">
        <f>SUMIF(Town!$AO$1343:$AO$1588,$BQ2163,Town!O$1343:O$1588)</f>
        <v>13326</v>
      </c>
      <c r="P2163" s="1">
        <f>SUMIF(Town!$AO$1343:$AO$1588,$BQ2163,Town!P$1343:P$1588)</f>
        <v>288</v>
      </c>
      <c r="V2163" s="1">
        <f>SUMIF(Town!$AO$1343:$AO$1588,$BQ2163,Town!V$1343:V$1588)</f>
        <v>171</v>
      </c>
      <c r="W2163" s="1">
        <f>SUMIF(Town!$AO$1343:$AO$1588,$BQ2163,Town!W$1343:W$1588)</f>
        <v>136</v>
      </c>
      <c r="X2163" s="1">
        <f>SUMIF(Town!$AO$1343:$AO$1588,$BQ2163,Town!X$1343:X$1588)</f>
        <v>228</v>
      </c>
      <c r="Y2163" s="1">
        <f>SUMIF(Town!$AO$1343:$AO$1588,$BQ2163,Town!Y$1343:Y$1588)</f>
        <v>608</v>
      </c>
      <c r="Z2163" s="1">
        <f>SUMIF(Town!$AO$1343:$AO$1588,$BQ2163,Town!Z$1343:Z$1588)</f>
        <v>186</v>
      </c>
      <c r="BB2163" s="7">
        <f>IF(Q2163&gt;0,RANK(Q2163,(N2163:P2163,Q2163:AE2163)),0)</f>
        <v>0</v>
      </c>
      <c r="BC2163" s="7">
        <f>IF(R2163&gt;0,RANK(R2163,(N2163:P2163,Q2163:AE2163)),0)</f>
        <v>0</v>
      </c>
      <c r="BD2163" s="7">
        <f>IF(T2163&gt;0,RANK(T2163,(N2163:P2163,Q2163:AE2163)),0)</f>
        <v>0</v>
      </c>
      <c r="BE2163" s="7">
        <f>IF(S2163&gt;0,RANK(S2163,(N2163:P2163,Q2163:AE2163)),0)</f>
        <v>0</v>
      </c>
      <c r="BF2163" s="2">
        <f t="shared" si="812"/>
        <v>0</v>
      </c>
      <c r="BG2163" s="2">
        <f t="shared" si="813"/>
        <v>0</v>
      </c>
      <c r="BH2163" s="2">
        <f t="shared" si="814"/>
        <v>0</v>
      </c>
      <c r="BI2163" s="2">
        <f t="shared" si="815"/>
        <v>0</v>
      </c>
      <c r="BK2163" t="s">
        <v>1428</v>
      </c>
      <c r="BL2163" t="s">
        <v>308</v>
      </c>
      <c r="BO2163" s="99">
        <v>50</v>
      </c>
      <c r="BP2163" s="97">
        <v>27</v>
      </c>
      <c r="BQ2163" s="103">
        <f t="shared" si="816"/>
        <v>50027</v>
      </c>
      <c r="BS2163" s="7" t="s">
        <v>2466</v>
      </c>
    </row>
    <row r="2164" spans="1:71" ht="14" customHeight="1" collapsed="1" x14ac:dyDescent="0.2">
      <c r="A2164" t="s">
        <v>814</v>
      </c>
      <c r="B2164" t="s">
        <v>260</v>
      </c>
      <c r="C2164" s="1">
        <f t="shared" si="805"/>
        <v>274087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5</v>
      </c>
      <c r="G2164" s="1">
        <f t="shared" si="806"/>
        <v>40926</v>
      </c>
      <c r="H2164" s="2">
        <f t="shared" si="807"/>
        <v>0.149317552455972</v>
      </c>
      <c r="I2164" s="2"/>
      <c r="J2164" s="2">
        <f t="shared" si="808"/>
        <v>0.40255466330033896</v>
      </c>
      <c r="K2164" s="2">
        <f t="shared" si="809"/>
        <v>0.55187221575631096</v>
      </c>
      <c r="L2164" s="2">
        <f t="shared" si="810"/>
        <v>7.7676066358492012E-3</v>
      </c>
      <c r="M2164" s="2">
        <f t="shared" si="811"/>
        <v>3.7805514307500884E-2</v>
      </c>
      <c r="N2164" s="1">
        <f>SUM(N2150:N2163)</f>
        <v>110335</v>
      </c>
      <c r="O2164" s="1">
        <f>SUM(O2150:O2163)</f>
        <v>151261</v>
      </c>
      <c r="P2164" s="1">
        <f>SUM(P2150:P2163)</f>
        <v>2129</v>
      </c>
      <c r="V2164" s="1">
        <f>SUM(V2150:V2163)</f>
        <v>1839</v>
      </c>
      <c r="W2164" s="1">
        <f>SUM(W2150:W2163)</f>
        <v>1115</v>
      </c>
      <c r="X2164" s="1">
        <f>SUM(X2150:X2163)</f>
        <v>1855</v>
      </c>
      <c r="Y2164" s="1">
        <f>SUM(Y2150:Y2163)</f>
        <v>3266</v>
      </c>
      <c r="Z2164" s="1">
        <f>SUM(Z2150:Z2163)</f>
        <v>2287</v>
      </c>
      <c r="BB2164" s="7">
        <f>IF(Q2164&gt;0,RANK(Q2164,(N2164:P2164,Q2164:AE2164)),0)</f>
        <v>0</v>
      </c>
      <c r="BC2164" s="7">
        <f>IF(R2164&gt;0,RANK(R2164,(N2164:P2164,Q2164:AE2164)),0)</f>
        <v>0</v>
      </c>
      <c r="BD2164" s="7">
        <f>IF(T2164&gt;0,RANK(T2164,(N2164:P2164,Q2164:AE2164)),0)</f>
        <v>0</v>
      </c>
      <c r="BE2164" s="7">
        <f>IF(S2164&gt;0,RANK(S2164,(N2164:P2164,Q2164:AE2164)),0)</f>
        <v>0</v>
      </c>
      <c r="BF2164" s="2">
        <f t="shared" si="812"/>
        <v>0</v>
      </c>
      <c r="BG2164" s="2">
        <f t="shared" si="813"/>
        <v>0</v>
      </c>
      <c r="BH2164" s="2">
        <f t="shared" si="814"/>
        <v>0</v>
      </c>
      <c r="BI2164" s="2">
        <f t="shared" si="815"/>
        <v>0</v>
      </c>
      <c r="BK2164" t="s">
        <v>814</v>
      </c>
      <c r="BL2164" t="s">
        <v>260</v>
      </c>
      <c r="BO2164" s="99">
        <v>50</v>
      </c>
      <c r="BP2164" s="97"/>
      <c r="BQ2164" s="99">
        <v>50</v>
      </c>
      <c r="BS2164" s="7" t="s">
        <v>887</v>
      </c>
    </row>
    <row r="2165" spans="1:71" ht="14" customHeight="1" x14ac:dyDescent="0.2">
      <c r="C2165" s="1"/>
      <c r="E2165" s="7"/>
      <c r="F2165" s="7"/>
      <c r="I2165" s="2"/>
      <c r="Q2165" s="61"/>
      <c r="R2165" s="61"/>
      <c r="S2165" s="61"/>
      <c r="T2165" s="61"/>
      <c r="U2165" s="61"/>
      <c r="V2165" s="61"/>
      <c r="W2165" s="61"/>
      <c r="X2165" s="61"/>
      <c r="Y2165" s="61"/>
      <c r="Z2165" s="61"/>
      <c r="BB2165" s="7"/>
      <c r="BC2165" s="7"/>
      <c r="BD2165" s="7"/>
      <c r="BE2165" s="7"/>
      <c r="BO2165" s="99"/>
      <c r="BP2165" s="97"/>
    </row>
    <row r="2166" spans="1:71" ht="14" hidden="1" customHeight="1" outlineLevel="1" x14ac:dyDescent="0.2">
      <c r="A2166" t="s">
        <v>1439</v>
      </c>
      <c r="B2166" t="s">
        <v>2296</v>
      </c>
      <c r="C2166" s="1">
        <f t="shared" ref="C2166:C2197" si="817">SUM(N2166:AY2166)</f>
        <v>9291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4</v>
      </c>
      <c r="G2166" s="1">
        <f t="shared" ref="G2166:G2180" si="818">IF(C2166&gt;0,MAX(N2166:P2166)-LARGE(N2166:P2166,2),0)</f>
        <v>1317</v>
      </c>
      <c r="H2166" s="2">
        <f t="shared" ref="H2166:H2180" si="819">IF(C2166&gt;0,G2166/C2166,0)</f>
        <v>0.1417500807232806</v>
      </c>
      <c r="I2166" s="2"/>
      <c r="J2166" s="2">
        <f t="shared" ref="J2166:J2197" si="820">IF($C2166=0,"-",N2166/$C2166)</f>
        <v>0.41890001076310407</v>
      </c>
      <c r="K2166" s="2">
        <f t="shared" ref="K2166:K2197" si="821">IF($C2166=0,"-",O2166/$C2166)</f>
        <v>0.56065009148638467</v>
      </c>
      <c r="L2166" s="2">
        <f t="shared" ref="L2166:L2197" si="822">IF($C2166=0,"-",P2166/$C2166)</f>
        <v>7.2112797330750192E-3</v>
      </c>
      <c r="M2166" s="2">
        <f t="shared" ref="M2166:M2197" si="823">IF(C2166=0,"-",(1-J2166-K2166-L2166))</f>
        <v>1.3238618017436296E-2</v>
      </c>
      <c r="N2166" s="1">
        <v>3892</v>
      </c>
      <c r="O2166" s="1">
        <v>5209</v>
      </c>
      <c r="P2166" s="1">
        <v>67</v>
      </c>
      <c r="Q2166" s="61">
        <v>68</v>
      </c>
      <c r="R2166" s="61">
        <v>42</v>
      </c>
      <c r="S2166" s="61"/>
      <c r="T2166" s="61"/>
      <c r="U2166" s="61"/>
      <c r="V2166" s="61"/>
      <c r="W2166" s="61">
        <v>2</v>
      </c>
      <c r="X2166" s="61">
        <v>11</v>
      </c>
      <c r="Y2166" s="61">
        <v>0</v>
      </c>
      <c r="Z2166" s="6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BB2166" s="7">
        <f>IF(Q2166&gt;0,RANK(Q2166,(N2166:P2166,Q2166:AE2166)),0)</f>
        <v>3</v>
      </c>
      <c r="BC2166" s="7">
        <f>IF(R2166&gt;0,RANK(R2166,(N2166:P2166,Q2166:AE2166)),0)</f>
        <v>5</v>
      </c>
      <c r="BD2166" s="7">
        <f>IF(T2166&gt;0,RANK(T2166,(N2166:P2166,Q2166:AE2166)),0)</f>
        <v>0</v>
      </c>
      <c r="BE2166" s="7">
        <f>IF(S2166&gt;0,RANK(S2166,(N2166:P2166,Q2166:AE2166)),0)</f>
        <v>0</v>
      </c>
      <c r="BF2166" s="2">
        <f t="shared" ref="BF2166:BF2197" si="824">IF($C2166=0,"-",Q2166/$C2166)</f>
        <v>7.3189107738671835E-3</v>
      </c>
      <c r="BG2166" s="2">
        <f t="shared" ref="BG2166:BG2197" si="825">IF($C2166=0,"-",R2166/$C2166)</f>
        <v>4.5205037132709071E-3</v>
      </c>
      <c r="BH2166" s="2">
        <f t="shared" ref="BH2166:BH2197" si="826">IF($C2166=0,"-",T2166/$C2166)</f>
        <v>0</v>
      </c>
      <c r="BI2166" s="2">
        <f t="shared" ref="BI2166:BI2197" si="827">IF($C2166=0,"-",S2166/$C2166)</f>
        <v>0</v>
      </c>
      <c r="BK2166" t="s">
        <v>1439</v>
      </c>
      <c r="BL2166" t="s">
        <v>2296</v>
      </c>
      <c r="BO2166" s="99">
        <v>55</v>
      </c>
      <c r="BP2166" s="97">
        <v>1</v>
      </c>
      <c r="BQ2166" s="103">
        <f t="shared" ref="BQ2166:BQ2197" si="828">BO2166*1000+BP2166</f>
        <v>55001</v>
      </c>
      <c r="BS2166" s="7" t="s">
        <v>2466</v>
      </c>
    </row>
    <row r="2167" spans="1:71" ht="14" hidden="1" customHeight="1" outlineLevel="1" x14ac:dyDescent="0.2">
      <c r="A2167" t="s">
        <v>1710</v>
      </c>
      <c r="B2167" t="s">
        <v>2296</v>
      </c>
      <c r="C2167" s="1">
        <f t="shared" si="817"/>
        <v>6920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3</v>
      </c>
      <c r="G2167" s="1">
        <f t="shared" si="818"/>
        <v>1584</v>
      </c>
      <c r="H2167" s="2">
        <f t="shared" si="819"/>
        <v>0.22890173410404624</v>
      </c>
      <c r="I2167" s="2"/>
      <c r="J2167" s="2">
        <f t="shared" si="820"/>
        <v>0.60231213872832368</v>
      </c>
      <c r="K2167" s="2">
        <f t="shared" si="821"/>
        <v>0.37341040462427744</v>
      </c>
      <c r="L2167" s="2">
        <f t="shared" si="822"/>
        <v>8.3815028901734097E-3</v>
      </c>
      <c r="M2167" s="2">
        <f t="shared" si="823"/>
        <v>1.5895953757225478E-2</v>
      </c>
      <c r="N2167" s="1">
        <v>4168</v>
      </c>
      <c r="O2167" s="1">
        <v>2584</v>
      </c>
      <c r="P2167" s="1">
        <v>58</v>
      </c>
      <c r="Q2167" s="61">
        <v>49</v>
      </c>
      <c r="R2167" s="61">
        <v>48</v>
      </c>
      <c r="S2167" s="61"/>
      <c r="T2167" s="61"/>
      <c r="U2167" s="61"/>
      <c r="V2167" s="61"/>
      <c r="W2167" s="61">
        <v>4</v>
      </c>
      <c r="X2167" s="61">
        <v>9</v>
      </c>
      <c r="Y2167" s="61">
        <v>0</v>
      </c>
      <c r="Z2167" s="6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BB2167" s="7">
        <f>IF(Q2167&gt;0,RANK(Q2167,(N2167:P2167,Q2167:AE2167)),0)</f>
        <v>4</v>
      </c>
      <c r="BC2167" s="7">
        <f>IF(R2167&gt;0,RANK(R2167,(N2167:P2167,Q2167:AE2167)),0)</f>
        <v>5</v>
      </c>
      <c r="BD2167" s="7">
        <f>IF(T2167&gt;0,RANK(T2167,(N2167:P2167,Q2167:AE2167)),0)</f>
        <v>0</v>
      </c>
      <c r="BE2167" s="7">
        <f>IF(S2167&gt;0,RANK(S2167,(N2167:P2167,Q2167:AE2167)),0)</f>
        <v>0</v>
      </c>
      <c r="BF2167" s="2">
        <f t="shared" si="824"/>
        <v>7.0809248554913294E-3</v>
      </c>
      <c r="BG2167" s="2">
        <f t="shared" si="825"/>
        <v>6.9364161849710983E-3</v>
      </c>
      <c r="BH2167" s="2">
        <f t="shared" si="826"/>
        <v>0</v>
      </c>
      <c r="BI2167" s="2">
        <f t="shared" si="827"/>
        <v>0</v>
      </c>
      <c r="BK2167" t="s">
        <v>1710</v>
      </c>
      <c r="BL2167" t="s">
        <v>2296</v>
      </c>
      <c r="BO2167" s="99">
        <v>55</v>
      </c>
      <c r="BP2167" s="97">
        <v>3</v>
      </c>
      <c r="BQ2167" s="103">
        <f t="shared" si="828"/>
        <v>55003</v>
      </c>
      <c r="BS2167" s="7" t="s">
        <v>2466</v>
      </c>
    </row>
    <row r="2168" spans="1:71" ht="14" hidden="1" customHeight="1" outlineLevel="1" x14ac:dyDescent="0.2">
      <c r="A2168" t="s">
        <v>2494</v>
      </c>
      <c r="B2168" t="s">
        <v>2296</v>
      </c>
      <c r="C2168" s="1">
        <f t="shared" si="817"/>
        <v>18568</v>
      </c>
      <c r="D2168" s="7">
        <f>IF(N2168&gt;0, RANK(N2168,(N2168:P2168,Q2168:AE2168)),0)</f>
        <v>2</v>
      </c>
      <c r="E2168" s="7">
        <f>IF(O2168&gt;0,RANK(O2168,(N2168:P2168,Q2168:AE2168)),0)</f>
        <v>1</v>
      </c>
      <c r="F2168" s="7">
        <f>IF(P2168&gt;0,RANK(P2168,(N2168:P2168,Q2168:AE2168)),0)</f>
        <v>3</v>
      </c>
      <c r="G2168" s="1">
        <f t="shared" si="818"/>
        <v>3032</v>
      </c>
      <c r="H2168" s="2">
        <f t="shared" si="819"/>
        <v>0.16329168461869883</v>
      </c>
      <c r="I2168" s="2"/>
      <c r="J2168" s="2">
        <f t="shared" si="820"/>
        <v>0.41054502369668244</v>
      </c>
      <c r="K2168" s="2">
        <f t="shared" si="821"/>
        <v>0.57383670831538125</v>
      </c>
      <c r="L2168" s="2">
        <f t="shared" si="822"/>
        <v>5.9780267126238688E-3</v>
      </c>
      <c r="M2168" s="2">
        <f t="shared" si="823"/>
        <v>9.6402412753124386E-3</v>
      </c>
      <c r="N2168" s="1">
        <v>7623</v>
      </c>
      <c r="O2168" s="1">
        <v>10655</v>
      </c>
      <c r="P2168" s="1">
        <v>111</v>
      </c>
      <c r="Q2168" s="61">
        <v>99</v>
      </c>
      <c r="R2168" s="61">
        <v>63</v>
      </c>
      <c r="S2168" s="61"/>
      <c r="T2168" s="61"/>
      <c r="U2168" s="61"/>
      <c r="V2168" s="61"/>
      <c r="W2168" s="61">
        <v>1</v>
      </c>
      <c r="X2168" s="61">
        <v>16</v>
      </c>
      <c r="Y2168" s="61">
        <v>0</v>
      </c>
      <c r="Z2168" s="6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BB2168" s="7">
        <f>IF(Q2168&gt;0,RANK(Q2168,(N2168:P2168,Q2168:AE2168)),0)</f>
        <v>4</v>
      </c>
      <c r="BC2168" s="7">
        <f>IF(R2168&gt;0,RANK(R2168,(N2168:P2168,Q2168:AE2168)),0)</f>
        <v>5</v>
      </c>
      <c r="BD2168" s="7">
        <f>IF(T2168&gt;0,RANK(T2168,(N2168:P2168,Q2168:AE2168)),0)</f>
        <v>0</v>
      </c>
      <c r="BE2168" s="7">
        <f>IF(S2168&gt;0,RANK(S2168,(N2168:P2168,Q2168:AE2168)),0)</f>
        <v>0</v>
      </c>
      <c r="BF2168" s="2">
        <f t="shared" si="824"/>
        <v>5.3317535545023701E-3</v>
      </c>
      <c r="BG2168" s="2">
        <f t="shared" si="825"/>
        <v>3.3929340801378714E-3</v>
      </c>
      <c r="BH2168" s="2">
        <f t="shared" si="826"/>
        <v>0</v>
      </c>
      <c r="BI2168" s="2">
        <f t="shared" si="827"/>
        <v>0</v>
      </c>
      <c r="BK2168" t="s">
        <v>2494</v>
      </c>
      <c r="BL2168" t="s">
        <v>2296</v>
      </c>
      <c r="BO2168" s="99">
        <v>55</v>
      </c>
      <c r="BP2168" s="97">
        <v>5</v>
      </c>
      <c r="BQ2168" s="103">
        <f t="shared" si="828"/>
        <v>55005</v>
      </c>
      <c r="BS2168" s="7" t="s">
        <v>2466</v>
      </c>
    </row>
    <row r="2169" spans="1:71" ht="14" hidden="1" customHeight="1" outlineLevel="1" x14ac:dyDescent="0.2">
      <c r="A2169" t="s">
        <v>2495</v>
      </c>
      <c r="B2169" t="s">
        <v>2296</v>
      </c>
      <c r="C2169" s="1">
        <f t="shared" si="817"/>
        <v>8797</v>
      </c>
      <c r="D2169" s="7">
        <f>IF(N2169&gt;0, RANK(N2169,(N2169:P2169,Q2169:AE2169)),0)</f>
        <v>1</v>
      </c>
      <c r="E2169" s="7">
        <f>IF(O2169&gt;0,RANK(O2169,(N2169:P2169,Q2169:AE2169)),0)</f>
        <v>2</v>
      </c>
      <c r="F2169" s="7">
        <f>IF(P2169&gt;0,RANK(P2169,(N2169:P2169,Q2169:AE2169)),0)</f>
        <v>3</v>
      </c>
      <c r="G2169" s="1">
        <f t="shared" si="818"/>
        <v>1694</v>
      </c>
      <c r="H2169" s="2">
        <f t="shared" si="819"/>
        <v>0.19256564737978857</v>
      </c>
      <c r="I2169" s="2"/>
      <c r="J2169" s="2">
        <f t="shared" si="820"/>
        <v>0.58565420029555526</v>
      </c>
      <c r="K2169" s="2">
        <f t="shared" si="821"/>
        <v>0.39308855291576672</v>
      </c>
      <c r="L2169" s="2">
        <f t="shared" si="822"/>
        <v>9.6623849039445264E-3</v>
      </c>
      <c r="M2169" s="2">
        <f t="shared" si="823"/>
        <v>1.1594861884733493E-2</v>
      </c>
      <c r="N2169" s="1">
        <v>5152</v>
      </c>
      <c r="O2169" s="1">
        <v>3458</v>
      </c>
      <c r="P2169" s="1">
        <v>85</v>
      </c>
      <c r="Q2169" s="61">
        <v>51</v>
      </c>
      <c r="R2169" s="61">
        <v>43</v>
      </c>
      <c r="S2169" s="61"/>
      <c r="T2169" s="61"/>
      <c r="U2169" s="61"/>
      <c r="V2169" s="61"/>
      <c r="W2169" s="61">
        <v>1</v>
      </c>
      <c r="X2169" s="61">
        <v>7</v>
      </c>
      <c r="Y2169" s="61">
        <v>0</v>
      </c>
      <c r="Z2169" s="6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BB2169" s="7">
        <f>IF(Q2169&gt;0,RANK(Q2169,(N2169:P2169,Q2169:AE2169)),0)</f>
        <v>4</v>
      </c>
      <c r="BC2169" s="7">
        <f>IF(R2169&gt;0,RANK(R2169,(N2169:P2169,Q2169:AE2169)),0)</f>
        <v>5</v>
      </c>
      <c r="BD2169" s="7">
        <f>IF(T2169&gt;0,RANK(T2169,(N2169:P2169,Q2169:AE2169)),0)</f>
        <v>0</v>
      </c>
      <c r="BE2169" s="7">
        <f>IF(S2169&gt;0,RANK(S2169,(N2169:P2169,Q2169:AE2169)),0)</f>
        <v>0</v>
      </c>
      <c r="BF2169" s="2">
        <f t="shared" si="824"/>
        <v>5.797430942366716E-3</v>
      </c>
      <c r="BG2169" s="2">
        <f t="shared" si="825"/>
        <v>4.8880300102307605E-3</v>
      </c>
      <c r="BH2169" s="2">
        <f t="shared" si="826"/>
        <v>0</v>
      </c>
      <c r="BI2169" s="2">
        <f t="shared" si="827"/>
        <v>0</v>
      </c>
      <c r="BK2169" t="s">
        <v>2495</v>
      </c>
      <c r="BL2169" t="s">
        <v>2296</v>
      </c>
      <c r="BO2169" s="99">
        <v>55</v>
      </c>
      <c r="BP2169" s="97">
        <v>7</v>
      </c>
      <c r="BQ2169" s="103">
        <f t="shared" si="828"/>
        <v>55007</v>
      </c>
      <c r="BS2169" s="7" t="s">
        <v>2466</v>
      </c>
    </row>
    <row r="2170" spans="1:71" ht="14" hidden="1" customHeight="1" outlineLevel="1" x14ac:dyDescent="0.2">
      <c r="A2170" t="s">
        <v>2389</v>
      </c>
      <c r="B2170" t="s">
        <v>2296</v>
      </c>
      <c r="C2170" s="1">
        <f t="shared" si="817"/>
        <v>115669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4</v>
      </c>
      <c r="G2170" s="1">
        <f t="shared" si="818"/>
        <v>9700</v>
      </c>
      <c r="H2170" s="2">
        <f t="shared" si="819"/>
        <v>8.3859979769860551E-2</v>
      </c>
      <c r="I2170" s="2"/>
      <c r="J2170" s="2">
        <f t="shared" si="820"/>
        <v>0.44717253542435742</v>
      </c>
      <c r="K2170" s="2">
        <f t="shared" si="821"/>
        <v>0.53103251519421801</v>
      </c>
      <c r="L2170" s="2">
        <f t="shared" si="822"/>
        <v>7.0027405787203142E-3</v>
      </c>
      <c r="M2170" s="2">
        <f t="shared" si="823"/>
        <v>1.4792208802704251E-2</v>
      </c>
      <c r="N2170" s="1">
        <v>51724</v>
      </c>
      <c r="O2170" s="1">
        <v>61424</v>
      </c>
      <c r="P2170" s="1">
        <v>810</v>
      </c>
      <c r="Q2170" s="61">
        <v>1040</v>
      </c>
      <c r="R2170" s="61">
        <v>509</v>
      </c>
      <c r="S2170" s="61"/>
      <c r="T2170" s="61"/>
      <c r="U2170" s="61"/>
      <c r="V2170" s="61"/>
      <c r="W2170" s="61">
        <v>47</v>
      </c>
      <c r="X2170" s="61">
        <v>115</v>
      </c>
      <c r="Y2170" s="61">
        <v>0</v>
      </c>
      <c r="Z2170" s="6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BB2170" s="7">
        <f>IF(Q2170&gt;0,RANK(Q2170,(N2170:P2170,Q2170:AE2170)),0)</f>
        <v>3</v>
      </c>
      <c r="BC2170" s="7">
        <f>IF(R2170&gt;0,RANK(R2170,(N2170:P2170,Q2170:AE2170)),0)</f>
        <v>5</v>
      </c>
      <c r="BD2170" s="7">
        <f>IF(T2170&gt;0,RANK(T2170,(N2170:P2170,Q2170:AE2170)),0)</f>
        <v>0</v>
      </c>
      <c r="BE2170" s="7">
        <f>IF(S2170&gt;0,RANK(S2170,(N2170:P2170,Q2170:AE2170)),0)</f>
        <v>0</v>
      </c>
      <c r="BF2170" s="2">
        <f t="shared" si="824"/>
        <v>8.991173088727317E-3</v>
      </c>
      <c r="BG2170" s="2">
        <f t="shared" si="825"/>
        <v>4.4004875982328884E-3</v>
      </c>
      <c r="BH2170" s="2">
        <f t="shared" si="826"/>
        <v>0</v>
      </c>
      <c r="BI2170" s="2">
        <f t="shared" si="827"/>
        <v>0</v>
      </c>
      <c r="BK2170" t="s">
        <v>2389</v>
      </c>
      <c r="BL2170" t="s">
        <v>2296</v>
      </c>
      <c r="BO2170" s="99">
        <v>55</v>
      </c>
      <c r="BP2170" s="97">
        <v>9</v>
      </c>
      <c r="BQ2170" s="103">
        <f t="shared" si="828"/>
        <v>55009</v>
      </c>
      <c r="BS2170" s="7" t="s">
        <v>2466</v>
      </c>
    </row>
    <row r="2171" spans="1:71" ht="14" hidden="1" customHeight="1" outlineLevel="1" x14ac:dyDescent="0.2">
      <c r="A2171" t="s">
        <v>2621</v>
      </c>
      <c r="B2171" t="s">
        <v>2296</v>
      </c>
      <c r="C2171" s="1">
        <f t="shared" si="817"/>
        <v>5976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3</v>
      </c>
      <c r="G2171" s="1">
        <f t="shared" si="818"/>
        <v>1078</v>
      </c>
      <c r="H2171" s="2">
        <f t="shared" si="819"/>
        <v>0.18038821954484605</v>
      </c>
      <c r="I2171" s="2"/>
      <c r="J2171" s="2">
        <f t="shared" si="820"/>
        <v>0.3990963855421687</v>
      </c>
      <c r="K2171" s="2">
        <f t="shared" si="821"/>
        <v>0.57948460508701471</v>
      </c>
      <c r="L2171" s="2">
        <f t="shared" si="822"/>
        <v>8.3668005354752342E-3</v>
      </c>
      <c r="M2171" s="2">
        <f t="shared" si="823"/>
        <v>1.3052208835341299E-2</v>
      </c>
      <c r="N2171" s="1">
        <v>2385</v>
      </c>
      <c r="O2171" s="1">
        <v>3463</v>
      </c>
      <c r="P2171" s="1">
        <v>50</v>
      </c>
      <c r="Q2171" s="61">
        <v>40</v>
      </c>
      <c r="R2171" s="61">
        <v>27</v>
      </c>
      <c r="S2171" s="61"/>
      <c r="T2171" s="61"/>
      <c r="U2171" s="61"/>
      <c r="V2171" s="61"/>
      <c r="W2171" s="61">
        <v>1</v>
      </c>
      <c r="X2171" s="61">
        <v>10</v>
      </c>
      <c r="Y2171" s="61">
        <v>0</v>
      </c>
      <c r="Z2171" s="6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BB2171" s="7">
        <f>IF(Q2171&gt;0,RANK(Q2171,(N2171:P2171,Q2171:AE2171)),0)</f>
        <v>4</v>
      </c>
      <c r="BC2171" s="7">
        <f>IF(R2171&gt;0,RANK(R2171,(N2171:P2171,Q2171:AE2171)),0)</f>
        <v>5</v>
      </c>
      <c r="BD2171" s="7">
        <f>IF(T2171&gt;0,RANK(T2171,(N2171:P2171,Q2171:AE2171)),0)</f>
        <v>0</v>
      </c>
      <c r="BE2171" s="7">
        <f>IF(S2171&gt;0,RANK(S2171,(N2171:P2171,Q2171:AE2171)),0)</f>
        <v>0</v>
      </c>
      <c r="BF2171" s="2">
        <f t="shared" si="824"/>
        <v>6.6934404283801874E-3</v>
      </c>
      <c r="BG2171" s="2">
        <f t="shared" si="825"/>
        <v>4.5180722891566263E-3</v>
      </c>
      <c r="BH2171" s="2">
        <f t="shared" si="826"/>
        <v>0</v>
      </c>
      <c r="BI2171" s="2">
        <f t="shared" si="827"/>
        <v>0</v>
      </c>
      <c r="BK2171" t="s">
        <v>2621</v>
      </c>
      <c r="BL2171" t="s">
        <v>2296</v>
      </c>
      <c r="BO2171" s="99">
        <v>55</v>
      </c>
      <c r="BP2171" s="97">
        <v>11</v>
      </c>
      <c r="BQ2171" s="103">
        <f t="shared" si="828"/>
        <v>55011</v>
      </c>
      <c r="BS2171" s="7" t="s">
        <v>2466</v>
      </c>
    </row>
    <row r="2172" spans="1:71" ht="14" hidden="1" customHeight="1" outlineLevel="1" x14ac:dyDescent="0.2">
      <c r="A2172" t="s">
        <v>1450</v>
      </c>
      <c r="B2172" t="s">
        <v>2296</v>
      </c>
      <c r="C2172" s="1">
        <f t="shared" si="817"/>
        <v>7588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3</v>
      </c>
      <c r="G2172" s="1">
        <f t="shared" si="818"/>
        <v>1922</v>
      </c>
      <c r="H2172" s="2">
        <f t="shared" si="819"/>
        <v>0.25329467580390091</v>
      </c>
      <c r="I2172" s="2"/>
      <c r="J2172" s="2">
        <f t="shared" si="820"/>
        <v>0.3613600421718503</v>
      </c>
      <c r="K2172" s="2">
        <f t="shared" si="821"/>
        <v>0.61465471797575122</v>
      </c>
      <c r="L2172" s="2">
        <f t="shared" si="822"/>
        <v>1.4232999472851872E-2</v>
      </c>
      <c r="M2172" s="2">
        <f t="shared" si="823"/>
        <v>9.7522403795465493E-3</v>
      </c>
      <c r="N2172" s="1">
        <v>2742</v>
      </c>
      <c r="O2172" s="1">
        <v>4664</v>
      </c>
      <c r="P2172" s="1">
        <v>108</v>
      </c>
      <c r="Q2172" s="61">
        <v>31</v>
      </c>
      <c r="R2172" s="61">
        <v>33</v>
      </c>
      <c r="S2172" s="61"/>
      <c r="T2172" s="61"/>
      <c r="U2172" s="61"/>
      <c r="V2172" s="61"/>
      <c r="W2172" s="61">
        <v>0</v>
      </c>
      <c r="X2172" s="61">
        <v>10</v>
      </c>
      <c r="Y2172" s="61">
        <v>0</v>
      </c>
      <c r="Z2172" s="6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BB2172" s="7">
        <f>IF(Q2172&gt;0,RANK(Q2172,(N2172:P2172,Q2172:AE2172)),0)</f>
        <v>5</v>
      </c>
      <c r="BC2172" s="7">
        <f>IF(R2172&gt;0,RANK(R2172,(N2172:P2172,Q2172:AE2172)),0)</f>
        <v>4</v>
      </c>
      <c r="BD2172" s="7">
        <f>IF(T2172&gt;0,RANK(T2172,(N2172:P2172,Q2172:AE2172)),0)</f>
        <v>0</v>
      </c>
      <c r="BE2172" s="7">
        <f>IF(S2172&gt;0,RANK(S2172,(N2172:P2172,Q2172:AE2172)),0)</f>
        <v>0</v>
      </c>
      <c r="BF2172" s="2">
        <f t="shared" si="824"/>
        <v>4.0853979968371113E-3</v>
      </c>
      <c r="BG2172" s="2">
        <f t="shared" si="825"/>
        <v>4.3489720611491825E-3</v>
      </c>
      <c r="BH2172" s="2">
        <f t="shared" si="826"/>
        <v>0</v>
      </c>
      <c r="BI2172" s="2">
        <f t="shared" si="827"/>
        <v>0</v>
      </c>
      <c r="BK2172" t="s">
        <v>1450</v>
      </c>
      <c r="BL2172" t="s">
        <v>2296</v>
      </c>
      <c r="BO2172" s="99">
        <v>55</v>
      </c>
      <c r="BP2172" s="97">
        <v>13</v>
      </c>
      <c r="BQ2172" s="103">
        <f t="shared" si="828"/>
        <v>55013</v>
      </c>
      <c r="BS2172" s="7" t="s">
        <v>2466</v>
      </c>
    </row>
    <row r="2173" spans="1:71" ht="14" hidden="1" customHeight="1" outlineLevel="1" x14ac:dyDescent="0.2">
      <c r="A2173" t="s">
        <v>1682</v>
      </c>
      <c r="B2173" t="s">
        <v>2296</v>
      </c>
      <c r="C2173" s="1">
        <f t="shared" si="817"/>
        <v>23703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4</v>
      </c>
      <c r="G2173" s="1">
        <f t="shared" si="818"/>
        <v>5321</v>
      </c>
      <c r="H2173" s="2">
        <f t="shared" si="819"/>
        <v>0.22448635193857316</v>
      </c>
      <c r="I2173" s="2"/>
      <c r="J2173" s="2">
        <f t="shared" si="820"/>
        <v>0.37936126228747413</v>
      </c>
      <c r="K2173" s="2">
        <f t="shared" si="821"/>
        <v>0.60384761422604738</v>
      </c>
      <c r="L2173" s="2">
        <f t="shared" si="822"/>
        <v>6.1173691093954355E-3</v>
      </c>
      <c r="M2173" s="2">
        <f t="shared" si="823"/>
        <v>1.0673754377083053E-2</v>
      </c>
      <c r="N2173" s="1">
        <v>8992</v>
      </c>
      <c r="O2173" s="1">
        <v>14313</v>
      </c>
      <c r="P2173" s="1">
        <v>145</v>
      </c>
      <c r="Q2173" s="61">
        <v>148</v>
      </c>
      <c r="R2173" s="61">
        <v>70</v>
      </c>
      <c r="S2173" s="61"/>
      <c r="T2173" s="61"/>
      <c r="U2173" s="61"/>
      <c r="V2173" s="61"/>
      <c r="W2173" s="61">
        <v>0</v>
      </c>
      <c r="X2173" s="61">
        <v>35</v>
      </c>
      <c r="Y2173" s="61">
        <v>0</v>
      </c>
      <c r="Z2173" s="6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BB2173" s="7">
        <f>IF(Q2173&gt;0,RANK(Q2173,(N2173:P2173,Q2173:AE2173)),0)</f>
        <v>3</v>
      </c>
      <c r="BC2173" s="7">
        <f>IF(R2173&gt;0,RANK(R2173,(N2173:P2173,Q2173:AE2173)),0)</f>
        <v>5</v>
      </c>
      <c r="BD2173" s="7">
        <f>IF(T2173&gt;0,RANK(T2173,(N2173:P2173,Q2173:AE2173)),0)</f>
        <v>0</v>
      </c>
      <c r="BE2173" s="7">
        <f>IF(S2173&gt;0,RANK(S2173,(N2173:P2173,Q2173:AE2173)),0)</f>
        <v>0</v>
      </c>
      <c r="BF2173" s="2">
        <f t="shared" si="824"/>
        <v>6.2439353668312025E-3</v>
      </c>
      <c r="BG2173" s="2">
        <f t="shared" si="825"/>
        <v>2.9532126735012446E-3</v>
      </c>
      <c r="BH2173" s="2">
        <f t="shared" si="826"/>
        <v>0</v>
      </c>
      <c r="BI2173" s="2">
        <f t="shared" si="827"/>
        <v>0</v>
      </c>
      <c r="BK2173" t="s">
        <v>1682</v>
      </c>
      <c r="BL2173" t="s">
        <v>2296</v>
      </c>
      <c r="BO2173" s="99">
        <v>55</v>
      </c>
      <c r="BP2173" s="97">
        <v>15</v>
      </c>
      <c r="BQ2173" s="103">
        <f t="shared" si="828"/>
        <v>55015</v>
      </c>
      <c r="BS2173" s="7" t="s">
        <v>2466</v>
      </c>
    </row>
    <row r="2174" spans="1:71" ht="14" hidden="1" customHeight="1" outlineLevel="1" x14ac:dyDescent="0.2">
      <c r="A2174" t="s">
        <v>325</v>
      </c>
      <c r="B2174" t="s">
        <v>2296</v>
      </c>
      <c r="C2174" s="1">
        <f t="shared" si="817"/>
        <v>27775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4</v>
      </c>
      <c r="G2174" s="1">
        <f t="shared" si="818"/>
        <v>3760</v>
      </c>
      <c r="H2174" s="2">
        <f t="shared" si="819"/>
        <v>0.13537353735373536</v>
      </c>
      <c r="I2174" s="2"/>
      <c r="J2174" s="2">
        <f t="shared" si="820"/>
        <v>0.42264626462646265</v>
      </c>
      <c r="K2174" s="2">
        <f t="shared" si="821"/>
        <v>0.55801980198019807</v>
      </c>
      <c r="L2174" s="2">
        <f t="shared" si="822"/>
        <v>6.8046804680468049E-3</v>
      </c>
      <c r="M2174" s="2">
        <f t="shared" si="823"/>
        <v>1.2529252925292526E-2</v>
      </c>
      <c r="N2174" s="1">
        <v>11739</v>
      </c>
      <c r="O2174" s="1">
        <v>15499</v>
      </c>
      <c r="P2174" s="1">
        <v>189</v>
      </c>
      <c r="Q2174" s="61">
        <v>201</v>
      </c>
      <c r="R2174" s="61">
        <v>116</v>
      </c>
      <c r="S2174" s="61"/>
      <c r="T2174" s="61"/>
      <c r="U2174" s="61"/>
      <c r="V2174" s="61"/>
      <c r="W2174" s="61">
        <v>1</v>
      </c>
      <c r="X2174" s="61">
        <v>30</v>
      </c>
      <c r="Y2174" s="61">
        <v>0</v>
      </c>
      <c r="Z2174" s="6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BB2174" s="7">
        <f>IF(Q2174&gt;0,RANK(Q2174,(N2174:P2174,Q2174:AE2174)),0)</f>
        <v>3</v>
      </c>
      <c r="BC2174" s="7">
        <f>IF(R2174&gt;0,RANK(R2174,(N2174:P2174,Q2174:AE2174)),0)</f>
        <v>5</v>
      </c>
      <c r="BD2174" s="7">
        <f>IF(T2174&gt;0,RANK(T2174,(N2174:P2174,Q2174:AE2174)),0)</f>
        <v>0</v>
      </c>
      <c r="BE2174" s="7">
        <f>IF(S2174&gt;0,RANK(S2174,(N2174:P2174,Q2174:AE2174)),0)</f>
        <v>0</v>
      </c>
      <c r="BF2174" s="2">
        <f t="shared" si="824"/>
        <v>7.236723672367237E-3</v>
      </c>
      <c r="BG2174" s="2">
        <f t="shared" si="825"/>
        <v>4.1764176417641765E-3</v>
      </c>
      <c r="BH2174" s="2">
        <f t="shared" si="826"/>
        <v>0</v>
      </c>
      <c r="BI2174" s="2">
        <f t="shared" si="827"/>
        <v>0</v>
      </c>
      <c r="BK2174" t="s">
        <v>325</v>
      </c>
      <c r="BL2174" t="s">
        <v>2296</v>
      </c>
      <c r="BO2174" s="99">
        <v>55</v>
      </c>
      <c r="BP2174" s="97">
        <v>17</v>
      </c>
      <c r="BQ2174" s="103">
        <f t="shared" si="828"/>
        <v>55017</v>
      </c>
      <c r="BS2174" s="7" t="s">
        <v>2466</v>
      </c>
    </row>
    <row r="2175" spans="1:71" ht="14" hidden="1" customHeight="1" outlineLevel="1" x14ac:dyDescent="0.2">
      <c r="A2175" t="s">
        <v>949</v>
      </c>
      <c r="B2175" t="s">
        <v>2296</v>
      </c>
      <c r="C2175" s="1">
        <f t="shared" si="817"/>
        <v>11714</v>
      </c>
      <c r="D2175" s="7">
        <f>IF(N2175&gt;0, RANK(N2175,(N2175:P2175,Q2175:AE2175)),0)</f>
        <v>2</v>
      </c>
      <c r="E2175" s="7">
        <f>IF(O2175&gt;0,RANK(O2175,(N2175:P2175,Q2175:AE2175)),0)</f>
        <v>1</v>
      </c>
      <c r="F2175" s="7">
        <f>IF(P2175&gt;0,RANK(P2175,(N2175:P2175,Q2175:AE2175)),0)</f>
        <v>3</v>
      </c>
      <c r="G2175" s="1">
        <f t="shared" si="818"/>
        <v>3454</v>
      </c>
      <c r="H2175" s="2">
        <f t="shared" si="819"/>
        <v>0.29486085026464059</v>
      </c>
      <c r="I2175" s="2"/>
      <c r="J2175" s="2">
        <f t="shared" si="820"/>
        <v>0.34275226225029881</v>
      </c>
      <c r="K2175" s="2">
        <f t="shared" si="821"/>
        <v>0.63761311251493935</v>
      </c>
      <c r="L2175" s="2">
        <f t="shared" si="822"/>
        <v>6.5733310568550449E-3</v>
      </c>
      <c r="M2175" s="2">
        <f t="shared" si="823"/>
        <v>1.3061294177906848E-2</v>
      </c>
      <c r="N2175" s="1">
        <v>4015</v>
      </c>
      <c r="O2175" s="1">
        <v>7469</v>
      </c>
      <c r="P2175" s="1">
        <v>77</v>
      </c>
      <c r="Q2175" s="61">
        <v>74</v>
      </c>
      <c r="R2175" s="61">
        <v>69</v>
      </c>
      <c r="S2175" s="61"/>
      <c r="T2175" s="61"/>
      <c r="U2175" s="61"/>
      <c r="V2175" s="61"/>
      <c r="W2175" s="61">
        <v>0</v>
      </c>
      <c r="X2175" s="61">
        <v>10</v>
      </c>
      <c r="Y2175" s="61">
        <v>0</v>
      </c>
      <c r="Z2175" s="6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BB2175" s="7">
        <f>IF(Q2175&gt;0,RANK(Q2175,(N2175:P2175,Q2175:AE2175)),0)</f>
        <v>4</v>
      </c>
      <c r="BC2175" s="7">
        <f>IF(R2175&gt;0,RANK(R2175,(N2175:P2175,Q2175:AE2175)),0)</f>
        <v>5</v>
      </c>
      <c r="BD2175" s="7">
        <f>IF(T2175&gt;0,RANK(T2175,(N2175:P2175,Q2175:AE2175)),0)</f>
        <v>0</v>
      </c>
      <c r="BE2175" s="7">
        <f>IF(S2175&gt;0,RANK(S2175,(N2175:P2175,Q2175:AE2175)),0)</f>
        <v>0</v>
      </c>
      <c r="BF2175" s="2">
        <f t="shared" si="824"/>
        <v>6.3172272494451086E-3</v>
      </c>
      <c r="BG2175" s="2">
        <f t="shared" si="825"/>
        <v>5.8903875704285468E-3</v>
      </c>
      <c r="BH2175" s="2">
        <f t="shared" si="826"/>
        <v>0</v>
      </c>
      <c r="BI2175" s="2">
        <f t="shared" si="827"/>
        <v>0</v>
      </c>
      <c r="BK2175" t="s">
        <v>949</v>
      </c>
      <c r="BL2175" t="s">
        <v>2296</v>
      </c>
      <c r="BO2175" s="99">
        <v>55</v>
      </c>
      <c r="BP2175" s="97">
        <v>19</v>
      </c>
      <c r="BQ2175" s="103">
        <f t="shared" si="828"/>
        <v>55019</v>
      </c>
      <c r="BS2175" s="7" t="s">
        <v>2466</v>
      </c>
    </row>
    <row r="2176" spans="1:71" ht="14" hidden="1" customHeight="1" outlineLevel="1" x14ac:dyDescent="0.2">
      <c r="A2176" t="s">
        <v>1912</v>
      </c>
      <c r="B2176" t="s">
        <v>2296</v>
      </c>
      <c r="C2176" s="1">
        <f t="shared" si="817"/>
        <v>27034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4</v>
      </c>
      <c r="G2176" s="1">
        <f t="shared" si="818"/>
        <v>1761</v>
      </c>
      <c r="H2176" s="2">
        <f t="shared" si="819"/>
        <v>6.5140193829991866E-2</v>
      </c>
      <c r="I2176" s="2"/>
      <c r="J2176" s="2">
        <f t="shared" si="820"/>
        <v>0.52245320707257525</v>
      </c>
      <c r="K2176" s="2">
        <f t="shared" si="821"/>
        <v>0.45731301324258339</v>
      </c>
      <c r="L2176" s="2">
        <f t="shared" si="822"/>
        <v>7.2871199230598507E-3</v>
      </c>
      <c r="M2176" s="2">
        <f t="shared" si="823"/>
        <v>1.2946659761781507E-2</v>
      </c>
      <c r="N2176" s="1">
        <v>14124</v>
      </c>
      <c r="O2176" s="1">
        <v>12363</v>
      </c>
      <c r="P2176" s="1">
        <v>197</v>
      </c>
      <c r="Q2176" s="61">
        <v>212</v>
      </c>
      <c r="R2176" s="61">
        <v>111</v>
      </c>
      <c r="S2176" s="61"/>
      <c r="T2176" s="61"/>
      <c r="U2176" s="61"/>
      <c r="V2176" s="61"/>
      <c r="W2176" s="61">
        <v>10</v>
      </c>
      <c r="X2176" s="61">
        <v>17</v>
      </c>
      <c r="Y2176" s="61">
        <v>0</v>
      </c>
      <c r="Z2176" s="6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BB2176" s="7">
        <f>IF(Q2176&gt;0,RANK(Q2176,(N2176:P2176,Q2176:AE2176)),0)</f>
        <v>3</v>
      </c>
      <c r="BC2176" s="7">
        <f>IF(R2176&gt;0,RANK(R2176,(N2176:P2176,Q2176:AE2176)),0)</f>
        <v>5</v>
      </c>
      <c r="BD2176" s="7">
        <f>IF(T2176&gt;0,RANK(T2176,(N2176:P2176,Q2176:AE2176)),0)</f>
        <v>0</v>
      </c>
      <c r="BE2176" s="7">
        <f>IF(S2176&gt;0,RANK(S2176,(N2176:P2176,Q2176:AE2176)),0)</f>
        <v>0</v>
      </c>
      <c r="BF2176" s="2">
        <f t="shared" si="824"/>
        <v>7.8419767699933422E-3</v>
      </c>
      <c r="BG2176" s="2">
        <f t="shared" si="825"/>
        <v>4.1059406673078346E-3</v>
      </c>
      <c r="BH2176" s="2">
        <f t="shared" si="826"/>
        <v>0</v>
      </c>
      <c r="BI2176" s="2">
        <f t="shared" si="827"/>
        <v>0</v>
      </c>
      <c r="BK2176" t="s">
        <v>1912</v>
      </c>
      <c r="BL2176" t="s">
        <v>2296</v>
      </c>
      <c r="BO2176" s="99">
        <v>55</v>
      </c>
      <c r="BP2176" s="97">
        <v>21</v>
      </c>
      <c r="BQ2176" s="103">
        <f t="shared" si="828"/>
        <v>55021</v>
      </c>
      <c r="BS2176" s="7" t="s">
        <v>2466</v>
      </c>
    </row>
    <row r="2177" spans="1:71" ht="14" hidden="1" customHeight="1" outlineLevel="1" x14ac:dyDescent="0.2">
      <c r="A2177" t="s">
        <v>552</v>
      </c>
      <c r="B2177" t="s">
        <v>2296</v>
      </c>
      <c r="C2177" s="1">
        <f t="shared" si="817"/>
        <v>6604</v>
      </c>
      <c r="D2177" s="7">
        <f>IF(N2177&gt;0, RANK(N2177,(N2177:P2177,Q2177:AE2177)),0)</f>
        <v>1</v>
      </c>
      <c r="E2177" s="7">
        <f>IF(O2177&gt;0,RANK(O2177,(N2177:P2177,Q2177:AE2177)),0)</f>
        <v>2</v>
      </c>
      <c r="F2177" s="7">
        <f>IF(P2177&gt;0,RANK(P2177,(N2177:P2177,Q2177:AE2177)),0)</f>
        <v>4</v>
      </c>
      <c r="G2177" s="1">
        <f t="shared" si="818"/>
        <v>237</v>
      </c>
      <c r="H2177" s="2">
        <f t="shared" si="819"/>
        <v>3.588734100545124E-2</v>
      </c>
      <c r="I2177" s="2"/>
      <c r="J2177" s="2">
        <f t="shared" si="820"/>
        <v>0.50787401574803148</v>
      </c>
      <c r="K2177" s="2">
        <f t="shared" si="821"/>
        <v>0.47198667474258027</v>
      </c>
      <c r="L2177" s="2">
        <f t="shared" si="822"/>
        <v>5.2998182919442765E-3</v>
      </c>
      <c r="M2177" s="2">
        <f t="shared" si="823"/>
        <v>1.4839491217443972E-2</v>
      </c>
      <c r="N2177" s="1">
        <v>3354</v>
      </c>
      <c r="O2177" s="1">
        <v>3117</v>
      </c>
      <c r="P2177" s="1">
        <v>35</v>
      </c>
      <c r="Q2177" s="61">
        <v>61</v>
      </c>
      <c r="R2177" s="61">
        <v>32</v>
      </c>
      <c r="S2177" s="61"/>
      <c r="T2177" s="61"/>
      <c r="U2177" s="61"/>
      <c r="V2177" s="61"/>
      <c r="W2177" s="61">
        <v>0</v>
      </c>
      <c r="X2177" s="61">
        <v>5</v>
      </c>
      <c r="Y2177" s="61">
        <v>0</v>
      </c>
      <c r="Z2177" s="6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BB2177" s="7">
        <f>IF(Q2177&gt;0,RANK(Q2177,(N2177:P2177,Q2177:AE2177)),0)</f>
        <v>3</v>
      </c>
      <c r="BC2177" s="7">
        <f>IF(R2177&gt;0,RANK(R2177,(N2177:P2177,Q2177:AE2177)),0)</f>
        <v>5</v>
      </c>
      <c r="BD2177" s="7">
        <f>IF(T2177&gt;0,RANK(T2177,(N2177:P2177,Q2177:AE2177)),0)</f>
        <v>0</v>
      </c>
      <c r="BE2177" s="7">
        <f>IF(S2177&gt;0,RANK(S2177,(N2177:P2177,Q2177:AE2177)),0)</f>
        <v>0</v>
      </c>
      <c r="BF2177" s="2">
        <f t="shared" si="824"/>
        <v>9.2368261659600236E-3</v>
      </c>
      <c r="BG2177" s="2">
        <f t="shared" si="825"/>
        <v>4.8455481526347667E-3</v>
      </c>
      <c r="BH2177" s="2">
        <f t="shared" si="826"/>
        <v>0</v>
      </c>
      <c r="BI2177" s="2">
        <f t="shared" si="827"/>
        <v>0</v>
      </c>
      <c r="BK2177" t="s">
        <v>552</v>
      </c>
      <c r="BL2177" t="s">
        <v>2296</v>
      </c>
      <c r="BO2177" s="99">
        <v>55</v>
      </c>
      <c r="BP2177" s="97">
        <v>23</v>
      </c>
      <c r="BQ2177" s="103">
        <f t="shared" si="828"/>
        <v>55023</v>
      </c>
      <c r="BS2177" s="7" t="s">
        <v>2466</v>
      </c>
    </row>
    <row r="2178" spans="1:71" ht="14" hidden="1" customHeight="1" outlineLevel="1" x14ac:dyDescent="0.2">
      <c r="A2178" t="s">
        <v>1683</v>
      </c>
      <c r="B2178" t="s">
        <v>2296</v>
      </c>
      <c r="C2178" s="1">
        <f t="shared" si="817"/>
        <v>294623</v>
      </c>
      <c r="D2178" s="7">
        <f>IF(N2178&gt;0, RANK(N2178,(N2178:P2178,Q2178:AE2178)),0)</f>
        <v>1</v>
      </c>
      <c r="E2178" s="7">
        <f>IF(O2178&gt;0,RANK(O2178,(N2178:P2178,Q2178:AE2178)),0)</f>
        <v>2</v>
      </c>
      <c r="F2178" s="7">
        <f>IF(P2178&gt;0,RANK(P2178,(N2178:P2178,Q2178:AE2178)),0)</f>
        <v>4</v>
      </c>
      <c r="G2178" s="1">
        <f t="shared" si="818"/>
        <v>150846</v>
      </c>
      <c r="H2178" s="2">
        <f t="shared" si="819"/>
        <v>0.51199668729189507</v>
      </c>
      <c r="I2178" s="2"/>
      <c r="J2178" s="2">
        <f t="shared" si="820"/>
        <v>0.74689348760958918</v>
      </c>
      <c r="K2178" s="2">
        <f t="shared" si="821"/>
        <v>0.23489680031769414</v>
      </c>
      <c r="L2178" s="2">
        <f t="shared" si="822"/>
        <v>5.9601592543691425E-3</v>
      </c>
      <c r="M2178" s="2">
        <f t="shared" si="823"/>
        <v>1.2249552818347539E-2</v>
      </c>
      <c r="N2178" s="1">
        <v>220052</v>
      </c>
      <c r="O2178" s="1">
        <v>69206</v>
      </c>
      <c r="P2178" s="1">
        <v>1756</v>
      </c>
      <c r="Q2178" s="61">
        <v>2281</v>
      </c>
      <c r="R2178" s="61">
        <v>983</v>
      </c>
      <c r="S2178" s="61"/>
      <c r="T2178" s="61"/>
      <c r="U2178" s="61"/>
      <c r="V2178" s="61"/>
      <c r="W2178" s="61">
        <v>142</v>
      </c>
      <c r="X2178" s="61">
        <v>202</v>
      </c>
      <c r="Y2178" s="61">
        <v>0</v>
      </c>
      <c r="Z2178" s="6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1</v>
      </c>
      <c r="BB2178" s="7">
        <f>IF(Q2178&gt;0,RANK(Q2178,(N2178:P2178,Q2178:AE2178)),0)</f>
        <v>3</v>
      </c>
      <c r="BC2178" s="7">
        <f>IF(R2178&gt;0,RANK(R2178,(N2178:P2178,Q2178:AE2178)),0)</f>
        <v>5</v>
      </c>
      <c r="BD2178" s="7">
        <f>IF(T2178&gt;0,RANK(T2178,(N2178:P2178,Q2178:AE2178)),0)</f>
        <v>0</v>
      </c>
      <c r="BE2178" s="7">
        <f>IF(S2178&gt;0,RANK(S2178,(N2178:P2178,Q2178:AE2178)),0)</f>
        <v>0</v>
      </c>
      <c r="BF2178" s="2">
        <f t="shared" si="824"/>
        <v>7.7420975280273431E-3</v>
      </c>
      <c r="BG2178" s="2">
        <f t="shared" si="825"/>
        <v>3.3364672819162114E-3</v>
      </c>
      <c r="BH2178" s="2">
        <f t="shared" si="826"/>
        <v>0</v>
      </c>
      <c r="BI2178" s="2">
        <f t="shared" si="827"/>
        <v>0</v>
      </c>
      <c r="BK2178" t="s">
        <v>1683</v>
      </c>
      <c r="BL2178" t="s">
        <v>2296</v>
      </c>
      <c r="BO2178" s="99">
        <v>55</v>
      </c>
      <c r="BP2178" s="97">
        <v>25</v>
      </c>
      <c r="BQ2178" s="103">
        <f t="shared" si="828"/>
        <v>55025</v>
      </c>
      <c r="BS2178" s="7" t="s">
        <v>2466</v>
      </c>
    </row>
    <row r="2179" spans="1:71" ht="14" hidden="1" customHeight="1" outlineLevel="1" x14ac:dyDescent="0.2">
      <c r="A2179" t="s">
        <v>2382</v>
      </c>
      <c r="B2179" t="s">
        <v>2296</v>
      </c>
      <c r="C2179" s="1">
        <f t="shared" si="817"/>
        <v>37810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4</v>
      </c>
      <c r="G2179" s="1">
        <f t="shared" si="818"/>
        <v>9964</v>
      </c>
      <c r="H2179" s="2">
        <f t="shared" si="819"/>
        <v>0.2635281671515472</v>
      </c>
      <c r="I2179" s="2"/>
      <c r="J2179" s="2">
        <f t="shared" si="820"/>
        <v>0.35842369743454111</v>
      </c>
      <c r="K2179" s="2">
        <f t="shared" si="821"/>
        <v>0.62195186458608831</v>
      </c>
      <c r="L2179" s="2">
        <f t="shared" si="822"/>
        <v>6.4797672573393278E-3</v>
      </c>
      <c r="M2179" s="2">
        <f t="shared" si="823"/>
        <v>1.3144670722031196E-2</v>
      </c>
      <c r="N2179" s="1">
        <v>13552</v>
      </c>
      <c r="O2179" s="1">
        <v>23516</v>
      </c>
      <c r="P2179" s="1">
        <v>245</v>
      </c>
      <c r="Q2179" s="61">
        <v>276</v>
      </c>
      <c r="R2179" s="61">
        <v>143</v>
      </c>
      <c r="S2179" s="61"/>
      <c r="T2179" s="61"/>
      <c r="U2179" s="61"/>
      <c r="V2179" s="61"/>
      <c r="W2179" s="61">
        <v>0</v>
      </c>
      <c r="X2179" s="61">
        <v>78</v>
      </c>
      <c r="Y2179" s="61">
        <v>0</v>
      </c>
      <c r="Z2179" s="6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BB2179" s="7">
        <f>IF(Q2179&gt;0,RANK(Q2179,(N2179:P2179,Q2179:AE2179)),0)</f>
        <v>3</v>
      </c>
      <c r="BC2179" s="7">
        <f>IF(R2179&gt;0,RANK(R2179,(N2179:P2179,Q2179:AE2179)),0)</f>
        <v>5</v>
      </c>
      <c r="BD2179" s="7">
        <f>IF(T2179&gt;0,RANK(T2179,(N2179:P2179,Q2179:AE2179)),0)</f>
        <v>0</v>
      </c>
      <c r="BE2179" s="7">
        <f>IF(S2179&gt;0,RANK(S2179,(N2179:P2179,Q2179:AE2179)),0)</f>
        <v>0</v>
      </c>
      <c r="BF2179" s="2">
        <f t="shared" si="824"/>
        <v>7.2996561756149166E-3</v>
      </c>
      <c r="BG2179" s="2">
        <f t="shared" si="825"/>
        <v>3.7820682359164244E-3</v>
      </c>
      <c r="BH2179" s="2">
        <f t="shared" si="826"/>
        <v>0</v>
      </c>
      <c r="BI2179" s="2">
        <f t="shared" si="827"/>
        <v>0</v>
      </c>
      <c r="BK2179" t="s">
        <v>2382</v>
      </c>
      <c r="BL2179" t="s">
        <v>2296</v>
      </c>
      <c r="BO2179" s="99">
        <v>55</v>
      </c>
      <c r="BP2179" s="97">
        <v>27</v>
      </c>
      <c r="BQ2179" s="103">
        <f t="shared" si="828"/>
        <v>55027</v>
      </c>
      <c r="BS2179" s="7" t="s">
        <v>2466</v>
      </c>
    </row>
    <row r="2180" spans="1:71" ht="14" hidden="1" customHeight="1" outlineLevel="1" x14ac:dyDescent="0.2">
      <c r="A2180" t="s">
        <v>1550</v>
      </c>
      <c r="B2180" t="s">
        <v>2296</v>
      </c>
      <c r="C2180" s="1">
        <f t="shared" si="817"/>
        <v>16979</v>
      </c>
      <c r="D2180" s="7">
        <f>IF(N2180&gt;0, RANK(N2180,(N2180:P2180,Q2180:AE2180)),0)</f>
        <v>2</v>
      </c>
      <c r="E2180" s="7">
        <f>IF(O2180&gt;0,RANK(O2180,(N2180:P2180,Q2180:AE2180)),0)</f>
        <v>1</v>
      </c>
      <c r="F2180" s="7">
        <f>IF(P2180&gt;0,RANK(P2180,(N2180:P2180,Q2180:AE2180)),0)</f>
        <v>4</v>
      </c>
      <c r="G2180" s="1">
        <f t="shared" si="818"/>
        <v>385</v>
      </c>
      <c r="H2180" s="2">
        <f t="shared" si="819"/>
        <v>2.2675069203133284E-2</v>
      </c>
      <c r="I2180" s="2"/>
      <c r="J2180" s="2">
        <f t="shared" si="820"/>
        <v>0.48006360798633607</v>
      </c>
      <c r="K2180" s="2">
        <f t="shared" si="821"/>
        <v>0.5027386771894693</v>
      </c>
      <c r="L2180" s="2">
        <f t="shared" si="822"/>
        <v>6.0074209317392069E-3</v>
      </c>
      <c r="M2180" s="2">
        <f t="shared" si="823"/>
        <v>1.1190293892455426E-2</v>
      </c>
      <c r="N2180" s="1">
        <v>8151</v>
      </c>
      <c r="O2180" s="1">
        <v>8536</v>
      </c>
      <c r="P2180" s="1">
        <v>102</v>
      </c>
      <c r="Q2180" s="61">
        <v>112</v>
      </c>
      <c r="R2180" s="61">
        <v>63</v>
      </c>
      <c r="S2180" s="61"/>
      <c r="T2180" s="61"/>
      <c r="U2180" s="61"/>
      <c r="V2180" s="61"/>
      <c r="W2180" s="61">
        <v>3</v>
      </c>
      <c r="X2180" s="61">
        <v>11</v>
      </c>
      <c r="Y2180" s="61">
        <v>0</v>
      </c>
      <c r="Z2180" s="61">
        <v>0</v>
      </c>
      <c r="AA2180" s="1">
        <v>0</v>
      </c>
      <c r="AB2180" s="1">
        <v>1</v>
      </c>
      <c r="AC2180" s="1">
        <v>0</v>
      </c>
      <c r="AD2180" s="1">
        <v>0</v>
      </c>
      <c r="AE2180" s="1">
        <v>0</v>
      </c>
      <c r="BB2180" s="7">
        <f>IF(Q2180&gt;0,RANK(Q2180,(N2180:P2180,Q2180:AE2180)),0)</f>
        <v>3</v>
      </c>
      <c r="BC2180" s="7">
        <f>IF(R2180&gt;0,RANK(R2180,(N2180:P2180,Q2180:AE2180)),0)</f>
        <v>5</v>
      </c>
      <c r="BD2180" s="7">
        <f>IF(T2180&gt;0,RANK(T2180,(N2180:P2180,Q2180:AE2180)),0)</f>
        <v>0</v>
      </c>
      <c r="BE2180" s="7">
        <f>IF(S2180&gt;0,RANK(S2180,(N2180:P2180,Q2180:AE2180)),0)</f>
        <v>0</v>
      </c>
      <c r="BF2180" s="2">
        <f t="shared" si="824"/>
        <v>6.596383768184228E-3</v>
      </c>
      <c r="BG2180" s="2">
        <f t="shared" si="825"/>
        <v>3.7104658696036279E-3</v>
      </c>
      <c r="BH2180" s="2">
        <f t="shared" si="826"/>
        <v>0</v>
      </c>
      <c r="BI2180" s="2">
        <f t="shared" si="827"/>
        <v>0</v>
      </c>
      <c r="BK2180" t="s">
        <v>1550</v>
      </c>
      <c r="BL2180" t="s">
        <v>2296</v>
      </c>
      <c r="BO2180" s="99">
        <v>55</v>
      </c>
      <c r="BP2180" s="97">
        <v>29</v>
      </c>
      <c r="BQ2180" s="103">
        <f t="shared" si="828"/>
        <v>55029</v>
      </c>
      <c r="BS2180" s="7" t="s">
        <v>2466</v>
      </c>
    </row>
    <row r="2181" spans="1:71" ht="14" hidden="1" customHeight="1" outlineLevel="1" x14ac:dyDescent="0.2">
      <c r="A2181" t="s">
        <v>435</v>
      </c>
      <c r="B2181" t="s">
        <v>2296</v>
      </c>
      <c r="C2181" s="1">
        <f t="shared" si="817"/>
        <v>18759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3</v>
      </c>
      <c r="G2181" s="1">
        <f t="shared" ref="G2181:G2244" si="829">IF(C2181&gt;0,MAX(N2181:P2181)-LARGE(N2181:P2181,2),0)</f>
        <v>3783</v>
      </c>
      <c r="H2181" s="2">
        <f t="shared" ref="H2181:H2244" si="830">IF(C2181&gt;0,G2181/C2181,0)</f>
        <v>0.20166320166320167</v>
      </c>
      <c r="I2181" s="2"/>
      <c r="J2181" s="2">
        <f t="shared" si="820"/>
        <v>0.58819766512074201</v>
      </c>
      <c r="K2181" s="2">
        <f t="shared" si="821"/>
        <v>0.38653446345754039</v>
      </c>
      <c r="L2181" s="2">
        <f t="shared" si="822"/>
        <v>1.0181779412548643E-2</v>
      </c>
      <c r="M2181" s="2">
        <f t="shared" si="823"/>
        <v>1.508609200916896E-2</v>
      </c>
      <c r="N2181" s="1">
        <v>11034</v>
      </c>
      <c r="O2181" s="1">
        <v>7251</v>
      </c>
      <c r="P2181" s="1">
        <v>191</v>
      </c>
      <c r="Q2181" s="61">
        <v>151</v>
      </c>
      <c r="R2181" s="61">
        <v>109</v>
      </c>
      <c r="S2181" s="61"/>
      <c r="T2181" s="61"/>
      <c r="U2181" s="61"/>
      <c r="V2181" s="61"/>
      <c r="W2181" s="61">
        <v>9</v>
      </c>
      <c r="X2181" s="61">
        <v>13</v>
      </c>
      <c r="Y2181" s="61">
        <v>1</v>
      </c>
      <c r="Z2181" s="6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BB2181" s="7">
        <f>IF(Q2181&gt;0,RANK(Q2181,(N2181:P2181,Q2181:AE2181)),0)</f>
        <v>4</v>
      </c>
      <c r="BC2181" s="7">
        <f>IF(R2181&gt;0,RANK(R2181,(N2181:P2181,Q2181:AE2181)),0)</f>
        <v>5</v>
      </c>
      <c r="BD2181" s="7">
        <f>IF(T2181&gt;0,RANK(T2181,(N2181:P2181,Q2181:AE2181)),0)</f>
        <v>0</v>
      </c>
      <c r="BE2181" s="7">
        <f>IF(S2181&gt;0,RANK(S2181,(N2181:P2181,Q2181:AE2181)),0)</f>
        <v>0</v>
      </c>
      <c r="BF2181" s="2">
        <f t="shared" si="824"/>
        <v>8.0494695879311257E-3</v>
      </c>
      <c r="BG2181" s="2">
        <f t="shared" si="825"/>
        <v>5.8105442720827339E-3</v>
      </c>
      <c r="BH2181" s="2">
        <f t="shared" si="826"/>
        <v>0</v>
      </c>
      <c r="BI2181" s="2">
        <f t="shared" si="827"/>
        <v>0</v>
      </c>
      <c r="BK2181" t="s">
        <v>435</v>
      </c>
      <c r="BL2181" t="s">
        <v>2296</v>
      </c>
      <c r="BO2181" s="99">
        <v>55</v>
      </c>
      <c r="BP2181" s="97">
        <v>31</v>
      </c>
      <c r="BQ2181" s="103">
        <f t="shared" si="828"/>
        <v>55031</v>
      </c>
      <c r="BS2181" s="7" t="s">
        <v>2466</v>
      </c>
    </row>
    <row r="2182" spans="1:71" ht="14" hidden="1" customHeight="1" outlineLevel="1" x14ac:dyDescent="0.2">
      <c r="A2182" t="s">
        <v>1408</v>
      </c>
      <c r="B2182" t="s">
        <v>2296</v>
      </c>
      <c r="C2182" s="1">
        <f t="shared" si="817"/>
        <v>18457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4</v>
      </c>
      <c r="G2182" s="1">
        <f t="shared" si="829"/>
        <v>588</v>
      </c>
      <c r="H2182" s="2">
        <f t="shared" si="830"/>
        <v>3.1857831716963755E-2</v>
      </c>
      <c r="I2182" s="2"/>
      <c r="J2182" s="2">
        <f t="shared" si="820"/>
        <v>0.46957793790973612</v>
      </c>
      <c r="K2182" s="2">
        <f t="shared" si="821"/>
        <v>0.50143576962669989</v>
      </c>
      <c r="L2182" s="2">
        <f t="shared" si="822"/>
        <v>9.7523974643766598E-3</v>
      </c>
      <c r="M2182" s="2">
        <f t="shared" si="823"/>
        <v>1.9233894999187331E-2</v>
      </c>
      <c r="N2182" s="1">
        <v>8667</v>
      </c>
      <c r="O2182" s="1">
        <v>9255</v>
      </c>
      <c r="P2182" s="1">
        <v>180</v>
      </c>
      <c r="Q2182" s="61">
        <v>209</v>
      </c>
      <c r="R2182" s="61">
        <v>119</v>
      </c>
      <c r="S2182" s="61"/>
      <c r="T2182" s="61"/>
      <c r="U2182" s="61"/>
      <c r="V2182" s="61"/>
      <c r="W2182" s="61">
        <v>0</v>
      </c>
      <c r="X2182" s="61">
        <v>27</v>
      </c>
      <c r="Y2182" s="61">
        <v>0</v>
      </c>
      <c r="Z2182" s="6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BB2182" s="7">
        <f>IF(Q2182&gt;0,RANK(Q2182,(N2182:P2182,Q2182:AE2182)),0)</f>
        <v>3</v>
      </c>
      <c r="BC2182" s="7">
        <f>IF(R2182&gt;0,RANK(R2182,(N2182:P2182,Q2182:AE2182)),0)</f>
        <v>5</v>
      </c>
      <c r="BD2182" s="7">
        <f>IF(T2182&gt;0,RANK(T2182,(N2182:P2182,Q2182:AE2182)),0)</f>
        <v>0</v>
      </c>
      <c r="BE2182" s="7">
        <f>IF(S2182&gt;0,RANK(S2182,(N2182:P2182,Q2182:AE2182)),0)</f>
        <v>0</v>
      </c>
      <c r="BF2182" s="2">
        <f t="shared" si="824"/>
        <v>1.1323617055859566E-2</v>
      </c>
      <c r="BG2182" s="2">
        <f t="shared" si="825"/>
        <v>6.4474183236712355E-3</v>
      </c>
      <c r="BH2182" s="2">
        <f t="shared" si="826"/>
        <v>0</v>
      </c>
      <c r="BI2182" s="2">
        <f t="shared" si="827"/>
        <v>0</v>
      </c>
      <c r="BK2182" t="s">
        <v>1408</v>
      </c>
      <c r="BL2182" t="s">
        <v>2296</v>
      </c>
      <c r="BO2182" s="99">
        <v>55</v>
      </c>
      <c r="BP2182" s="97">
        <v>33</v>
      </c>
      <c r="BQ2182" s="103">
        <f t="shared" si="828"/>
        <v>55033</v>
      </c>
      <c r="BS2182" s="7" t="s">
        <v>2466</v>
      </c>
    </row>
    <row r="2183" spans="1:71" ht="14" hidden="1" customHeight="1" outlineLevel="1" x14ac:dyDescent="0.2">
      <c r="A2183" t="s">
        <v>10</v>
      </c>
      <c r="B2183" t="s">
        <v>2296</v>
      </c>
      <c r="C2183" s="1">
        <f t="shared" si="817"/>
        <v>48833</v>
      </c>
      <c r="D2183" s="7">
        <f>IF(N2183&gt;0, RANK(N2183,(N2183:P2183,Q2183:AE2183)),0)</f>
        <v>1</v>
      </c>
      <c r="E2183" s="7">
        <f>IF(O2183&gt;0,RANK(O2183,(N2183:P2183,Q2183:AE2183)),0)</f>
        <v>2</v>
      </c>
      <c r="F2183" s="7">
        <f>IF(P2183&gt;0,RANK(P2183,(N2183:P2183,Q2183:AE2183)),0)</f>
        <v>4</v>
      </c>
      <c r="G2183" s="1">
        <f t="shared" si="829"/>
        <v>5913</v>
      </c>
      <c r="H2183" s="2">
        <f t="shared" si="830"/>
        <v>0.12108615075870825</v>
      </c>
      <c r="I2183" s="2"/>
      <c r="J2183" s="2">
        <f t="shared" si="820"/>
        <v>0.54815391231339461</v>
      </c>
      <c r="K2183" s="2">
        <f t="shared" si="821"/>
        <v>0.4270677615546864</v>
      </c>
      <c r="L2183" s="2">
        <f t="shared" si="822"/>
        <v>8.395961747179161E-3</v>
      </c>
      <c r="M2183" s="2">
        <f t="shared" si="823"/>
        <v>1.6382364384739834E-2</v>
      </c>
      <c r="N2183" s="1">
        <v>26768</v>
      </c>
      <c r="O2183" s="1">
        <v>20855</v>
      </c>
      <c r="P2183" s="1">
        <v>410</v>
      </c>
      <c r="Q2183" s="61">
        <v>475</v>
      </c>
      <c r="R2183" s="61">
        <v>257</v>
      </c>
      <c r="S2183" s="61"/>
      <c r="T2183" s="61"/>
      <c r="U2183" s="61"/>
      <c r="V2183" s="61"/>
      <c r="W2183" s="61">
        <v>26</v>
      </c>
      <c r="X2183" s="61">
        <v>42</v>
      </c>
      <c r="Y2183" s="61">
        <v>0</v>
      </c>
      <c r="Z2183" s="6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BB2183" s="7">
        <f>IF(Q2183&gt;0,RANK(Q2183,(N2183:P2183,Q2183:AE2183)),0)</f>
        <v>3</v>
      </c>
      <c r="BC2183" s="7">
        <f>IF(R2183&gt;0,RANK(R2183,(N2183:P2183,Q2183:AE2183)),0)</f>
        <v>5</v>
      </c>
      <c r="BD2183" s="7">
        <f>IF(T2183&gt;0,RANK(T2183,(N2183:P2183,Q2183:AE2183)),0)</f>
        <v>0</v>
      </c>
      <c r="BE2183" s="7">
        <f>IF(S2183&gt;0,RANK(S2183,(N2183:P2183,Q2183:AE2183)),0)</f>
        <v>0</v>
      </c>
      <c r="BF2183" s="2">
        <f t="shared" si="824"/>
        <v>9.7270288534392728E-3</v>
      </c>
      <c r="BG2183" s="2">
        <f t="shared" si="825"/>
        <v>5.2628345585976699E-3</v>
      </c>
      <c r="BH2183" s="2">
        <f t="shared" si="826"/>
        <v>0</v>
      </c>
      <c r="BI2183" s="2">
        <f t="shared" si="827"/>
        <v>0</v>
      </c>
      <c r="BK2183" t="s">
        <v>10</v>
      </c>
      <c r="BL2183" t="s">
        <v>2296</v>
      </c>
      <c r="BO2183" s="99">
        <v>55</v>
      </c>
      <c r="BP2183" s="97">
        <v>35</v>
      </c>
      <c r="BQ2183" s="103">
        <f t="shared" si="828"/>
        <v>55035</v>
      </c>
      <c r="BS2183" s="7" t="s">
        <v>2466</v>
      </c>
    </row>
    <row r="2184" spans="1:71" ht="14" hidden="1" customHeight="1" outlineLevel="1" x14ac:dyDescent="0.2">
      <c r="A2184" t="s">
        <v>454</v>
      </c>
      <c r="B2184" t="s">
        <v>2296</v>
      </c>
      <c r="C2184" s="1">
        <f t="shared" si="817"/>
        <v>2181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5</v>
      </c>
      <c r="G2184" s="1">
        <f t="shared" si="829"/>
        <v>860</v>
      </c>
      <c r="H2184" s="2">
        <f t="shared" si="830"/>
        <v>0.3943145346171481</v>
      </c>
      <c r="I2184" s="2"/>
      <c r="J2184" s="2">
        <f t="shared" si="820"/>
        <v>0.2948188904172398</v>
      </c>
      <c r="K2184" s="2">
        <f t="shared" si="821"/>
        <v>0.6891334250343879</v>
      </c>
      <c r="L2184" s="2">
        <f t="shared" si="822"/>
        <v>3.6680421824850985E-3</v>
      </c>
      <c r="M2184" s="2">
        <f t="shared" si="823"/>
        <v>1.2379642365887256E-2</v>
      </c>
      <c r="N2184" s="1">
        <v>643</v>
      </c>
      <c r="O2184" s="1">
        <v>1503</v>
      </c>
      <c r="P2184" s="1">
        <v>8</v>
      </c>
      <c r="Q2184" s="61">
        <v>15</v>
      </c>
      <c r="R2184" s="61">
        <v>10</v>
      </c>
      <c r="S2184" s="61"/>
      <c r="T2184" s="61"/>
      <c r="U2184" s="61"/>
      <c r="V2184" s="61"/>
      <c r="W2184" s="61">
        <v>0</v>
      </c>
      <c r="X2184" s="61">
        <v>2</v>
      </c>
      <c r="Y2184" s="61">
        <v>0</v>
      </c>
      <c r="Z2184" s="6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BB2184" s="7">
        <f>IF(Q2184&gt;0,RANK(Q2184,(N2184:P2184,Q2184:AE2184)),0)</f>
        <v>3</v>
      </c>
      <c r="BC2184" s="7">
        <f>IF(R2184&gt;0,RANK(R2184,(N2184:P2184,Q2184:AE2184)),0)</f>
        <v>4</v>
      </c>
      <c r="BD2184" s="7">
        <f>IF(T2184&gt;0,RANK(T2184,(N2184:P2184,Q2184:AE2184)),0)</f>
        <v>0</v>
      </c>
      <c r="BE2184" s="7">
        <f>IF(S2184&gt;0,RANK(S2184,(N2184:P2184,Q2184:AE2184)),0)</f>
        <v>0</v>
      </c>
      <c r="BF2184" s="2">
        <f t="shared" si="824"/>
        <v>6.8775790921595595E-3</v>
      </c>
      <c r="BG2184" s="2">
        <f t="shared" si="825"/>
        <v>4.585052728106373E-3</v>
      </c>
      <c r="BH2184" s="2">
        <f t="shared" si="826"/>
        <v>0</v>
      </c>
      <c r="BI2184" s="2">
        <f t="shared" si="827"/>
        <v>0</v>
      </c>
      <c r="BK2184" t="s">
        <v>454</v>
      </c>
      <c r="BL2184" t="s">
        <v>2296</v>
      </c>
      <c r="BO2184" s="99">
        <v>55</v>
      </c>
      <c r="BP2184" s="97">
        <v>37</v>
      </c>
      <c r="BQ2184" s="103">
        <f t="shared" si="828"/>
        <v>55037</v>
      </c>
      <c r="BS2184" s="7" t="s">
        <v>2466</v>
      </c>
    </row>
    <row r="2185" spans="1:71" ht="14" hidden="1" customHeight="1" outlineLevel="1" x14ac:dyDescent="0.2">
      <c r="A2185" t="s">
        <v>178</v>
      </c>
      <c r="B2185" t="s">
        <v>2296</v>
      </c>
      <c r="C2185" s="1">
        <f t="shared" si="817"/>
        <v>45186</v>
      </c>
      <c r="D2185" s="7">
        <f>IF(N2185&gt;0, RANK(N2185,(N2185:P2185,Q2185:AE2185)),0)</f>
        <v>2</v>
      </c>
      <c r="E2185" s="7">
        <f>IF(O2185&gt;0,RANK(O2185,(N2185:P2185,Q2185:AE2185)),0)</f>
        <v>1</v>
      </c>
      <c r="F2185" s="7">
        <f>IF(P2185&gt;0,RANK(P2185,(N2185:P2185,Q2185:AE2185)),0)</f>
        <v>4</v>
      </c>
      <c r="G2185" s="1">
        <f t="shared" si="829"/>
        <v>11502</v>
      </c>
      <c r="H2185" s="2">
        <f t="shared" si="830"/>
        <v>0.25454786880892311</v>
      </c>
      <c r="I2185" s="2"/>
      <c r="J2185" s="2">
        <f t="shared" si="820"/>
        <v>0.36380737396538754</v>
      </c>
      <c r="K2185" s="2">
        <f t="shared" si="821"/>
        <v>0.61835524277431064</v>
      </c>
      <c r="L2185" s="2">
        <f t="shared" si="822"/>
        <v>6.1523480724118094E-3</v>
      </c>
      <c r="M2185" s="2">
        <f t="shared" si="823"/>
        <v>1.1685035187890011E-2</v>
      </c>
      <c r="N2185" s="1">
        <v>16439</v>
      </c>
      <c r="O2185" s="1">
        <v>27941</v>
      </c>
      <c r="P2185" s="1">
        <v>278</v>
      </c>
      <c r="Q2185" s="61">
        <v>311</v>
      </c>
      <c r="R2185" s="61">
        <v>171</v>
      </c>
      <c r="S2185" s="61"/>
      <c r="T2185" s="61"/>
      <c r="U2185" s="61"/>
      <c r="V2185" s="61"/>
      <c r="W2185" s="61">
        <v>10</v>
      </c>
      <c r="X2185" s="61">
        <v>36</v>
      </c>
      <c r="Y2185" s="61">
        <v>0</v>
      </c>
      <c r="Z2185" s="6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BB2185" s="7">
        <f>IF(Q2185&gt;0,RANK(Q2185,(N2185:P2185,Q2185:AE2185)),0)</f>
        <v>3</v>
      </c>
      <c r="BC2185" s="7">
        <f>IF(R2185&gt;0,RANK(R2185,(N2185:P2185,Q2185:AE2185)),0)</f>
        <v>5</v>
      </c>
      <c r="BD2185" s="7">
        <f>IF(T2185&gt;0,RANK(T2185,(N2185:P2185,Q2185:AE2185)),0)</f>
        <v>0</v>
      </c>
      <c r="BE2185" s="7">
        <f>IF(S2185&gt;0,RANK(S2185,(N2185:P2185,Q2185:AE2185)),0)</f>
        <v>0</v>
      </c>
      <c r="BF2185" s="2">
        <f t="shared" si="824"/>
        <v>6.8826627716549373E-3</v>
      </c>
      <c r="BG2185" s="2">
        <f t="shared" si="825"/>
        <v>3.78435798698712E-3</v>
      </c>
      <c r="BH2185" s="2">
        <f t="shared" si="826"/>
        <v>0</v>
      </c>
      <c r="BI2185" s="2">
        <f t="shared" si="827"/>
        <v>0</v>
      </c>
      <c r="BK2185" t="s">
        <v>178</v>
      </c>
      <c r="BL2185" t="s">
        <v>2296</v>
      </c>
      <c r="BO2185" s="99">
        <v>55</v>
      </c>
      <c r="BP2185" s="97">
        <v>39</v>
      </c>
      <c r="BQ2185" s="103">
        <f t="shared" si="828"/>
        <v>55039</v>
      </c>
      <c r="BS2185" s="7" t="s">
        <v>2466</v>
      </c>
    </row>
    <row r="2186" spans="1:71" ht="14" hidden="1" customHeight="1" outlineLevel="1" x14ac:dyDescent="0.2">
      <c r="A2186" t="s">
        <v>1684</v>
      </c>
      <c r="B2186" t="s">
        <v>2296</v>
      </c>
      <c r="C2186" s="1">
        <f t="shared" si="817"/>
        <v>3982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3</v>
      </c>
      <c r="G2186" s="1">
        <f t="shared" si="829"/>
        <v>935</v>
      </c>
      <c r="H2186" s="2">
        <f t="shared" si="830"/>
        <v>0.23480662983425415</v>
      </c>
      <c r="I2186" s="2"/>
      <c r="J2186" s="2">
        <f t="shared" si="820"/>
        <v>0.37317930688096435</v>
      </c>
      <c r="K2186" s="2">
        <f t="shared" si="821"/>
        <v>0.6079859367152185</v>
      </c>
      <c r="L2186" s="2">
        <f t="shared" si="822"/>
        <v>6.7805123053741841E-3</v>
      </c>
      <c r="M2186" s="2">
        <f t="shared" si="823"/>
        <v>1.2054244098442971E-2</v>
      </c>
      <c r="N2186" s="1">
        <v>1486</v>
      </c>
      <c r="O2186" s="1">
        <v>2421</v>
      </c>
      <c r="P2186" s="1">
        <v>27</v>
      </c>
      <c r="Q2186" s="61">
        <v>21</v>
      </c>
      <c r="R2186" s="61">
        <v>23</v>
      </c>
      <c r="S2186" s="61"/>
      <c r="T2186" s="61"/>
      <c r="U2186" s="61"/>
      <c r="V2186" s="61"/>
      <c r="W2186" s="61">
        <v>0</v>
      </c>
      <c r="X2186" s="61">
        <v>4</v>
      </c>
      <c r="Y2186" s="61">
        <v>0</v>
      </c>
      <c r="Z2186" s="6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BB2186" s="7">
        <f>IF(Q2186&gt;0,RANK(Q2186,(N2186:P2186,Q2186:AE2186)),0)</f>
        <v>5</v>
      </c>
      <c r="BC2186" s="7">
        <f>IF(R2186&gt;0,RANK(R2186,(N2186:P2186,Q2186:AE2186)),0)</f>
        <v>4</v>
      </c>
      <c r="BD2186" s="7">
        <f>IF(T2186&gt;0,RANK(T2186,(N2186:P2186,Q2186:AE2186)),0)</f>
        <v>0</v>
      </c>
      <c r="BE2186" s="7">
        <f>IF(S2186&gt;0,RANK(S2186,(N2186:P2186,Q2186:AE2186)),0)</f>
        <v>0</v>
      </c>
      <c r="BF2186" s="2">
        <f t="shared" si="824"/>
        <v>5.2737317930688097E-3</v>
      </c>
      <c r="BG2186" s="2">
        <f t="shared" si="825"/>
        <v>5.7759919638372681E-3</v>
      </c>
      <c r="BH2186" s="2">
        <f t="shared" si="826"/>
        <v>0</v>
      </c>
      <c r="BI2186" s="2">
        <f t="shared" si="827"/>
        <v>0</v>
      </c>
      <c r="BK2186" t="s">
        <v>1684</v>
      </c>
      <c r="BL2186" t="s">
        <v>2296</v>
      </c>
      <c r="BO2186" s="99">
        <v>55</v>
      </c>
      <c r="BP2186" s="97">
        <v>41</v>
      </c>
      <c r="BQ2186" s="103">
        <f t="shared" si="828"/>
        <v>55041</v>
      </c>
      <c r="BS2186" s="7" t="s">
        <v>2466</v>
      </c>
    </row>
    <row r="2187" spans="1:71" ht="14" hidden="1" customHeight="1" outlineLevel="1" x14ac:dyDescent="0.2">
      <c r="A2187" t="s">
        <v>1479</v>
      </c>
      <c r="B2187" t="s">
        <v>2296</v>
      </c>
      <c r="C2187" s="1">
        <f t="shared" si="817"/>
        <v>19597</v>
      </c>
      <c r="D2187" s="7">
        <f>IF(N2187&gt;0, RANK(N2187,(N2187:P2187,Q2187:AE2187)),0)</f>
        <v>1</v>
      </c>
      <c r="E2187" s="7">
        <f>IF(O2187&gt;0,RANK(O2187,(N2187:P2187,Q2187:AE2187)),0)</f>
        <v>2</v>
      </c>
      <c r="F2187" s="7">
        <f>IF(P2187&gt;0,RANK(P2187,(N2187:P2187,Q2187:AE2187)),0)</f>
        <v>3</v>
      </c>
      <c r="G2187" s="1">
        <f t="shared" si="829"/>
        <v>163</v>
      </c>
      <c r="H2187" s="2">
        <f t="shared" si="830"/>
        <v>8.3175996325968258E-3</v>
      </c>
      <c r="I2187" s="2"/>
      <c r="J2187" s="2">
        <f t="shared" si="820"/>
        <v>0.49318773281624739</v>
      </c>
      <c r="K2187" s="2">
        <f t="shared" si="821"/>
        <v>0.48487013318365058</v>
      </c>
      <c r="L2187" s="2">
        <f t="shared" si="822"/>
        <v>8.1645149767821598E-3</v>
      </c>
      <c r="M2187" s="2">
        <f t="shared" si="823"/>
        <v>1.3777619023319872E-2</v>
      </c>
      <c r="N2187" s="1">
        <v>9665</v>
      </c>
      <c r="O2187" s="1">
        <v>9502</v>
      </c>
      <c r="P2187" s="1">
        <v>160</v>
      </c>
      <c r="Q2187" s="61">
        <v>155</v>
      </c>
      <c r="R2187" s="61">
        <v>92</v>
      </c>
      <c r="S2187" s="61"/>
      <c r="T2187" s="61"/>
      <c r="U2187" s="61"/>
      <c r="V2187" s="61"/>
      <c r="W2187" s="61">
        <v>5</v>
      </c>
      <c r="X2187" s="61">
        <v>18</v>
      </c>
      <c r="Y2187" s="61">
        <v>0</v>
      </c>
      <c r="Z2187" s="6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BB2187" s="7">
        <f>IF(Q2187&gt;0,RANK(Q2187,(N2187:P2187,Q2187:AE2187)),0)</f>
        <v>4</v>
      </c>
      <c r="BC2187" s="7">
        <f>IF(R2187&gt;0,RANK(R2187,(N2187:P2187,Q2187:AE2187)),0)</f>
        <v>5</v>
      </c>
      <c r="BD2187" s="7">
        <f>IF(T2187&gt;0,RANK(T2187,(N2187:P2187,Q2187:AE2187)),0)</f>
        <v>0</v>
      </c>
      <c r="BE2187" s="7">
        <f>IF(S2187&gt;0,RANK(S2187,(N2187:P2187,Q2187:AE2187)),0)</f>
        <v>0</v>
      </c>
      <c r="BF2187" s="2">
        <f t="shared" si="824"/>
        <v>7.9093738837577188E-3</v>
      </c>
      <c r="BG2187" s="2">
        <f t="shared" si="825"/>
        <v>4.6945961116497421E-3</v>
      </c>
      <c r="BH2187" s="2">
        <f t="shared" si="826"/>
        <v>0</v>
      </c>
      <c r="BI2187" s="2">
        <f t="shared" si="827"/>
        <v>0</v>
      </c>
      <c r="BK2187" t="s">
        <v>1479</v>
      </c>
      <c r="BL2187" t="s">
        <v>2296</v>
      </c>
      <c r="BO2187" s="99">
        <v>55</v>
      </c>
      <c r="BP2187" s="97">
        <v>43</v>
      </c>
      <c r="BQ2187" s="103">
        <f t="shared" si="828"/>
        <v>55043</v>
      </c>
      <c r="BS2187" s="7" t="s">
        <v>2466</v>
      </c>
    </row>
    <row r="2188" spans="1:71" ht="14" hidden="1" customHeight="1" outlineLevel="1" x14ac:dyDescent="0.2">
      <c r="A2188" t="s">
        <v>1516</v>
      </c>
      <c r="B2188" t="s">
        <v>2296</v>
      </c>
      <c r="C2188" s="1">
        <f t="shared" si="817"/>
        <v>17090</v>
      </c>
      <c r="D2188" s="7">
        <f>IF(N2188&gt;0, RANK(N2188,(N2188:P2188,Q2188:AE2188)),0)</f>
        <v>1</v>
      </c>
      <c r="E2188" s="7">
        <f>IF(O2188&gt;0,RANK(O2188,(N2188:P2188,Q2188:AE2188)),0)</f>
        <v>2</v>
      </c>
      <c r="F2188" s="7">
        <f>IF(P2188&gt;0,RANK(P2188,(N2188:P2188,Q2188:AE2188)),0)</f>
        <v>4</v>
      </c>
      <c r="G2188" s="1">
        <f t="shared" si="829"/>
        <v>2045</v>
      </c>
      <c r="H2188" s="2">
        <f t="shared" si="830"/>
        <v>0.11966062024575776</v>
      </c>
      <c r="I2188" s="2"/>
      <c r="J2188" s="2">
        <f t="shared" si="820"/>
        <v>0.54874195435927442</v>
      </c>
      <c r="K2188" s="2">
        <f t="shared" si="821"/>
        <v>0.42908133411351668</v>
      </c>
      <c r="L2188" s="2">
        <f t="shared" si="822"/>
        <v>7.4312463428905795E-3</v>
      </c>
      <c r="M2188" s="2">
        <f t="shared" si="823"/>
        <v>1.4745465184318324E-2</v>
      </c>
      <c r="N2188" s="1">
        <v>9378</v>
      </c>
      <c r="O2188" s="1">
        <v>7333</v>
      </c>
      <c r="P2188" s="1">
        <v>127</v>
      </c>
      <c r="Q2188" s="61">
        <v>130</v>
      </c>
      <c r="R2188" s="61">
        <v>100</v>
      </c>
      <c r="S2188" s="61"/>
      <c r="T2188" s="61"/>
      <c r="U2188" s="61"/>
      <c r="V2188" s="61"/>
      <c r="W2188" s="61">
        <v>6</v>
      </c>
      <c r="X2188" s="61">
        <v>16</v>
      </c>
      <c r="Y2188" s="61">
        <v>0</v>
      </c>
      <c r="Z2188" s="6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BB2188" s="7">
        <f>IF(Q2188&gt;0,RANK(Q2188,(N2188:P2188,Q2188:AE2188)),0)</f>
        <v>3</v>
      </c>
      <c r="BC2188" s="7">
        <f>IF(R2188&gt;0,RANK(R2188,(N2188:P2188,Q2188:AE2188)),0)</f>
        <v>5</v>
      </c>
      <c r="BD2188" s="7">
        <f>IF(T2188&gt;0,RANK(T2188,(N2188:P2188,Q2188:AE2188)),0)</f>
        <v>0</v>
      </c>
      <c r="BE2188" s="7">
        <f>IF(S2188&gt;0,RANK(S2188,(N2188:P2188,Q2188:AE2188)),0)</f>
        <v>0</v>
      </c>
      <c r="BF2188" s="2">
        <f t="shared" si="824"/>
        <v>7.6067875950848445E-3</v>
      </c>
      <c r="BG2188" s="2">
        <f t="shared" si="825"/>
        <v>5.8513750731421883E-3</v>
      </c>
      <c r="BH2188" s="2">
        <f t="shared" si="826"/>
        <v>0</v>
      </c>
      <c r="BI2188" s="2">
        <f t="shared" si="827"/>
        <v>0</v>
      </c>
      <c r="BK2188" t="s">
        <v>1516</v>
      </c>
      <c r="BL2188" t="s">
        <v>2296</v>
      </c>
      <c r="BO2188" s="99">
        <v>55</v>
      </c>
      <c r="BP2188" s="97">
        <v>45</v>
      </c>
      <c r="BQ2188" s="103">
        <f t="shared" si="828"/>
        <v>55045</v>
      </c>
      <c r="BS2188" s="7" t="s">
        <v>2466</v>
      </c>
    </row>
    <row r="2189" spans="1:71" ht="14" hidden="1" customHeight="1" outlineLevel="1" x14ac:dyDescent="0.2">
      <c r="A2189" t="s">
        <v>179</v>
      </c>
      <c r="B2189" t="s">
        <v>2296</v>
      </c>
      <c r="C2189" s="1">
        <f t="shared" si="817"/>
        <v>8184</v>
      </c>
      <c r="D2189" s="7">
        <f>IF(N2189&gt;0, RANK(N2189,(N2189:P2189,Q2189:AE2189)),0)</f>
        <v>2</v>
      </c>
      <c r="E2189" s="7">
        <f>IF(O2189&gt;0,RANK(O2189,(N2189:P2189,Q2189:AE2189)),0)</f>
        <v>1</v>
      </c>
      <c r="F2189" s="7">
        <f>IF(P2189&gt;0,RANK(P2189,(N2189:P2189,Q2189:AE2189)),0)</f>
        <v>4</v>
      </c>
      <c r="G2189" s="1">
        <f t="shared" si="829"/>
        <v>2778</v>
      </c>
      <c r="H2189" s="2">
        <f t="shared" si="830"/>
        <v>0.33944281524926684</v>
      </c>
      <c r="I2189" s="2"/>
      <c r="J2189" s="2">
        <f t="shared" si="820"/>
        <v>0.32172531769305962</v>
      </c>
      <c r="K2189" s="2">
        <f t="shared" si="821"/>
        <v>0.66116813294232646</v>
      </c>
      <c r="L2189" s="2">
        <f t="shared" si="822"/>
        <v>6.1094819159335286E-3</v>
      </c>
      <c r="M2189" s="2">
        <f t="shared" si="823"/>
        <v>1.0997067448680337E-2</v>
      </c>
      <c r="N2189" s="1">
        <v>2633</v>
      </c>
      <c r="O2189" s="1">
        <v>5411</v>
      </c>
      <c r="P2189" s="1">
        <v>50</v>
      </c>
      <c r="Q2189" s="61">
        <v>56</v>
      </c>
      <c r="R2189" s="61">
        <v>23</v>
      </c>
      <c r="S2189" s="61"/>
      <c r="T2189" s="61"/>
      <c r="U2189" s="61"/>
      <c r="V2189" s="61"/>
      <c r="W2189" s="61">
        <v>2</v>
      </c>
      <c r="X2189" s="61">
        <v>9</v>
      </c>
      <c r="Y2189" s="61">
        <v>0</v>
      </c>
      <c r="Z2189" s="6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BB2189" s="7">
        <f>IF(Q2189&gt;0,RANK(Q2189,(N2189:P2189,Q2189:AE2189)),0)</f>
        <v>3</v>
      </c>
      <c r="BC2189" s="7">
        <f>IF(R2189&gt;0,RANK(R2189,(N2189:P2189,Q2189:AE2189)),0)</f>
        <v>5</v>
      </c>
      <c r="BD2189" s="7">
        <f>IF(T2189&gt;0,RANK(T2189,(N2189:P2189,Q2189:AE2189)),0)</f>
        <v>0</v>
      </c>
      <c r="BE2189" s="7">
        <f>IF(S2189&gt;0,RANK(S2189,(N2189:P2189,Q2189:AE2189)),0)</f>
        <v>0</v>
      </c>
      <c r="BF2189" s="2">
        <f t="shared" si="824"/>
        <v>6.8426197458455523E-3</v>
      </c>
      <c r="BG2189" s="2">
        <f t="shared" si="825"/>
        <v>2.8103616813294234E-3</v>
      </c>
      <c r="BH2189" s="2">
        <f t="shared" si="826"/>
        <v>0</v>
      </c>
      <c r="BI2189" s="2">
        <f t="shared" si="827"/>
        <v>0</v>
      </c>
      <c r="BK2189" t="s">
        <v>179</v>
      </c>
      <c r="BL2189" t="s">
        <v>2296</v>
      </c>
      <c r="BO2189" s="99">
        <v>55</v>
      </c>
      <c r="BP2189" s="97">
        <v>47</v>
      </c>
      <c r="BQ2189" s="103">
        <f t="shared" si="828"/>
        <v>55047</v>
      </c>
      <c r="BS2189" s="7" t="s">
        <v>2466</v>
      </c>
    </row>
    <row r="2190" spans="1:71" ht="14" hidden="1" customHeight="1" outlineLevel="1" x14ac:dyDescent="0.2">
      <c r="A2190" t="s">
        <v>268</v>
      </c>
      <c r="B2190" t="s">
        <v>2296</v>
      </c>
      <c r="C2190" s="1">
        <f t="shared" si="817"/>
        <v>11176</v>
      </c>
      <c r="D2190" s="7">
        <f>IF(N2190&gt;0, RANK(N2190,(N2190:P2190,Q2190:AE2190)),0)</f>
        <v>1</v>
      </c>
      <c r="E2190" s="7">
        <f>IF(O2190&gt;0,RANK(O2190,(N2190:P2190,Q2190:AE2190)),0)</f>
        <v>2</v>
      </c>
      <c r="F2190" s="7">
        <f>IF(P2190&gt;0,RANK(P2190,(N2190:P2190,Q2190:AE2190)),0)</f>
        <v>4</v>
      </c>
      <c r="G2190" s="1">
        <f t="shared" si="829"/>
        <v>2385</v>
      </c>
      <c r="H2190" s="2">
        <f t="shared" si="830"/>
        <v>0.21340372226198998</v>
      </c>
      <c r="I2190" s="2"/>
      <c r="J2190" s="2">
        <f t="shared" si="820"/>
        <v>0.59717251252684322</v>
      </c>
      <c r="K2190" s="2">
        <f t="shared" si="821"/>
        <v>0.38376879026485328</v>
      </c>
      <c r="L2190" s="2">
        <f t="shared" si="822"/>
        <v>6.6213314244810305E-3</v>
      </c>
      <c r="M2190" s="2">
        <f t="shared" si="823"/>
        <v>1.2437365783822468E-2</v>
      </c>
      <c r="N2190" s="1">
        <v>6674</v>
      </c>
      <c r="O2190" s="1">
        <v>4289</v>
      </c>
      <c r="P2190" s="1">
        <v>74</v>
      </c>
      <c r="Q2190" s="61">
        <v>82</v>
      </c>
      <c r="R2190" s="61">
        <v>43</v>
      </c>
      <c r="S2190" s="61"/>
      <c r="T2190" s="61"/>
      <c r="U2190" s="61"/>
      <c r="V2190" s="61"/>
      <c r="W2190" s="61">
        <v>4</v>
      </c>
      <c r="X2190" s="61">
        <v>10</v>
      </c>
      <c r="Y2190" s="61">
        <v>0</v>
      </c>
      <c r="Z2190" s="6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BB2190" s="7">
        <f>IF(Q2190&gt;0,RANK(Q2190,(N2190:P2190,Q2190:AE2190)),0)</f>
        <v>3</v>
      </c>
      <c r="BC2190" s="7">
        <f>IF(R2190&gt;0,RANK(R2190,(N2190:P2190,Q2190:AE2190)),0)</f>
        <v>5</v>
      </c>
      <c r="BD2190" s="7">
        <f>IF(T2190&gt;0,RANK(T2190,(N2190:P2190,Q2190:AE2190)),0)</f>
        <v>0</v>
      </c>
      <c r="BE2190" s="7">
        <f>IF(S2190&gt;0,RANK(S2190,(N2190:P2190,Q2190:AE2190)),0)</f>
        <v>0</v>
      </c>
      <c r="BF2190" s="2">
        <f t="shared" si="824"/>
        <v>7.3371510379384398E-3</v>
      </c>
      <c r="BG2190" s="2">
        <f t="shared" si="825"/>
        <v>3.8475304223335718E-3</v>
      </c>
      <c r="BH2190" s="2">
        <f t="shared" si="826"/>
        <v>0</v>
      </c>
      <c r="BI2190" s="2">
        <f t="shared" si="827"/>
        <v>0</v>
      </c>
      <c r="BK2190" t="s">
        <v>268</v>
      </c>
      <c r="BL2190" t="s">
        <v>2296</v>
      </c>
      <c r="BO2190" s="99">
        <v>55</v>
      </c>
      <c r="BP2190" s="97">
        <v>49</v>
      </c>
      <c r="BQ2190" s="103">
        <f t="shared" si="828"/>
        <v>55049</v>
      </c>
      <c r="BS2190" s="7" t="s">
        <v>2466</v>
      </c>
    </row>
    <row r="2191" spans="1:71" ht="14" hidden="1" customHeight="1" outlineLevel="1" x14ac:dyDescent="0.2">
      <c r="A2191" t="s">
        <v>1741</v>
      </c>
      <c r="B2191" t="s">
        <v>2296</v>
      </c>
      <c r="C2191" s="1">
        <f t="shared" si="817"/>
        <v>3092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3</v>
      </c>
      <c r="G2191" s="1">
        <f t="shared" si="829"/>
        <v>521</v>
      </c>
      <c r="H2191" s="2">
        <f t="shared" si="830"/>
        <v>0.1684993531694696</v>
      </c>
      <c r="I2191" s="2"/>
      <c r="J2191" s="2">
        <f t="shared" si="820"/>
        <v>0.40879689521345408</v>
      </c>
      <c r="K2191" s="2">
        <f t="shared" si="821"/>
        <v>0.5772962483829237</v>
      </c>
      <c r="L2191" s="2">
        <f t="shared" si="822"/>
        <v>6.4683053040103496E-3</v>
      </c>
      <c r="M2191" s="2">
        <f t="shared" si="823"/>
        <v>7.4385510996118646E-3</v>
      </c>
      <c r="N2191" s="1">
        <v>1264</v>
      </c>
      <c r="O2191" s="1">
        <v>1785</v>
      </c>
      <c r="P2191" s="1">
        <v>20</v>
      </c>
      <c r="Q2191" s="61">
        <v>7</v>
      </c>
      <c r="R2191" s="61">
        <v>12</v>
      </c>
      <c r="S2191" s="61"/>
      <c r="T2191" s="61"/>
      <c r="U2191" s="61"/>
      <c r="V2191" s="61"/>
      <c r="W2191" s="61">
        <v>0</v>
      </c>
      <c r="X2191" s="61">
        <v>4</v>
      </c>
      <c r="Y2191" s="61">
        <v>0</v>
      </c>
      <c r="Z2191" s="6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BB2191" s="7">
        <f>IF(Q2191&gt;0,RANK(Q2191,(N2191:P2191,Q2191:AE2191)),0)</f>
        <v>5</v>
      </c>
      <c r="BC2191" s="7">
        <f>IF(R2191&gt;0,RANK(R2191,(N2191:P2191,Q2191:AE2191)),0)</f>
        <v>4</v>
      </c>
      <c r="BD2191" s="7">
        <f>IF(T2191&gt;0,RANK(T2191,(N2191:P2191,Q2191:AE2191)),0)</f>
        <v>0</v>
      </c>
      <c r="BE2191" s="7">
        <f>IF(S2191&gt;0,RANK(S2191,(N2191:P2191,Q2191:AE2191)),0)</f>
        <v>0</v>
      </c>
      <c r="BF2191" s="2">
        <f t="shared" si="824"/>
        <v>2.2639068564036221E-3</v>
      </c>
      <c r="BG2191" s="2">
        <f t="shared" si="825"/>
        <v>3.8809831824062097E-3</v>
      </c>
      <c r="BH2191" s="2">
        <f t="shared" si="826"/>
        <v>0</v>
      </c>
      <c r="BI2191" s="2">
        <f t="shared" si="827"/>
        <v>0</v>
      </c>
      <c r="BK2191" t="s">
        <v>1741</v>
      </c>
      <c r="BL2191" t="s">
        <v>2296</v>
      </c>
      <c r="BO2191" s="99">
        <v>55</v>
      </c>
      <c r="BP2191" s="97">
        <v>51</v>
      </c>
      <c r="BQ2191" s="103">
        <f t="shared" si="828"/>
        <v>55051</v>
      </c>
      <c r="BS2191" s="7" t="s">
        <v>2466</v>
      </c>
    </row>
    <row r="2192" spans="1:71" ht="14" hidden="1" customHeight="1" outlineLevel="1" x14ac:dyDescent="0.2">
      <c r="A2192" t="s">
        <v>1378</v>
      </c>
      <c r="B2192" t="s">
        <v>2296</v>
      </c>
      <c r="C2192" s="1">
        <f t="shared" si="817"/>
        <v>8016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4</v>
      </c>
      <c r="G2192" s="1">
        <f t="shared" si="829"/>
        <v>416</v>
      </c>
      <c r="H2192" s="2">
        <f t="shared" si="830"/>
        <v>5.1896207584830337E-2</v>
      </c>
      <c r="I2192" s="2"/>
      <c r="J2192" s="2">
        <f t="shared" si="820"/>
        <v>0.46319860279441116</v>
      </c>
      <c r="K2192" s="2">
        <f t="shared" si="821"/>
        <v>0.51509481037924154</v>
      </c>
      <c r="L2192" s="2">
        <f t="shared" si="822"/>
        <v>6.7365269461077846E-3</v>
      </c>
      <c r="M2192" s="2">
        <f t="shared" si="823"/>
        <v>1.4970059880239511E-2</v>
      </c>
      <c r="N2192" s="1">
        <v>3713</v>
      </c>
      <c r="O2192" s="1">
        <v>4129</v>
      </c>
      <c r="P2192" s="1">
        <v>54</v>
      </c>
      <c r="Q2192" s="61">
        <v>69</v>
      </c>
      <c r="R2192" s="61">
        <v>44</v>
      </c>
      <c r="S2192" s="61"/>
      <c r="T2192" s="61"/>
      <c r="U2192" s="61"/>
      <c r="V2192" s="61"/>
      <c r="W2192" s="61">
        <v>0</v>
      </c>
      <c r="X2192" s="61">
        <v>7</v>
      </c>
      <c r="Y2192" s="61">
        <v>0</v>
      </c>
      <c r="Z2192" s="6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BB2192" s="7">
        <f>IF(Q2192&gt;0,RANK(Q2192,(N2192:P2192,Q2192:AE2192)),0)</f>
        <v>3</v>
      </c>
      <c r="BC2192" s="7">
        <f>IF(R2192&gt;0,RANK(R2192,(N2192:P2192,Q2192:AE2192)),0)</f>
        <v>5</v>
      </c>
      <c r="BD2192" s="7">
        <f>IF(T2192&gt;0,RANK(T2192,(N2192:P2192,Q2192:AE2192)),0)</f>
        <v>0</v>
      </c>
      <c r="BE2192" s="7">
        <f>IF(S2192&gt;0,RANK(S2192,(N2192:P2192,Q2192:AE2192)),0)</f>
        <v>0</v>
      </c>
      <c r="BF2192" s="2">
        <f t="shared" si="824"/>
        <v>8.6077844311377247E-3</v>
      </c>
      <c r="BG2192" s="2">
        <f t="shared" si="825"/>
        <v>5.4890219560878245E-3</v>
      </c>
      <c r="BH2192" s="2">
        <f t="shared" si="826"/>
        <v>0</v>
      </c>
      <c r="BI2192" s="2">
        <f t="shared" si="827"/>
        <v>0</v>
      </c>
      <c r="BK2192" t="s">
        <v>1378</v>
      </c>
      <c r="BL2192" t="s">
        <v>2296</v>
      </c>
      <c r="BO2192" s="99">
        <v>55</v>
      </c>
      <c r="BP2192" s="97">
        <v>53</v>
      </c>
      <c r="BQ2192" s="103">
        <f t="shared" si="828"/>
        <v>55053</v>
      </c>
      <c r="BS2192" s="7" t="s">
        <v>2466</v>
      </c>
    </row>
    <row r="2193" spans="1:71" ht="14" hidden="1" customHeight="1" outlineLevel="1" x14ac:dyDescent="0.2">
      <c r="A2193" t="s">
        <v>2598</v>
      </c>
      <c r="B2193" t="s">
        <v>2296</v>
      </c>
      <c r="C2193" s="1">
        <f t="shared" si="817"/>
        <v>38157</v>
      </c>
      <c r="D2193" s="7">
        <f>IF(N2193&gt;0, RANK(N2193,(N2193:P2193,Q2193:AE2193)),0)</f>
        <v>2</v>
      </c>
      <c r="E2193" s="7">
        <f>IF(O2193&gt;0,RANK(O2193,(N2193:P2193,Q2193:AE2193)),0)</f>
        <v>1</v>
      </c>
      <c r="F2193" s="7">
        <f>IF(P2193&gt;0,RANK(P2193,(N2193:P2193,Q2193:AE2193)),0)</f>
        <v>4</v>
      </c>
      <c r="G2193" s="1">
        <f t="shared" si="829"/>
        <v>5457</v>
      </c>
      <c r="H2193" s="2">
        <f t="shared" si="830"/>
        <v>0.1430143879235789</v>
      </c>
      <c r="I2193" s="2"/>
      <c r="J2193" s="2">
        <f t="shared" si="820"/>
        <v>0.41979191236208296</v>
      </c>
      <c r="K2193" s="2">
        <f t="shared" si="821"/>
        <v>0.56280630028566192</v>
      </c>
      <c r="L2193" s="2">
        <f t="shared" si="822"/>
        <v>5.5821998584794398E-3</v>
      </c>
      <c r="M2193" s="2">
        <f t="shared" si="823"/>
        <v>1.1819587493775621E-2</v>
      </c>
      <c r="N2193" s="1">
        <v>16018</v>
      </c>
      <c r="O2193" s="1">
        <v>21475</v>
      </c>
      <c r="P2193" s="1">
        <v>213</v>
      </c>
      <c r="Q2193" s="61">
        <v>275</v>
      </c>
      <c r="R2193" s="61">
        <v>135</v>
      </c>
      <c r="S2193" s="61"/>
      <c r="T2193" s="61"/>
      <c r="U2193" s="61"/>
      <c r="V2193" s="61"/>
      <c r="W2193" s="61">
        <v>13</v>
      </c>
      <c r="X2193" s="61">
        <v>28</v>
      </c>
      <c r="Y2193" s="61">
        <v>0</v>
      </c>
      <c r="Z2193" s="6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BB2193" s="7">
        <f>IF(Q2193&gt;0,RANK(Q2193,(N2193:P2193,Q2193:AE2193)),0)</f>
        <v>3</v>
      </c>
      <c r="BC2193" s="7">
        <f>IF(R2193&gt;0,RANK(R2193,(N2193:P2193,Q2193:AE2193)),0)</f>
        <v>5</v>
      </c>
      <c r="BD2193" s="7">
        <f>IF(T2193&gt;0,RANK(T2193,(N2193:P2193,Q2193:AE2193)),0)</f>
        <v>0</v>
      </c>
      <c r="BE2193" s="7">
        <f>IF(S2193&gt;0,RANK(S2193,(N2193:P2193,Q2193:AE2193)),0)</f>
        <v>0</v>
      </c>
      <c r="BF2193" s="2">
        <f t="shared" si="824"/>
        <v>7.2070655449851927E-3</v>
      </c>
      <c r="BG2193" s="2">
        <f t="shared" si="825"/>
        <v>3.5380139948109129E-3</v>
      </c>
      <c r="BH2193" s="2">
        <f t="shared" si="826"/>
        <v>0</v>
      </c>
      <c r="BI2193" s="2">
        <f t="shared" si="827"/>
        <v>0</v>
      </c>
      <c r="BK2193" t="s">
        <v>2598</v>
      </c>
      <c r="BL2193" t="s">
        <v>2296</v>
      </c>
      <c r="BO2193" s="99">
        <v>55</v>
      </c>
      <c r="BP2193" s="97">
        <v>55</v>
      </c>
      <c r="BQ2193" s="103">
        <f t="shared" si="828"/>
        <v>55055</v>
      </c>
      <c r="BS2193" s="7" t="s">
        <v>2466</v>
      </c>
    </row>
    <row r="2194" spans="1:71" ht="14" hidden="1" customHeight="1" outlineLevel="1" x14ac:dyDescent="0.2">
      <c r="A2194" t="s">
        <v>1133</v>
      </c>
      <c r="B2194" t="s">
        <v>2296</v>
      </c>
      <c r="C2194" s="1">
        <f t="shared" si="817"/>
        <v>10131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4</v>
      </c>
      <c r="G2194" s="1">
        <f t="shared" si="829"/>
        <v>1442</v>
      </c>
      <c r="H2194" s="2">
        <f t="shared" si="830"/>
        <v>0.14233540617905438</v>
      </c>
      <c r="I2194" s="2"/>
      <c r="J2194" s="2">
        <f t="shared" si="820"/>
        <v>0.4192083703484355</v>
      </c>
      <c r="K2194" s="2">
        <f t="shared" si="821"/>
        <v>0.56154377652748988</v>
      </c>
      <c r="L2194" s="2">
        <f t="shared" si="822"/>
        <v>6.0211232849669335E-3</v>
      </c>
      <c r="M2194" s="2">
        <f t="shared" si="823"/>
        <v>1.3226729839107687E-2</v>
      </c>
      <c r="N2194" s="1">
        <v>4247</v>
      </c>
      <c r="O2194" s="1">
        <v>5689</v>
      </c>
      <c r="P2194" s="1">
        <v>61</v>
      </c>
      <c r="Q2194" s="61">
        <v>90</v>
      </c>
      <c r="R2194" s="61">
        <v>32</v>
      </c>
      <c r="S2194" s="61"/>
      <c r="T2194" s="61"/>
      <c r="U2194" s="61"/>
      <c r="V2194" s="61"/>
      <c r="W2194" s="61">
        <v>6</v>
      </c>
      <c r="X2194" s="61">
        <v>6</v>
      </c>
      <c r="Y2194" s="61">
        <v>0</v>
      </c>
      <c r="Z2194" s="6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BB2194" s="7">
        <f>IF(Q2194&gt;0,RANK(Q2194,(N2194:P2194,Q2194:AE2194)),0)</f>
        <v>3</v>
      </c>
      <c r="BC2194" s="7">
        <f>IF(R2194&gt;0,RANK(R2194,(N2194:P2194,Q2194:AE2194)),0)</f>
        <v>5</v>
      </c>
      <c r="BD2194" s="7">
        <f>IF(T2194&gt;0,RANK(T2194,(N2194:P2194,Q2194:AE2194)),0)</f>
        <v>0</v>
      </c>
      <c r="BE2194" s="7">
        <f>IF(S2194&gt;0,RANK(S2194,(N2194:P2194,Q2194:AE2194)),0)</f>
        <v>0</v>
      </c>
      <c r="BF2194" s="2">
        <f t="shared" si="824"/>
        <v>8.8836245188036716E-3</v>
      </c>
      <c r="BG2194" s="2">
        <f t="shared" si="825"/>
        <v>3.1586220511301945E-3</v>
      </c>
      <c r="BH2194" s="2">
        <f t="shared" si="826"/>
        <v>0</v>
      </c>
      <c r="BI2194" s="2">
        <f t="shared" si="827"/>
        <v>0</v>
      </c>
      <c r="BK2194" t="s">
        <v>1133</v>
      </c>
      <c r="BL2194" t="s">
        <v>2296</v>
      </c>
      <c r="BO2194" s="99">
        <v>55</v>
      </c>
      <c r="BP2194" s="97">
        <v>57</v>
      </c>
      <c r="BQ2194" s="103">
        <f t="shared" si="828"/>
        <v>55057</v>
      </c>
      <c r="BS2194" s="7" t="s">
        <v>2466</v>
      </c>
    </row>
    <row r="2195" spans="1:71" ht="14" hidden="1" customHeight="1" outlineLevel="1" x14ac:dyDescent="0.2">
      <c r="A2195" t="s">
        <v>748</v>
      </c>
      <c r="B2195" t="s">
        <v>2296</v>
      </c>
      <c r="C2195" s="1">
        <f t="shared" si="817"/>
        <v>68074</v>
      </c>
      <c r="D2195" s="7">
        <f>IF(N2195&gt;0, RANK(N2195,(N2195:P2195,Q2195:AE2195)),0)</f>
        <v>1</v>
      </c>
      <c r="E2195" s="7">
        <f>IF(O2195&gt;0,RANK(O2195,(N2195:P2195,Q2195:AE2195)),0)</f>
        <v>2</v>
      </c>
      <c r="F2195" s="7">
        <f>IF(P2195&gt;0,RANK(P2195,(N2195:P2195,Q2195:AE2195)),0)</f>
        <v>4</v>
      </c>
      <c r="G2195" s="1">
        <f t="shared" si="829"/>
        <v>2969</v>
      </c>
      <c r="H2195" s="2">
        <f t="shared" si="830"/>
        <v>4.3614302083027294E-2</v>
      </c>
      <c r="I2195" s="2"/>
      <c r="J2195" s="2">
        <f t="shared" si="820"/>
        <v>0.5065223139524635</v>
      </c>
      <c r="K2195" s="2">
        <f t="shared" si="821"/>
        <v>0.4629080118694362</v>
      </c>
      <c r="L2195" s="2">
        <f t="shared" si="822"/>
        <v>1.0664864706055176E-2</v>
      </c>
      <c r="M2195" s="2">
        <f t="shared" si="823"/>
        <v>1.9904809472045128E-2</v>
      </c>
      <c r="N2195" s="1">
        <v>34481</v>
      </c>
      <c r="O2195" s="1">
        <v>31512</v>
      </c>
      <c r="P2195" s="1">
        <v>726</v>
      </c>
      <c r="Q2195" s="61">
        <v>727</v>
      </c>
      <c r="R2195" s="61">
        <v>474</v>
      </c>
      <c r="S2195" s="61"/>
      <c r="T2195" s="61"/>
      <c r="U2195" s="61"/>
      <c r="V2195" s="61"/>
      <c r="W2195" s="61">
        <v>52</v>
      </c>
      <c r="X2195" s="61">
        <v>102</v>
      </c>
      <c r="Y2195" s="61">
        <v>0</v>
      </c>
      <c r="Z2195" s="6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BB2195" s="7">
        <f>IF(Q2195&gt;0,RANK(Q2195,(N2195:P2195,Q2195:AE2195)),0)</f>
        <v>3</v>
      </c>
      <c r="BC2195" s="7">
        <f>IF(R2195&gt;0,RANK(R2195,(N2195:P2195,Q2195:AE2195)),0)</f>
        <v>5</v>
      </c>
      <c r="BD2195" s="7">
        <f>IF(T2195&gt;0,RANK(T2195,(N2195:P2195,Q2195:AE2195)),0)</f>
        <v>0</v>
      </c>
      <c r="BE2195" s="7">
        <f>IF(S2195&gt;0,RANK(S2195,(N2195:P2195,Q2195:AE2195)),0)</f>
        <v>0</v>
      </c>
      <c r="BF2195" s="2">
        <f t="shared" si="824"/>
        <v>1.0679554602344507E-2</v>
      </c>
      <c r="BG2195" s="2">
        <f t="shared" si="825"/>
        <v>6.9630108411434617E-3</v>
      </c>
      <c r="BH2195" s="2">
        <f t="shared" si="826"/>
        <v>0</v>
      </c>
      <c r="BI2195" s="2">
        <f t="shared" si="827"/>
        <v>0</v>
      </c>
      <c r="BK2195" t="s">
        <v>748</v>
      </c>
      <c r="BL2195" t="s">
        <v>2296</v>
      </c>
      <c r="BO2195" s="99">
        <v>55</v>
      </c>
      <c r="BP2195" s="97">
        <v>59</v>
      </c>
      <c r="BQ2195" s="103">
        <f t="shared" si="828"/>
        <v>55059</v>
      </c>
      <c r="BS2195" s="7" t="s">
        <v>2466</v>
      </c>
    </row>
    <row r="2196" spans="1:71" ht="14" hidden="1" customHeight="1" outlineLevel="1" x14ac:dyDescent="0.2">
      <c r="A2196" t="s">
        <v>581</v>
      </c>
      <c r="B2196" t="s">
        <v>2296</v>
      </c>
      <c r="C2196" s="1">
        <f t="shared" si="817"/>
        <v>9499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4</v>
      </c>
      <c r="G2196" s="1">
        <f t="shared" si="829"/>
        <v>2220</v>
      </c>
      <c r="H2196" s="2">
        <f t="shared" si="830"/>
        <v>0.23370881145383723</v>
      </c>
      <c r="I2196" s="2"/>
      <c r="J2196" s="2">
        <f t="shared" si="820"/>
        <v>0.37603958311401198</v>
      </c>
      <c r="K2196" s="2">
        <f t="shared" si="821"/>
        <v>0.60974839456784924</v>
      </c>
      <c r="L2196" s="2">
        <f t="shared" si="822"/>
        <v>4.5267922939256763E-3</v>
      </c>
      <c r="M2196" s="2">
        <f t="shared" si="823"/>
        <v>9.6852300242131067E-3</v>
      </c>
      <c r="N2196" s="1">
        <v>3572</v>
      </c>
      <c r="O2196" s="1">
        <v>5792</v>
      </c>
      <c r="P2196" s="1">
        <v>43</v>
      </c>
      <c r="Q2196" s="61">
        <v>52</v>
      </c>
      <c r="R2196" s="61">
        <v>27</v>
      </c>
      <c r="S2196" s="61"/>
      <c r="T2196" s="61"/>
      <c r="U2196" s="61"/>
      <c r="V2196" s="61"/>
      <c r="W2196" s="61">
        <v>2</v>
      </c>
      <c r="X2196" s="61">
        <v>11</v>
      </c>
      <c r="Y2196" s="61">
        <v>0</v>
      </c>
      <c r="Z2196" s="6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BB2196" s="7">
        <f>IF(Q2196&gt;0,RANK(Q2196,(N2196:P2196,Q2196:AE2196)),0)</f>
        <v>3</v>
      </c>
      <c r="BC2196" s="7">
        <f>IF(R2196&gt;0,RANK(R2196,(N2196:P2196,Q2196:AE2196)),0)</f>
        <v>5</v>
      </c>
      <c r="BD2196" s="7">
        <f>IF(T2196&gt;0,RANK(T2196,(N2196:P2196,Q2196:AE2196)),0)</f>
        <v>0</v>
      </c>
      <c r="BE2196" s="7">
        <f>IF(S2196&gt;0,RANK(S2196,(N2196:P2196,Q2196:AE2196)),0)</f>
        <v>0</v>
      </c>
      <c r="BF2196" s="2">
        <f t="shared" si="824"/>
        <v>5.4742604484682598E-3</v>
      </c>
      <c r="BG2196" s="2">
        <f t="shared" si="825"/>
        <v>2.8424044636277501E-3</v>
      </c>
      <c r="BH2196" s="2">
        <f t="shared" si="826"/>
        <v>0</v>
      </c>
      <c r="BI2196" s="2">
        <f t="shared" si="827"/>
        <v>0</v>
      </c>
      <c r="BK2196" t="s">
        <v>581</v>
      </c>
      <c r="BL2196" t="s">
        <v>2296</v>
      </c>
      <c r="BO2196" s="99">
        <v>55</v>
      </c>
      <c r="BP2196" s="97">
        <v>61</v>
      </c>
      <c r="BQ2196" s="103">
        <f t="shared" si="828"/>
        <v>55061</v>
      </c>
      <c r="BS2196" s="7" t="s">
        <v>2466</v>
      </c>
    </row>
    <row r="2197" spans="1:71" ht="14" hidden="1" customHeight="1" outlineLevel="1" x14ac:dyDescent="0.2">
      <c r="A2197" t="s">
        <v>582</v>
      </c>
      <c r="B2197" t="s">
        <v>2296</v>
      </c>
      <c r="C2197" s="1">
        <f t="shared" si="817"/>
        <v>57081</v>
      </c>
      <c r="D2197" s="7">
        <f>IF(N2197&gt;0, RANK(N2197,(N2197:P2197,Q2197:AE2197)),0)</f>
        <v>1</v>
      </c>
      <c r="E2197" s="7">
        <f>IF(O2197&gt;0,RANK(O2197,(N2197:P2197,Q2197:AE2197)),0)</f>
        <v>2</v>
      </c>
      <c r="F2197" s="7">
        <f>IF(P2197&gt;0,RANK(P2197,(N2197:P2197,Q2197:AE2197)),0)</f>
        <v>4</v>
      </c>
      <c r="G2197" s="1">
        <f t="shared" si="829"/>
        <v>8566</v>
      </c>
      <c r="H2197" s="2">
        <f t="shared" si="830"/>
        <v>0.15006744801247351</v>
      </c>
      <c r="I2197" s="2"/>
      <c r="J2197" s="2">
        <f t="shared" si="820"/>
        <v>0.56241131024333846</v>
      </c>
      <c r="K2197" s="2">
        <f t="shared" si="821"/>
        <v>0.41234386223086489</v>
      </c>
      <c r="L2197" s="2">
        <f t="shared" si="822"/>
        <v>8.3215080324451213E-3</v>
      </c>
      <c r="M2197" s="2">
        <f t="shared" si="823"/>
        <v>1.6923319493351532E-2</v>
      </c>
      <c r="N2197" s="1">
        <v>32103</v>
      </c>
      <c r="O2197" s="1">
        <v>23537</v>
      </c>
      <c r="P2197" s="1">
        <v>475</v>
      </c>
      <c r="Q2197" s="61">
        <v>586</v>
      </c>
      <c r="R2197" s="61">
        <v>321</v>
      </c>
      <c r="S2197" s="61"/>
      <c r="T2197" s="61"/>
      <c r="U2197" s="61"/>
      <c r="V2197" s="61"/>
      <c r="W2197" s="61">
        <v>0</v>
      </c>
      <c r="X2197" s="61">
        <v>58</v>
      </c>
      <c r="Y2197" s="61">
        <v>0</v>
      </c>
      <c r="Z2197" s="61">
        <v>0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BB2197" s="7">
        <f>IF(Q2197&gt;0,RANK(Q2197,(N2197:P2197,Q2197:AE2197)),0)</f>
        <v>3</v>
      </c>
      <c r="BC2197" s="7">
        <f>IF(R2197&gt;0,RANK(R2197,(N2197:P2197,Q2197:AE2197)),0)</f>
        <v>5</v>
      </c>
      <c r="BD2197" s="7">
        <f>IF(T2197&gt;0,RANK(T2197,(N2197:P2197,Q2197:AE2197)),0)</f>
        <v>0</v>
      </c>
      <c r="BE2197" s="7">
        <f>IF(S2197&gt;0,RANK(S2197,(N2197:P2197,Q2197:AE2197)),0)</f>
        <v>0</v>
      </c>
      <c r="BF2197" s="2">
        <f t="shared" si="824"/>
        <v>1.0266113067395456E-2</v>
      </c>
      <c r="BG2197" s="2">
        <f t="shared" si="825"/>
        <v>5.623587533505019E-3</v>
      </c>
      <c r="BH2197" s="2">
        <f t="shared" si="826"/>
        <v>0</v>
      </c>
      <c r="BI2197" s="2">
        <f t="shared" si="827"/>
        <v>0</v>
      </c>
      <c r="BK2197" t="s">
        <v>582</v>
      </c>
      <c r="BL2197" t="s">
        <v>2296</v>
      </c>
      <c r="BO2197" s="99">
        <v>55</v>
      </c>
      <c r="BP2197" s="97">
        <v>63</v>
      </c>
      <c r="BQ2197" s="103">
        <f t="shared" si="828"/>
        <v>55063</v>
      </c>
      <c r="BS2197" s="7" t="s">
        <v>2466</v>
      </c>
    </row>
    <row r="2198" spans="1:71" ht="14" hidden="1" customHeight="1" outlineLevel="1" x14ac:dyDescent="0.2">
      <c r="A2198" t="s">
        <v>1147</v>
      </c>
      <c r="B2198" t="s">
        <v>2296</v>
      </c>
      <c r="C2198" s="1">
        <f t="shared" ref="C2198:C2229" si="831">SUM(N2198:AY2198)</f>
        <v>6564</v>
      </c>
      <c r="D2198" s="7">
        <f>IF(N2198&gt;0, RANK(N2198,(N2198:P2198,Q2198:AE2198)),0)</f>
        <v>2</v>
      </c>
      <c r="E2198" s="7">
        <f>IF(O2198&gt;0,RANK(O2198,(N2198:P2198,Q2198:AE2198)),0)</f>
        <v>1</v>
      </c>
      <c r="F2198" s="7">
        <f>IF(P2198&gt;0,RANK(P2198,(N2198:P2198,Q2198:AE2198)),0)</f>
        <v>3</v>
      </c>
      <c r="G2198" s="1">
        <f t="shared" si="829"/>
        <v>189</v>
      </c>
      <c r="H2198" s="2">
        <f t="shared" si="830"/>
        <v>2.8793418647166363E-2</v>
      </c>
      <c r="I2198" s="2"/>
      <c r="J2198" s="2">
        <f t="shared" ref="J2198:J2229" si="832">IF($C2198=0,"-",N2198/$C2198)</f>
        <v>0.47760511882998175</v>
      </c>
      <c r="K2198" s="2">
        <f t="shared" ref="K2198:K2229" si="833">IF($C2198=0,"-",O2198/$C2198)</f>
        <v>0.50639853747714803</v>
      </c>
      <c r="L2198" s="2">
        <f t="shared" ref="L2198:L2229" si="834">IF($C2198=0,"-",P2198/$C2198)</f>
        <v>5.9414990859232176E-3</v>
      </c>
      <c r="M2198" s="2">
        <f t="shared" ref="M2198:M2229" si="835">IF(C2198=0,"-",(1-J2198-K2198-L2198))</f>
        <v>1.0054844606947068E-2</v>
      </c>
      <c r="N2198" s="1">
        <v>3135</v>
      </c>
      <c r="O2198" s="1">
        <v>3324</v>
      </c>
      <c r="P2198" s="1">
        <v>39</v>
      </c>
      <c r="Q2198" s="61">
        <v>35</v>
      </c>
      <c r="R2198" s="61">
        <v>23</v>
      </c>
      <c r="S2198" s="61"/>
      <c r="T2198" s="61"/>
      <c r="U2198" s="61"/>
      <c r="V2198" s="61"/>
      <c r="W2198" s="61">
        <v>1</v>
      </c>
      <c r="X2198" s="61">
        <v>7</v>
      </c>
      <c r="Y2198" s="61">
        <v>0</v>
      </c>
      <c r="Z2198" s="6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BB2198" s="7">
        <f>IF(Q2198&gt;0,RANK(Q2198,(N2198:P2198,Q2198:AE2198)),0)</f>
        <v>4</v>
      </c>
      <c r="BC2198" s="7">
        <f>IF(R2198&gt;0,RANK(R2198,(N2198:P2198,Q2198:AE2198)),0)</f>
        <v>5</v>
      </c>
      <c r="BD2198" s="7">
        <f>IF(T2198&gt;0,RANK(T2198,(N2198:P2198,Q2198:AE2198)),0)</f>
        <v>0</v>
      </c>
      <c r="BE2198" s="7">
        <f>IF(S2198&gt;0,RANK(S2198,(N2198:P2198,Q2198:AE2198)),0)</f>
        <v>0</v>
      </c>
      <c r="BF2198" s="2">
        <f t="shared" ref="BF2198:BF2229" si="836">IF($C2198=0,"-",Q2198/$C2198)</f>
        <v>5.3321145642900667E-3</v>
      </c>
      <c r="BG2198" s="2">
        <f t="shared" ref="BG2198:BG2229" si="837">IF($C2198=0,"-",R2198/$C2198)</f>
        <v>3.5039609993906154E-3</v>
      </c>
      <c r="BH2198" s="2">
        <f t="shared" ref="BH2198:BH2229" si="838">IF($C2198=0,"-",T2198/$C2198)</f>
        <v>0</v>
      </c>
      <c r="BI2198" s="2">
        <f t="shared" ref="BI2198:BI2229" si="839">IF($C2198=0,"-",S2198/$C2198)</f>
        <v>0</v>
      </c>
      <c r="BK2198" t="s">
        <v>1147</v>
      </c>
      <c r="BL2198" t="s">
        <v>2296</v>
      </c>
      <c r="BO2198" s="99">
        <v>55</v>
      </c>
      <c r="BP2198" s="97">
        <v>65</v>
      </c>
      <c r="BQ2198" s="103">
        <f t="shared" ref="BQ2198:BQ2229" si="840">BO2198*1000+BP2198</f>
        <v>55065</v>
      </c>
      <c r="BS2198" s="7" t="s">
        <v>2466</v>
      </c>
    </row>
    <row r="2199" spans="1:71" ht="14" hidden="1" customHeight="1" outlineLevel="1" x14ac:dyDescent="0.2">
      <c r="A2199" t="s">
        <v>649</v>
      </c>
      <c r="B2199" t="s">
        <v>2296</v>
      </c>
      <c r="C2199" s="1">
        <f t="shared" si="831"/>
        <v>9265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3</v>
      </c>
      <c r="G2199" s="1">
        <f t="shared" si="829"/>
        <v>2887</v>
      </c>
      <c r="H2199" s="2">
        <f t="shared" si="830"/>
        <v>0.31160280626011871</v>
      </c>
      <c r="I2199" s="2"/>
      <c r="J2199" s="2">
        <f t="shared" si="832"/>
        <v>0.30491095520777117</v>
      </c>
      <c r="K2199" s="2">
        <f t="shared" si="833"/>
        <v>0.61651376146788994</v>
      </c>
      <c r="L2199" s="2">
        <f t="shared" si="834"/>
        <v>6.8969239071775504E-2</v>
      </c>
      <c r="M2199" s="2">
        <f t="shared" si="835"/>
        <v>9.6060442525634365E-3</v>
      </c>
      <c r="N2199" s="1">
        <v>2825</v>
      </c>
      <c r="O2199" s="1">
        <v>5712</v>
      </c>
      <c r="P2199" s="1">
        <v>639</v>
      </c>
      <c r="Q2199" s="61">
        <v>57</v>
      </c>
      <c r="R2199" s="61">
        <v>29</v>
      </c>
      <c r="S2199" s="61"/>
      <c r="T2199" s="61"/>
      <c r="U2199" s="61"/>
      <c r="V2199" s="61"/>
      <c r="W2199" s="61">
        <v>0</v>
      </c>
      <c r="X2199" s="61">
        <v>3</v>
      </c>
      <c r="Y2199" s="61">
        <v>0</v>
      </c>
      <c r="Z2199" s="6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BB2199" s="7">
        <f>IF(Q2199&gt;0,RANK(Q2199,(N2199:P2199,Q2199:AE2199)),0)</f>
        <v>4</v>
      </c>
      <c r="BC2199" s="7">
        <f>IF(R2199&gt;0,RANK(R2199,(N2199:P2199,Q2199:AE2199)),0)</f>
        <v>5</v>
      </c>
      <c r="BD2199" s="7">
        <f>IF(T2199&gt;0,RANK(T2199,(N2199:P2199,Q2199:AE2199)),0)</f>
        <v>0</v>
      </c>
      <c r="BE2199" s="7">
        <f>IF(S2199&gt;0,RANK(S2199,(N2199:P2199,Q2199:AE2199)),0)</f>
        <v>0</v>
      </c>
      <c r="BF2199" s="2">
        <f t="shared" si="836"/>
        <v>6.152185644900162E-3</v>
      </c>
      <c r="BG2199" s="2">
        <f t="shared" si="837"/>
        <v>3.1300593631948194E-3</v>
      </c>
      <c r="BH2199" s="2">
        <f t="shared" si="838"/>
        <v>0</v>
      </c>
      <c r="BI2199" s="2">
        <f t="shared" si="839"/>
        <v>0</v>
      </c>
      <c r="BK2199" t="s">
        <v>649</v>
      </c>
      <c r="BL2199" t="s">
        <v>2296</v>
      </c>
      <c r="BO2199" s="99">
        <v>55</v>
      </c>
      <c r="BP2199" s="97">
        <v>67</v>
      </c>
      <c r="BQ2199" s="103">
        <f t="shared" si="840"/>
        <v>55067</v>
      </c>
      <c r="BS2199" s="7" t="s">
        <v>2466</v>
      </c>
    </row>
    <row r="2200" spans="1:71" ht="14" hidden="1" customHeight="1" outlineLevel="1" x14ac:dyDescent="0.2">
      <c r="A2200" t="s">
        <v>600</v>
      </c>
      <c r="B2200" t="s">
        <v>2296</v>
      </c>
      <c r="C2200" s="1">
        <f t="shared" si="831"/>
        <v>13510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3</v>
      </c>
      <c r="G2200" s="1">
        <f t="shared" si="829"/>
        <v>2530</v>
      </c>
      <c r="H2200" s="2">
        <f t="shared" si="830"/>
        <v>0.18726868985936343</v>
      </c>
      <c r="I2200" s="2"/>
      <c r="J2200" s="2">
        <f t="shared" si="832"/>
        <v>0.39489267209474466</v>
      </c>
      <c r="K2200" s="2">
        <f t="shared" si="833"/>
        <v>0.58216136195410806</v>
      </c>
      <c r="L2200" s="2">
        <f t="shared" si="834"/>
        <v>1.0288675055514434E-2</v>
      </c>
      <c r="M2200" s="2">
        <f t="shared" si="835"/>
        <v>1.2657290895632851E-2</v>
      </c>
      <c r="N2200" s="1">
        <v>5335</v>
      </c>
      <c r="O2200" s="1">
        <v>7865</v>
      </c>
      <c r="P2200" s="1">
        <v>139</v>
      </c>
      <c r="Q2200" s="61">
        <v>99</v>
      </c>
      <c r="R2200" s="61">
        <v>53</v>
      </c>
      <c r="S2200" s="61"/>
      <c r="T2200" s="61"/>
      <c r="U2200" s="61"/>
      <c r="V2200" s="61"/>
      <c r="W2200" s="61">
        <v>6</v>
      </c>
      <c r="X2200" s="61">
        <v>13</v>
      </c>
      <c r="Y2200" s="61">
        <v>0</v>
      </c>
      <c r="Z2200" s="6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BB2200" s="7">
        <f>IF(Q2200&gt;0,RANK(Q2200,(N2200:P2200,Q2200:AE2200)),0)</f>
        <v>4</v>
      </c>
      <c r="BC2200" s="7">
        <f>IF(R2200&gt;0,RANK(R2200,(N2200:P2200,Q2200:AE2200)),0)</f>
        <v>5</v>
      </c>
      <c r="BD2200" s="7">
        <f>IF(T2200&gt;0,RANK(T2200,(N2200:P2200,Q2200:AE2200)),0)</f>
        <v>0</v>
      </c>
      <c r="BE2200" s="7">
        <f>IF(S2200&gt;0,RANK(S2200,(N2200:P2200,Q2200:AE2200)),0)</f>
        <v>0</v>
      </c>
      <c r="BF2200" s="2">
        <f t="shared" si="836"/>
        <v>7.3279052553663956E-3</v>
      </c>
      <c r="BG2200" s="2">
        <f t="shared" si="837"/>
        <v>3.923019985196151E-3</v>
      </c>
      <c r="BH2200" s="2">
        <f t="shared" si="838"/>
        <v>0</v>
      </c>
      <c r="BI2200" s="2">
        <f t="shared" si="839"/>
        <v>0</v>
      </c>
      <c r="BK2200" t="s">
        <v>600</v>
      </c>
      <c r="BL2200" t="s">
        <v>2296</v>
      </c>
      <c r="BO2200" s="99">
        <v>55</v>
      </c>
      <c r="BP2200" s="97">
        <v>69</v>
      </c>
      <c r="BQ2200" s="103">
        <f t="shared" si="840"/>
        <v>55069</v>
      </c>
      <c r="BS2200" s="7" t="s">
        <v>2466</v>
      </c>
    </row>
    <row r="2201" spans="1:71" ht="14" hidden="1" customHeight="1" outlineLevel="1" x14ac:dyDescent="0.2">
      <c r="A2201" t="s">
        <v>464</v>
      </c>
      <c r="B2201" t="s">
        <v>2296</v>
      </c>
      <c r="C2201" s="1">
        <f t="shared" si="831"/>
        <v>35556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3</v>
      </c>
      <c r="G2201" s="1">
        <f t="shared" si="829"/>
        <v>7847</v>
      </c>
      <c r="H2201" s="2">
        <f t="shared" si="830"/>
        <v>0.22069411632354596</v>
      </c>
      <c r="I2201" s="2"/>
      <c r="J2201" s="2">
        <f t="shared" si="832"/>
        <v>0.38004837439532008</v>
      </c>
      <c r="K2201" s="2">
        <f t="shared" si="833"/>
        <v>0.60074249071886598</v>
      </c>
      <c r="L2201" s="2">
        <f t="shared" si="834"/>
        <v>6.918663516706041E-3</v>
      </c>
      <c r="M2201" s="2">
        <f t="shared" si="835"/>
        <v>1.2290471369107953E-2</v>
      </c>
      <c r="N2201" s="1">
        <v>13513</v>
      </c>
      <c r="O2201" s="1">
        <v>21360</v>
      </c>
      <c r="P2201" s="1">
        <v>246</v>
      </c>
      <c r="Q2201" s="61">
        <v>245</v>
      </c>
      <c r="R2201" s="61">
        <v>145</v>
      </c>
      <c r="S2201" s="61"/>
      <c r="T2201" s="61"/>
      <c r="U2201" s="61"/>
      <c r="V2201" s="61"/>
      <c r="W2201" s="61">
        <v>8</v>
      </c>
      <c r="X2201" s="61">
        <v>39</v>
      </c>
      <c r="Y2201" s="61">
        <v>0</v>
      </c>
      <c r="Z2201" s="6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BB2201" s="7">
        <f>IF(Q2201&gt;0,RANK(Q2201,(N2201:P2201,Q2201:AE2201)),0)</f>
        <v>4</v>
      </c>
      <c r="BC2201" s="7">
        <f>IF(R2201&gt;0,RANK(R2201,(N2201:P2201,Q2201:AE2201)),0)</f>
        <v>5</v>
      </c>
      <c r="BD2201" s="7">
        <f>IF(T2201&gt;0,RANK(T2201,(N2201:P2201,Q2201:AE2201)),0)</f>
        <v>0</v>
      </c>
      <c r="BE2201" s="7">
        <f>IF(S2201&gt;0,RANK(S2201,(N2201:P2201,Q2201:AE2201)),0)</f>
        <v>0</v>
      </c>
      <c r="BF2201" s="2">
        <f t="shared" si="836"/>
        <v>6.8905388682641471E-3</v>
      </c>
      <c r="BG2201" s="2">
        <f t="shared" si="837"/>
        <v>4.0780740240746989E-3</v>
      </c>
      <c r="BH2201" s="2">
        <f t="shared" si="838"/>
        <v>0</v>
      </c>
      <c r="BI2201" s="2">
        <f t="shared" si="839"/>
        <v>0</v>
      </c>
      <c r="BK2201" t="s">
        <v>464</v>
      </c>
      <c r="BL2201" t="s">
        <v>2296</v>
      </c>
      <c r="BO2201" s="99">
        <v>55</v>
      </c>
      <c r="BP2201" s="97">
        <v>71</v>
      </c>
      <c r="BQ2201" s="103">
        <f t="shared" si="840"/>
        <v>55071</v>
      </c>
      <c r="BS2201" s="7" t="s">
        <v>2466</v>
      </c>
    </row>
    <row r="2202" spans="1:71" ht="14" hidden="1" customHeight="1" outlineLevel="1" x14ac:dyDescent="0.2">
      <c r="A2202" t="s">
        <v>465</v>
      </c>
      <c r="B2202" t="s">
        <v>2296</v>
      </c>
      <c r="C2202" s="1">
        <f t="shared" si="831"/>
        <v>62144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3</v>
      </c>
      <c r="G2202" s="1">
        <f t="shared" si="829"/>
        <v>12829</v>
      </c>
      <c r="H2202" s="2">
        <f t="shared" si="830"/>
        <v>0.2064398815653965</v>
      </c>
      <c r="I2202" s="2"/>
      <c r="J2202" s="2">
        <f t="shared" si="832"/>
        <v>0.38711701853759012</v>
      </c>
      <c r="K2202" s="2">
        <f t="shared" si="833"/>
        <v>0.59355690010298656</v>
      </c>
      <c r="L2202" s="2">
        <f t="shared" si="834"/>
        <v>8.0297373841400621E-3</v>
      </c>
      <c r="M2202" s="2">
        <f t="shared" si="835"/>
        <v>1.1296343975283313E-2</v>
      </c>
      <c r="N2202" s="1">
        <v>24057</v>
      </c>
      <c r="O2202" s="1">
        <v>36886</v>
      </c>
      <c r="P2202" s="1">
        <v>499</v>
      </c>
      <c r="Q2202" s="61">
        <v>416</v>
      </c>
      <c r="R2202" s="61">
        <v>215</v>
      </c>
      <c r="S2202" s="61"/>
      <c r="T2202" s="61"/>
      <c r="U2202" s="61"/>
      <c r="V2202" s="61"/>
      <c r="W2202" s="61">
        <v>16</v>
      </c>
      <c r="X2202" s="61">
        <v>55</v>
      </c>
      <c r="Y2202" s="61">
        <v>0</v>
      </c>
      <c r="Z2202" s="6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BB2202" s="7">
        <f>IF(Q2202&gt;0,RANK(Q2202,(N2202:P2202,Q2202:AE2202)),0)</f>
        <v>4</v>
      </c>
      <c r="BC2202" s="7">
        <f>IF(R2202&gt;0,RANK(R2202,(N2202:P2202,Q2202:AE2202)),0)</f>
        <v>5</v>
      </c>
      <c r="BD2202" s="7">
        <f>IF(T2202&gt;0,RANK(T2202,(N2202:P2202,Q2202:AE2202)),0)</f>
        <v>0</v>
      </c>
      <c r="BE2202" s="7">
        <f>IF(S2202&gt;0,RANK(S2202,(N2202:P2202,Q2202:AE2202)),0)</f>
        <v>0</v>
      </c>
      <c r="BF2202" s="2">
        <f t="shared" si="836"/>
        <v>6.694129763130793E-3</v>
      </c>
      <c r="BG2202" s="2">
        <f t="shared" si="837"/>
        <v>3.4597064881565398E-3</v>
      </c>
      <c r="BH2202" s="2">
        <f t="shared" si="838"/>
        <v>0</v>
      </c>
      <c r="BI2202" s="2">
        <f t="shared" si="839"/>
        <v>0</v>
      </c>
      <c r="BK2202" t="s">
        <v>465</v>
      </c>
      <c r="BL2202" t="s">
        <v>2296</v>
      </c>
      <c r="BO2202" s="99">
        <v>55</v>
      </c>
      <c r="BP2202" s="97">
        <v>73</v>
      </c>
      <c r="BQ2202" s="103">
        <f t="shared" si="840"/>
        <v>55073</v>
      </c>
      <c r="BS2202" s="7" t="s">
        <v>2466</v>
      </c>
    </row>
    <row r="2203" spans="1:71" ht="14" hidden="1" customHeight="1" outlineLevel="1" x14ac:dyDescent="0.2">
      <c r="A2203" t="s">
        <v>863</v>
      </c>
      <c r="B2203" t="s">
        <v>2296</v>
      </c>
      <c r="C2203" s="1">
        <f t="shared" si="831"/>
        <v>17405</v>
      </c>
      <c r="D2203" s="7">
        <f>IF(N2203&gt;0, RANK(N2203,(N2203:P2203,Q2203:AE2203)),0)</f>
        <v>2</v>
      </c>
      <c r="E2203" s="7">
        <f>IF(O2203&gt;0,RANK(O2203,(N2203:P2203,Q2203:AE2203)),0)</f>
        <v>1</v>
      </c>
      <c r="F2203" s="7">
        <f>IF(P2203&gt;0,RANK(P2203,(N2203:P2203,Q2203:AE2203)),0)</f>
        <v>4</v>
      </c>
      <c r="G2203" s="1">
        <f t="shared" si="829"/>
        <v>4723</v>
      </c>
      <c r="H2203" s="2">
        <f t="shared" si="830"/>
        <v>0.27135880494110887</v>
      </c>
      <c r="I2203" s="2"/>
      <c r="J2203" s="2">
        <f t="shared" si="832"/>
        <v>0.35581729388106864</v>
      </c>
      <c r="K2203" s="2">
        <f t="shared" si="833"/>
        <v>0.62717609882217751</v>
      </c>
      <c r="L2203" s="2">
        <f t="shared" si="834"/>
        <v>5.6880206837115772E-3</v>
      </c>
      <c r="M2203" s="2">
        <f t="shared" si="835"/>
        <v>1.1318586613042273E-2</v>
      </c>
      <c r="N2203" s="1">
        <v>6193</v>
      </c>
      <c r="O2203" s="1">
        <v>10916</v>
      </c>
      <c r="P2203" s="1">
        <v>99</v>
      </c>
      <c r="Q2203" s="61">
        <v>113</v>
      </c>
      <c r="R2203" s="61">
        <v>67</v>
      </c>
      <c r="S2203" s="61"/>
      <c r="T2203" s="61"/>
      <c r="U2203" s="61"/>
      <c r="V2203" s="61"/>
      <c r="W2203" s="61">
        <v>0</v>
      </c>
      <c r="X2203" s="61">
        <v>17</v>
      </c>
      <c r="Y2203" s="61">
        <v>0</v>
      </c>
      <c r="Z2203" s="6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BB2203" s="7">
        <f>IF(Q2203&gt;0,RANK(Q2203,(N2203:P2203,Q2203:AE2203)),0)</f>
        <v>3</v>
      </c>
      <c r="BC2203" s="7">
        <f>IF(R2203&gt;0,RANK(R2203,(N2203:P2203,Q2203:AE2203)),0)</f>
        <v>5</v>
      </c>
      <c r="BD2203" s="7">
        <f>IF(T2203&gt;0,RANK(T2203,(N2203:P2203,Q2203:AE2203)),0)</f>
        <v>0</v>
      </c>
      <c r="BE2203" s="7">
        <f>IF(S2203&gt;0,RANK(S2203,(N2203:P2203,Q2203:AE2203)),0)</f>
        <v>0</v>
      </c>
      <c r="BF2203" s="2">
        <f t="shared" si="836"/>
        <v>6.4923872450445277E-3</v>
      </c>
      <c r="BG2203" s="2">
        <f t="shared" si="837"/>
        <v>3.8494685435219765E-3</v>
      </c>
      <c r="BH2203" s="2">
        <f t="shared" si="838"/>
        <v>0</v>
      </c>
      <c r="BI2203" s="2">
        <f t="shared" si="839"/>
        <v>0</v>
      </c>
      <c r="BK2203" t="s">
        <v>863</v>
      </c>
      <c r="BL2203" t="s">
        <v>2296</v>
      </c>
      <c r="BO2203" s="99">
        <v>55</v>
      </c>
      <c r="BP2203" s="97">
        <v>75</v>
      </c>
      <c r="BQ2203" s="103">
        <f t="shared" si="840"/>
        <v>55075</v>
      </c>
      <c r="BS2203" s="7" t="s">
        <v>2466</v>
      </c>
    </row>
    <row r="2204" spans="1:71" ht="14" hidden="1" customHeight="1" outlineLevel="1" x14ac:dyDescent="0.2">
      <c r="A2204" t="s">
        <v>117</v>
      </c>
      <c r="B2204" t="s">
        <v>2296</v>
      </c>
      <c r="C2204" s="1">
        <f t="shared" si="831"/>
        <v>7195</v>
      </c>
      <c r="D2204" s="7">
        <f>IF(N2204&gt;0, RANK(N2204,(N2204:P2204,Q2204:AE2204)),0)</f>
        <v>2</v>
      </c>
      <c r="E2204" s="7">
        <f>IF(O2204&gt;0,RANK(O2204,(N2204:P2204,Q2204:AE2204)),0)</f>
        <v>1</v>
      </c>
      <c r="F2204" s="7">
        <f>IF(P2204&gt;0,RANK(P2204,(N2204:P2204,Q2204:AE2204)),0)</f>
        <v>4</v>
      </c>
      <c r="G2204" s="1">
        <f t="shared" si="829"/>
        <v>1232</v>
      </c>
      <c r="H2204" s="2">
        <f t="shared" si="830"/>
        <v>0.17123002084781097</v>
      </c>
      <c r="I2204" s="2"/>
      <c r="J2204" s="2">
        <f t="shared" si="832"/>
        <v>0.40458651841556637</v>
      </c>
      <c r="K2204" s="2">
        <f t="shared" si="833"/>
        <v>0.57581653926337739</v>
      </c>
      <c r="L2204" s="2">
        <f t="shared" si="834"/>
        <v>6.671299513551077E-3</v>
      </c>
      <c r="M2204" s="2">
        <f t="shared" si="835"/>
        <v>1.2925642807505166E-2</v>
      </c>
      <c r="N2204" s="1">
        <v>2911</v>
      </c>
      <c r="O2204" s="1">
        <v>4143</v>
      </c>
      <c r="P2204" s="1">
        <v>48</v>
      </c>
      <c r="Q2204" s="61">
        <v>49</v>
      </c>
      <c r="R2204" s="61">
        <v>30</v>
      </c>
      <c r="S2204" s="61"/>
      <c r="T2204" s="61"/>
      <c r="U2204" s="61"/>
      <c r="V2204" s="61"/>
      <c r="W2204" s="61">
        <v>4</v>
      </c>
      <c r="X2204" s="61">
        <v>10</v>
      </c>
      <c r="Y2204" s="61">
        <v>0</v>
      </c>
      <c r="Z2204" s="6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BB2204" s="7">
        <f>IF(Q2204&gt;0,RANK(Q2204,(N2204:P2204,Q2204:AE2204)),0)</f>
        <v>3</v>
      </c>
      <c r="BC2204" s="7">
        <f>IF(R2204&gt;0,RANK(R2204,(N2204:P2204,Q2204:AE2204)),0)</f>
        <v>5</v>
      </c>
      <c r="BD2204" s="7">
        <f>IF(T2204&gt;0,RANK(T2204,(N2204:P2204,Q2204:AE2204)),0)</f>
        <v>0</v>
      </c>
      <c r="BE2204" s="7">
        <f>IF(S2204&gt;0,RANK(S2204,(N2204:P2204,Q2204:AE2204)),0)</f>
        <v>0</v>
      </c>
      <c r="BF2204" s="2">
        <f t="shared" si="836"/>
        <v>6.8102849200833912E-3</v>
      </c>
      <c r="BG2204" s="2">
        <f t="shared" si="837"/>
        <v>4.1695621959694229E-3</v>
      </c>
      <c r="BH2204" s="2">
        <f t="shared" si="838"/>
        <v>0</v>
      </c>
      <c r="BI2204" s="2">
        <f t="shared" si="839"/>
        <v>0</v>
      </c>
      <c r="BK2204" t="s">
        <v>117</v>
      </c>
      <c r="BL2204" t="s">
        <v>2296</v>
      </c>
      <c r="BO2204" s="99">
        <v>55</v>
      </c>
      <c r="BP2204" s="97">
        <v>77</v>
      </c>
      <c r="BQ2204" s="103">
        <f t="shared" si="840"/>
        <v>55077</v>
      </c>
      <c r="BS2204" s="7" t="s">
        <v>2466</v>
      </c>
    </row>
    <row r="2205" spans="1:71" ht="14" hidden="1" customHeight="1" outlineLevel="1" x14ac:dyDescent="0.2">
      <c r="A2205" t="s">
        <v>2119</v>
      </c>
      <c r="B2205" t="s">
        <v>2296</v>
      </c>
      <c r="C2205" s="1">
        <f t="shared" si="831"/>
        <v>1132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3</v>
      </c>
      <c r="G2205" s="1">
        <f t="shared" si="829"/>
        <v>633</v>
      </c>
      <c r="H2205" s="2">
        <f t="shared" si="830"/>
        <v>0.55918727915194344</v>
      </c>
      <c r="I2205" s="2"/>
      <c r="J2205" s="2">
        <f t="shared" si="832"/>
        <v>0.76501766784452296</v>
      </c>
      <c r="K2205" s="2">
        <f t="shared" si="833"/>
        <v>0.2058303886925795</v>
      </c>
      <c r="L2205" s="2">
        <f t="shared" si="834"/>
        <v>1.5901060070671377E-2</v>
      </c>
      <c r="M2205" s="2">
        <f t="shared" si="835"/>
        <v>1.3250883392226163E-2</v>
      </c>
      <c r="N2205" s="1">
        <v>866</v>
      </c>
      <c r="O2205" s="1">
        <v>233</v>
      </c>
      <c r="P2205" s="1">
        <v>18</v>
      </c>
      <c r="Q2205" s="61">
        <v>6</v>
      </c>
      <c r="R2205" s="61">
        <v>7</v>
      </c>
      <c r="S2205" s="61"/>
      <c r="T2205" s="61"/>
      <c r="U2205" s="61"/>
      <c r="V2205" s="61"/>
      <c r="W2205" s="61">
        <v>0</v>
      </c>
      <c r="X2205" s="61">
        <v>2</v>
      </c>
      <c r="Y2205" s="61">
        <v>0</v>
      </c>
      <c r="Z2205" s="6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BB2205" s="7">
        <f>IF(Q2205&gt;0,RANK(Q2205,(N2205:P2205,Q2205:AE2205)),0)</f>
        <v>5</v>
      </c>
      <c r="BC2205" s="7">
        <f>IF(R2205&gt;0,RANK(R2205,(N2205:P2205,Q2205:AE2205)),0)</f>
        <v>4</v>
      </c>
      <c r="BD2205" s="7">
        <f>IF(T2205&gt;0,RANK(T2205,(N2205:P2205,Q2205:AE2205)),0)</f>
        <v>0</v>
      </c>
      <c r="BE2205" s="7">
        <f>IF(S2205&gt;0,RANK(S2205,(N2205:P2205,Q2205:AE2205)),0)</f>
        <v>0</v>
      </c>
      <c r="BF2205" s="2">
        <f t="shared" si="836"/>
        <v>5.3003533568904597E-3</v>
      </c>
      <c r="BG2205" s="2">
        <f t="shared" si="837"/>
        <v>6.183745583038869E-3</v>
      </c>
      <c r="BH2205" s="2">
        <f t="shared" si="838"/>
        <v>0</v>
      </c>
      <c r="BI2205" s="2">
        <f t="shared" si="839"/>
        <v>0</v>
      </c>
      <c r="BK2205" t="s">
        <v>2119</v>
      </c>
      <c r="BL2205" t="s">
        <v>2296</v>
      </c>
      <c r="BO2205" s="99">
        <v>55</v>
      </c>
      <c r="BP2205" s="97">
        <v>78</v>
      </c>
      <c r="BQ2205" s="103">
        <f t="shared" si="840"/>
        <v>55078</v>
      </c>
      <c r="BS2205" s="7" t="s">
        <v>2466</v>
      </c>
    </row>
    <row r="2206" spans="1:71" ht="14" hidden="1" customHeight="1" outlineLevel="1" x14ac:dyDescent="0.2">
      <c r="A2206" t="s">
        <v>2248</v>
      </c>
      <c r="B2206" t="s">
        <v>2296</v>
      </c>
      <c r="C2206" s="1">
        <f t="shared" si="831"/>
        <v>393877</v>
      </c>
      <c r="D2206" s="7">
        <f>IF(N2206&gt;0, RANK(N2206,(N2206:P2206,Q2206:AE2206)),0)</f>
        <v>1</v>
      </c>
      <c r="E2206" s="7">
        <f>IF(O2206&gt;0,RANK(O2206,(N2206:P2206,Q2206:AE2206)),0)</f>
        <v>2</v>
      </c>
      <c r="F2206" s="7">
        <f>IF(P2206&gt;0,RANK(P2206,(N2206:P2206,Q2206:AE2206)),0)</f>
        <v>4</v>
      </c>
      <c r="G2206" s="1">
        <f t="shared" si="829"/>
        <v>138069</v>
      </c>
      <c r="H2206" s="2">
        <f t="shared" si="830"/>
        <v>0.35053836603812866</v>
      </c>
      <c r="I2206" s="2"/>
      <c r="J2206" s="2">
        <f t="shared" si="832"/>
        <v>0.66549709680941005</v>
      </c>
      <c r="K2206" s="2">
        <f t="shared" si="833"/>
        <v>0.31495873077128139</v>
      </c>
      <c r="L2206" s="2">
        <f t="shared" si="834"/>
        <v>5.8165366345331159E-3</v>
      </c>
      <c r="M2206" s="2">
        <f t="shared" si="835"/>
        <v>1.3727635784775443E-2</v>
      </c>
      <c r="N2206" s="1">
        <v>262124</v>
      </c>
      <c r="O2206" s="1">
        <v>124055</v>
      </c>
      <c r="P2206" s="1">
        <v>2291</v>
      </c>
      <c r="Q2206" s="61">
        <v>2840</v>
      </c>
      <c r="R2206" s="61">
        <v>1952</v>
      </c>
      <c r="S2206" s="61"/>
      <c r="T2206" s="61"/>
      <c r="U2206" s="61"/>
      <c r="V2206" s="61"/>
      <c r="W2206" s="61">
        <v>279</v>
      </c>
      <c r="X2206" s="61">
        <v>333</v>
      </c>
      <c r="Y2206" s="61">
        <v>0</v>
      </c>
      <c r="Z2206" s="61">
        <v>0</v>
      </c>
      <c r="AA2206" s="1">
        <v>0</v>
      </c>
      <c r="AB2206" s="1">
        <v>0</v>
      </c>
      <c r="AC2206" s="1">
        <v>1</v>
      </c>
      <c r="AD2206" s="1">
        <v>0</v>
      </c>
      <c r="AE2206" s="1">
        <v>2</v>
      </c>
      <c r="BB2206" s="7">
        <f>IF(Q2206&gt;0,RANK(Q2206,(N2206:P2206,Q2206:AE2206)),0)</f>
        <v>3</v>
      </c>
      <c r="BC2206" s="7">
        <f>IF(R2206&gt;0,RANK(R2206,(N2206:P2206,Q2206:AE2206)),0)</f>
        <v>5</v>
      </c>
      <c r="BD2206" s="7">
        <f>IF(T2206&gt;0,RANK(T2206,(N2206:P2206,Q2206:AE2206)),0)</f>
        <v>0</v>
      </c>
      <c r="BE2206" s="7">
        <f>IF(S2206&gt;0,RANK(S2206,(N2206:P2206,Q2206:AE2206)),0)</f>
        <v>0</v>
      </c>
      <c r="BF2206" s="2">
        <f t="shared" si="836"/>
        <v>7.210372781350523E-3</v>
      </c>
      <c r="BG2206" s="2">
        <f t="shared" si="837"/>
        <v>4.9558618553507822E-3</v>
      </c>
      <c r="BH2206" s="2">
        <f t="shared" si="838"/>
        <v>0</v>
      </c>
      <c r="BI2206" s="2">
        <f t="shared" si="839"/>
        <v>0</v>
      </c>
      <c r="BK2206" t="s">
        <v>2248</v>
      </c>
      <c r="BL2206" t="s">
        <v>2296</v>
      </c>
      <c r="BO2206" s="99">
        <v>55</v>
      </c>
      <c r="BP2206" s="97">
        <v>79</v>
      </c>
      <c r="BQ2206" s="103">
        <f t="shared" si="840"/>
        <v>55079</v>
      </c>
      <c r="BS2206" s="7" t="s">
        <v>2466</v>
      </c>
    </row>
    <row r="2207" spans="1:71" ht="14" hidden="1" customHeight="1" outlineLevel="1" x14ac:dyDescent="0.2">
      <c r="A2207" t="s">
        <v>1563</v>
      </c>
      <c r="B2207" t="s">
        <v>2296</v>
      </c>
      <c r="C2207" s="1">
        <f t="shared" si="831"/>
        <v>16799</v>
      </c>
      <c r="D2207" s="7">
        <f>IF(N2207&gt;0, RANK(N2207,(N2207:P2207,Q2207:AE2207)),0)</f>
        <v>2</v>
      </c>
      <c r="E2207" s="7">
        <f>IF(O2207&gt;0,RANK(O2207,(N2207:P2207,Q2207:AE2207)),0)</f>
        <v>1</v>
      </c>
      <c r="F2207" s="7">
        <f>IF(P2207&gt;0,RANK(P2207,(N2207:P2207,Q2207:AE2207)),0)</f>
        <v>4</v>
      </c>
      <c r="G2207" s="1">
        <f t="shared" si="829"/>
        <v>2495</v>
      </c>
      <c r="H2207" s="2">
        <f t="shared" si="830"/>
        <v>0.14852074528245729</v>
      </c>
      <c r="I2207" s="2"/>
      <c r="J2207" s="2">
        <f t="shared" si="832"/>
        <v>0.41484612179296387</v>
      </c>
      <c r="K2207" s="2">
        <f t="shared" si="833"/>
        <v>0.56336686707542116</v>
      </c>
      <c r="L2207" s="2">
        <f t="shared" si="834"/>
        <v>6.9051729269599378E-3</v>
      </c>
      <c r="M2207" s="2">
        <f t="shared" si="835"/>
        <v>1.4881838204655027E-2</v>
      </c>
      <c r="N2207" s="1">
        <v>6969</v>
      </c>
      <c r="O2207" s="1">
        <v>9464</v>
      </c>
      <c r="P2207" s="1">
        <v>116</v>
      </c>
      <c r="Q2207" s="61">
        <v>162</v>
      </c>
      <c r="R2207" s="61">
        <v>75</v>
      </c>
      <c r="S2207" s="61"/>
      <c r="T2207" s="61"/>
      <c r="U2207" s="61"/>
      <c r="V2207" s="61"/>
      <c r="W2207" s="61">
        <v>5</v>
      </c>
      <c r="X2207" s="61">
        <v>8</v>
      </c>
      <c r="Y2207" s="61">
        <v>0</v>
      </c>
      <c r="Z2207" s="6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BB2207" s="7">
        <f>IF(Q2207&gt;0,RANK(Q2207,(N2207:P2207,Q2207:AE2207)),0)</f>
        <v>3</v>
      </c>
      <c r="BC2207" s="7">
        <f>IF(R2207&gt;0,RANK(R2207,(N2207:P2207,Q2207:AE2207)),0)</f>
        <v>5</v>
      </c>
      <c r="BD2207" s="7">
        <f>IF(T2207&gt;0,RANK(T2207,(N2207:P2207,Q2207:AE2207)),0)</f>
        <v>0</v>
      </c>
      <c r="BE2207" s="7">
        <f>IF(S2207&gt;0,RANK(S2207,(N2207:P2207,Q2207:AE2207)),0)</f>
        <v>0</v>
      </c>
      <c r="BF2207" s="2">
        <f t="shared" si="836"/>
        <v>9.6434311566164655E-3</v>
      </c>
      <c r="BG2207" s="2">
        <f t="shared" si="837"/>
        <v>4.4645514613965119E-3</v>
      </c>
      <c r="BH2207" s="2">
        <f t="shared" si="838"/>
        <v>0</v>
      </c>
      <c r="BI2207" s="2">
        <f t="shared" si="839"/>
        <v>0</v>
      </c>
      <c r="BK2207" t="s">
        <v>1563</v>
      </c>
      <c r="BL2207" t="s">
        <v>2296</v>
      </c>
      <c r="BO2207" s="99">
        <v>55</v>
      </c>
      <c r="BP2207" s="97">
        <v>81</v>
      </c>
      <c r="BQ2207" s="103">
        <f t="shared" si="840"/>
        <v>55081</v>
      </c>
      <c r="BS2207" s="7" t="s">
        <v>2466</v>
      </c>
    </row>
    <row r="2208" spans="1:71" ht="14" hidden="1" customHeight="1" outlineLevel="1" x14ac:dyDescent="0.2">
      <c r="A2208" t="s">
        <v>546</v>
      </c>
      <c r="B2208" t="s">
        <v>2296</v>
      </c>
      <c r="C2208" s="1">
        <f t="shared" si="831"/>
        <v>17591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4</v>
      </c>
      <c r="G2208" s="1">
        <f t="shared" si="829"/>
        <v>5632</v>
      </c>
      <c r="H2208" s="2">
        <f t="shared" si="830"/>
        <v>0.32016372008413391</v>
      </c>
      <c r="I2208" s="2"/>
      <c r="J2208" s="2">
        <f t="shared" si="832"/>
        <v>0.33301119890853276</v>
      </c>
      <c r="K2208" s="2">
        <f t="shared" si="833"/>
        <v>0.65317491899266666</v>
      </c>
      <c r="L2208" s="2">
        <f t="shared" si="834"/>
        <v>4.6614746177022345E-3</v>
      </c>
      <c r="M2208" s="2">
        <f t="shared" si="835"/>
        <v>9.1524074810983985E-3</v>
      </c>
      <c r="N2208" s="1">
        <v>5858</v>
      </c>
      <c r="O2208" s="1">
        <v>11490</v>
      </c>
      <c r="P2208" s="1">
        <v>82</v>
      </c>
      <c r="Q2208" s="61">
        <v>101</v>
      </c>
      <c r="R2208" s="61">
        <v>41</v>
      </c>
      <c r="S2208" s="61"/>
      <c r="T2208" s="61"/>
      <c r="U2208" s="61"/>
      <c r="V2208" s="61"/>
      <c r="W2208" s="61">
        <v>3</v>
      </c>
      <c r="X2208" s="61">
        <v>16</v>
      </c>
      <c r="Y2208" s="61">
        <v>0</v>
      </c>
      <c r="Z2208" s="6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BB2208" s="7">
        <f>IF(Q2208&gt;0,RANK(Q2208,(N2208:P2208,Q2208:AE2208)),0)</f>
        <v>3</v>
      </c>
      <c r="BC2208" s="7">
        <f>IF(R2208&gt;0,RANK(R2208,(N2208:P2208,Q2208:AE2208)),0)</f>
        <v>5</v>
      </c>
      <c r="BD2208" s="7">
        <f>IF(T2208&gt;0,RANK(T2208,(N2208:P2208,Q2208:AE2208)),0)</f>
        <v>0</v>
      </c>
      <c r="BE2208" s="7">
        <f>IF(S2208&gt;0,RANK(S2208,(N2208:P2208,Q2208:AE2208)),0)</f>
        <v>0</v>
      </c>
      <c r="BF2208" s="2">
        <f t="shared" si="836"/>
        <v>5.7415723949747026E-3</v>
      </c>
      <c r="BG2208" s="2">
        <f t="shared" si="837"/>
        <v>2.3307373088511173E-3</v>
      </c>
      <c r="BH2208" s="2">
        <f t="shared" si="838"/>
        <v>0</v>
      </c>
      <c r="BI2208" s="2">
        <f t="shared" si="839"/>
        <v>0</v>
      </c>
      <c r="BK2208" t="s">
        <v>546</v>
      </c>
      <c r="BL2208" t="s">
        <v>2296</v>
      </c>
      <c r="BO2208" s="99">
        <v>55</v>
      </c>
      <c r="BP2208" s="97">
        <v>83</v>
      </c>
      <c r="BQ2208" s="103">
        <f t="shared" si="840"/>
        <v>55083</v>
      </c>
      <c r="BS2208" s="7" t="s">
        <v>2466</v>
      </c>
    </row>
    <row r="2209" spans="1:71" ht="14" hidden="1" customHeight="1" outlineLevel="1" x14ac:dyDescent="0.2">
      <c r="A2209" t="s">
        <v>1354</v>
      </c>
      <c r="B2209" t="s">
        <v>2296</v>
      </c>
      <c r="C2209" s="1">
        <f t="shared" si="831"/>
        <v>19600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3</v>
      </c>
      <c r="G2209" s="1">
        <f t="shared" si="829"/>
        <v>3398</v>
      </c>
      <c r="H2209" s="2">
        <f t="shared" si="830"/>
        <v>0.17336734693877551</v>
      </c>
      <c r="I2209" s="2"/>
      <c r="J2209" s="2">
        <f t="shared" si="832"/>
        <v>0.40051020408163263</v>
      </c>
      <c r="K2209" s="2">
        <f t="shared" si="833"/>
        <v>0.57387755102040816</v>
      </c>
      <c r="L2209" s="2">
        <f t="shared" si="834"/>
        <v>1.4030612244897959E-2</v>
      </c>
      <c r="M2209" s="2">
        <f t="shared" si="835"/>
        <v>1.1581632653061254E-2</v>
      </c>
      <c r="N2209" s="1">
        <v>7850</v>
      </c>
      <c r="O2209" s="1">
        <v>11248</v>
      </c>
      <c r="P2209" s="1">
        <v>275</v>
      </c>
      <c r="Q2209" s="61">
        <v>147</v>
      </c>
      <c r="R2209" s="61">
        <v>59</v>
      </c>
      <c r="S2209" s="61"/>
      <c r="T2209" s="61"/>
      <c r="U2209" s="61"/>
      <c r="V2209" s="61"/>
      <c r="W2209" s="61">
        <v>2</v>
      </c>
      <c r="X2209" s="61">
        <v>19</v>
      </c>
      <c r="Y2209" s="61">
        <v>0</v>
      </c>
      <c r="Z2209" s="6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BB2209" s="7">
        <f>IF(Q2209&gt;0,RANK(Q2209,(N2209:P2209,Q2209:AE2209)),0)</f>
        <v>4</v>
      </c>
      <c r="BC2209" s="7">
        <f>IF(R2209&gt;0,RANK(R2209,(N2209:P2209,Q2209:AE2209)),0)</f>
        <v>5</v>
      </c>
      <c r="BD2209" s="7">
        <f>IF(T2209&gt;0,RANK(T2209,(N2209:P2209,Q2209:AE2209)),0)</f>
        <v>0</v>
      </c>
      <c r="BE2209" s="7">
        <f>IF(S2209&gt;0,RANK(S2209,(N2209:P2209,Q2209:AE2209)),0)</f>
        <v>0</v>
      </c>
      <c r="BF2209" s="2">
        <f t="shared" si="836"/>
        <v>7.4999999999999997E-3</v>
      </c>
      <c r="BG2209" s="2">
        <f t="shared" si="837"/>
        <v>3.0102040816326532E-3</v>
      </c>
      <c r="BH2209" s="2">
        <f t="shared" si="838"/>
        <v>0</v>
      </c>
      <c r="BI2209" s="2">
        <f t="shared" si="839"/>
        <v>0</v>
      </c>
      <c r="BK2209" t="s">
        <v>1354</v>
      </c>
      <c r="BL2209" t="s">
        <v>2296</v>
      </c>
      <c r="BO2209" s="99">
        <v>55</v>
      </c>
      <c r="BP2209" s="97">
        <v>85</v>
      </c>
      <c r="BQ2209" s="103">
        <f t="shared" si="840"/>
        <v>55085</v>
      </c>
      <c r="BS2209" s="7" t="s">
        <v>2466</v>
      </c>
    </row>
    <row r="2210" spans="1:71" ht="14" hidden="1" customHeight="1" outlineLevel="1" x14ac:dyDescent="0.2">
      <c r="A2210" t="s">
        <v>583</v>
      </c>
      <c r="B2210" t="s">
        <v>2296</v>
      </c>
      <c r="C2210" s="1">
        <f t="shared" si="831"/>
        <v>83414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4</v>
      </c>
      <c r="G2210" s="1">
        <f t="shared" si="829"/>
        <v>9069</v>
      </c>
      <c r="H2210" s="2">
        <f t="shared" si="830"/>
        <v>0.10872275637183207</v>
      </c>
      <c r="I2210" s="2"/>
      <c r="J2210" s="2">
        <f t="shared" si="832"/>
        <v>0.43505886302059604</v>
      </c>
      <c r="K2210" s="2">
        <f t="shared" si="833"/>
        <v>0.54378161939242808</v>
      </c>
      <c r="L2210" s="2">
        <f t="shared" si="834"/>
        <v>6.6895245402450428E-3</v>
      </c>
      <c r="M2210" s="2">
        <f t="shared" si="835"/>
        <v>1.4469993046730831E-2</v>
      </c>
      <c r="N2210" s="1">
        <v>36290</v>
      </c>
      <c r="O2210" s="1">
        <v>45359</v>
      </c>
      <c r="P2210" s="1">
        <v>558</v>
      </c>
      <c r="Q2210" s="61">
        <v>672</v>
      </c>
      <c r="R2210" s="61">
        <v>335</v>
      </c>
      <c r="S2210" s="61"/>
      <c r="T2210" s="61"/>
      <c r="U2210" s="61"/>
      <c r="V2210" s="61"/>
      <c r="W2210" s="61">
        <v>1</v>
      </c>
      <c r="X2210" s="61">
        <v>199</v>
      </c>
      <c r="Y2210" s="61">
        <v>0</v>
      </c>
      <c r="Z2210" s="6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BB2210" s="7">
        <f>IF(Q2210&gt;0,RANK(Q2210,(N2210:P2210,Q2210:AE2210)),0)</f>
        <v>3</v>
      </c>
      <c r="BC2210" s="7">
        <f>IF(R2210&gt;0,RANK(R2210,(N2210:P2210,Q2210:AE2210)),0)</f>
        <v>5</v>
      </c>
      <c r="BD2210" s="7">
        <f>IF(T2210&gt;0,RANK(T2210,(N2210:P2210,Q2210:AE2210)),0)</f>
        <v>0</v>
      </c>
      <c r="BE2210" s="7">
        <f>IF(S2210&gt;0,RANK(S2210,(N2210:P2210,Q2210:AE2210)),0)</f>
        <v>0</v>
      </c>
      <c r="BF2210" s="2">
        <f t="shared" si="836"/>
        <v>8.0562015968542455E-3</v>
      </c>
      <c r="BG2210" s="2">
        <f t="shared" si="837"/>
        <v>4.0161124031937081E-3</v>
      </c>
      <c r="BH2210" s="2">
        <f t="shared" si="838"/>
        <v>0</v>
      </c>
      <c r="BI2210" s="2">
        <f t="shared" si="839"/>
        <v>0</v>
      </c>
      <c r="BK2210" t="s">
        <v>583</v>
      </c>
      <c r="BL2210" t="s">
        <v>2296</v>
      </c>
      <c r="BO2210" s="99">
        <v>55</v>
      </c>
      <c r="BP2210" s="97">
        <v>87</v>
      </c>
      <c r="BQ2210" s="103">
        <f t="shared" si="840"/>
        <v>55087</v>
      </c>
      <c r="BS2210" s="7" t="s">
        <v>2466</v>
      </c>
    </row>
    <row r="2211" spans="1:71" ht="14" hidden="1" customHeight="1" outlineLevel="1" x14ac:dyDescent="0.2">
      <c r="A2211" t="s">
        <v>1608</v>
      </c>
      <c r="B2211" t="s">
        <v>2296</v>
      </c>
      <c r="C2211" s="1">
        <f t="shared" si="831"/>
        <v>51176</v>
      </c>
      <c r="D2211" s="7">
        <f>IF(N2211&gt;0, RANK(N2211,(N2211:P2211,Q2211:AE2211)),0)</f>
        <v>2</v>
      </c>
      <c r="E2211" s="7">
        <f>IF(O2211&gt;0,RANK(O2211,(N2211:P2211,Q2211:AE2211)),0)</f>
        <v>1</v>
      </c>
      <c r="F2211" s="7">
        <f>IF(P2211&gt;0,RANK(P2211,(N2211:P2211,Q2211:AE2211)),0)</f>
        <v>4</v>
      </c>
      <c r="G2211" s="1">
        <f t="shared" si="829"/>
        <v>13675</v>
      </c>
      <c r="H2211" s="2">
        <f t="shared" si="830"/>
        <v>0.26721510082851335</v>
      </c>
      <c r="I2211" s="2"/>
      <c r="J2211" s="2">
        <f t="shared" si="832"/>
        <v>0.35942629357511335</v>
      </c>
      <c r="K2211" s="2">
        <f t="shared" si="833"/>
        <v>0.62664139440362665</v>
      </c>
      <c r="L2211" s="2">
        <f t="shared" si="834"/>
        <v>4.9241832108801002E-3</v>
      </c>
      <c r="M2211" s="2">
        <f t="shared" si="835"/>
        <v>9.0081288103798958E-3</v>
      </c>
      <c r="N2211" s="1">
        <v>18394</v>
      </c>
      <c r="O2211" s="1">
        <v>32069</v>
      </c>
      <c r="P2211" s="1">
        <v>252</v>
      </c>
      <c r="Q2211" s="61">
        <v>298</v>
      </c>
      <c r="R2211" s="61">
        <v>118</v>
      </c>
      <c r="S2211" s="61"/>
      <c r="T2211" s="61"/>
      <c r="U2211" s="61"/>
      <c r="V2211" s="61"/>
      <c r="W2211" s="61">
        <v>20</v>
      </c>
      <c r="X2211" s="61">
        <v>25</v>
      </c>
      <c r="Y2211" s="61">
        <v>0</v>
      </c>
      <c r="Z2211" s="6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BB2211" s="7">
        <f>IF(Q2211&gt;0,RANK(Q2211,(N2211:P2211,Q2211:AE2211)),0)</f>
        <v>3</v>
      </c>
      <c r="BC2211" s="7">
        <f>IF(R2211&gt;0,RANK(R2211,(N2211:P2211,Q2211:AE2211)),0)</f>
        <v>5</v>
      </c>
      <c r="BD2211" s="7">
        <f>IF(T2211&gt;0,RANK(T2211,(N2211:P2211,Q2211:AE2211)),0)</f>
        <v>0</v>
      </c>
      <c r="BE2211" s="7">
        <f>IF(S2211&gt;0,RANK(S2211,(N2211:P2211,Q2211:AE2211)),0)</f>
        <v>0</v>
      </c>
      <c r="BF2211" s="2">
        <f t="shared" si="836"/>
        <v>5.8230420509613884E-3</v>
      </c>
      <c r="BG2211" s="2">
        <f t="shared" si="837"/>
        <v>2.305768328904174E-3</v>
      </c>
      <c r="BH2211" s="2">
        <f t="shared" si="838"/>
        <v>0</v>
      </c>
      <c r="BI2211" s="2">
        <f t="shared" si="839"/>
        <v>0</v>
      </c>
      <c r="BK2211" t="s">
        <v>1608</v>
      </c>
      <c r="BL2211" t="s">
        <v>2296</v>
      </c>
      <c r="BO2211" s="99">
        <v>55</v>
      </c>
      <c r="BP2211" s="97">
        <v>89</v>
      </c>
      <c r="BQ2211" s="103">
        <f t="shared" si="840"/>
        <v>55089</v>
      </c>
      <c r="BS2211" s="7" t="s">
        <v>2466</v>
      </c>
    </row>
    <row r="2212" spans="1:71" ht="14" hidden="1" customHeight="1" outlineLevel="1" x14ac:dyDescent="0.2">
      <c r="A2212" t="s">
        <v>2415</v>
      </c>
      <c r="B2212" t="s">
        <v>2296</v>
      </c>
      <c r="C2212" s="1">
        <f t="shared" si="831"/>
        <v>3135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3</v>
      </c>
      <c r="G2212" s="1">
        <f t="shared" si="829"/>
        <v>412</v>
      </c>
      <c r="H2212" s="2">
        <f t="shared" si="830"/>
        <v>0.13141945773524721</v>
      </c>
      <c r="I2212" s="2"/>
      <c r="J2212" s="2">
        <f t="shared" si="832"/>
        <v>0.4251993620414673</v>
      </c>
      <c r="K2212" s="2">
        <f t="shared" si="833"/>
        <v>0.55661881977671457</v>
      </c>
      <c r="L2212" s="2">
        <f t="shared" si="834"/>
        <v>7.9744816586921844E-3</v>
      </c>
      <c r="M2212" s="2">
        <f t="shared" si="835"/>
        <v>1.0207336523125892E-2</v>
      </c>
      <c r="N2212" s="1">
        <v>1333</v>
      </c>
      <c r="O2212" s="1">
        <v>1745</v>
      </c>
      <c r="P2212" s="1">
        <v>25</v>
      </c>
      <c r="Q2212" s="61">
        <v>16</v>
      </c>
      <c r="R2212" s="61">
        <v>11</v>
      </c>
      <c r="S2212" s="61"/>
      <c r="T2212" s="61"/>
      <c r="U2212" s="61"/>
      <c r="V2212" s="61"/>
      <c r="W2212" s="61">
        <v>0</v>
      </c>
      <c r="X2212" s="61">
        <v>5</v>
      </c>
      <c r="Y2212" s="61">
        <v>0</v>
      </c>
      <c r="Z2212" s="6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BB2212" s="7">
        <f>IF(Q2212&gt;0,RANK(Q2212,(N2212:P2212,Q2212:AE2212)),0)</f>
        <v>4</v>
      </c>
      <c r="BC2212" s="7">
        <f>IF(R2212&gt;0,RANK(R2212,(N2212:P2212,Q2212:AE2212)),0)</f>
        <v>5</v>
      </c>
      <c r="BD2212" s="7">
        <f>IF(T2212&gt;0,RANK(T2212,(N2212:P2212,Q2212:AE2212)),0)</f>
        <v>0</v>
      </c>
      <c r="BE2212" s="7">
        <f>IF(S2212&gt;0,RANK(S2212,(N2212:P2212,Q2212:AE2212)),0)</f>
        <v>0</v>
      </c>
      <c r="BF2212" s="2">
        <f t="shared" si="836"/>
        <v>5.1036682615629983E-3</v>
      </c>
      <c r="BG2212" s="2">
        <f t="shared" si="837"/>
        <v>3.5087719298245615E-3</v>
      </c>
      <c r="BH2212" s="2">
        <f t="shared" si="838"/>
        <v>0</v>
      </c>
      <c r="BI2212" s="2">
        <f t="shared" si="839"/>
        <v>0</v>
      </c>
      <c r="BK2212" t="s">
        <v>2415</v>
      </c>
      <c r="BL2212" t="s">
        <v>2296</v>
      </c>
      <c r="BO2212" s="99">
        <v>55</v>
      </c>
      <c r="BP2212" s="97">
        <v>91</v>
      </c>
      <c r="BQ2212" s="103">
        <f t="shared" si="840"/>
        <v>55091</v>
      </c>
      <c r="BS2212" s="7" t="s">
        <v>2466</v>
      </c>
    </row>
    <row r="2213" spans="1:71" ht="14" hidden="1" customHeight="1" outlineLevel="1" x14ac:dyDescent="0.2">
      <c r="A2213" t="s">
        <v>163</v>
      </c>
      <c r="B2213" t="s">
        <v>2296</v>
      </c>
      <c r="C2213" s="1">
        <f t="shared" si="831"/>
        <v>17501</v>
      </c>
      <c r="D2213" s="7">
        <f>IF(N2213&gt;0, RANK(N2213,(N2213:P2213,Q2213:AE2213)),0)</f>
        <v>2</v>
      </c>
      <c r="E2213" s="7">
        <f>IF(O2213&gt;0,RANK(O2213,(N2213:P2213,Q2213:AE2213)),0)</f>
        <v>1</v>
      </c>
      <c r="F2213" s="7">
        <f>IF(P2213&gt;0,RANK(P2213,(N2213:P2213,Q2213:AE2213)),0)</f>
        <v>3</v>
      </c>
      <c r="G2213" s="1">
        <f t="shared" si="829"/>
        <v>547</v>
      </c>
      <c r="H2213" s="2">
        <f t="shared" si="830"/>
        <v>3.1255356836752186E-2</v>
      </c>
      <c r="I2213" s="2"/>
      <c r="J2213" s="2">
        <f t="shared" si="832"/>
        <v>0.46814467744700305</v>
      </c>
      <c r="K2213" s="2">
        <f t="shared" si="833"/>
        <v>0.49940003428375523</v>
      </c>
      <c r="L2213" s="2">
        <f t="shared" si="834"/>
        <v>1.3827781269641735E-2</v>
      </c>
      <c r="M2213" s="2">
        <f t="shared" si="835"/>
        <v>1.8627506999599974E-2</v>
      </c>
      <c r="N2213" s="1">
        <v>8193</v>
      </c>
      <c r="O2213" s="1">
        <v>8740</v>
      </c>
      <c r="P2213" s="1">
        <v>242</v>
      </c>
      <c r="Q2213" s="61">
        <v>178</v>
      </c>
      <c r="R2213" s="61">
        <v>96</v>
      </c>
      <c r="S2213" s="61"/>
      <c r="T2213" s="61"/>
      <c r="U2213" s="61"/>
      <c r="V2213" s="61"/>
      <c r="W2213" s="61">
        <v>3</v>
      </c>
      <c r="X2213" s="61">
        <v>48</v>
      </c>
      <c r="Y2213" s="61">
        <v>1</v>
      </c>
      <c r="Z2213" s="6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BB2213" s="7">
        <f>IF(Q2213&gt;0,RANK(Q2213,(N2213:P2213,Q2213:AE2213)),0)</f>
        <v>4</v>
      </c>
      <c r="BC2213" s="7">
        <f>IF(R2213&gt;0,RANK(R2213,(N2213:P2213,Q2213:AE2213)),0)</f>
        <v>5</v>
      </c>
      <c r="BD2213" s="7">
        <f>IF(T2213&gt;0,RANK(T2213,(N2213:P2213,Q2213:AE2213)),0)</f>
        <v>0</v>
      </c>
      <c r="BE2213" s="7">
        <f>IF(S2213&gt;0,RANK(S2213,(N2213:P2213,Q2213:AE2213)),0)</f>
        <v>0</v>
      </c>
      <c r="BF2213" s="2">
        <f t="shared" si="836"/>
        <v>1.0170847380149705E-2</v>
      </c>
      <c r="BG2213" s="2">
        <f t="shared" si="837"/>
        <v>5.4854008342380437E-3</v>
      </c>
      <c r="BH2213" s="2">
        <f t="shared" si="838"/>
        <v>0</v>
      </c>
      <c r="BI2213" s="2">
        <f t="shared" si="839"/>
        <v>0</v>
      </c>
      <c r="BK2213" t="s">
        <v>163</v>
      </c>
      <c r="BL2213" t="s">
        <v>2296</v>
      </c>
      <c r="BO2213" s="99">
        <v>55</v>
      </c>
      <c r="BP2213" s="97">
        <v>93</v>
      </c>
      <c r="BQ2213" s="103">
        <f t="shared" si="840"/>
        <v>55093</v>
      </c>
      <c r="BS2213" s="7" t="s">
        <v>2466</v>
      </c>
    </row>
    <row r="2214" spans="1:71" ht="14" hidden="1" customHeight="1" outlineLevel="1" x14ac:dyDescent="0.2">
      <c r="A2214" t="s">
        <v>955</v>
      </c>
      <c r="B2214" t="s">
        <v>2296</v>
      </c>
      <c r="C2214" s="1">
        <f t="shared" si="831"/>
        <v>18603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3</v>
      </c>
      <c r="G2214" s="1">
        <f t="shared" si="829"/>
        <v>3533</v>
      </c>
      <c r="H2214" s="2">
        <f t="shared" si="830"/>
        <v>0.18991560500994464</v>
      </c>
      <c r="I2214" s="2"/>
      <c r="J2214" s="2">
        <f t="shared" si="832"/>
        <v>0.39418373380637534</v>
      </c>
      <c r="K2214" s="2">
        <f t="shared" si="833"/>
        <v>0.58409933881631992</v>
      </c>
      <c r="L2214" s="2">
        <f t="shared" si="834"/>
        <v>9.0308014836316727E-3</v>
      </c>
      <c r="M2214" s="2">
        <f t="shared" si="835"/>
        <v>1.2686125893673012E-2</v>
      </c>
      <c r="N2214" s="1">
        <v>7333</v>
      </c>
      <c r="O2214" s="1">
        <v>10866</v>
      </c>
      <c r="P2214" s="1">
        <v>168</v>
      </c>
      <c r="Q2214" s="61">
        <v>146</v>
      </c>
      <c r="R2214" s="61">
        <v>70</v>
      </c>
      <c r="S2214" s="61"/>
      <c r="T2214" s="61"/>
      <c r="U2214" s="61"/>
      <c r="V2214" s="61"/>
      <c r="W2214" s="61">
        <v>0</v>
      </c>
      <c r="X2214" s="61">
        <v>20</v>
      </c>
      <c r="Y2214" s="61">
        <v>0</v>
      </c>
      <c r="Z2214" s="6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BB2214" s="7">
        <f>IF(Q2214&gt;0,RANK(Q2214,(N2214:P2214,Q2214:AE2214)),0)</f>
        <v>4</v>
      </c>
      <c r="BC2214" s="7">
        <f>IF(R2214&gt;0,RANK(R2214,(N2214:P2214,Q2214:AE2214)),0)</f>
        <v>5</v>
      </c>
      <c r="BD2214" s="7">
        <f>IF(T2214&gt;0,RANK(T2214,(N2214:P2214,Q2214:AE2214)),0)</f>
        <v>0</v>
      </c>
      <c r="BE2214" s="7">
        <f>IF(S2214&gt;0,RANK(S2214,(N2214:P2214,Q2214:AE2214)),0)</f>
        <v>0</v>
      </c>
      <c r="BF2214" s="2">
        <f t="shared" si="836"/>
        <v>7.8481965274418107E-3</v>
      </c>
      <c r="BG2214" s="2">
        <f t="shared" si="837"/>
        <v>3.7628339515131969E-3</v>
      </c>
      <c r="BH2214" s="2">
        <f t="shared" si="838"/>
        <v>0</v>
      </c>
      <c r="BI2214" s="2">
        <f t="shared" si="839"/>
        <v>0</v>
      </c>
      <c r="BK2214" t="s">
        <v>955</v>
      </c>
      <c r="BL2214" t="s">
        <v>2296</v>
      </c>
      <c r="BO2214" s="99">
        <v>55</v>
      </c>
      <c r="BP2214" s="97">
        <v>95</v>
      </c>
      <c r="BQ2214" s="103">
        <f t="shared" si="840"/>
        <v>55095</v>
      </c>
      <c r="BS2214" s="7" t="s">
        <v>2466</v>
      </c>
    </row>
    <row r="2215" spans="1:71" ht="14" hidden="1" customHeight="1" outlineLevel="1" x14ac:dyDescent="0.2">
      <c r="A2215" t="s">
        <v>984</v>
      </c>
      <c r="B2215" t="s">
        <v>2296</v>
      </c>
      <c r="C2215" s="1">
        <f t="shared" si="831"/>
        <v>34871</v>
      </c>
      <c r="D2215" s="7">
        <f>IF(N2215&gt;0, RANK(N2215,(N2215:P2215,Q2215:AE2215)),0)</f>
        <v>1</v>
      </c>
      <c r="E2215" s="7">
        <f>IF(O2215&gt;0,RANK(O2215,(N2215:P2215,Q2215:AE2215)),0)</f>
        <v>2</v>
      </c>
      <c r="F2215" s="7">
        <f>IF(P2215&gt;0,RANK(P2215,(N2215:P2215,Q2215:AE2215)),0)</f>
        <v>3</v>
      </c>
      <c r="G2215" s="1">
        <f t="shared" si="829"/>
        <v>2049</v>
      </c>
      <c r="H2215" s="2">
        <f t="shared" si="830"/>
        <v>5.8759427604599811E-2</v>
      </c>
      <c r="I2215" s="2"/>
      <c r="J2215" s="2">
        <f t="shared" si="832"/>
        <v>0.51638897651343518</v>
      </c>
      <c r="K2215" s="2">
        <f t="shared" si="833"/>
        <v>0.45762954890883545</v>
      </c>
      <c r="L2215" s="2">
        <f t="shared" si="834"/>
        <v>9.6928679991970402E-3</v>
      </c>
      <c r="M2215" s="2">
        <f t="shared" si="835"/>
        <v>1.628860657853233E-2</v>
      </c>
      <c r="N2215" s="1">
        <v>18007</v>
      </c>
      <c r="O2215" s="1">
        <v>15958</v>
      </c>
      <c r="P2215" s="1">
        <v>338</v>
      </c>
      <c r="Q2215" s="61">
        <v>325</v>
      </c>
      <c r="R2215" s="61">
        <v>188</v>
      </c>
      <c r="S2215" s="61"/>
      <c r="T2215" s="61"/>
      <c r="U2215" s="61"/>
      <c r="V2215" s="61"/>
      <c r="W2215" s="61">
        <v>15</v>
      </c>
      <c r="X2215" s="61">
        <v>40</v>
      </c>
      <c r="Y2215" s="61">
        <v>0</v>
      </c>
      <c r="Z2215" s="6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BB2215" s="7">
        <f>IF(Q2215&gt;0,RANK(Q2215,(N2215:P2215,Q2215:AE2215)),0)</f>
        <v>4</v>
      </c>
      <c r="BC2215" s="7">
        <f>IF(R2215&gt;0,RANK(R2215,(N2215:P2215,Q2215:AE2215)),0)</f>
        <v>5</v>
      </c>
      <c r="BD2215" s="7">
        <f>IF(T2215&gt;0,RANK(T2215,(N2215:P2215,Q2215:AE2215)),0)</f>
        <v>0</v>
      </c>
      <c r="BE2215" s="7">
        <f>IF(S2215&gt;0,RANK(S2215,(N2215:P2215,Q2215:AE2215)),0)</f>
        <v>0</v>
      </c>
      <c r="BF2215" s="2">
        <f t="shared" si="836"/>
        <v>9.3200653838433085E-3</v>
      </c>
      <c r="BG2215" s="2">
        <f t="shared" si="837"/>
        <v>5.3912993605001293E-3</v>
      </c>
      <c r="BH2215" s="2">
        <f t="shared" si="838"/>
        <v>0</v>
      </c>
      <c r="BI2215" s="2">
        <f t="shared" si="839"/>
        <v>0</v>
      </c>
      <c r="BK2215" t="s">
        <v>984</v>
      </c>
      <c r="BL2215" t="s">
        <v>2296</v>
      </c>
      <c r="BO2215" s="99">
        <v>55</v>
      </c>
      <c r="BP2215" s="97">
        <v>97</v>
      </c>
      <c r="BQ2215" s="103">
        <f t="shared" si="840"/>
        <v>55097</v>
      </c>
      <c r="BS2215" s="7" t="s">
        <v>2466</v>
      </c>
    </row>
    <row r="2216" spans="1:71" ht="14" hidden="1" customHeight="1" outlineLevel="1" x14ac:dyDescent="0.2">
      <c r="A2216" t="s">
        <v>829</v>
      </c>
      <c r="B2216" t="s">
        <v>2296</v>
      </c>
      <c r="C2216" s="1">
        <f t="shared" si="831"/>
        <v>6679</v>
      </c>
      <c r="D2216" s="7">
        <f>IF(N2216&gt;0, RANK(N2216,(N2216:P2216,Q2216:AE2216)),0)</f>
        <v>2</v>
      </c>
      <c r="E2216" s="7">
        <f>IF(O2216&gt;0,RANK(O2216,(N2216:P2216,Q2216:AE2216)),0)</f>
        <v>1</v>
      </c>
      <c r="F2216" s="7">
        <f>IF(P2216&gt;0,RANK(P2216,(N2216:P2216,Q2216:AE2216)),0)</f>
        <v>3</v>
      </c>
      <c r="G2216" s="1">
        <f t="shared" si="829"/>
        <v>1411</v>
      </c>
      <c r="H2216" s="2">
        <f t="shared" si="830"/>
        <v>0.21125917053451115</v>
      </c>
      <c r="I2216" s="2"/>
      <c r="J2216" s="2">
        <f t="shared" si="832"/>
        <v>0.38703398712382092</v>
      </c>
      <c r="K2216" s="2">
        <f t="shared" si="833"/>
        <v>0.59829315765833213</v>
      </c>
      <c r="L2216" s="2">
        <f t="shared" si="834"/>
        <v>5.2403054349453512E-3</v>
      </c>
      <c r="M2216" s="2">
        <f t="shared" si="835"/>
        <v>9.4325497829016516E-3</v>
      </c>
      <c r="N2216" s="1">
        <v>2585</v>
      </c>
      <c r="O2216" s="1">
        <v>3996</v>
      </c>
      <c r="P2216" s="1">
        <v>35</v>
      </c>
      <c r="Q2216" s="61">
        <v>33</v>
      </c>
      <c r="R2216" s="61">
        <v>27</v>
      </c>
      <c r="S2216" s="61"/>
      <c r="T2216" s="61"/>
      <c r="U2216" s="61"/>
      <c r="V2216" s="61"/>
      <c r="W2216" s="61">
        <v>0</v>
      </c>
      <c r="X2216" s="61">
        <v>3</v>
      </c>
      <c r="Y2216" s="61">
        <v>0</v>
      </c>
      <c r="Z2216" s="6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BB2216" s="7">
        <f>IF(Q2216&gt;0,RANK(Q2216,(N2216:P2216,Q2216:AE2216)),0)</f>
        <v>4</v>
      </c>
      <c r="BC2216" s="7">
        <f>IF(R2216&gt;0,RANK(R2216,(N2216:P2216,Q2216:AE2216)),0)</f>
        <v>5</v>
      </c>
      <c r="BD2216" s="7">
        <f>IF(T2216&gt;0,RANK(T2216,(N2216:P2216,Q2216:AE2216)),0)</f>
        <v>0</v>
      </c>
      <c r="BE2216" s="7">
        <f>IF(S2216&gt;0,RANK(S2216,(N2216:P2216,Q2216:AE2216)),0)</f>
        <v>0</v>
      </c>
      <c r="BF2216" s="2">
        <f t="shared" si="836"/>
        <v>4.9408594100913313E-3</v>
      </c>
      <c r="BG2216" s="2">
        <f t="shared" si="837"/>
        <v>4.0425213355292705E-3</v>
      </c>
      <c r="BH2216" s="2">
        <f t="shared" si="838"/>
        <v>0</v>
      </c>
      <c r="BI2216" s="2">
        <f t="shared" si="839"/>
        <v>0</v>
      </c>
      <c r="BK2216" t="s">
        <v>829</v>
      </c>
      <c r="BL2216" t="s">
        <v>2296</v>
      </c>
      <c r="BO2216" s="99">
        <v>55</v>
      </c>
      <c r="BP2216" s="97">
        <v>99</v>
      </c>
      <c r="BQ2216" s="103">
        <f t="shared" si="840"/>
        <v>55099</v>
      </c>
      <c r="BS2216" s="7" t="s">
        <v>2466</v>
      </c>
    </row>
    <row r="2217" spans="1:71" ht="14" hidden="1" customHeight="1" outlineLevel="1" x14ac:dyDescent="0.2">
      <c r="A2217" t="s">
        <v>830</v>
      </c>
      <c r="B2217" t="s">
        <v>2296</v>
      </c>
      <c r="C2217" s="1">
        <f t="shared" si="831"/>
        <v>87190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4</v>
      </c>
      <c r="G2217" s="1">
        <f t="shared" si="829"/>
        <v>4272</v>
      </c>
      <c r="H2217" s="2">
        <f t="shared" si="830"/>
        <v>4.8996444546392938E-2</v>
      </c>
      <c r="I2217" s="2"/>
      <c r="J2217" s="2">
        <f t="shared" si="832"/>
        <v>0.46447987154490195</v>
      </c>
      <c r="K2217" s="2">
        <f t="shared" si="833"/>
        <v>0.51347631609129485</v>
      </c>
      <c r="L2217" s="2">
        <f t="shared" si="834"/>
        <v>7.4091065489161603E-3</v>
      </c>
      <c r="M2217" s="2">
        <f t="shared" si="835"/>
        <v>1.46347058148871E-2</v>
      </c>
      <c r="N2217" s="1">
        <v>40498</v>
      </c>
      <c r="O2217" s="1">
        <v>44770</v>
      </c>
      <c r="P2217" s="1">
        <v>646</v>
      </c>
      <c r="Q2217" s="61">
        <v>677</v>
      </c>
      <c r="R2217" s="61">
        <v>455</v>
      </c>
      <c r="S2217" s="61"/>
      <c r="T2217" s="61"/>
      <c r="U2217" s="61"/>
      <c r="V2217" s="61"/>
      <c r="W2217" s="61">
        <v>49</v>
      </c>
      <c r="X2217" s="61">
        <v>95</v>
      </c>
      <c r="Y2217" s="61">
        <v>0</v>
      </c>
      <c r="Z2217" s="6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BB2217" s="7">
        <f>IF(Q2217&gt;0,RANK(Q2217,(N2217:P2217,Q2217:AE2217)),0)</f>
        <v>3</v>
      </c>
      <c r="BC2217" s="7">
        <f>IF(R2217&gt;0,RANK(R2217,(N2217:P2217,Q2217:AE2217)),0)</f>
        <v>5</v>
      </c>
      <c r="BD2217" s="7">
        <f>IF(T2217&gt;0,RANK(T2217,(N2217:P2217,Q2217:AE2217)),0)</f>
        <v>0</v>
      </c>
      <c r="BE2217" s="7">
        <f>IF(S2217&gt;0,RANK(S2217,(N2217:P2217,Q2217:AE2217)),0)</f>
        <v>0</v>
      </c>
      <c r="BF2217" s="2">
        <f t="shared" si="836"/>
        <v>7.7646519096226628E-3</v>
      </c>
      <c r="BG2217" s="2">
        <f t="shared" si="837"/>
        <v>5.2184883587567382E-3</v>
      </c>
      <c r="BH2217" s="2">
        <f t="shared" si="838"/>
        <v>0</v>
      </c>
      <c r="BI2217" s="2">
        <f t="shared" si="839"/>
        <v>0</v>
      </c>
      <c r="BK2217" t="s">
        <v>830</v>
      </c>
      <c r="BL2217" t="s">
        <v>2296</v>
      </c>
      <c r="BO2217" s="99">
        <v>55</v>
      </c>
      <c r="BP2217" s="97">
        <v>101</v>
      </c>
      <c r="BQ2217" s="103">
        <f t="shared" si="840"/>
        <v>55101</v>
      </c>
      <c r="BS2217" s="7" t="s">
        <v>2466</v>
      </c>
    </row>
    <row r="2218" spans="1:71" ht="14" hidden="1" customHeight="1" outlineLevel="1" x14ac:dyDescent="0.2">
      <c r="A2218" t="s">
        <v>123</v>
      </c>
      <c r="B2218" t="s">
        <v>2296</v>
      </c>
      <c r="C2218" s="1">
        <f t="shared" si="831"/>
        <v>7053</v>
      </c>
      <c r="D2218" s="7">
        <f>IF(N2218&gt;0, RANK(N2218,(N2218:P2218,Q2218:AE2218)),0)</f>
        <v>1</v>
      </c>
      <c r="E2218" s="7">
        <f>IF(O2218&gt;0,RANK(O2218,(N2218:P2218,Q2218:AE2218)),0)</f>
        <v>2</v>
      </c>
      <c r="F2218" s="7">
        <f>IF(P2218&gt;0,RANK(P2218,(N2218:P2218,Q2218:AE2218)),0)</f>
        <v>4</v>
      </c>
      <c r="G2218" s="1">
        <f t="shared" si="829"/>
        <v>338</v>
      </c>
      <c r="H2218" s="2">
        <f t="shared" si="830"/>
        <v>4.7922869700836521E-2</v>
      </c>
      <c r="I2218" s="2"/>
      <c r="J2218" s="2">
        <f t="shared" si="832"/>
        <v>0.51368212108322697</v>
      </c>
      <c r="K2218" s="2">
        <f t="shared" si="833"/>
        <v>0.46575925138239049</v>
      </c>
      <c r="L2218" s="2">
        <f t="shared" si="834"/>
        <v>6.5220473557351484E-3</v>
      </c>
      <c r="M2218" s="2">
        <f t="shared" si="835"/>
        <v>1.4036580178647385E-2</v>
      </c>
      <c r="N2218" s="1">
        <v>3623</v>
      </c>
      <c r="O2218" s="1">
        <v>3285</v>
      </c>
      <c r="P2218" s="1">
        <v>46</v>
      </c>
      <c r="Q2218" s="61">
        <v>57</v>
      </c>
      <c r="R2218" s="61">
        <v>33</v>
      </c>
      <c r="S2218" s="61"/>
      <c r="T2218" s="61"/>
      <c r="U2218" s="61"/>
      <c r="V2218" s="61"/>
      <c r="W2218" s="61">
        <v>1</v>
      </c>
      <c r="X2218" s="61">
        <v>8</v>
      </c>
      <c r="Y2218" s="61">
        <v>0</v>
      </c>
      <c r="Z2218" s="6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BB2218" s="7">
        <f>IF(Q2218&gt;0,RANK(Q2218,(N2218:P2218,Q2218:AE2218)),0)</f>
        <v>3</v>
      </c>
      <c r="BC2218" s="7">
        <f>IF(R2218&gt;0,RANK(R2218,(N2218:P2218,Q2218:AE2218)),0)</f>
        <v>5</v>
      </c>
      <c r="BD2218" s="7">
        <f>IF(T2218&gt;0,RANK(T2218,(N2218:P2218,Q2218:AE2218)),0)</f>
        <v>0</v>
      </c>
      <c r="BE2218" s="7">
        <f>IF(S2218&gt;0,RANK(S2218,(N2218:P2218,Q2218:AE2218)),0)</f>
        <v>0</v>
      </c>
      <c r="BF2218" s="2">
        <f t="shared" si="836"/>
        <v>8.0816673755848573E-3</v>
      </c>
      <c r="BG2218" s="2">
        <f t="shared" si="837"/>
        <v>4.6788600595491277E-3</v>
      </c>
      <c r="BH2218" s="2">
        <f t="shared" si="838"/>
        <v>0</v>
      </c>
      <c r="BI2218" s="2">
        <f t="shared" si="839"/>
        <v>0</v>
      </c>
      <c r="BK2218" t="s">
        <v>123</v>
      </c>
      <c r="BL2218" t="s">
        <v>2296</v>
      </c>
      <c r="BO2218" s="99">
        <v>55</v>
      </c>
      <c r="BP2218" s="97">
        <v>103</v>
      </c>
      <c r="BQ2218" s="103">
        <f t="shared" si="840"/>
        <v>55103</v>
      </c>
      <c r="BS2218" s="7" t="s">
        <v>2466</v>
      </c>
    </row>
    <row r="2219" spans="1:71" ht="14" hidden="1" customHeight="1" outlineLevel="1" x14ac:dyDescent="0.2">
      <c r="A2219" t="s">
        <v>1071</v>
      </c>
      <c r="B2219" t="s">
        <v>2296</v>
      </c>
      <c r="C2219" s="1">
        <f t="shared" si="831"/>
        <v>68366</v>
      </c>
      <c r="D2219" s="7">
        <f>IF(N2219&gt;0, RANK(N2219,(N2219:P2219,Q2219:AE2219)),0)</f>
        <v>1</v>
      </c>
      <c r="E2219" s="7">
        <f>IF(O2219&gt;0,RANK(O2219,(N2219:P2219,Q2219:AE2219)),0)</f>
        <v>2</v>
      </c>
      <c r="F2219" s="7">
        <f>IF(P2219&gt;0,RANK(P2219,(N2219:P2219,Q2219:AE2219)),0)</f>
        <v>4</v>
      </c>
      <c r="G2219" s="1">
        <f t="shared" si="829"/>
        <v>12776</v>
      </c>
      <c r="H2219" s="2">
        <f t="shared" si="830"/>
        <v>0.18687651756721177</v>
      </c>
      <c r="I2219" s="2"/>
      <c r="J2219" s="2">
        <f t="shared" si="832"/>
        <v>0.5804054647046778</v>
      </c>
      <c r="K2219" s="2">
        <f t="shared" si="833"/>
        <v>0.393528947137466</v>
      </c>
      <c r="L2219" s="2">
        <f t="shared" si="834"/>
        <v>9.3321241552818644E-3</v>
      </c>
      <c r="M2219" s="2">
        <f t="shared" si="835"/>
        <v>1.6733464002574337E-2</v>
      </c>
      <c r="N2219" s="1">
        <v>39680</v>
      </c>
      <c r="O2219" s="1">
        <v>26904</v>
      </c>
      <c r="P2219" s="1">
        <v>638</v>
      </c>
      <c r="Q2219" s="61">
        <v>673</v>
      </c>
      <c r="R2219" s="61">
        <v>366</v>
      </c>
      <c r="S2219" s="61"/>
      <c r="T2219" s="61"/>
      <c r="U2219" s="61"/>
      <c r="V2219" s="61"/>
      <c r="W2219" s="61">
        <v>27</v>
      </c>
      <c r="X2219" s="61">
        <v>78</v>
      </c>
      <c r="Y2219" s="61">
        <v>0</v>
      </c>
      <c r="Z2219" s="6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BB2219" s="7">
        <f>IF(Q2219&gt;0,RANK(Q2219,(N2219:P2219,Q2219:AE2219)),0)</f>
        <v>3</v>
      </c>
      <c r="BC2219" s="7">
        <f>IF(R2219&gt;0,RANK(R2219,(N2219:P2219,Q2219:AE2219)),0)</f>
        <v>5</v>
      </c>
      <c r="BD2219" s="7">
        <f>IF(T2219&gt;0,RANK(T2219,(N2219:P2219,Q2219:AE2219)),0)</f>
        <v>0</v>
      </c>
      <c r="BE2219" s="7">
        <f>IF(S2219&gt;0,RANK(S2219,(N2219:P2219,Q2219:AE2219)),0)</f>
        <v>0</v>
      </c>
      <c r="BF2219" s="2">
        <f t="shared" si="836"/>
        <v>9.8440745399760114E-3</v>
      </c>
      <c r="BG2219" s="2">
        <f t="shared" si="837"/>
        <v>5.3535383085159286E-3</v>
      </c>
      <c r="BH2219" s="2">
        <f t="shared" si="838"/>
        <v>0</v>
      </c>
      <c r="BI2219" s="2">
        <f t="shared" si="839"/>
        <v>0</v>
      </c>
      <c r="BK2219" t="s">
        <v>1071</v>
      </c>
      <c r="BL2219" t="s">
        <v>2296</v>
      </c>
      <c r="BO2219" s="99">
        <v>55</v>
      </c>
      <c r="BP2219" s="97">
        <v>105</v>
      </c>
      <c r="BQ2219" s="103">
        <f t="shared" si="840"/>
        <v>55105</v>
      </c>
      <c r="BS2219" s="7" t="s">
        <v>2466</v>
      </c>
    </row>
    <row r="2220" spans="1:71" ht="14" hidden="1" customHeight="1" outlineLevel="1" x14ac:dyDescent="0.2">
      <c r="A2220" t="s">
        <v>1449</v>
      </c>
      <c r="B2220" t="s">
        <v>2296</v>
      </c>
      <c r="C2220" s="1">
        <f t="shared" si="831"/>
        <v>6099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4</v>
      </c>
      <c r="G2220" s="1">
        <f t="shared" si="829"/>
        <v>1613</v>
      </c>
      <c r="H2220" s="2">
        <f t="shared" si="830"/>
        <v>0.26446958517789804</v>
      </c>
      <c r="I2220" s="2"/>
      <c r="J2220" s="2">
        <f t="shared" si="832"/>
        <v>0.35809149040826366</v>
      </c>
      <c r="K2220" s="2">
        <f t="shared" si="833"/>
        <v>0.62256107558616169</v>
      </c>
      <c r="L2220" s="2">
        <f t="shared" si="834"/>
        <v>5.5746843744876205E-3</v>
      </c>
      <c r="M2220" s="2">
        <f t="shared" si="835"/>
        <v>1.3772749631086972E-2</v>
      </c>
      <c r="N2220" s="1">
        <v>2184</v>
      </c>
      <c r="O2220" s="1">
        <v>3797</v>
      </c>
      <c r="P2220" s="1">
        <v>34</v>
      </c>
      <c r="Q2220" s="61">
        <v>53</v>
      </c>
      <c r="R2220" s="61">
        <v>19</v>
      </c>
      <c r="S2220" s="61"/>
      <c r="T2220" s="61"/>
      <c r="U2220" s="61"/>
      <c r="V2220" s="61"/>
      <c r="W2220" s="61">
        <v>3</v>
      </c>
      <c r="X2220" s="61">
        <v>8</v>
      </c>
      <c r="Y2220" s="61">
        <v>0</v>
      </c>
      <c r="Z2220" s="61">
        <v>1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BB2220" s="7">
        <f>IF(Q2220&gt;0,RANK(Q2220,(N2220:P2220,Q2220:AE2220)),0)</f>
        <v>3</v>
      </c>
      <c r="BC2220" s="7">
        <f>IF(R2220&gt;0,RANK(R2220,(N2220:P2220,Q2220:AE2220)),0)</f>
        <v>5</v>
      </c>
      <c r="BD2220" s="7">
        <f>IF(T2220&gt;0,RANK(T2220,(N2220:P2220,Q2220:AE2220)),0)</f>
        <v>0</v>
      </c>
      <c r="BE2220" s="7">
        <f>IF(S2220&gt;0,RANK(S2220,(N2220:P2220,Q2220:AE2220)),0)</f>
        <v>0</v>
      </c>
      <c r="BF2220" s="2">
        <f t="shared" si="836"/>
        <v>8.6899491719954099E-3</v>
      </c>
      <c r="BG2220" s="2">
        <f t="shared" si="837"/>
        <v>3.1152647975077881E-3</v>
      </c>
      <c r="BH2220" s="2">
        <f t="shared" si="838"/>
        <v>0</v>
      </c>
      <c r="BI2220" s="2">
        <f t="shared" si="839"/>
        <v>0</v>
      </c>
      <c r="BK2220" t="s">
        <v>1449</v>
      </c>
      <c r="BL2220" t="s">
        <v>2296</v>
      </c>
      <c r="BO2220" s="99">
        <v>55</v>
      </c>
      <c r="BP2220" s="97">
        <v>107</v>
      </c>
      <c r="BQ2220" s="103">
        <f t="shared" si="840"/>
        <v>55107</v>
      </c>
      <c r="BS2220" s="7" t="s">
        <v>2466</v>
      </c>
    </row>
    <row r="2221" spans="1:71" ht="14" hidden="1" customHeight="1" outlineLevel="1" x14ac:dyDescent="0.2">
      <c r="A2221" t="s">
        <v>810</v>
      </c>
      <c r="B2221" t="s">
        <v>2296</v>
      </c>
      <c r="C2221" s="1">
        <f t="shared" si="831"/>
        <v>40070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3</v>
      </c>
      <c r="G2221" s="1">
        <f t="shared" si="829"/>
        <v>5418</v>
      </c>
      <c r="H2221" s="2">
        <f t="shared" si="830"/>
        <v>0.1352133765909658</v>
      </c>
      <c r="I2221" s="2"/>
      <c r="J2221" s="2">
        <f>IF($C2221=0,"-",N2221/$C2221)</f>
        <v>0.41652108809583227</v>
      </c>
      <c r="K2221" s="2">
        <f>IF($C2221=0,"-",O2221/$C2221)</f>
        <v>0.5517344646867981</v>
      </c>
      <c r="L2221" s="2">
        <f>IF($C2221=0,"-",P2221/$C2221)</f>
        <v>1.118043424007986E-2</v>
      </c>
      <c r="M2221" s="2">
        <f>IF(C2221=0,"-",(1-J2221-K2221-L2221))</f>
        <v>2.0564012977289714E-2</v>
      </c>
      <c r="N2221" s="1">
        <v>16690</v>
      </c>
      <c r="O2221" s="1">
        <v>22108</v>
      </c>
      <c r="P2221" s="1">
        <v>448</v>
      </c>
      <c r="Q2221" s="61">
        <v>424</v>
      </c>
      <c r="R2221" s="61">
        <v>226</v>
      </c>
      <c r="S2221" s="61"/>
      <c r="T2221" s="61"/>
      <c r="U2221" s="61"/>
      <c r="V2221" s="61"/>
      <c r="W2221" s="61">
        <v>11</v>
      </c>
      <c r="X2221" s="61">
        <v>163</v>
      </c>
      <c r="Y2221" s="61">
        <v>0</v>
      </c>
      <c r="Z2221" s="6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BB2221" s="7">
        <f>IF(Q2221&gt;0,RANK(Q2221,(N2221:P2221,Q2221:AE2221)),0)</f>
        <v>4</v>
      </c>
      <c r="BC2221" s="7">
        <f>IF(R2221&gt;0,RANK(R2221,(N2221:P2221,Q2221:AE2221)),0)</f>
        <v>5</v>
      </c>
      <c r="BD2221" s="7">
        <f>IF(T2221&gt;0,RANK(T2221,(N2221:P2221,Q2221:AE2221)),0)</f>
        <v>0</v>
      </c>
      <c r="BE2221" s="7">
        <f>IF(S2221&gt;0,RANK(S2221,(N2221:P2221,Q2221:AE2221)),0)</f>
        <v>0</v>
      </c>
      <c r="BF2221" s="2">
        <f t="shared" si="836"/>
        <v>1.0581482405789868E-2</v>
      </c>
      <c r="BG2221" s="2">
        <f t="shared" si="837"/>
        <v>5.6401297728974299E-3</v>
      </c>
      <c r="BH2221" s="2">
        <f t="shared" si="838"/>
        <v>0</v>
      </c>
      <c r="BI2221" s="2">
        <f t="shared" si="839"/>
        <v>0</v>
      </c>
      <c r="BK2221" t="s">
        <v>810</v>
      </c>
      <c r="BL2221" t="s">
        <v>2296</v>
      </c>
      <c r="BO2221" s="99">
        <v>55</v>
      </c>
      <c r="BP2221" s="97">
        <v>109</v>
      </c>
      <c r="BQ2221" s="103">
        <f t="shared" si="840"/>
        <v>55109</v>
      </c>
      <c r="BS2221" s="7" t="s">
        <v>2466</v>
      </c>
    </row>
    <row r="2222" spans="1:71" ht="14" hidden="1" customHeight="1" outlineLevel="1" x14ac:dyDescent="0.2">
      <c r="A2222" t="s">
        <v>1261</v>
      </c>
      <c r="B2222" t="s">
        <v>2296</v>
      </c>
      <c r="C2222" s="1">
        <f t="shared" si="831"/>
        <v>28932</v>
      </c>
      <c r="D2222" s="7">
        <f>IF(N2222&gt;0, RANK(N2222,(N2222:P2222,Q2222:AE2222)),0)</f>
        <v>1</v>
      </c>
      <c r="E2222" s="7">
        <f>IF(O2222&gt;0,RANK(O2222,(N2222:P2222,Q2222:AE2222)),0)</f>
        <v>2</v>
      </c>
      <c r="F2222" s="7">
        <f>IF(P2222&gt;0,RANK(P2222,(N2222:P2222,Q2222:AE2222)),0)</f>
        <v>4</v>
      </c>
      <c r="G2222" s="1">
        <f t="shared" si="829"/>
        <v>3015</v>
      </c>
      <c r="H2222" s="2">
        <f t="shared" si="830"/>
        <v>0.10420987142264621</v>
      </c>
      <c r="I2222" s="2"/>
      <c r="J2222" s="2">
        <f t="shared" si="832"/>
        <v>0.54023226876814601</v>
      </c>
      <c r="K2222" s="2">
        <f t="shared" si="833"/>
        <v>0.4360223973454998</v>
      </c>
      <c r="L2222" s="2">
        <f t="shared" si="834"/>
        <v>7.9842389050186653E-3</v>
      </c>
      <c r="M2222" s="2">
        <f t="shared" si="835"/>
        <v>1.5761094981335527E-2</v>
      </c>
      <c r="N2222" s="1">
        <v>15630</v>
      </c>
      <c r="O2222" s="1">
        <v>12615</v>
      </c>
      <c r="P2222" s="1">
        <v>231</v>
      </c>
      <c r="Q2222" s="61">
        <v>240</v>
      </c>
      <c r="R2222" s="61">
        <v>133</v>
      </c>
      <c r="S2222" s="61"/>
      <c r="T2222" s="61"/>
      <c r="U2222" s="61"/>
      <c r="V2222" s="61"/>
      <c r="W2222" s="61">
        <v>0</v>
      </c>
      <c r="X2222" s="61">
        <v>82</v>
      </c>
      <c r="Y2222" s="61">
        <v>1</v>
      </c>
      <c r="Z2222" s="6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BB2222" s="7">
        <f>IF(Q2222&gt;0,RANK(Q2222,(N2222:P2222,Q2222:AE2222)),0)</f>
        <v>3</v>
      </c>
      <c r="BC2222" s="7">
        <f>IF(R2222&gt;0,RANK(R2222,(N2222:P2222,Q2222:AE2222)),0)</f>
        <v>5</v>
      </c>
      <c r="BD2222" s="7">
        <f>IF(T2222&gt;0,RANK(T2222,(N2222:P2222,Q2222:AE2222)),0)</f>
        <v>0</v>
      </c>
      <c r="BE2222" s="7">
        <f>IF(S2222&gt;0,RANK(S2222,(N2222:P2222,Q2222:AE2222)),0)</f>
        <v>0</v>
      </c>
      <c r="BF2222" s="2">
        <f t="shared" si="836"/>
        <v>8.2953131480713403E-3</v>
      </c>
      <c r="BG2222" s="2">
        <f t="shared" si="837"/>
        <v>4.5969860362228675E-3</v>
      </c>
      <c r="BH2222" s="2">
        <f t="shared" si="838"/>
        <v>0</v>
      </c>
      <c r="BI2222" s="2">
        <f t="shared" si="839"/>
        <v>0</v>
      </c>
      <c r="BK2222" t="s">
        <v>1261</v>
      </c>
      <c r="BL2222" t="s">
        <v>2296</v>
      </c>
      <c r="BO2222" s="99">
        <v>55</v>
      </c>
      <c r="BP2222" s="97">
        <v>111</v>
      </c>
      <c r="BQ2222" s="103">
        <f t="shared" si="840"/>
        <v>55111</v>
      </c>
      <c r="BS2222" s="7" t="s">
        <v>2466</v>
      </c>
    </row>
    <row r="2223" spans="1:71" ht="14" hidden="1" customHeight="1" outlineLevel="1" x14ac:dyDescent="0.2">
      <c r="A2223" t="s">
        <v>66</v>
      </c>
      <c r="B2223" t="s">
        <v>2296</v>
      </c>
      <c r="C2223" s="1">
        <f t="shared" si="831"/>
        <v>8197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3</v>
      </c>
      <c r="G2223" s="1">
        <f t="shared" si="829"/>
        <v>1058</v>
      </c>
      <c r="H2223" s="2">
        <f t="shared" si="830"/>
        <v>0.12907161156520677</v>
      </c>
      <c r="I2223" s="2"/>
      <c r="J2223" s="2">
        <f t="shared" si="832"/>
        <v>0.42503354885933881</v>
      </c>
      <c r="K2223" s="2">
        <f t="shared" si="833"/>
        <v>0.55410516042454561</v>
      </c>
      <c r="L2223" s="2">
        <f t="shared" si="834"/>
        <v>1.0857630840551422E-2</v>
      </c>
      <c r="M2223" s="2">
        <f t="shared" si="835"/>
        <v>1.0003659875564111E-2</v>
      </c>
      <c r="N2223" s="1">
        <v>3484</v>
      </c>
      <c r="O2223" s="1">
        <v>4542</v>
      </c>
      <c r="P2223" s="1">
        <v>89</v>
      </c>
      <c r="Q2223" s="61">
        <v>47</v>
      </c>
      <c r="R2223" s="61">
        <v>22</v>
      </c>
      <c r="S2223" s="61"/>
      <c r="T2223" s="61"/>
      <c r="U2223" s="61"/>
      <c r="V2223" s="61"/>
      <c r="W2223" s="61">
        <v>0</v>
      </c>
      <c r="X2223" s="61">
        <v>13</v>
      </c>
      <c r="Y2223" s="61">
        <v>0</v>
      </c>
      <c r="Z2223" s="6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BB2223" s="7">
        <f>IF(Q2223&gt;0,RANK(Q2223,(N2223:P2223,Q2223:AE2223)),0)</f>
        <v>4</v>
      </c>
      <c r="BC2223" s="7">
        <f>IF(R2223&gt;0,RANK(R2223,(N2223:P2223,Q2223:AE2223)),0)</f>
        <v>5</v>
      </c>
      <c r="BD2223" s="7">
        <f>IF(T2223&gt;0,RANK(T2223,(N2223:P2223,Q2223:AE2223)),0)</f>
        <v>0</v>
      </c>
      <c r="BE2223" s="7">
        <f>IF(S2223&gt;0,RANK(S2223,(N2223:P2223,Q2223:AE2223)),0)</f>
        <v>0</v>
      </c>
      <c r="BF2223" s="2">
        <f t="shared" si="836"/>
        <v>5.7338050506282783E-3</v>
      </c>
      <c r="BG2223" s="2">
        <f t="shared" si="837"/>
        <v>2.6839087471025986E-3</v>
      </c>
      <c r="BH2223" s="2">
        <f t="shared" si="838"/>
        <v>0</v>
      </c>
      <c r="BI2223" s="2">
        <f t="shared" si="839"/>
        <v>0</v>
      </c>
      <c r="BK2223" t="s">
        <v>66</v>
      </c>
      <c r="BL2223" t="s">
        <v>2296</v>
      </c>
      <c r="BO2223" s="99">
        <v>55</v>
      </c>
      <c r="BP2223" s="97">
        <v>113</v>
      </c>
      <c r="BQ2223" s="103">
        <f t="shared" si="840"/>
        <v>55113</v>
      </c>
      <c r="BS2223" s="7" t="s">
        <v>2466</v>
      </c>
    </row>
    <row r="2224" spans="1:71" ht="14" hidden="1" customHeight="1" outlineLevel="1" x14ac:dyDescent="0.2">
      <c r="A2224" t="s">
        <v>67</v>
      </c>
      <c r="B2224" t="s">
        <v>2296</v>
      </c>
      <c r="C2224" s="1">
        <f t="shared" si="831"/>
        <v>18000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3</v>
      </c>
      <c r="G2224" s="1">
        <f t="shared" si="829"/>
        <v>5357</v>
      </c>
      <c r="H2224" s="2">
        <f t="shared" si="830"/>
        <v>0.2976111111111111</v>
      </c>
      <c r="I2224" s="2"/>
      <c r="J2224" s="2">
        <f t="shared" si="832"/>
        <v>0.34005555555555556</v>
      </c>
      <c r="K2224" s="2">
        <f t="shared" si="833"/>
        <v>0.63766666666666671</v>
      </c>
      <c r="L2224" s="2">
        <f t="shared" si="834"/>
        <v>1.1722222222222222E-2</v>
      </c>
      <c r="M2224" s="2">
        <f t="shared" si="835"/>
        <v>1.0555555555555507E-2</v>
      </c>
      <c r="N2224" s="1">
        <v>6121</v>
      </c>
      <c r="O2224" s="1">
        <v>11478</v>
      </c>
      <c r="P2224" s="1">
        <v>211</v>
      </c>
      <c r="Q2224" s="61">
        <v>124</v>
      </c>
      <c r="R2224" s="61">
        <v>52</v>
      </c>
      <c r="S2224" s="61"/>
      <c r="T2224" s="61"/>
      <c r="U2224" s="61"/>
      <c r="V2224" s="61"/>
      <c r="W2224" s="61">
        <v>0</v>
      </c>
      <c r="X2224" s="61">
        <v>14</v>
      </c>
      <c r="Y2224" s="61">
        <v>0</v>
      </c>
      <c r="Z2224" s="6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BB2224" s="7">
        <f>IF(Q2224&gt;0,RANK(Q2224,(N2224:P2224,Q2224:AE2224)),0)</f>
        <v>4</v>
      </c>
      <c r="BC2224" s="7">
        <f>IF(R2224&gt;0,RANK(R2224,(N2224:P2224,Q2224:AE2224)),0)</f>
        <v>5</v>
      </c>
      <c r="BD2224" s="7">
        <f>IF(T2224&gt;0,RANK(T2224,(N2224:P2224,Q2224:AE2224)),0)</f>
        <v>0</v>
      </c>
      <c r="BE2224" s="7">
        <f>IF(S2224&gt;0,RANK(S2224,(N2224:P2224,Q2224:AE2224)),0)</f>
        <v>0</v>
      </c>
      <c r="BF2224" s="2">
        <f t="shared" si="836"/>
        <v>6.8888888888888888E-3</v>
      </c>
      <c r="BG2224" s="2">
        <f t="shared" si="837"/>
        <v>2.8888888888888888E-3</v>
      </c>
      <c r="BH2224" s="2">
        <f t="shared" si="838"/>
        <v>0</v>
      </c>
      <c r="BI2224" s="2">
        <f t="shared" si="839"/>
        <v>0</v>
      </c>
      <c r="BK2224" t="s">
        <v>67</v>
      </c>
      <c r="BL2224" t="s">
        <v>2296</v>
      </c>
      <c r="BO2224" s="99">
        <v>55</v>
      </c>
      <c r="BP2224" s="97">
        <v>115</v>
      </c>
      <c r="BQ2224" s="103">
        <f t="shared" si="840"/>
        <v>55115</v>
      </c>
      <c r="BS2224" s="7" t="s">
        <v>2466</v>
      </c>
    </row>
    <row r="2225" spans="1:71" ht="14" hidden="1" customHeight="1" outlineLevel="1" x14ac:dyDescent="0.2">
      <c r="A2225" t="s">
        <v>2</v>
      </c>
      <c r="B2225" t="s">
        <v>2296</v>
      </c>
      <c r="C2225" s="1">
        <f t="shared" si="831"/>
        <v>53247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4</v>
      </c>
      <c r="G2225" s="1">
        <f t="shared" si="829"/>
        <v>10719</v>
      </c>
      <c r="H2225" s="2">
        <f t="shared" si="830"/>
        <v>0.20130711589385317</v>
      </c>
      <c r="I2225" s="2"/>
      <c r="J2225" s="2">
        <f t="shared" si="832"/>
        <v>0.39065111649482598</v>
      </c>
      <c r="K2225" s="2">
        <f t="shared" si="833"/>
        <v>0.59195823238867917</v>
      </c>
      <c r="L2225" s="2">
        <f t="shared" si="834"/>
        <v>4.8829042011756529E-3</v>
      </c>
      <c r="M2225" s="2">
        <f t="shared" si="835"/>
        <v>1.2507746915319196E-2</v>
      </c>
      <c r="N2225" s="1">
        <v>20801</v>
      </c>
      <c r="O2225" s="1">
        <v>31520</v>
      </c>
      <c r="P2225" s="1">
        <v>260</v>
      </c>
      <c r="Q2225" s="61">
        <v>380</v>
      </c>
      <c r="R2225" s="61">
        <v>223</v>
      </c>
      <c r="S2225" s="61"/>
      <c r="T2225" s="61"/>
      <c r="U2225" s="61"/>
      <c r="V2225" s="61"/>
      <c r="W2225" s="61">
        <v>14</v>
      </c>
      <c r="X2225" s="61">
        <v>49</v>
      </c>
      <c r="Y2225" s="61">
        <v>0</v>
      </c>
      <c r="Z2225" s="6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BB2225" s="7">
        <f>IF(Q2225&gt;0,RANK(Q2225,(N2225:P2225,Q2225:AE2225)),0)</f>
        <v>3</v>
      </c>
      <c r="BC2225" s="7">
        <f>IF(R2225&gt;0,RANK(R2225,(N2225:P2225,Q2225:AE2225)),0)</f>
        <v>5</v>
      </c>
      <c r="BD2225" s="7">
        <f>IF(T2225&gt;0,RANK(T2225,(N2225:P2225,Q2225:AE2225)),0)</f>
        <v>0</v>
      </c>
      <c r="BE2225" s="7">
        <f>IF(S2225&gt;0,RANK(S2225,(N2225:P2225,Q2225:AE2225)),0)</f>
        <v>0</v>
      </c>
      <c r="BF2225" s="2">
        <f t="shared" si="836"/>
        <v>7.1365522940259546E-3</v>
      </c>
      <c r="BG2225" s="2">
        <f t="shared" si="837"/>
        <v>4.1880293725468105E-3</v>
      </c>
      <c r="BH2225" s="2">
        <f t="shared" si="838"/>
        <v>0</v>
      </c>
      <c r="BI2225" s="2">
        <f t="shared" si="839"/>
        <v>0</v>
      </c>
      <c r="BK2225" t="s">
        <v>2</v>
      </c>
      <c r="BL2225" t="s">
        <v>2296</v>
      </c>
      <c r="BO2225" s="99">
        <v>55</v>
      </c>
      <c r="BP2225" s="97">
        <v>117</v>
      </c>
      <c r="BQ2225" s="103">
        <f t="shared" si="840"/>
        <v>55117</v>
      </c>
      <c r="BS2225" s="7" t="s">
        <v>2466</v>
      </c>
    </row>
    <row r="2226" spans="1:71" ht="14" hidden="1" customHeight="1" outlineLevel="1" x14ac:dyDescent="0.2">
      <c r="A2226" t="s">
        <v>131</v>
      </c>
      <c r="B2226" t="s">
        <v>2296</v>
      </c>
      <c r="C2226" s="1">
        <f t="shared" si="831"/>
        <v>8088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4</v>
      </c>
      <c r="G2226" s="1">
        <f t="shared" si="829"/>
        <v>3421</v>
      </c>
      <c r="H2226" s="2">
        <f t="shared" si="830"/>
        <v>0.42297230464886248</v>
      </c>
      <c r="I2226" s="2"/>
      <c r="J2226" s="2">
        <f t="shared" si="832"/>
        <v>0.28053907022749752</v>
      </c>
      <c r="K2226" s="2">
        <f t="shared" si="833"/>
        <v>0.70351137487636006</v>
      </c>
      <c r="L2226" s="2">
        <f t="shared" si="834"/>
        <v>5.9347181008902079E-3</v>
      </c>
      <c r="M2226" s="2">
        <f t="shared" si="835"/>
        <v>1.0014836795252263E-2</v>
      </c>
      <c r="N2226" s="1">
        <v>2269</v>
      </c>
      <c r="O2226" s="1">
        <v>5690</v>
      </c>
      <c r="P2226" s="1">
        <v>48</v>
      </c>
      <c r="Q2226" s="61">
        <v>56</v>
      </c>
      <c r="R2226" s="61">
        <v>19</v>
      </c>
      <c r="S2226" s="61"/>
      <c r="T2226" s="61"/>
      <c r="U2226" s="61"/>
      <c r="V2226" s="61"/>
      <c r="W2226" s="61">
        <v>0</v>
      </c>
      <c r="X2226" s="61">
        <v>6</v>
      </c>
      <c r="Y2226" s="61">
        <v>0</v>
      </c>
      <c r="Z2226" s="6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BB2226" s="7">
        <f>IF(Q2226&gt;0,RANK(Q2226,(N2226:P2226,Q2226:AE2226)),0)</f>
        <v>3</v>
      </c>
      <c r="BC2226" s="7">
        <f>IF(R2226&gt;0,RANK(R2226,(N2226:P2226,Q2226:AE2226)),0)</f>
        <v>5</v>
      </c>
      <c r="BD2226" s="7">
        <f>IF(T2226&gt;0,RANK(T2226,(N2226:P2226,Q2226:AE2226)),0)</f>
        <v>0</v>
      </c>
      <c r="BE2226" s="7">
        <f>IF(S2226&gt;0,RANK(S2226,(N2226:P2226,Q2226:AE2226)),0)</f>
        <v>0</v>
      </c>
      <c r="BF2226" s="2">
        <f t="shared" si="836"/>
        <v>6.923837784371909E-3</v>
      </c>
      <c r="BG2226" s="2">
        <f t="shared" si="837"/>
        <v>2.3491592482690407E-3</v>
      </c>
      <c r="BH2226" s="2">
        <f t="shared" si="838"/>
        <v>0</v>
      </c>
      <c r="BI2226" s="2">
        <f t="shared" si="839"/>
        <v>0</v>
      </c>
      <c r="BK2226" t="s">
        <v>131</v>
      </c>
      <c r="BL2226" t="s">
        <v>2296</v>
      </c>
      <c r="BO2226" s="99">
        <v>55</v>
      </c>
      <c r="BP2226" s="97">
        <v>119</v>
      </c>
      <c r="BQ2226" s="103">
        <f t="shared" si="840"/>
        <v>55119</v>
      </c>
      <c r="BS2226" s="7" t="s">
        <v>2466</v>
      </c>
    </row>
    <row r="2227" spans="1:71" ht="14" hidden="1" customHeight="1" outlineLevel="1" x14ac:dyDescent="0.2">
      <c r="A2227" t="s">
        <v>456</v>
      </c>
      <c r="B2227" t="s">
        <v>2296</v>
      </c>
      <c r="C2227" s="1">
        <f t="shared" si="831"/>
        <v>12255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4</v>
      </c>
      <c r="G2227" s="1">
        <f t="shared" si="829"/>
        <v>1230</v>
      </c>
      <c r="H2227" s="2">
        <f t="shared" si="830"/>
        <v>0.1003671970624235</v>
      </c>
      <c r="I2227" s="2"/>
      <c r="J2227" s="2">
        <f t="shared" si="832"/>
        <v>0.44006527947776419</v>
      </c>
      <c r="K2227" s="2">
        <f t="shared" si="833"/>
        <v>0.54043247654018767</v>
      </c>
      <c r="L2227" s="2">
        <f t="shared" si="834"/>
        <v>6.283149734802122E-3</v>
      </c>
      <c r="M2227" s="2">
        <f t="shared" si="835"/>
        <v>1.3219094247246018E-2</v>
      </c>
      <c r="N2227" s="1">
        <v>5393</v>
      </c>
      <c r="O2227" s="1">
        <v>6623</v>
      </c>
      <c r="P2227" s="1">
        <v>77</v>
      </c>
      <c r="Q2227" s="61">
        <v>90</v>
      </c>
      <c r="R2227" s="61">
        <v>66</v>
      </c>
      <c r="S2227" s="61"/>
      <c r="T2227" s="61"/>
      <c r="U2227" s="61"/>
      <c r="V2227" s="61"/>
      <c r="W2227" s="61">
        <v>2</v>
      </c>
      <c r="X2227" s="61">
        <v>4</v>
      </c>
      <c r="Y2227" s="61">
        <v>0</v>
      </c>
      <c r="Z2227" s="6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BB2227" s="7">
        <f>IF(Q2227&gt;0,RANK(Q2227,(N2227:P2227,Q2227:AE2227)),0)</f>
        <v>3</v>
      </c>
      <c r="BC2227" s="7">
        <f>IF(R2227&gt;0,RANK(R2227,(N2227:P2227,Q2227:AE2227)),0)</f>
        <v>5</v>
      </c>
      <c r="BD2227" s="7">
        <f>IF(T2227&gt;0,RANK(T2227,(N2227:P2227,Q2227:AE2227)),0)</f>
        <v>0</v>
      </c>
      <c r="BE2227" s="7">
        <f>IF(S2227&gt;0,RANK(S2227,(N2227:P2227,Q2227:AE2227)),0)</f>
        <v>0</v>
      </c>
      <c r="BF2227" s="2">
        <f t="shared" si="836"/>
        <v>7.3439412484700125E-3</v>
      </c>
      <c r="BG2227" s="2">
        <f t="shared" si="837"/>
        <v>5.3855569155446753E-3</v>
      </c>
      <c r="BH2227" s="2">
        <f t="shared" si="838"/>
        <v>0</v>
      </c>
      <c r="BI2227" s="2">
        <f t="shared" si="839"/>
        <v>0</v>
      </c>
      <c r="BK2227" t="s">
        <v>456</v>
      </c>
      <c r="BL2227" t="s">
        <v>2296</v>
      </c>
      <c r="BO2227" s="99">
        <v>55</v>
      </c>
      <c r="BP2227" s="97">
        <v>121</v>
      </c>
      <c r="BQ2227" s="103">
        <f t="shared" si="840"/>
        <v>55121</v>
      </c>
      <c r="BS2227" s="7" t="s">
        <v>2466</v>
      </c>
    </row>
    <row r="2228" spans="1:71" ht="14" hidden="1" customHeight="1" outlineLevel="1" x14ac:dyDescent="0.2">
      <c r="A2228" t="s">
        <v>827</v>
      </c>
      <c r="B2228" t="s">
        <v>2296</v>
      </c>
      <c r="C2228" s="1">
        <f t="shared" si="831"/>
        <v>13066</v>
      </c>
      <c r="D2228" s="7">
        <f>IF(N2228&gt;0, RANK(N2228,(N2228:P2228,Q2228:AE2228)),0)</f>
        <v>1</v>
      </c>
      <c r="E2228" s="7">
        <f>IF(O2228&gt;0,RANK(O2228,(N2228:P2228,Q2228:AE2228)),0)</f>
        <v>2</v>
      </c>
      <c r="F2228" s="7">
        <f>IF(P2228&gt;0,RANK(P2228,(N2228:P2228,Q2228:AE2228)),0)</f>
        <v>4</v>
      </c>
      <c r="G2228" s="1">
        <f t="shared" si="829"/>
        <v>274</v>
      </c>
      <c r="H2228" s="2">
        <f t="shared" si="830"/>
        <v>2.0970457676412063E-2</v>
      </c>
      <c r="I2228" s="2"/>
      <c r="J2228" s="2">
        <f t="shared" si="832"/>
        <v>0.5013010867901424</v>
      </c>
      <c r="K2228" s="2">
        <f t="shared" si="833"/>
        <v>0.48033062911373031</v>
      </c>
      <c r="L2228" s="2">
        <f t="shared" si="834"/>
        <v>5.5870197459054029E-3</v>
      </c>
      <c r="M2228" s="2">
        <f t="shared" si="835"/>
        <v>1.2781264350221883E-2</v>
      </c>
      <c r="N2228" s="1">
        <v>6550</v>
      </c>
      <c r="O2228" s="1">
        <v>6276</v>
      </c>
      <c r="P2228" s="1">
        <v>73</v>
      </c>
      <c r="Q2228" s="61">
        <v>95</v>
      </c>
      <c r="R2228" s="61">
        <v>51</v>
      </c>
      <c r="S2228" s="61"/>
      <c r="T2228" s="61"/>
      <c r="U2228" s="61"/>
      <c r="V2228" s="61"/>
      <c r="W2228" s="61">
        <v>7</v>
      </c>
      <c r="X2228" s="61">
        <v>14</v>
      </c>
      <c r="Y2228" s="61">
        <v>0</v>
      </c>
      <c r="Z2228" s="6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BB2228" s="7">
        <f>IF(Q2228&gt;0,RANK(Q2228,(N2228:P2228,Q2228:AE2228)),0)</f>
        <v>3</v>
      </c>
      <c r="BC2228" s="7">
        <f>IF(R2228&gt;0,RANK(R2228,(N2228:P2228,Q2228:AE2228)),0)</f>
        <v>5</v>
      </c>
      <c r="BD2228" s="7">
        <f>IF(T2228&gt;0,RANK(T2228,(N2228:P2228,Q2228:AE2228)),0)</f>
        <v>0</v>
      </c>
      <c r="BE2228" s="7">
        <f>IF(S2228&gt;0,RANK(S2228,(N2228:P2228,Q2228:AE2228)),0)</f>
        <v>0</v>
      </c>
      <c r="BF2228" s="2">
        <f t="shared" si="836"/>
        <v>7.270779121383744E-3</v>
      </c>
      <c r="BG2228" s="2">
        <f t="shared" si="837"/>
        <v>3.9032603704270627E-3</v>
      </c>
      <c r="BH2228" s="2">
        <f t="shared" si="838"/>
        <v>0</v>
      </c>
      <c r="BI2228" s="2">
        <f t="shared" si="839"/>
        <v>0</v>
      </c>
      <c r="BK2228" t="s">
        <v>827</v>
      </c>
      <c r="BL2228" t="s">
        <v>2296</v>
      </c>
      <c r="BO2228" s="99">
        <v>55</v>
      </c>
      <c r="BP2228" s="97">
        <v>123</v>
      </c>
      <c r="BQ2228" s="103">
        <f t="shared" si="840"/>
        <v>55123</v>
      </c>
      <c r="BS2228" s="7" t="s">
        <v>2466</v>
      </c>
    </row>
    <row r="2229" spans="1:71" ht="14" hidden="1" customHeight="1" outlineLevel="1" x14ac:dyDescent="0.2">
      <c r="A2229" t="s">
        <v>457</v>
      </c>
      <c r="B2229" t="s">
        <v>2296</v>
      </c>
      <c r="C2229" s="1">
        <f t="shared" si="831"/>
        <v>12519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3</v>
      </c>
      <c r="G2229" s="1">
        <f t="shared" si="829"/>
        <v>3304</v>
      </c>
      <c r="H2229" s="2">
        <f t="shared" si="830"/>
        <v>0.26391884335809568</v>
      </c>
      <c r="I2229" s="2"/>
      <c r="J2229" s="2">
        <f t="shared" si="832"/>
        <v>0.36025241632718269</v>
      </c>
      <c r="K2229" s="2">
        <f t="shared" si="833"/>
        <v>0.62417125968527842</v>
      </c>
      <c r="L2229" s="2">
        <f t="shared" si="834"/>
        <v>6.7896796868759483E-3</v>
      </c>
      <c r="M2229" s="2">
        <f t="shared" si="835"/>
        <v>8.7866443006628832E-3</v>
      </c>
      <c r="N2229" s="1">
        <v>4510</v>
      </c>
      <c r="O2229" s="1">
        <v>7814</v>
      </c>
      <c r="P2229" s="1">
        <v>85</v>
      </c>
      <c r="Q2229" s="61">
        <v>65</v>
      </c>
      <c r="R2229" s="61">
        <v>36</v>
      </c>
      <c r="S2229" s="61"/>
      <c r="T2229" s="61"/>
      <c r="U2229" s="61"/>
      <c r="V2229" s="61"/>
      <c r="W2229" s="61">
        <v>2</v>
      </c>
      <c r="X2229" s="61">
        <v>7</v>
      </c>
      <c r="Y2229" s="61">
        <v>0</v>
      </c>
      <c r="Z2229" s="6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BB2229" s="7">
        <f>IF(Q2229&gt;0,RANK(Q2229,(N2229:P2229,Q2229:AE2229)),0)</f>
        <v>4</v>
      </c>
      <c r="BC2229" s="7">
        <f>IF(R2229&gt;0,RANK(R2229,(N2229:P2229,Q2229:AE2229)),0)</f>
        <v>5</v>
      </c>
      <c r="BD2229" s="7">
        <f>IF(T2229&gt;0,RANK(T2229,(N2229:P2229,Q2229:AE2229)),0)</f>
        <v>0</v>
      </c>
      <c r="BE2229" s="7">
        <f>IF(S2229&gt;0,RANK(S2229,(N2229:P2229,Q2229:AE2229)),0)</f>
        <v>0</v>
      </c>
      <c r="BF2229" s="2">
        <f t="shared" si="836"/>
        <v>5.1921079958463139E-3</v>
      </c>
      <c r="BG2229" s="2">
        <f t="shared" si="837"/>
        <v>2.875629043853343E-3</v>
      </c>
      <c r="BH2229" s="2">
        <f t="shared" si="838"/>
        <v>0</v>
      </c>
      <c r="BI2229" s="2">
        <f t="shared" si="839"/>
        <v>0</v>
      </c>
      <c r="BK2229" t="s">
        <v>457</v>
      </c>
      <c r="BL2229" t="s">
        <v>2296</v>
      </c>
      <c r="BO2229" s="99">
        <v>55</v>
      </c>
      <c r="BP2229" s="97">
        <v>125</v>
      </c>
      <c r="BQ2229" s="103">
        <f t="shared" si="840"/>
        <v>55125</v>
      </c>
      <c r="BS2229" s="7" t="s">
        <v>2466</v>
      </c>
    </row>
    <row r="2230" spans="1:71" ht="14" hidden="1" customHeight="1" outlineLevel="1" x14ac:dyDescent="0.2">
      <c r="A2230" t="s">
        <v>306</v>
      </c>
      <c r="B2230" t="s">
        <v>2296</v>
      </c>
      <c r="C2230" s="1">
        <f t="shared" ref="C2230:C2238" si="841">SUM(N2230:AY2230)</f>
        <v>45459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3</v>
      </c>
      <c r="G2230" s="1">
        <f t="shared" si="829"/>
        <v>9694</v>
      </c>
      <c r="H2230" s="2">
        <f t="shared" si="830"/>
        <v>0.21324710178402517</v>
      </c>
      <c r="I2230" s="2"/>
      <c r="J2230" s="2">
        <f t="shared" ref="J2230:J2238" si="842">IF($C2230=0,"-",N2230/$C2230)</f>
        <v>0.38263050221078332</v>
      </c>
      <c r="K2230" s="2">
        <f t="shared" ref="K2230:K2238" si="843">IF($C2230=0,"-",O2230/$C2230)</f>
        <v>0.59587760399480849</v>
      </c>
      <c r="L2230" s="2">
        <f t="shared" ref="L2230:L2238" si="844">IF($C2230=0,"-",P2230/$C2230)</f>
        <v>7.963219604478761E-3</v>
      </c>
      <c r="M2230" s="2">
        <f t="shared" ref="M2230:M2238" si="845">IF(C2230=0,"-",(1-J2230-K2230-L2230))</f>
        <v>1.3528674189929429E-2</v>
      </c>
      <c r="N2230" s="1">
        <v>17394</v>
      </c>
      <c r="O2230" s="1">
        <v>27088</v>
      </c>
      <c r="P2230" s="1">
        <v>362</v>
      </c>
      <c r="Q2230" s="61">
        <v>354</v>
      </c>
      <c r="R2230" s="61">
        <v>210</v>
      </c>
      <c r="S2230" s="61"/>
      <c r="T2230" s="61"/>
      <c r="U2230" s="61"/>
      <c r="V2230" s="61"/>
      <c r="W2230" s="61">
        <v>16</v>
      </c>
      <c r="X2230" s="61">
        <v>35</v>
      </c>
      <c r="Y2230" s="61">
        <v>0</v>
      </c>
      <c r="Z2230" s="6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BB2230" s="7">
        <f>IF(Q2230&gt;0,RANK(Q2230,(N2230:P2230,Q2230:AE2230)),0)</f>
        <v>4</v>
      </c>
      <c r="BC2230" s="7">
        <f>IF(R2230&gt;0,RANK(R2230,(N2230:P2230,Q2230:AE2230)),0)</f>
        <v>5</v>
      </c>
      <c r="BD2230" s="7">
        <f>IF(T2230&gt;0,RANK(T2230,(N2230:P2230,Q2230:AE2230)),0)</f>
        <v>0</v>
      </c>
      <c r="BE2230" s="7">
        <f>IF(S2230&gt;0,RANK(S2230,(N2230:P2230,Q2230:AE2230)),0)</f>
        <v>0</v>
      </c>
      <c r="BF2230" s="2">
        <f t="shared" ref="BF2230:BF2238" si="846">IF($C2230=0,"-",Q2230/$C2230)</f>
        <v>7.787236850788623E-3</v>
      </c>
      <c r="BG2230" s="2">
        <f t="shared" ref="BG2230:BG2238" si="847">IF($C2230=0,"-",R2230/$C2230)</f>
        <v>4.6195472843661321E-3</v>
      </c>
      <c r="BH2230" s="2">
        <f t="shared" ref="BH2230:BH2238" si="848">IF($C2230=0,"-",T2230/$C2230)</f>
        <v>0</v>
      </c>
      <c r="BI2230" s="2">
        <f t="shared" ref="BI2230:BI2238" si="849">IF($C2230=0,"-",S2230/$C2230)</f>
        <v>0</v>
      </c>
      <c r="BK2230" t="s">
        <v>306</v>
      </c>
      <c r="BL2230" t="s">
        <v>2296</v>
      </c>
      <c r="BO2230" s="99">
        <v>55</v>
      </c>
      <c r="BP2230" s="97">
        <v>127</v>
      </c>
      <c r="BQ2230" s="103">
        <f t="shared" ref="BQ2230:BQ2237" si="850">BO2230*1000+BP2230</f>
        <v>55127</v>
      </c>
      <c r="BS2230" s="7" t="s">
        <v>2466</v>
      </c>
    </row>
    <row r="2231" spans="1:71" ht="14" hidden="1" customHeight="1" outlineLevel="1" x14ac:dyDescent="0.2">
      <c r="A2231" t="s">
        <v>211</v>
      </c>
      <c r="B2231" t="s">
        <v>2296</v>
      </c>
      <c r="C2231" s="1">
        <f t="shared" si="841"/>
        <v>7916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4</v>
      </c>
      <c r="G2231" s="1">
        <f t="shared" si="829"/>
        <v>1169</v>
      </c>
      <c r="H2231" s="2">
        <f t="shared" si="830"/>
        <v>0.14767559373420919</v>
      </c>
      <c r="I2231" s="2"/>
      <c r="J2231" s="2">
        <f t="shared" si="842"/>
        <v>0.41586659929257203</v>
      </c>
      <c r="K2231" s="2">
        <f t="shared" si="843"/>
        <v>0.56354219302678121</v>
      </c>
      <c r="L2231" s="2">
        <f t="shared" si="844"/>
        <v>5.9373420919656391E-3</v>
      </c>
      <c r="M2231" s="2">
        <f t="shared" si="845"/>
        <v>1.4653865588681068E-2</v>
      </c>
      <c r="N2231" s="1">
        <v>3292</v>
      </c>
      <c r="O2231" s="1">
        <v>4461</v>
      </c>
      <c r="P2231" s="1">
        <v>47</v>
      </c>
      <c r="Q2231" s="61">
        <v>69</v>
      </c>
      <c r="R2231" s="61">
        <v>39</v>
      </c>
      <c r="S2231" s="61"/>
      <c r="T2231" s="61"/>
      <c r="U2231" s="61"/>
      <c r="V2231" s="61"/>
      <c r="W2231" s="61">
        <v>0</v>
      </c>
      <c r="X2231" s="61">
        <v>7</v>
      </c>
      <c r="Y2231" s="61">
        <v>0</v>
      </c>
      <c r="Z2231" s="6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0</v>
      </c>
      <c r="BB2231" s="7">
        <f>IF(Q2231&gt;0,RANK(Q2231,(N2231:P2231,Q2231:AE2231)),0)</f>
        <v>3</v>
      </c>
      <c r="BC2231" s="7">
        <f>IF(R2231&gt;0,RANK(R2231,(N2231:P2231,Q2231:AE2231)),0)</f>
        <v>5</v>
      </c>
      <c r="BD2231" s="7">
        <f>IF(T2231&gt;0,RANK(T2231,(N2231:P2231,Q2231:AE2231)),0)</f>
        <v>0</v>
      </c>
      <c r="BE2231" s="7">
        <f>IF(S2231&gt;0,RANK(S2231,(N2231:P2231,Q2231:AE2231)),0)</f>
        <v>0</v>
      </c>
      <c r="BF2231" s="2">
        <f t="shared" si="846"/>
        <v>8.7165234967155128E-3</v>
      </c>
      <c r="BG2231" s="2">
        <f t="shared" si="847"/>
        <v>4.9267306720565942E-3</v>
      </c>
      <c r="BH2231" s="2">
        <f t="shared" si="848"/>
        <v>0</v>
      </c>
      <c r="BI2231" s="2">
        <f t="shared" si="849"/>
        <v>0</v>
      </c>
      <c r="BK2231" t="s">
        <v>211</v>
      </c>
      <c r="BL2231" t="s">
        <v>2296</v>
      </c>
      <c r="BO2231" s="99">
        <v>55</v>
      </c>
      <c r="BP2231" s="97">
        <v>129</v>
      </c>
      <c r="BQ2231" s="103">
        <f t="shared" si="850"/>
        <v>55129</v>
      </c>
      <c r="BS2231" s="7" t="s">
        <v>2466</v>
      </c>
    </row>
    <row r="2232" spans="1:71" ht="14" hidden="1" customHeight="1" outlineLevel="1" x14ac:dyDescent="0.2">
      <c r="A2232" t="s">
        <v>257</v>
      </c>
      <c r="B2232" t="s">
        <v>2296</v>
      </c>
      <c r="C2232" s="1">
        <f t="shared" si="841"/>
        <v>70545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4</v>
      </c>
      <c r="G2232" s="1">
        <f t="shared" si="829"/>
        <v>32255</v>
      </c>
      <c r="H2232" s="2">
        <f t="shared" si="830"/>
        <v>0.45722588418739812</v>
      </c>
      <c r="I2232" s="2"/>
      <c r="J2232" s="2">
        <f t="shared" si="842"/>
        <v>0.26512155361825784</v>
      </c>
      <c r="K2232" s="2">
        <f t="shared" si="843"/>
        <v>0.72234743780565591</v>
      </c>
      <c r="L2232" s="2">
        <f t="shared" si="844"/>
        <v>4.4652349564108015E-3</v>
      </c>
      <c r="M2232" s="2">
        <f t="shared" si="845"/>
        <v>8.0657736196754429E-3</v>
      </c>
      <c r="N2232" s="1">
        <v>18703</v>
      </c>
      <c r="O2232" s="1">
        <v>50958</v>
      </c>
      <c r="P2232" s="1">
        <v>315</v>
      </c>
      <c r="Q2232" s="61">
        <v>365</v>
      </c>
      <c r="R2232" s="61">
        <v>172</v>
      </c>
      <c r="S2232" s="61"/>
      <c r="T2232" s="61"/>
      <c r="U2232" s="61"/>
      <c r="V2232" s="61"/>
      <c r="W2232" s="61">
        <v>0</v>
      </c>
      <c r="X2232" s="61">
        <v>32</v>
      </c>
      <c r="Y2232" s="61">
        <v>0</v>
      </c>
      <c r="Z2232" s="6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BB2232" s="7">
        <f>IF(Q2232&gt;0,RANK(Q2232,(N2232:P2232,Q2232:AE2232)),0)</f>
        <v>3</v>
      </c>
      <c r="BC2232" s="7">
        <f>IF(R2232&gt;0,RANK(R2232,(N2232:P2232,Q2232:AE2232)),0)</f>
        <v>5</v>
      </c>
      <c r="BD2232" s="7">
        <f>IF(T2232&gt;0,RANK(T2232,(N2232:P2232,Q2232:AE2232)),0)</f>
        <v>0</v>
      </c>
      <c r="BE2232" s="7">
        <f>IF(S2232&gt;0,RANK(S2232,(N2232:P2232,Q2232:AE2232)),0)</f>
        <v>0</v>
      </c>
      <c r="BF2232" s="2">
        <f t="shared" si="846"/>
        <v>5.1740024098093414E-3</v>
      </c>
      <c r="BG2232" s="2">
        <f t="shared" si="847"/>
        <v>2.4381600396909775E-3</v>
      </c>
      <c r="BH2232" s="2">
        <f t="shared" si="848"/>
        <v>0</v>
      </c>
      <c r="BI2232" s="2">
        <f t="shared" si="849"/>
        <v>0</v>
      </c>
      <c r="BK2232" t="s">
        <v>257</v>
      </c>
      <c r="BL2232" t="s">
        <v>2296</v>
      </c>
      <c r="BO2232" s="99">
        <v>55</v>
      </c>
      <c r="BP2232" s="97">
        <v>131</v>
      </c>
      <c r="BQ2232" s="103">
        <f t="shared" si="850"/>
        <v>55131</v>
      </c>
      <c r="BS2232" s="7" t="s">
        <v>2466</v>
      </c>
    </row>
    <row r="2233" spans="1:71" ht="14" hidden="1" customHeight="1" outlineLevel="1" x14ac:dyDescent="0.2">
      <c r="A2233" t="s">
        <v>1231</v>
      </c>
      <c r="B2233" t="s">
        <v>2296</v>
      </c>
      <c r="C2233" s="1">
        <f t="shared" si="841"/>
        <v>221807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4</v>
      </c>
      <c r="G2233" s="1">
        <f t="shared" si="829"/>
        <v>74568</v>
      </c>
      <c r="H2233" s="2">
        <f t="shared" si="830"/>
        <v>0.33618416010315272</v>
      </c>
      <c r="I2233" s="2"/>
      <c r="J2233" s="2">
        <f t="shared" si="842"/>
        <v>0.32519713083897261</v>
      </c>
      <c r="K2233" s="2">
        <f t="shared" si="843"/>
        <v>0.66138129094212539</v>
      </c>
      <c r="L2233" s="2">
        <f t="shared" si="844"/>
        <v>4.3776796945091904E-3</v>
      </c>
      <c r="M2233" s="2">
        <f t="shared" si="845"/>
        <v>9.0438985243928068E-3</v>
      </c>
      <c r="N2233" s="1">
        <v>72131</v>
      </c>
      <c r="O2233" s="1">
        <v>146699</v>
      </c>
      <c r="P2233" s="1">
        <v>971</v>
      </c>
      <c r="Q2233" s="61">
        <v>1252</v>
      </c>
      <c r="R2233" s="61">
        <v>545</v>
      </c>
      <c r="S2233" s="61"/>
      <c r="T2233" s="61"/>
      <c r="U2233" s="61"/>
      <c r="V2233" s="61"/>
      <c r="W2233" s="61">
        <v>79</v>
      </c>
      <c r="X2233" s="61">
        <v>128</v>
      </c>
      <c r="Y2233" s="61">
        <v>1</v>
      </c>
      <c r="Z2233" s="61">
        <v>0</v>
      </c>
      <c r="AA2233" s="1">
        <v>0</v>
      </c>
      <c r="AB2233" s="1">
        <v>0</v>
      </c>
      <c r="AC2233" s="1">
        <v>0</v>
      </c>
      <c r="AD2233" s="1">
        <v>1</v>
      </c>
      <c r="AE2233" s="1">
        <v>0</v>
      </c>
      <c r="BB2233" s="7">
        <f>IF(Q2233&gt;0,RANK(Q2233,(N2233:P2233,Q2233:AE2233)),0)</f>
        <v>3</v>
      </c>
      <c r="BC2233" s="7">
        <f>IF(R2233&gt;0,RANK(R2233,(N2233:P2233,Q2233:AE2233)),0)</f>
        <v>5</v>
      </c>
      <c r="BD2233" s="7">
        <f>IF(T2233&gt;0,RANK(T2233,(N2233:P2233,Q2233:AE2233)),0)</f>
        <v>0</v>
      </c>
      <c r="BE2233" s="7">
        <f>IF(S2233&gt;0,RANK(S2233,(N2233:P2233,Q2233:AE2233)),0)</f>
        <v>0</v>
      </c>
      <c r="BF2233" s="2">
        <f t="shared" si="846"/>
        <v>5.6445468357626226E-3</v>
      </c>
      <c r="BG2233" s="2">
        <f t="shared" si="847"/>
        <v>2.4570910746730267E-3</v>
      </c>
      <c r="BH2233" s="2">
        <f t="shared" si="848"/>
        <v>0</v>
      </c>
      <c r="BI2233" s="2">
        <f t="shared" si="849"/>
        <v>0</v>
      </c>
      <c r="BK2233" t="s">
        <v>1231</v>
      </c>
      <c r="BL2233" t="s">
        <v>2296</v>
      </c>
      <c r="BO2233" s="99">
        <v>55</v>
      </c>
      <c r="BP2233" s="97">
        <v>133</v>
      </c>
      <c r="BQ2233" s="103">
        <f t="shared" si="850"/>
        <v>55133</v>
      </c>
      <c r="BS2233" s="7" t="s">
        <v>2466</v>
      </c>
    </row>
    <row r="2234" spans="1:71" ht="14" hidden="1" customHeight="1" outlineLevel="1" x14ac:dyDescent="0.2">
      <c r="A2234" t="s">
        <v>1253</v>
      </c>
      <c r="B2234" t="s">
        <v>2296</v>
      </c>
      <c r="C2234" s="1">
        <f t="shared" si="841"/>
        <v>22473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3</v>
      </c>
      <c r="G2234" s="1">
        <f t="shared" si="829"/>
        <v>5766</v>
      </c>
      <c r="H2234" s="2">
        <f t="shared" si="830"/>
        <v>0.25657455613402752</v>
      </c>
      <c r="I2234" s="2"/>
      <c r="J2234" s="2">
        <f t="shared" si="842"/>
        <v>0.36234592622257822</v>
      </c>
      <c r="K2234" s="2">
        <f t="shared" si="843"/>
        <v>0.61892048235660568</v>
      </c>
      <c r="L2234" s="2">
        <f t="shared" si="844"/>
        <v>7.4756374315845678E-3</v>
      </c>
      <c r="M2234" s="2">
        <f t="shared" si="845"/>
        <v>1.1257953989231531E-2</v>
      </c>
      <c r="N2234" s="1">
        <v>8143</v>
      </c>
      <c r="O2234" s="1">
        <v>13909</v>
      </c>
      <c r="P2234" s="1">
        <v>168</v>
      </c>
      <c r="Q2234" s="61">
        <v>153</v>
      </c>
      <c r="R2234" s="61">
        <v>72</v>
      </c>
      <c r="S2234" s="61"/>
      <c r="T2234" s="61"/>
      <c r="U2234" s="61"/>
      <c r="V2234" s="61"/>
      <c r="W2234" s="61">
        <v>7</v>
      </c>
      <c r="X2234" s="61">
        <v>21</v>
      </c>
      <c r="Y2234" s="61">
        <v>0</v>
      </c>
      <c r="Z2234" s="6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BB2234" s="7">
        <f>IF(Q2234&gt;0,RANK(Q2234,(N2234:P2234,Q2234:AE2234)),0)</f>
        <v>4</v>
      </c>
      <c r="BC2234" s="7">
        <f>IF(R2234&gt;0,RANK(R2234,(N2234:P2234,Q2234:AE2234)),0)</f>
        <v>5</v>
      </c>
      <c r="BD2234" s="7">
        <f>IF(T2234&gt;0,RANK(T2234,(N2234:P2234,Q2234:AE2234)),0)</f>
        <v>0</v>
      </c>
      <c r="BE2234" s="7">
        <f>IF(S2234&gt;0,RANK(S2234,(N2234:P2234,Q2234:AE2234)),0)</f>
        <v>0</v>
      </c>
      <c r="BF2234" s="2">
        <f t="shared" si="846"/>
        <v>6.8081698037645178E-3</v>
      </c>
      <c r="BG2234" s="2">
        <f t="shared" si="847"/>
        <v>3.2038446135362435E-3</v>
      </c>
      <c r="BH2234" s="2">
        <f t="shared" si="848"/>
        <v>0</v>
      </c>
      <c r="BI2234" s="2">
        <f t="shared" si="849"/>
        <v>0</v>
      </c>
      <c r="BK2234" t="s">
        <v>1253</v>
      </c>
      <c r="BL2234" t="s">
        <v>2296</v>
      </c>
      <c r="BO2234" s="99">
        <v>55</v>
      </c>
      <c r="BP2234" s="97">
        <v>135</v>
      </c>
      <c r="BQ2234" s="103">
        <f t="shared" si="850"/>
        <v>55135</v>
      </c>
      <c r="BS2234" s="7" t="s">
        <v>2466</v>
      </c>
    </row>
    <row r="2235" spans="1:71" ht="14" hidden="1" customHeight="1" outlineLevel="1" x14ac:dyDescent="0.2">
      <c r="A2235" t="s">
        <v>2581</v>
      </c>
      <c r="B2235" t="s">
        <v>2296</v>
      </c>
      <c r="C2235" s="1">
        <f t="shared" si="841"/>
        <v>10629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3</v>
      </c>
      <c r="G2235" s="1">
        <f t="shared" si="829"/>
        <v>2977</v>
      </c>
      <c r="H2235" s="2">
        <f t="shared" si="830"/>
        <v>0.28008279236052308</v>
      </c>
      <c r="I2235" s="2"/>
      <c r="J2235" s="2">
        <f t="shared" si="842"/>
        <v>0.35205569667889736</v>
      </c>
      <c r="K2235" s="2">
        <f t="shared" si="843"/>
        <v>0.63213848903942049</v>
      </c>
      <c r="L2235" s="2">
        <f t="shared" si="844"/>
        <v>6.0212625834979768E-3</v>
      </c>
      <c r="M2235" s="2">
        <f t="shared" si="845"/>
        <v>9.7845516981841744E-3</v>
      </c>
      <c r="N2235" s="1">
        <v>3742</v>
      </c>
      <c r="O2235" s="1">
        <v>6719</v>
      </c>
      <c r="P2235" s="1">
        <v>64</v>
      </c>
      <c r="Q2235" s="61">
        <v>58</v>
      </c>
      <c r="R2235" s="61">
        <v>37</v>
      </c>
      <c r="S2235" s="61"/>
      <c r="T2235" s="61"/>
      <c r="U2235" s="61"/>
      <c r="V2235" s="61"/>
      <c r="W2235" s="61">
        <v>0</v>
      </c>
      <c r="X2235" s="61">
        <v>9</v>
      </c>
      <c r="Y2235" s="61">
        <v>0</v>
      </c>
      <c r="Z2235" s="6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BB2235" s="7">
        <f>IF(Q2235&gt;0,RANK(Q2235,(N2235:P2235,Q2235:AE2235)),0)</f>
        <v>4</v>
      </c>
      <c r="BC2235" s="7">
        <f>IF(R2235&gt;0,RANK(R2235,(N2235:P2235,Q2235:AE2235)),0)</f>
        <v>5</v>
      </c>
      <c r="BD2235" s="7">
        <f>IF(T2235&gt;0,RANK(T2235,(N2235:P2235,Q2235:AE2235)),0)</f>
        <v>0</v>
      </c>
      <c r="BE2235" s="7">
        <f>IF(S2235&gt;0,RANK(S2235,(N2235:P2235,Q2235:AE2235)),0)</f>
        <v>0</v>
      </c>
      <c r="BF2235" s="2">
        <f t="shared" si="846"/>
        <v>5.456769216295042E-3</v>
      </c>
      <c r="BG2235" s="2">
        <f t="shared" si="847"/>
        <v>3.4810424310847679E-3</v>
      </c>
      <c r="BH2235" s="2">
        <f t="shared" si="848"/>
        <v>0</v>
      </c>
      <c r="BI2235" s="2">
        <f t="shared" si="849"/>
        <v>0</v>
      </c>
      <c r="BK2235" t="s">
        <v>2581</v>
      </c>
      <c r="BL2235" t="s">
        <v>2296</v>
      </c>
      <c r="BO2235" s="99">
        <v>55</v>
      </c>
      <c r="BP2235" s="97">
        <v>137</v>
      </c>
      <c r="BQ2235" s="103">
        <f t="shared" si="850"/>
        <v>55137</v>
      </c>
      <c r="BS2235" s="7" t="s">
        <v>2466</v>
      </c>
    </row>
    <row r="2236" spans="1:71" ht="14" hidden="1" customHeight="1" outlineLevel="1" x14ac:dyDescent="0.2">
      <c r="A2236" t="s">
        <v>1622</v>
      </c>
      <c r="B2236" t="s">
        <v>2296</v>
      </c>
      <c r="C2236" s="1">
        <f t="shared" si="841"/>
        <v>75753</v>
      </c>
      <c r="D2236" s="7">
        <f>IF(N2236&gt;0, RANK(N2236,(N2236:P2236,Q2236:AE2236)),0)</f>
        <v>2</v>
      </c>
      <c r="E2236" s="7">
        <f>IF(O2236&gt;0,RANK(O2236,(N2236:P2236,Q2236:AE2236)),0)</f>
        <v>1</v>
      </c>
      <c r="F2236" s="7">
        <f>IF(P2236&gt;0,RANK(P2236,(N2236:P2236,Q2236:AE2236)),0)</f>
        <v>4</v>
      </c>
      <c r="G2236" s="1">
        <f t="shared" si="829"/>
        <v>2758</v>
      </c>
      <c r="H2236" s="2">
        <f t="shared" si="830"/>
        <v>3.6407799031061477E-2</v>
      </c>
      <c r="I2236" s="2"/>
      <c r="J2236" s="2">
        <f t="shared" si="842"/>
        <v>0.4700803928557285</v>
      </c>
      <c r="K2236" s="2">
        <f t="shared" si="843"/>
        <v>0.50648819188678995</v>
      </c>
      <c r="L2236" s="2">
        <f t="shared" si="844"/>
        <v>8.0920887621612342E-3</v>
      </c>
      <c r="M2236" s="2">
        <f t="shared" si="845"/>
        <v>1.5339326495320368E-2</v>
      </c>
      <c r="N2236" s="1">
        <v>35610</v>
      </c>
      <c r="O2236" s="1">
        <v>38368</v>
      </c>
      <c r="P2236" s="1">
        <v>613</v>
      </c>
      <c r="Q2236" s="61">
        <v>690</v>
      </c>
      <c r="R2236" s="61">
        <v>315</v>
      </c>
      <c r="S2236" s="61"/>
      <c r="T2236" s="61"/>
      <c r="U2236" s="61"/>
      <c r="V2236" s="61"/>
      <c r="W2236" s="61">
        <v>35</v>
      </c>
      <c r="X2236" s="61">
        <v>122</v>
      </c>
      <c r="Y2236" s="61">
        <v>0</v>
      </c>
      <c r="Z2236" s="6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BB2236" s="7">
        <f>IF(Q2236&gt;0,RANK(Q2236,(N2236:P2236,Q2236:AE2236)),0)</f>
        <v>3</v>
      </c>
      <c r="BC2236" s="7">
        <f>IF(R2236&gt;0,RANK(R2236,(N2236:P2236,Q2236:AE2236)),0)</f>
        <v>5</v>
      </c>
      <c r="BD2236" s="7">
        <f>IF(T2236&gt;0,RANK(T2236,(N2236:P2236,Q2236:AE2236)),0)</f>
        <v>0</v>
      </c>
      <c r="BE2236" s="7">
        <f>IF(S2236&gt;0,RANK(S2236,(N2236:P2236,Q2236:AE2236)),0)</f>
        <v>0</v>
      </c>
      <c r="BF2236" s="2">
        <f t="shared" si="846"/>
        <v>9.1085501564294475E-3</v>
      </c>
      <c r="BG2236" s="2">
        <f t="shared" si="847"/>
        <v>4.1582511583699655E-3</v>
      </c>
      <c r="BH2236" s="2">
        <f t="shared" si="848"/>
        <v>0</v>
      </c>
      <c r="BI2236" s="2">
        <f t="shared" si="849"/>
        <v>0</v>
      </c>
      <c r="BK2236" t="s">
        <v>1622</v>
      </c>
      <c r="BL2236" t="s">
        <v>2296</v>
      </c>
      <c r="BO2236" s="99">
        <v>55</v>
      </c>
      <c r="BP2236" s="97">
        <v>139</v>
      </c>
      <c r="BQ2236" s="103">
        <f t="shared" si="850"/>
        <v>55139</v>
      </c>
      <c r="BS2236" s="7" t="s">
        <v>2466</v>
      </c>
    </row>
    <row r="2237" spans="1:71" ht="14" hidden="1" customHeight="1" outlineLevel="1" x14ac:dyDescent="0.2">
      <c r="A2237" t="s">
        <v>629</v>
      </c>
      <c r="B2237" t="s">
        <v>2296</v>
      </c>
      <c r="C2237" s="1">
        <f t="shared" si="841"/>
        <v>33081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3</v>
      </c>
      <c r="G2237" s="1">
        <f t="shared" si="829"/>
        <v>5233</v>
      </c>
      <c r="H2237" s="2">
        <f t="shared" si="830"/>
        <v>0.15818747921767781</v>
      </c>
      <c r="I2237" s="2"/>
      <c r="J2237" s="2">
        <f t="shared" si="842"/>
        <v>0.4122608143647411</v>
      </c>
      <c r="K2237" s="2">
        <f t="shared" si="843"/>
        <v>0.57044829358241889</v>
      </c>
      <c r="L2237" s="2">
        <f t="shared" si="844"/>
        <v>6.5596566004655242E-3</v>
      </c>
      <c r="M2237" s="2">
        <f t="shared" si="845"/>
        <v>1.0731235452374543E-2</v>
      </c>
      <c r="N2237" s="1">
        <v>13638</v>
      </c>
      <c r="O2237" s="1">
        <v>18871</v>
      </c>
      <c r="P2237" s="1">
        <v>217</v>
      </c>
      <c r="Q2237" s="61">
        <v>211</v>
      </c>
      <c r="R2237" s="61">
        <v>111</v>
      </c>
      <c r="S2237" s="61"/>
      <c r="T2237" s="61"/>
      <c r="U2237" s="61"/>
      <c r="V2237" s="61"/>
      <c r="W2237" s="61">
        <v>3</v>
      </c>
      <c r="X2237" s="61">
        <v>29</v>
      </c>
      <c r="Y2237" s="61">
        <v>0</v>
      </c>
      <c r="Z2237" s="61">
        <v>0</v>
      </c>
      <c r="AA2237" s="1">
        <v>1</v>
      </c>
      <c r="AB2237" s="1">
        <v>0</v>
      </c>
      <c r="AC2237" s="1">
        <v>0</v>
      </c>
      <c r="AD2237" s="1">
        <v>0</v>
      </c>
      <c r="AE2237" s="1">
        <v>0</v>
      </c>
      <c r="BB2237" s="7">
        <f>IF(Q2237&gt;0,RANK(Q2237,(N2237:P2237,Q2237:AE2237)),0)</f>
        <v>4</v>
      </c>
      <c r="BC2237" s="7">
        <f>IF(R2237&gt;0,RANK(R2237,(N2237:P2237,Q2237:AE2237)),0)</f>
        <v>5</v>
      </c>
      <c r="BD2237" s="7">
        <f>IF(T2237&gt;0,RANK(T2237,(N2237:P2237,Q2237:AE2237)),0)</f>
        <v>0</v>
      </c>
      <c r="BE2237" s="7">
        <f>IF(S2237&gt;0,RANK(S2237,(N2237:P2237,Q2237:AE2237)),0)</f>
        <v>0</v>
      </c>
      <c r="BF2237" s="2">
        <f t="shared" si="846"/>
        <v>6.3782836069042649E-3</v>
      </c>
      <c r="BG2237" s="2">
        <f t="shared" si="847"/>
        <v>3.3554003808832864E-3</v>
      </c>
      <c r="BH2237" s="2">
        <f t="shared" si="848"/>
        <v>0</v>
      </c>
      <c r="BI2237" s="2">
        <f t="shared" si="849"/>
        <v>0</v>
      </c>
      <c r="BK2237" t="s">
        <v>629</v>
      </c>
      <c r="BL2237" t="s">
        <v>2296</v>
      </c>
      <c r="BO2237" s="99">
        <v>55</v>
      </c>
      <c r="BP2237" s="97">
        <v>141</v>
      </c>
      <c r="BQ2237" s="103">
        <f t="shared" si="850"/>
        <v>55141</v>
      </c>
      <c r="BS2237" s="7" t="s">
        <v>2466</v>
      </c>
    </row>
    <row r="2238" spans="1:71" ht="14" customHeight="1" collapsed="1" x14ac:dyDescent="0.2">
      <c r="A2238" t="s">
        <v>1500</v>
      </c>
      <c r="B2238" t="s">
        <v>260</v>
      </c>
      <c r="C2238" s="1">
        <f t="shared" si="841"/>
        <v>2673308</v>
      </c>
      <c r="D2238" s="7">
        <f>IF(N2238&gt;0, RANK(N2238,(N2238:P2238,Q2238:AE2238)),0)</f>
        <v>1</v>
      </c>
      <c r="E2238" s="7">
        <f>IF(O2238&gt;0,RANK(O2238,(N2238:P2238,Q2238:AE2238)),0)</f>
        <v>2</v>
      </c>
      <c r="F2238" s="7">
        <f>IF(P2238&gt;0,RANK(P2238,(N2238:P2238,Q2238:AE2238)),0)</f>
        <v>4</v>
      </c>
      <c r="G2238" s="1">
        <f t="shared" si="829"/>
        <v>29227</v>
      </c>
      <c r="H2238" s="2">
        <f t="shared" si="830"/>
        <v>1.0932896620965485E-2</v>
      </c>
      <c r="I2238" s="2"/>
      <c r="J2238" s="2">
        <f t="shared" si="842"/>
        <v>0.49538137767889073</v>
      </c>
      <c r="K2238" s="2">
        <f t="shared" si="843"/>
        <v>0.48444848105792526</v>
      </c>
      <c r="L2238" s="2">
        <f t="shared" si="844"/>
        <v>7.0639073387727862E-3</v>
      </c>
      <c r="M2238" s="2">
        <f t="shared" si="845"/>
        <v>1.3106233924411275E-2</v>
      </c>
      <c r="N2238" s="1">
        <f>SUM(N2166:N2237)</f>
        <v>1324307</v>
      </c>
      <c r="O2238" s="1">
        <f t="shared" ref="O2238:AE2238" si="851">SUM(O2166:O2237)</f>
        <v>1295080</v>
      </c>
      <c r="P2238" s="1">
        <f t="shared" si="851"/>
        <v>18884</v>
      </c>
      <c r="Q2238" s="1">
        <f t="shared" si="851"/>
        <v>20225</v>
      </c>
      <c r="R2238" s="1">
        <f t="shared" si="851"/>
        <v>11087</v>
      </c>
      <c r="W2238" s="1">
        <f t="shared" si="851"/>
        <v>966</v>
      </c>
      <c r="X2238" s="1">
        <f t="shared" ref="X2238" si="852">SUM(X2166:X2237)</f>
        <v>2745</v>
      </c>
      <c r="Y2238" s="1">
        <f t="shared" si="851"/>
        <v>4</v>
      </c>
      <c r="Z2238" s="1">
        <f t="shared" si="851"/>
        <v>1</v>
      </c>
      <c r="AA2238" s="1">
        <f t="shared" si="851"/>
        <v>2</v>
      </c>
      <c r="AB2238" s="1">
        <f t="shared" si="851"/>
        <v>1</v>
      </c>
      <c r="AC2238" s="1">
        <f t="shared" si="851"/>
        <v>2</v>
      </c>
      <c r="AD2238" s="1">
        <f t="shared" si="851"/>
        <v>1</v>
      </c>
      <c r="AE2238" s="1">
        <f t="shared" si="851"/>
        <v>3</v>
      </c>
      <c r="BB2238" s="7">
        <f>IF(Q2238&gt;0,RANK(Q2238,(N2238:P2238,Q2238:AE2238)),0)</f>
        <v>3</v>
      </c>
      <c r="BC2238" s="7">
        <f>IF(R2238&gt;0,RANK(R2238,(N2238:P2238,Q2238:AE2238)),0)</f>
        <v>5</v>
      </c>
      <c r="BD2238" s="7">
        <f>IF(T2238&gt;0,RANK(T2238,(N2238:P2238,Q2238:AE2238)),0)</f>
        <v>0</v>
      </c>
      <c r="BE2238" s="7">
        <f>IF(S2238&gt;0,RANK(S2238,(N2238:P2238,Q2238:AE2238)),0)</f>
        <v>0</v>
      </c>
      <c r="BF2238" s="2">
        <f t="shared" si="846"/>
        <v>7.5655330399639698E-3</v>
      </c>
      <c r="BG2238" s="2">
        <f t="shared" si="847"/>
        <v>4.1472961589162196E-3</v>
      </c>
      <c r="BH2238" s="2">
        <f t="shared" si="848"/>
        <v>0</v>
      </c>
      <c r="BI2238" s="2">
        <f t="shared" si="849"/>
        <v>0</v>
      </c>
      <c r="BK2238" t="s">
        <v>1500</v>
      </c>
      <c r="BL2238" t="s">
        <v>260</v>
      </c>
      <c r="BO2238" s="99">
        <v>55</v>
      </c>
      <c r="BP2238" s="97"/>
      <c r="BQ2238" s="99">
        <v>55</v>
      </c>
      <c r="BS2238" s="7" t="s">
        <v>887</v>
      </c>
    </row>
    <row r="2239" spans="1:71" ht="14" customHeight="1" x14ac:dyDescent="0.2">
      <c r="C2239" s="1"/>
      <c r="E2239" s="7"/>
      <c r="F2239" s="7"/>
      <c r="I2239" s="2"/>
      <c r="Q2239" s="61"/>
      <c r="R2239" s="61"/>
      <c r="S2239" s="61"/>
      <c r="T2239" s="61"/>
      <c r="U2239" s="61"/>
      <c r="V2239" s="61"/>
      <c r="W2239" s="61"/>
      <c r="X2239" s="61"/>
      <c r="Y2239" s="61"/>
      <c r="Z2239" s="61"/>
      <c r="BB2239" s="7"/>
      <c r="BC2239" s="7"/>
      <c r="BD2239" s="7"/>
      <c r="BE2239" s="7"/>
      <c r="BO2239" s="99"/>
      <c r="BP2239" s="97"/>
    </row>
    <row r="2240" spans="1:71" ht="14" hidden="1" customHeight="1" outlineLevel="1" x14ac:dyDescent="0.2">
      <c r="A2240" t="s">
        <v>540</v>
      </c>
      <c r="B2240" t="s">
        <v>724</v>
      </c>
      <c r="C2240" s="1">
        <f t="shared" ref="C2240:C2263" si="853">SUM(N2240:AY2240)</f>
        <v>14411</v>
      </c>
      <c r="D2240" s="7">
        <f>IF(N2240&gt;0, RANK(N2240,(N2240:P2240,Q2240:AE2240)),0)</f>
        <v>1</v>
      </c>
      <c r="E2240" s="7">
        <f>IF(O2240&gt;0,RANK(O2240,(N2240:P2240,Q2240:AE2240)),0)</f>
        <v>2</v>
      </c>
      <c r="F2240" s="7">
        <f>IF(P2240&gt;0,RANK(P2240,(N2240:P2240,Q2240:AE2240)),0)</f>
        <v>0</v>
      </c>
      <c r="G2240" s="1">
        <f t="shared" si="829"/>
        <v>643</v>
      </c>
      <c r="H2240" s="2">
        <f t="shared" si="830"/>
        <v>4.4618694053153843E-2</v>
      </c>
      <c r="I2240" s="2"/>
      <c r="J2240" s="2">
        <f t="shared" ref="J2240:J2263" si="854">IF($C2240=0,"-",N2240/$C2240)</f>
        <v>0.49524668655887866</v>
      </c>
      <c r="K2240" s="2">
        <f t="shared" ref="K2240:K2263" si="855">IF($C2240=0,"-",O2240/$C2240)</f>
        <v>0.45062799250572477</v>
      </c>
      <c r="L2240" s="2">
        <f t="shared" ref="L2240:L2263" si="856">IF($C2240=0,"-",P2240/$C2240)</f>
        <v>0</v>
      </c>
      <c r="M2240" s="2">
        <f t="shared" ref="M2240:M2263" si="857">IF(C2240=0,"-",(1-J2240-K2240-L2240))</f>
        <v>5.4125320935396515E-2</v>
      </c>
      <c r="N2240" s="1">
        <v>7137</v>
      </c>
      <c r="O2240" s="1">
        <v>6494</v>
      </c>
      <c r="Q2240" s="61">
        <v>379</v>
      </c>
      <c r="R2240" s="61"/>
      <c r="S2240" s="61">
        <v>326</v>
      </c>
      <c r="T2240" s="61"/>
      <c r="U2240" s="61"/>
      <c r="V2240" s="61"/>
      <c r="W2240" s="61">
        <v>75</v>
      </c>
      <c r="X2240" s="61"/>
      <c r="Y2240" s="61"/>
      <c r="Z2240" s="61"/>
      <c r="BB2240" s="7">
        <f>IF(Q2240&gt;0,RANK(Q2240,(N2240:P2240,Q2240:AE2240)),0)</f>
        <v>3</v>
      </c>
      <c r="BC2240" s="7">
        <f>IF(R2240&gt;0,RANK(R2240,(N2240:P2240,Q2240:AE2240)),0)</f>
        <v>0</v>
      </c>
      <c r="BD2240" s="7">
        <f>IF(T2240&gt;0,RANK(T2240,(N2240:P2240,Q2240:AE2240)),0)</f>
        <v>0</v>
      </c>
      <c r="BE2240" s="7">
        <f>IF(S2240&gt;0,RANK(S2240,(N2240:P2240,Q2240:AE2240)),0)</f>
        <v>4</v>
      </c>
      <c r="BF2240" s="2">
        <f t="shared" ref="BF2240:BF2263" si="858">IF($C2240=0,"-",Q2240/$C2240)</f>
        <v>2.6299354659635E-2</v>
      </c>
      <c r="BG2240" s="2">
        <f t="shared" ref="BG2240:BG2263" si="859">IF($C2240=0,"-",R2240/$C2240)</f>
        <v>0</v>
      </c>
      <c r="BH2240" s="2">
        <f t="shared" ref="BH2240:BH2263" si="860">IF($C2240=0,"-",T2240/$C2240)</f>
        <v>0</v>
      </c>
      <c r="BI2240" s="2">
        <f t="shared" ref="BI2240:BI2263" si="861">IF($C2240=0,"-",S2240/$C2240)</f>
        <v>2.2621608493511899E-2</v>
      </c>
      <c r="BK2240" t="s">
        <v>540</v>
      </c>
      <c r="BL2240" t="s">
        <v>724</v>
      </c>
      <c r="BO2240" s="99">
        <v>56</v>
      </c>
      <c r="BP2240" s="97">
        <v>1</v>
      </c>
      <c r="BQ2240" s="103">
        <f t="shared" ref="BQ2240:BQ2262" si="862">BO2240*1000+BP2240</f>
        <v>56001</v>
      </c>
      <c r="BS2240" s="7" t="s">
        <v>2466</v>
      </c>
    </row>
    <row r="2241" spans="1:71" ht="14" hidden="1" customHeight="1" outlineLevel="1" x14ac:dyDescent="0.2">
      <c r="A2241" t="s">
        <v>1127</v>
      </c>
      <c r="B2241" t="s">
        <v>724</v>
      </c>
      <c r="C2241" s="1">
        <f t="shared" si="853"/>
        <v>4314</v>
      </c>
      <c r="D2241" s="7">
        <f>IF(N2241&gt;0, RANK(N2241,(N2241:P2241,Q2241:AE2241)),0)</f>
        <v>2</v>
      </c>
      <c r="E2241" s="7">
        <f>IF(O2241&gt;0,RANK(O2241,(N2241:P2241,Q2241:AE2241)),0)</f>
        <v>1</v>
      </c>
      <c r="F2241" s="7">
        <f>IF(P2241&gt;0,RANK(P2241,(N2241:P2241,Q2241:AE2241)),0)</f>
        <v>0</v>
      </c>
      <c r="G2241" s="1">
        <f t="shared" si="829"/>
        <v>2783</v>
      </c>
      <c r="H2241" s="2">
        <f t="shared" si="830"/>
        <v>0.64510894761242465</v>
      </c>
      <c r="I2241" s="2"/>
      <c r="J2241" s="2">
        <f t="shared" si="854"/>
        <v>0.14093648585999072</v>
      </c>
      <c r="K2241" s="2">
        <f t="shared" si="855"/>
        <v>0.7860454334724154</v>
      </c>
      <c r="L2241" s="2">
        <f t="shared" si="856"/>
        <v>0</v>
      </c>
      <c r="M2241" s="2">
        <f t="shared" si="857"/>
        <v>7.3018080667593854E-2</v>
      </c>
      <c r="N2241" s="1">
        <v>608</v>
      </c>
      <c r="O2241" s="1">
        <v>3391</v>
      </c>
      <c r="Q2241" s="61">
        <v>57</v>
      </c>
      <c r="R2241" s="61"/>
      <c r="S2241" s="61">
        <v>233</v>
      </c>
      <c r="T2241" s="61"/>
      <c r="U2241" s="61"/>
      <c r="V2241" s="61"/>
      <c r="W2241" s="61">
        <v>25</v>
      </c>
      <c r="X2241" s="61"/>
      <c r="Y2241" s="61"/>
      <c r="Z2241" s="61"/>
      <c r="BB2241" s="7">
        <f>IF(Q2241&gt;0,RANK(Q2241,(N2241:P2241,Q2241:AE2241)),0)</f>
        <v>4</v>
      </c>
      <c r="BC2241" s="7">
        <f>IF(R2241&gt;0,RANK(R2241,(N2241:P2241,Q2241:AE2241)),0)</f>
        <v>0</v>
      </c>
      <c r="BD2241" s="7">
        <f>IF(T2241&gt;0,RANK(T2241,(N2241:P2241,Q2241:AE2241)),0)</f>
        <v>0</v>
      </c>
      <c r="BE2241" s="7">
        <f>IF(S2241&gt;0,RANK(S2241,(N2241:P2241,Q2241:AE2241)),0)</f>
        <v>3</v>
      </c>
      <c r="BF2241" s="2">
        <f t="shared" si="858"/>
        <v>1.3212795549374131E-2</v>
      </c>
      <c r="BG2241" s="2">
        <f t="shared" si="859"/>
        <v>0</v>
      </c>
      <c r="BH2241" s="2">
        <f t="shared" si="860"/>
        <v>0</v>
      </c>
      <c r="BI2241" s="2">
        <f t="shared" si="861"/>
        <v>5.4010199350950396E-2</v>
      </c>
      <c r="BK2241" t="s">
        <v>1127</v>
      </c>
      <c r="BL2241" t="s">
        <v>724</v>
      </c>
      <c r="BO2241" s="99">
        <v>56</v>
      </c>
      <c r="BP2241" s="97">
        <v>3</v>
      </c>
      <c r="BQ2241" s="103">
        <f t="shared" si="862"/>
        <v>56003</v>
      </c>
      <c r="BS2241" s="7" t="s">
        <v>2466</v>
      </c>
    </row>
    <row r="2242" spans="1:71" ht="14" hidden="1" customHeight="1" outlineLevel="1" x14ac:dyDescent="0.2">
      <c r="A2242" t="s">
        <v>2234</v>
      </c>
      <c r="B2242" t="s">
        <v>724</v>
      </c>
      <c r="C2242" s="1">
        <f t="shared" si="853"/>
        <v>13010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0</v>
      </c>
      <c r="G2242" s="1">
        <f t="shared" si="829"/>
        <v>8542</v>
      </c>
      <c r="H2242" s="2">
        <f t="shared" si="830"/>
        <v>0.65657186779400456</v>
      </c>
      <c r="I2242" s="2"/>
      <c r="J2242" s="2">
        <f t="shared" si="854"/>
        <v>0.14265949269792466</v>
      </c>
      <c r="K2242" s="2">
        <f t="shared" si="855"/>
        <v>0.79923136049192933</v>
      </c>
      <c r="L2242" s="2">
        <f t="shared" si="856"/>
        <v>0</v>
      </c>
      <c r="M2242" s="2">
        <f t="shared" si="857"/>
        <v>5.8109146810146006E-2</v>
      </c>
      <c r="N2242" s="1">
        <v>1856</v>
      </c>
      <c r="O2242" s="1">
        <v>10398</v>
      </c>
      <c r="Q2242" s="61">
        <v>158</v>
      </c>
      <c r="R2242" s="61"/>
      <c r="S2242" s="61">
        <v>531</v>
      </c>
      <c r="T2242" s="61"/>
      <c r="U2242" s="61"/>
      <c r="V2242" s="61"/>
      <c r="W2242" s="61">
        <v>67</v>
      </c>
      <c r="X2242" s="61"/>
      <c r="Y2242" s="61"/>
      <c r="Z2242" s="61"/>
      <c r="BB2242" s="7">
        <f>IF(Q2242&gt;0,RANK(Q2242,(N2242:P2242,Q2242:AE2242)),0)</f>
        <v>4</v>
      </c>
      <c r="BC2242" s="7">
        <f>IF(R2242&gt;0,RANK(R2242,(N2242:P2242,Q2242:AE2242)),0)</f>
        <v>0</v>
      </c>
      <c r="BD2242" s="7">
        <f>IF(T2242&gt;0,RANK(T2242,(N2242:P2242,Q2242:AE2242)),0)</f>
        <v>0</v>
      </c>
      <c r="BE2242" s="7">
        <f>IF(S2242&gt;0,RANK(S2242,(N2242:P2242,Q2242:AE2242)),0)</f>
        <v>3</v>
      </c>
      <c r="BF2242" s="2">
        <f t="shared" si="858"/>
        <v>1.2144504227517294E-2</v>
      </c>
      <c r="BG2242" s="2">
        <f t="shared" si="859"/>
        <v>0</v>
      </c>
      <c r="BH2242" s="2">
        <f t="shared" si="860"/>
        <v>0</v>
      </c>
      <c r="BI2242" s="2">
        <f t="shared" si="861"/>
        <v>4.0814757878554958E-2</v>
      </c>
      <c r="BK2242" t="s">
        <v>2234</v>
      </c>
      <c r="BL2242" t="s">
        <v>724</v>
      </c>
      <c r="BO2242" s="99">
        <v>56</v>
      </c>
      <c r="BP2242" s="97">
        <v>5</v>
      </c>
      <c r="BQ2242" s="103">
        <f t="shared" si="862"/>
        <v>56005</v>
      </c>
      <c r="BS2242" s="7" t="s">
        <v>2466</v>
      </c>
    </row>
    <row r="2243" spans="1:71" ht="14" hidden="1" customHeight="1" outlineLevel="1" x14ac:dyDescent="0.2">
      <c r="A2243" t="s">
        <v>171</v>
      </c>
      <c r="B2243" t="s">
        <v>724</v>
      </c>
      <c r="C2243" s="1">
        <f t="shared" si="853"/>
        <v>5166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0</v>
      </c>
      <c r="G2243" s="1">
        <f t="shared" si="829"/>
        <v>2246</v>
      </c>
      <c r="H2243" s="2">
        <f t="shared" si="830"/>
        <v>0.43476577622919088</v>
      </c>
      <c r="I2243" s="2"/>
      <c r="J2243" s="2">
        <f t="shared" si="854"/>
        <v>0.25435540069686413</v>
      </c>
      <c r="K2243" s="2">
        <f t="shared" si="855"/>
        <v>0.68912117692605501</v>
      </c>
      <c r="L2243" s="2">
        <f t="shared" si="856"/>
        <v>0</v>
      </c>
      <c r="M2243" s="2">
        <f t="shared" si="857"/>
        <v>5.6523422377080856E-2</v>
      </c>
      <c r="N2243" s="1">
        <v>1314</v>
      </c>
      <c r="O2243" s="1">
        <v>3560</v>
      </c>
      <c r="Q2243" s="61">
        <v>86</v>
      </c>
      <c r="R2243" s="61"/>
      <c r="S2243" s="61">
        <v>185</v>
      </c>
      <c r="T2243" s="61"/>
      <c r="U2243" s="61"/>
      <c r="V2243" s="61"/>
      <c r="W2243" s="61">
        <v>21</v>
      </c>
      <c r="X2243" s="61"/>
      <c r="Y2243" s="61"/>
      <c r="Z2243" s="61"/>
      <c r="BB2243" s="7">
        <f>IF(Q2243&gt;0,RANK(Q2243,(N2243:P2243,Q2243:AE2243)),0)</f>
        <v>4</v>
      </c>
      <c r="BC2243" s="7">
        <f>IF(R2243&gt;0,RANK(R2243,(N2243:P2243,Q2243:AE2243)),0)</f>
        <v>0</v>
      </c>
      <c r="BD2243" s="7">
        <f>IF(T2243&gt;0,RANK(T2243,(N2243:P2243,Q2243:AE2243)),0)</f>
        <v>0</v>
      </c>
      <c r="BE2243" s="7">
        <f>IF(S2243&gt;0,RANK(S2243,(N2243:P2243,Q2243:AE2243)),0)</f>
        <v>3</v>
      </c>
      <c r="BF2243" s="2">
        <f t="shared" si="858"/>
        <v>1.664730933023616E-2</v>
      </c>
      <c r="BG2243" s="2">
        <f t="shared" si="859"/>
        <v>0</v>
      </c>
      <c r="BH2243" s="2">
        <f t="shared" si="860"/>
        <v>0</v>
      </c>
      <c r="BI2243" s="2">
        <f t="shared" si="861"/>
        <v>3.581107239643825E-2</v>
      </c>
      <c r="BK2243" t="s">
        <v>171</v>
      </c>
      <c r="BL2243" t="s">
        <v>724</v>
      </c>
      <c r="BO2243" s="99">
        <v>56</v>
      </c>
      <c r="BP2243" s="97">
        <v>7</v>
      </c>
      <c r="BQ2243" s="103">
        <f t="shared" si="862"/>
        <v>56007</v>
      </c>
      <c r="BS2243" s="7" t="s">
        <v>2466</v>
      </c>
    </row>
    <row r="2244" spans="1:71" ht="14" hidden="1" customHeight="1" outlineLevel="1" x14ac:dyDescent="0.2">
      <c r="A2244" t="s">
        <v>148</v>
      </c>
      <c r="B2244" t="s">
        <v>724</v>
      </c>
      <c r="C2244" s="1">
        <f t="shared" si="853"/>
        <v>4939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0</v>
      </c>
      <c r="G2244" s="1">
        <f t="shared" si="829"/>
        <v>3115</v>
      </c>
      <c r="H2244" s="2">
        <f t="shared" si="830"/>
        <v>0.63069447256529665</v>
      </c>
      <c r="I2244" s="2"/>
      <c r="J2244" s="2">
        <f t="shared" si="854"/>
        <v>0.15326989269082811</v>
      </c>
      <c r="K2244" s="2">
        <f t="shared" si="855"/>
        <v>0.78396436525612467</v>
      </c>
      <c r="L2244" s="2">
        <f t="shared" si="856"/>
        <v>0</v>
      </c>
      <c r="M2244" s="2">
        <f t="shared" si="857"/>
        <v>6.2765742053047191E-2</v>
      </c>
      <c r="N2244" s="1">
        <v>757</v>
      </c>
      <c r="O2244" s="1">
        <v>3872</v>
      </c>
      <c r="Q2244" s="61">
        <v>80</v>
      </c>
      <c r="R2244" s="61"/>
      <c r="S2244" s="61">
        <v>195</v>
      </c>
      <c r="T2244" s="61"/>
      <c r="U2244" s="61"/>
      <c r="V2244" s="61"/>
      <c r="W2244" s="61">
        <v>35</v>
      </c>
      <c r="X2244" s="61"/>
      <c r="Y2244" s="61"/>
      <c r="Z2244" s="61"/>
      <c r="BB2244" s="7">
        <f>IF(Q2244&gt;0,RANK(Q2244,(N2244:P2244,Q2244:AE2244)),0)</f>
        <v>4</v>
      </c>
      <c r="BC2244" s="7">
        <f>IF(R2244&gt;0,RANK(R2244,(N2244:P2244,Q2244:AE2244)),0)</f>
        <v>0</v>
      </c>
      <c r="BD2244" s="7">
        <f>IF(T2244&gt;0,RANK(T2244,(N2244:P2244,Q2244:AE2244)),0)</f>
        <v>0</v>
      </c>
      <c r="BE2244" s="7">
        <f>IF(S2244&gt;0,RANK(S2244,(N2244:P2244,Q2244:AE2244)),0)</f>
        <v>3</v>
      </c>
      <c r="BF2244" s="2">
        <f t="shared" si="858"/>
        <v>1.619761085239927E-2</v>
      </c>
      <c r="BG2244" s="2">
        <f t="shared" si="859"/>
        <v>0</v>
      </c>
      <c r="BH2244" s="2">
        <f t="shared" si="860"/>
        <v>0</v>
      </c>
      <c r="BI2244" s="2">
        <f t="shared" si="861"/>
        <v>3.948167645272322E-2</v>
      </c>
      <c r="BK2244" t="s">
        <v>148</v>
      </c>
      <c r="BL2244" t="s">
        <v>724</v>
      </c>
      <c r="BO2244" s="99">
        <v>56</v>
      </c>
      <c r="BP2244" s="97">
        <v>9</v>
      </c>
      <c r="BQ2244" s="103">
        <f t="shared" si="862"/>
        <v>56009</v>
      </c>
      <c r="BS2244" s="7" t="s">
        <v>2466</v>
      </c>
    </row>
    <row r="2245" spans="1:71" ht="14" hidden="1" customHeight="1" outlineLevel="1" x14ac:dyDescent="0.2">
      <c r="A2245" t="s">
        <v>1247</v>
      </c>
      <c r="B2245" t="s">
        <v>724</v>
      </c>
      <c r="C2245" s="1">
        <f t="shared" si="853"/>
        <v>3088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0</v>
      </c>
      <c r="G2245" s="1">
        <f t="shared" ref="G2245:G2263" si="863">IF(C2245&gt;0,MAX(N2245:P2245)-LARGE(N2245:P2245,2),0)</f>
        <v>2217</v>
      </c>
      <c r="H2245" s="2">
        <f t="shared" ref="H2245:H2263" si="864">IF(C2245&gt;0,G2245/C2245,0)</f>
        <v>0.71794041450777202</v>
      </c>
      <c r="I2245" s="2"/>
      <c r="J2245" s="2">
        <f t="shared" si="854"/>
        <v>0.11593264248704663</v>
      </c>
      <c r="K2245" s="2">
        <f t="shared" si="855"/>
        <v>0.83387305699481862</v>
      </c>
      <c r="L2245" s="2">
        <f t="shared" si="856"/>
        <v>0</v>
      </c>
      <c r="M2245" s="2">
        <f t="shared" si="857"/>
        <v>5.0194300518134782E-2</v>
      </c>
      <c r="N2245" s="1">
        <v>358</v>
      </c>
      <c r="O2245" s="1">
        <v>2575</v>
      </c>
      <c r="Q2245" s="61">
        <v>37</v>
      </c>
      <c r="R2245" s="61"/>
      <c r="S2245" s="61">
        <v>89</v>
      </c>
      <c r="T2245" s="61"/>
      <c r="U2245" s="61"/>
      <c r="V2245" s="61"/>
      <c r="W2245" s="61">
        <v>29</v>
      </c>
      <c r="X2245" s="61"/>
      <c r="Y2245" s="61"/>
      <c r="Z2245" s="61"/>
      <c r="BB2245" s="7">
        <f>IF(Q2245&gt;0,RANK(Q2245,(N2245:P2245,Q2245:AE2245)),0)</f>
        <v>4</v>
      </c>
      <c r="BC2245" s="7">
        <f>IF(R2245&gt;0,RANK(R2245,(N2245:P2245,Q2245:AE2245)),0)</f>
        <v>0</v>
      </c>
      <c r="BD2245" s="7">
        <f>IF(T2245&gt;0,RANK(T2245,(N2245:P2245,Q2245:AE2245)),0)</f>
        <v>0</v>
      </c>
      <c r="BE2245" s="7">
        <f>IF(S2245&gt;0,RANK(S2245,(N2245:P2245,Q2245:AE2245)),0)</f>
        <v>3</v>
      </c>
      <c r="BF2245" s="2">
        <f t="shared" si="858"/>
        <v>1.1981865284974092E-2</v>
      </c>
      <c r="BG2245" s="2">
        <f t="shared" si="859"/>
        <v>0</v>
      </c>
      <c r="BH2245" s="2">
        <f t="shared" si="860"/>
        <v>0</v>
      </c>
      <c r="BI2245" s="2">
        <f t="shared" si="861"/>
        <v>2.882124352331606E-2</v>
      </c>
      <c r="BK2245" t="s">
        <v>1247</v>
      </c>
      <c r="BL2245" t="s">
        <v>724</v>
      </c>
      <c r="BO2245" s="99">
        <v>56</v>
      </c>
      <c r="BP2245" s="97">
        <v>11</v>
      </c>
      <c r="BQ2245" s="103">
        <f t="shared" si="862"/>
        <v>56011</v>
      </c>
      <c r="BS2245" s="7" t="s">
        <v>2466</v>
      </c>
    </row>
    <row r="2246" spans="1:71" ht="14" hidden="1" customHeight="1" outlineLevel="1" x14ac:dyDescent="0.2">
      <c r="A2246" t="s">
        <v>960</v>
      </c>
      <c r="B2246" t="s">
        <v>724</v>
      </c>
      <c r="C2246" s="1">
        <f t="shared" si="853"/>
        <v>14358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0</v>
      </c>
      <c r="G2246" s="1">
        <f t="shared" si="863"/>
        <v>4952</v>
      </c>
      <c r="H2246" s="2">
        <f t="shared" si="864"/>
        <v>0.34489483214932443</v>
      </c>
      <c r="I2246" s="2"/>
      <c r="J2246" s="2">
        <f t="shared" si="854"/>
        <v>0.29941496030087755</v>
      </c>
      <c r="K2246" s="2">
        <f t="shared" si="855"/>
        <v>0.64430979245020192</v>
      </c>
      <c r="L2246" s="2">
        <f t="shared" si="856"/>
        <v>0</v>
      </c>
      <c r="M2246" s="2">
        <f t="shared" si="857"/>
        <v>5.6275247248920524E-2</v>
      </c>
      <c r="N2246" s="1">
        <v>4299</v>
      </c>
      <c r="O2246" s="1">
        <v>9251</v>
      </c>
      <c r="Q2246" s="61">
        <v>243</v>
      </c>
      <c r="R2246" s="61"/>
      <c r="S2246" s="61">
        <v>495</v>
      </c>
      <c r="T2246" s="61"/>
      <c r="U2246" s="61"/>
      <c r="V2246" s="61"/>
      <c r="W2246" s="61">
        <v>70</v>
      </c>
      <c r="X2246" s="61"/>
      <c r="Y2246" s="61"/>
      <c r="Z2246" s="61"/>
      <c r="BB2246" s="7">
        <f>IF(Q2246&gt;0,RANK(Q2246,(N2246:P2246,Q2246:AE2246)),0)</f>
        <v>4</v>
      </c>
      <c r="BC2246" s="7">
        <f>IF(R2246&gt;0,RANK(R2246,(N2246:P2246,Q2246:AE2246)),0)</f>
        <v>0</v>
      </c>
      <c r="BD2246" s="7">
        <f>IF(T2246&gt;0,RANK(T2246,(N2246:P2246,Q2246:AE2246)),0)</f>
        <v>0</v>
      </c>
      <c r="BE2246" s="7">
        <f>IF(S2246&gt;0,RANK(S2246,(N2246:P2246,Q2246:AE2246)),0)</f>
        <v>3</v>
      </c>
      <c r="BF2246" s="2">
        <f t="shared" si="858"/>
        <v>1.6924362724613454E-2</v>
      </c>
      <c r="BG2246" s="2">
        <f t="shared" si="859"/>
        <v>0</v>
      </c>
      <c r="BH2246" s="2">
        <f t="shared" si="860"/>
        <v>0</v>
      </c>
      <c r="BI2246" s="2">
        <f t="shared" si="861"/>
        <v>3.4475553698286671E-2</v>
      </c>
      <c r="BK2246" t="s">
        <v>960</v>
      </c>
      <c r="BL2246" t="s">
        <v>724</v>
      </c>
      <c r="BO2246" s="99">
        <v>56</v>
      </c>
      <c r="BP2246" s="97">
        <v>13</v>
      </c>
      <c r="BQ2246" s="103">
        <f t="shared" si="862"/>
        <v>56013</v>
      </c>
      <c r="BS2246" s="7" t="s">
        <v>2466</v>
      </c>
    </row>
    <row r="2247" spans="1:71" ht="14" hidden="1" customHeight="1" outlineLevel="1" x14ac:dyDescent="0.2">
      <c r="A2247" t="s">
        <v>169</v>
      </c>
      <c r="B2247" t="s">
        <v>724</v>
      </c>
      <c r="C2247" s="1">
        <f t="shared" si="853"/>
        <v>4805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0</v>
      </c>
      <c r="G2247" s="1">
        <f t="shared" si="863"/>
        <v>2611</v>
      </c>
      <c r="H2247" s="2">
        <f t="shared" si="864"/>
        <v>0.54339229968782521</v>
      </c>
      <c r="I2247" s="2"/>
      <c r="J2247" s="2">
        <f t="shared" si="854"/>
        <v>0.19916753381893862</v>
      </c>
      <c r="K2247" s="2">
        <f t="shared" si="855"/>
        <v>0.7425598335067638</v>
      </c>
      <c r="L2247" s="2">
        <f t="shared" si="856"/>
        <v>0</v>
      </c>
      <c r="M2247" s="2">
        <f t="shared" si="857"/>
        <v>5.8272632674297609E-2</v>
      </c>
      <c r="N2247" s="1">
        <v>957</v>
      </c>
      <c r="O2247" s="1">
        <v>3568</v>
      </c>
      <c r="Q2247" s="61">
        <v>53</v>
      </c>
      <c r="R2247" s="61"/>
      <c r="S2247" s="61">
        <v>172</v>
      </c>
      <c r="T2247" s="61"/>
      <c r="U2247" s="61"/>
      <c r="V2247" s="61"/>
      <c r="W2247" s="61">
        <v>55</v>
      </c>
      <c r="X2247" s="61"/>
      <c r="Y2247" s="61"/>
      <c r="Z2247" s="61"/>
      <c r="BB2247" s="7">
        <f>IF(Q2247&gt;0,RANK(Q2247,(N2247:P2247,Q2247:AE2247)),0)</f>
        <v>5</v>
      </c>
      <c r="BC2247" s="7">
        <f>IF(R2247&gt;0,RANK(R2247,(N2247:P2247,Q2247:AE2247)),0)</f>
        <v>0</v>
      </c>
      <c r="BD2247" s="7">
        <f>IF(T2247&gt;0,RANK(T2247,(N2247:P2247,Q2247:AE2247)),0)</f>
        <v>0</v>
      </c>
      <c r="BE2247" s="7">
        <f>IF(S2247&gt;0,RANK(S2247,(N2247:P2247,Q2247:AE2247)),0)</f>
        <v>3</v>
      </c>
      <c r="BF2247" s="2">
        <f t="shared" si="858"/>
        <v>1.1030176899063476E-2</v>
      </c>
      <c r="BG2247" s="2">
        <f t="shared" si="859"/>
        <v>0</v>
      </c>
      <c r="BH2247" s="2">
        <f t="shared" si="860"/>
        <v>0</v>
      </c>
      <c r="BI2247" s="2">
        <f t="shared" si="861"/>
        <v>3.5796045785639961E-2</v>
      </c>
      <c r="BK2247" t="s">
        <v>169</v>
      </c>
      <c r="BL2247" t="s">
        <v>724</v>
      </c>
      <c r="BO2247" s="99">
        <v>56</v>
      </c>
      <c r="BP2247" s="97">
        <v>15</v>
      </c>
      <c r="BQ2247" s="103">
        <f t="shared" si="862"/>
        <v>56015</v>
      </c>
      <c r="BS2247" s="7" t="s">
        <v>2466</v>
      </c>
    </row>
    <row r="2248" spans="1:71" ht="14" hidden="1" customHeight="1" outlineLevel="1" x14ac:dyDescent="0.2">
      <c r="A2248" t="s">
        <v>673</v>
      </c>
      <c r="B2248" t="s">
        <v>724</v>
      </c>
      <c r="C2248" s="1">
        <f t="shared" si="853"/>
        <v>2251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0</v>
      </c>
      <c r="G2248" s="1">
        <f t="shared" si="863"/>
        <v>1239</v>
      </c>
      <c r="H2248" s="2">
        <f t="shared" si="864"/>
        <v>0.55042203465126616</v>
      </c>
      <c r="I2248" s="2"/>
      <c r="J2248" s="2">
        <f t="shared" si="854"/>
        <v>0.19680142159040426</v>
      </c>
      <c r="K2248" s="2">
        <f t="shared" si="855"/>
        <v>0.74722345624167041</v>
      </c>
      <c r="L2248" s="2">
        <f t="shared" si="856"/>
        <v>0</v>
      </c>
      <c r="M2248" s="2">
        <f t="shared" si="857"/>
        <v>5.5975122167925329E-2</v>
      </c>
      <c r="N2248" s="1">
        <v>443</v>
      </c>
      <c r="O2248" s="1">
        <v>1682</v>
      </c>
      <c r="Q2248" s="61">
        <v>41</v>
      </c>
      <c r="R2248" s="61"/>
      <c r="S2248" s="61">
        <v>79</v>
      </c>
      <c r="T2248" s="61"/>
      <c r="U2248" s="61"/>
      <c r="V2248" s="61"/>
      <c r="W2248" s="61">
        <v>6</v>
      </c>
      <c r="X2248" s="61"/>
      <c r="Y2248" s="61"/>
      <c r="Z2248" s="61"/>
      <c r="BB2248" s="7">
        <f>IF(Q2248&gt;0,RANK(Q2248,(N2248:P2248,Q2248:AE2248)),0)</f>
        <v>4</v>
      </c>
      <c r="BC2248" s="7">
        <f>IF(R2248&gt;0,RANK(R2248,(N2248:P2248,Q2248:AE2248)),0)</f>
        <v>0</v>
      </c>
      <c r="BD2248" s="7">
        <f>IF(T2248&gt;0,RANK(T2248,(N2248:P2248,Q2248:AE2248)),0)</f>
        <v>0</v>
      </c>
      <c r="BE2248" s="7">
        <f>IF(S2248&gt;0,RANK(S2248,(N2248:P2248,Q2248:AE2248)),0)</f>
        <v>3</v>
      </c>
      <c r="BF2248" s="2">
        <f t="shared" si="858"/>
        <v>1.8214127054642381E-2</v>
      </c>
      <c r="BG2248" s="2">
        <f t="shared" si="859"/>
        <v>0</v>
      </c>
      <c r="BH2248" s="2">
        <f t="shared" si="860"/>
        <v>0</v>
      </c>
      <c r="BI2248" s="2">
        <f t="shared" si="861"/>
        <v>3.5095513105286538E-2</v>
      </c>
      <c r="BK2248" t="s">
        <v>673</v>
      </c>
      <c r="BL2248" t="s">
        <v>724</v>
      </c>
      <c r="BO2248" s="99">
        <v>56</v>
      </c>
      <c r="BP2248" s="97">
        <v>17</v>
      </c>
      <c r="BQ2248" s="103">
        <f t="shared" si="862"/>
        <v>56017</v>
      </c>
      <c r="BS2248" s="7" t="s">
        <v>2466</v>
      </c>
    </row>
    <row r="2249" spans="1:71" ht="14" hidden="1" customHeight="1" outlineLevel="1" x14ac:dyDescent="0.2">
      <c r="A2249" t="s">
        <v>487</v>
      </c>
      <c r="B2249" t="s">
        <v>724</v>
      </c>
      <c r="C2249" s="1">
        <f t="shared" si="853"/>
        <v>3881</v>
      </c>
      <c r="D2249" s="7">
        <f>IF(N2249&gt;0, RANK(N2249,(N2249:P2249,Q2249:AE2249)),0)</f>
        <v>2</v>
      </c>
      <c r="E2249" s="7">
        <f>IF(O2249&gt;0,RANK(O2249,(N2249:P2249,Q2249:AE2249)),0)</f>
        <v>1</v>
      </c>
      <c r="F2249" s="7">
        <f>IF(P2249&gt;0,RANK(P2249,(N2249:P2249,Q2249:AE2249)),0)</f>
        <v>0</v>
      </c>
      <c r="G2249" s="1">
        <f t="shared" si="863"/>
        <v>2767</v>
      </c>
      <c r="H2249" s="2">
        <f t="shared" si="864"/>
        <v>0.71296057717083228</v>
      </c>
      <c r="I2249" s="2"/>
      <c r="J2249" s="2">
        <f t="shared" si="854"/>
        <v>0.12316413295542386</v>
      </c>
      <c r="K2249" s="2">
        <f t="shared" si="855"/>
        <v>0.83612471012625611</v>
      </c>
      <c r="L2249" s="2">
        <f t="shared" si="856"/>
        <v>0</v>
      </c>
      <c r="M2249" s="2">
        <f t="shared" si="857"/>
        <v>4.0711156918320057E-2</v>
      </c>
      <c r="N2249" s="1">
        <v>478</v>
      </c>
      <c r="O2249" s="1">
        <v>3245</v>
      </c>
      <c r="Q2249" s="61">
        <v>38</v>
      </c>
      <c r="R2249" s="61"/>
      <c r="S2249" s="61">
        <v>93</v>
      </c>
      <c r="T2249" s="61"/>
      <c r="U2249" s="61"/>
      <c r="V2249" s="61"/>
      <c r="W2249" s="61">
        <v>27</v>
      </c>
      <c r="X2249" s="61"/>
      <c r="Y2249" s="61"/>
      <c r="Z2249" s="61"/>
      <c r="BB2249" s="7">
        <f>IF(Q2249&gt;0,RANK(Q2249,(N2249:P2249,Q2249:AE2249)),0)</f>
        <v>4</v>
      </c>
      <c r="BC2249" s="7">
        <f>IF(R2249&gt;0,RANK(R2249,(N2249:P2249,Q2249:AE2249)),0)</f>
        <v>0</v>
      </c>
      <c r="BD2249" s="7">
        <f>IF(T2249&gt;0,RANK(T2249,(N2249:P2249,Q2249:AE2249)),0)</f>
        <v>0</v>
      </c>
      <c r="BE2249" s="7">
        <f>IF(S2249&gt;0,RANK(S2249,(N2249:P2249,Q2249:AE2249)),0)</f>
        <v>3</v>
      </c>
      <c r="BF2249" s="2">
        <f t="shared" si="858"/>
        <v>9.7912909044060806E-3</v>
      </c>
      <c r="BG2249" s="2">
        <f t="shared" si="859"/>
        <v>0</v>
      </c>
      <c r="BH2249" s="2">
        <f t="shared" si="860"/>
        <v>0</v>
      </c>
      <c r="BI2249" s="2">
        <f t="shared" si="861"/>
        <v>2.3962896160783304E-2</v>
      </c>
      <c r="BK2249" t="s">
        <v>487</v>
      </c>
      <c r="BL2249" t="s">
        <v>724</v>
      </c>
      <c r="BO2249" s="99">
        <v>56</v>
      </c>
      <c r="BP2249" s="97">
        <v>19</v>
      </c>
      <c r="BQ2249" s="103">
        <f t="shared" si="862"/>
        <v>56019</v>
      </c>
      <c r="BS2249" s="7" t="s">
        <v>2466</v>
      </c>
    </row>
    <row r="2250" spans="1:71" ht="14" hidden="1" customHeight="1" outlineLevel="1" x14ac:dyDescent="0.2">
      <c r="A2250" t="s">
        <v>674</v>
      </c>
      <c r="B2250" t="s">
        <v>724</v>
      </c>
      <c r="C2250" s="1">
        <f t="shared" si="853"/>
        <v>32702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0</v>
      </c>
      <c r="G2250" s="1">
        <f t="shared" si="863"/>
        <v>8856</v>
      </c>
      <c r="H2250" s="2">
        <f t="shared" si="864"/>
        <v>0.2708091248241698</v>
      </c>
      <c r="I2250" s="2"/>
      <c r="J2250" s="2">
        <f t="shared" si="854"/>
        <v>0.34236438138340164</v>
      </c>
      <c r="K2250" s="2">
        <f t="shared" si="855"/>
        <v>0.61317350620757138</v>
      </c>
      <c r="L2250" s="2">
        <f t="shared" si="856"/>
        <v>0</v>
      </c>
      <c r="M2250" s="2">
        <f t="shared" si="857"/>
        <v>4.4462112409026977E-2</v>
      </c>
      <c r="N2250" s="1">
        <v>11196</v>
      </c>
      <c r="O2250" s="1">
        <v>20052</v>
      </c>
      <c r="Q2250" s="61">
        <v>381</v>
      </c>
      <c r="R2250" s="61"/>
      <c r="S2250" s="61">
        <v>928</v>
      </c>
      <c r="T2250" s="61"/>
      <c r="U2250" s="61"/>
      <c r="V2250" s="61"/>
      <c r="W2250" s="61">
        <v>145</v>
      </c>
      <c r="X2250" s="61"/>
      <c r="Y2250" s="61"/>
      <c r="Z2250" s="61"/>
      <c r="BB2250" s="7">
        <f>IF(Q2250&gt;0,RANK(Q2250,(N2250:P2250,Q2250:AE2250)),0)</f>
        <v>4</v>
      </c>
      <c r="BC2250" s="7">
        <f>IF(R2250&gt;0,RANK(R2250,(N2250:P2250,Q2250:AE2250)),0)</f>
        <v>0</v>
      </c>
      <c r="BD2250" s="7">
        <f>IF(T2250&gt;0,RANK(T2250,(N2250:P2250,Q2250:AE2250)),0)</f>
        <v>0</v>
      </c>
      <c r="BE2250" s="7">
        <f>IF(S2250&gt;0,RANK(S2250,(N2250:P2250,Q2250:AE2250)),0)</f>
        <v>3</v>
      </c>
      <c r="BF2250" s="2">
        <f t="shared" si="858"/>
        <v>1.1650663567977494E-2</v>
      </c>
      <c r="BG2250" s="2">
        <f t="shared" si="859"/>
        <v>0</v>
      </c>
      <c r="BH2250" s="2">
        <f t="shared" si="860"/>
        <v>0</v>
      </c>
      <c r="BI2250" s="2">
        <f t="shared" si="861"/>
        <v>2.8377469267934684E-2</v>
      </c>
      <c r="BK2250" t="s">
        <v>674</v>
      </c>
      <c r="BL2250" t="s">
        <v>724</v>
      </c>
      <c r="BO2250" s="99">
        <v>56</v>
      </c>
      <c r="BP2250" s="97">
        <v>21</v>
      </c>
      <c r="BQ2250" s="103">
        <f t="shared" si="862"/>
        <v>56021</v>
      </c>
      <c r="BS2250" s="7" t="s">
        <v>2466</v>
      </c>
    </row>
    <row r="2251" spans="1:71" ht="14" hidden="1" customHeight="1" outlineLevel="1" x14ac:dyDescent="0.2">
      <c r="A2251" t="s">
        <v>600</v>
      </c>
      <c r="B2251" t="s">
        <v>724</v>
      </c>
      <c r="C2251" s="1">
        <f t="shared" si="853"/>
        <v>7172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863"/>
        <v>4356</v>
      </c>
      <c r="H2251" s="2">
        <f t="shared" si="864"/>
        <v>0.6073619631901841</v>
      </c>
      <c r="I2251" s="2"/>
      <c r="J2251" s="2">
        <f t="shared" si="854"/>
        <v>0.16104294478527606</v>
      </c>
      <c r="K2251" s="2">
        <f t="shared" si="855"/>
        <v>0.76840490797546013</v>
      </c>
      <c r="L2251" s="2">
        <f t="shared" si="856"/>
        <v>0</v>
      </c>
      <c r="M2251" s="2">
        <f t="shared" si="857"/>
        <v>7.055214723926384E-2</v>
      </c>
      <c r="N2251" s="1">
        <v>1155</v>
      </c>
      <c r="O2251" s="1">
        <v>5511</v>
      </c>
      <c r="Q2251" s="61">
        <v>125</v>
      </c>
      <c r="R2251" s="61"/>
      <c r="S2251" s="61">
        <v>348</v>
      </c>
      <c r="T2251" s="61"/>
      <c r="U2251" s="61"/>
      <c r="V2251" s="61"/>
      <c r="W2251" s="61">
        <v>33</v>
      </c>
      <c r="X2251" s="61"/>
      <c r="Y2251" s="61"/>
      <c r="Z2251" s="61"/>
      <c r="BB2251" s="7">
        <f>IF(Q2251&gt;0,RANK(Q2251,(N2251:P2251,Q2251:AE2251)),0)</f>
        <v>4</v>
      </c>
      <c r="BC2251" s="7">
        <f>IF(R2251&gt;0,RANK(R2251,(N2251:P2251,Q2251:AE2251)),0)</f>
        <v>0</v>
      </c>
      <c r="BD2251" s="7">
        <f>IF(T2251&gt;0,RANK(T2251,(N2251:P2251,Q2251:AE2251)),0)</f>
        <v>0</v>
      </c>
      <c r="BE2251" s="7">
        <f>IF(S2251&gt;0,RANK(S2251,(N2251:P2251,Q2251:AE2251)),0)</f>
        <v>3</v>
      </c>
      <c r="BF2251" s="2">
        <f t="shared" si="858"/>
        <v>1.7428890128276631E-2</v>
      </c>
      <c r="BG2251" s="2">
        <f t="shared" si="859"/>
        <v>0</v>
      </c>
      <c r="BH2251" s="2">
        <f t="shared" si="860"/>
        <v>0</v>
      </c>
      <c r="BI2251" s="2">
        <f t="shared" si="861"/>
        <v>4.8522030117122139E-2</v>
      </c>
      <c r="BK2251" t="s">
        <v>600</v>
      </c>
      <c r="BL2251" t="s">
        <v>724</v>
      </c>
      <c r="BO2251" s="99">
        <v>56</v>
      </c>
      <c r="BP2251" s="97">
        <v>23</v>
      </c>
      <c r="BQ2251" s="103">
        <f t="shared" si="862"/>
        <v>56023</v>
      </c>
      <c r="BS2251" s="7" t="s">
        <v>2466</v>
      </c>
    </row>
    <row r="2252" spans="1:71" ht="14" hidden="1" customHeight="1" outlineLevel="1" x14ac:dyDescent="0.2">
      <c r="A2252" t="s">
        <v>355</v>
      </c>
      <c r="B2252" t="s">
        <v>724</v>
      </c>
      <c r="C2252" s="1">
        <f t="shared" si="853"/>
        <v>24480</v>
      </c>
      <c r="D2252" s="7">
        <f>IF(N2252&gt;0, RANK(N2252,(N2252:P2252,Q2252:AE2252)),0)</f>
        <v>2</v>
      </c>
      <c r="E2252" s="7">
        <f>IF(O2252&gt;0,RANK(O2252,(N2252:P2252,Q2252:AE2252)),0)</f>
        <v>1</v>
      </c>
      <c r="F2252" s="7">
        <f>IF(P2252&gt;0,RANK(P2252,(N2252:P2252,Q2252:AE2252)),0)</f>
        <v>0</v>
      </c>
      <c r="G2252" s="1">
        <f t="shared" si="863"/>
        <v>10514</v>
      </c>
      <c r="H2252" s="2">
        <f t="shared" si="864"/>
        <v>0.42949346405228755</v>
      </c>
      <c r="I2252" s="2"/>
      <c r="J2252" s="2">
        <f t="shared" si="854"/>
        <v>0.25947712418300656</v>
      </c>
      <c r="K2252" s="2">
        <f t="shared" si="855"/>
        <v>0.68897058823529411</v>
      </c>
      <c r="L2252" s="2">
        <f t="shared" si="856"/>
        <v>0</v>
      </c>
      <c r="M2252" s="2">
        <f t="shared" si="857"/>
        <v>5.1552287581699385E-2</v>
      </c>
      <c r="N2252" s="1">
        <v>6352</v>
      </c>
      <c r="O2252" s="1">
        <v>16866</v>
      </c>
      <c r="Q2252" s="61">
        <v>344</v>
      </c>
      <c r="R2252" s="61"/>
      <c r="S2252" s="61">
        <v>754</v>
      </c>
      <c r="T2252" s="61"/>
      <c r="U2252" s="61"/>
      <c r="V2252" s="61"/>
      <c r="W2252" s="61">
        <v>164</v>
      </c>
      <c r="X2252" s="61"/>
      <c r="Y2252" s="61"/>
      <c r="Z2252" s="61"/>
      <c r="BB2252" s="7">
        <f>IF(Q2252&gt;0,RANK(Q2252,(N2252:P2252,Q2252:AE2252)),0)</f>
        <v>4</v>
      </c>
      <c r="BC2252" s="7">
        <f>IF(R2252&gt;0,RANK(R2252,(N2252:P2252,Q2252:AE2252)),0)</f>
        <v>0</v>
      </c>
      <c r="BD2252" s="7">
        <f>IF(T2252&gt;0,RANK(T2252,(N2252:P2252,Q2252:AE2252)),0)</f>
        <v>0</v>
      </c>
      <c r="BE2252" s="7">
        <f>IF(S2252&gt;0,RANK(S2252,(N2252:P2252,Q2252:AE2252)),0)</f>
        <v>3</v>
      </c>
      <c r="BF2252" s="2">
        <f t="shared" si="858"/>
        <v>1.4052287581699347E-2</v>
      </c>
      <c r="BG2252" s="2">
        <f t="shared" si="859"/>
        <v>0</v>
      </c>
      <c r="BH2252" s="2">
        <f t="shared" si="860"/>
        <v>0</v>
      </c>
      <c r="BI2252" s="2">
        <f t="shared" si="861"/>
        <v>3.0800653594771243E-2</v>
      </c>
      <c r="BK2252" t="s">
        <v>355</v>
      </c>
      <c r="BL2252" t="s">
        <v>724</v>
      </c>
      <c r="BO2252" s="99">
        <v>56</v>
      </c>
      <c r="BP2252" s="97">
        <v>25</v>
      </c>
      <c r="BQ2252" s="103">
        <f t="shared" si="862"/>
        <v>56025</v>
      </c>
      <c r="BS2252" s="7" t="s">
        <v>2466</v>
      </c>
    </row>
    <row r="2253" spans="1:71" ht="14" hidden="1" customHeight="1" outlineLevel="1" x14ac:dyDescent="0.2">
      <c r="A2253" t="s">
        <v>1861</v>
      </c>
      <c r="B2253" t="s">
        <v>724</v>
      </c>
      <c r="C2253" s="1">
        <f t="shared" si="853"/>
        <v>1160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863"/>
        <v>765</v>
      </c>
      <c r="H2253" s="2">
        <f t="shared" si="864"/>
        <v>0.65948275862068961</v>
      </c>
      <c r="I2253" s="2"/>
      <c r="J2253" s="2">
        <f t="shared" si="854"/>
        <v>0.13189655172413794</v>
      </c>
      <c r="K2253" s="2">
        <f t="shared" si="855"/>
        <v>0.79137931034482756</v>
      </c>
      <c r="L2253" s="2">
        <f t="shared" si="856"/>
        <v>0</v>
      </c>
      <c r="M2253" s="2">
        <f t="shared" si="857"/>
        <v>7.6724137931034497E-2</v>
      </c>
      <c r="N2253" s="1">
        <v>153</v>
      </c>
      <c r="O2253" s="1">
        <v>918</v>
      </c>
      <c r="Q2253" s="61">
        <v>18</v>
      </c>
      <c r="R2253" s="61"/>
      <c r="S2253" s="61">
        <v>61</v>
      </c>
      <c r="T2253" s="61"/>
      <c r="U2253" s="61"/>
      <c r="V2253" s="61"/>
      <c r="W2253" s="61">
        <v>10</v>
      </c>
      <c r="X2253" s="61"/>
      <c r="Y2253" s="61"/>
      <c r="Z2253" s="61"/>
      <c r="BB2253" s="7">
        <f>IF(Q2253&gt;0,RANK(Q2253,(N2253:P2253,Q2253:AE2253)),0)</f>
        <v>4</v>
      </c>
      <c r="BC2253" s="7">
        <f>IF(R2253&gt;0,RANK(R2253,(N2253:P2253,Q2253:AE2253)),0)</f>
        <v>0</v>
      </c>
      <c r="BD2253" s="7">
        <f>IF(T2253&gt;0,RANK(T2253,(N2253:P2253,Q2253:AE2253)),0)</f>
        <v>0</v>
      </c>
      <c r="BE2253" s="7">
        <f>IF(S2253&gt;0,RANK(S2253,(N2253:P2253,Q2253:AE2253)),0)</f>
        <v>3</v>
      </c>
      <c r="BF2253" s="2">
        <f t="shared" si="858"/>
        <v>1.5517241379310345E-2</v>
      </c>
      <c r="BG2253" s="2">
        <f t="shared" si="859"/>
        <v>0</v>
      </c>
      <c r="BH2253" s="2">
        <f t="shared" si="860"/>
        <v>0</v>
      </c>
      <c r="BI2253" s="2">
        <f t="shared" si="861"/>
        <v>5.2586206896551725E-2</v>
      </c>
      <c r="BK2253" t="s">
        <v>1861</v>
      </c>
      <c r="BL2253" t="s">
        <v>724</v>
      </c>
      <c r="BO2253" s="99">
        <v>56</v>
      </c>
      <c r="BP2253" s="97">
        <v>27</v>
      </c>
      <c r="BQ2253" s="103">
        <f t="shared" si="862"/>
        <v>56027</v>
      </c>
      <c r="BS2253" s="7" t="s">
        <v>2466</v>
      </c>
    </row>
    <row r="2254" spans="1:71" ht="14" hidden="1" customHeight="1" outlineLevel="1" x14ac:dyDescent="0.2">
      <c r="A2254" t="s">
        <v>2092</v>
      </c>
      <c r="B2254" t="s">
        <v>724</v>
      </c>
      <c r="C2254" s="1">
        <f t="shared" si="853"/>
        <v>11809</v>
      </c>
      <c r="D2254" s="7">
        <f>IF(N2254&gt;0, RANK(N2254,(N2254:P2254,Q2254:AE2254)),0)</f>
        <v>2</v>
      </c>
      <c r="E2254" s="7">
        <f>IF(O2254&gt;0,RANK(O2254,(N2254:P2254,Q2254:AE2254)),0)</f>
        <v>1</v>
      </c>
      <c r="F2254" s="7">
        <f>IF(P2254&gt;0,RANK(P2254,(N2254:P2254,Q2254:AE2254)),0)</f>
        <v>0</v>
      </c>
      <c r="G2254" s="1">
        <f t="shared" si="863"/>
        <v>6538</v>
      </c>
      <c r="H2254" s="2">
        <f t="shared" si="864"/>
        <v>0.55364552459988148</v>
      </c>
      <c r="I2254" s="2"/>
      <c r="J2254" s="2">
        <f t="shared" si="854"/>
        <v>0.19281903632822422</v>
      </c>
      <c r="K2254" s="2">
        <f t="shared" si="855"/>
        <v>0.74646456092810565</v>
      </c>
      <c r="L2254" s="2">
        <f t="shared" si="856"/>
        <v>0</v>
      </c>
      <c r="M2254" s="2">
        <f t="shared" si="857"/>
        <v>6.0716402743670073E-2</v>
      </c>
      <c r="N2254" s="1">
        <v>2277</v>
      </c>
      <c r="O2254" s="1">
        <v>8815</v>
      </c>
      <c r="Q2254" s="61">
        <v>161</v>
      </c>
      <c r="R2254" s="61"/>
      <c r="S2254" s="61">
        <v>433</v>
      </c>
      <c r="T2254" s="61"/>
      <c r="U2254" s="61"/>
      <c r="V2254" s="61"/>
      <c r="W2254" s="61">
        <v>123</v>
      </c>
      <c r="X2254" s="61"/>
      <c r="Y2254" s="61"/>
      <c r="Z2254" s="61"/>
      <c r="BB2254" s="7">
        <f>IF(Q2254&gt;0,RANK(Q2254,(N2254:P2254,Q2254:AE2254)),0)</f>
        <v>4</v>
      </c>
      <c r="BC2254" s="7">
        <f>IF(R2254&gt;0,RANK(R2254,(N2254:P2254,Q2254:AE2254)),0)</f>
        <v>0</v>
      </c>
      <c r="BD2254" s="7">
        <f>IF(T2254&gt;0,RANK(T2254,(N2254:P2254,Q2254:AE2254)),0)</f>
        <v>0</v>
      </c>
      <c r="BE2254" s="7">
        <f>IF(S2254&gt;0,RANK(S2254,(N2254:P2254,Q2254:AE2254)),0)</f>
        <v>3</v>
      </c>
      <c r="BF2254" s="2">
        <f t="shared" si="858"/>
        <v>1.3633669235328987E-2</v>
      </c>
      <c r="BG2254" s="2">
        <f t="shared" si="859"/>
        <v>0</v>
      </c>
      <c r="BH2254" s="2">
        <f t="shared" si="860"/>
        <v>0</v>
      </c>
      <c r="BI2254" s="2">
        <f t="shared" si="861"/>
        <v>3.6666948937251247E-2</v>
      </c>
      <c r="BK2254" t="s">
        <v>2092</v>
      </c>
      <c r="BL2254" t="s">
        <v>724</v>
      </c>
      <c r="BO2254" s="99">
        <v>56</v>
      </c>
      <c r="BP2254" s="97">
        <v>29</v>
      </c>
      <c r="BQ2254" s="103">
        <f t="shared" si="862"/>
        <v>56029</v>
      </c>
      <c r="BS2254" s="7" t="s">
        <v>2466</v>
      </c>
    </row>
    <row r="2255" spans="1:71" ht="14" hidden="1" customHeight="1" outlineLevel="1" x14ac:dyDescent="0.2">
      <c r="A2255" t="s">
        <v>864</v>
      </c>
      <c r="B2255" t="s">
        <v>724</v>
      </c>
      <c r="C2255" s="1">
        <f t="shared" si="853"/>
        <v>3776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0</v>
      </c>
      <c r="G2255" s="1">
        <f t="shared" si="863"/>
        <v>1799</v>
      </c>
      <c r="H2255" s="2">
        <f t="shared" si="864"/>
        <v>0.47643008474576271</v>
      </c>
      <c r="I2255" s="2"/>
      <c r="J2255" s="2">
        <f t="shared" si="854"/>
        <v>0.22378177966101695</v>
      </c>
      <c r="K2255" s="2">
        <f t="shared" si="855"/>
        <v>0.70021186440677963</v>
      </c>
      <c r="L2255" s="2">
        <f t="shared" si="856"/>
        <v>0</v>
      </c>
      <c r="M2255" s="2">
        <f t="shared" si="857"/>
        <v>7.6006355932203395E-2</v>
      </c>
      <c r="N2255" s="1">
        <v>845</v>
      </c>
      <c r="O2255" s="1">
        <v>2644</v>
      </c>
      <c r="Q2255" s="61">
        <v>59</v>
      </c>
      <c r="R2255" s="61"/>
      <c r="S2255" s="61">
        <v>206</v>
      </c>
      <c r="T2255" s="61"/>
      <c r="U2255" s="61"/>
      <c r="V2255" s="61"/>
      <c r="W2255" s="61">
        <v>22</v>
      </c>
      <c r="X2255" s="61"/>
      <c r="Y2255" s="61"/>
      <c r="Z2255" s="61"/>
      <c r="BB2255" s="7">
        <f>IF(Q2255&gt;0,RANK(Q2255,(N2255:P2255,Q2255:AE2255)),0)</f>
        <v>4</v>
      </c>
      <c r="BC2255" s="7">
        <f>IF(R2255&gt;0,RANK(R2255,(N2255:P2255,Q2255:AE2255)),0)</f>
        <v>0</v>
      </c>
      <c r="BD2255" s="7">
        <f>IF(T2255&gt;0,RANK(T2255,(N2255:P2255,Q2255:AE2255)),0)</f>
        <v>0</v>
      </c>
      <c r="BE2255" s="7">
        <f>IF(S2255&gt;0,RANK(S2255,(N2255:P2255,Q2255:AE2255)),0)</f>
        <v>3</v>
      </c>
      <c r="BF2255" s="2">
        <f t="shared" si="858"/>
        <v>1.5625E-2</v>
      </c>
      <c r="BG2255" s="2">
        <f t="shared" si="859"/>
        <v>0</v>
      </c>
      <c r="BH2255" s="2">
        <f t="shared" si="860"/>
        <v>0</v>
      </c>
      <c r="BI2255" s="2">
        <f t="shared" si="861"/>
        <v>5.4555084745762712E-2</v>
      </c>
      <c r="BK2255" t="s">
        <v>864</v>
      </c>
      <c r="BL2255" t="s">
        <v>724</v>
      </c>
      <c r="BO2255" s="99">
        <v>56</v>
      </c>
      <c r="BP2255" s="97">
        <v>31</v>
      </c>
      <c r="BQ2255" s="103">
        <f t="shared" si="862"/>
        <v>56031</v>
      </c>
      <c r="BS2255" s="7" t="s">
        <v>2466</v>
      </c>
    </row>
    <row r="2256" spans="1:71" ht="14" hidden="1" customHeight="1" outlineLevel="1" x14ac:dyDescent="0.2">
      <c r="A2256" t="s">
        <v>1057</v>
      </c>
      <c r="B2256" t="s">
        <v>724</v>
      </c>
      <c r="C2256" s="1">
        <f t="shared" si="853"/>
        <v>11814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0</v>
      </c>
      <c r="G2256" s="1">
        <f t="shared" si="863"/>
        <v>6060</v>
      </c>
      <c r="H2256" s="2">
        <f t="shared" si="864"/>
        <v>0.51295073641442357</v>
      </c>
      <c r="I2256" s="2"/>
      <c r="J2256" s="2">
        <f t="shared" si="854"/>
        <v>0.22574911122397157</v>
      </c>
      <c r="K2256" s="2">
        <f t="shared" si="855"/>
        <v>0.73869984763839514</v>
      </c>
      <c r="L2256" s="2">
        <f t="shared" si="856"/>
        <v>0</v>
      </c>
      <c r="M2256" s="2">
        <f t="shared" si="857"/>
        <v>3.5551041137633299E-2</v>
      </c>
      <c r="N2256" s="1">
        <v>2667</v>
      </c>
      <c r="O2256" s="1">
        <v>8727</v>
      </c>
      <c r="Q2256" s="61">
        <v>121</v>
      </c>
      <c r="R2256" s="61"/>
      <c r="S2256" s="61">
        <v>243</v>
      </c>
      <c r="T2256" s="61"/>
      <c r="U2256" s="61"/>
      <c r="V2256" s="61"/>
      <c r="W2256" s="61">
        <v>56</v>
      </c>
      <c r="X2256" s="61"/>
      <c r="Y2256" s="61"/>
      <c r="Z2256" s="61"/>
      <c r="BB2256" s="7">
        <f>IF(Q2256&gt;0,RANK(Q2256,(N2256:P2256,Q2256:AE2256)),0)</f>
        <v>4</v>
      </c>
      <c r="BC2256" s="7">
        <f>IF(R2256&gt;0,RANK(R2256,(N2256:P2256,Q2256:AE2256)),0)</f>
        <v>0</v>
      </c>
      <c r="BD2256" s="7">
        <f>IF(T2256&gt;0,RANK(T2256,(N2256:P2256,Q2256:AE2256)),0)</f>
        <v>0</v>
      </c>
      <c r="BE2256" s="7">
        <f>IF(S2256&gt;0,RANK(S2256,(N2256:P2256,Q2256:AE2256)),0)</f>
        <v>3</v>
      </c>
      <c r="BF2256" s="2">
        <f t="shared" si="858"/>
        <v>1.0242085661080074E-2</v>
      </c>
      <c r="BG2256" s="2">
        <f t="shared" si="859"/>
        <v>0</v>
      </c>
      <c r="BH2256" s="2">
        <f t="shared" si="860"/>
        <v>0</v>
      </c>
      <c r="BI2256" s="2">
        <f t="shared" si="861"/>
        <v>2.0568816658202132E-2</v>
      </c>
      <c r="BK2256" t="s">
        <v>1057</v>
      </c>
      <c r="BL2256" t="s">
        <v>724</v>
      </c>
      <c r="BO2256" s="99">
        <v>56</v>
      </c>
      <c r="BP2256" s="97">
        <v>33</v>
      </c>
      <c r="BQ2256" s="103">
        <f t="shared" si="862"/>
        <v>56033</v>
      </c>
      <c r="BS2256" s="7" t="s">
        <v>2466</v>
      </c>
    </row>
    <row r="2257" spans="1:71" ht="14" hidden="1" customHeight="1" outlineLevel="1" x14ac:dyDescent="0.2">
      <c r="A2257" t="s">
        <v>151</v>
      </c>
      <c r="B2257" t="s">
        <v>724</v>
      </c>
      <c r="C2257" s="1">
        <f t="shared" si="853"/>
        <v>3402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0</v>
      </c>
      <c r="G2257" s="1">
        <f t="shared" si="863"/>
        <v>2062</v>
      </c>
      <c r="H2257" s="2">
        <f t="shared" si="864"/>
        <v>0.60611405055849499</v>
      </c>
      <c r="I2257" s="2"/>
      <c r="J2257" s="2">
        <f t="shared" si="854"/>
        <v>0.17695473251028807</v>
      </c>
      <c r="K2257" s="2">
        <f t="shared" si="855"/>
        <v>0.78306878306878303</v>
      </c>
      <c r="L2257" s="2">
        <f t="shared" si="856"/>
        <v>0</v>
      </c>
      <c r="M2257" s="2">
        <f t="shared" si="857"/>
        <v>3.9976484420928937E-2</v>
      </c>
      <c r="N2257" s="1">
        <v>602</v>
      </c>
      <c r="O2257" s="1">
        <v>2664</v>
      </c>
      <c r="Q2257" s="61">
        <v>42</v>
      </c>
      <c r="R2257" s="61"/>
      <c r="S2257" s="61">
        <v>81</v>
      </c>
      <c r="T2257" s="61"/>
      <c r="U2257" s="61"/>
      <c r="V2257" s="61"/>
      <c r="W2257" s="61">
        <v>13</v>
      </c>
      <c r="X2257" s="61"/>
      <c r="Y2257" s="61"/>
      <c r="Z2257" s="61"/>
      <c r="BB2257" s="7">
        <f>IF(Q2257&gt;0,RANK(Q2257,(N2257:P2257,Q2257:AE2257)),0)</f>
        <v>4</v>
      </c>
      <c r="BC2257" s="7">
        <f>IF(R2257&gt;0,RANK(R2257,(N2257:P2257,Q2257:AE2257)),0)</f>
        <v>0</v>
      </c>
      <c r="BD2257" s="7">
        <f>IF(T2257&gt;0,RANK(T2257,(N2257:P2257,Q2257:AE2257)),0)</f>
        <v>0</v>
      </c>
      <c r="BE2257" s="7">
        <f>IF(S2257&gt;0,RANK(S2257,(N2257:P2257,Q2257:AE2257)),0)</f>
        <v>3</v>
      </c>
      <c r="BF2257" s="2">
        <f t="shared" si="858"/>
        <v>1.2345679012345678E-2</v>
      </c>
      <c r="BG2257" s="2">
        <f t="shared" si="859"/>
        <v>0</v>
      </c>
      <c r="BH2257" s="2">
        <f t="shared" si="860"/>
        <v>0</v>
      </c>
      <c r="BI2257" s="2">
        <f t="shared" si="861"/>
        <v>2.3809523809523808E-2</v>
      </c>
      <c r="BK2257" t="s">
        <v>151</v>
      </c>
      <c r="BL2257" t="s">
        <v>724</v>
      </c>
      <c r="BO2257" s="99">
        <v>56</v>
      </c>
      <c r="BP2257" s="97">
        <v>35</v>
      </c>
      <c r="BQ2257" s="103">
        <f t="shared" si="862"/>
        <v>56035</v>
      </c>
      <c r="BS2257" s="7" t="s">
        <v>2466</v>
      </c>
    </row>
    <row r="2258" spans="1:71" ht="14" hidden="1" customHeight="1" outlineLevel="1" x14ac:dyDescent="0.2">
      <c r="A2258" t="s">
        <v>152</v>
      </c>
      <c r="B2258" t="s">
        <v>724</v>
      </c>
      <c r="C2258" s="1">
        <f t="shared" si="853"/>
        <v>12933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0</v>
      </c>
      <c r="G2258" s="1">
        <f t="shared" si="863"/>
        <v>4617</v>
      </c>
      <c r="H2258" s="2">
        <f t="shared" si="864"/>
        <v>0.35699373695198328</v>
      </c>
      <c r="I2258" s="2"/>
      <c r="J2258" s="2">
        <f t="shared" si="854"/>
        <v>0.29057449934276658</v>
      </c>
      <c r="K2258" s="2">
        <f t="shared" si="855"/>
        <v>0.64756823629474991</v>
      </c>
      <c r="L2258" s="2">
        <f t="shared" si="856"/>
        <v>0</v>
      </c>
      <c r="M2258" s="2">
        <f t="shared" si="857"/>
        <v>6.1857264362483511E-2</v>
      </c>
      <c r="N2258" s="1">
        <v>3758</v>
      </c>
      <c r="O2258" s="1">
        <v>8375</v>
      </c>
      <c r="Q2258" s="61">
        <v>232</v>
      </c>
      <c r="R2258" s="61"/>
      <c r="S2258" s="61">
        <v>539</v>
      </c>
      <c r="T2258" s="61"/>
      <c r="U2258" s="61"/>
      <c r="V2258" s="61"/>
      <c r="W2258" s="61">
        <v>29</v>
      </c>
      <c r="X2258" s="61"/>
      <c r="Y2258" s="61"/>
      <c r="Z2258" s="61"/>
      <c r="BB2258" s="7">
        <f>IF(Q2258&gt;0,RANK(Q2258,(N2258:P2258,Q2258:AE2258)),0)</f>
        <v>4</v>
      </c>
      <c r="BC2258" s="7">
        <f>IF(R2258&gt;0,RANK(R2258,(N2258:P2258,Q2258:AE2258)),0)</f>
        <v>0</v>
      </c>
      <c r="BD2258" s="7">
        <f>IF(T2258&gt;0,RANK(T2258,(N2258:P2258,Q2258:AE2258)),0)</f>
        <v>0</v>
      </c>
      <c r="BE2258" s="7">
        <f>IF(S2258&gt;0,RANK(S2258,(N2258:P2258,Q2258:AE2258)),0)</f>
        <v>3</v>
      </c>
      <c r="BF2258" s="2">
        <f t="shared" si="858"/>
        <v>1.7938606665120236E-2</v>
      </c>
      <c r="BG2258" s="2">
        <f t="shared" si="859"/>
        <v>0</v>
      </c>
      <c r="BH2258" s="2">
        <f t="shared" si="860"/>
        <v>0</v>
      </c>
      <c r="BI2258" s="2">
        <f t="shared" si="861"/>
        <v>4.1676331864223308E-2</v>
      </c>
      <c r="BK2258" t="s">
        <v>152</v>
      </c>
      <c r="BL2258" t="s">
        <v>724</v>
      </c>
      <c r="BO2258" s="99">
        <v>56</v>
      </c>
      <c r="BP2258" s="97">
        <v>37</v>
      </c>
      <c r="BQ2258" s="103">
        <f t="shared" si="862"/>
        <v>56037</v>
      </c>
      <c r="BS2258" s="7" t="s">
        <v>2466</v>
      </c>
    </row>
    <row r="2259" spans="1:71" ht="14" hidden="1" customHeight="1" outlineLevel="1" x14ac:dyDescent="0.2">
      <c r="A2259" t="s">
        <v>2016</v>
      </c>
      <c r="B2259" t="s">
        <v>724</v>
      </c>
      <c r="C2259" s="1">
        <f t="shared" si="853"/>
        <v>11688</v>
      </c>
      <c r="D2259" s="7">
        <f>IF(N2259&gt;0, RANK(N2259,(N2259:P2259,Q2259:AE2259)),0)</f>
        <v>1</v>
      </c>
      <c r="E2259" s="7">
        <f>IF(O2259&gt;0,RANK(O2259,(N2259:P2259,Q2259:AE2259)),0)</f>
        <v>2</v>
      </c>
      <c r="F2259" s="7">
        <f>IF(P2259&gt;0,RANK(P2259,(N2259:P2259,Q2259:AE2259)),0)</f>
        <v>0</v>
      </c>
      <c r="G2259" s="1">
        <f t="shared" si="863"/>
        <v>1805</v>
      </c>
      <c r="H2259" s="2">
        <f t="shared" si="864"/>
        <v>0.15443189596167009</v>
      </c>
      <c r="I2259" s="2"/>
      <c r="J2259" s="2">
        <f t="shared" si="854"/>
        <v>0.5596338124572211</v>
      </c>
      <c r="K2259" s="2">
        <f t="shared" si="855"/>
        <v>0.40520191649555098</v>
      </c>
      <c r="L2259" s="2">
        <f t="shared" si="856"/>
        <v>0</v>
      </c>
      <c r="M2259" s="2">
        <f t="shared" si="857"/>
        <v>3.5164271047227913E-2</v>
      </c>
      <c r="N2259" s="1">
        <v>6541</v>
      </c>
      <c r="O2259" s="1">
        <v>4736</v>
      </c>
      <c r="Q2259" s="61">
        <v>185</v>
      </c>
      <c r="R2259" s="61"/>
      <c r="S2259" s="61">
        <v>207</v>
      </c>
      <c r="T2259" s="61"/>
      <c r="U2259" s="61"/>
      <c r="V2259" s="61"/>
      <c r="W2259" s="61">
        <v>19</v>
      </c>
      <c r="X2259" s="61"/>
      <c r="Y2259" s="61"/>
      <c r="Z2259" s="61"/>
      <c r="BB2259" s="7">
        <f>IF(Q2259&gt;0,RANK(Q2259,(N2259:P2259,Q2259:AE2259)),0)</f>
        <v>4</v>
      </c>
      <c r="BC2259" s="7">
        <f>IF(R2259&gt;0,RANK(R2259,(N2259:P2259,Q2259:AE2259)),0)</f>
        <v>0</v>
      </c>
      <c r="BD2259" s="7">
        <f>IF(T2259&gt;0,RANK(T2259,(N2259:P2259,Q2259:AE2259)),0)</f>
        <v>0</v>
      </c>
      <c r="BE2259" s="7">
        <f>IF(S2259&gt;0,RANK(S2259,(N2259:P2259,Q2259:AE2259)),0)</f>
        <v>3</v>
      </c>
      <c r="BF2259" s="2">
        <f t="shared" si="858"/>
        <v>1.5828199863107462E-2</v>
      </c>
      <c r="BG2259" s="2">
        <f t="shared" si="859"/>
        <v>0</v>
      </c>
      <c r="BH2259" s="2">
        <f t="shared" si="860"/>
        <v>0</v>
      </c>
      <c r="BI2259" s="2">
        <f t="shared" si="861"/>
        <v>1.7710472279260779E-2</v>
      </c>
      <c r="BK2259" t="s">
        <v>2016</v>
      </c>
      <c r="BL2259" t="s">
        <v>724</v>
      </c>
      <c r="BO2259" s="99">
        <v>56</v>
      </c>
      <c r="BP2259" s="97">
        <v>39</v>
      </c>
      <c r="BQ2259" s="103">
        <f t="shared" si="862"/>
        <v>56039</v>
      </c>
      <c r="BS2259" s="7" t="s">
        <v>2466</v>
      </c>
    </row>
    <row r="2260" spans="1:71" ht="14" hidden="1" customHeight="1" outlineLevel="1" x14ac:dyDescent="0.2">
      <c r="A2260" t="s">
        <v>644</v>
      </c>
      <c r="B2260" t="s">
        <v>724</v>
      </c>
      <c r="C2260" s="1">
        <f t="shared" si="853"/>
        <v>6263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0</v>
      </c>
      <c r="G2260" s="1">
        <f t="shared" si="863"/>
        <v>3251</v>
      </c>
      <c r="H2260" s="2">
        <f t="shared" si="864"/>
        <v>0.51908031294906598</v>
      </c>
      <c r="I2260" s="2"/>
      <c r="J2260" s="2">
        <f t="shared" si="854"/>
        <v>0.20692958646016285</v>
      </c>
      <c r="K2260" s="2">
        <f t="shared" si="855"/>
        <v>0.72600989940922878</v>
      </c>
      <c r="L2260" s="2">
        <f t="shared" si="856"/>
        <v>0</v>
      </c>
      <c r="M2260" s="2">
        <f t="shared" si="857"/>
        <v>6.7060514130608428E-2</v>
      </c>
      <c r="N2260" s="1">
        <v>1296</v>
      </c>
      <c r="O2260" s="1">
        <v>4547</v>
      </c>
      <c r="Q2260" s="61">
        <v>101</v>
      </c>
      <c r="R2260" s="61"/>
      <c r="S2260" s="61">
        <v>278</v>
      </c>
      <c r="T2260" s="61"/>
      <c r="U2260" s="61"/>
      <c r="V2260" s="61"/>
      <c r="W2260" s="61">
        <v>41</v>
      </c>
      <c r="X2260" s="61"/>
      <c r="Y2260" s="61"/>
      <c r="Z2260" s="61"/>
      <c r="BB2260" s="7">
        <f>IF(Q2260&gt;0,RANK(Q2260,(N2260:P2260,Q2260:AE2260)),0)</f>
        <v>4</v>
      </c>
      <c r="BC2260" s="7">
        <f>IF(R2260&gt;0,RANK(R2260,(N2260:P2260,Q2260:AE2260)),0)</f>
        <v>0</v>
      </c>
      <c r="BD2260" s="7">
        <f>IF(T2260&gt;0,RANK(T2260,(N2260:P2260,Q2260:AE2260)),0)</f>
        <v>0</v>
      </c>
      <c r="BE2260" s="7">
        <f>IF(S2260&gt;0,RANK(S2260,(N2260:P2260,Q2260:AE2260)),0)</f>
        <v>3</v>
      </c>
      <c r="BF2260" s="2">
        <f t="shared" si="858"/>
        <v>1.6126456969503433E-2</v>
      </c>
      <c r="BG2260" s="2">
        <f t="shared" si="859"/>
        <v>0</v>
      </c>
      <c r="BH2260" s="2">
        <f t="shared" si="860"/>
        <v>0</v>
      </c>
      <c r="BI2260" s="2">
        <f t="shared" si="861"/>
        <v>4.4387673638831233E-2</v>
      </c>
      <c r="BK2260" t="s">
        <v>644</v>
      </c>
      <c r="BL2260" t="s">
        <v>724</v>
      </c>
      <c r="BO2260" s="99">
        <v>56</v>
      </c>
      <c r="BP2260" s="97">
        <v>41</v>
      </c>
      <c r="BQ2260" s="103">
        <f t="shared" si="862"/>
        <v>56041</v>
      </c>
      <c r="BS2260" s="7" t="s">
        <v>2466</v>
      </c>
    </row>
    <row r="2261" spans="1:71" ht="14" hidden="1" customHeight="1" outlineLevel="1" x14ac:dyDescent="0.2">
      <c r="A2261" t="s">
        <v>2177</v>
      </c>
      <c r="B2261" t="s">
        <v>724</v>
      </c>
      <c r="C2261" s="1">
        <f t="shared" si="853"/>
        <v>3112</v>
      </c>
      <c r="D2261" s="7">
        <f>IF(N2261&gt;0, RANK(N2261,(N2261:P2261,Q2261:AE2261)),0)</f>
        <v>2</v>
      </c>
      <c r="E2261" s="7">
        <f>IF(O2261&gt;0,RANK(O2261,(N2261:P2261,Q2261:AE2261)),0)</f>
        <v>1</v>
      </c>
      <c r="F2261" s="7">
        <f>IF(P2261&gt;0,RANK(P2261,(N2261:P2261,Q2261:AE2261)),0)</f>
        <v>0</v>
      </c>
      <c r="G2261" s="1">
        <f t="shared" si="863"/>
        <v>1828</v>
      </c>
      <c r="H2261" s="2">
        <f t="shared" si="864"/>
        <v>0.58740359897172234</v>
      </c>
      <c r="I2261" s="2"/>
      <c r="J2261" s="2">
        <f t="shared" si="854"/>
        <v>0.18251928020565553</v>
      </c>
      <c r="K2261" s="2">
        <f t="shared" si="855"/>
        <v>0.76992287917737789</v>
      </c>
      <c r="L2261" s="2">
        <f t="shared" si="856"/>
        <v>0</v>
      </c>
      <c r="M2261" s="2">
        <f t="shared" si="857"/>
        <v>4.7557840616966551E-2</v>
      </c>
      <c r="N2261" s="1">
        <v>568</v>
      </c>
      <c r="O2261" s="1">
        <v>2396</v>
      </c>
      <c r="Q2261" s="61">
        <v>46</v>
      </c>
      <c r="R2261" s="61"/>
      <c r="S2261" s="61">
        <v>89</v>
      </c>
      <c r="T2261" s="61"/>
      <c r="U2261" s="61"/>
      <c r="V2261" s="61"/>
      <c r="W2261" s="61">
        <v>13</v>
      </c>
      <c r="X2261" s="61"/>
      <c r="Y2261" s="61"/>
      <c r="Z2261" s="61"/>
      <c r="BB2261" s="7">
        <f>IF(Q2261&gt;0,RANK(Q2261,(N2261:P2261,Q2261:AE2261)),0)</f>
        <v>4</v>
      </c>
      <c r="BC2261" s="7">
        <f>IF(R2261&gt;0,RANK(R2261,(N2261:P2261,Q2261:AE2261)),0)</f>
        <v>0</v>
      </c>
      <c r="BD2261" s="7">
        <f>IF(T2261&gt;0,RANK(T2261,(N2261:P2261,Q2261:AE2261)),0)</f>
        <v>0</v>
      </c>
      <c r="BE2261" s="7">
        <f>IF(S2261&gt;0,RANK(S2261,(N2261:P2261,Q2261:AE2261)),0)</f>
        <v>3</v>
      </c>
      <c r="BF2261" s="2">
        <f t="shared" si="858"/>
        <v>1.4781491002570694E-2</v>
      </c>
      <c r="BG2261" s="2">
        <f t="shared" si="859"/>
        <v>0</v>
      </c>
      <c r="BH2261" s="2">
        <f t="shared" si="860"/>
        <v>0</v>
      </c>
      <c r="BI2261" s="2">
        <f t="shared" si="861"/>
        <v>2.859897172236504E-2</v>
      </c>
      <c r="BK2261" t="s">
        <v>2177</v>
      </c>
      <c r="BL2261" t="s">
        <v>724</v>
      </c>
      <c r="BO2261" s="99">
        <v>56</v>
      </c>
      <c r="BP2261" s="97">
        <v>43</v>
      </c>
      <c r="BQ2261" s="103">
        <f t="shared" si="862"/>
        <v>56043</v>
      </c>
      <c r="BS2261" s="7" t="s">
        <v>2466</v>
      </c>
    </row>
    <row r="2262" spans="1:71" ht="14" hidden="1" customHeight="1" outlineLevel="1" x14ac:dyDescent="0.2">
      <c r="A2262" t="s">
        <v>2407</v>
      </c>
      <c r="B2262" t="s">
        <v>724</v>
      </c>
      <c r="C2262" s="1">
        <f t="shared" si="853"/>
        <v>2704</v>
      </c>
      <c r="D2262" s="7">
        <f>IF(N2262&gt;0, RANK(N2262,(N2262:P2262,Q2262:AE2262)),0)</f>
        <v>2</v>
      </c>
      <c r="E2262" s="7">
        <f>IF(O2262&gt;0,RANK(O2262,(N2262:P2262,Q2262:AE2262)),0)</f>
        <v>1</v>
      </c>
      <c r="F2262" s="7">
        <f>IF(P2262&gt;0,RANK(P2262,(N2262:P2262,Q2262:AE2262)),0)</f>
        <v>0</v>
      </c>
      <c r="G2262" s="1">
        <f t="shared" si="863"/>
        <v>1777</v>
      </c>
      <c r="H2262" s="2">
        <f t="shared" si="864"/>
        <v>0.65717455621301779</v>
      </c>
      <c r="I2262" s="2"/>
      <c r="J2262" s="2">
        <f t="shared" si="854"/>
        <v>0.128698224852071</v>
      </c>
      <c r="K2262" s="2">
        <f t="shared" si="855"/>
        <v>0.78587278106508873</v>
      </c>
      <c r="L2262" s="2">
        <f t="shared" si="856"/>
        <v>0</v>
      </c>
      <c r="M2262" s="2">
        <f t="shared" si="857"/>
        <v>8.5428994082840326E-2</v>
      </c>
      <c r="N2262" s="1">
        <v>348</v>
      </c>
      <c r="O2262" s="1">
        <v>2125</v>
      </c>
      <c r="Q2262" s="61">
        <v>23</v>
      </c>
      <c r="R2262" s="61"/>
      <c r="S2262" s="61">
        <v>186</v>
      </c>
      <c r="T2262" s="61"/>
      <c r="U2262" s="61"/>
      <c r="V2262" s="61"/>
      <c r="W2262" s="61">
        <v>22</v>
      </c>
      <c r="X2262" s="61"/>
      <c r="Y2262" s="61"/>
      <c r="Z2262" s="61"/>
      <c r="BB2262" s="7">
        <f>IF(Q2262&gt;0,RANK(Q2262,(N2262:P2262,Q2262:AE2262)),0)</f>
        <v>4</v>
      </c>
      <c r="BC2262" s="7">
        <f>IF(R2262&gt;0,RANK(R2262,(N2262:P2262,Q2262:AE2262)),0)</f>
        <v>0</v>
      </c>
      <c r="BD2262" s="7">
        <f>IF(T2262&gt;0,RANK(T2262,(N2262:P2262,Q2262:AE2262)),0)</f>
        <v>0</v>
      </c>
      <c r="BE2262" s="7">
        <f>IF(S2262&gt;0,RANK(S2262,(N2262:P2262,Q2262:AE2262)),0)</f>
        <v>3</v>
      </c>
      <c r="BF2262" s="2">
        <f t="shared" si="858"/>
        <v>8.5059171597633137E-3</v>
      </c>
      <c r="BG2262" s="2">
        <f t="shared" si="859"/>
        <v>0</v>
      </c>
      <c r="BH2262" s="2">
        <f t="shared" si="860"/>
        <v>0</v>
      </c>
      <c r="BI2262" s="2">
        <f t="shared" si="861"/>
        <v>6.8786982248520714E-2</v>
      </c>
      <c r="BK2262" t="s">
        <v>2407</v>
      </c>
      <c r="BL2262" t="s">
        <v>724</v>
      </c>
      <c r="BO2262" s="99">
        <v>56</v>
      </c>
      <c r="BP2262" s="97">
        <v>45</v>
      </c>
      <c r="BQ2262" s="103">
        <f t="shared" si="862"/>
        <v>56045</v>
      </c>
      <c r="BS2262" s="7" t="s">
        <v>2466</v>
      </c>
    </row>
    <row r="2263" spans="1:71" ht="14" customHeight="1" collapsed="1" x14ac:dyDescent="0.2">
      <c r="A2263" t="s">
        <v>249</v>
      </c>
      <c r="B2263" t="s">
        <v>260</v>
      </c>
      <c r="C2263" s="1">
        <f t="shared" si="853"/>
        <v>203238</v>
      </c>
      <c r="D2263" s="7">
        <f>IF(N2263&gt;0, RANK(N2263,(N2263:P2263,Q2263:AE2263)),0)</f>
        <v>2</v>
      </c>
      <c r="E2263" s="7">
        <f>IF(O2263&gt;0,RANK(O2263,(N2263:P2263,Q2263:AE2263)),0)</f>
        <v>1</v>
      </c>
      <c r="F2263" s="7">
        <f>IF(P2263&gt;0,RANK(P2263,(N2263:P2263,Q2263:AE2263)),0)</f>
        <v>0</v>
      </c>
      <c r="G2263" s="1">
        <f t="shared" si="863"/>
        <v>80447</v>
      </c>
      <c r="H2263" s="2">
        <f t="shared" si="864"/>
        <v>0.39582656786624548</v>
      </c>
      <c r="I2263" s="2"/>
      <c r="J2263" s="2">
        <f t="shared" si="854"/>
        <v>0.27536681132465385</v>
      </c>
      <c r="K2263" s="2">
        <f t="shared" si="855"/>
        <v>0.67119337919089939</v>
      </c>
      <c r="L2263" s="2">
        <f t="shared" si="856"/>
        <v>0</v>
      </c>
      <c r="M2263" s="2">
        <f t="shared" si="857"/>
        <v>5.343980948444671E-2</v>
      </c>
      <c r="N2263" s="1">
        <f>SUM(N2240:N2262)</f>
        <v>55965</v>
      </c>
      <c r="O2263" s="1">
        <f t="shared" ref="O2263:W2263" si="865">SUM(O2240:O2262)</f>
        <v>136412</v>
      </c>
      <c r="Q2263" s="1">
        <f t="shared" si="865"/>
        <v>3010</v>
      </c>
      <c r="S2263" s="1">
        <f t="shared" si="865"/>
        <v>6751</v>
      </c>
      <c r="W2263" s="1">
        <f t="shared" si="865"/>
        <v>1100</v>
      </c>
      <c r="BB2263" s="7">
        <f>IF(Q2263&gt;0,RANK(Q2263,(N2263:P2263,Q2263:AE2263)),0)</f>
        <v>4</v>
      </c>
      <c r="BC2263" s="7">
        <f>IF(R2263&gt;0,RANK(R2263,(N2263:P2263,Q2263:AE2263)),0)</f>
        <v>0</v>
      </c>
      <c r="BD2263" s="7">
        <f>IF(T2263&gt;0,RANK(T2263,(N2263:P2263,Q2263:AE2263)),0)</f>
        <v>0</v>
      </c>
      <c r="BE2263" s="7">
        <f>IF(S2263&gt;0,RANK(S2263,(N2263:P2263,Q2263:AE2263)),0)</f>
        <v>3</v>
      </c>
      <c r="BF2263" s="2">
        <f t="shared" si="858"/>
        <v>1.4810222497761245E-2</v>
      </c>
      <c r="BG2263" s="2">
        <f t="shared" si="859"/>
        <v>0</v>
      </c>
      <c r="BH2263" s="2">
        <f t="shared" si="860"/>
        <v>0</v>
      </c>
      <c r="BI2263" s="2">
        <f t="shared" si="861"/>
        <v>3.3217213316407368E-2</v>
      </c>
      <c r="BK2263" t="s">
        <v>249</v>
      </c>
      <c r="BL2263" t="s">
        <v>260</v>
      </c>
      <c r="BO2263" s="99">
        <v>56</v>
      </c>
      <c r="BP2263" s="97"/>
      <c r="BQ2263" s="99">
        <v>56</v>
      </c>
      <c r="BS2263" s="7" t="s">
        <v>887</v>
      </c>
    </row>
    <row r="2264" spans="1:71" ht="14" customHeight="1" x14ac:dyDescent="0.2">
      <c r="C2264" s="1"/>
      <c r="E2264" s="7"/>
      <c r="F2264" s="7"/>
      <c r="I2264" s="2"/>
      <c r="Q2264" s="61"/>
      <c r="R2264" s="61"/>
      <c r="S2264" s="61"/>
      <c r="T2264" s="61"/>
      <c r="U2264" s="61"/>
      <c r="V2264" s="61"/>
      <c r="W2264" s="61"/>
      <c r="X2264" s="61"/>
      <c r="Y2264" s="61"/>
      <c r="Z2264" s="61"/>
      <c r="BB2264" s="7"/>
      <c r="BC2264" s="7"/>
      <c r="BD2264" s="7"/>
      <c r="BE2264" s="7"/>
      <c r="BO2264" s="99"/>
      <c r="BP2264" s="97"/>
    </row>
  </sheetData>
  <phoneticPr fontId="9"/>
  <conditionalFormatting sqref="D2605:D2623 D3:D952 D954:D2266">
    <cfRule type="cellIs" dxfId="226" priority="13" stopIfTrue="1" operator="equal">
      <formula>1</formula>
    </cfRule>
    <cfRule type="cellIs" dxfId="225" priority="14" stopIfTrue="1" operator="equal">
      <formula>3</formula>
    </cfRule>
  </conditionalFormatting>
  <conditionalFormatting sqref="E2605:E2623 E3:E952 E954:E2266">
    <cfRule type="cellIs" dxfId="224" priority="15" stopIfTrue="1" operator="equal">
      <formula>1</formula>
    </cfRule>
    <cfRule type="cellIs" dxfId="223" priority="16" stopIfTrue="1" operator="equal">
      <formula>3</formula>
    </cfRule>
  </conditionalFormatting>
  <conditionalFormatting sqref="BB3:BE70 F2605:F2623 BB2605:BE2623 BB72:BE952 F3:F952 BB954:BE2266 F954:F2266">
    <cfRule type="cellIs" dxfId="222" priority="17" stopIfTrue="1" operator="equal">
      <formula>1</formula>
    </cfRule>
    <cfRule type="cellIs" dxfId="221" priority="18" stopIfTrue="1" operator="equal">
      <formula>3</formula>
    </cfRule>
  </conditionalFormatting>
  <conditionalFormatting sqref="G1:G2">
    <cfRule type="expression" dxfId="220" priority="19" stopIfTrue="1">
      <formula>IF(D1=1,1,0)</formula>
    </cfRule>
    <cfRule type="expression" dxfId="219" priority="20" stopIfTrue="1">
      <formula>IF(E1=1,1,0)</formula>
    </cfRule>
  </conditionalFormatting>
  <conditionalFormatting sqref="H1:H2 H2267:H65538">
    <cfRule type="expression" dxfId="218" priority="21" stopIfTrue="1">
      <formula>IF(D1=1,1,0)</formula>
    </cfRule>
    <cfRule type="expression" dxfId="217" priority="22" stopIfTrue="1">
      <formula>IF(E1=1,1,0)</formula>
    </cfRule>
  </conditionalFormatting>
  <conditionalFormatting sqref="G3:G952 G954:G2266">
    <cfRule type="expression" dxfId="216" priority="23" stopIfTrue="1">
      <formula>IF(AND(G3&gt;0,D3=1),1,0)</formula>
    </cfRule>
    <cfRule type="expression" dxfId="215" priority="24" stopIfTrue="1">
      <formula>IF(AND(G3&gt;0,E3=1),1,0)</formula>
    </cfRule>
    <cfRule type="expression" dxfId="214" priority="25" stopIfTrue="1">
      <formula>IF(AND(G3&gt;0,F3=1),1,0)</formula>
    </cfRule>
  </conditionalFormatting>
  <conditionalFormatting sqref="H3:H952 H954:H2266">
    <cfRule type="expression" dxfId="213" priority="26" stopIfTrue="1">
      <formula>IF(AND(G3&gt;0,D3=1),1,0)</formula>
    </cfRule>
    <cfRule type="expression" dxfId="212" priority="27" stopIfTrue="1">
      <formula>IF(AND(G3&gt;0,E3=1),1,0)</formula>
    </cfRule>
    <cfRule type="expression" dxfId="211" priority="28" stopIfTrue="1">
      <formula>IF(AND(G3&gt;0,F3=1),1,0)</formula>
    </cfRule>
  </conditionalFormatting>
  <conditionalFormatting sqref="D953">
    <cfRule type="cellIs" dxfId="210" priority="1" stopIfTrue="1" operator="equal">
      <formula>1</formula>
    </cfRule>
    <cfRule type="cellIs" dxfId="209" priority="2" stopIfTrue="1" operator="equal">
      <formula>3</formula>
    </cfRule>
  </conditionalFormatting>
  <conditionalFormatting sqref="E953">
    <cfRule type="cellIs" dxfId="208" priority="3" stopIfTrue="1" operator="equal">
      <formula>1</formula>
    </cfRule>
    <cfRule type="cellIs" dxfId="207" priority="4" stopIfTrue="1" operator="equal">
      <formula>3</formula>
    </cfRule>
  </conditionalFormatting>
  <conditionalFormatting sqref="BB953:BE953 F953">
    <cfRule type="cellIs" dxfId="206" priority="5" stopIfTrue="1" operator="equal">
      <formula>1</formula>
    </cfRule>
    <cfRule type="cellIs" dxfId="205" priority="6" stopIfTrue="1" operator="equal">
      <formula>3</formula>
    </cfRule>
  </conditionalFormatting>
  <conditionalFormatting sqref="G953">
    <cfRule type="expression" dxfId="204" priority="7" stopIfTrue="1">
      <formula>IF(AND(G953&gt;0,D953=1),1,0)</formula>
    </cfRule>
    <cfRule type="expression" dxfId="203" priority="8" stopIfTrue="1">
      <formula>IF(AND(G953&gt;0,E953=1),1,0)</formula>
    </cfRule>
    <cfRule type="expression" dxfId="202" priority="9" stopIfTrue="1">
      <formula>IF(AND(G953&gt;0,F953=1),1,0)</formula>
    </cfRule>
  </conditionalFormatting>
  <conditionalFormatting sqref="H953">
    <cfRule type="expression" dxfId="201" priority="10" stopIfTrue="1">
      <formula>IF(AND(G953&gt;0,D953=1),1,0)</formula>
    </cfRule>
    <cfRule type="expression" dxfId="200" priority="11" stopIfTrue="1">
      <formula>IF(AND(G953&gt;0,E953=1),1,0)</formula>
    </cfRule>
    <cfRule type="expression" dxfId="199" priority="12" stopIfTrue="1">
      <formula>IF(AND(G953&gt;0,F953=1),1,0)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V1664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C1682" sqref="C1682"/>
    </sheetView>
  </sheetViews>
  <sheetFormatPr baseColWidth="10" defaultRowHeight="14" outlineLevelRow="1" x14ac:dyDescent="0.2"/>
  <cols>
    <col min="1" max="1" width="16.28515625" customWidth="1"/>
    <col min="2" max="2" width="2.42578125" style="58" customWidth="1"/>
    <col min="3" max="3" width="10.7109375" style="58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1" customWidth="1"/>
    <col min="18" max="31" width="8.7109375" style="1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7" max="37" width="3" style="99" bestFit="1" customWidth="1"/>
    <col min="38" max="38" width="4" style="97" bestFit="1" customWidth="1"/>
    <col min="39" max="39" width="4.140625" style="97" bestFit="1" customWidth="1"/>
    <col min="40" max="40" width="8.42578125" style="96" bestFit="1" customWidth="1"/>
    <col min="41" max="41" width="6" bestFit="1" customWidth="1"/>
  </cols>
  <sheetData>
    <row r="1" spans="1:48" x14ac:dyDescent="0.2">
      <c r="A1" s="58" t="s">
        <v>1274</v>
      </c>
      <c r="C1" s="25" t="s">
        <v>2184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1214</v>
      </c>
      <c r="H1" s="2" t="s">
        <v>240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1" t="str">
        <f>County!Q1</f>
        <v>Libertarian</v>
      </c>
      <c r="R1" s="1" t="str">
        <f>County!R1</f>
        <v>Green</v>
      </c>
      <c r="S1" s="1" t="str">
        <f>County!S1</f>
        <v>Constitution</v>
      </c>
      <c r="T1" s="1" t="str">
        <f>County!T1</f>
        <v>Ind. American</v>
      </c>
      <c r="U1" s="1" t="str">
        <f>County!U1</f>
        <v>Reform</v>
      </c>
      <c r="V1" s="1" t="str">
        <f>County!V1</f>
        <v>Lberty Union</v>
      </c>
      <c r="W1" s="1" t="str">
        <f>County!W1</f>
        <v>Write-ins</v>
      </c>
      <c r="X1" s="1" t="str">
        <f>County!X1</f>
        <v>State1</v>
      </c>
      <c r="Y1" s="1" t="str">
        <f>County!Y1</f>
        <v>State2</v>
      </c>
      <c r="Z1" s="1" t="str">
        <f>County!Z1</f>
        <v>State3</v>
      </c>
      <c r="AA1" s="1" t="str">
        <f>County!AA1</f>
        <v>State4</v>
      </c>
      <c r="AB1" s="1" t="str">
        <f>County!AB1</f>
        <v>State5</v>
      </c>
      <c r="AC1" s="1" t="str">
        <f>County!AC1</f>
        <v>State6</v>
      </c>
      <c r="AD1" s="1" t="str">
        <f>County!AD1</f>
        <v>State7</v>
      </c>
      <c r="AE1" s="1" t="str">
        <f>County!AE1</f>
        <v>State8</v>
      </c>
      <c r="AG1" t="s">
        <v>1274</v>
      </c>
      <c r="AH1" t="s">
        <v>2466</v>
      </c>
      <c r="AI1" t="s">
        <v>385</v>
      </c>
      <c r="AK1" s="98" t="s">
        <v>290</v>
      </c>
      <c r="AL1" s="97" t="s">
        <v>291</v>
      </c>
      <c r="AM1" s="97" t="s">
        <v>1929</v>
      </c>
      <c r="AN1" s="96" t="s">
        <v>1930</v>
      </c>
      <c r="AO1" t="s">
        <v>1254</v>
      </c>
      <c r="AP1" t="s">
        <v>1640</v>
      </c>
      <c r="AQ1" s="7" t="s">
        <v>2203</v>
      </c>
    </row>
    <row r="2" spans="1:48" x14ac:dyDescent="0.2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AS2" t="s">
        <v>38</v>
      </c>
      <c r="AT2" t="s">
        <v>125</v>
      </c>
      <c r="AU2" t="s">
        <v>59</v>
      </c>
      <c r="AV2" t="s">
        <v>2604</v>
      </c>
    </row>
    <row r="3" spans="1:48" hidden="1" outlineLevel="1" x14ac:dyDescent="0.2">
      <c r="A3" t="s">
        <v>1715</v>
      </c>
      <c r="B3" s="9" t="s">
        <v>723</v>
      </c>
      <c r="C3" s="1">
        <f t="shared" ref="C3:C65" si="0">SUM(N3:AE3)</f>
        <v>1653</v>
      </c>
      <c r="D3" s="7">
        <f t="shared" ref="D3:D34" si="1">RANK(N3,(N3:AE3))</f>
        <v>2</v>
      </c>
      <c r="E3" s="7">
        <f t="shared" ref="E3:E34" si="2">RANK(O3,(N3:AE3))</f>
        <v>1</v>
      </c>
      <c r="F3" s="7">
        <f t="shared" ref="F3:F34" si="3">IF(P3&gt;0,RANK(P3,(N3:AE3)),0)</f>
        <v>3</v>
      </c>
      <c r="G3" s="1">
        <f>MAX(N3:P3)-LARGE(N3:P3,2)</f>
        <v>255</v>
      </c>
      <c r="H3" s="2">
        <f>G3/C3</f>
        <v>0.15426497277676951</v>
      </c>
      <c r="I3" s="8"/>
      <c r="J3" s="2">
        <f t="shared" ref="J3:J65" si="4">IF(C3=0,"-",N3/C3)</f>
        <v>0.38535995160314579</v>
      </c>
      <c r="K3" s="2">
        <f t="shared" ref="K3:K65" si="5">IF(C3=0,"-",O3/C3)</f>
        <v>0.53962492437991527</v>
      </c>
      <c r="L3" s="2">
        <f t="shared" ref="L3:L65" si="6">IF(C3=0,"-",P3/C3)</f>
        <v>7.0780399274047182E-2</v>
      </c>
      <c r="M3" s="2">
        <f t="shared" ref="M3:M65" si="7">IF(C3=0,"-",(1-J3-K3-L3))</f>
        <v>4.2347247428917018E-3</v>
      </c>
      <c r="N3" s="1">
        <f>AS3+AT3</f>
        <v>637</v>
      </c>
      <c r="O3" s="1">
        <f>AU3+AV3</f>
        <v>892</v>
      </c>
      <c r="P3" s="1">
        <v>117</v>
      </c>
      <c r="Q3" s="1">
        <v>6</v>
      </c>
      <c r="X3" s="1">
        <v>1</v>
      </c>
      <c r="Y3" s="1">
        <v>0</v>
      </c>
      <c r="AG3" t="str">
        <f>A3</f>
        <v>Andover</v>
      </c>
      <c r="AH3" t="s">
        <v>1796</v>
      </c>
      <c r="AI3" s="9">
        <v>2</v>
      </c>
      <c r="AK3" s="99">
        <v>9</v>
      </c>
      <c r="AL3" s="97">
        <v>13</v>
      </c>
      <c r="AM3" s="97">
        <v>5</v>
      </c>
      <c r="AN3" s="96">
        <v>1080</v>
      </c>
      <c r="AO3" s="96">
        <f>1000*AK3+AL3</f>
        <v>9013</v>
      </c>
      <c r="AP3" t="s">
        <v>1274</v>
      </c>
      <c r="AQ3">
        <f t="shared" ref="AQ3:AQ66" si="8">AK3*100000+AN3</f>
        <v>901080</v>
      </c>
      <c r="AS3" s="1">
        <v>618</v>
      </c>
      <c r="AT3" s="1">
        <v>19</v>
      </c>
      <c r="AU3" s="1">
        <v>863</v>
      </c>
      <c r="AV3" s="1">
        <v>29</v>
      </c>
    </row>
    <row r="4" spans="1:48" hidden="1" outlineLevel="1" x14ac:dyDescent="0.2">
      <c r="A4" t="s">
        <v>1004</v>
      </c>
      <c r="B4" s="9" t="s">
        <v>723</v>
      </c>
      <c r="C4" s="1">
        <f t="shared" si="0"/>
        <v>6245</v>
      </c>
      <c r="D4" s="7">
        <f t="shared" si="1"/>
        <v>2</v>
      </c>
      <c r="E4" s="7">
        <f t="shared" si="2"/>
        <v>1</v>
      </c>
      <c r="F4" s="7">
        <f t="shared" si="3"/>
        <v>3</v>
      </c>
      <c r="G4" s="1">
        <f t="shared" ref="G4:G67" si="9">MAX(N4:P4)-LARGE(N4:P4,2)</f>
        <v>597</v>
      </c>
      <c r="H4" s="2">
        <f t="shared" ref="H4:H67" si="10">G4/C4</f>
        <v>9.5596477181745396E-2</v>
      </c>
      <c r="I4" s="8"/>
      <c r="J4" s="2">
        <f t="shared" si="4"/>
        <v>0.43282626100880706</v>
      </c>
      <c r="K4" s="2">
        <f t="shared" si="5"/>
        <v>0.52842273819055241</v>
      </c>
      <c r="L4" s="2">
        <f t="shared" si="6"/>
        <v>3.2185748598879106E-2</v>
      </c>
      <c r="M4" s="2">
        <f t="shared" si="7"/>
        <v>6.5652522017614276E-3</v>
      </c>
      <c r="N4" s="1">
        <f t="shared" ref="N4:N67" si="11">AS4+AT4</f>
        <v>2703</v>
      </c>
      <c r="O4" s="1">
        <f t="shared" ref="O4:O67" si="12">AU4+AV4</f>
        <v>3300</v>
      </c>
      <c r="P4" s="1">
        <v>201</v>
      </c>
      <c r="Q4" s="1">
        <v>35</v>
      </c>
      <c r="X4" s="1">
        <v>6</v>
      </c>
      <c r="Y4" s="1">
        <v>0</v>
      </c>
      <c r="AG4" t="str">
        <f t="shared" ref="AG4:AG67" si="13">A4</f>
        <v>Ansonia</v>
      </c>
      <c r="AH4" t="s">
        <v>1488</v>
      </c>
      <c r="AI4" s="9">
        <v>3</v>
      </c>
      <c r="AK4" s="99">
        <v>9</v>
      </c>
      <c r="AL4" s="97">
        <v>9</v>
      </c>
      <c r="AM4" s="97">
        <v>5</v>
      </c>
      <c r="AN4" s="96">
        <v>1220</v>
      </c>
      <c r="AO4" s="96">
        <f t="shared" ref="AO4:AO67" si="14">1000*AK4+AL4</f>
        <v>9009</v>
      </c>
      <c r="AP4" t="s">
        <v>1274</v>
      </c>
      <c r="AQ4">
        <f t="shared" si="8"/>
        <v>901220</v>
      </c>
      <c r="AS4" s="1">
        <v>2603</v>
      </c>
      <c r="AT4" s="1">
        <v>100</v>
      </c>
      <c r="AU4" s="1">
        <v>3160</v>
      </c>
      <c r="AV4" s="1">
        <v>140</v>
      </c>
    </row>
    <row r="5" spans="1:48" hidden="1" outlineLevel="1" x14ac:dyDescent="0.2">
      <c r="A5" t="s">
        <v>173</v>
      </c>
      <c r="B5" s="9" t="s">
        <v>723</v>
      </c>
      <c r="C5" s="1">
        <f t="shared" si="0"/>
        <v>2055</v>
      </c>
      <c r="D5" s="7">
        <f t="shared" si="1"/>
        <v>2</v>
      </c>
      <c r="E5" s="7">
        <f t="shared" si="2"/>
        <v>1</v>
      </c>
      <c r="F5" s="7">
        <f t="shared" si="3"/>
        <v>3</v>
      </c>
      <c r="G5" s="1">
        <f t="shared" si="9"/>
        <v>3</v>
      </c>
      <c r="H5" s="2">
        <f t="shared" si="10"/>
        <v>1.4598540145985401E-3</v>
      </c>
      <c r="I5" s="8"/>
      <c r="J5" s="2">
        <f t="shared" si="4"/>
        <v>0.4681265206812652</v>
      </c>
      <c r="K5" s="2">
        <f t="shared" si="5"/>
        <v>0.46958637469586373</v>
      </c>
      <c r="L5" s="2">
        <f t="shared" si="6"/>
        <v>5.4987834549878344E-2</v>
      </c>
      <c r="M5" s="2">
        <f t="shared" si="7"/>
        <v>7.299270072992671E-3</v>
      </c>
      <c r="N5" s="1">
        <f t="shared" si="11"/>
        <v>962</v>
      </c>
      <c r="O5" s="1">
        <f t="shared" si="12"/>
        <v>965</v>
      </c>
      <c r="P5" s="1">
        <v>113</v>
      </c>
      <c r="Q5" s="1">
        <v>10</v>
      </c>
      <c r="X5" s="1">
        <v>5</v>
      </c>
      <c r="Y5" s="1">
        <v>0</v>
      </c>
      <c r="AG5" t="str">
        <f t="shared" si="13"/>
        <v>Ashford</v>
      </c>
      <c r="AH5" t="s">
        <v>2145</v>
      </c>
      <c r="AI5" s="9">
        <v>2</v>
      </c>
      <c r="AK5" s="99">
        <v>9</v>
      </c>
      <c r="AL5" s="97">
        <v>15</v>
      </c>
      <c r="AM5" s="97">
        <v>5</v>
      </c>
      <c r="AN5" s="96">
        <v>1430</v>
      </c>
      <c r="AO5" s="96">
        <f t="shared" si="14"/>
        <v>9015</v>
      </c>
      <c r="AP5" t="s">
        <v>1274</v>
      </c>
      <c r="AQ5">
        <f t="shared" si="8"/>
        <v>901430</v>
      </c>
      <c r="AS5" s="1">
        <v>925</v>
      </c>
      <c r="AT5" s="1">
        <v>37</v>
      </c>
      <c r="AU5" s="1">
        <v>925</v>
      </c>
      <c r="AV5" s="1">
        <v>40</v>
      </c>
    </row>
    <row r="6" spans="1:48" hidden="1" outlineLevel="1" x14ac:dyDescent="0.2">
      <c r="A6" t="s">
        <v>775</v>
      </c>
      <c r="B6" s="9" t="s">
        <v>723</v>
      </c>
      <c r="C6" s="1">
        <f t="shared" si="0"/>
        <v>9759</v>
      </c>
      <c r="D6" s="7">
        <f t="shared" si="1"/>
        <v>2</v>
      </c>
      <c r="E6" s="7">
        <f t="shared" si="2"/>
        <v>1</v>
      </c>
      <c r="F6" s="7">
        <f t="shared" si="3"/>
        <v>3</v>
      </c>
      <c r="G6" s="1">
        <f t="shared" si="9"/>
        <v>646</v>
      </c>
      <c r="H6" s="2">
        <f t="shared" si="10"/>
        <v>6.6195306896198375E-2</v>
      </c>
      <c r="I6" s="8"/>
      <c r="J6" s="2">
        <f t="shared" si="4"/>
        <v>0.43160159852443897</v>
      </c>
      <c r="K6" s="2">
        <f t="shared" si="5"/>
        <v>0.49779690542063737</v>
      </c>
      <c r="L6" s="2">
        <f t="shared" si="6"/>
        <v>6.6912593503432732E-2</v>
      </c>
      <c r="M6" s="2">
        <f t="shared" si="7"/>
        <v>3.6889025514908746E-3</v>
      </c>
      <c r="N6" s="1">
        <f t="shared" si="11"/>
        <v>4212</v>
      </c>
      <c r="O6" s="1">
        <f t="shared" si="12"/>
        <v>4858</v>
      </c>
      <c r="P6" s="1">
        <v>653</v>
      </c>
      <c r="Q6" s="1">
        <v>29</v>
      </c>
      <c r="X6" s="1">
        <v>7</v>
      </c>
      <c r="Y6" s="1">
        <v>0</v>
      </c>
      <c r="AG6" t="str">
        <f t="shared" si="13"/>
        <v>Avon</v>
      </c>
      <c r="AH6" t="s">
        <v>1324</v>
      </c>
      <c r="AI6" s="9">
        <v>5</v>
      </c>
      <c r="AK6" s="99">
        <v>9</v>
      </c>
      <c r="AL6" s="97">
        <v>3</v>
      </c>
      <c r="AM6" s="97">
        <v>5</v>
      </c>
      <c r="AN6" s="96">
        <v>2060</v>
      </c>
      <c r="AO6" s="96">
        <f t="shared" si="14"/>
        <v>9003</v>
      </c>
      <c r="AP6" t="s">
        <v>1274</v>
      </c>
      <c r="AQ6">
        <f t="shared" si="8"/>
        <v>902060</v>
      </c>
      <c r="AS6" s="1">
        <v>4136</v>
      </c>
      <c r="AT6" s="1">
        <v>76</v>
      </c>
      <c r="AU6" s="1">
        <v>4714</v>
      </c>
      <c r="AV6" s="1">
        <v>144</v>
      </c>
    </row>
    <row r="7" spans="1:48" hidden="1" outlineLevel="1" x14ac:dyDescent="0.2">
      <c r="A7" t="s">
        <v>2340</v>
      </c>
      <c r="B7" s="9" t="s">
        <v>723</v>
      </c>
      <c r="C7" s="1">
        <f t="shared" si="0"/>
        <v>2002</v>
      </c>
      <c r="D7" s="7">
        <f t="shared" si="1"/>
        <v>2</v>
      </c>
      <c r="E7" s="7">
        <f t="shared" si="2"/>
        <v>1</v>
      </c>
      <c r="F7" s="7">
        <f t="shared" si="3"/>
        <v>3</v>
      </c>
      <c r="G7" s="1">
        <f t="shared" si="9"/>
        <v>412</v>
      </c>
      <c r="H7" s="2">
        <f t="shared" si="10"/>
        <v>0.20579420579420579</v>
      </c>
      <c r="I7" s="8"/>
      <c r="J7" s="2">
        <f t="shared" si="4"/>
        <v>0.36263736263736263</v>
      </c>
      <c r="K7" s="2">
        <f t="shared" si="5"/>
        <v>0.56843156843156839</v>
      </c>
      <c r="L7" s="2">
        <f t="shared" si="6"/>
        <v>6.1938061938061936E-2</v>
      </c>
      <c r="M7" s="2">
        <f t="shared" si="7"/>
        <v>6.9930069930069921E-3</v>
      </c>
      <c r="N7" s="1">
        <f t="shared" si="11"/>
        <v>726</v>
      </c>
      <c r="O7" s="1">
        <f t="shared" si="12"/>
        <v>1138</v>
      </c>
      <c r="P7" s="1">
        <v>124</v>
      </c>
      <c r="Q7" s="1">
        <v>12</v>
      </c>
      <c r="X7" s="1">
        <v>2</v>
      </c>
      <c r="Y7" s="1">
        <v>0</v>
      </c>
      <c r="AG7" t="str">
        <f t="shared" si="13"/>
        <v>Barkhamsted</v>
      </c>
      <c r="AH7" t="s">
        <v>1002</v>
      </c>
      <c r="AI7" s="9">
        <v>1</v>
      </c>
      <c r="AK7" s="99">
        <v>9</v>
      </c>
      <c r="AL7" s="97">
        <v>5</v>
      </c>
      <c r="AM7" s="97">
        <v>5</v>
      </c>
      <c r="AN7" s="96">
        <v>2760</v>
      </c>
      <c r="AO7" s="96">
        <f t="shared" si="14"/>
        <v>9005</v>
      </c>
      <c r="AP7" t="s">
        <v>1274</v>
      </c>
      <c r="AQ7">
        <f t="shared" si="8"/>
        <v>902760</v>
      </c>
      <c r="AS7" s="1">
        <v>703</v>
      </c>
      <c r="AT7" s="1">
        <v>23</v>
      </c>
      <c r="AU7" s="1">
        <v>1079</v>
      </c>
      <c r="AV7" s="1">
        <v>59</v>
      </c>
    </row>
    <row r="8" spans="1:48" hidden="1" outlineLevel="1" x14ac:dyDescent="0.2">
      <c r="A8" t="s">
        <v>1982</v>
      </c>
      <c r="B8" s="9" t="s">
        <v>723</v>
      </c>
      <c r="C8" s="1">
        <f t="shared" si="0"/>
        <v>2907</v>
      </c>
      <c r="D8" s="7">
        <f t="shared" si="1"/>
        <v>2</v>
      </c>
      <c r="E8" s="7">
        <f t="shared" si="2"/>
        <v>1</v>
      </c>
      <c r="F8" s="7">
        <f t="shared" si="3"/>
        <v>3</v>
      </c>
      <c r="G8" s="1">
        <f t="shared" si="9"/>
        <v>972</v>
      </c>
      <c r="H8" s="2">
        <f t="shared" si="10"/>
        <v>0.33436532507739936</v>
      </c>
      <c r="I8" s="8"/>
      <c r="J8" s="2">
        <f t="shared" si="4"/>
        <v>0.30994152046783624</v>
      </c>
      <c r="K8" s="2">
        <f t="shared" si="5"/>
        <v>0.64430684554523565</v>
      </c>
      <c r="L8" s="2">
        <f t="shared" si="6"/>
        <v>3.7495700034399726E-2</v>
      </c>
      <c r="M8" s="2">
        <f t="shared" si="7"/>
        <v>8.2559339525284381E-3</v>
      </c>
      <c r="N8" s="1">
        <f t="shared" si="11"/>
        <v>901</v>
      </c>
      <c r="O8" s="1">
        <f t="shared" si="12"/>
        <v>1873</v>
      </c>
      <c r="P8" s="1">
        <v>109</v>
      </c>
      <c r="Q8" s="1">
        <v>19</v>
      </c>
      <c r="X8" s="1">
        <v>4</v>
      </c>
      <c r="Y8" s="1">
        <v>1</v>
      </c>
      <c r="AG8" t="str">
        <f t="shared" si="13"/>
        <v>Beacon Falls</v>
      </c>
      <c r="AH8" t="s">
        <v>1488</v>
      </c>
      <c r="AI8" s="9">
        <v>3</v>
      </c>
      <c r="AK8" s="99">
        <v>9</v>
      </c>
      <c r="AL8" s="97">
        <v>9</v>
      </c>
      <c r="AM8" s="97">
        <v>10</v>
      </c>
      <c r="AN8" s="96">
        <v>3250</v>
      </c>
      <c r="AO8" s="96">
        <f t="shared" si="14"/>
        <v>9009</v>
      </c>
      <c r="AP8" t="s">
        <v>1274</v>
      </c>
      <c r="AQ8">
        <f t="shared" si="8"/>
        <v>903250</v>
      </c>
      <c r="AS8" s="1">
        <v>878</v>
      </c>
      <c r="AT8" s="1">
        <v>23</v>
      </c>
      <c r="AU8" s="1">
        <v>1804</v>
      </c>
      <c r="AV8" s="1">
        <v>69</v>
      </c>
    </row>
    <row r="9" spans="1:48" hidden="1" outlineLevel="1" x14ac:dyDescent="0.2">
      <c r="A9" t="s">
        <v>225</v>
      </c>
      <c r="B9" s="9" t="s">
        <v>723</v>
      </c>
      <c r="C9" s="1">
        <f t="shared" si="0"/>
        <v>10179</v>
      </c>
      <c r="D9" s="7">
        <f t="shared" si="1"/>
        <v>2</v>
      </c>
      <c r="E9" s="7">
        <f t="shared" si="2"/>
        <v>1</v>
      </c>
      <c r="F9" s="7">
        <f t="shared" si="3"/>
        <v>3</v>
      </c>
      <c r="G9" s="1">
        <f t="shared" si="9"/>
        <v>1942</v>
      </c>
      <c r="H9" s="2">
        <f t="shared" si="10"/>
        <v>0.19078494940563906</v>
      </c>
      <c r="I9" s="8"/>
      <c r="J9" s="2">
        <f t="shared" si="4"/>
        <v>0.36958443854995582</v>
      </c>
      <c r="K9" s="2">
        <f t="shared" si="5"/>
        <v>0.56036938795559488</v>
      </c>
      <c r="L9" s="2">
        <f t="shared" si="6"/>
        <v>6.5035858139306416E-2</v>
      </c>
      <c r="M9" s="2">
        <f t="shared" si="7"/>
        <v>5.0103153551428886E-3</v>
      </c>
      <c r="N9" s="1">
        <f t="shared" si="11"/>
        <v>3762</v>
      </c>
      <c r="O9" s="1">
        <f t="shared" si="12"/>
        <v>5704</v>
      </c>
      <c r="P9" s="1">
        <v>662</v>
      </c>
      <c r="Q9" s="1">
        <v>42</v>
      </c>
      <c r="X9" s="1">
        <v>9</v>
      </c>
      <c r="Y9" s="1">
        <v>0</v>
      </c>
      <c r="AG9" t="str">
        <f t="shared" si="13"/>
        <v>Berlin</v>
      </c>
      <c r="AH9" t="s">
        <v>1324</v>
      </c>
      <c r="AI9" s="9">
        <v>1</v>
      </c>
      <c r="AK9" s="99">
        <v>9</v>
      </c>
      <c r="AL9" s="97">
        <v>3</v>
      </c>
      <c r="AM9" s="97">
        <v>10</v>
      </c>
      <c r="AN9" s="96">
        <v>4300</v>
      </c>
      <c r="AO9" s="96">
        <f t="shared" si="14"/>
        <v>9003</v>
      </c>
      <c r="AP9" t="s">
        <v>1274</v>
      </c>
      <c r="AQ9">
        <f t="shared" si="8"/>
        <v>904300</v>
      </c>
      <c r="AS9" s="1">
        <v>3656</v>
      </c>
      <c r="AT9" s="1">
        <v>106</v>
      </c>
      <c r="AU9" s="1">
        <v>5543</v>
      </c>
      <c r="AV9" s="1">
        <v>161</v>
      </c>
    </row>
    <row r="10" spans="1:48" hidden="1" outlineLevel="1" x14ac:dyDescent="0.2">
      <c r="A10" t="s">
        <v>1095</v>
      </c>
      <c r="B10" s="9" t="s">
        <v>723</v>
      </c>
      <c r="C10" s="1">
        <f t="shared" si="0"/>
        <v>3097</v>
      </c>
      <c r="D10" s="7">
        <f t="shared" si="1"/>
        <v>2</v>
      </c>
      <c r="E10" s="7">
        <f t="shared" si="2"/>
        <v>1</v>
      </c>
      <c r="F10" s="7">
        <f t="shared" si="3"/>
        <v>3</v>
      </c>
      <c r="G10" s="1">
        <f t="shared" si="9"/>
        <v>437</v>
      </c>
      <c r="H10" s="2">
        <f t="shared" si="10"/>
        <v>0.1411042944785276</v>
      </c>
      <c r="I10" s="8"/>
      <c r="J10" s="2">
        <f t="shared" si="4"/>
        <v>0.41491766225379401</v>
      </c>
      <c r="K10" s="2">
        <f t="shared" si="5"/>
        <v>0.55602195673232158</v>
      </c>
      <c r="L10" s="2">
        <f t="shared" si="6"/>
        <v>2.6800129157248949E-2</v>
      </c>
      <c r="M10" s="2">
        <f t="shared" si="7"/>
        <v>2.2602518566354687E-3</v>
      </c>
      <c r="N10" s="1">
        <f t="shared" si="11"/>
        <v>1285</v>
      </c>
      <c r="O10" s="1">
        <f t="shared" si="12"/>
        <v>1722</v>
      </c>
      <c r="P10" s="1">
        <v>83</v>
      </c>
      <c r="Q10" s="1">
        <v>6</v>
      </c>
      <c r="X10" s="1">
        <v>0</v>
      </c>
      <c r="Y10" s="1">
        <v>1</v>
      </c>
      <c r="AG10" t="str">
        <f t="shared" si="13"/>
        <v>Bethany</v>
      </c>
      <c r="AH10" t="s">
        <v>1488</v>
      </c>
      <c r="AI10" s="9">
        <v>3</v>
      </c>
      <c r="AK10" s="99">
        <v>9</v>
      </c>
      <c r="AL10" s="97">
        <v>9</v>
      </c>
      <c r="AM10" s="97">
        <v>15</v>
      </c>
      <c r="AN10" s="96">
        <v>4580</v>
      </c>
      <c r="AO10" s="96">
        <f t="shared" si="14"/>
        <v>9009</v>
      </c>
      <c r="AP10" t="s">
        <v>1274</v>
      </c>
      <c r="AQ10">
        <f t="shared" si="8"/>
        <v>904580</v>
      </c>
      <c r="AS10" s="1">
        <v>1241</v>
      </c>
      <c r="AT10" s="1">
        <v>44</v>
      </c>
      <c r="AU10" s="1">
        <v>1679</v>
      </c>
      <c r="AV10" s="1">
        <v>43</v>
      </c>
    </row>
    <row r="11" spans="1:48" hidden="1" outlineLevel="1" x14ac:dyDescent="0.2">
      <c r="A11" t="s">
        <v>226</v>
      </c>
      <c r="B11" s="9" t="s">
        <v>723</v>
      </c>
      <c r="C11" s="1">
        <f t="shared" si="0"/>
        <v>8666</v>
      </c>
      <c r="D11" s="7">
        <f t="shared" si="1"/>
        <v>2</v>
      </c>
      <c r="E11" s="7">
        <f t="shared" si="2"/>
        <v>1</v>
      </c>
      <c r="F11" s="7">
        <f t="shared" si="3"/>
        <v>3</v>
      </c>
      <c r="G11" s="1">
        <f t="shared" si="9"/>
        <v>281</v>
      </c>
      <c r="H11" s="2">
        <f t="shared" si="10"/>
        <v>3.2425571197784442E-2</v>
      </c>
      <c r="I11" s="8"/>
      <c r="J11" s="2">
        <f t="shared" si="4"/>
        <v>0.47265174244172631</v>
      </c>
      <c r="K11" s="2">
        <f t="shared" si="5"/>
        <v>0.50507731363951069</v>
      </c>
      <c r="L11" s="2">
        <f t="shared" si="6"/>
        <v>1.6847449803831065E-2</v>
      </c>
      <c r="M11" s="2">
        <f t="shared" si="7"/>
        <v>5.4234941149319885E-3</v>
      </c>
      <c r="N11" s="1">
        <f t="shared" si="11"/>
        <v>4096</v>
      </c>
      <c r="O11" s="1">
        <f t="shared" si="12"/>
        <v>4377</v>
      </c>
      <c r="P11" s="1">
        <v>146</v>
      </c>
      <c r="Q11" s="1">
        <v>41</v>
      </c>
      <c r="X11" s="1">
        <v>6</v>
      </c>
      <c r="Y11" s="1">
        <v>0</v>
      </c>
      <c r="AG11" t="str">
        <f t="shared" si="13"/>
        <v>Bethel</v>
      </c>
      <c r="AH11" t="s">
        <v>671</v>
      </c>
      <c r="AI11" s="9">
        <v>5</v>
      </c>
      <c r="AK11" s="99">
        <v>9</v>
      </c>
      <c r="AL11" s="97">
        <v>1</v>
      </c>
      <c r="AM11" s="97">
        <v>5</v>
      </c>
      <c r="AN11" s="96">
        <v>4720</v>
      </c>
      <c r="AO11" s="96">
        <f t="shared" si="14"/>
        <v>9001</v>
      </c>
      <c r="AP11" t="s">
        <v>1274</v>
      </c>
      <c r="AQ11">
        <f t="shared" si="8"/>
        <v>904720</v>
      </c>
      <c r="AS11" s="1">
        <v>3949</v>
      </c>
      <c r="AT11" s="1">
        <v>147</v>
      </c>
      <c r="AU11" s="1">
        <v>4166</v>
      </c>
      <c r="AV11" s="1">
        <v>211</v>
      </c>
    </row>
    <row r="12" spans="1:48" hidden="1" outlineLevel="1" x14ac:dyDescent="0.2">
      <c r="A12" t="s">
        <v>2192</v>
      </c>
      <c r="B12" s="9" t="s">
        <v>723</v>
      </c>
      <c r="C12" s="1">
        <f t="shared" si="0"/>
        <v>2102</v>
      </c>
      <c r="D12" s="7">
        <f t="shared" si="1"/>
        <v>2</v>
      </c>
      <c r="E12" s="7">
        <f t="shared" si="2"/>
        <v>1</v>
      </c>
      <c r="F12" s="7">
        <f t="shared" si="3"/>
        <v>3</v>
      </c>
      <c r="G12" s="1">
        <f t="shared" si="9"/>
        <v>603</v>
      </c>
      <c r="H12" s="2">
        <f t="shared" si="10"/>
        <v>0.28686964795432923</v>
      </c>
      <c r="I12" s="8"/>
      <c r="J12" s="2">
        <f t="shared" si="4"/>
        <v>0.33634633682207421</v>
      </c>
      <c r="K12" s="2">
        <f t="shared" si="5"/>
        <v>0.62321598477640339</v>
      </c>
      <c r="L12" s="2">
        <f t="shared" si="6"/>
        <v>3.4728829686013318E-2</v>
      </c>
      <c r="M12" s="2">
        <f t="shared" si="7"/>
        <v>5.7088487155090295E-3</v>
      </c>
      <c r="N12" s="1">
        <f t="shared" si="11"/>
        <v>707</v>
      </c>
      <c r="O12" s="1">
        <f t="shared" si="12"/>
        <v>1310</v>
      </c>
      <c r="P12" s="1">
        <v>73</v>
      </c>
      <c r="Q12" s="1">
        <v>9</v>
      </c>
      <c r="X12" s="1">
        <v>3</v>
      </c>
      <c r="Y12" s="1">
        <v>0</v>
      </c>
      <c r="AG12" t="str">
        <f t="shared" si="13"/>
        <v>Bethlehem</v>
      </c>
      <c r="AH12" t="s">
        <v>1002</v>
      </c>
      <c r="AI12" s="9">
        <v>5</v>
      </c>
      <c r="AK12" s="99">
        <v>9</v>
      </c>
      <c r="AL12" s="97">
        <v>5</v>
      </c>
      <c r="AM12" s="97">
        <v>10</v>
      </c>
      <c r="AN12" s="96">
        <v>4930</v>
      </c>
      <c r="AO12" s="96">
        <f t="shared" si="14"/>
        <v>9005</v>
      </c>
      <c r="AP12" t="s">
        <v>1274</v>
      </c>
      <c r="AQ12">
        <f t="shared" si="8"/>
        <v>904930</v>
      </c>
      <c r="AS12" s="1">
        <v>685</v>
      </c>
      <c r="AT12" s="1">
        <v>22</v>
      </c>
      <c r="AU12" s="1">
        <v>1280</v>
      </c>
      <c r="AV12" s="1">
        <v>30</v>
      </c>
    </row>
    <row r="13" spans="1:48" hidden="1" outlineLevel="1" x14ac:dyDescent="0.2">
      <c r="A13" t="s">
        <v>227</v>
      </c>
      <c r="B13" s="9" t="s">
        <v>723</v>
      </c>
      <c r="C13" s="1">
        <f t="shared" si="0"/>
        <v>10459</v>
      </c>
      <c r="D13" s="7">
        <f t="shared" si="1"/>
        <v>1</v>
      </c>
      <c r="E13" s="7">
        <f t="shared" si="2"/>
        <v>2</v>
      </c>
      <c r="F13" s="7">
        <f t="shared" si="3"/>
        <v>3</v>
      </c>
      <c r="G13" s="1">
        <f t="shared" si="9"/>
        <v>6218</v>
      </c>
      <c r="H13" s="2">
        <f t="shared" si="10"/>
        <v>0.59451190362367334</v>
      </c>
      <c r="I13" s="8"/>
      <c r="J13" s="2">
        <f t="shared" si="4"/>
        <v>0.77139305860980978</v>
      </c>
      <c r="K13" s="2">
        <f t="shared" si="5"/>
        <v>0.17688115498613635</v>
      </c>
      <c r="L13" s="2">
        <f t="shared" si="6"/>
        <v>4.8474997609714125E-2</v>
      </c>
      <c r="M13" s="2">
        <f t="shared" si="7"/>
        <v>3.2507887943397443E-3</v>
      </c>
      <c r="N13" s="1">
        <f t="shared" si="11"/>
        <v>8068</v>
      </c>
      <c r="O13" s="1">
        <f t="shared" si="12"/>
        <v>1850</v>
      </c>
      <c r="P13" s="1">
        <v>507</v>
      </c>
      <c r="Q13" s="1">
        <v>26</v>
      </c>
      <c r="X13" s="1">
        <v>8</v>
      </c>
      <c r="Y13" s="1">
        <v>0</v>
      </c>
      <c r="AG13" t="str">
        <f t="shared" si="13"/>
        <v>Bloomfield</v>
      </c>
      <c r="AH13" t="s">
        <v>1324</v>
      </c>
      <c r="AI13" s="9">
        <v>1</v>
      </c>
      <c r="AK13" s="99">
        <v>9</v>
      </c>
      <c r="AL13" s="97">
        <v>3</v>
      </c>
      <c r="AM13" s="97">
        <v>15</v>
      </c>
      <c r="AN13" s="96">
        <v>5910</v>
      </c>
      <c r="AO13" s="96">
        <f t="shared" si="14"/>
        <v>9003</v>
      </c>
      <c r="AP13" t="s">
        <v>1274</v>
      </c>
      <c r="AQ13">
        <f t="shared" si="8"/>
        <v>905910</v>
      </c>
      <c r="AS13" s="1">
        <v>7955</v>
      </c>
      <c r="AT13" s="1">
        <v>113</v>
      </c>
      <c r="AU13" s="1">
        <v>1745</v>
      </c>
      <c r="AV13" s="1">
        <v>105</v>
      </c>
    </row>
    <row r="14" spans="1:48" hidden="1" outlineLevel="1" x14ac:dyDescent="0.2">
      <c r="A14" t="s">
        <v>228</v>
      </c>
      <c r="B14" s="9" t="s">
        <v>723</v>
      </c>
      <c r="C14" s="1">
        <f t="shared" si="0"/>
        <v>2750</v>
      </c>
      <c r="D14" s="7">
        <f t="shared" si="1"/>
        <v>2</v>
      </c>
      <c r="E14" s="7">
        <f t="shared" si="2"/>
        <v>1</v>
      </c>
      <c r="F14" s="7">
        <f t="shared" si="3"/>
        <v>3</v>
      </c>
      <c r="G14" s="1">
        <f t="shared" si="9"/>
        <v>287</v>
      </c>
      <c r="H14" s="2">
        <f t="shared" si="10"/>
        <v>0.10436363636363637</v>
      </c>
      <c r="I14" s="8"/>
      <c r="J14" s="2">
        <f t="shared" si="4"/>
        <v>0.40290909090909088</v>
      </c>
      <c r="K14" s="2">
        <f t="shared" si="5"/>
        <v>0.50727272727272732</v>
      </c>
      <c r="L14" s="2">
        <f t="shared" si="6"/>
        <v>8.6909090909090908E-2</v>
      </c>
      <c r="M14" s="2">
        <f t="shared" si="7"/>
        <v>2.909090909090889E-3</v>
      </c>
      <c r="N14" s="1">
        <f t="shared" si="11"/>
        <v>1108</v>
      </c>
      <c r="O14" s="1">
        <f t="shared" si="12"/>
        <v>1395</v>
      </c>
      <c r="P14" s="1">
        <v>239</v>
      </c>
      <c r="Q14" s="1">
        <v>6</v>
      </c>
      <c r="X14" s="1">
        <v>2</v>
      </c>
      <c r="Y14" s="1">
        <v>0</v>
      </c>
      <c r="AG14" t="str">
        <f t="shared" si="13"/>
        <v>Bolton</v>
      </c>
      <c r="AH14" t="s">
        <v>1796</v>
      </c>
      <c r="AI14" s="9">
        <v>2</v>
      </c>
      <c r="AK14" s="99">
        <v>9</v>
      </c>
      <c r="AL14" s="97">
        <v>13</v>
      </c>
      <c r="AM14" s="97">
        <v>10</v>
      </c>
      <c r="AN14" s="96">
        <v>6260</v>
      </c>
      <c r="AO14" s="96">
        <f t="shared" si="14"/>
        <v>9013</v>
      </c>
      <c r="AP14" t="s">
        <v>1274</v>
      </c>
      <c r="AQ14">
        <f t="shared" si="8"/>
        <v>906260</v>
      </c>
      <c r="AS14" s="1">
        <v>1082</v>
      </c>
      <c r="AT14" s="1">
        <v>26</v>
      </c>
      <c r="AU14" s="1">
        <v>1350</v>
      </c>
      <c r="AV14" s="1">
        <v>45</v>
      </c>
    </row>
    <row r="15" spans="1:48" hidden="1" outlineLevel="1" x14ac:dyDescent="0.2">
      <c r="A15" t="s">
        <v>1291</v>
      </c>
      <c r="B15" s="9" t="s">
        <v>723</v>
      </c>
      <c r="C15" s="1">
        <f t="shared" si="0"/>
        <v>1191</v>
      </c>
      <c r="D15" s="7">
        <f t="shared" si="1"/>
        <v>2</v>
      </c>
      <c r="E15" s="7">
        <f t="shared" si="2"/>
        <v>1</v>
      </c>
      <c r="F15" s="7">
        <f t="shared" si="3"/>
        <v>3</v>
      </c>
      <c r="G15" s="1">
        <f t="shared" si="9"/>
        <v>247</v>
      </c>
      <c r="H15" s="2">
        <f t="shared" si="10"/>
        <v>0.2073887489504618</v>
      </c>
      <c r="I15" s="8"/>
      <c r="J15" s="2">
        <f t="shared" si="4"/>
        <v>0.3526448362720403</v>
      </c>
      <c r="K15" s="2">
        <f t="shared" si="5"/>
        <v>0.56003358522250213</v>
      </c>
      <c r="L15" s="2">
        <f t="shared" si="6"/>
        <v>7.724601175482787E-2</v>
      </c>
      <c r="M15" s="2">
        <f t="shared" si="7"/>
        <v>1.0075566750629761E-2</v>
      </c>
      <c r="N15" s="1">
        <f t="shared" si="11"/>
        <v>420</v>
      </c>
      <c r="O15" s="1">
        <f t="shared" si="12"/>
        <v>667</v>
      </c>
      <c r="P15" s="1">
        <v>92</v>
      </c>
      <c r="Q15" s="1">
        <v>10</v>
      </c>
      <c r="X15" s="1">
        <v>2</v>
      </c>
      <c r="Y15" s="1">
        <v>0</v>
      </c>
      <c r="AG15" t="str">
        <f t="shared" si="13"/>
        <v>Bozrah</v>
      </c>
      <c r="AH15" t="s">
        <v>1489</v>
      </c>
      <c r="AI15" s="9">
        <v>2</v>
      </c>
      <c r="AK15" s="99">
        <v>9</v>
      </c>
      <c r="AL15" s="97">
        <v>11</v>
      </c>
      <c r="AM15" s="97">
        <v>5</v>
      </c>
      <c r="AN15" s="96">
        <v>6820</v>
      </c>
      <c r="AO15" s="96">
        <f t="shared" si="14"/>
        <v>9011</v>
      </c>
      <c r="AP15" t="s">
        <v>1274</v>
      </c>
      <c r="AQ15">
        <f t="shared" si="8"/>
        <v>906820</v>
      </c>
      <c r="AS15" s="1">
        <v>406</v>
      </c>
      <c r="AT15" s="1">
        <v>14</v>
      </c>
      <c r="AU15" s="1">
        <v>634</v>
      </c>
      <c r="AV15" s="1">
        <v>33</v>
      </c>
    </row>
    <row r="16" spans="1:48" hidden="1" outlineLevel="1" x14ac:dyDescent="0.2">
      <c r="A16" t="s">
        <v>1904</v>
      </c>
      <c r="B16" s="9" t="s">
        <v>723</v>
      </c>
      <c r="C16" s="1">
        <f t="shared" si="0"/>
        <v>14230</v>
      </c>
      <c r="D16" s="7">
        <f t="shared" si="1"/>
        <v>1</v>
      </c>
      <c r="E16" s="7">
        <f t="shared" si="2"/>
        <v>2</v>
      </c>
      <c r="F16" s="7">
        <f t="shared" si="3"/>
        <v>3</v>
      </c>
      <c r="G16" s="1">
        <f t="shared" si="9"/>
        <v>310</v>
      </c>
      <c r="H16" s="2">
        <f t="shared" si="10"/>
        <v>2.1784961349262121E-2</v>
      </c>
      <c r="I16" s="8"/>
      <c r="J16" s="2">
        <f t="shared" si="4"/>
        <v>0.49627547434996488</v>
      </c>
      <c r="K16" s="2">
        <f t="shared" si="5"/>
        <v>0.47449051300070272</v>
      </c>
      <c r="L16" s="2">
        <f t="shared" si="6"/>
        <v>2.4385101897399859E-2</v>
      </c>
      <c r="M16" s="2">
        <f t="shared" si="7"/>
        <v>4.8489107519325385E-3</v>
      </c>
      <c r="N16" s="1">
        <f t="shared" si="11"/>
        <v>7062</v>
      </c>
      <c r="O16" s="1">
        <f t="shared" si="12"/>
        <v>6752</v>
      </c>
      <c r="P16" s="1">
        <v>347</v>
      </c>
      <c r="Q16" s="1">
        <v>55</v>
      </c>
      <c r="X16" s="1">
        <v>14</v>
      </c>
      <c r="Y16" s="1">
        <v>0</v>
      </c>
      <c r="AG16" t="str">
        <f t="shared" si="13"/>
        <v>Branford</v>
      </c>
      <c r="AH16" t="s">
        <v>1488</v>
      </c>
      <c r="AI16" s="9">
        <v>3</v>
      </c>
      <c r="AK16" s="99">
        <v>9</v>
      </c>
      <c r="AL16" s="97">
        <v>9</v>
      </c>
      <c r="AM16" s="97">
        <v>20</v>
      </c>
      <c r="AN16" s="96">
        <v>7310</v>
      </c>
      <c r="AO16" s="96">
        <f t="shared" si="14"/>
        <v>9009</v>
      </c>
      <c r="AP16" t="s">
        <v>1274</v>
      </c>
      <c r="AQ16">
        <f t="shared" si="8"/>
        <v>907310</v>
      </c>
      <c r="AS16" s="1">
        <v>6891</v>
      </c>
      <c r="AT16" s="1">
        <v>171</v>
      </c>
      <c r="AU16" s="1">
        <v>6497</v>
      </c>
      <c r="AV16" s="1">
        <v>255</v>
      </c>
    </row>
    <row r="17" spans="1:48" hidden="1" outlineLevel="1" x14ac:dyDescent="0.2">
      <c r="A17" t="s">
        <v>1815</v>
      </c>
      <c r="B17" s="9" t="s">
        <v>723</v>
      </c>
      <c r="C17" s="1">
        <f t="shared" si="0"/>
        <v>29071</v>
      </c>
      <c r="D17" s="7">
        <f t="shared" si="1"/>
        <v>1</v>
      </c>
      <c r="E17" s="7">
        <f t="shared" si="2"/>
        <v>2</v>
      </c>
      <c r="F17" s="7">
        <f t="shared" si="3"/>
        <v>3</v>
      </c>
      <c r="G17" s="1">
        <f t="shared" si="9"/>
        <v>18046</v>
      </c>
      <c r="H17" s="2">
        <f t="shared" si="10"/>
        <v>0.62075607994221049</v>
      </c>
      <c r="I17" s="8"/>
      <c r="J17" s="2">
        <f t="shared" si="4"/>
        <v>0.80434109593753222</v>
      </c>
      <c r="K17" s="2">
        <f t="shared" si="5"/>
        <v>0.18358501599532179</v>
      </c>
      <c r="L17" s="2">
        <f t="shared" si="6"/>
        <v>8.4276426679508794E-3</v>
      </c>
      <c r="M17" s="2">
        <f t="shared" si="7"/>
        <v>3.6462453991951086E-3</v>
      </c>
      <c r="N17" s="1">
        <f t="shared" si="11"/>
        <v>23383</v>
      </c>
      <c r="O17" s="1">
        <f t="shared" si="12"/>
        <v>5337</v>
      </c>
      <c r="P17" s="1">
        <v>245</v>
      </c>
      <c r="Q17" s="1">
        <v>82</v>
      </c>
      <c r="X17" s="1">
        <v>24</v>
      </c>
      <c r="Y17" s="1">
        <v>0</v>
      </c>
      <c r="AG17" t="str">
        <f t="shared" si="13"/>
        <v>Bridgeport</v>
      </c>
      <c r="AH17" t="s">
        <v>671</v>
      </c>
      <c r="AI17" s="9">
        <v>4</v>
      </c>
      <c r="AK17" s="99">
        <v>9</v>
      </c>
      <c r="AL17" s="97">
        <v>1</v>
      </c>
      <c r="AM17" s="97">
        <v>10</v>
      </c>
      <c r="AN17" s="96">
        <v>8070</v>
      </c>
      <c r="AO17" s="96">
        <f t="shared" si="14"/>
        <v>9001</v>
      </c>
      <c r="AP17" t="s">
        <v>1274</v>
      </c>
      <c r="AQ17">
        <f t="shared" si="8"/>
        <v>908070</v>
      </c>
      <c r="AS17" s="1">
        <v>22973</v>
      </c>
      <c r="AT17" s="1">
        <v>410</v>
      </c>
      <c r="AU17" s="1">
        <v>5082</v>
      </c>
      <c r="AV17" s="1">
        <v>255</v>
      </c>
    </row>
    <row r="18" spans="1:48" hidden="1" outlineLevel="1" x14ac:dyDescent="0.2">
      <c r="A18" t="s">
        <v>2028</v>
      </c>
      <c r="B18" s="9" t="s">
        <v>723</v>
      </c>
      <c r="C18" s="1">
        <f t="shared" si="0"/>
        <v>1063</v>
      </c>
      <c r="D18" s="7">
        <f t="shared" si="1"/>
        <v>2</v>
      </c>
      <c r="E18" s="7">
        <f t="shared" si="2"/>
        <v>1</v>
      </c>
      <c r="F18" s="7">
        <f t="shared" si="3"/>
        <v>3</v>
      </c>
      <c r="G18" s="1">
        <f t="shared" si="9"/>
        <v>97</v>
      </c>
      <c r="H18" s="2">
        <f t="shared" si="10"/>
        <v>9.1251175917215432E-2</v>
      </c>
      <c r="I18" s="8"/>
      <c r="J18" s="2">
        <f t="shared" si="4"/>
        <v>0.4412041392285983</v>
      </c>
      <c r="K18" s="2">
        <f t="shared" si="5"/>
        <v>0.53245531514581379</v>
      </c>
      <c r="L18" s="2">
        <f t="shared" si="6"/>
        <v>2.5399811853245531E-2</v>
      </c>
      <c r="M18" s="2">
        <f t="shared" si="7"/>
        <v>9.407337723423212E-4</v>
      </c>
      <c r="N18" s="1">
        <f t="shared" si="11"/>
        <v>469</v>
      </c>
      <c r="O18" s="1">
        <f t="shared" si="12"/>
        <v>566</v>
      </c>
      <c r="P18" s="1">
        <v>27</v>
      </c>
      <c r="Q18" s="1">
        <v>1</v>
      </c>
      <c r="X18" s="1">
        <v>0</v>
      </c>
      <c r="Y18" s="1">
        <v>0</v>
      </c>
      <c r="AG18" t="str">
        <f t="shared" si="13"/>
        <v>Bridgewater</v>
      </c>
      <c r="AH18" t="s">
        <v>1002</v>
      </c>
      <c r="AI18" s="9">
        <v>5</v>
      </c>
      <c r="AK18" s="99">
        <v>9</v>
      </c>
      <c r="AL18" s="97">
        <v>5</v>
      </c>
      <c r="AM18" s="97">
        <v>15</v>
      </c>
      <c r="AN18" s="96">
        <v>8210</v>
      </c>
      <c r="AO18" s="96">
        <f t="shared" si="14"/>
        <v>9005</v>
      </c>
      <c r="AP18" t="s">
        <v>1274</v>
      </c>
      <c r="AQ18">
        <f t="shared" si="8"/>
        <v>908210</v>
      </c>
      <c r="AS18" s="1">
        <v>459</v>
      </c>
      <c r="AT18" s="1">
        <v>10</v>
      </c>
      <c r="AU18" s="1">
        <v>546</v>
      </c>
      <c r="AV18" s="1">
        <v>20</v>
      </c>
    </row>
    <row r="19" spans="1:48" hidden="1" outlineLevel="1" x14ac:dyDescent="0.2">
      <c r="A19" t="s">
        <v>1827</v>
      </c>
      <c r="B19" s="9" t="s">
        <v>723</v>
      </c>
      <c r="C19" s="1">
        <f t="shared" si="0"/>
        <v>21660</v>
      </c>
      <c r="D19" s="7">
        <f t="shared" si="1"/>
        <v>2</v>
      </c>
      <c r="E19" s="7">
        <f t="shared" si="2"/>
        <v>1</v>
      </c>
      <c r="F19" s="7">
        <f t="shared" si="3"/>
        <v>3</v>
      </c>
      <c r="G19" s="1">
        <f t="shared" si="9"/>
        <v>2459</v>
      </c>
      <c r="H19" s="2">
        <f t="shared" si="10"/>
        <v>0.11352723915050784</v>
      </c>
      <c r="I19" s="8"/>
      <c r="J19" s="2">
        <f t="shared" si="4"/>
        <v>0.41495844875346261</v>
      </c>
      <c r="K19" s="2">
        <f t="shared" si="5"/>
        <v>0.52848568790397044</v>
      </c>
      <c r="L19" s="2">
        <f t="shared" si="6"/>
        <v>5.0969529085872579E-2</v>
      </c>
      <c r="M19" s="2">
        <f t="shared" si="7"/>
        <v>5.5863342566944349E-3</v>
      </c>
      <c r="N19" s="1">
        <f t="shared" si="11"/>
        <v>8988</v>
      </c>
      <c r="O19" s="1">
        <f t="shared" si="12"/>
        <v>11447</v>
      </c>
      <c r="P19" s="1">
        <v>1104</v>
      </c>
      <c r="Q19" s="1">
        <v>93</v>
      </c>
      <c r="X19" s="1">
        <v>26</v>
      </c>
      <c r="Y19" s="1">
        <v>2</v>
      </c>
      <c r="AG19" t="str">
        <f t="shared" si="13"/>
        <v>Bristol</v>
      </c>
      <c r="AH19" t="s">
        <v>1324</v>
      </c>
      <c r="AI19" s="9">
        <v>1</v>
      </c>
      <c r="AK19" s="99">
        <v>9</v>
      </c>
      <c r="AL19" s="97">
        <v>3</v>
      </c>
      <c r="AM19" s="97">
        <v>20</v>
      </c>
      <c r="AN19" s="96">
        <v>8490</v>
      </c>
      <c r="AO19" s="96">
        <f t="shared" si="14"/>
        <v>9003</v>
      </c>
      <c r="AP19" t="s">
        <v>1274</v>
      </c>
      <c r="AQ19">
        <f t="shared" si="8"/>
        <v>908490</v>
      </c>
      <c r="AS19" s="1">
        <v>8779</v>
      </c>
      <c r="AT19" s="1">
        <v>209</v>
      </c>
      <c r="AU19" s="1">
        <v>11024</v>
      </c>
      <c r="AV19" s="1">
        <v>423</v>
      </c>
    </row>
    <row r="20" spans="1:48" hidden="1" outlineLevel="1" x14ac:dyDescent="0.2">
      <c r="A20" t="s">
        <v>1317</v>
      </c>
      <c r="B20" s="9" t="s">
        <v>723</v>
      </c>
      <c r="C20" s="1">
        <f t="shared" si="0"/>
        <v>8261</v>
      </c>
      <c r="D20" s="7">
        <f t="shared" si="1"/>
        <v>2</v>
      </c>
      <c r="E20" s="7">
        <f t="shared" si="2"/>
        <v>1</v>
      </c>
      <c r="F20" s="7">
        <f t="shared" si="3"/>
        <v>3</v>
      </c>
      <c r="G20" s="1">
        <f t="shared" si="9"/>
        <v>1059</v>
      </c>
      <c r="H20" s="2">
        <f t="shared" si="10"/>
        <v>0.12819271274664085</v>
      </c>
      <c r="I20" s="8"/>
      <c r="J20" s="2">
        <f t="shared" si="4"/>
        <v>0.42198281079772426</v>
      </c>
      <c r="K20" s="2">
        <f t="shared" si="5"/>
        <v>0.55017552354436505</v>
      </c>
      <c r="L20" s="2">
        <f t="shared" si="6"/>
        <v>2.0457571722551748E-2</v>
      </c>
      <c r="M20" s="2">
        <f t="shared" si="7"/>
        <v>7.3840939353589374E-3</v>
      </c>
      <c r="N20" s="1">
        <f t="shared" si="11"/>
        <v>3486</v>
      </c>
      <c r="O20" s="1">
        <f t="shared" si="12"/>
        <v>4545</v>
      </c>
      <c r="P20" s="1">
        <v>169</v>
      </c>
      <c r="Q20" s="1">
        <v>41</v>
      </c>
      <c r="X20" s="1">
        <v>19</v>
      </c>
      <c r="Y20" s="1">
        <v>1</v>
      </c>
      <c r="AG20" t="str">
        <f t="shared" si="13"/>
        <v>Brookfield</v>
      </c>
      <c r="AH20" t="s">
        <v>671</v>
      </c>
      <c r="AI20" s="9">
        <v>5</v>
      </c>
      <c r="AK20" s="99">
        <v>9</v>
      </c>
      <c r="AL20" s="97">
        <v>1</v>
      </c>
      <c r="AM20" s="97">
        <v>15</v>
      </c>
      <c r="AN20" s="96">
        <v>8980</v>
      </c>
      <c r="AO20" s="96">
        <f t="shared" si="14"/>
        <v>9001</v>
      </c>
      <c r="AP20" t="s">
        <v>1274</v>
      </c>
      <c r="AQ20">
        <f t="shared" si="8"/>
        <v>908980</v>
      </c>
      <c r="AS20" s="1">
        <v>3396</v>
      </c>
      <c r="AT20" s="1">
        <v>90</v>
      </c>
      <c r="AU20" s="1">
        <v>4406</v>
      </c>
      <c r="AV20" s="1">
        <v>139</v>
      </c>
    </row>
    <row r="21" spans="1:48" hidden="1" outlineLevel="1" x14ac:dyDescent="0.2">
      <c r="A21" t="s">
        <v>2471</v>
      </c>
      <c r="B21" s="9" t="s">
        <v>723</v>
      </c>
      <c r="C21" s="1">
        <f t="shared" si="0"/>
        <v>3134</v>
      </c>
      <c r="D21" s="7">
        <f t="shared" si="1"/>
        <v>2</v>
      </c>
      <c r="E21" s="7">
        <f t="shared" si="2"/>
        <v>1</v>
      </c>
      <c r="F21" s="7">
        <f t="shared" si="3"/>
        <v>3</v>
      </c>
      <c r="G21" s="1">
        <f t="shared" si="9"/>
        <v>600</v>
      </c>
      <c r="H21" s="2">
        <f t="shared" si="10"/>
        <v>0.19144862795149969</v>
      </c>
      <c r="I21" s="8"/>
      <c r="J21" s="2">
        <f t="shared" si="4"/>
        <v>0.37300574345883852</v>
      </c>
      <c r="K21" s="2">
        <f t="shared" si="5"/>
        <v>0.56445437141033827</v>
      </c>
      <c r="L21" s="2">
        <f t="shared" si="6"/>
        <v>5.1691129546904913E-2</v>
      </c>
      <c r="M21" s="2">
        <f t="shared" si="7"/>
        <v>1.084875558391829E-2</v>
      </c>
      <c r="N21" s="1">
        <f t="shared" si="11"/>
        <v>1169</v>
      </c>
      <c r="O21" s="1">
        <f t="shared" si="12"/>
        <v>1769</v>
      </c>
      <c r="P21" s="1">
        <v>162</v>
      </c>
      <c r="Q21" s="1">
        <v>31</v>
      </c>
      <c r="X21" s="1">
        <v>3</v>
      </c>
      <c r="Y21" s="1">
        <v>0</v>
      </c>
      <c r="AG21" t="str">
        <f t="shared" si="13"/>
        <v>Brooklyn</v>
      </c>
      <c r="AH21" t="s">
        <v>2145</v>
      </c>
      <c r="AI21" s="9">
        <v>2</v>
      </c>
      <c r="AK21" s="99">
        <v>9</v>
      </c>
      <c r="AL21" s="97">
        <v>15</v>
      </c>
      <c r="AM21" s="97">
        <v>10</v>
      </c>
      <c r="AN21" s="96">
        <v>9190</v>
      </c>
      <c r="AO21" s="96">
        <f t="shared" si="14"/>
        <v>9015</v>
      </c>
      <c r="AP21" t="s">
        <v>1274</v>
      </c>
      <c r="AQ21">
        <f t="shared" si="8"/>
        <v>909190</v>
      </c>
      <c r="AS21" s="1">
        <v>1138</v>
      </c>
      <c r="AT21" s="1">
        <v>31</v>
      </c>
      <c r="AU21" s="1">
        <v>1682</v>
      </c>
      <c r="AV21" s="1">
        <v>87</v>
      </c>
    </row>
    <row r="22" spans="1:48" hidden="1" outlineLevel="1" x14ac:dyDescent="0.2">
      <c r="A22" t="s">
        <v>1535</v>
      </c>
      <c r="B22" s="9" t="s">
        <v>723</v>
      </c>
      <c r="C22" s="1">
        <f t="shared" si="0"/>
        <v>4905</v>
      </c>
      <c r="D22" s="7">
        <f t="shared" si="1"/>
        <v>2</v>
      </c>
      <c r="E22" s="7">
        <f t="shared" si="2"/>
        <v>1</v>
      </c>
      <c r="F22" s="7">
        <f t="shared" si="3"/>
        <v>3</v>
      </c>
      <c r="G22" s="1">
        <f t="shared" si="9"/>
        <v>883</v>
      </c>
      <c r="H22" s="2">
        <f t="shared" si="10"/>
        <v>0.18002038735983691</v>
      </c>
      <c r="I22" s="8"/>
      <c r="J22" s="2">
        <f t="shared" si="4"/>
        <v>0.37940876656472988</v>
      </c>
      <c r="K22" s="2">
        <f t="shared" si="5"/>
        <v>0.55942915392456671</v>
      </c>
      <c r="L22" s="2">
        <f t="shared" si="6"/>
        <v>5.9123343527013254E-2</v>
      </c>
      <c r="M22" s="2">
        <f t="shared" si="7"/>
        <v>2.03873598369015E-3</v>
      </c>
      <c r="N22" s="1">
        <f t="shared" si="11"/>
        <v>1861</v>
      </c>
      <c r="O22" s="1">
        <f t="shared" si="12"/>
        <v>2744</v>
      </c>
      <c r="P22" s="1">
        <v>290</v>
      </c>
      <c r="Q22" s="1">
        <v>7</v>
      </c>
      <c r="X22" s="1">
        <v>3</v>
      </c>
      <c r="Y22" s="1">
        <v>0</v>
      </c>
      <c r="AG22" t="str">
        <f t="shared" si="13"/>
        <v>Burlington</v>
      </c>
      <c r="AH22" t="s">
        <v>1324</v>
      </c>
      <c r="AI22" s="9">
        <v>5</v>
      </c>
      <c r="AK22" s="99">
        <v>9</v>
      </c>
      <c r="AL22" s="97">
        <v>3</v>
      </c>
      <c r="AM22" s="97">
        <v>25</v>
      </c>
      <c r="AN22" s="96">
        <v>10100</v>
      </c>
      <c r="AO22" s="96">
        <f t="shared" si="14"/>
        <v>9003</v>
      </c>
      <c r="AP22" t="s">
        <v>1274</v>
      </c>
      <c r="AQ22">
        <f t="shared" si="8"/>
        <v>910100</v>
      </c>
      <c r="AS22" s="1">
        <v>1811</v>
      </c>
      <c r="AT22" s="1">
        <v>50</v>
      </c>
      <c r="AU22" s="1">
        <v>2629</v>
      </c>
      <c r="AV22" s="1">
        <v>115</v>
      </c>
    </row>
    <row r="23" spans="1:48" hidden="1" outlineLevel="1" x14ac:dyDescent="0.2">
      <c r="A23" t="s">
        <v>1015</v>
      </c>
      <c r="B23" s="9" t="s">
        <v>723</v>
      </c>
      <c r="C23" s="1">
        <f t="shared" si="0"/>
        <v>564</v>
      </c>
      <c r="D23" s="7">
        <f t="shared" si="1"/>
        <v>1</v>
      </c>
      <c r="E23" s="7">
        <f t="shared" si="2"/>
        <v>2</v>
      </c>
      <c r="F23" s="7">
        <f t="shared" si="3"/>
        <v>3</v>
      </c>
      <c r="G23" s="1">
        <f t="shared" si="9"/>
        <v>109</v>
      </c>
      <c r="H23" s="2">
        <f t="shared" si="10"/>
        <v>0.19326241134751773</v>
      </c>
      <c r="I23" s="8"/>
      <c r="J23" s="2">
        <f t="shared" si="4"/>
        <v>0.57978723404255317</v>
      </c>
      <c r="K23" s="2">
        <f t="shared" si="5"/>
        <v>0.38652482269503546</v>
      </c>
      <c r="L23" s="2">
        <f t="shared" si="6"/>
        <v>2.6595744680851064E-2</v>
      </c>
      <c r="M23" s="2">
        <f t="shared" si="7"/>
        <v>7.0921985815603043E-3</v>
      </c>
      <c r="N23" s="1">
        <f t="shared" si="11"/>
        <v>327</v>
      </c>
      <c r="O23" s="1">
        <f t="shared" si="12"/>
        <v>218</v>
      </c>
      <c r="P23" s="1">
        <v>15</v>
      </c>
      <c r="Q23" s="1">
        <v>3</v>
      </c>
      <c r="X23" s="1">
        <v>1</v>
      </c>
      <c r="Y23" s="1">
        <v>0</v>
      </c>
      <c r="AG23" t="str">
        <f t="shared" si="13"/>
        <v>Canaan</v>
      </c>
      <c r="AH23" t="s">
        <v>1002</v>
      </c>
      <c r="AI23" s="9">
        <v>5</v>
      </c>
      <c r="AK23" s="99">
        <v>9</v>
      </c>
      <c r="AL23" s="97">
        <v>5</v>
      </c>
      <c r="AM23" s="97">
        <v>20</v>
      </c>
      <c r="AN23" s="96">
        <v>10940</v>
      </c>
      <c r="AO23" s="96">
        <f t="shared" si="14"/>
        <v>9005</v>
      </c>
      <c r="AP23" t="s">
        <v>1274</v>
      </c>
      <c r="AQ23">
        <f t="shared" si="8"/>
        <v>910940</v>
      </c>
      <c r="AS23" s="1">
        <v>312</v>
      </c>
      <c r="AT23" s="1">
        <v>15</v>
      </c>
      <c r="AU23" s="1">
        <v>199</v>
      </c>
      <c r="AV23" s="1">
        <v>19</v>
      </c>
    </row>
    <row r="24" spans="1:48" hidden="1" outlineLevel="1" x14ac:dyDescent="0.2">
      <c r="A24" t="s">
        <v>1058</v>
      </c>
      <c r="B24" s="9" t="s">
        <v>723</v>
      </c>
      <c r="C24" s="1">
        <f t="shared" si="0"/>
        <v>2366</v>
      </c>
      <c r="D24" s="7">
        <f t="shared" si="1"/>
        <v>2</v>
      </c>
      <c r="E24" s="7">
        <f t="shared" si="2"/>
        <v>1</v>
      </c>
      <c r="F24" s="7">
        <f t="shared" si="3"/>
        <v>3</v>
      </c>
      <c r="G24" s="1">
        <f t="shared" si="9"/>
        <v>727</v>
      </c>
      <c r="H24" s="2">
        <f t="shared" si="10"/>
        <v>0.3072696534234996</v>
      </c>
      <c r="I24" s="8"/>
      <c r="J24" s="2">
        <f t="shared" si="4"/>
        <v>0.31360946745562129</v>
      </c>
      <c r="K24" s="2">
        <f t="shared" si="5"/>
        <v>0.62087912087912089</v>
      </c>
      <c r="L24" s="2">
        <f t="shared" si="6"/>
        <v>6.0016906170752324E-2</v>
      </c>
      <c r="M24" s="2">
        <f t="shared" si="7"/>
        <v>5.4945054945054334E-3</v>
      </c>
      <c r="N24" s="1">
        <f t="shared" si="11"/>
        <v>742</v>
      </c>
      <c r="O24" s="1">
        <f t="shared" si="12"/>
        <v>1469</v>
      </c>
      <c r="P24" s="1">
        <v>142</v>
      </c>
      <c r="Q24" s="1">
        <v>11</v>
      </c>
      <c r="X24" s="1">
        <v>2</v>
      </c>
      <c r="Y24" s="1">
        <v>0</v>
      </c>
      <c r="AG24" t="str">
        <f t="shared" si="13"/>
        <v>Canterbury</v>
      </c>
      <c r="AH24" t="s">
        <v>2145</v>
      </c>
      <c r="AI24" s="9">
        <v>2</v>
      </c>
      <c r="AK24" s="99">
        <v>9</v>
      </c>
      <c r="AL24" s="97">
        <v>15</v>
      </c>
      <c r="AM24" s="97">
        <v>15</v>
      </c>
      <c r="AN24" s="96">
        <v>12130</v>
      </c>
      <c r="AO24" s="96">
        <f t="shared" si="14"/>
        <v>9015</v>
      </c>
      <c r="AP24" t="s">
        <v>1274</v>
      </c>
      <c r="AQ24">
        <f t="shared" si="8"/>
        <v>912130</v>
      </c>
      <c r="AS24" s="1">
        <v>713</v>
      </c>
      <c r="AT24" s="1">
        <v>29</v>
      </c>
      <c r="AU24" s="1">
        <v>1410</v>
      </c>
      <c r="AV24" s="1">
        <v>59</v>
      </c>
    </row>
    <row r="25" spans="1:48" hidden="1" outlineLevel="1" x14ac:dyDescent="0.2">
      <c r="A25" t="s">
        <v>898</v>
      </c>
      <c r="B25" s="9" t="s">
        <v>723</v>
      </c>
      <c r="C25" s="1">
        <f t="shared" si="0"/>
        <v>5496</v>
      </c>
      <c r="D25" s="7">
        <f t="shared" si="1"/>
        <v>2</v>
      </c>
      <c r="E25" s="7">
        <f t="shared" si="2"/>
        <v>1</v>
      </c>
      <c r="F25" s="7">
        <f t="shared" si="3"/>
        <v>3</v>
      </c>
      <c r="G25" s="1">
        <f t="shared" si="9"/>
        <v>281</v>
      </c>
      <c r="H25" s="2">
        <f t="shared" si="10"/>
        <v>5.1128093158660841E-2</v>
      </c>
      <c r="I25" s="8"/>
      <c r="J25" s="2">
        <f t="shared" si="4"/>
        <v>0.43504366812227074</v>
      </c>
      <c r="K25" s="2">
        <f t="shared" si="5"/>
        <v>0.48617176128093159</v>
      </c>
      <c r="L25" s="2">
        <f t="shared" si="6"/>
        <v>7.4781659388646282E-2</v>
      </c>
      <c r="M25" s="2">
        <f t="shared" si="7"/>
        <v>4.0029112081514384E-3</v>
      </c>
      <c r="N25" s="1">
        <f t="shared" si="11"/>
        <v>2391</v>
      </c>
      <c r="O25" s="1">
        <f t="shared" si="12"/>
        <v>2672</v>
      </c>
      <c r="P25" s="1">
        <v>411</v>
      </c>
      <c r="Q25" s="1">
        <v>19</v>
      </c>
      <c r="X25" s="1">
        <v>3</v>
      </c>
      <c r="Y25" s="1">
        <v>0</v>
      </c>
      <c r="AG25" t="str">
        <f t="shared" si="13"/>
        <v>Canton</v>
      </c>
      <c r="AH25" t="s">
        <v>1324</v>
      </c>
      <c r="AI25" s="9">
        <v>5</v>
      </c>
      <c r="AK25" s="99">
        <v>9</v>
      </c>
      <c r="AL25" s="97">
        <v>3</v>
      </c>
      <c r="AM25" s="97">
        <v>30</v>
      </c>
      <c r="AN25" s="96">
        <v>12270</v>
      </c>
      <c r="AO25" s="96">
        <f t="shared" si="14"/>
        <v>9003</v>
      </c>
      <c r="AP25" t="s">
        <v>1274</v>
      </c>
      <c r="AQ25">
        <f t="shared" si="8"/>
        <v>912270</v>
      </c>
      <c r="AS25" s="1">
        <v>2336</v>
      </c>
      <c r="AT25" s="1">
        <v>55</v>
      </c>
      <c r="AU25" s="1">
        <v>2582</v>
      </c>
      <c r="AV25" s="1">
        <v>90</v>
      </c>
    </row>
    <row r="26" spans="1:48" hidden="1" outlineLevel="1" x14ac:dyDescent="0.2">
      <c r="A26" t="s">
        <v>2472</v>
      </c>
      <c r="B26" s="9" t="s">
        <v>723</v>
      </c>
      <c r="C26" s="1">
        <f t="shared" si="0"/>
        <v>1045</v>
      </c>
      <c r="D26" s="7">
        <f t="shared" si="1"/>
        <v>2</v>
      </c>
      <c r="E26" s="7">
        <f t="shared" si="2"/>
        <v>1</v>
      </c>
      <c r="F26" s="7">
        <f t="shared" si="3"/>
        <v>3</v>
      </c>
      <c r="G26" s="1">
        <f t="shared" si="9"/>
        <v>108</v>
      </c>
      <c r="H26" s="2">
        <f t="shared" si="10"/>
        <v>0.10334928229665072</v>
      </c>
      <c r="I26" s="8"/>
      <c r="J26" s="2">
        <f t="shared" si="4"/>
        <v>0.42105263157894735</v>
      </c>
      <c r="K26" s="2">
        <f t="shared" si="5"/>
        <v>0.52440191387559809</v>
      </c>
      <c r="L26" s="2">
        <f t="shared" si="6"/>
        <v>4.784688995215311E-2</v>
      </c>
      <c r="M26" s="2">
        <f t="shared" si="7"/>
        <v>6.6985645933014537E-3</v>
      </c>
      <c r="N26" s="1">
        <f t="shared" si="11"/>
        <v>440</v>
      </c>
      <c r="O26" s="1">
        <f t="shared" si="12"/>
        <v>548</v>
      </c>
      <c r="P26" s="1">
        <v>50</v>
      </c>
      <c r="Q26" s="1">
        <v>6</v>
      </c>
      <c r="X26" s="1">
        <v>1</v>
      </c>
      <c r="Y26" s="1">
        <v>0</v>
      </c>
      <c r="AG26" t="str">
        <f t="shared" si="13"/>
        <v>Chaplin</v>
      </c>
      <c r="AH26" t="s">
        <v>2145</v>
      </c>
      <c r="AI26" s="9">
        <v>2</v>
      </c>
      <c r="AK26" s="99">
        <v>9</v>
      </c>
      <c r="AL26" s="97">
        <v>15</v>
      </c>
      <c r="AM26" s="97">
        <v>20</v>
      </c>
      <c r="AN26" s="96">
        <v>13810</v>
      </c>
      <c r="AO26" s="96">
        <f t="shared" si="14"/>
        <v>9015</v>
      </c>
      <c r="AP26" t="s">
        <v>1274</v>
      </c>
      <c r="AQ26">
        <f t="shared" si="8"/>
        <v>913810</v>
      </c>
      <c r="AS26" s="1">
        <v>425</v>
      </c>
      <c r="AT26" s="1">
        <v>15</v>
      </c>
      <c r="AU26" s="1">
        <v>524</v>
      </c>
      <c r="AV26" s="1">
        <v>24</v>
      </c>
    </row>
    <row r="27" spans="1:48" hidden="1" outlineLevel="1" x14ac:dyDescent="0.2">
      <c r="A27" t="s">
        <v>2250</v>
      </c>
      <c r="B27" s="9" t="s">
        <v>723</v>
      </c>
      <c r="C27" s="1">
        <f t="shared" si="0"/>
        <v>13994</v>
      </c>
      <c r="D27" s="7">
        <f t="shared" si="1"/>
        <v>2</v>
      </c>
      <c r="E27" s="7">
        <f t="shared" si="2"/>
        <v>1</v>
      </c>
      <c r="F27" s="7">
        <f t="shared" si="3"/>
        <v>3</v>
      </c>
      <c r="G27" s="1">
        <f t="shared" si="9"/>
        <v>1465</v>
      </c>
      <c r="H27" s="2">
        <f t="shared" si="10"/>
        <v>0.10468772330999</v>
      </c>
      <c r="I27" s="8"/>
      <c r="J27" s="2">
        <f t="shared" si="4"/>
        <v>0.42389595540946118</v>
      </c>
      <c r="K27" s="2">
        <f t="shared" si="5"/>
        <v>0.52858367871945122</v>
      </c>
      <c r="L27" s="2">
        <f t="shared" si="6"/>
        <v>4.3232814063169929E-2</v>
      </c>
      <c r="M27" s="2">
        <f t="shared" si="7"/>
        <v>4.2875518079176153E-3</v>
      </c>
      <c r="N27" s="1">
        <f t="shared" si="11"/>
        <v>5932</v>
      </c>
      <c r="O27" s="1">
        <f t="shared" si="12"/>
        <v>7397</v>
      </c>
      <c r="P27" s="1">
        <v>605</v>
      </c>
      <c r="Q27" s="1">
        <v>47</v>
      </c>
      <c r="X27" s="1">
        <v>13</v>
      </c>
      <c r="Y27" s="1">
        <v>0</v>
      </c>
      <c r="AG27" t="str">
        <f t="shared" si="13"/>
        <v>Cheshire</v>
      </c>
      <c r="AH27" t="s">
        <v>1488</v>
      </c>
      <c r="AI27" s="9">
        <v>5</v>
      </c>
      <c r="AK27" s="99">
        <v>9</v>
      </c>
      <c r="AL27" s="97">
        <v>9</v>
      </c>
      <c r="AM27" s="97">
        <v>25</v>
      </c>
      <c r="AN27" s="96">
        <v>14160</v>
      </c>
      <c r="AO27" s="96">
        <f t="shared" si="14"/>
        <v>9009</v>
      </c>
      <c r="AP27" t="s">
        <v>1274</v>
      </c>
      <c r="AQ27">
        <f t="shared" si="8"/>
        <v>914160</v>
      </c>
      <c r="AS27" s="1">
        <v>5776</v>
      </c>
      <c r="AT27" s="1">
        <v>156</v>
      </c>
      <c r="AU27" s="1">
        <v>7141</v>
      </c>
      <c r="AV27" s="1">
        <v>256</v>
      </c>
    </row>
    <row r="28" spans="1:48" hidden="1" outlineLevel="1" x14ac:dyDescent="0.2">
      <c r="A28" t="s">
        <v>433</v>
      </c>
      <c r="B28" s="9" t="s">
        <v>723</v>
      </c>
      <c r="C28" s="1">
        <f t="shared" si="0"/>
        <v>2170</v>
      </c>
      <c r="D28" s="7">
        <f t="shared" si="1"/>
        <v>1</v>
      </c>
      <c r="E28" s="7">
        <f t="shared" si="2"/>
        <v>2</v>
      </c>
      <c r="F28" s="7">
        <f t="shared" si="3"/>
        <v>3</v>
      </c>
      <c r="G28" s="1">
        <f t="shared" si="9"/>
        <v>287</v>
      </c>
      <c r="H28" s="2">
        <f t="shared" si="10"/>
        <v>0.13225806451612904</v>
      </c>
      <c r="I28" s="8"/>
      <c r="J28" s="2">
        <f t="shared" si="4"/>
        <v>0.53963133640552996</v>
      </c>
      <c r="K28" s="2">
        <f t="shared" si="5"/>
        <v>0.40737327188940092</v>
      </c>
      <c r="L28" s="2">
        <f t="shared" si="6"/>
        <v>5.0230414746543779E-2</v>
      </c>
      <c r="M28" s="2">
        <f t="shared" si="7"/>
        <v>2.7649769585253378E-3</v>
      </c>
      <c r="N28" s="1">
        <f t="shared" si="11"/>
        <v>1171</v>
      </c>
      <c r="O28" s="1">
        <f t="shared" si="12"/>
        <v>884</v>
      </c>
      <c r="P28" s="1">
        <v>109</v>
      </c>
      <c r="Q28" s="1">
        <v>5</v>
      </c>
      <c r="X28" s="1">
        <v>1</v>
      </c>
      <c r="Y28" s="1">
        <v>0</v>
      </c>
      <c r="AG28" t="str">
        <f t="shared" si="13"/>
        <v>Chester</v>
      </c>
      <c r="AH28" t="s">
        <v>164</v>
      </c>
      <c r="AI28" s="9">
        <v>2</v>
      </c>
      <c r="AK28" s="99">
        <v>9</v>
      </c>
      <c r="AL28" s="97">
        <v>7</v>
      </c>
      <c r="AM28" s="97">
        <v>5</v>
      </c>
      <c r="AN28" s="96">
        <v>14300</v>
      </c>
      <c r="AO28" s="96">
        <f t="shared" si="14"/>
        <v>9007</v>
      </c>
      <c r="AP28" t="s">
        <v>1274</v>
      </c>
      <c r="AQ28">
        <f t="shared" si="8"/>
        <v>914300</v>
      </c>
      <c r="AS28" s="1">
        <v>1147</v>
      </c>
      <c r="AT28" s="1">
        <v>24</v>
      </c>
      <c r="AU28" s="1">
        <v>840</v>
      </c>
      <c r="AV28" s="1">
        <v>44</v>
      </c>
    </row>
    <row r="29" spans="1:48" hidden="1" outlineLevel="1" x14ac:dyDescent="0.2">
      <c r="A29" t="s">
        <v>642</v>
      </c>
      <c r="B29" s="9" t="s">
        <v>723</v>
      </c>
      <c r="C29" s="1">
        <f t="shared" si="0"/>
        <v>6501</v>
      </c>
      <c r="D29" s="7">
        <f t="shared" si="1"/>
        <v>2</v>
      </c>
      <c r="E29" s="7">
        <f t="shared" si="2"/>
        <v>1</v>
      </c>
      <c r="F29" s="7">
        <f t="shared" si="3"/>
        <v>3</v>
      </c>
      <c r="G29" s="1">
        <f t="shared" si="9"/>
        <v>600</v>
      </c>
      <c r="H29" s="2">
        <f t="shared" si="10"/>
        <v>9.2293493308721733E-2</v>
      </c>
      <c r="I29" s="8"/>
      <c r="J29" s="2">
        <f t="shared" si="4"/>
        <v>0.43285648361790496</v>
      </c>
      <c r="K29" s="2">
        <f t="shared" si="5"/>
        <v>0.52514997692662668</v>
      </c>
      <c r="L29" s="2">
        <f t="shared" si="6"/>
        <v>3.830179972311952E-2</v>
      </c>
      <c r="M29" s="2">
        <f t="shared" si="7"/>
        <v>3.6917397323488338E-3</v>
      </c>
      <c r="N29" s="1">
        <f t="shared" si="11"/>
        <v>2814</v>
      </c>
      <c r="O29" s="1">
        <f t="shared" si="12"/>
        <v>3414</v>
      </c>
      <c r="P29" s="1">
        <v>249</v>
      </c>
      <c r="Q29" s="1">
        <v>19</v>
      </c>
      <c r="X29" s="1">
        <v>5</v>
      </c>
      <c r="Y29" s="1">
        <v>0</v>
      </c>
      <c r="AG29" t="str">
        <f t="shared" si="13"/>
        <v>Clinton</v>
      </c>
      <c r="AH29" t="s">
        <v>164</v>
      </c>
      <c r="AI29" s="9">
        <v>2</v>
      </c>
      <c r="AK29" s="99">
        <v>9</v>
      </c>
      <c r="AL29" s="97">
        <v>7</v>
      </c>
      <c r="AM29" s="97">
        <v>10</v>
      </c>
      <c r="AN29" s="96">
        <v>15350</v>
      </c>
      <c r="AO29" s="96">
        <f t="shared" si="14"/>
        <v>9007</v>
      </c>
      <c r="AP29" t="s">
        <v>1274</v>
      </c>
      <c r="AQ29">
        <f t="shared" si="8"/>
        <v>915350</v>
      </c>
      <c r="AS29" s="1">
        <v>2788</v>
      </c>
      <c r="AT29" s="1">
        <v>26</v>
      </c>
      <c r="AU29" s="1">
        <v>3302</v>
      </c>
      <c r="AV29" s="1">
        <v>112</v>
      </c>
    </row>
    <row r="30" spans="1:48" hidden="1" outlineLevel="1" x14ac:dyDescent="0.2">
      <c r="A30" t="s">
        <v>2322</v>
      </c>
      <c r="B30" s="9" t="s">
        <v>723</v>
      </c>
      <c r="C30" s="1">
        <f t="shared" si="0"/>
        <v>7565</v>
      </c>
      <c r="D30" s="7">
        <f t="shared" si="1"/>
        <v>2</v>
      </c>
      <c r="E30" s="7">
        <f t="shared" si="2"/>
        <v>1</v>
      </c>
      <c r="F30" s="7">
        <f t="shared" si="3"/>
        <v>3</v>
      </c>
      <c r="G30" s="1">
        <f t="shared" si="9"/>
        <v>596</v>
      </c>
      <c r="H30" s="2">
        <f t="shared" si="10"/>
        <v>7.8783873099801713E-2</v>
      </c>
      <c r="I30" s="8"/>
      <c r="J30" s="2">
        <f t="shared" si="4"/>
        <v>0.42577660277594181</v>
      </c>
      <c r="K30" s="2">
        <f t="shared" si="5"/>
        <v>0.5045604758757436</v>
      </c>
      <c r="L30" s="2">
        <f t="shared" si="6"/>
        <v>5.8030403172504956E-2</v>
      </c>
      <c r="M30" s="2">
        <f t="shared" si="7"/>
        <v>1.1632518175809688E-2</v>
      </c>
      <c r="N30" s="1">
        <f t="shared" si="11"/>
        <v>3221</v>
      </c>
      <c r="O30" s="1">
        <f t="shared" si="12"/>
        <v>3817</v>
      </c>
      <c r="P30" s="1">
        <v>439</v>
      </c>
      <c r="Q30" s="1">
        <v>36</v>
      </c>
      <c r="X30" s="1">
        <v>52</v>
      </c>
      <c r="Y30" s="1">
        <v>0</v>
      </c>
      <c r="AG30" t="str">
        <f t="shared" si="13"/>
        <v>Colchester</v>
      </c>
      <c r="AH30" t="s">
        <v>1489</v>
      </c>
      <c r="AI30" s="9">
        <v>2</v>
      </c>
      <c r="AK30" s="99">
        <v>9</v>
      </c>
      <c r="AL30" s="97">
        <v>11</v>
      </c>
      <c r="AM30" s="97">
        <v>10</v>
      </c>
      <c r="AN30" s="96">
        <v>15910</v>
      </c>
      <c r="AO30" s="96">
        <f t="shared" si="14"/>
        <v>9011</v>
      </c>
      <c r="AP30" t="s">
        <v>1274</v>
      </c>
      <c r="AQ30">
        <f t="shared" si="8"/>
        <v>915910</v>
      </c>
      <c r="AS30" s="1">
        <v>3114</v>
      </c>
      <c r="AT30" s="1">
        <v>107</v>
      </c>
      <c r="AU30" s="1">
        <v>3628</v>
      </c>
      <c r="AV30" s="1">
        <v>189</v>
      </c>
    </row>
    <row r="31" spans="1:48" hidden="1" outlineLevel="1" x14ac:dyDescent="0.2">
      <c r="A31" t="s">
        <v>962</v>
      </c>
      <c r="B31" s="9" t="s">
        <v>723</v>
      </c>
      <c r="C31" s="1">
        <f t="shared" si="0"/>
        <v>825</v>
      </c>
      <c r="D31" s="7">
        <f t="shared" si="1"/>
        <v>2</v>
      </c>
      <c r="E31" s="7">
        <f t="shared" si="2"/>
        <v>1</v>
      </c>
      <c r="F31" s="7">
        <f t="shared" si="3"/>
        <v>3</v>
      </c>
      <c r="G31" s="1">
        <f t="shared" si="9"/>
        <v>245</v>
      </c>
      <c r="H31" s="2">
        <f t="shared" si="10"/>
        <v>0.29696969696969699</v>
      </c>
      <c r="I31" s="8"/>
      <c r="J31" s="2">
        <f t="shared" si="4"/>
        <v>0.33333333333333331</v>
      </c>
      <c r="K31" s="2">
        <f t="shared" si="5"/>
        <v>0.63030303030303025</v>
      </c>
      <c r="L31" s="2">
        <f t="shared" si="6"/>
        <v>3.3939393939393943E-2</v>
      </c>
      <c r="M31" s="2">
        <f t="shared" si="7"/>
        <v>2.4242424242425439E-3</v>
      </c>
      <c r="N31" s="1">
        <f t="shared" si="11"/>
        <v>275</v>
      </c>
      <c r="O31" s="1">
        <f t="shared" si="12"/>
        <v>520</v>
      </c>
      <c r="P31" s="1">
        <v>28</v>
      </c>
      <c r="Q31" s="1">
        <v>1</v>
      </c>
      <c r="X31" s="1">
        <v>1</v>
      </c>
      <c r="Y31" s="1">
        <v>0</v>
      </c>
      <c r="AG31" t="str">
        <f t="shared" si="13"/>
        <v>Colebrook</v>
      </c>
      <c r="AH31" t="s">
        <v>1002</v>
      </c>
      <c r="AI31" s="9">
        <v>1</v>
      </c>
      <c r="AK31" s="99">
        <v>9</v>
      </c>
      <c r="AL31" s="97">
        <v>5</v>
      </c>
      <c r="AM31" s="97">
        <v>25</v>
      </c>
      <c r="AN31" s="96">
        <v>16050</v>
      </c>
      <c r="AO31" s="96">
        <f t="shared" si="14"/>
        <v>9005</v>
      </c>
      <c r="AP31" t="s">
        <v>1274</v>
      </c>
      <c r="AQ31">
        <f t="shared" si="8"/>
        <v>916050</v>
      </c>
      <c r="AS31" s="1">
        <v>270</v>
      </c>
      <c r="AT31" s="1">
        <v>5</v>
      </c>
      <c r="AU31" s="1">
        <v>499</v>
      </c>
      <c r="AV31" s="1">
        <v>21</v>
      </c>
    </row>
    <row r="32" spans="1:48" hidden="1" outlineLevel="1" x14ac:dyDescent="0.2">
      <c r="A32" t="s">
        <v>1912</v>
      </c>
      <c r="B32" s="9" t="s">
        <v>723</v>
      </c>
      <c r="C32" s="1">
        <f t="shared" si="0"/>
        <v>2930</v>
      </c>
      <c r="D32" s="7">
        <f t="shared" si="1"/>
        <v>2</v>
      </c>
      <c r="E32" s="7">
        <f t="shared" si="2"/>
        <v>1</v>
      </c>
      <c r="F32" s="7">
        <f t="shared" si="3"/>
        <v>3</v>
      </c>
      <c r="G32" s="1">
        <f t="shared" si="9"/>
        <v>172</v>
      </c>
      <c r="H32" s="2">
        <f t="shared" si="10"/>
        <v>5.8703071672354952E-2</v>
      </c>
      <c r="I32" s="8"/>
      <c r="J32" s="2">
        <f t="shared" si="4"/>
        <v>0.43515358361774742</v>
      </c>
      <c r="K32" s="2">
        <f t="shared" si="5"/>
        <v>0.49385665529010236</v>
      </c>
      <c r="L32" s="2">
        <f t="shared" si="6"/>
        <v>6.4846416382252553E-2</v>
      </c>
      <c r="M32" s="2">
        <f t="shared" si="7"/>
        <v>6.143344709897719E-3</v>
      </c>
      <c r="N32" s="1">
        <f t="shared" si="11"/>
        <v>1275</v>
      </c>
      <c r="O32" s="1">
        <f t="shared" si="12"/>
        <v>1447</v>
      </c>
      <c r="P32" s="1">
        <v>190</v>
      </c>
      <c r="Q32" s="1">
        <v>16</v>
      </c>
      <c r="X32" s="1">
        <v>2</v>
      </c>
      <c r="Y32" s="1">
        <v>0</v>
      </c>
      <c r="AG32" t="str">
        <f t="shared" si="13"/>
        <v>Columbia</v>
      </c>
      <c r="AH32" t="s">
        <v>1796</v>
      </c>
      <c r="AI32" s="9">
        <v>2</v>
      </c>
      <c r="AK32" s="99">
        <v>9</v>
      </c>
      <c r="AL32" s="97">
        <v>13</v>
      </c>
      <c r="AM32" s="97">
        <v>15</v>
      </c>
      <c r="AN32" s="96">
        <v>16400</v>
      </c>
      <c r="AO32" s="96">
        <f t="shared" si="14"/>
        <v>9013</v>
      </c>
      <c r="AP32" t="s">
        <v>1274</v>
      </c>
      <c r="AQ32">
        <f t="shared" si="8"/>
        <v>916400</v>
      </c>
      <c r="AS32" s="1">
        <v>1239</v>
      </c>
      <c r="AT32" s="1">
        <v>36</v>
      </c>
      <c r="AU32" s="1">
        <v>1403</v>
      </c>
      <c r="AV32" s="1">
        <v>44</v>
      </c>
    </row>
    <row r="33" spans="1:48" hidden="1" outlineLevel="1" x14ac:dyDescent="0.2">
      <c r="A33" t="s">
        <v>1860</v>
      </c>
      <c r="B33" s="9" t="s">
        <v>723</v>
      </c>
      <c r="C33" s="1">
        <f t="shared" si="0"/>
        <v>867</v>
      </c>
      <c r="D33" s="7">
        <f t="shared" si="1"/>
        <v>1</v>
      </c>
      <c r="E33" s="7">
        <f t="shared" si="2"/>
        <v>2</v>
      </c>
      <c r="F33" s="7">
        <f t="shared" si="3"/>
        <v>3</v>
      </c>
      <c r="G33" s="1">
        <f t="shared" si="9"/>
        <v>300</v>
      </c>
      <c r="H33" s="2">
        <f t="shared" si="10"/>
        <v>0.34602076124567471</v>
      </c>
      <c r="I33" s="8"/>
      <c r="J33" s="2">
        <f t="shared" si="4"/>
        <v>0.65167243367935412</v>
      </c>
      <c r="K33" s="2">
        <f t="shared" si="5"/>
        <v>0.30565167243367936</v>
      </c>
      <c r="L33" s="2">
        <f t="shared" si="6"/>
        <v>3.8062283737024222E-2</v>
      </c>
      <c r="M33" s="2">
        <f t="shared" si="7"/>
        <v>4.6136101499422988E-3</v>
      </c>
      <c r="N33" s="1">
        <f t="shared" si="11"/>
        <v>565</v>
      </c>
      <c r="O33" s="1">
        <f t="shared" si="12"/>
        <v>265</v>
      </c>
      <c r="P33" s="1">
        <v>33</v>
      </c>
      <c r="Q33" s="1">
        <v>3</v>
      </c>
      <c r="X33" s="1">
        <v>1</v>
      </c>
      <c r="Y33" s="1">
        <v>0</v>
      </c>
      <c r="AG33" t="str">
        <f t="shared" si="13"/>
        <v>Cornwall</v>
      </c>
      <c r="AH33" t="s">
        <v>1002</v>
      </c>
      <c r="AI33" s="9">
        <v>5</v>
      </c>
      <c r="AK33" s="99">
        <v>9</v>
      </c>
      <c r="AL33" s="97">
        <v>5</v>
      </c>
      <c r="AM33" s="97">
        <v>30</v>
      </c>
      <c r="AN33" s="96">
        <v>17240</v>
      </c>
      <c r="AO33" s="96">
        <f t="shared" si="14"/>
        <v>9005</v>
      </c>
      <c r="AP33" t="s">
        <v>1274</v>
      </c>
      <c r="AQ33">
        <f t="shared" si="8"/>
        <v>917240</v>
      </c>
      <c r="AS33" s="1">
        <v>532</v>
      </c>
      <c r="AT33" s="1">
        <v>33</v>
      </c>
      <c r="AU33" s="1">
        <v>251</v>
      </c>
      <c r="AV33" s="1">
        <v>14</v>
      </c>
    </row>
    <row r="34" spans="1:48" hidden="1" outlineLevel="1" x14ac:dyDescent="0.2">
      <c r="A34" t="s">
        <v>1771</v>
      </c>
      <c r="B34" s="9" t="s">
        <v>723</v>
      </c>
      <c r="C34" s="1">
        <f t="shared" si="0"/>
        <v>6279</v>
      </c>
      <c r="D34" s="7">
        <f t="shared" si="1"/>
        <v>2</v>
      </c>
      <c r="E34" s="7">
        <f t="shared" si="2"/>
        <v>1</v>
      </c>
      <c r="F34" s="7">
        <f t="shared" si="3"/>
        <v>3</v>
      </c>
      <c r="G34" s="1">
        <f t="shared" si="9"/>
        <v>591</v>
      </c>
      <c r="H34" s="2">
        <f t="shared" si="10"/>
        <v>9.4123268036311519E-2</v>
      </c>
      <c r="I34" s="8"/>
      <c r="J34" s="2">
        <f t="shared" si="4"/>
        <v>0.41168975951584647</v>
      </c>
      <c r="K34" s="2">
        <f t="shared" si="5"/>
        <v>0.50581302755215796</v>
      </c>
      <c r="L34" s="2">
        <f t="shared" si="6"/>
        <v>7.58082497212932E-2</v>
      </c>
      <c r="M34" s="2">
        <f t="shared" si="7"/>
        <v>6.6889632107024338E-3</v>
      </c>
      <c r="N34" s="1">
        <f t="shared" si="11"/>
        <v>2585</v>
      </c>
      <c r="O34" s="1">
        <f t="shared" si="12"/>
        <v>3176</v>
      </c>
      <c r="P34" s="1">
        <v>476</v>
      </c>
      <c r="Q34" s="1">
        <v>34</v>
      </c>
      <c r="X34" s="1">
        <v>8</v>
      </c>
      <c r="Y34" s="1">
        <v>0</v>
      </c>
      <c r="AG34" t="str">
        <f t="shared" si="13"/>
        <v>Coventry</v>
      </c>
      <c r="AH34" t="s">
        <v>1796</v>
      </c>
      <c r="AI34" s="9">
        <v>2</v>
      </c>
      <c r="AK34" s="99">
        <v>9</v>
      </c>
      <c r="AL34" s="97">
        <v>13</v>
      </c>
      <c r="AM34" s="97">
        <v>20</v>
      </c>
      <c r="AN34" s="96">
        <v>17800</v>
      </c>
      <c r="AO34" s="96">
        <f t="shared" si="14"/>
        <v>9013</v>
      </c>
      <c r="AP34" t="s">
        <v>1274</v>
      </c>
      <c r="AQ34">
        <f t="shared" si="8"/>
        <v>917800</v>
      </c>
      <c r="AS34" s="1">
        <v>2491</v>
      </c>
      <c r="AT34" s="1">
        <v>94</v>
      </c>
      <c r="AU34" s="1">
        <v>3044</v>
      </c>
      <c r="AV34" s="1">
        <v>132</v>
      </c>
    </row>
    <row r="35" spans="1:48" hidden="1" outlineLevel="1" x14ac:dyDescent="0.2">
      <c r="A35" t="s">
        <v>2021</v>
      </c>
      <c r="B35" s="9" t="s">
        <v>723</v>
      </c>
      <c r="C35" s="1">
        <f t="shared" si="0"/>
        <v>6880</v>
      </c>
      <c r="D35" s="7">
        <f t="shared" ref="D35:D66" si="15">RANK(N35,(N35:AE35))</f>
        <v>2</v>
      </c>
      <c r="E35" s="7">
        <f t="shared" ref="E35:E66" si="16">RANK(O35,(N35:AE35))</f>
        <v>1</v>
      </c>
      <c r="F35" s="7">
        <f t="shared" ref="F35:F66" si="17">IF(P35&gt;0,RANK(P35,(N35:AE35)),0)</f>
        <v>3</v>
      </c>
      <c r="G35" s="1">
        <f t="shared" si="9"/>
        <v>509</v>
      </c>
      <c r="H35" s="2">
        <f t="shared" si="10"/>
        <v>7.3982558139534887E-2</v>
      </c>
      <c r="I35" s="8"/>
      <c r="J35" s="2">
        <f t="shared" si="4"/>
        <v>0.43081395348837209</v>
      </c>
      <c r="K35" s="2">
        <f t="shared" si="5"/>
        <v>0.50479651162790695</v>
      </c>
      <c r="L35" s="2">
        <f t="shared" si="6"/>
        <v>5.7558139534883722E-2</v>
      </c>
      <c r="M35" s="2">
        <f t="shared" si="7"/>
        <v>6.8313953488371784E-3</v>
      </c>
      <c r="N35" s="1">
        <f t="shared" si="11"/>
        <v>2964</v>
      </c>
      <c r="O35" s="1">
        <f t="shared" si="12"/>
        <v>3473</v>
      </c>
      <c r="P35" s="1">
        <v>396</v>
      </c>
      <c r="Q35" s="1">
        <v>42</v>
      </c>
      <c r="X35" s="1">
        <v>5</v>
      </c>
      <c r="Y35" s="1">
        <v>0</v>
      </c>
      <c r="AG35" t="str">
        <f t="shared" si="13"/>
        <v>Cromwell</v>
      </c>
      <c r="AH35" t="s">
        <v>164</v>
      </c>
      <c r="AI35" s="9">
        <v>1</v>
      </c>
      <c r="AK35" s="99">
        <v>9</v>
      </c>
      <c r="AL35" s="97">
        <v>7</v>
      </c>
      <c r="AM35" s="97">
        <v>15</v>
      </c>
      <c r="AN35" s="96">
        <v>18080</v>
      </c>
      <c r="AO35" s="96">
        <f t="shared" si="14"/>
        <v>9007</v>
      </c>
      <c r="AP35" t="s">
        <v>1274</v>
      </c>
      <c r="AQ35">
        <f t="shared" si="8"/>
        <v>918080</v>
      </c>
      <c r="AS35" s="1">
        <v>2890</v>
      </c>
      <c r="AT35" s="1">
        <v>74</v>
      </c>
      <c r="AU35" s="1">
        <v>3332</v>
      </c>
      <c r="AV35" s="1">
        <v>141</v>
      </c>
    </row>
    <row r="36" spans="1:48" hidden="1" outlineLevel="1" x14ac:dyDescent="0.2">
      <c r="A36" t="s">
        <v>903</v>
      </c>
      <c r="B36" s="9" t="s">
        <v>723</v>
      </c>
      <c r="C36" s="1">
        <f t="shared" si="0"/>
        <v>21579</v>
      </c>
      <c r="D36" s="7">
        <f t="shared" si="15"/>
        <v>1</v>
      </c>
      <c r="E36" s="7">
        <f t="shared" si="16"/>
        <v>2</v>
      </c>
      <c r="F36" s="7">
        <f t="shared" si="17"/>
        <v>3</v>
      </c>
      <c r="G36" s="1">
        <f t="shared" si="9"/>
        <v>2325</v>
      </c>
      <c r="H36" s="2">
        <f t="shared" si="10"/>
        <v>0.1077436396496594</v>
      </c>
      <c r="I36" s="8"/>
      <c r="J36" s="2">
        <f t="shared" si="4"/>
        <v>0.54353769868853974</v>
      </c>
      <c r="K36" s="2">
        <f t="shared" si="5"/>
        <v>0.43579405903888041</v>
      </c>
      <c r="L36" s="2">
        <f t="shared" si="6"/>
        <v>1.3809722415311183E-2</v>
      </c>
      <c r="M36" s="2">
        <f t="shared" si="7"/>
        <v>6.8585198572686679E-3</v>
      </c>
      <c r="N36" s="1">
        <f t="shared" si="11"/>
        <v>11729</v>
      </c>
      <c r="O36" s="1">
        <f t="shared" si="12"/>
        <v>9404</v>
      </c>
      <c r="P36" s="1">
        <v>298</v>
      </c>
      <c r="Q36" s="1">
        <v>113</v>
      </c>
      <c r="X36" s="1">
        <v>22</v>
      </c>
      <c r="Y36" s="1">
        <v>13</v>
      </c>
      <c r="AG36" t="str">
        <f t="shared" si="13"/>
        <v>Danbury</v>
      </c>
      <c r="AH36" t="s">
        <v>671</v>
      </c>
      <c r="AI36" s="9">
        <v>5</v>
      </c>
      <c r="AK36" s="99">
        <v>9</v>
      </c>
      <c r="AL36" s="97">
        <v>1</v>
      </c>
      <c r="AM36" s="97">
        <v>20</v>
      </c>
      <c r="AN36" s="96">
        <v>18500</v>
      </c>
      <c r="AO36" s="96">
        <f t="shared" si="14"/>
        <v>9001</v>
      </c>
      <c r="AP36" t="s">
        <v>1274</v>
      </c>
      <c r="AQ36">
        <f t="shared" si="8"/>
        <v>918500</v>
      </c>
      <c r="AS36" s="1">
        <v>11387</v>
      </c>
      <c r="AT36" s="1">
        <v>342</v>
      </c>
      <c r="AU36" s="1">
        <v>8951</v>
      </c>
      <c r="AV36" s="1">
        <v>453</v>
      </c>
    </row>
    <row r="37" spans="1:48" hidden="1" outlineLevel="1" x14ac:dyDescent="0.2">
      <c r="A37" t="s">
        <v>1963</v>
      </c>
      <c r="B37" s="9" t="s">
        <v>723</v>
      </c>
      <c r="C37" s="1">
        <f t="shared" si="0"/>
        <v>9761</v>
      </c>
      <c r="D37" s="7">
        <f t="shared" si="15"/>
        <v>2</v>
      </c>
      <c r="E37" s="7">
        <f t="shared" si="16"/>
        <v>1</v>
      </c>
      <c r="F37" s="7">
        <f t="shared" si="17"/>
        <v>3</v>
      </c>
      <c r="G37" s="1">
        <f t="shared" si="9"/>
        <v>2550</v>
      </c>
      <c r="H37" s="2">
        <f t="shared" si="10"/>
        <v>0.26124372502817333</v>
      </c>
      <c r="I37" s="8"/>
      <c r="J37" s="2">
        <f t="shared" si="4"/>
        <v>0.36348734760782708</v>
      </c>
      <c r="K37" s="2">
        <f t="shared" si="5"/>
        <v>0.62473107263600036</v>
      </c>
      <c r="L37" s="2">
        <f t="shared" si="6"/>
        <v>8.0934330498924293E-3</v>
      </c>
      <c r="M37" s="2">
        <f t="shared" si="7"/>
        <v>3.6881467062801262E-3</v>
      </c>
      <c r="N37" s="1">
        <f t="shared" si="11"/>
        <v>3548</v>
      </c>
      <c r="O37" s="1">
        <f t="shared" si="12"/>
        <v>6098</v>
      </c>
      <c r="P37" s="1">
        <v>79</v>
      </c>
      <c r="Q37" s="1">
        <v>33</v>
      </c>
      <c r="X37" s="1">
        <v>3</v>
      </c>
      <c r="Y37" s="1">
        <v>0</v>
      </c>
      <c r="AG37" t="str">
        <f t="shared" si="13"/>
        <v>Darien</v>
      </c>
      <c r="AH37" t="s">
        <v>671</v>
      </c>
      <c r="AI37" s="9">
        <v>4</v>
      </c>
      <c r="AK37" s="99">
        <v>9</v>
      </c>
      <c r="AL37" s="97">
        <v>1</v>
      </c>
      <c r="AM37" s="97">
        <v>25</v>
      </c>
      <c r="AN37" s="96">
        <v>18850</v>
      </c>
      <c r="AO37" s="96">
        <f t="shared" si="14"/>
        <v>9001</v>
      </c>
      <c r="AP37" t="s">
        <v>1274</v>
      </c>
      <c r="AQ37">
        <f t="shared" si="8"/>
        <v>918850</v>
      </c>
      <c r="AS37" s="1">
        <v>3516</v>
      </c>
      <c r="AT37" s="1">
        <v>32</v>
      </c>
      <c r="AU37" s="1">
        <v>5931</v>
      </c>
      <c r="AV37" s="1">
        <v>167</v>
      </c>
    </row>
    <row r="38" spans="1:48" hidden="1" outlineLevel="1" x14ac:dyDescent="0.2">
      <c r="A38" t="s">
        <v>1928</v>
      </c>
      <c r="B38" s="9" t="s">
        <v>723</v>
      </c>
      <c r="C38" s="1">
        <f t="shared" si="0"/>
        <v>2380</v>
      </c>
      <c r="D38" s="7">
        <f t="shared" si="15"/>
        <v>1</v>
      </c>
      <c r="E38" s="7">
        <f t="shared" si="16"/>
        <v>2</v>
      </c>
      <c r="F38" s="7">
        <f t="shared" si="17"/>
        <v>3</v>
      </c>
      <c r="G38" s="1">
        <f t="shared" si="9"/>
        <v>52</v>
      </c>
      <c r="H38" s="2">
        <f t="shared" si="10"/>
        <v>2.1848739495798318E-2</v>
      </c>
      <c r="I38" s="8"/>
      <c r="J38" s="2">
        <f t="shared" si="4"/>
        <v>0.48319327731092437</v>
      </c>
      <c r="K38" s="2">
        <f t="shared" si="5"/>
        <v>0.46134453781512608</v>
      </c>
      <c r="L38" s="2">
        <f t="shared" si="6"/>
        <v>0.05</v>
      </c>
      <c r="M38" s="2">
        <f t="shared" si="7"/>
        <v>5.462184873949491E-3</v>
      </c>
      <c r="N38" s="1">
        <f t="shared" si="11"/>
        <v>1150</v>
      </c>
      <c r="O38" s="1">
        <f t="shared" si="12"/>
        <v>1098</v>
      </c>
      <c r="P38" s="1">
        <v>119</v>
      </c>
      <c r="Q38" s="1">
        <v>12</v>
      </c>
      <c r="X38" s="1">
        <v>0</v>
      </c>
      <c r="Y38" s="1">
        <v>1</v>
      </c>
      <c r="AG38" t="str">
        <f t="shared" si="13"/>
        <v>Deep River</v>
      </c>
      <c r="AH38" t="s">
        <v>164</v>
      </c>
      <c r="AI38" s="9">
        <v>2</v>
      </c>
      <c r="AK38" s="99">
        <v>9</v>
      </c>
      <c r="AL38" s="97">
        <v>7</v>
      </c>
      <c r="AM38" s="97">
        <v>20</v>
      </c>
      <c r="AN38" s="96">
        <v>19130</v>
      </c>
      <c r="AO38" s="96">
        <f t="shared" si="14"/>
        <v>9007</v>
      </c>
      <c r="AP38" t="s">
        <v>1274</v>
      </c>
      <c r="AQ38">
        <f t="shared" si="8"/>
        <v>919130</v>
      </c>
      <c r="AS38" s="1">
        <v>1128</v>
      </c>
      <c r="AT38" s="1">
        <v>22</v>
      </c>
      <c r="AU38" s="1">
        <v>1040</v>
      </c>
      <c r="AV38" s="1">
        <v>58</v>
      </c>
    </row>
    <row r="39" spans="1:48" hidden="1" outlineLevel="1" x14ac:dyDescent="0.2">
      <c r="A39" t="s">
        <v>2448</v>
      </c>
      <c r="B39" s="9" t="s">
        <v>723</v>
      </c>
      <c r="C39" s="1">
        <f t="shared" si="0"/>
        <v>4302</v>
      </c>
      <c r="D39" s="7">
        <f t="shared" si="15"/>
        <v>2</v>
      </c>
      <c r="E39" s="7">
        <f t="shared" si="16"/>
        <v>1</v>
      </c>
      <c r="F39" s="7">
        <f t="shared" si="17"/>
        <v>3</v>
      </c>
      <c r="G39" s="1">
        <f t="shared" si="9"/>
        <v>651</v>
      </c>
      <c r="H39" s="2">
        <f t="shared" si="10"/>
        <v>0.15132496513249652</v>
      </c>
      <c r="I39" s="8"/>
      <c r="J39" s="2">
        <f t="shared" si="4"/>
        <v>0.40539284053928404</v>
      </c>
      <c r="K39" s="2">
        <f t="shared" si="5"/>
        <v>0.55671780567178053</v>
      </c>
      <c r="L39" s="2">
        <f t="shared" si="6"/>
        <v>3.2543003254300325E-2</v>
      </c>
      <c r="M39" s="2">
        <f t="shared" si="7"/>
        <v>5.3463505346351067E-3</v>
      </c>
      <c r="N39" s="1">
        <f t="shared" si="11"/>
        <v>1744</v>
      </c>
      <c r="O39" s="1">
        <f t="shared" si="12"/>
        <v>2395</v>
      </c>
      <c r="P39" s="1">
        <v>140</v>
      </c>
      <c r="Q39" s="1">
        <v>22</v>
      </c>
      <c r="X39" s="1">
        <v>1</v>
      </c>
      <c r="Y39" s="1">
        <v>0</v>
      </c>
      <c r="AG39" t="str">
        <f t="shared" si="13"/>
        <v>Derby</v>
      </c>
      <c r="AH39" t="s">
        <v>1488</v>
      </c>
      <c r="AI39" s="9">
        <v>3</v>
      </c>
      <c r="AK39" s="99">
        <v>9</v>
      </c>
      <c r="AL39" s="97">
        <v>9</v>
      </c>
      <c r="AM39" s="97">
        <v>30</v>
      </c>
      <c r="AN39" s="96">
        <v>19550</v>
      </c>
      <c r="AO39" s="96">
        <f t="shared" si="14"/>
        <v>9009</v>
      </c>
      <c r="AP39" t="s">
        <v>1274</v>
      </c>
      <c r="AQ39">
        <f t="shared" si="8"/>
        <v>919550</v>
      </c>
      <c r="AS39" s="1">
        <v>1687</v>
      </c>
      <c r="AT39" s="1">
        <v>57</v>
      </c>
      <c r="AU39" s="1">
        <v>2291</v>
      </c>
      <c r="AV39" s="1">
        <v>104</v>
      </c>
    </row>
    <row r="40" spans="1:48" hidden="1" outlineLevel="1" x14ac:dyDescent="0.2">
      <c r="A40" t="s">
        <v>1725</v>
      </c>
      <c r="B40" s="9" t="s">
        <v>723</v>
      </c>
      <c r="C40" s="1">
        <f t="shared" si="0"/>
        <v>3930</v>
      </c>
      <c r="D40" s="7">
        <f t="shared" si="15"/>
        <v>2</v>
      </c>
      <c r="E40" s="7">
        <f t="shared" si="16"/>
        <v>1</v>
      </c>
      <c r="F40" s="7">
        <f t="shared" si="17"/>
        <v>3</v>
      </c>
      <c r="G40" s="1">
        <f t="shared" si="9"/>
        <v>784</v>
      </c>
      <c r="H40" s="2">
        <f t="shared" si="10"/>
        <v>0.1994910941475827</v>
      </c>
      <c r="I40" s="8"/>
      <c r="J40" s="2">
        <f t="shared" si="4"/>
        <v>0.37302798982188295</v>
      </c>
      <c r="K40" s="2">
        <f t="shared" si="5"/>
        <v>0.5725190839694656</v>
      </c>
      <c r="L40" s="2">
        <f t="shared" si="6"/>
        <v>4.9109414758269722E-2</v>
      </c>
      <c r="M40" s="2">
        <f t="shared" si="7"/>
        <v>5.3435114503817757E-3</v>
      </c>
      <c r="N40" s="1">
        <f t="shared" si="11"/>
        <v>1466</v>
      </c>
      <c r="O40" s="1">
        <f t="shared" si="12"/>
        <v>2250</v>
      </c>
      <c r="P40" s="1">
        <v>193</v>
      </c>
      <c r="Q40" s="1">
        <v>18</v>
      </c>
      <c r="X40" s="1">
        <v>3</v>
      </c>
      <c r="Y40" s="1">
        <v>0</v>
      </c>
      <c r="AG40" t="str">
        <f t="shared" si="13"/>
        <v>Durham</v>
      </c>
      <c r="AH40" t="s">
        <v>164</v>
      </c>
      <c r="AI40" s="9">
        <v>3</v>
      </c>
      <c r="AK40" s="99">
        <v>9</v>
      </c>
      <c r="AL40" s="97">
        <v>7</v>
      </c>
      <c r="AM40" s="97">
        <v>25</v>
      </c>
      <c r="AN40" s="96">
        <v>20810</v>
      </c>
      <c r="AO40" s="96">
        <f t="shared" si="14"/>
        <v>9007</v>
      </c>
      <c r="AP40" t="s">
        <v>1274</v>
      </c>
      <c r="AQ40">
        <f t="shared" si="8"/>
        <v>920810</v>
      </c>
      <c r="AS40" s="1">
        <v>1421</v>
      </c>
      <c r="AT40" s="1">
        <v>45</v>
      </c>
      <c r="AU40" s="1">
        <v>2165</v>
      </c>
      <c r="AV40" s="1">
        <v>85</v>
      </c>
    </row>
    <row r="41" spans="1:48" hidden="1" outlineLevel="1" x14ac:dyDescent="0.2">
      <c r="A41" t="s">
        <v>1896</v>
      </c>
      <c r="B41" s="9" t="s">
        <v>723</v>
      </c>
      <c r="C41" s="1">
        <f t="shared" si="0"/>
        <v>2581</v>
      </c>
      <c r="D41" s="7">
        <f t="shared" si="15"/>
        <v>2</v>
      </c>
      <c r="E41" s="7">
        <f t="shared" si="16"/>
        <v>1</v>
      </c>
      <c r="F41" s="7">
        <f t="shared" si="17"/>
        <v>3</v>
      </c>
      <c r="G41" s="1">
        <f t="shared" si="9"/>
        <v>377</v>
      </c>
      <c r="H41" s="2">
        <f t="shared" si="10"/>
        <v>0.14606741573033707</v>
      </c>
      <c r="I41" s="8"/>
      <c r="J41" s="2">
        <f t="shared" si="4"/>
        <v>0.39132119333591631</v>
      </c>
      <c r="K41" s="2">
        <f t="shared" si="5"/>
        <v>0.53738860906625341</v>
      </c>
      <c r="L41" s="2">
        <f t="shared" si="6"/>
        <v>6.664083688492832E-2</v>
      </c>
      <c r="M41" s="2">
        <f t="shared" si="7"/>
        <v>4.6493607129019648E-3</v>
      </c>
      <c r="N41" s="1">
        <f t="shared" si="11"/>
        <v>1010</v>
      </c>
      <c r="O41" s="1">
        <f t="shared" si="12"/>
        <v>1387</v>
      </c>
      <c r="P41" s="1">
        <v>172</v>
      </c>
      <c r="Q41" s="1">
        <v>11</v>
      </c>
      <c r="X41" s="1">
        <v>1</v>
      </c>
      <c r="Y41" s="1">
        <v>0</v>
      </c>
      <c r="AG41" t="str">
        <f t="shared" si="13"/>
        <v>East Granby</v>
      </c>
      <c r="AH41" t="s">
        <v>1324</v>
      </c>
      <c r="AI41" s="9">
        <v>1</v>
      </c>
      <c r="AK41" s="99">
        <v>9</v>
      </c>
      <c r="AL41" s="97">
        <v>3</v>
      </c>
      <c r="AM41" s="97">
        <v>35</v>
      </c>
      <c r="AN41" s="96">
        <v>22070</v>
      </c>
      <c r="AO41" s="96">
        <f t="shared" si="14"/>
        <v>9003</v>
      </c>
      <c r="AP41" t="s">
        <v>1274</v>
      </c>
      <c r="AQ41">
        <f t="shared" si="8"/>
        <v>922070</v>
      </c>
      <c r="AS41" s="1">
        <v>983</v>
      </c>
      <c r="AT41" s="1">
        <v>27</v>
      </c>
      <c r="AU41" s="1">
        <v>1317</v>
      </c>
      <c r="AV41" s="1">
        <v>70</v>
      </c>
    </row>
    <row r="42" spans="1:48" hidden="1" outlineLevel="1" x14ac:dyDescent="0.2">
      <c r="A42" t="s">
        <v>2247</v>
      </c>
      <c r="B42" s="9" t="s">
        <v>723</v>
      </c>
      <c r="C42" s="1">
        <f t="shared" si="0"/>
        <v>4674</v>
      </c>
      <c r="D42" s="7">
        <f t="shared" si="15"/>
        <v>2</v>
      </c>
      <c r="E42" s="7">
        <f t="shared" si="16"/>
        <v>1</v>
      </c>
      <c r="F42" s="7">
        <f t="shared" si="17"/>
        <v>3</v>
      </c>
      <c r="G42" s="1">
        <f t="shared" si="9"/>
        <v>532</v>
      </c>
      <c r="H42" s="2">
        <f t="shared" si="10"/>
        <v>0.11382113821138211</v>
      </c>
      <c r="I42" s="8"/>
      <c r="J42" s="2">
        <f t="shared" si="4"/>
        <v>0.41399229781771502</v>
      </c>
      <c r="K42" s="2">
        <f t="shared" si="5"/>
        <v>0.52781343602909714</v>
      </c>
      <c r="L42" s="2">
        <f t="shared" si="6"/>
        <v>5.1775780915703895E-2</v>
      </c>
      <c r="M42" s="2">
        <f t="shared" si="7"/>
        <v>6.4184852374838952E-3</v>
      </c>
      <c r="N42" s="1">
        <f t="shared" si="11"/>
        <v>1935</v>
      </c>
      <c r="O42" s="1">
        <f t="shared" si="12"/>
        <v>2467</v>
      </c>
      <c r="P42" s="1">
        <v>242</v>
      </c>
      <c r="Q42" s="1">
        <v>27</v>
      </c>
      <c r="X42" s="1">
        <v>3</v>
      </c>
      <c r="Y42" s="1">
        <v>0</v>
      </c>
      <c r="AG42" t="str">
        <f t="shared" si="13"/>
        <v>East Haddam</v>
      </c>
      <c r="AH42" t="s">
        <v>164</v>
      </c>
      <c r="AI42" s="9">
        <v>2</v>
      </c>
      <c r="AK42" s="99">
        <v>9</v>
      </c>
      <c r="AL42" s="97">
        <v>7</v>
      </c>
      <c r="AM42" s="97">
        <v>30</v>
      </c>
      <c r="AN42" s="96">
        <v>22280</v>
      </c>
      <c r="AO42" s="96">
        <f t="shared" si="14"/>
        <v>9007</v>
      </c>
      <c r="AP42" t="s">
        <v>1274</v>
      </c>
      <c r="AQ42">
        <f t="shared" si="8"/>
        <v>922280</v>
      </c>
      <c r="AS42" s="1">
        <v>1858</v>
      </c>
      <c r="AT42" s="1">
        <v>77</v>
      </c>
      <c r="AU42" s="1">
        <v>2336</v>
      </c>
      <c r="AV42" s="1">
        <v>131</v>
      </c>
    </row>
    <row r="43" spans="1:48" hidden="1" outlineLevel="1" x14ac:dyDescent="0.2">
      <c r="A43" t="s">
        <v>1119</v>
      </c>
      <c r="B43" s="9" t="s">
        <v>723</v>
      </c>
      <c r="C43" s="1">
        <f t="shared" si="0"/>
        <v>6355</v>
      </c>
      <c r="D43" s="7">
        <f t="shared" si="15"/>
        <v>2</v>
      </c>
      <c r="E43" s="7">
        <f t="shared" si="16"/>
        <v>1</v>
      </c>
      <c r="F43" s="7">
        <f t="shared" si="17"/>
        <v>3</v>
      </c>
      <c r="G43" s="1">
        <f t="shared" si="9"/>
        <v>832</v>
      </c>
      <c r="H43" s="2">
        <f t="shared" si="10"/>
        <v>0.13092053501180173</v>
      </c>
      <c r="I43" s="8"/>
      <c r="J43" s="2">
        <f t="shared" si="4"/>
        <v>0.4009441384736428</v>
      </c>
      <c r="K43" s="2">
        <f t="shared" si="5"/>
        <v>0.53186467348544453</v>
      </c>
      <c r="L43" s="2">
        <f t="shared" si="6"/>
        <v>6.0110149488591662E-2</v>
      </c>
      <c r="M43" s="2">
        <f t="shared" si="7"/>
        <v>7.0810385523210687E-3</v>
      </c>
      <c r="N43" s="1">
        <f t="shared" si="11"/>
        <v>2548</v>
      </c>
      <c r="O43" s="1">
        <f t="shared" si="12"/>
        <v>3380</v>
      </c>
      <c r="P43" s="1">
        <v>382</v>
      </c>
      <c r="Q43" s="1">
        <v>38</v>
      </c>
      <c r="X43" s="1">
        <v>7</v>
      </c>
      <c r="Y43" s="1">
        <v>0</v>
      </c>
      <c r="AG43" t="str">
        <f t="shared" si="13"/>
        <v>East Hampton</v>
      </c>
      <c r="AH43" t="s">
        <v>164</v>
      </c>
      <c r="AI43" s="9">
        <v>2</v>
      </c>
      <c r="AK43" s="99">
        <v>9</v>
      </c>
      <c r="AL43" s="97">
        <v>7</v>
      </c>
      <c r="AM43" s="97">
        <v>35</v>
      </c>
      <c r="AN43" s="96">
        <v>22490</v>
      </c>
      <c r="AO43" s="96">
        <f t="shared" si="14"/>
        <v>9007</v>
      </c>
      <c r="AP43" t="s">
        <v>1274</v>
      </c>
      <c r="AQ43">
        <f t="shared" si="8"/>
        <v>922490</v>
      </c>
      <c r="AS43" s="1">
        <v>2460</v>
      </c>
      <c r="AT43" s="1">
        <v>88</v>
      </c>
      <c r="AU43" s="1">
        <v>3241</v>
      </c>
      <c r="AV43" s="1">
        <v>139</v>
      </c>
    </row>
    <row r="44" spans="1:48" hidden="1" outlineLevel="1" x14ac:dyDescent="0.2">
      <c r="A44" t="s">
        <v>1954</v>
      </c>
      <c r="B44" s="9" t="s">
        <v>723</v>
      </c>
      <c r="C44" s="1">
        <f t="shared" si="0"/>
        <v>14982</v>
      </c>
      <c r="D44" s="7">
        <f t="shared" si="15"/>
        <v>1</v>
      </c>
      <c r="E44" s="7">
        <f t="shared" si="16"/>
        <v>2</v>
      </c>
      <c r="F44" s="7">
        <f t="shared" si="17"/>
        <v>3</v>
      </c>
      <c r="G44" s="1">
        <f t="shared" si="9"/>
        <v>4836</v>
      </c>
      <c r="H44" s="2">
        <f t="shared" si="10"/>
        <v>0.32278734481377652</v>
      </c>
      <c r="I44" s="8"/>
      <c r="J44" s="2">
        <f t="shared" si="4"/>
        <v>0.63482846081965028</v>
      </c>
      <c r="K44" s="2">
        <f t="shared" si="5"/>
        <v>0.3120411160058737</v>
      </c>
      <c r="L44" s="2">
        <f t="shared" si="6"/>
        <v>4.772393538913363E-2</v>
      </c>
      <c r="M44" s="2">
        <f t="shared" si="7"/>
        <v>5.4064877853423968E-3</v>
      </c>
      <c r="N44" s="1">
        <f t="shared" si="11"/>
        <v>9511</v>
      </c>
      <c r="O44" s="1">
        <f t="shared" si="12"/>
        <v>4675</v>
      </c>
      <c r="P44" s="1">
        <v>715</v>
      </c>
      <c r="Q44" s="1">
        <v>60</v>
      </c>
      <c r="X44" s="1">
        <v>21</v>
      </c>
      <c r="Y44" s="1">
        <v>0</v>
      </c>
      <c r="AG44" t="str">
        <f t="shared" si="13"/>
        <v>East Hartford</v>
      </c>
      <c r="AH44" t="s">
        <v>1324</v>
      </c>
      <c r="AI44" s="9">
        <v>1</v>
      </c>
      <c r="AK44" s="99">
        <v>9</v>
      </c>
      <c r="AL44" s="97">
        <v>3</v>
      </c>
      <c r="AM44" s="97">
        <v>40</v>
      </c>
      <c r="AN44" s="96">
        <v>22630</v>
      </c>
      <c r="AO44" s="96">
        <f t="shared" si="14"/>
        <v>9003</v>
      </c>
      <c r="AP44" t="s">
        <v>1274</v>
      </c>
      <c r="AQ44">
        <f t="shared" si="8"/>
        <v>922630</v>
      </c>
      <c r="AS44" s="1">
        <v>9302</v>
      </c>
      <c r="AT44" s="1">
        <v>209</v>
      </c>
      <c r="AU44" s="1">
        <v>4447</v>
      </c>
      <c r="AV44" s="1">
        <v>228</v>
      </c>
    </row>
    <row r="45" spans="1:48" hidden="1" outlineLevel="1" x14ac:dyDescent="0.2">
      <c r="A45" t="s">
        <v>1672</v>
      </c>
      <c r="B45" s="9" t="s">
        <v>723</v>
      </c>
      <c r="C45" s="1">
        <f t="shared" si="0"/>
        <v>10379</v>
      </c>
      <c r="D45" s="7">
        <f t="shared" si="15"/>
        <v>2</v>
      </c>
      <c r="E45" s="7">
        <f t="shared" si="16"/>
        <v>1</v>
      </c>
      <c r="F45" s="7">
        <f t="shared" si="17"/>
        <v>3</v>
      </c>
      <c r="G45" s="1">
        <f t="shared" si="9"/>
        <v>1900</v>
      </c>
      <c r="H45" s="2">
        <f t="shared" si="10"/>
        <v>0.1830619520184989</v>
      </c>
      <c r="I45" s="8"/>
      <c r="J45" s="2">
        <f t="shared" si="4"/>
        <v>0.39493207438096156</v>
      </c>
      <c r="K45" s="2">
        <f t="shared" si="5"/>
        <v>0.5779940263994604</v>
      </c>
      <c r="L45" s="2">
        <f t="shared" si="6"/>
        <v>2.3316311783408806E-2</v>
      </c>
      <c r="M45" s="2">
        <f t="shared" si="7"/>
        <v>3.7575874361692289E-3</v>
      </c>
      <c r="N45" s="1">
        <f t="shared" si="11"/>
        <v>4099</v>
      </c>
      <c r="O45" s="1">
        <f t="shared" si="12"/>
        <v>5999</v>
      </c>
      <c r="P45" s="1">
        <v>242</v>
      </c>
      <c r="Q45" s="1">
        <v>32</v>
      </c>
      <c r="X45" s="1">
        <v>7</v>
      </c>
      <c r="Y45" s="1">
        <v>0</v>
      </c>
      <c r="AG45" t="str">
        <f t="shared" si="13"/>
        <v>East Haven</v>
      </c>
      <c r="AH45" t="s">
        <v>1488</v>
      </c>
      <c r="AI45" s="9">
        <v>3</v>
      </c>
      <c r="AK45" s="99">
        <v>9</v>
      </c>
      <c r="AL45" s="97">
        <v>9</v>
      </c>
      <c r="AM45" s="97">
        <v>35</v>
      </c>
      <c r="AN45" s="96">
        <v>22910</v>
      </c>
      <c r="AO45" s="96">
        <f t="shared" si="14"/>
        <v>9009</v>
      </c>
      <c r="AP45" t="s">
        <v>1274</v>
      </c>
      <c r="AQ45">
        <f t="shared" si="8"/>
        <v>922910</v>
      </c>
      <c r="AS45" s="1">
        <v>3954</v>
      </c>
      <c r="AT45" s="1">
        <v>145</v>
      </c>
      <c r="AU45" s="1">
        <v>5799</v>
      </c>
      <c r="AV45" s="1">
        <v>200</v>
      </c>
    </row>
    <row r="46" spans="1:48" hidden="1" outlineLevel="1" x14ac:dyDescent="0.2">
      <c r="A46" t="s">
        <v>1873</v>
      </c>
      <c r="B46" s="9" t="s">
        <v>723</v>
      </c>
      <c r="C46" s="1">
        <f t="shared" si="0"/>
        <v>9296</v>
      </c>
      <c r="D46" s="7">
        <f t="shared" si="15"/>
        <v>1</v>
      </c>
      <c r="E46" s="7">
        <f t="shared" si="16"/>
        <v>2</v>
      </c>
      <c r="F46" s="7">
        <f t="shared" si="17"/>
        <v>3</v>
      </c>
      <c r="G46" s="1">
        <f t="shared" si="9"/>
        <v>596</v>
      </c>
      <c r="H46" s="2">
        <f t="shared" si="10"/>
        <v>6.4113597246127363E-2</v>
      </c>
      <c r="I46" s="8"/>
      <c r="J46" s="2">
        <f t="shared" si="4"/>
        <v>0.50731497418244409</v>
      </c>
      <c r="K46" s="2">
        <f t="shared" si="5"/>
        <v>0.44320137693631667</v>
      </c>
      <c r="L46" s="2">
        <f t="shared" si="6"/>
        <v>4.3459552495697072E-2</v>
      </c>
      <c r="M46" s="2">
        <f t="shared" si="7"/>
        <v>6.0240963855421673E-3</v>
      </c>
      <c r="N46" s="1">
        <f t="shared" si="11"/>
        <v>4716</v>
      </c>
      <c r="O46" s="1">
        <f t="shared" si="12"/>
        <v>4120</v>
      </c>
      <c r="P46" s="1">
        <v>404</v>
      </c>
      <c r="Q46" s="1">
        <v>45</v>
      </c>
      <c r="X46" s="1">
        <v>11</v>
      </c>
      <c r="Y46" s="1">
        <v>0</v>
      </c>
      <c r="AG46" t="str">
        <f t="shared" si="13"/>
        <v>East Lyme</v>
      </c>
      <c r="AH46" t="s">
        <v>1489</v>
      </c>
      <c r="AI46" s="9">
        <v>2</v>
      </c>
      <c r="AK46" s="99">
        <v>9</v>
      </c>
      <c r="AL46" s="97">
        <v>11</v>
      </c>
      <c r="AM46" s="97">
        <v>15</v>
      </c>
      <c r="AN46" s="96">
        <v>23400</v>
      </c>
      <c r="AO46" s="96">
        <f t="shared" si="14"/>
        <v>9011</v>
      </c>
      <c r="AP46" t="s">
        <v>1274</v>
      </c>
      <c r="AQ46">
        <f t="shared" si="8"/>
        <v>923400</v>
      </c>
      <c r="AS46" s="1">
        <v>4633</v>
      </c>
      <c r="AT46" s="1">
        <v>83</v>
      </c>
      <c r="AU46" s="1">
        <v>3953</v>
      </c>
      <c r="AV46" s="1">
        <v>167</v>
      </c>
    </row>
    <row r="47" spans="1:48" hidden="1" outlineLevel="1" x14ac:dyDescent="0.2">
      <c r="A47" t="s">
        <v>2366</v>
      </c>
      <c r="B47" s="9" t="s">
        <v>723</v>
      </c>
      <c r="C47" s="1">
        <f t="shared" si="0"/>
        <v>4418</v>
      </c>
      <c r="D47" s="7">
        <f t="shared" si="15"/>
        <v>2</v>
      </c>
      <c r="E47" s="7">
        <f t="shared" si="16"/>
        <v>1</v>
      </c>
      <c r="F47" s="7">
        <f t="shared" si="17"/>
        <v>3</v>
      </c>
      <c r="G47" s="1">
        <f t="shared" si="9"/>
        <v>468</v>
      </c>
      <c r="H47" s="2">
        <f t="shared" si="10"/>
        <v>0.10593028519692169</v>
      </c>
      <c r="I47" s="8"/>
      <c r="J47" s="2">
        <f t="shared" si="4"/>
        <v>0.41466727025803529</v>
      </c>
      <c r="K47" s="2">
        <f t="shared" si="5"/>
        <v>0.52059755545495701</v>
      </c>
      <c r="L47" s="2">
        <f t="shared" si="6"/>
        <v>5.8850158442734266E-2</v>
      </c>
      <c r="M47" s="2">
        <f t="shared" si="7"/>
        <v>5.8850158442734363E-3</v>
      </c>
      <c r="N47" s="1">
        <f t="shared" si="11"/>
        <v>1832</v>
      </c>
      <c r="O47" s="1">
        <f t="shared" si="12"/>
        <v>2300</v>
      </c>
      <c r="P47" s="1">
        <v>260</v>
      </c>
      <c r="Q47" s="1">
        <v>21</v>
      </c>
      <c r="X47" s="1">
        <v>5</v>
      </c>
      <c r="Y47" s="1">
        <v>0</v>
      </c>
      <c r="AG47" t="str">
        <f t="shared" si="13"/>
        <v>East Windsor</v>
      </c>
      <c r="AH47" t="s">
        <v>1324</v>
      </c>
      <c r="AI47" s="9">
        <v>1</v>
      </c>
      <c r="AK47" s="99">
        <v>9</v>
      </c>
      <c r="AL47" s="97">
        <v>3</v>
      </c>
      <c r="AM47" s="97">
        <v>45</v>
      </c>
      <c r="AN47" s="96">
        <v>24800</v>
      </c>
      <c r="AO47" s="96">
        <f t="shared" si="14"/>
        <v>9003</v>
      </c>
      <c r="AP47" t="s">
        <v>1274</v>
      </c>
      <c r="AQ47">
        <f t="shared" si="8"/>
        <v>924800</v>
      </c>
      <c r="AS47" s="1">
        <v>1772</v>
      </c>
      <c r="AT47" s="1">
        <v>60</v>
      </c>
      <c r="AU47" s="1">
        <v>2220</v>
      </c>
      <c r="AV47" s="1">
        <v>80</v>
      </c>
    </row>
    <row r="48" spans="1:48" hidden="1" outlineLevel="1" x14ac:dyDescent="0.2">
      <c r="A48" t="s">
        <v>2367</v>
      </c>
      <c r="B48" s="9" t="s">
        <v>723</v>
      </c>
      <c r="C48" s="1">
        <f t="shared" si="0"/>
        <v>853</v>
      </c>
      <c r="D48" s="7">
        <f t="shared" si="15"/>
        <v>2</v>
      </c>
      <c r="E48" s="7">
        <f t="shared" si="16"/>
        <v>1</v>
      </c>
      <c r="F48" s="7">
        <f t="shared" si="17"/>
        <v>3</v>
      </c>
      <c r="G48" s="1">
        <f t="shared" si="9"/>
        <v>214</v>
      </c>
      <c r="H48" s="2">
        <f t="shared" si="10"/>
        <v>0.25087924970691677</v>
      </c>
      <c r="I48" s="8"/>
      <c r="J48" s="2">
        <f t="shared" si="4"/>
        <v>0.3376318874560375</v>
      </c>
      <c r="K48" s="2">
        <f t="shared" si="5"/>
        <v>0.58851113716295433</v>
      </c>
      <c r="L48" s="2">
        <f t="shared" si="6"/>
        <v>6.9167643610785465E-2</v>
      </c>
      <c r="M48" s="2">
        <f t="shared" si="7"/>
        <v>4.6893317702226406E-3</v>
      </c>
      <c r="N48" s="1">
        <f t="shared" si="11"/>
        <v>288</v>
      </c>
      <c r="O48" s="1">
        <f t="shared" si="12"/>
        <v>502</v>
      </c>
      <c r="P48" s="1">
        <v>59</v>
      </c>
      <c r="Q48" s="1">
        <v>4</v>
      </c>
      <c r="X48" s="1">
        <v>0</v>
      </c>
      <c r="Y48" s="1">
        <v>0</v>
      </c>
      <c r="AG48" t="str">
        <f t="shared" si="13"/>
        <v>Eastford</v>
      </c>
      <c r="AH48" t="s">
        <v>2145</v>
      </c>
      <c r="AI48" s="9">
        <v>2</v>
      </c>
      <c r="AK48" s="99">
        <v>9</v>
      </c>
      <c r="AL48" s="97">
        <v>15</v>
      </c>
      <c r="AM48" s="97">
        <v>25</v>
      </c>
      <c r="AN48" s="96">
        <v>21860</v>
      </c>
      <c r="AO48" s="96">
        <f t="shared" si="14"/>
        <v>9015</v>
      </c>
      <c r="AP48" t="s">
        <v>1274</v>
      </c>
      <c r="AQ48">
        <f t="shared" si="8"/>
        <v>921860</v>
      </c>
      <c r="AS48" s="1">
        <v>279</v>
      </c>
      <c r="AT48" s="1">
        <v>9</v>
      </c>
      <c r="AU48" s="1">
        <v>482</v>
      </c>
      <c r="AV48" s="1">
        <v>20</v>
      </c>
    </row>
    <row r="49" spans="1:48" hidden="1" outlineLevel="1" x14ac:dyDescent="0.2">
      <c r="A49" t="s">
        <v>899</v>
      </c>
      <c r="B49" s="9" t="s">
        <v>723</v>
      </c>
      <c r="C49" s="1">
        <f t="shared" si="0"/>
        <v>4006</v>
      </c>
      <c r="D49" s="7">
        <f t="shared" si="15"/>
        <v>2</v>
      </c>
      <c r="E49" s="7">
        <f t="shared" si="16"/>
        <v>1</v>
      </c>
      <c r="F49" s="7">
        <f t="shared" si="17"/>
        <v>3</v>
      </c>
      <c r="G49" s="1">
        <f t="shared" si="9"/>
        <v>424</v>
      </c>
      <c r="H49" s="2">
        <f t="shared" si="10"/>
        <v>0.10584123814278582</v>
      </c>
      <c r="I49" s="8"/>
      <c r="J49" s="2">
        <f t="shared" si="4"/>
        <v>0.43859211183225161</v>
      </c>
      <c r="K49" s="2">
        <f t="shared" si="5"/>
        <v>0.54443334997503745</v>
      </c>
      <c r="L49" s="2">
        <f t="shared" si="6"/>
        <v>1.1982026959560658E-2</v>
      </c>
      <c r="M49" s="2">
        <f t="shared" si="7"/>
        <v>4.9925112331503391E-3</v>
      </c>
      <c r="N49" s="1">
        <f t="shared" si="11"/>
        <v>1757</v>
      </c>
      <c r="O49" s="1">
        <f t="shared" si="12"/>
        <v>2181</v>
      </c>
      <c r="P49" s="1">
        <v>48</v>
      </c>
      <c r="Q49" s="1">
        <v>18</v>
      </c>
      <c r="X49" s="1">
        <v>1</v>
      </c>
      <c r="Y49" s="1">
        <v>1</v>
      </c>
      <c r="AG49" t="str">
        <f t="shared" si="13"/>
        <v>Easton</v>
      </c>
      <c r="AH49" t="s">
        <v>671</v>
      </c>
      <c r="AI49" s="9">
        <v>4</v>
      </c>
      <c r="AK49" s="99">
        <v>9</v>
      </c>
      <c r="AL49" s="97">
        <v>1</v>
      </c>
      <c r="AM49" s="97">
        <v>30</v>
      </c>
      <c r="AN49" s="96">
        <v>23890</v>
      </c>
      <c r="AO49" s="96">
        <f t="shared" si="14"/>
        <v>9001</v>
      </c>
      <c r="AP49" t="s">
        <v>1274</v>
      </c>
      <c r="AQ49">
        <f t="shared" si="8"/>
        <v>923890</v>
      </c>
      <c r="AS49" s="1">
        <v>1729</v>
      </c>
      <c r="AT49" s="1">
        <v>28</v>
      </c>
      <c r="AU49" s="1">
        <v>2126</v>
      </c>
      <c r="AV49" s="1">
        <v>55</v>
      </c>
    </row>
    <row r="50" spans="1:48" hidden="1" outlineLevel="1" x14ac:dyDescent="0.2">
      <c r="A50" t="s">
        <v>2368</v>
      </c>
      <c r="B50" s="9" t="s">
        <v>723</v>
      </c>
      <c r="C50" s="1">
        <f t="shared" si="0"/>
        <v>7465</v>
      </c>
      <c r="D50" s="7">
        <f t="shared" si="15"/>
        <v>2</v>
      </c>
      <c r="E50" s="7">
        <f t="shared" si="16"/>
        <v>1</v>
      </c>
      <c r="F50" s="7">
        <f t="shared" si="17"/>
        <v>3</v>
      </c>
      <c r="G50" s="1">
        <f t="shared" si="9"/>
        <v>1403</v>
      </c>
      <c r="H50" s="2">
        <f t="shared" si="10"/>
        <v>0.18794373744139317</v>
      </c>
      <c r="I50" s="8"/>
      <c r="J50" s="2">
        <f t="shared" si="4"/>
        <v>0.37494976557267246</v>
      </c>
      <c r="K50" s="2">
        <f t="shared" si="5"/>
        <v>0.5628935030140656</v>
      </c>
      <c r="L50" s="2">
        <f t="shared" si="6"/>
        <v>5.5592766242464835E-2</v>
      </c>
      <c r="M50" s="2">
        <f t="shared" si="7"/>
        <v>6.5639651707971106E-3</v>
      </c>
      <c r="N50" s="1">
        <f t="shared" si="11"/>
        <v>2799</v>
      </c>
      <c r="O50" s="1">
        <f t="shared" si="12"/>
        <v>4202</v>
      </c>
      <c r="P50" s="1">
        <v>415</v>
      </c>
      <c r="Q50" s="1">
        <v>42</v>
      </c>
      <c r="X50" s="1">
        <v>7</v>
      </c>
      <c r="Y50" s="1">
        <v>0</v>
      </c>
      <c r="AG50" t="str">
        <f t="shared" si="13"/>
        <v>Ellington</v>
      </c>
      <c r="AH50" t="s">
        <v>1796</v>
      </c>
      <c r="AI50" s="9">
        <v>2</v>
      </c>
      <c r="AK50" s="99">
        <v>9</v>
      </c>
      <c r="AL50" s="97">
        <v>13</v>
      </c>
      <c r="AM50" s="97">
        <v>25</v>
      </c>
      <c r="AN50" s="96">
        <v>25360</v>
      </c>
      <c r="AO50" s="96">
        <f t="shared" si="14"/>
        <v>9013</v>
      </c>
      <c r="AP50" t="s">
        <v>1274</v>
      </c>
      <c r="AQ50">
        <f t="shared" si="8"/>
        <v>925360</v>
      </c>
      <c r="AS50" s="1">
        <v>2733</v>
      </c>
      <c r="AT50" s="1">
        <v>66</v>
      </c>
      <c r="AU50" s="1">
        <v>4031</v>
      </c>
      <c r="AV50" s="1">
        <v>171</v>
      </c>
    </row>
    <row r="51" spans="1:48" hidden="1" outlineLevel="1" x14ac:dyDescent="0.2">
      <c r="A51" t="s">
        <v>835</v>
      </c>
      <c r="B51" s="9" t="s">
        <v>723</v>
      </c>
      <c r="C51" s="1">
        <f t="shared" si="0"/>
        <v>15690</v>
      </c>
      <c r="D51" s="7">
        <f t="shared" si="15"/>
        <v>2</v>
      </c>
      <c r="E51" s="7">
        <f t="shared" si="16"/>
        <v>1</v>
      </c>
      <c r="F51" s="7">
        <f t="shared" si="17"/>
        <v>3</v>
      </c>
      <c r="G51" s="1">
        <f t="shared" si="9"/>
        <v>1609</v>
      </c>
      <c r="H51" s="2">
        <f t="shared" si="10"/>
        <v>0.10254939451880178</v>
      </c>
      <c r="I51" s="8"/>
      <c r="J51" s="2">
        <f t="shared" si="4"/>
        <v>0.41599745060548121</v>
      </c>
      <c r="K51" s="2">
        <f t="shared" si="5"/>
        <v>0.51854684512428295</v>
      </c>
      <c r="L51" s="2">
        <f t="shared" si="6"/>
        <v>5.8508604206500954E-2</v>
      </c>
      <c r="M51" s="2">
        <f t="shared" si="7"/>
        <v>6.9471000637348831E-3</v>
      </c>
      <c r="N51" s="1">
        <f t="shared" si="11"/>
        <v>6527</v>
      </c>
      <c r="O51" s="1">
        <f t="shared" si="12"/>
        <v>8136</v>
      </c>
      <c r="P51" s="1">
        <v>918</v>
      </c>
      <c r="Q51" s="1">
        <v>97</v>
      </c>
      <c r="X51" s="1">
        <v>12</v>
      </c>
      <c r="Y51" s="1">
        <v>0</v>
      </c>
      <c r="AG51" t="str">
        <f t="shared" si="13"/>
        <v>Enfield</v>
      </c>
      <c r="AH51" t="s">
        <v>1324</v>
      </c>
      <c r="AI51" s="9">
        <v>2</v>
      </c>
      <c r="AK51" s="99">
        <v>9</v>
      </c>
      <c r="AL51" s="97">
        <v>3</v>
      </c>
      <c r="AM51" s="97">
        <v>50</v>
      </c>
      <c r="AN51" s="96">
        <v>25990</v>
      </c>
      <c r="AO51" s="96">
        <f t="shared" si="14"/>
        <v>9003</v>
      </c>
      <c r="AP51" t="s">
        <v>1274</v>
      </c>
      <c r="AQ51">
        <f t="shared" si="8"/>
        <v>925990</v>
      </c>
      <c r="AS51" s="1">
        <v>6333</v>
      </c>
      <c r="AT51" s="1">
        <v>194</v>
      </c>
      <c r="AU51" s="1">
        <v>7727</v>
      </c>
      <c r="AV51" s="1">
        <v>409</v>
      </c>
    </row>
    <row r="52" spans="1:48" hidden="1" outlineLevel="1" x14ac:dyDescent="0.2">
      <c r="A52" t="s">
        <v>728</v>
      </c>
      <c r="B52" s="9" t="s">
        <v>723</v>
      </c>
      <c r="C52" s="1">
        <f t="shared" si="0"/>
        <v>3982</v>
      </c>
      <c r="D52" s="7">
        <f t="shared" si="15"/>
        <v>1</v>
      </c>
      <c r="E52" s="7">
        <f t="shared" si="16"/>
        <v>2</v>
      </c>
      <c r="F52" s="7">
        <f t="shared" si="17"/>
        <v>3</v>
      </c>
      <c r="G52" s="1">
        <f t="shared" si="9"/>
        <v>73</v>
      </c>
      <c r="H52" s="2">
        <f t="shared" si="10"/>
        <v>1.8332496233048719E-2</v>
      </c>
      <c r="I52" s="8"/>
      <c r="J52" s="2">
        <f t="shared" si="4"/>
        <v>0.48116524359618285</v>
      </c>
      <c r="K52" s="2">
        <f t="shared" si="5"/>
        <v>0.46283274736313412</v>
      </c>
      <c r="L52" s="2">
        <f t="shared" si="6"/>
        <v>5.1983927674535406E-2</v>
      </c>
      <c r="M52" s="2">
        <f t="shared" si="7"/>
        <v>4.0180813661476258E-3</v>
      </c>
      <c r="N52" s="1">
        <f t="shared" si="11"/>
        <v>1916</v>
      </c>
      <c r="O52" s="1">
        <f t="shared" si="12"/>
        <v>1843</v>
      </c>
      <c r="P52" s="1">
        <v>207</v>
      </c>
      <c r="Q52" s="1">
        <v>14</v>
      </c>
      <c r="X52" s="1">
        <v>2</v>
      </c>
      <c r="Y52" s="1">
        <v>0</v>
      </c>
      <c r="AG52" t="str">
        <f t="shared" si="13"/>
        <v>Essex</v>
      </c>
      <c r="AH52" t="s">
        <v>164</v>
      </c>
      <c r="AI52" s="9">
        <v>2</v>
      </c>
      <c r="AK52" s="99">
        <v>9</v>
      </c>
      <c r="AL52" s="97">
        <v>7</v>
      </c>
      <c r="AM52" s="97">
        <v>40</v>
      </c>
      <c r="AN52" s="96">
        <v>26270</v>
      </c>
      <c r="AO52" s="96">
        <f t="shared" si="14"/>
        <v>9007</v>
      </c>
      <c r="AP52" t="s">
        <v>1274</v>
      </c>
      <c r="AQ52">
        <f t="shared" si="8"/>
        <v>926270</v>
      </c>
      <c r="AS52" s="1">
        <v>1873</v>
      </c>
      <c r="AT52" s="1">
        <v>43</v>
      </c>
      <c r="AU52" s="1">
        <v>1777</v>
      </c>
      <c r="AV52" s="1">
        <v>66</v>
      </c>
    </row>
    <row r="53" spans="1:48" hidden="1" outlineLevel="1" x14ac:dyDescent="0.2">
      <c r="A53" t="s">
        <v>671</v>
      </c>
      <c r="B53" s="9" t="s">
        <v>723</v>
      </c>
      <c r="C53" s="1">
        <f t="shared" si="0"/>
        <v>27720</v>
      </c>
      <c r="D53" s="7">
        <f t="shared" si="15"/>
        <v>1</v>
      </c>
      <c r="E53" s="7">
        <f t="shared" si="16"/>
        <v>2</v>
      </c>
      <c r="F53" s="7">
        <f t="shared" si="17"/>
        <v>3</v>
      </c>
      <c r="G53" s="1">
        <f t="shared" si="9"/>
        <v>1069</v>
      </c>
      <c r="H53" s="2">
        <f t="shared" si="10"/>
        <v>3.8564213564213565E-2</v>
      </c>
      <c r="I53" s="8"/>
      <c r="J53" s="2">
        <f t="shared" si="4"/>
        <v>0.50977633477633477</v>
      </c>
      <c r="K53" s="2">
        <f t="shared" si="5"/>
        <v>0.47121212121212119</v>
      </c>
      <c r="L53" s="2">
        <f t="shared" si="6"/>
        <v>1.5007215007215007E-2</v>
      </c>
      <c r="M53" s="2">
        <f t="shared" si="7"/>
        <v>4.0043290043290276E-3</v>
      </c>
      <c r="N53" s="1">
        <f t="shared" si="11"/>
        <v>14131</v>
      </c>
      <c r="O53" s="1">
        <f t="shared" si="12"/>
        <v>13062</v>
      </c>
      <c r="P53" s="1">
        <v>416</v>
      </c>
      <c r="Q53" s="1">
        <v>100</v>
      </c>
      <c r="X53" s="1">
        <v>11</v>
      </c>
      <c r="Y53" s="1">
        <v>0</v>
      </c>
      <c r="AG53" t="str">
        <f t="shared" si="13"/>
        <v>Fairfield</v>
      </c>
      <c r="AH53" t="s">
        <v>671</v>
      </c>
      <c r="AI53" s="9">
        <v>4</v>
      </c>
      <c r="AK53" s="99">
        <v>9</v>
      </c>
      <c r="AL53" s="97">
        <v>1</v>
      </c>
      <c r="AM53" s="97">
        <v>35</v>
      </c>
      <c r="AN53" s="96">
        <v>26620</v>
      </c>
      <c r="AO53" s="96">
        <f t="shared" si="14"/>
        <v>9001</v>
      </c>
      <c r="AP53" t="s">
        <v>1274</v>
      </c>
      <c r="AQ53">
        <f t="shared" si="8"/>
        <v>926620</v>
      </c>
      <c r="AS53" s="1">
        <v>13844</v>
      </c>
      <c r="AT53" s="1">
        <v>287</v>
      </c>
      <c r="AU53" s="1">
        <v>12492</v>
      </c>
      <c r="AV53" s="1">
        <v>570</v>
      </c>
    </row>
    <row r="54" spans="1:48" hidden="1" outlineLevel="1" x14ac:dyDescent="0.2">
      <c r="A54" t="s">
        <v>820</v>
      </c>
      <c r="B54" s="9" t="s">
        <v>723</v>
      </c>
      <c r="C54" s="1">
        <f t="shared" si="0"/>
        <v>12752</v>
      </c>
      <c r="D54" s="7">
        <f t="shared" si="15"/>
        <v>2</v>
      </c>
      <c r="E54" s="7">
        <f t="shared" si="16"/>
        <v>1</v>
      </c>
      <c r="F54" s="7">
        <f t="shared" si="17"/>
        <v>3</v>
      </c>
      <c r="G54" s="1">
        <f t="shared" si="9"/>
        <v>218</v>
      </c>
      <c r="H54" s="2">
        <f t="shared" si="10"/>
        <v>1.7095357590966122E-2</v>
      </c>
      <c r="I54" s="8"/>
      <c r="J54" s="2">
        <f t="shared" si="4"/>
        <v>0.45561480552070266</v>
      </c>
      <c r="K54" s="2">
        <f t="shared" si="5"/>
        <v>0.47271016311166875</v>
      </c>
      <c r="L54" s="2">
        <f t="shared" si="6"/>
        <v>6.728356336260978E-2</v>
      </c>
      <c r="M54" s="2">
        <f t="shared" si="7"/>
        <v>4.3914680050188143E-3</v>
      </c>
      <c r="N54" s="1">
        <f t="shared" si="11"/>
        <v>5810</v>
      </c>
      <c r="O54" s="1">
        <f t="shared" si="12"/>
        <v>6028</v>
      </c>
      <c r="P54" s="1">
        <v>858</v>
      </c>
      <c r="Q54" s="1">
        <v>44</v>
      </c>
      <c r="X54" s="1">
        <v>12</v>
      </c>
      <c r="Y54" s="1">
        <v>0</v>
      </c>
      <c r="AG54" t="str">
        <f t="shared" si="13"/>
        <v>Farmington</v>
      </c>
      <c r="AH54" t="s">
        <v>1324</v>
      </c>
      <c r="AI54" s="9">
        <v>5</v>
      </c>
      <c r="AK54" s="99">
        <v>9</v>
      </c>
      <c r="AL54" s="97">
        <v>3</v>
      </c>
      <c r="AM54" s="97">
        <v>55</v>
      </c>
      <c r="AN54" s="96">
        <v>27600</v>
      </c>
      <c r="AO54" s="96">
        <f t="shared" si="14"/>
        <v>9003</v>
      </c>
      <c r="AP54" t="s">
        <v>1274</v>
      </c>
      <c r="AQ54">
        <f t="shared" si="8"/>
        <v>927600</v>
      </c>
      <c r="AS54" s="1">
        <v>5672</v>
      </c>
      <c r="AT54" s="1">
        <v>138</v>
      </c>
      <c r="AU54" s="1">
        <v>5821</v>
      </c>
      <c r="AV54" s="1">
        <v>207</v>
      </c>
    </row>
    <row r="55" spans="1:48" hidden="1" outlineLevel="1" x14ac:dyDescent="0.2">
      <c r="A55" t="s">
        <v>1440</v>
      </c>
      <c r="B55" s="9" t="s">
        <v>723</v>
      </c>
      <c r="C55" s="1">
        <f t="shared" si="0"/>
        <v>971</v>
      </c>
      <c r="D55" s="7">
        <f t="shared" si="15"/>
        <v>2</v>
      </c>
      <c r="E55" s="7">
        <f t="shared" si="16"/>
        <v>1</v>
      </c>
      <c r="F55" s="7">
        <f t="shared" si="17"/>
        <v>3</v>
      </c>
      <c r="G55" s="1">
        <f t="shared" si="9"/>
        <v>162</v>
      </c>
      <c r="H55" s="2">
        <f t="shared" si="10"/>
        <v>0.16683831101956745</v>
      </c>
      <c r="I55" s="8"/>
      <c r="J55" s="2">
        <f t="shared" si="4"/>
        <v>0.37899073120494337</v>
      </c>
      <c r="K55" s="2">
        <f t="shared" si="5"/>
        <v>0.54582904222451079</v>
      </c>
      <c r="L55" s="2">
        <f t="shared" si="6"/>
        <v>6.1791967044284246E-2</v>
      </c>
      <c r="M55" s="2">
        <f t="shared" si="7"/>
        <v>1.3388259526261548E-2</v>
      </c>
      <c r="N55" s="1">
        <f t="shared" si="11"/>
        <v>368</v>
      </c>
      <c r="O55" s="1">
        <f t="shared" si="12"/>
        <v>530</v>
      </c>
      <c r="P55" s="1">
        <v>60</v>
      </c>
      <c r="Q55" s="1">
        <v>10</v>
      </c>
      <c r="X55" s="1">
        <v>3</v>
      </c>
      <c r="Y55" s="1">
        <v>0</v>
      </c>
      <c r="AG55" t="str">
        <f t="shared" si="13"/>
        <v>Franklin</v>
      </c>
      <c r="AH55" t="s">
        <v>1489</v>
      </c>
      <c r="AI55" s="9">
        <v>2</v>
      </c>
      <c r="AK55" s="99">
        <v>9</v>
      </c>
      <c r="AL55" s="97">
        <v>11</v>
      </c>
      <c r="AM55" s="97">
        <v>20</v>
      </c>
      <c r="AN55" s="96">
        <v>29910</v>
      </c>
      <c r="AO55" s="96">
        <f t="shared" si="14"/>
        <v>9011</v>
      </c>
      <c r="AP55" t="s">
        <v>1274</v>
      </c>
      <c r="AQ55">
        <f t="shared" si="8"/>
        <v>929910</v>
      </c>
      <c r="AS55" s="1">
        <v>360</v>
      </c>
      <c r="AT55" s="1">
        <v>8</v>
      </c>
      <c r="AU55" s="1">
        <v>505</v>
      </c>
      <c r="AV55" s="1">
        <v>25</v>
      </c>
    </row>
    <row r="56" spans="1:48" hidden="1" outlineLevel="1" x14ac:dyDescent="0.2">
      <c r="A56" t="s">
        <v>2149</v>
      </c>
      <c r="B56" s="9" t="s">
        <v>723</v>
      </c>
      <c r="C56" s="1">
        <f t="shared" si="0"/>
        <v>17912</v>
      </c>
      <c r="D56" s="7">
        <f t="shared" si="15"/>
        <v>1</v>
      </c>
      <c r="E56" s="7">
        <f t="shared" si="16"/>
        <v>2</v>
      </c>
      <c r="F56" s="7">
        <f t="shared" si="17"/>
        <v>3</v>
      </c>
      <c r="G56" s="1">
        <f t="shared" si="9"/>
        <v>21</v>
      </c>
      <c r="H56" s="2">
        <f t="shared" si="10"/>
        <v>1.172398392139348E-3</v>
      </c>
      <c r="I56" s="8"/>
      <c r="J56" s="2">
        <f t="shared" si="4"/>
        <v>0.45595131755247881</v>
      </c>
      <c r="K56" s="2">
        <f t="shared" si="5"/>
        <v>0.45477891916033941</v>
      </c>
      <c r="L56" s="2">
        <f t="shared" si="6"/>
        <v>8.4021884769986607E-2</v>
      </c>
      <c r="M56" s="2">
        <f t="shared" si="7"/>
        <v>5.2478785171952286E-3</v>
      </c>
      <c r="N56" s="1">
        <f t="shared" si="11"/>
        <v>8167</v>
      </c>
      <c r="O56" s="1">
        <f t="shared" si="12"/>
        <v>8146</v>
      </c>
      <c r="P56" s="1">
        <v>1505</v>
      </c>
      <c r="Q56" s="1">
        <v>69</v>
      </c>
      <c r="X56" s="1">
        <v>19</v>
      </c>
      <c r="Y56" s="1">
        <v>6</v>
      </c>
      <c r="AG56" t="str">
        <f t="shared" si="13"/>
        <v>Glastonbury</v>
      </c>
      <c r="AH56" t="s">
        <v>1324</v>
      </c>
      <c r="AI56" s="9">
        <v>0</v>
      </c>
      <c r="AK56" s="99">
        <v>9</v>
      </c>
      <c r="AL56" s="97">
        <v>3</v>
      </c>
      <c r="AM56" s="97">
        <v>60</v>
      </c>
      <c r="AN56" s="96">
        <v>31240</v>
      </c>
      <c r="AO56" s="96">
        <f t="shared" si="14"/>
        <v>9003</v>
      </c>
      <c r="AP56" t="s">
        <v>1274</v>
      </c>
      <c r="AQ56">
        <f t="shared" si="8"/>
        <v>931240</v>
      </c>
      <c r="AS56" s="1">
        <v>8018</v>
      </c>
      <c r="AT56" s="1">
        <v>149</v>
      </c>
      <c r="AU56" s="1">
        <v>7839</v>
      </c>
      <c r="AV56" s="1">
        <v>307</v>
      </c>
    </row>
    <row r="57" spans="1:48" hidden="1" outlineLevel="1" x14ac:dyDescent="0.2">
      <c r="A57" t="s">
        <v>169</v>
      </c>
      <c r="B57" s="9" t="s">
        <v>723</v>
      </c>
      <c r="C57" s="1">
        <f t="shared" si="0"/>
        <v>1693</v>
      </c>
      <c r="D57" s="7">
        <f t="shared" si="15"/>
        <v>2</v>
      </c>
      <c r="E57" s="7">
        <f t="shared" si="16"/>
        <v>1</v>
      </c>
      <c r="F57" s="7">
        <f t="shared" si="17"/>
        <v>3</v>
      </c>
      <c r="G57" s="1">
        <f t="shared" si="9"/>
        <v>472</v>
      </c>
      <c r="H57" s="2">
        <f t="shared" si="10"/>
        <v>0.27879503839338454</v>
      </c>
      <c r="I57" s="8"/>
      <c r="J57" s="2">
        <f t="shared" si="4"/>
        <v>0.33963378617838158</v>
      </c>
      <c r="K57" s="2">
        <f t="shared" si="5"/>
        <v>0.61842882457176607</v>
      </c>
      <c r="L57" s="2">
        <f t="shared" si="6"/>
        <v>3.7802717070289427E-2</v>
      </c>
      <c r="M57" s="2">
        <f t="shared" si="7"/>
        <v>4.134672179562926E-3</v>
      </c>
      <c r="N57" s="1">
        <f t="shared" si="11"/>
        <v>575</v>
      </c>
      <c r="O57" s="1">
        <f t="shared" si="12"/>
        <v>1047</v>
      </c>
      <c r="P57" s="1">
        <v>64</v>
      </c>
      <c r="Q57" s="1">
        <v>7</v>
      </c>
      <c r="X57" s="1">
        <v>0</v>
      </c>
      <c r="Y57" s="1">
        <v>0</v>
      </c>
      <c r="AG57" t="str">
        <f t="shared" si="13"/>
        <v>Goshen</v>
      </c>
      <c r="AH57" t="s">
        <v>1002</v>
      </c>
      <c r="AI57" s="9">
        <v>5</v>
      </c>
      <c r="AK57" s="99">
        <v>9</v>
      </c>
      <c r="AL57" s="97">
        <v>5</v>
      </c>
      <c r="AM57" s="97">
        <v>35</v>
      </c>
      <c r="AN57" s="96">
        <v>32290</v>
      </c>
      <c r="AO57" s="96">
        <f t="shared" si="14"/>
        <v>9005</v>
      </c>
      <c r="AP57" t="s">
        <v>1274</v>
      </c>
      <c r="AQ57">
        <f t="shared" si="8"/>
        <v>932290</v>
      </c>
      <c r="AS57" s="1">
        <v>550</v>
      </c>
      <c r="AT57" s="1">
        <v>25</v>
      </c>
      <c r="AU57" s="1">
        <v>1015</v>
      </c>
      <c r="AV57" s="1">
        <v>32</v>
      </c>
    </row>
    <row r="58" spans="1:48" hidden="1" outlineLevel="1" x14ac:dyDescent="0.2">
      <c r="A58" t="s">
        <v>1939</v>
      </c>
      <c r="B58" s="9" t="s">
        <v>723</v>
      </c>
      <c r="C58" s="1">
        <f t="shared" si="0"/>
        <v>5894</v>
      </c>
      <c r="D58" s="7">
        <f t="shared" si="15"/>
        <v>2</v>
      </c>
      <c r="E58" s="7">
        <f t="shared" si="16"/>
        <v>1</v>
      </c>
      <c r="F58" s="7">
        <f t="shared" si="17"/>
        <v>3</v>
      </c>
      <c r="G58" s="1">
        <f t="shared" si="9"/>
        <v>862</v>
      </c>
      <c r="H58" s="2">
        <f t="shared" si="10"/>
        <v>0.14625042416016287</v>
      </c>
      <c r="I58" s="8"/>
      <c r="J58" s="2">
        <f t="shared" si="4"/>
        <v>0.38785205293518832</v>
      </c>
      <c r="K58" s="2">
        <f t="shared" si="5"/>
        <v>0.53410247709535119</v>
      </c>
      <c r="L58" s="2">
        <f t="shared" si="6"/>
        <v>7.2616219884628436E-2</v>
      </c>
      <c r="M58" s="2">
        <f t="shared" si="7"/>
        <v>5.4292500848320546E-3</v>
      </c>
      <c r="N58" s="1">
        <f t="shared" si="11"/>
        <v>2286</v>
      </c>
      <c r="O58" s="1">
        <f t="shared" si="12"/>
        <v>3148</v>
      </c>
      <c r="P58" s="1">
        <v>428</v>
      </c>
      <c r="Q58" s="1">
        <v>29</v>
      </c>
      <c r="X58" s="1">
        <v>3</v>
      </c>
      <c r="Y58" s="1">
        <v>0</v>
      </c>
      <c r="AG58" t="str">
        <f t="shared" si="13"/>
        <v>Granby</v>
      </c>
      <c r="AH58" t="s">
        <v>1324</v>
      </c>
      <c r="AI58" s="9">
        <v>1</v>
      </c>
      <c r="AK58" s="99">
        <v>9</v>
      </c>
      <c r="AL58" s="97">
        <v>3</v>
      </c>
      <c r="AM58" s="97">
        <v>65</v>
      </c>
      <c r="AN58" s="96">
        <v>32640</v>
      </c>
      <c r="AO58" s="96">
        <f t="shared" si="14"/>
        <v>9003</v>
      </c>
      <c r="AP58" t="s">
        <v>1274</v>
      </c>
      <c r="AQ58">
        <f t="shared" si="8"/>
        <v>932640</v>
      </c>
      <c r="AS58" s="1">
        <v>2232</v>
      </c>
      <c r="AT58" s="1">
        <v>54</v>
      </c>
      <c r="AU58" s="1">
        <v>2992</v>
      </c>
      <c r="AV58" s="1">
        <v>156</v>
      </c>
    </row>
    <row r="59" spans="1:48" hidden="1" outlineLevel="1" x14ac:dyDescent="0.2">
      <c r="A59" t="s">
        <v>1362</v>
      </c>
      <c r="B59" s="9" t="s">
        <v>723</v>
      </c>
      <c r="C59" s="1">
        <f t="shared" si="0"/>
        <v>27329</v>
      </c>
      <c r="D59" s="7">
        <f t="shared" si="15"/>
        <v>2</v>
      </c>
      <c r="E59" s="7">
        <f t="shared" si="16"/>
        <v>1</v>
      </c>
      <c r="F59" s="7">
        <f t="shared" si="17"/>
        <v>3</v>
      </c>
      <c r="G59" s="1">
        <f t="shared" si="9"/>
        <v>1436</v>
      </c>
      <c r="H59" s="2">
        <f t="shared" si="10"/>
        <v>5.2544915657360317E-2</v>
      </c>
      <c r="I59" s="8"/>
      <c r="J59" s="2">
        <f t="shared" si="4"/>
        <v>0.46917194189322697</v>
      </c>
      <c r="K59" s="2">
        <f t="shared" si="5"/>
        <v>0.52171685755058728</v>
      </c>
      <c r="L59" s="2">
        <f t="shared" si="6"/>
        <v>6.0375425372315127E-3</v>
      </c>
      <c r="M59" s="2">
        <f t="shared" si="7"/>
        <v>3.0736580189542374E-3</v>
      </c>
      <c r="N59" s="1">
        <f t="shared" si="11"/>
        <v>12822</v>
      </c>
      <c r="O59" s="1">
        <f t="shared" si="12"/>
        <v>14258</v>
      </c>
      <c r="P59" s="1">
        <v>165</v>
      </c>
      <c r="Q59" s="1">
        <v>73</v>
      </c>
      <c r="X59" s="1">
        <v>11</v>
      </c>
      <c r="Y59" s="1">
        <v>0</v>
      </c>
      <c r="AG59" t="str">
        <f t="shared" si="13"/>
        <v>Greenwich</v>
      </c>
      <c r="AH59" t="s">
        <v>671</v>
      </c>
      <c r="AI59" s="9">
        <v>4</v>
      </c>
      <c r="AK59" s="99">
        <v>9</v>
      </c>
      <c r="AL59" s="97">
        <v>1</v>
      </c>
      <c r="AM59" s="97">
        <v>40</v>
      </c>
      <c r="AN59" s="96">
        <v>33620</v>
      </c>
      <c r="AO59" s="96">
        <f t="shared" si="14"/>
        <v>9001</v>
      </c>
      <c r="AP59" t="s">
        <v>1274</v>
      </c>
      <c r="AQ59">
        <f t="shared" si="8"/>
        <v>933620</v>
      </c>
      <c r="AS59" s="1">
        <v>12664</v>
      </c>
      <c r="AT59" s="1">
        <v>158</v>
      </c>
      <c r="AU59" s="1">
        <v>13803</v>
      </c>
      <c r="AV59" s="1">
        <v>455</v>
      </c>
    </row>
    <row r="60" spans="1:48" hidden="1" outlineLevel="1" x14ac:dyDescent="0.2">
      <c r="A60" t="s">
        <v>1363</v>
      </c>
      <c r="B60" s="9" t="s">
        <v>723</v>
      </c>
      <c r="C60" s="1">
        <f t="shared" si="0"/>
        <v>4481</v>
      </c>
      <c r="D60" s="7">
        <f t="shared" si="15"/>
        <v>2</v>
      </c>
      <c r="E60" s="7">
        <f t="shared" si="16"/>
        <v>1</v>
      </c>
      <c r="F60" s="7">
        <f t="shared" si="17"/>
        <v>3</v>
      </c>
      <c r="G60" s="1">
        <f t="shared" si="9"/>
        <v>948</v>
      </c>
      <c r="H60" s="2">
        <f t="shared" si="10"/>
        <v>0.21155991966078999</v>
      </c>
      <c r="I60" s="8"/>
      <c r="J60" s="2">
        <f t="shared" si="4"/>
        <v>0.36063378710109351</v>
      </c>
      <c r="K60" s="2">
        <f t="shared" si="5"/>
        <v>0.57219370676188352</v>
      </c>
      <c r="L60" s="2">
        <f t="shared" si="6"/>
        <v>5.9138585137246152E-2</v>
      </c>
      <c r="M60" s="2">
        <f t="shared" si="7"/>
        <v>8.0339209997768168E-3</v>
      </c>
      <c r="N60" s="1">
        <f t="shared" si="11"/>
        <v>1616</v>
      </c>
      <c r="O60" s="1">
        <f t="shared" si="12"/>
        <v>2564</v>
      </c>
      <c r="P60" s="1">
        <v>265</v>
      </c>
      <c r="Q60" s="1">
        <v>30</v>
      </c>
      <c r="X60" s="1">
        <v>6</v>
      </c>
      <c r="Y60" s="1">
        <v>0</v>
      </c>
      <c r="AG60" t="str">
        <f t="shared" si="13"/>
        <v>Griswold</v>
      </c>
      <c r="AH60" t="s">
        <v>1489</v>
      </c>
      <c r="AI60" s="9">
        <v>2</v>
      </c>
      <c r="AK60" s="99">
        <v>9</v>
      </c>
      <c r="AL60" s="97">
        <v>11</v>
      </c>
      <c r="AM60" s="97">
        <v>25</v>
      </c>
      <c r="AN60" s="96">
        <v>33900</v>
      </c>
      <c r="AO60" s="96">
        <f t="shared" si="14"/>
        <v>9011</v>
      </c>
      <c r="AP60" t="s">
        <v>1274</v>
      </c>
      <c r="AQ60">
        <f t="shared" si="8"/>
        <v>933900</v>
      </c>
      <c r="AS60" s="1">
        <v>1558</v>
      </c>
      <c r="AT60" s="1">
        <v>58</v>
      </c>
      <c r="AU60" s="1">
        <v>2449</v>
      </c>
      <c r="AV60" s="1">
        <v>115</v>
      </c>
    </row>
    <row r="61" spans="1:48" hidden="1" outlineLevel="1" x14ac:dyDescent="0.2">
      <c r="A61" t="s">
        <v>892</v>
      </c>
      <c r="B61" s="9" t="s">
        <v>723</v>
      </c>
      <c r="C61" s="1">
        <f t="shared" si="0"/>
        <v>12921</v>
      </c>
      <c r="D61" s="7">
        <f t="shared" si="15"/>
        <v>1</v>
      </c>
      <c r="E61" s="7">
        <f t="shared" si="16"/>
        <v>2</v>
      </c>
      <c r="F61" s="7">
        <f t="shared" si="17"/>
        <v>3</v>
      </c>
      <c r="G61" s="1">
        <f t="shared" si="9"/>
        <v>1017</v>
      </c>
      <c r="H61" s="2">
        <f t="shared" si="10"/>
        <v>7.87090782447179E-2</v>
      </c>
      <c r="I61" s="8"/>
      <c r="J61" s="2">
        <f t="shared" si="4"/>
        <v>0.50785542914635096</v>
      </c>
      <c r="K61" s="2">
        <f t="shared" si="5"/>
        <v>0.429146350901633</v>
      </c>
      <c r="L61" s="2">
        <f t="shared" si="6"/>
        <v>5.5568454453989627E-2</v>
      </c>
      <c r="M61" s="2">
        <f t="shared" si="7"/>
        <v>7.4297654980264166E-3</v>
      </c>
      <c r="N61" s="1">
        <f t="shared" si="11"/>
        <v>6562</v>
      </c>
      <c r="O61" s="1">
        <f t="shared" si="12"/>
        <v>5545</v>
      </c>
      <c r="P61" s="1">
        <v>718</v>
      </c>
      <c r="Q61" s="1">
        <v>80</v>
      </c>
      <c r="X61" s="1">
        <v>16</v>
      </c>
      <c r="Y61" s="1">
        <v>0</v>
      </c>
      <c r="AG61" t="str">
        <f t="shared" si="13"/>
        <v>Groton</v>
      </c>
      <c r="AH61" t="s">
        <v>1489</v>
      </c>
      <c r="AI61" s="9">
        <v>2</v>
      </c>
      <c r="AK61" s="99">
        <v>9</v>
      </c>
      <c r="AL61" s="97">
        <v>11</v>
      </c>
      <c r="AM61" s="97">
        <v>30</v>
      </c>
      <c r="AN61" s="96">
        <v>34250</v>
      </c>
      <c r="AO61" s="96">
        <f t="shared" si="14"/>
        <v>9011</v>
      </c>
      <c r="AP61" t="s">
        <v>1274</v>
      </c>
      <c r="AQ61">
        <f t="shared" si="8"/>
        <v>934250</v>
      </c>
      <c r="AS61" s="1">
        <v>6399</v>
      </c>
      <c r="AT61" s="1">
        <v>163</v>
      </c>
      <c r="AU61" s="1">
        <v>5280</v>
      </c>
      <c r="AV61" s="1">
        <v>265</v>
      </c>
    </row>
    <row r="62" spans="1:48" hidden="1" outlineLevel="1" x14ac:dyDescent="0.2">
      <c r="A62" t="s">
        <v>2405</v>
      </c>
      <c r="B62" s="9" t="s">
        <v>723</v>
      </c>
      <c r="C62" s="1">
        <f t="shared" si="0"/>
        <v>12481</v>
      </c>
      <c r="D62" s="7">
        <f t="shared" si="15"/>
        <v>1</v>
      </c>
      <c r="E62" s="7">
        <f t="shared" si="16"/>
        <v>2</v>
      </c>
      <c r="F62" s="7">
        <f t="shared" si="17"/>
        <v>3</v>
      </c>
      <c r="G62" s="1">
        <f t="shared" si="9"/>
        <v>1227</v>
      </c>
      <c r="H62" s="2">
        <f t="shared" si="10"/>
        <v>9.8309430334107842E-2</v>
      </c>
      <c r="I62" s="8"/>
      <c r="J62" s="2">
        <f t="shared" si="4"/>
        <v>0.53473279384664685</v>
      </c>
      <c r="K62" s="2">
        <f t="shared" si="5"/>
        <v>0.43642336351253908</v>
      </c>
      <c r="L62" s="2">
        <f t="shared" si="6"/>
        <v>2.4357022674465188E-2</v>
      </c>
      <c r="M62" s="2">
        <f t="shared" si="7"/>
        <v>4.4868199663488893E-3</v>
      </c>
      <c r="N62" s="1">
        <f t="shared" si="11"/>
        <v>6674</v>
      </c>
      <c r="O62" s="1">
        <f t="shared" si="12"/>
        <v>5447</v>
      </c>
      <c r="P62" s="1">
        <v>304</v>
      </c>
      <c r="Q62" s="1">
        <v>40</v>
      </c>
      <c r="X62" s="1">
        <v>13</v>
      </c>
      <c r="Y62" s="1">
        <v>3</v>
      </c>
      <c r="AG62" t="str">
        <f t="shared" si="13"/>
        <v>Guilford</v>
      </c>
      <c r="AH62" t="s">
        <v>1488</v>
      </c>
      <c r="AI62" s="9">
        <v>3</v>
      </c>
      <c r="AK62" s="99">
        <v>9</v>
      </c>
      <c r="AL62" s="97">
        <v>9</v>
      </c>
      <c r="AM62" s="97">
        <v>40</v>
      </c>
      <c r="AN62" s="96">
        <v>34950</v>
      </c>
      <c r="AO62" s="96">
        <f t="shared" si="14"/>
        <v>9009</v>
      </c>
      <c r="AP62" t="s">
        <v>1274</v>
      </c>
      <c r="AQ62">
        <f t="shared" si="8"/>
        <v>934950</v>
      </c>
      <c r="AS62" s="1">
        <v>6518</v>
      </c>
      <c r="AT62" s="1">
        <v>156</v>
      </c>
      <c r="AU62" s="1">
        <v>5223</v>
      </c>
      <c r="AV62" s="1">
        <v>224</v>
      </c>
    </row>
    <row r="63" spans="1:48" hidden="1" outlineLevel="1" x14ac:dyDescent="0.2">
      <c r="A63" t="s">
        <v>2075</v>
      </c>
      <c r="B63" s="9" t="s">
        <v>723</v>
      </c>
      <c r="C63" s="1">
        <f t="shared" si="0"/>
        <v>4583</v>
      </c>
      <c r="D63" s="7">
        <f t="shared" si="15"/>
        <v>2</v>
      </c>
      <c r="E63" s="7">
        <f t="shared" si="16"/>
        <v>1</v>
      </c>
      <c r="F63" s="7">
        <f t="shared" si="17"/>
        <v>3</v>
      </c>
      <c r="G63" s="1">
        <f t="shared" si="9"/>
        <v>745</v>
      </c>
      <c r="H63" s="2">
        <f t="shared" si="10"/>
        <v>0.16255727689286495</v>
      </c>
      <c r="I63" s="8"/>
      <c r="J63" s="2">
        <f t="shared" si="4"/>
        <v>0.38642810386209908</v>
      </c>
      <c r="K63" s="2">
        <f t="shared" si="5"/>
        <v>0.54898538075496395</v>
      </c>
      <c r="L63" s="2">
        <f t="shared" si="6"/>
        <v>6.0440759327951121E-2</v>
      </c>
      <c r="M63" s="2">
        <f t="shared" si="7"/>
        <v>4.1457560549857941E-3</v>
      </c>
      <c r="N63" s="1">
        <f t="shared" si="11"/>
        <v>1771</v>
      </c>
      <c r="O63" s="1">
        <f t="shared" si="12"/>
        <v>2516</v>
      </c>
      <c r="P63" s="1">
        <v>277</v>
      </c>
      <c r="Q63" s="1">
        <v>16</v>
      </c>
      <c r="X63" s="1">
        <v>3</v>
      </c>
      <c r="Y63" s="1">
        <v>0</v>
      </c>
      <c r="AG63" t="str">
        <f t="shared" si="13"/>
        <v>Haddam</v>
      </c>
      <c r="AH63" t="s">
        <v>164</v>
      </c>
      <c r="AI63" s="9">
        <v>2</v>
      </c>
      <c r="AK63" s="99">
        <v>9</v>
      </c>
      <c r="AL63" s="97">
        <v>7</v>
      </c>
      <c r="AM63" s="97">
        <v>45</v>
      </c>
      <c r="AN63" s="96">
        <v>35230</v>
      </c>
      <c r="AO63" s="96">
        <f t="shared" si="14"/>
        <v>9007</v>
      </c>
      <c r="AP63" t="s">
        <v>1274</v>
      </c>
      <c r="AQ63">
        <f t="shared" si="8"/>
        <v>935230</v>
      </c>
      <c r="AS63" s="1">
        <v>1722</v>
      </c>
      <c r="AT63" s="1">
        <v>49</v>
      </c>
      <c r="AU63" s="1">
        <v>2424</v>
      </c>
      <c r="AV63" s="1">
        <v>92</v>
      </c>
    </row>
    <row r="64" spans="1:48" hidden="1" outlineLevel="1" x14ac:dyDescent="0.2">
      <c r="A64" t="s">
        <v>2076</v>
      </c>
      <c r="B64" s="9" t="s">
        <v>723</v>
      </c>
      <c r="C64" s="1">
        <f t="shared" si="0"/>
        <v>24143</v>
      </c>
      <c r="D64" s="7">
        <f t="shared" si="15"/>
        <v>1</v>
      </c>
      <c r="E64" s="7">
        <f t="shared" si="16"/>
        <v>2</v>
      </c>
      <c r="F64" s="7">
        <f t="shared" si="17"/>
        <v>3</v>
      </c>
      <c r="G64" s="1">
        <f t="shared" si="9"/>
        <v>8407</v>
      </c>
      <c r="H64" s="2">
        <f t="shared" si="10"/>
        <v>0.34821687445636418</v>
      </c>
      <c r="I64" s="8"/>
      <c r="J64" s="2">
        <f t="shared" si="4"/>
        <v>0.65957006171561117</v>
      </c>
      <c r="K64" s="2">
        <f t="shared" si="5"/>
        <v>0.31135318725924699</v>
      </c>
      <c r="L64" s="2">
        <f t="shared" si="6"/>
        <v>2.4189205981029697E-2</v>
      </c>
      <c r="M64" s="2">
        <f t="shared" si="7"/>
        <v>4.887545044112148E-3</v>
      </c>
      <c r="N64" s="1">
        <f t="shared" si="11"/>
        <v>15924</v>
      </c>
      <c r="O64" s="1">
        <f t="shared" si="12"/>
        <v>7517</v>
      </c>
      <c r="P64" s="1">
        <v>584</v>
      </c>
      <c r="Q64" s="1">
        <v>87</v>
      </c>
      <c r="X64" s="1">
        <v>16</v>
      </c>
      <c r="Y64" s="1">
        <v>15</v>
      </c>
      <c r="AG64" t="str">
        <f t="shared" si="13"/>
        <v>Hamden</v>
      </c>
      <c r="AH64" t="s">
        <v>1488</v>
      </c>
      <c r="AI64" s="9">
        <v>3</v>
      </c>
      <c r="AK64" s="99">
        <v>9</v>
      </c>
      <c r="AL64" s="97">
        <v>9</v>
      </c>
      <c r="AM64" s="97">
        <v>45</v>
      </c>
      <c r="AN64" s="96">
        <v>35650</v>
      </c>
      <c r="AO64" s="96">
        <f t="shared" si="14"/>
        <v>9009</v>
      </c>
      <c r="AP64" t="s">
        <v>1274</v>
      </c>
      <c r="AQ64">
        <f t="shared" si="8"/>
        <v>935650</v>
      </c>
      <c r="AS64" s="1">
        <v>15510</v>
      </c>
      <c r="AT64" s="1">
        <v>414</v>
      </c>
      <c r="AU64" s="1">
        <v>7238</v>
      </c>
      <c r="AV64" s="1">
        <v>279</v>
      </c>
    </row>
    <row r="65" spans="1:48" hidden="1" outlineLevel="1" x14ac:dyDescent="0.2">
      <c r="A65" t="s">
        <v>772</v>
      </c>
      <c r="B65" s="9" t="s">
        <v>723</v>
      </c>
      <c r="C65" s="1">
        <f t="shared" si="0"/>
        <v>925</v>
      </c>
      <c r="D65" s="7">
        <f t="shared" si="15"/>
        <v>2</v>
      </c>
      <c r="E65" s="7">
        <f t="shared" si="16"/>
        <v>1</v>
      </c>
      <c r="F65" s="7">
        <f t="shared" si="17"/>
        <v>3</v>
      </c>
      <c r="G65" s="1">
        <f t="shared" si="9"/>
        <v>10</v>
      </c>
      <c r="H65" s="2">
        <f t="shared" si="10"/>
        <v>1.0810810810810811E-2</v>
      </c>
      <c r="I65" s="8"/>
      <c r="J65" s="2">
        <f t="shared" si="4"/>
        <v>0.45837837837837836</v>
      </c>
      <c r="K65" s="2">
        <f t="shared" si="5"/>
        <v>0.46918918918918917</v>
      </c>
      <c r="L65" s="2">
        <f t="shared" si="6"/>
        <v>6.8108108108108106E-2</v>
      </c>
      <c r="M65" s="2">
        <f t="shared" si="7"/>
        <v>4.3243243243243634E-3</v>
      </c>
      <c r="N65" s="1">
        <f t="shared" si="11"/>
        <v>424</v>
      </c>
      <c r="O65" s="1">
        <f t="shared" si="12"/>
        <v>434</v>
      </c>
      <c r="P65" s="1">
        <v>63</v>
      </c>
      <c r="Q65" s="1">
        <v>3</v>
      </c>
      <c r="X65" s="1">
        <v>1</v>
      </c>
      <c r="Y65" s="1">
        <v>0</v>
      </c>
      <c r="AG65" t="str">
        <f t="shared" si="13"/>
        <v>Hampton</v>
      </c>
      <c r="AH65" t="s">
        <v>2145</v>
      </c>
      <c r="AI65" s="9">
        <v>2</v>
      </c>
      <c r="AK65" s="99">
        <v>9</v>
      </c>
      <c r="AL65" s="97">
        <v>15</v>
      </c>
      <c r="AM65" s="97">
        <v>30</v>
      </c>
      <c r="AN65" s="96">
        <v>36000</v>
      </c>
      <c r="AO65" s="96">
        <f t="shared" si="14"/>
        <v>9015</v>
      </c>
      <c r="AP65" t="s">
        <v>1274</v>
      </c>
      <c r="AQ65">
        <f t="shared" si="8"/>
        <v>936000</v>
      </c>
      <c r="AS65" s="1">
        <v>407</v>
      </c>
      <c r="AT65" s="1">
        <v>17</v>
      </c>
      <c r="AU65" s="1">
        <v>407</v>
      </c>
      <c r="AV65" s="1">
        <v>27</v>
      </c>
    </row>
    <row r="66" spans="1:48" hidden="1" outlineLevel="1" x14ac:dyDescent="0.2">
      <c r="A66" t="s">
        <v>1324</v>
      </c>
      <c r="B66" s="9" t="s">
        <v>723</v>
      </c>
      <c r="C66" s="1">
        <f t="shared" ref="C66:C129" si="18">SUM(N66:AE66)</f>
        <v>23026</v>
      </c>
      <c r="D66" s="7">
        <f t="shared" si="15"/>
        <v>1</v>
      </c>
      <c r="E66" s="7">
        <f t="shared" si="16"/>
        <v>2</v>
      </c>
      <c r="F66" s="7">
        <f t="shared" si="17"/>
        <v>3</v>
      </c>
      <c r="G66" s="1">
        <f t="shared" si="9"/>
        <v>17850</v>
      </c>
      <c r="H66" s="2">
        <f t="shared" si="10"/>
        <v>0.77521063146008862</v>
      </c>
      <c r="I66" s="8"/>
      <c r="J66" s="2">
        <f t="shared" ref="J66:J129" si="19">IF(C66=0,"-",N66/C66)</f>
        <v>0.87301311560844264</v>
      </c>
      <c r="K66" s="2">
        <f t="shared" ref="K66:K129" si="20">IF(C66=0,"-",O66/C66)</f>
        <v>9.7802484148354032E-2</v>
      </c>
      <c r="L66" s="2">
        <f t="shared" ref="L66:L129" si="21">IF(C66=0,"-",P66/C66)</f>
        <v>2.5492921045774341E-2</v>
      </c>
      <c r="M66" s="2">
        <f t="shared" ref="M66:M129" si="22">IF(C66=0,"-",(1-J66-K66-L66))</f>
        <v>3.6914791974289908E-3</v>
      </c>
      <c r="N66" s="1">
        <f t="shared" si="11"/>
        <v>20102</v>
      </c>
      <c r="O66" s="1">
        <f t="shared" si="12"/>
        <v>2252</v>
      </c>
      <c r="P66" s="1">
        <v>587</v>
      </c>
      <c r="Q66" s="1">
        <v>64</v>
      </c>
      <c r="X66" s="1">
        <v>21</v>
      </c>
      <c r="Y66" s="1">
        <v>0</v>
      </c>
      <c r="AG66" t="str">
        <f t="shared" si="13"/>
        <v>Hartford</v>
      </c>
      <c r="AH66" t="s">
        <v>1324</v>
      </c>
      <c r="AI66" s="9">
        <v>1</v>
      </c>
      <c r="AK66" s="99">
        <v>9</v>
      </c>
      <c r="AL66" s="97">
        <v>3</v>
      </c>
      <c r="AM66" s="97">
        <v>70</v>
      </c>
      <c r="AN66" s="96">
        <v>37070</v>
      </c>
      <c r="AO66" s="96">
        <f t="shared" si="14"/>
        <v>9003</v>
      </c>
      <c r="AP66" t="s">
        <v>1274</v>
      </c>
      <c r="AQ66">
        <f t="shared" si="8"/>
        <v>937070</v>
      </c>
      <c r="AS66" s="1">
        <v>19422</v>
      </c>
      <c r="AT66" s="1">
        <v>680</v>
      </c>
      <c r="AU66" s="1">
        <v>2079</v>
      </c>
      <c r="AV66" s="1">
        <v>173</v>
      </c>
    </row>
    <row r="67" spans="1:48" hidden="1" outlineLevel="1" x14ac:dyDescent="0.2">
      <c r="A67" t="s">
        <v>2182</v>
      </c>
      <c r="B67" s="9" t="s">
        <v>723</v>
      </c>
      <c r="C67" s="1">
        <f t="shared" si="18"/>
        <v>1085</v>
      </c>
      <c r="D67" s="7">
        <f t="shared" ref="D67:D98" si="23">RANK(N67,(N67:AE67))</f>
        <v>2</v>
      </c>
      <c r="E67" s="7">
        <f t="shared" ref="E67:E98" si="24">RANK(O67,(N67:AE67))</f>
        <v>1</v>
      </c>
      <c r="F67" s="7">
        <f t="shared" ref="F67:F98" si="25">IF(P67&gt;0,RANK(P67,(N67:AE67)),0)</f>
        <v>3</v>
      </c>
      <c r="G67" s="1">
        <f t="shared" si="9"/>
        <v>440</v>
      </c>
      <c r="H67" s="2">
        <f t="shared" si="10"/>
        <v>0.40552995391705071</v>
      </c>
      <c r="I67" s="8"/>
      <c r="J67" s="2">
        <f t="shared" si="19"/>
        <v>0.26728110599078342</v>
      </c>
      <c r="K67" s="2">
        <f t="shared" si="20"/>
        <v>0.67281105990783407</v>
      </c>
      <c r="L67" s="2">
        <f t="shared" si="21"/>
        <v>5.4377880184331796E-2</v>
      </c>
      <c r="M67" s="2">
        <f t="shared" si="22"/>
        <v>5.5299539170507658E-3</v>
      </c>
      <c r="N67" s="1">
        <f t="shared" si="11"/>
        <v>290</v>
      </c>
      <c r="O67" s="1">
        <f t="shared" si="12"/>
        <v>730</v>
      </c>
      <c r="P67" s="1">
        <v>59</v>
      </c>
      <c r="Q67" s="1">
        <v>6</v>
      </c>
      <c r="X67" s="1">
        <v>0</v>
      </c>
      <c r="Y67" s="1">
        <v>0</v>
      </c>
      <c r="AG67" t="str">
        <f t="shared" si="13"/>
        <v>Hartland</v>
      </c>
      <c r="AH67" t="s">
        <v>1324</v>
      </c>
      <c r="AI67" s="9">
        <v>1</v>
      </c>
      <c r="AK67" s="99">
        <v>9</v>
      </c>
      <c r="AL67" s="97">
        <v>3</v>
      </c>
      <c r="AM67" s="97">
        <v>75</v>
      </c>
      <c r="AN67" s="96">
        <v>37140</v>
      </c>
      <c r="AO67" s="96">
        <f t="shared" si="14"/>
        <v>9003</v>
      </c>
      <c r="AP67" t="s">
        <v>1274</v>
      </c>
      <c r="AQ67">
        <f t="shared" ref="AQ67:AQ130" si="26">AK67*100000+AN67</f>
        <v>937140</v>
      </c>
      <c r="AS67" s="1">
        <v>275</v>
      </c>
      <c r="AT67" s="1">
        <v>15</v>
      </c>
      <c r="AU67" s="1">
        <v>707</v>
      </c>
      <c r="AV67" s="1">
        <v>23</v>
      </c>
    </row>
    <row r="68" spans="1:48" hidden="1" outlineLevel="1" x14ac:dyDescent="0.2">
      <c r="A68" t="s">
        <v>619</v>
      </c>
      <c r="B68" s="9" t="s">
        <v>723</v>
      </c>
      <c r="C68" s="1">
        <f t="shared" si="18"/>
        <v>3024</v>
      </c>
      <c r="D68" s="7">
        <f t="shared" si="23"/>
        <v>2</v>
      </c>
      <c r="E68" s="7">
        <f t="shared" si="24"/>
        <v>1</v>
      </c>
      <c r="F68" s="7">
        <f t="shared" si="25"/>
        <v>3</v>
      </c>
      <c r="G68" s="1">
        <f t="shared" ref="G68:G131" si="27">MAX(N68:P68)-LARGE(N68:P68,2)</f>
        <v>1053</v>
      </c>
      <c r="H68" s="2">
        <f t="shared" ref="H68:H131" si="28">G68/C68</f>
        <v>0.3482142857142857</v>
      </c>
      <c r="I68" s="8"/>
      <c r="J68" s="2">
        <f t="shared" si="19"/>
        <v>0.29993386243386244</v>
      </c>
      <c r="K68" s="2">
        <f t="shared" si="20"/>
        <v>0.64814814814814814</v>
      </c>
      <c r="L68" s="2">
        <f t="shared" si="21"/>
        <v>4.8280423280423278E-2</v>
      </c>
      <c r="M68" s="2">
        <f t="shared" si="22"/>
        <v>3.6375661375661408E-3</v>
      </c>
      <c r="N68" s="1">
        <f t="shared" ref="N68:N131" si="29">AS68+AT68</f>
        <v>907</v>
      </c>
      <c r="O68" s="1">
        <f t="shared" ref="O68:O131" si="30">AU68+AV68</f>
        <v>1960</v>
      </c>
      <c r="P68" s="1">
        <v>146</v>
      </c>
      <c r="Q68" s="1">
        <v>9</v>
      </c>
      <c r="X68" s="1">
        <v>2</v>
      </c>
      <c r="Y68" s="1">
        <v>0</v>
      </c>
      <c r="AG68" t="str">
        <f t="shared" ref="AG68:AG131" si="31">A68</f>
        <v>Harwinton</v>
      </c>
      <c r="AH68" t="s">
        <v>1002</v>
      </c>
      <c r="AI68" s="9">
        <v>5</v>
      </c>
      <c r="AK68" s="99">
        <v>9</v>
      </c>
      <c r="AL68" s="97">
        <v>5</v>
      </c>
      <c r="AM68" s="97">
        <v>40</v>
      </c>
      <c r="AN68" s="96">
        <v>37280</v>
      </c>
      <c r="AO68" s="96">
        <f t="shared" ref="AO68:AO131" si="32">1000*AK68+AL68</f>
        <v>9005</v>
      </c>
      <c r="AP68" t="s">
        <v>1274</v>
      </c>
      <c r="AQ68">
        <f t="shared" si="26"/>
        <v>937280</v>
      </c>
      <c r="AS68" s="1">
        <v>881</v>
      </c>
      <c r="AT68" s="1">
        <v>26</v>
      </c>
      <c r="AU68" s="1">
        <v>1897</v>
      </c>
      <c r="AV68" s="1">
        <v>63</v>
      </c>
    </row>
    <row r="69" spans="1:48" hidden="1" outlineLevel="1" x14ac:dyDescent="0.2">
      <c r="A69" t="s">
        <v>1973</v>
      </c>
      <c r="B69" s="9" t="s">
        <v>723</v>
      </c>
      <c r="C69" s="1">
        <f t="shared" si="18"/>
        <v>4900</v>
      </c>
      <c r="D69" s="7">
        <f t="shared" si="23"/>
        <v>2</v>
      </c>
      <c r="E69" s="7">
        <f t="shared" si="24"/>
        <v>1</v>
      </c>
      <c r="F69" s="7">
        <f t="shared" si="25"/>
        <v>3</v>
      </c>
      <c r="G69" s="1">
        <f t="shared" si="27"/>
        <v>643</v>
      </c>
      <c r="H69" s="2">
        <f t="shared" si="28"/>
        <v>0.13122448979591836</v>
      </c>
      <c r="I69" s="8"/>
      <c r="J69" s="2">
        <f t="shared" si="19"/>
        <v>0.39755102040816326</v>
      </c>
      <c r="K69" s="2">
        <f t="shared" si="20"/>
        <v>0.52877551020408164</v>
      </c>
      <c r="L69" s="2">
        <f t="shared" si="21"/>
        <v>7.0000000000000007E-2</v>
      </c>
      <c r="M69" s="2">
        <f t="shared" si="22"/>
        <v>3.6734693877550906E-3</v>
      </c>
      <c r="N69" s="1">
        <f t="shared" si="29"/>
        <v>1948</v>
      </c>
      <c r="O69" s="1">
        <f t="shared" si="30"/>
        <v>2591</v>
      </c>
      <c r="P69" s="1">
        <v>343</v>
      </c>
      <c r="Q69" s="1">
        <v>14</v>
      </c>
      <c r="X69" s="1">
        <v>4</v>
      </c>
      <c r="Y69" s="1">
        <v>0</v>
      </c>
      <c r="AG69" t="str">
        <f t="shared" si="31"/>
        <v>Hebron</v>
      </c>
      <c r="AH69" t="s">
        <v>1796</v>
      </c>
      <c r="AI69" s="9">
        <v>2</v>
      </c>
      <c r="AK69" s="99">
        <v>9</v>
      </c>
      <c r="AL69" s="97">
        <v>13</v>
      </c>
      <c r="AM69" s="97">
        <v>30</v>
      </c>
      <c r="AN69" s="96">
        <v>37910</v>
      </c>
      <c r="AO69" s="96">
        <f t="shared" si="32"/>
        <v>9013</v>
      </c>
      <c r="AP69" t="s">
        <v>1274</v>
      </c>
      <c r="AQ69">
        <f t="shared" si="26"/>
        <v>937910</v>
      </c>
      <c r="AS69" s="1">
        <v>1902</v>
      </c>
      <c r="AT69" s="1">
        <v>46</v>
      </c>
      <c r="AU69" s="1">
        <v>2500</v>
      </c>
      <c r="AV69" s="1">
        <v>91</v>
      </c>
    </row>
    <row r="70" spans="1:48" hidden="1" outlineLevel="1" x14ac:dyDescent="0.2">
      <c r="A70" t="s">
        <v>2419</v>
      </c>
      <c r="B70" s="9" t="s">
        <v>723</v>
      </c>
      <c r="C70" s="1">
        <f t="shared" si="18"/>
        <v>1571</v>
      </c>
      <c r="D70" s="7">
        <f t="shared" si="23"/>
        <v>1</v>
      </c>
      <c r="E70" s="7">
        <f t="shared" si="24"/>
        <v>2</v>
      </c>
      <c r="F70" s="7">
        <f t="shared" si="25"/>
        <v>3</v>
      </c>
      <c r="G70" s="1">
        <f t="shared" si="27"/>
        <v>381</v>
      </c>
      <c r="H70" s="2">
        <f t="shared" si="28"/>
        <v>0.24252068746021643</v>
      </c>
      <c r="I70" s="8"/>
      <c r="J70" s="2">
        <f t="shared" si="19"/>
        <v>0.60471037555697005</v>
      </c>
      <c r="K70" s="2">
        <f t="shared" si="20"/>
        <v>0.36218968809675367</v>
      </c>
      <c r="L70" s="2">
        <f t="shared" si="21"/>
        <v>2.4188415022278802E-2</v>
      </c>
      <c r="M70" s="2">
        <f t="shared" si="22"/>
        <v>8.9115213239974803E-3</v>
      </c>
      <c r="N70" s="1">
        <f t="shared" si="29"/>
        <v>950</v>
      </c>
      <c r="O70" s="1">
        <f t="shared" si="30"/>
        <v>569</v>
      </c>
      <c r="P70" s="1">
        <v>38</v>
      </c>
      <c r="Q70" s="1">
        <v>13</v>
      </c>
      <c r="X70" s="1">
        <v>1</v>
      </c>
      <c r="Y70" s="1">
        <v>0</v>
      </c>
      <c r="AG70" t="str">
        <f t="shared" si="31"/>
        <v>Kent</v>
      </c>
      <c r="AH70" t="s">
        <v>1002</v>
      </c>
      <c r="AI70" s="9">
        <v>5</v>
      </c>
      <c r="AK70" s="99">
        <v>9</v>
      </c>
      <c r="AL70" s="97">
        <v>5</v>
      </c>
      <c r="AM70" s="97">
        <v>45</v>
      </c>
      <c r="AN70" s="96">
        <v>40290</v>
      </c>
      <c r="AO70" s="96">
        <f t="shared" si="32"/>
        <v>9005</v>
      </c>
      <c r="AP70" t="s">
        <v>1274</v>
      </c>
      <c r="AQ70">
        <f t="shared" si="26"/>
        <v>940290</v>
      </c>
      <c r="AS70" s="1">
        <v>930</v>
      </c>
      <c r="AT70" s="1">
        <v>20</v>
      </c>
      <c r="AU70" s="1">
        <v>544</v>
      </c>
      <c r="AV70" s="1">
        <v>25</v>
      </c>
    </row>
    <row r="71" spans="1:48" hidden="1" outlineLevel="1" x14ac:dyDescent="0.2">
      <c r="A71" t="s">
        <v>1202</v>
      </c>
      <c r="B71" s="9" t="s">
        <v>723</v>
      </c>
      <c r="C71" s="1">
        <f t="shared" si="18"/>
        <v>5725</v>
      </c>
      <c r="D71" s="7">
        <f t="shared" si="23"/>
        <v>2</v>
      </c>
      <c r="E71" s="7">
        <f t="shared" si="24"/>
        <v>1</v>
      </c>
      <c r="F71" s="7">
        <f t="shared" si="25"/>
        <v>3</v>
      </c>
      <c r="G71" s="1">
        <f t="shared" si="27"/>
        <v>1343</v>
      </c>
      <c r="H71" s="2">
        <f t="shared" si="28"/>
        <v>0.23458515283842796</v>
      </c>
      <c r="I71" s="8"/>
      <c r="J71" s="2">
        <f t="shared" si="19"/>
        <v>0.35126637554585155</v>
      </c>
      <c r="K71" s="2">
        <f t="shared" si="20"/>
        <v>0.58585152838427945</v>
      </c>
      <c r="L71" s="2">
        <f t="shared" si="21"/>
        <v>5.4672489082969435E-2</v>
      </c>
      <c r="M71" s="2">
        <f t="shared" si="22"/>
        <v>8.2096069868995078E-3</v>
      </c>
      <c r="N71" s="1">
        <f t="shared" si="29"/>
        <v>2011</v>
      </c>
      <c r="O71" s="1">
        <f t="shared" si="30"/>
        <v>3354</v>
      </c>
      <c r="P71" s="1">
        <v>313</v>
      </c>
      <c r="Q71" s="1">
        <v>44</v>
      </c>
      <c r="X71" s="1">
        <v>3</v>
      </c>
      <c r="Y71" s="1">
        <v>0</v>
      </c>
      <c r="AG71" t="str">
        <f t="shared" si="31"/>
        <v>Killingly</v>
      </c>
      <c r="AH71" t="s">
        <v>2145</v>
      </c>
      <c r="AI71" s="9">
        <v>2</v>
      </c>
      <c r="AK71" s="99">
        <v>9</v>
      </c>
      <c r="AL71" s="97">
        <v>15</v>
      </c>
      <c r="AM71" s="97">
        <v>35</v>
      </c>
      <c r="AN71" s="96">
        <v>40500</v>
      </c>
      <c r="AO71" s="96">
        <f t="shared" si="32"/>
        <v>9015</v>
      </c>
      <c r="AP71" t="s">
        <v>1274</v>
      </c>
      <c r="AQ71">
        <f t="shared" si="26"/>
        <v>940500</v>
      </c>
      <c r="AS71" s="1">
        <v>1926</v>
      </c>
      <c r="AT71" s="1">
        <v>85</v>
      </c>
      <c r="AU71" s="1">
        <v>3155</v>
      </c>
      <c r="AV71" s="1">
        <v>199</v>
      </c>
    </row>
    <row r="72" spans="1:48" hidden="1" outlineLevel="1" x14ac:dyDescent="0.2">
      <c r="A72" t="s">
        <v>2113</v>
      </c>
      <c r="B72" s="9" t="s">
        <v>723</v>
      </c>
      <c r="C72" s="1">
        <f t="shared" si="18"/>
        <v>3635</v>
      </c>
      <c r="D72" s="7">
        <f t="shared" si="23"/>
        <v>2</v>
      </c>
      <c r="E72" s="7">
        <f t="shared" si="24"/>
        <v>1</v>
      </c>
      <c r="F72" s="7">
        <f t="shared" si="25"/>
        <v>3</v>
      </c>
      <c r="G72" s="1">
        <f t="shared" si="27"/>
        <v>492</v>
      </c>
      <c r="H72" s="2">
        <f t="shared" si="28"/>
        <v>0.13535075653370013</v>
      </c>
      <c r="I72" s="8"/>
      <c r="J72" s="2">
        <f t="shared" si="19"/>
        <v>0.40990371389270974</v>
      </c>
      <c r="K72" s="2">
        <f t="shared" si="20"/>
        <v>0.54525447042640995</v>
      </c>
      <c r="L72" s="2">
        <f t="shared" si="21"/>
        <v>4.0990371389270974E-2</v>
      </c>
      <c r="M72" s="2">
        <f t="shared" si="22"/>
        <v>3.8514442916093294E-3</v>
      </c>
      <c r="N72" s="1">
        <f t="shared" si="29"/>
        <v>1490</v>
      </c>
      <c r="O72" s="1">
        <f t="shared" si="30"/>
        <v>1982</v>
      </c>
      <c r="P72" s="1">
        <v>149</v>
      </c>
      <c r="Q72" s="1">
        <v>13</v>
      </c>
      <c r="X72" s="1">
        <v>1</v>
      </c>
      <c r="Y72" s="1">
        <v>0</v>
      </c>
      <c r="AG72" t="str">
        <f t="shared" si="31"/>
        <v>Killingworth</v>
      </c>
      <c r="AH72" t="s">
        <v>164</v>
      </c>
      <c r="AI72" s="9">
        <v>2</v>
      </c>
      <c r="AK72" s="99">
        <v>9</v>
      </c>
      <c r="AL72" s="97">
        <v>7</v>
      </c>
      <c r="AM72" s="97">
        <v>50</v>
      </c>
      <c r="AN72" s="96">
        <v>40710</v>
      </c>
      <c r="AO72" s="96">
        <f t="shared" si="32"/>
        <v>9007</v>
      </c>
      <c r="AP72" t="s">
        <v>1274</v>
      </c>
      <c r="AQ72">
        <f t="shared" si="26"/>
        <v>940710</v>
      </c>
      <c r="AS72" s="1">
        <v>1452</v>
      </c>
      <c r="AT72" s="1">
        <v>38</v>
      </c>
      <c r="AU72" s="1">
        <v>1932</v>
      </c>
      <c r="AV72" s="1">
        <v>50</v>
      </c>
    </row>
    <row r="73" spans="1:48" hidden="1" outlineLevel="1" x14ac:dyDescent="0.2">
      <c r="A73" t="s">
        <v>677</v>
      </c>
      <c r="B73" s="9" t="s">
        <v>723</v>
      </c>
      <c r="C73" s="1">
        <f t="shared" si="18"/>
        <v>3494</v>
      </c>
      <c r="D73" s="7">
        <f t="shared" si="23"/>
        <v>2</v>
      </c>
      <c r="E73" s="7">
        <f t="shared" si="24"/>
        <v>1</v>
      </c>
      <c r="F73" s="7">
        <f t="shared" si="25"/>
        <v>3</v>
      </c>
      <c r="G73" s="1">
        <f t="shared" si="27"/>
        <v>516</v>
      </c>
      <c r="H73" s="2">
        <f t="shared" si="28"/>
        <v>0.14768174012593016</v>
      </c>
      <c r="I73" s="8"/>
      <c r="J73" s="2">
        <f t="shared" si="19"/>
        <v>0.38666285060103034</v>
      </c>
      <c r="K73" s="2">
        <f t="shared" si="20"/>
        <v>0.5343445907269605</v>
      </c>
      <c r="L73" s="2">
        <f t="shared" si="21"/>
        <v>6.8689181453921014E-2</v>
      </c>
      <c r="M73" s="2">
        <f t="shared" si="22"/>
        <v>1.0303377218088147E-2</v>
      </c>
      <c r="N73" s="1">
        <f t="shared" si="29"/>
        <v>1351</v>
      </c>
      <c r="O73" s="1">
        <f t="shared" si="30"/>
        <v>1867</v>
      </c>
      <c r="P73" s="1">
        <v>240</v>
      </c>
      <c r="Q73" s="1">
        <v>31</v>
      </c>
      <c r="X73" s="1">
        <v>5</v>
      </c>
      <c r="Y73" s="1">
        <v>0</v>
      </c>
      <c r="AG73" t="str">
        <f t="shared" si="31"/>
        <v>Lebanon</v>
      </c>
      <c r="AH73" t="s">
        <v>1489</v>
      </c>
      <c r="AI73" s="9">
        <v>2</v>
      </c>
      <c r="AK73" s="99">
        <v>9</v>
      </c>
      <c r="AL73" s="97">
        <v>11</v>
      </c>
      <c r="AM73" s="97">
        <v>35</v>
      </c>
      <c r="AN73" s="96">
        <v>42390</v>
      </c>
      <c r="AO73" s="96">
        <f t="shared" si="32"/>
        <v>9011</v>
      </c>
      <c r="AP73" t="s">
        <v>1274</v>
      </c>
      <c r="AQ73">
        <f t="shared" si="26"/>
        <v>942390</v>
      </c>
      <c r="AS73" s="1">
        <v>1290</v>
      </c>
      <c r="AT73" s="1">
        <v>61</v>
      </c>
      <c r="AU73" s="1">
        <v>1787</v>
      </c>
      <c r="AV73" s="1">
        <v>80</v>
      </c>
    </row>
    <row r="74" spans="1:48" hidden="1" outlineLevel="1" x14ac:dyDescent="0.2">
      <c r="A74" t="s">
        <v>2433</v>
      </c>
      <c r="B74" s="9" t="s">
        <v>723</v>
      </c>
      <c r="C74" s="1">
        <f t="shared" si="18"/>
        <v>6366</v>
      </c>
      <c r="D74" s="7">
        <f t="shared" si="23"/>
        <v>2</v>
      </c>
      <c r="E74" s="7">
        <f t="shared" si="24"/>
        <v>1</v>
      </c>
      <c r="F74" s="7">
        <f t="shared" si="25"/>
        <v>3</v>
      </c>
      <c r="G74" s="1">
        <f t="shared" si="27"/>
        <v>456</v>
      </c>
      <c r="H74" s="2">
        <f t="shared" si="28"/>
        <v>7.163053722902922E-2</v>
      </c>
      <c r="I74" s="8"/>
      <c r="J74" s="2">
        <f t="shared" si="19"/>
        <v>0.43512409676405905</v>
      </c>
      <c r="K74" s="2">
        <f t="shared" si="20"/>
        <v>0.50675463399308829</v>
      </c>
      <c r="L74" s="2">
        <f t="shared" si="21"/>
        <v>4.822494502042099E-2</v>
      </c>
      <c r="M74" s="2">
        <f t="shared" si="22"/>
        <v>9.8963242224316683E-3</v>
      </c>
      <c r="N74" s="1">
        <f t="shared" si="29"/>
        <v>2770</v>
      </c>
      <c r="O74" s="1">
        <f t="shared" si="30"/>
        <v>3226</v>
      </c>
      <c r="P74" s="1">
        <v>307</v>
      </c>
      <c r="Q74" s="1">
        <v>53</v>
      </c>
      <c r="X74" s="1">
        <v>9</v>
      </c>
      <c r="Y74" s="1">
        <v>1</v>
      </c>
      <c r="AG74" t="str">
        <f t="shared" si="31"/>
        <v>Ledyard</v>
      </c>
      <c r="AH74" t="s">
        <v>1489</v>
      </c>
      <c r="AI74" s="9">
        <v>2</v>
      </c>
      <c r="AK74" s="99">
        <v>9</v>
      </c>
      <c r="AL74" s="97">
        <v>11</v>
      </c>
      <c r="AM74" s="97">
        <v>40</v>
      </c>
      <c r="AN74" s="96">
        <v>42600</v>
      </c>
      <c r="AO74" s="96">
        <f t="shared" si="32"/>
        <v>9011</v>
      </c>
      <c r="AP74" t="s">
        <v>1274</v>
      </c>
      <c r="AQ74">
        <f t="shared" si="26"/>
        <v>942600</v>
      </c>
      <c r="AS74" s="1">
        <v>2683</v>
      </c>
      <c r="AT74" s="1">
        <v>87</v>
      </c>
      <c r="AU74" s="1">
        <v>3074</v>
      </c>
      <c r="AV74" s="1">
        <v>152</v>
      </c>
    </row>
    <row r="75" spans="1:48" hidden="1" outlineLevel="1" x14ac:dyDescent="0.2">
      <c r="A75" t="s">
        <v>338</v>
      </c>
      <c r="B75" s="9" t="s">
        <v>723</v>
      </c>
      <c r="C75" s="1">
        <f t="shared" si="18"/>
        <v>1902</v>
      </c>
      <c r="D75" s="7">
        <f t="shared" si="23"/>
        <v>2</v>
      </c>
      <c r="E75" s="7">
        <f t="shared" si="24"/>
        <v>1</v>
      </c>
      <c r="F75" s="7">
        <f t="shared" si="25"/>
        <v>3</v>
      </c>
      <c r="G75" s="1">
        <f t="shared" si="27"/>
        <v>328</v>
      </c>
      <c r="H75" s="2">
        <f t="shared" si="28"/>
        <v>0.17245005257623555</v>
      </c>
      <c r="I75" s="8"/>
      <c r="J75" s="2">
        <f t="shared" si="19"/>
        <v>0.3853838065194532</v>
      </c>
      <c r="K75" s="2">
        <f t="shared" si="20"/>
        <v>0.55783385909568872</v>
      </c>
      <c r="L75" s="2">
        <f t="shared" si="21"/>
        <v>4.7844374342797057E-2</v>
      </c>
      <c r="M75" s="2">
        <f t="shared" si="22"/>
        <v>8.9379600420609676E-3</v>
      </c>
      <c r="N75" s="1">
        <f t="shared" si="29"/>
        <v>733</v>
      </c>
      <c r="O75" s="1">
        <f t="shared" si="30"/>
        <v>1061</v>
      </c>
      <c r="P75" s="1">
        <v>91</v>
      </c>
      <c r="Q75" s="1">
        <v>15</v>
      </c>
      <c r="X75" s="1">
        <v>2</v>
      </c>
      <c r="Y75" s="1">
        <v>0</v>
      </c>
      <c r="AG75" t="str">
        <f t="shared" si="31"/>
        <v>Lisbon</v>
      </c>
      <c r="AH75" t="s">
        <v>1489</v>
      </c>
      <c r="AI75" s="9">
        <v>2</v>
      </c>
      <c r="AK75" s="99">
        <v>9</v>
      </c>
      <c r="AL75" s="97">
        <v>11</v>
      </c>
      <c r="AM75" s="97">
        <v>45</v>
      </c>
      <c r="AN75" s="96">
        <v>43230</v>
      </c>
      <c r="AO75" s="96">
        <f t="shared" si="32"/>
        <v>9011</v>
      </c>
      <c r="AP75" t="s">
        <v>1274</v>
      </c>
      <c r="AQ75">
        <f t="shared" si="26"/>
        <v>943230</v>
      </c>
      <c r="AS75" s="1">
        <v>703</v>
      </c>
      <c r="AT75" s="1">
        <v>30</v>
      </c>
      <c r="AU75" s="1">
        <v>999</v>
      </c>
      <c r="AV75" s="1">
        <v>62</v>
      </c>
    </row>
    <row r="76" spans="1:48" hidden="1" outlineLevel="1" x14ac:dyDescent="0.2">
      <c r="A76" t="s">
        <v>1002</v>
      </c>
      <c r="B76" s="9" t="s">
        <v>723</v>
      </c>
      <c r="C76" s="1">
        <f t="shared" si="18"/>
        <v>4433</v>
      </c>
      <c r="D76" s="7">
        <f t="shared" si="23"/>
        <v>2</v>
      </c>
      <c r="E76" s="7">
        <f t="shared" si="24"/>
        <v>1</v>
      </c>
      <c r="F76" s="7">
        <f t="shared" si="25"/>
        <v>3</v>
      </c>
      <c r="G76" s="1">
        <f t="shared" si="27"/>
        <v>793</v>
      </c>
      <c r="H76" s="2">
        <f t="shared" si="28"/>
        <v>0.17888563049853373</v>
      </c>
      <c r="I76" s="8"/>
      <c r="J76" s="2">
        <f t="shared" si="19"/>
        <v>0.38438980374464243</v>
      </c>
      <c r="K76" s="2">
        <f t="shared" si="20"/>
        <v>0.56327543424317617</v>
      </c>
      <c r="L76" s="2">
        <f t="shared" si="21"/>
        <v>4.7371982855853825E-2</v>
      </c>
      <c r="M76" s="2">
        <f t="shared" si="22"/>
        <v>4.9627791563275209E-3</v>
      </c>
      <c r="N76" s="1">
        <f t="shared" si="29"/>
        <v>1704</v>
      </c>
      <c r="O76" s="1">
        <f t="shared" si="30"/>
        <v>2497</v>
      </c>
      <c r="P76" s="1">
        <v>210</v>
      </c>
      <c r="Q76" s="1">
        <v>20</v>
      </c>
      <c r="X76" s="1">
        <v>2</v>
      </c>
      <c r="Y76" s="1">
        <v>0</v>
      </c>
      <c r="AG76" t="str">
        <f t="shared" si="31"/>
        <v>Litchfield</v>
      </c>
      <c r="AH76" t="s">
        <v>1002</v>
      </c>
      <c r="AI76" s="9">
        <v>5</v>
      </c>
      <c r="AK76" s="99">
        <v>9</v>
      </c>
      <c r="AL76" s="97">
        <v>5</v>
      </c>
      <c r="AM76" s="97">
        <v>50</v>
      </c>
      <c r="AN76" s="96">
        <v>43370</v>
      </c>
      <c r="AO76" s="96">
        <f t="shared" si="32"/>
        <v>9005</v>
      </c>
      <c r="AP76" t="s">
        <v>1274</v>
      </c>
      <c r="AQ76">
        <f t="shared" si="26"/>
        <v>943370</v>
      </c>
      <c r="AS76" s="1">
        <v>1664</v>
      </c>
      <c r="AT76" s="1">
        <v>40</v>
      </c>
      <c r="AU76" s="1">
        <v>2412</v>
      </c>
      <c r="AV76" s="1">
        <v>85</v>
      </c>
    </row>
    <row r="77" spans="1:48" hidden="1" outlineLevel="1" x14ac:dyDescent="0.2">
      <c r="A77" t="s">
        <v>1278</v>
      </c>
      <c r="B77" s="9" t="s">
        <v>723</v>
      </c>
      <c r="C77" s="1">
        <f t="shared" si="18"/>
        <v>1479</v>
      </c>
      <c r="D77" s="7">
        <f t="shared" si="23"/>
        <v>1</v>
      </c>
      <c r="E77" s="7">
        <f t="shared" si="24"/>
        <v>2</v>
      </c>
      <c r="F77" s="7">
        <f t="shared" si="25"/>
        <v>3</v>
      </c>
      <c r="G77" s="1">
        <f t="shared" si="27"/>
        <v>128</v>
      </c>
      <c r="H77" s="2">
        <f t="shared" si="28"/>
        <v>8.654496281271129E-2</v>
      </c>
      <c r="I77" s="8"/>
      <c r="J77" s="2">
        <f t="shared" si="19"/>
        <v>0.52265043948613932</v>
      </c>
      <c r="K77" s="2">
        <f t="shared" si="20"/>
        <v>0.43610547667342797</v>
      </c>
      <c r="L77" s="2">
        <f t="shared" si="21"/>
        <v>3.7863421230561189E-2</v>
      </c>
      <c r="M77" s="2">
        <f t="shared" si="22"/>
        <v>3.3806626098715209E-3</v>
      </c>
      <c r="N77" s="1">
        <f t="shared" si="29"/>
        <v>773</v>
      </c>
      <c r="O77" s="1">
        <f t="shared" si="30"/>
        <v>645</v>
      </c>
      <c r="P77" s="1">
        <v>56</v>
      </c>
      <c r="Q77" s="1">
        <v>5</v>
      </c>
      <c r="X77" s="1">
        <v>0</v>
      </c>
      <c r="Y77" s="1">
        <v>0</v>
      </c>
      <c r="AG77" t="str">
        <f t="shared" si="31"/>
        <v>Lyme</v>
      </c>
      <c r="AH77" t="s">
        <v>1489</v>
      </c>
      <c r="AI77" s="9">
        <v>2</v>
      </c>
      <c r="AK77" s="99">
        <v>9</v>
      </c>
      <c r="AL77" s="97">
        <v>11</v>
      </c>
      <c r="AM77" s="97">
        <v>50</v>
      </c>
      <c r="AN77" s="96">
        <v>44210</v>
      </c>
      <c r="AO77" s="96">
        <f t="shared" si="32"/>
        <v>9011</v>
      </c>
      <c r="AP77" t="s">
        <v>1274</v>
      </c>
      <c r="AQ77">
        <f t="shared" si="26"/>
        <v>944210</v>
      </c>
      <c r="AS77" s="1">
        <v>756</v>
      </c>
      <c r="AT77" s="1">
        <v>17</v>
      </c>
      <c r="AU77" s="1">
        <v>617</v>
      </c>
      <c r="AV77" s="1">
        <v>28</v>
      </c>
    </row>
    <row r="78" spans="1:48" hidden="1" outlineLevel="1" x14ac:dyDescent="0.2">
      <c r="A78" t="s">
        <v>1693</v>
      </c>
      <c r="B78" s="9" t="s">
        <v>723</v>
      </c>
      <c r="C78" s="1">
        <f t="shared" si="18"/>
        <v>10131</v>
      </c>
      <c r="D78" s="7">
        <f t="shared" si="23"/>
        <v>2</v>
      </c>
      <c r="E78" s="7">
        <f t="shared" si="24"/>
        <v>1</v>
      </c>
      <c r="F78" s="7">
        <f t="shared" si="25"/>
        <v>3</v>
      </c>
      <c r="G78" s="1">
        <f t="shared" si="27"/>
        <v>685</v>
      </c>
      <c r="H78" s="2">
        <f t="shared" si="28"/>
        <v>6.7614253282005723E-2</v>
      </c>
      <c r="I78" s="8"/>
      <c r="J78" s="2">
        <f t="shared" si="19"/>
        <v>0.44664889941762909</v>
      </c>
      <c r="K78" s="2">
        <f t="shared" si="20"/>
        <v>0.51426315269963474</v>
      </c>
      <c r="L78" s="2">
        <f t="shared" si="21"/>
        <v>3.602803277070378E-2</v>
      </c>
      <c r="M78" s="2">
        <f t="shared" si="22"/>
        <v>3.0599151120323936E-3</v>
      </c>
      <c r="N78" s="1">
        <f t="shared" si="29"/>
        <v>4525</v>
      </c>
      <c r="O78" s="1">
        <f t="shared" si="30"/>
        <v>5210</v>
      </c>
      <c r="P78" s="1">
        <v>365</v>
      </c>
      <c r="Q78" s="1">
        <v>24</v>
      </c>
      <c r="X78" s="1">
        <v>7</v>
      </c>
      <c r="Y78" s="1">
        <v>0</v>
      </c>
      <c r="AG78" t="str">
        <f t="shared" si="31"/>
        <v>Madison</v>
      </c>
      <c r="AH78" t="s">
        <v>1488</v>
      </c>
      <c r="AI78" s="9">
        <v>2</v>
      </c>
      <c r="AK78" s="99">
        <v>9</v>
      </c>
      <c r="AL78" s="97">
        <v>9</v>
      </c>
      <c r="AM78" s="97">
        <v>50</v>
      </c>
      <c r="AN78" s="96">
        <v>44560</v>
      </c>
      <c r="AO78" s="96">
        <f t="shared" si="32"/>
        <v>9009</v>
      </c>
      <c r="AP78" t="s">
        <v>1274</v>
      </c>
      <c r="AQ78">
        <f t="shared" si="26"/>
        <v>944560</v>
      </c>
      <c r="AS78" s="1">
        <v>4442</v>
      </c>
      <c r="AT78" s="1">
        <v>83</v>
      </c>
      <c r="AU78" s="1">
        <v>5034</v>
      </c>
      <c r="AV78" s="1">
        <v>176</v>
      </c>
    </row>
    <row r="79" spans="1:48" hidden="1" outlineLevel="1" x14ac:dyDescent="0.2">
      <c r="A79" t="s">
        <v>2544</v>
      </c>
      <c r="B79" s="9" t="s">
        <v>723</v>
      </c>
      <c r="C79" s="1">
        <f t="shared" si="18"/>
        <v>21253</v>
      </c>
      <c r="D79" s="7">
        <f t="shared" si="23"/>
        <v>1</v>
      </c>
      <c r="E79" s="7">
        <f t="shared" si="24"/>
        <v>2</v>
      </c>
      <c r="F79" s="7">
        <f t="shared" si="25"/>
        <v>3</v>
      </c>
      <c r="G79" s="1">
        <f t="shared" si="27"/>
        <v>3932</v>
      </c>
      <c r="H79" s="2">
        <f t="shared" si="28"/>
        <v>0.18500917517526938</v>
      </c>
      <c r="I79" s="8"/>
      <c r="J79" s="2">
        <f t="shared" si="19"/>
        <v>0.55672140403707715</v>
      </c>
      <c r="K79" s="2">
        <f t="shared" si="20"/>
        <v>0.37171222886180777</v>
      </c>
      <c r="L79" s="2">
        <f t="shared" si="21"/>
        <v>6.4320331247353313E-2</v>
      </c>
      <c r="M79" s="2">
        <f t="shared" si="22"/>
        <v>7.2460358537617675E-3</v>
      </c>
      <c r="N79" s="1">
        <f t="shared" si="29"/>
        <v>11832</v>
      </c>
      <c r="O79" s="1">
        <f t="shared" si="30"/>
        <v>7900</v>
      </c>
      <c r="P79" s="1">
        <v>1367</v>
      </c>
      <c r="Q79" s="1">
        <v>126</v>
      </c>
      <c r="X79" s="1">
        <v>28</v>
      </c>
      <c r="Y79" s="1">
        <v>0</v>
      </c>
      <c r="AG79" t="str">
        <f t="shared" si="31"/>
        <v>Manchester</v>
      </c>
      <c r="AH79" t="s">
        <v>1324</v>
      </c>
      <c r="AI79" s="9">
        <v>1</v>
      </c>
      <c r="AK79" s="99">
        <v>9</v>
      </c>
      <c r="AL79" s="97">
        <v>3</v>
      </c>
      <c r="AM79" s="97">
        <v>80</v>
      </c>
      <c r="AN79" s="96">
        <v>44700</v>
      </c>
      <c r="AO79" s="96">
        <f t="shared" si="32"/>
        <v>9003</v>
      </c>
      <c r="AP79" t="s">
        <v>1274</v>
      </c>
      <c r="AQ79">
        <f t="shared" si="26"/>
        <v>944700</v>
      </c>
      <c r="AS79" s="1">
        <v>11488</v>
      </c>
      <c r="AT79" s="1">
        <v>344</v>
      </c>
      <c r="AU79" s="1">
        <v>7529</v>
      </c>
      <c r="AV79" s="1">
        <v>371</v>
      </c>
    </row>
    <row r="80" spans="1:48" hidden="1" outlineLevel="1" x14ac:dyDescent="0.2">
      <c r="A80" t="s">
        <v>222</v>
      </c>
      <c r="B80" s="9" t="s">
        <v>723</v>
      </c>
      <c r="C80" s="1">
        <f t="shared" si="18"/>
        <v>8830</v>
      </c>
      <c r="D80" s="7">
        <f t="shared" si="23"/>
        <v>1</v>
      </c>
      <c r="E80" s="7">
        <f t="shared" si="24"/>
        <v>2</v>
      </c>
      <c r="F80" s="7">
        <f t="shared" si="25"/>
        <v>3</v>
      </c>
      <c r="G80" s="1">
        <f t="shared" si="27"/>
        <v>4324</v>
      </c>
      <c r="H80" s="2">
        <f t="shared" si="28"/>
        <v>0.48969422423556058</v>
      </c>
      <c r="I80" s="8"/>
      <c r="J80" s="2">
        <f t="shared" si="19"/>
        <v>0.720158550396376</v>
      </c>
      <c r="K80" s="2">
        <f t="shared" si="20"/>
        <v>0.23046432616081541</v>
      </c>
      <c r="L80" s="2">
        <f t="shared" si="21"/>
        <v>4.3941109852774635E-2</v>
      </c>
      <c r="M80" s="2">
        <f t="shared" si="22"/>
        <v>5.4360135900339557E-3</v>
      </c>
      <c r="N80" s="1">
        <f t="shared" si="29"/>
        <v>6359</v>
      </c>
      <c r="O80" s="1">
        <f t="shared" si="30"/>
        <v>2035</v>
      </c>
      <c r="P80" s="1">
        <v>388</v>
      </c>
      <c r="Q80" s="1">
        <v>40</v>
      </c>
      <c r="X80" s="1">
        <v>8</v>
      </c>
      <c r="Y80" s="1">
        <v>0</v>
      </c>
      <c r="AG80" t="str">
        <f t="shared" si="31"/>
        <v>Mansfield</v>
      </c>
      <c r="AH80" t="s">
        <v>1796</v>
      </c>
      <c r="AI80" s="9">
        <v>2</v>
      </c>
      <c r="AK80" s="99">
        <v>9</v>
      </c>
      <c r="AL80" s="97">
        <v>13</v>
      </c>
      <c r="AM80" s="97">
        <v>35</v>
      </c>
      <c r="AN80" s="96">
        <v>44910</v>
      </c>
      <c r="AO80" s="96">
        <f t="shared" si="32"/>
        <v>9013</v>
      </c>
      <c r="AP80" t="s">
        <v>1274</v>
      </c>
      <c r="AQ80">
        <f t="shared" si="26"/>
        <v>944910</v>
      </c>
      <c r="AS80" s="1">
        <v>6167</v>
      </c>
      <c r="AT80" s="1">
        <v>192</v>
      </c>
      <c r="AU80" s="1">
        <v>1914</v>
      </c>
      <c r="AV80" s="1">
        <v>121</v>
      </c>
    </row>
    <row r="81" spans="1:48" hidden="1" outlineLevel="1" x14ac:dyDescent="0.2">
      <c r="A81" t="s">
        <v>654</v>
      </c>
      <c r="B81" s="9" t="s">
        <v>723</v>
      </c>
      <c r="C81" s="1">
        <f t="shared" si="18"/>
        <v>3198</v>
      </c>
      <c r="D81" s="7">
        <f t="shared" si="23"/>
        <v>2</v>
      </c>
      <c r="E81" s="7">
        <f t="shared" si="24"/>
        <v>1</v>
      </c>
      <c r="F81" s="7">
        <f t="shared" si="25"/>
        <v>3</v>
      </c>
      <c r="G81" s="1">
        <f t="shared" si="27"/>
        <v>424</v>
      </c>
      <c r="H81" s="2">
        <f t="shared" si="28"/>
        <v>0.13258286429018137</v>
      </c>
      <c r="I81" s="8"/>
      <c r="J81" s="2">
        <f t="shared" si="19"/>
        <v>0.40368980612883054</v>
      </c>
      <c r="K81" s="2">
        <f t="shared" si="20"/>
        <v>0.53627267041901183</v>
      </c>
      <c r="L81" s="2">
        <f t="shared" si="21"/>
        <v>5.3470919324577863E-2</v>
      </c>
      <c r="M81" s="2">
        <f t="shared" si="22"/>
        <v>6.5666041275797629E-3</v>
      </c>
      <c r="N81" s="1">
        <f t="shared" si="29"/>
        <v>1291</v>
      </c>
      <c r="O81" s="1">
        <f t="shared" si="30"/>
        <v>1715</v>
      </c>
      <c r="P81" s="1">
        <v>171</v>
      </c>
      <c r="Q81" s="1">
        <v>18</v>
      </c>
      <c r="X81" s="1">
        <v>3</v>
      </c>
      <c r="Y81" s="1">
        <v>0</v>
      </c>
      <c r="AG81" t="str">
        <f t="shared" si="31"/>
        <v>Marlborough</v>
      </c>
      <c r="AH81" t="s">
        <v>1324</v>
      </c>
      <c r="AI81" s="9">
        <v>2</v>
      </c>
      <c r="AK81" s="99">
        <v>9</v>
      </c>
      <c r="AL81" s="97">
        <v>3</v>
      </c>
      <c r="AM81" s="97">
        <v>85</v>
      </c>
      <c r="AN81" s="96">
        <v>45820</v>
      </c>
      <c r="AO81" s="96">
        <f t="shared" si="32"/>
        <v>9003</v>
      </c>
      <c r="AP81" t="s">
        <v>1274</v>
      </c>
      <c r="AQ81">
        <f t="shared" si="26"/>
        <v>945820</v>
      </c>
      <c r="AS81" s="1">
        <v>1254</v>
      </c>
      <c r="AT81" s="1">
        <v>37</v>
      </c>
      <c r="AU81" s="1">
        <v>1652</v>
      </c>
      <c r="AV81" s="1">
        <v>63</v>
      </c>
    </row>
    <row r="82" spans="1:48" hidden="1" outlineLevel="1" x14ac:dyDescent="0.2">
      <c r="A82" t="s">
        <v>2063</v>
      </c>
      <c r="B82" s="9" t="s">
        <v>723</v>
      </c>
      <c r="C82" s="1">
        <f t="shared" si="18"/>
        <v>18751</v>
      </c>
      <c r="D82" s="7">
        <f t="shared" si="23"/>
        <v>1</v>
      </c>
      <c r="E82" s="7">
        <f t="shared" si="24"/>
        <v>2</v>
      </c>
      <c r="F82" s="7">
        <f t="shared" si="25"/>
        <v>3</v>
      </c>
      <c r="G82" s="1">
        <f t="shared" si="27"/>
        <v>1241</v>
      </c>
      <c r="H82" s="2">
        <f t="shared" si="28"/>
        <v>6.6183136899365363E-2</v>
      </c>
      <c r="I82" s="8"/>
      <c r="J82" s="2">
        <f t="shared" si="19"/>
        <v>0.50903951789237911</v>
      </c>
      <c r="K82" s="2">
        <f t="shared" si="20"/>
        <v>0.44285638099301372</v>
      </c>
      <c r="L82" s="2">
        <f t="shared" si="21"/>
        <v>3.9997866780438374E-2</v>
      </c>
      <c r="M82" s="2">
        <f t="shared" si="22"/>
        <v>8.1062343341687937E-3</v>
      </c>
      <c r="N82" s="1">
        <f t="shared" si="29"/>
        <v>9545</v>
      </c>
      <c r="O82" s="1">
        <f t="shared" si="30"/>
        <v>8304</v>
      </c>
      <c r="P82" s="1">
        <v>750</v>
      </c>
      <c r="Q82" s="1">
        <v>120</v>
      </c>
      <c r="X82" s="1">
        <v>32</v>
      </c>
      <c r="Y82" s="1">
        <v>0</v>
      </c>
      <c r="AG82" t="str">
        <f t="shared" si="31"/>
        <v>Meriden</v>
      </c>
      <c r="AH82" t="s">
        <v>1488</v>
      </c>
      <c r="AI82" s="9">
        <v>5</v>
      </c>
      <c r="AK82" s="99">
        <v>9</v>
      </c>
      <c r="AL82" s="97">
        <v>9</v>
      </c>
      <c r="AM82" s="97">
        <v>55</v>
      </c>
      <c r="AN82" s="96">
        <v>46520</v>
      </c>
      <c r="AO82" s="96">
        <f t="shared" si="32"/>
        <v>9009</v>
      </c>
      <c r="AP82" t="s">
        <v>1274</v>
      </c>
      <c r="AQ82">
        <f t="shared" si="26"/>
        <v>946520</v>
      </c>
      <c r="AS82" s="1">
        <v>9240</v>
      </c>
      <c r="AT82" s="1">
        <v>305</v>
      </c>
      <c r="AU82" s="1">
        <v>7878</v>
      </c>
      <c r="AV82" s="1">
        <v>426</v>
      </c>
    </row>
    <row r="83" spans="1:48" hidden="1" outlineLevel="1" x14ac:dyDescent="0.2">
      <c r="A83" t="s">
        <v>2197</v>
      </c>
      <c r="B83" s="9" t="s">
        <v>723</v>
      </c>
      <c r="C83" s="1">
        <f t="shared" si="18"/>
        <v>3926</v>
      </c>
      <c r="D83" s="7">
        <f t="shared" si="23"/>
        <v>2</v>
      </c>
      <c r="E83" s="7">
        <f t="shared" si="24"/>
        <v>1</v>
      </c>
      <c r="F83" s="7">
        <f t="shared" si="25"/>
        <v>3</v>
      </c>
      <c r="G83" s="1">
        <f t="shared" si="27"/>
        <v>1243</v>
      </c>
      <c r="H83" s="2">
        <f t="shared" si="28"/>
        <v>0.31660723382577688</v>
      </c>
      <c r="I83" s="8"/>
      <c r="J83" s="2">
        <f t="shared" si="19"/>
        <v>0.32424859908303616</v>
      </c>
      <c r="K83" s="2">
        <f t="shared" si="20"/>
        <v>0.64085583290881309</v>
      </c>
      <c r="L83" s="2">
        <f t="shared" si="21"/>
        <v>3.107488537952114E-2</v>
      </c>
      <c r="M83" s="2">
        <f t="shared" si="22"/>
        <v>3.8206826286296056E-3</v>
      </c>
      <c r="N83" s="1">
        <f t="shared" si="29"/>
        <v>1273</v>
      </c>
      <c r="O83" s="1">
        <f t="shared" si="30"/>
        <v>2516</v>
      </c>
      <c r="P83" s="1">
        <v>122</v>
      </c>
      <c r="Q83" s="1">
        <v>14</v>
      </c>
      <c r="X83" s="1">
        <v>1</v>
      </c>
      <c r="Y83" s="1">
        <v>0</v>
      </c>
      <c r="AG83" t="str">
        <f t="shared" si="31"/>
        <v>Middlebury</v>
      </c>
      <c r="AH83" t="s">
        <v>1488</v>
      </c>
      <c r="AI83" s="9">
        <v>5</v>
      </c>
      <c r="AK83" s="99">
        <v>9</v>
      </c>
      <c r="AL83" s="97">
        <v>9</v>
      </c>
      <c r="AM83" s="97">
        <v>60</v>
      </c>
      <c r="AN83" s="96">
        <v>46940</v>
      </c>
      <c r="AO83" s="96">
        <f t="shared" si="32"/>
        <v>9009</v>
      </c>
      <c r="AP83" t="s">
        <v>1274</v>
      </c>
      <c r="AQ83">
        <f t="shared" si="26"/>
        <v>946940</v>
      </c>
      <c r="AS83" s="1">
        <v>1246</v>
      </c>
      <c r="AT83" s="1">
        <v>27</v>
      </c>
      <c r="AU83" s="1">
        <v>2451</v>
      </c>
      <c r="AV83" s="1">
        <v>65</v>
      </c>
    </row>
    <row r="84" spans="1:48" hidden="1" outlineLevel="1" x14ac:dyDescent="0.2">
      <c r="A84" t="s">
        <v>2037</v>
      </c>
      <c r="B84" s="9" t="s">
        <v>723</v>
      </c>
      <c r="C84" s="1">
        <f t="shared" si="18"/>
        <v>2350</v>
      </c>
      <c r="D84" s="7">
        <f t="shared" si="23"/>
        <v>2</v>
      </c>
      <c r="E84" s="7">
        <f t="shared" si="24"/>
        <v>1</v>
      </c>
      <c r="F84" s="7">
        <f t="shared" si="25"/>
        <v>3</v>
      </c>
      <c r="G84" s="1">
        <f t="shared" si="27"/>
        <v>341</v>
      </c>
      <c r="H84" s="2">
        <f t="shared" si="28"/>
        <v>0.14510638297872341</v>
      </c>
      <c r="I84" s="8"/>
      <c r="J84" s="2">
        <f t="shared" si="19"/>
        <v>0.4</v>
      </c>
      <c r="K84" s="2">
        <f t="shared" si="20"/>
        <v>0.54510638297872338</v>
      </c>
      <c r="L84" s="2">
        <f t="shared" si="21"/>
        <v>5.0212765957446809E-2</v>
      </c>
      <c r="M84" s="2">
        <f t="shared" si="22"/>
        <v>4.6808510638297884E-3</v>
      </c>
      <c r="N84" s="1">
        <f t="shared" si="29"/>
        <v>940</v>
      </c>
      <c r="O84" s="1">
        <f t="shared" si="30"/>
        <v>1281</v>
      </c>
      <c r="P84" s="1">
        <v>118</v>
      </c>
      <c r="Q84" s="1">
        <v>10</v>
      </c>
      <c r="X84" s="1">
        <v>0</v>
      </c>
      <c r="Y84" s="1">
        <v>1</v>
      </c>
      <c r="AG84" t="str">
        <f t="shared" si="31"/>
        <v>Middlefield</v>
      </c>
      <c r="AH84" t="s">
        <v>164</v>
      </c>
      <c r="AI84" s="9">
        <v>3</v>
      </c>
      <c r="AK84" s="99">
        <v>9</v>
      </c>
      <c r="AL84" s="97">
        <v>7</v>
      </c>
      <c r="AM84" s="97">
        <v>55</v>
      </c>
      <c r="AN84" s="96">
        <v>47080</v>
      </c>
      <c r="AO84" s="96">
        <f t="shared" si="32"/>
        <v>9007</v>
      </c>
      <c r="AP84" t="s">
        <v>1274</v>
      </c>
      <c r="AQ84">
        <f t="shared" si="26"/>
        <v>947080</v>
      </c>
      <c r="AS84" s="1">
        <v>890</v>
      </c>
      <c r="AT84" s="1">
        <v>50</v>
      </c>
      <c r="AU84" s="1">
        <v>1239</v>
      </c>
      <c r="AV84" s="1">
        <v>42</v>
      </c>
    </row>
    <row r="85" spans="1:48" hidden="1" outlineLevel="1" x14ac:dyDescent="0.2">
      <c r="A85" t="s">
        <v>1749</v>
      </c>
      <c r="B85" s="9" t="s">
        <v>723</v>
      </c>
      <c r="C85" s="1">
        <f t="shared" si="18"/>
        <v>18177</v>
      </c>
      <c r="D85" s="7">
        <f t="shared" si="23"/>
        <v>1</v>
      </c>
      <c r="E85" s="7">
        <f t="shared" si="24"/>
        <v>2</v>
      </c>
      <c r="F85" s="7">
        <f t="shared" si="25"/>
        <v>3</v>
      </c>
      <c r="G85" s="1">
        <f t="shared" si="27"/>
        <v>3558</v>
      </c>
      <c r="H85" s="2">
        <f t="shared" si="28"/>
        <v>0.19574187159597292</v>
      </c>
      <c r="I85" s="8"/>
      <c r="J85" s="2">
        <f t="shared" si="19"/>
        <v>0.57149144523298678</v>
      </c>
      <c r="K85" s="2">
        <f t="shared" si="20"/>
        <v>0.37574957363701383</v>
      </c>
      <c r="L85" s="2">
        <f t="shared" si="21"/>
        <v>4.6762392033888982E-2</v>
      </c>
      <c r="M85" s="2">
        <f t="shared" si="22"/>
        <v>5.996589096110401E-3</v>
      </c>
      <c r="N85" s="1">
        <f t="shared" si="29"/>
        <v>10388</v>
      </c>
      <c r="O85" s="1">
        <f t="shared" si="30"/>
        <v>6830</v>
      </c>
      <c r="P85" s="1">
        <v>850</v>
      </c>
      <c r="Q85" s="1">
        <v>89</v>
      </c>
      <c r="X85" s="1">
        <v>20</v>
      </c>
      <c r="Y85" s="1">
        <v>0</v>
      </c>
      <c r="AG85" t="str">
        <f t="shared" si="31"/>
        <v>Middletown</v>
      </c>
      <c r="AH85" t="s">
        <v>164</v>
      </c>
      <c r="AI85" s="9">
        <v>0</v>
      </c>
      <c r="AK85" s="99">
        <v>9</v>
      </c>
      <c r="AL85" s="97">
        <v>7</v>
      </c>
      <c r="AM85" s="97">
        <v>60</v>
      </c>
      <c r="AN85" s="96">
        <v>47360</v>
      </c>
      <c r="AO85" s="96">
        <f t="shared" si="32"/>
        <v>9007</v>
      </c>
      <c r="AP85" t="s">
        <v>1274</v>
      </c>
      <c r="AQ85">
        <f t="shared" si="26"/>
        <v>947360</v>
      </c>
      <c r="AS85" s="1">
        <v>9814</v>
      </c>
      <c r="AT85" s="1">
        <v>574</v>
      </c>
      <c r="AU85" s="1">
        <v>6526</v>
      </c>
      <c r="AV85" s="1">
        <v>304</v>
      </c>
    </row>
    <row r="86" spans="1:48" hidden="1" outlineLevel="1" x14ac:dyDescent="0.2">
      <c r="A86" t="s">
        <v>753</v>
      </c>
      <c r="B86" s="9" t="s">
        <v>723</v>
      </c>
      <c r="C86" s="1">
        <f t="shared" si="18"/>
        <v>24818</v>
      </c>
      <c r="D86" s="7">
        <f t="shared" si="23"/>
        <v>2</v>
      </c>
      <c r="E86" s="7">
        <f t="shared" si="24"/>
        <v>1</v>
      </c>
      <c r="F86" s="7">
        <f t="shared" si="25"/>
        <v>3</v>
      </c>
      <c r="G86" s="1">
        <f t="shared" si="27"/>
        <v>2093</v>
      </c>
      <c r="H86" s="2">
        <f t="shared" si="28"/>
        <v>8.4333951164477394E-2</v>
      </c>
      <c r="I86" s="8"/>
      <c r="J86" s="2">
        <f t="shared" si="19"/>
        <v>0.44330727697638811</v>
      </c>
      <c r="K86" s="2">
        <f t="shared" si="20"/>
        <v>0.52764122814086545</v>
      </c>
      <c r="L86" s="2">
        <f t="shared" si="21"/>
        <v>2.4417761302280603E-2</v>
      </c>
      <c r="M86" s="2">
        <f t="shared" si="22"/>
        <v>4.6337335804657841E-3</v>
      </c>
      <c r="N86" s="1">
        <f t="shared" si="29"/>
        <v>11002</v>
      </c>
      <c r="O86" s="1">
        <f t="shared" si="30"/>
        <v>13095</v>
      </c>
      <c r="P86" s="1">
        <v>606</v>
      </c>
      <c r="Q86" s="1">
        <v>102</v>
      </c>
      <c r="X86" s="1">
        <v>12</v>
      </c>
      <c r="Y86" s="1">
        <v>1</v>
      </c>
      <c r="AG86" t="str">
        <f t="shared" si="31"/>
        <v>Milford</v>
      </c>
      <c r="AH86" t="s">
        <v>1488</v>
      </c>
      <c r="AI86" s="9">
        <v>3</v>
      </c>
      <c r="AK86" s="99">
        <v>9</v>
      </c>
      <c r="AL86" s="97">
        <v>9</v>
      </c>
      <c r="AM86" s="97">
        <v>65</v>
      </c>
      <c r="AN86" s="96">
        <v>47535</v>
      </c>
      <c r="AO86" s="96">
        <f t="shared" si="32"/>
        <v>9009</v>
      </c>
      <c r="AP86" t="s">
        <v>1274</v>
      </c>
      <c r="AQ86">
        <f t="shared" si="26"/>
        <v>947535</v>
      </c>
      <c r="AS86" s="1">
        <v>10753</v>
      </c>
      <c r="AT86" s="1">
        <v>249</v>
      </c>
      <c r="AU86" s="1">
        <v>12650</v>
      </c>
      <c r="AV86" s="1">
        <v>445</v>
      </c>
    </row>
    <row r="87" spans="1:48" hidden="1" outlineLevel="1" x14ac:dyDescent="0.2">
      <c r="A87" t="s">
        <v>1563</v>
      </c>
      <c r="B87" s="9" t="s">
        <v>723</v>
      </c>
      <c r="C87" s="1">
        <f t="shared" si="18"/>
        <v>9207</v>
      </c>
      <c r="D87" s="7">
        <f t="shared" si="23"/>
        <v>2</v>
      </c>
      <c r="E87" s="7">
        <f t="shared" si="24"/>
        <v>1</v>
      </c>
      <c r="F87" s="7">
        <f t="shared" si="25"/>
        <v>3</v>
      </c>
      <c r="G87" s="1">
        <f t="shared" si="27"/>
        <v>2028</v>
      </c>
      <c r="H87" s="2">
        <f t="shared" si="28"/>
        <v>0.22026718800912348</v>
      </c>
      <c r="I87" s="8"/>
      <c r="J87" s="2">
        <f t="shared" si="19"/>
        <v>0.37862495927012058</v>
      </c>
      <c r="K87" s="2">
        <f t="shared" si="20"/>
        <v>0.598892147279244</v>
      </c>
      <c r="L87" s="2">
        <f t="shared" si="21"/>
        <v>1.7921146953405017E-2</v>
      </c>
      <c r="M87" s="2">
        <f t="shared" si="22"/>
        <v>4.5617464972304601E-3</v>
      </c>
      <c r="N87" s="1">
        <f t="shared" si="29"/>
        <v>3486</v>
      </c>
      <c r="O87" s="1">
        <f t="shared" si="30"/>
        <v>5514</v>
      </c>
      <c r="P87" s="1">
        <v>165</v>
      </c>
      <c r="Q87" s="1">
        <v>38</v>
      </c>
      <c r="X87" s="1">
        <v>4</v>
      </c>
      <c r="Y87" s="1">
        <v>0</v>
      </c>
      <c r="AG87" t="str">
        <f t="shared" si="31"/>
        <v>Monroe</v>
      </c>
      <c r="AH87" t="s">
        <v>671</v>
      </c>
      <c r="AI87" s="9">
        <v>4</v>
      </c>
      <c r="AK87" s="99">
        <v>9</v>
      </c>
      <c r="AL87" s="97">
        <v>1</v>
      </c>
      <c r="AM87" s="97">
        <v>45</v>
      </c>
      <c r="AN87" s="96">
        <v>48620</v>
      </c>
      <c r="AO87" s="96">
        <f t="shared" si="32"/>
        <v>9001</v>
      </c>
      <c r="AP87" t="s">
        <v>1274</v>
      </c>
      <c r="AQ87">
        <f t="shared" si="26"/>
        <v>948620</v>
      </c>
      <c r="AS87" s="1">
        <v>3426</v>
      </c>
      <c r="AT87" s="1">
        <v>60</v>
      </c>
      <c r="AU87" s="1">
        <v>5325</v>
      </c>
      <c r="AV87" s="1">
        <v>189</v>
      </c>
    </row>
    <row r="88" spans="1:48" hidden="1" outlineLevel="1" x14ac:dyDescent="0.2">
      <c r="A88" t="s">
        <v>2370</v>
      </c>
      <c r="B88" s="9" t="s">
        <v>723</v>
      </c>
      <c r="C88" s="1">
        <f t="shared" si="18"/>
        <v>6653</v>
      </c>
      <c r="D88" s="7">
        <f t="shared" si="23"/>
        <v>2</v>
      </c>
      <c r="E88" s="7">
        <f t="shared" si="24"/>
        <v>1</v>
      </c>
      <c r="F88" s="7">
        <f t="shared" si="25"/>
        <v>3</v>
      </c>
      <c r="G88" s="1">
        <f t="shared" si="27"/>
        <v>868</v>
      </c>
      <c r="H88" s="2">
        <f t="shared" si="28"/>
        <v>0.13046745828949347</v>
      </c>
      <c r="I88" s="8"/>
      <c r="J88" s="2">
        <f t="shared" si="19"/>
        <v>0.40387794979708402</v>
      </c>
      <c r="K88" s="2">
        <f t="shared" si="20"/>
        <v>0.53434540808657749</v>
      </c>
      <c r="L88" s="2">
        <f t="shared" si="21"/>
        <v>5.3058770479482938E-2</v>
      </c>
      <c r="M88" s="2">
        <f t="shared" si="22"/>
        <v>8.7178716368555495E-3</v>
      </c>
      <c r="N88" s="1">
        <f t="shared" si="29"/>
        <v>2687</v>
      </c>
      <c r="O88" s="1">
        <f t="shared" si="30"/>
        <v>3555</v>
      </c>
      <c r="P88" s="1">
        <v>353</v>
      </c>
      <c r="Q88" s="1">
        <v>45</v>
      </c>
      <c r="X88" s="1">
        <v>10</v>
      </c>
      <c r="Y88" s="1">
        <v>3</v>
      </c>
      <c r="AG88" t="str">
        <f t="shared" si="31"/>
        <v>Montville</v>
      </c>
      <c r="AH88" t="s">
        <v>1489</v>
      </c>
      <c r="AI88" s="9">
        <v>2</v>
      </c>
      <c r="AK88" s="99">
        <v>9</v>
      </c>
      <c r="AL88" s="97">
        <v>11</v>
      </c>
      <c r="AM88" s="97">
        <v>55</v>
      </c>
      <c r="AN88" s="96">
        <v>48900</v>
      </c>
      <c r="AO88" s="96">
        <f t="shared" si="32"/>
        <v>9011</v>
      </c>
      <c r="AP88" t="s">
        <v>1274</v>
      </c>
      <c r="AQ88">
        <f t="shared" si="26"/>
        <v>948900</v>
      </c>
      <c r="AS88" s="1">
        <v>2602</v>
      </c>
      <c r="AT88" s="1">
        <v>85</v>
      </c>
      <c r="AU88" s="1">
        <v>3390</v>
      </c>
      <c r="AV88" s="1">
        <v>165</v>
      </c>
    </row>
    <row r="89" spans="1:48" hidden="1" outlineLevel="1" x14ac:dyDescent="0.2">
      <c r="A89" t="s">
        <v>1714</v>
      </c>
      <c r="B89" s="9" t="s">
        <v>723</v>
      </c>
      <c r="C89" s="1">
        <f t="shared" si="18"/>
        <v>1283</v>
      </c>
      <c r="D89" s="7">
        <f t="shared" si="23"/>
        <v>2</v>
      </c>
      <c r="E89" s="7">
        <f t="shared" si="24"/>
        <v>1</v>
      </c>
      <c r="F89" s="7">
        <f t="shared" si="25"/>
        <v>3</v>
      </c>
      <c r="G89" s="1">
        <f t="shared" si="27"/>
        <v>395</v>
      </c>
      <c r="H89" s="2">
        <f t="shared" si="28"/>
        <v>0.30787217459080279</v>
      </c>
      <c r="I89" s="8"/>
      <c r="J89" s="2">
        <f t="shared" si="19"/>
        <v>0.32346063912704598</v>
      </c>
      <c r="K89" s="2">
        <f t="shared" si="20"/>
        <v>0.63133281371784877</v>
      </c>
      <c r="L89" s="2">
        <f t="shared" si="21"/>
        <v>3.8191738113795788E-2</v>
      </c>
      <c r="M89" s="2">
        <f t="shared" si="22"/>
        <v>7.0148090413094041E-3</v>
      </c>
      <c r="N89" s="1">
        <f t="shared" si="29"/>
        <v>415</v>
      </c>
      <c r="O89" s="1">
        <f t="shared" si="30"/>
        <v>810</v>
      </c>
      <c r="P89" s="1">
        <v>49</v>
      </c>
      <c r="Q89" s="1">
        <v>9</v>
      </c>
      <c r="X89" s="1">
        <v>0</v>
      </c>
      <c r="Y89" s="1">
        <v>0</v>
      </c>
      <c r="AG89" t="str">
        <f t="shared" si="31"/>
        <v>Morris</v>
      </c>
      <c r="AH89" t="s">
        <v>1002</v>
      </c>
      <c r="AI89" s="9">
        <v>5</v>
      </c>
      <c r="AK89" s="99">
        <v>9</v>
      </c>
      <c r="AL89" s="97">
        <v>5</v>
      </c>
      <c r="AM89" s="97">
        <v>55</v>
      </c>
      <c r="AN89" s="96">
        <v>49460</v>
      </c>
      <c r="AO89" s="96">
        <f t="shared" si="32"/>
        <v>9005</v>
      </c>
      <c r="AP89" t="s">
        <v>1274</v>
      </c>
      <c r="AQ89">
        <f t="shared" si="26"/>
        <v>949460</v>
      </c>
      <c r="AS89" s="1">
        <v>408</v>
      </c>
      <c r="AT89" s="1">
        <v>7</v>
      </c>
      <c r="AU89" s="1">
        <v>785</v>
      </c>
      <c r="AV89" s="1">
        <v>25</v>
      </c>
    </row>
    <row r="90" spans="1:48" hidden="1" outlineLevel="1" x14ac:dyDescent="0.2">
      <c r="A90" t="s">
        <v>2515</v>
      </c>
      <c r="B90" s="9" t="s">
        <v>723</v>
      </c>
      <c r="C90" s="1">
        <f t="shared" si="18"/>
        <v>10843</v>
      </c>
      <c r="D90" s="7">
        <f t="shared" si="23"/>
        <v>2</v>
      </c>
      <c r="E90" s="7">
        <f t="shared" si="24"/>
        <v>1</v>
      </c>
      <c r="F90" s="7">
        <f t="shared" si="25"/>
        <v>3</v>
      </c>
      <c r="G90" s="1">
        <f t="shared" si="27"/>
        <v>2804</v>
      </c>
      <c r="H90" s="2">
        <f t="shared" si="28"/>
        <v>0.25860001844507979</v>
      </c>
      <c r="I90" s="8"/>
      <c r="J90" s="2">
        <f t="shared" si="19"/>
        <v>0.35100986811767959</v>
      </c>
      <c r="K90" s="2">
        <f t="shared" si="20"/>
        <v>0.60960988656275938</v>
      </c>
      <c r="L90" s="2">
        <f t="shared" si="21"/>
        <v>3.4123397583694551E-2</v>
      </c>
      <c r="M90" s="2">
        <f t="shared" si="22"/>
        <v>5.2568477358664184E-3</v>
      </c>
      <c r="N90" s="1">
        <f t="shared" si="29"/>
        <v>3806</v>
      </c>
      <c r="O90" s="1">
        <f t="shared" si="30"/>
        <v>6610</v>
      </c>
      <c r="P90" s="1">
        <v>370</v>
      </c>
      <c r="Q90" s="1">
        <v>44</v>
      </c>
      <c r="X90" s="1">
        <v>9</v>
      </c>
      <c r="Y90" s="1">
        <v>4</v>
      </c>
      <c r="AG90" t="str">
        <f t="shared" si="31"/>
        <v>Naugatuck</v>
      </c>
      <c r="AH90" t="s">
        <v>1488</v>
      </c>
      <c r="AI90" s="9">
        <v>3</v>
      </c>
      <c r="AK90" s="99">
        <v>9</v>
      </c>
      <c r="AL90" s="97">
        <v>9</v>
      </c>
      <c r="AM90" s="97">
        <v>70</v>
      </c>
      <c r="AN90" s="96">
        <v>49950</v>
      </c>
      <c r="AO90" s="96">
        <f t="shared" si="32"/>
        <v>9009</v>
      </c>
      <c r="AP90" t="s">
        <v>1274</v>
      </c>
      <c r="AQ90">
        <f t="shared" si="26"/>
        <v>949950</v>
      </c>
      <c r="AS90" s="1">
        <v>3707</v>
      </c>
      <c r="AT90" s="1">
        <v>99</v>
      </c>
      <c r="AU90" s="1">
        <v>6341</v>
      </c>
      <c r="AV90" s="1">
        <v>269</v>
      </c>
    </row>
    <row r="91" spans="1:48" hidden="1" outlineLevel="1" x14ac:dyDescent="0.2">
      <c r="A91" t="s">
        <v>2274</v>
      </c>
      <c r="B91" s="9" t="s">
        <v>723</v>
      </c>
      <c r="C91" s="1">
        <f t="shared" si="18"/>
        <v>16940</v>
      </c>
      <c r="D91" s="7">
        <f t="shared" si="23"/>
        <v>1</v>
      </c>
      <c r="E91" s="7">
        <f t="shared" si="24"/>
        <v>2</v>
      </c>
      <c r="F91" s="7">
        <f t="shared" si="25"/>
        <v>3</v>
      </c>
      <c r="G91" s="1">
        <f t="shared" si="27"/>
        <v>5288</v>
      </c>
      <c r="H91" s="2">
        <f t="shared" si="28"/>
        <v>0.31216056670602127</v>
      </c>
      <c r="I91" s="8"/>
      <c r="J91" s="2">
        <f t="shared" si="19"/>
        <v>0.63323494687131054</v>
      </c>
      <c r="K91" s="2">
        <f t="shared" si="20"/>
        <v>0.32107438016528927</v>
      </c>
      <c r="L91" s="2">
        <f t="shared" si="21"/>
        <v>3.9197166469893741E-2</v>
      </c>
      <c r="M91" s="2">
        <f t="shared" si="22"/>
        <v>6.4935064935064402E-3</v>
      </c>
      <c r="N91" s="1">
        <f t="shared" si="29"/>
        <v>10727</v>
      </c>
      <c r="O91" s="1">
        <f t="shared" si="30"/>
        <v>5439</v>
      </c>
      <c r="P91" s="1">
        <v>664</v>
      </c>
      <c r="Q91" s="1">
        <v>76</v>
      </c>
      <c r="X91" s="1">
        <v>26</v>
      </c>
      <c r="Y91" s="1">
        <v>8</v>
      </c>
      <c r="AG91" t="str">
        <f t="shared" si="31"/>
        <v>New Britain</v>
      </c>
      <c r="AH91" t="s">
        <v>1324</v>
      </c>
      <c r="AI91" s="9">
        <v>5</v>
      </c>
      <c r="AK91" s="99">
        <v>9</v>
      </c>
      <c r="AL91" s="97">
        <v>3</v>
      </c>
      <c r="AM91" s="97">
        <v>90</v>
      </c>
      <c r="AN91" s="96">
        <v>50440</v>
      </c>
      <c r="AO91" s="96">
        <f t="shared" si="32"/>
        <v>9003</v>
      </c>
      <c r="AP91" t="s">
        <v>1274</v>
      </c>
      <c r="AQ91">
        <f t="shared" si="26"/>
        <v>950440</v>
      </c>
      <c r="AS91" s="1">
        <v>10378</v>
      </c>
      <c r="AT91" s="1">
        <v>349</v>
      </c>
      <c r="AU91" s="1">
        <v>5193</v>
      </c>
      <c r="AV91" s="1">
        <v>246</v>
      </c>
    </row>
    <row r="92" spans="1:48" hidden="1" outlineLevel="1" x14ac:dyDescent="0.2">
      <c r="A92" t="s">
        <v>2275</v>
      </c>
      <c r="B92" s="9" t="s">
        <v>723</v>
      </c>
      <c r="C92" s="1">
        <f t="shared" si="18"/>
        <v>9796</v>
      </c>
      <c r="D92" s="7">
        <f t="shared" si="23"/>
        <v>2</v>
      </c>
      <c r="E92" s="7">
        <f t="shared" si="24"/>
        <v>1</v>
      </c>
      <c r="F92" s="7">
        <f t="shared" si="25"/>
        <v>3</v>
      </c>
      <c r="G92" s="1">
        <f t="shared" si="27"/>
        <v>2369</v>
      </c>
      <c r="H92" s="2">
        <f t="shared" si="28"/>
        <v>0.24183340138832177</v>
      </c>
      <c r="I92" s="8"/>
      <c r="J92" s="2">
        <f t="shared" si="19"/>
        <v>0.37382605144957126</v>
      </c>
      <c r="K92" s="2">
        <f t="shared" si="20"/>
        <v>0.61565945283789303</v>
      </c>
      <c r="L92" s="2">
        <f t="shared" si="21"/>
        <v>7.2478562678644342E-3</v>
      </c>
      <c r="M92" s="2">
        <f t="shared" si="22"/>
        <v>3.2666394446712755E-3</v>
      </c>
      <c r="N92" s="1">
        <f t="shared" si="29"/>
        <v>3662</v>
      </c>
      <c r="O92" s="1">
        <f t="shared" si="30"/>
        <v>6031</v>
      </c>
      <c r="P92" s="1">
        <v>71</v>
      </c>
      <c r="Q92" s="1">
        <v>30</v>
      </c>
      <c r="X92" s="1">
        <v>1</v>
      </c>
      <c r="Y92" s="1">
        <v>1</v>
      </c>
      <c r="AG92" t="str">
        <f t="shared" si="31"/>
        <v>New Canaan</v>
      </c>
      <c r="AH92" t="s">
        <v>671</v>
      </c>
      <c r="AI92" s="9">
        <v>4</v>
      </c>
      <c r="AK92" s="99">
        <v>9</v>
      </c>
      <c r="AL92" s="97">
        <v>1</v>
      </c>
      <c r="AM92" s="97">
        <v>50</v>
      </c>
      <c r="AN92" s="96">
        <v>50580</v>
      </c>
      <c r="AO92" s="96">
        <f t="shared" si="32"/>
        <v>9001</v>
      </c>
      <c r="AP92" t="s">
        <v>1274</v>
      </c>
      <c r="AQ92">
        <f t="shared" si="26"/>
        <v>950580</v>
      </c>
      <c r="AS92" s="1">
        <v>3631</v>
      </c>
      <c r="AT92" s="1">
        <v>31</v>
      </c>
      <c r="AU92" s="1">
        <v>5904</v>
      </c>
      <c r="AV92" s="1">
        <v>127</v>
      </c>
    </row>
    <row r="93" spans="1:48" hidden="1" outlineLevel="1" x14ac:dyDescent="0.2">
      <c r="A93" t="s">
        <v>589</v>
      </c>
      <c r="B93" s="9" t="s">
        <v>723</v>
      </c>
      <c r="C93" s="1">
        <f t="shared" si="18"/>
        <v>6358</v>
      </c>
      <c r="D93" s="7">
        <f t="shared" si="23"/>
        <v>2</v>
      </c>
      <c r="E93" s="7">
        <f t="shared" si="24"/>
        <v>1</v>
      </c>
      <c r="F93" s="7">
        <f t="shared" si="25"/>
        <v>3</v>
      </c>
      <c r="G93" s="1">
        <f t="shared" si="27"/>
        <v>959</v>
      </c>
      <c r="H93" s="2">
        <f t="shared" si="28"/>
        <v>0.15083359547027367</v>
      </c>
      <c r="I93" s="8"/>
      <c r="J93" s="2">
        <f t="shared" si="19"/>
        <v>0.41443850267379678</v>
      </c>
      <c r="K93" s="2">
        <f t="shared" si="20"/>
        <v>0.56527209814407042</v>
      </c>
      <c r="L93" s="2">
        <f t="shared" si="21"/>
        <v>1.5099087763447625E-2</v>
      </c>
      <c r="M93" s="2">
        <f t="shared" si="22"/>
        <v>5.1903114186851694E-3</v>
      </c>
      <c r="N93" s="1">
        <f t="shared" si="29"/>
        <v>2635</v>
      </c>
      <c r="O93" s="1">
        <f t="shared" si="30"/>
        <v>3594</v>
      </c>
      <c r="P93" s="1">
        <v>96</v>
      </c>
      <c r="Q93" s="1">
        <v>26</v>
      </c>
      <c r="X93" s="1">
        <v>7</v>
      </c>
      <c r="Y93" s="1">
        <v>0</v>
      </c>
      <c r="AG93" t="str">
        <f t="shared" si="31"/>
        <v>New Fairfield</v>
      </c>
      <c r="AH93" t="s">
        <v>671</v>
      </c>
      <c r="AI93" s="9">
        <v>5</v>
      </c>
      <c r="AK93" s="99">
        <v>9</v>
      </c>
      <c r="AL93" s="97">
        <v>1</v>
      </c>
      <c r="AM93" s="97">
        <v>55</v>
      </c>
      <c r="AN93" s="96">
        <v>50860</v>
      </c>
      <c r="AO93" s="96">
        <f t="shared" si="32"/>
        <v>9001</v>
      </c>
      <c r="AP93" t="s">
        <v>1274</v>
      </c>
      <c r="AQ93">
        <f t="shared" si="26"/>
        <v>950860</v>
      </c>
      <c r="AS93" s="1">
        <v>2557</v>
      </c>
      <c r="AT93" s="1">
        <v>78</v>
      </c>
      <c r="AU93" s="1">
        <v>3492</v>
      </c>
      <c r="AV93" s="1">
        <v>102</v>
      </c>
    </row>
    <row r="94" spans="1:48" hidden="1" outlineLevel="1" x14ac:dyDescent="0.2">
      <c r="A94" t="s">
        <v>2379</v>
      </c>
      <c r="B94" s="9" t="s">
        <v>723</v>
      </c>
      <c r="C94" s="1">
        <f t="shared" si="18"/>
        <v>3762</v>
      </c>
      <c r="D94" s="7">
        <f t="shared" si="23"/>
        <v>2</v>
      </c>
      <c r="E94" s="7">
        <f t="shared" si="24"/>
        <v>1</v>
      </c>
      <c r="F94" s="7">
        <f t="shared" si="25"/>
        <v>3</v>
      </c>
      <c r="G94" s="1">
        <f t="shared" si="27"/>
        <v>848</v>
      </c>
      <c r="H94" s="2">
        <f t="shared" si="28"/>
        <v>0.22541201488569909</v>
      </c>
      <c r="I94" s="8"/>
      <c r="J94" s="2">
        <f t="shared" si="19"/>
        <v>0.35007974481658694</v>
      </c>
      <c r="K94" s="2">
        <f t="shared" si="20"/>
        <v>0.57549175970228605</v>
      </c>
      <c r="L94" s="2">
        <f t="shared" si="21"/>
        <v>6.7517278043593837E-2</v>
      </c>
      <c r="M94" s="2">
        <f t="shared" si="22"/>
        <v>6.9112174375332291E-3</v>
      </c>
      <c r="N94" s="1">
        <f t="shared" si="29"/>
        <v>1317</v>
      </c>
      <c r="O94" s="1">
        <f t="shared" si="30"/>
        <v>2165</v>
      </c>
      <c r="P94" s="1">
        <v>254</v>
      </c>
      <c r="Q94" s="1">
        <v>20</v>
      </c>
      <c r="X94" s="1">
        <v>6</v>
      </c>
      <c r="Y94" s="1">
        <v>0</v>
      </c>
      <c r="AG94" t="str">
        <f t="shared" si="31"/>
        <v>New Hartford</v>
      </c>
      <c r="AH94" t="s">
        <v>1002</v>
      </c>
      <c r="AI94" s="9">
        <v>1</v>
      </c>
      <c r="AK94" s="99">
        <v>9</v>
      </c>
      <c r="AL94" s="97">
        <v>5</v>
      </c>
      <c r="AM94" s="97">
        <v>60</v>
      </c>
      <c r="AN94" s="96">
        <v>51350</v>
      </c>
      <c r="AO94" s="96">
        <f t="shared" si="32"/>
        <v>9005</v>
      </c>
      <c r="AP94" t="s">
        <v>1274</v>
      </c>
      <c r="AQ94">
        <f t="shared" si="26"/>
        <v>951350</v>
      </c>
      <c r="AS94" s="1">
        <v>1272</v>
      </c>
      <c r="AT94" s="1">
        <v>45</v>
      </c>
      <c r="AU94" s="1">
        <v>2095</v>
      </c>
      <c r="AV94" s="1">
        <v>70</v>
      </c>
    </row>
    <row r="95" spans="1:48" hidden="1" outlineLevel="1" x14ac:dyDescent="0.2">
      <c r="A95" t="s">
        <v>1488</v>
      </c>
      <c r="B95" s="9" t="s">
        <v>723</v>
      </c>
      <c r="C95" s="1">
        <f t="shared" si="18"/>
        <v>33189</v>
      </c>
      <c r="D95" s="7">
        <f t="shared" si="23"/>
        <v>1</v>
      </c>
      <c r="E95" s="7">
        <f t="shared" si="24"/>
        <v>2</v>
      </c>
      <c r="F95" s="7">
        <f t="shared" si="25"/>
        <v>3</v>
      </c>
      <c r="G95" s="1">
        <f t="shared" si="27"/>
        <v>23366</v>
      </c>
      <c r="H95" s="2">
        <f t="shared" si="28"/>
        <v>0.70402844315887791</v>
      </c>
      <c r="I95" s="8"/>
      <c r="J95" s="2">
        <f t="shared" si="19"/>
        <v>0.84314079966253874</v>
      </c>
      <c r="K95" s="2">
        <f t="shared" si="20"/>
        <v>0.13911235650366086</v>
      </c>
      <c r="L95" s="2">
        <f t="shared" si="21"/>
        <v>1.386001386001386E-2</v>
      </c>
      <c r="M95" s="2">
        <f t="shared" si="22"/>
        <v>3.8868299737865424E-3</v>
      </c>
      <c r="N95" s="1">
        <f t="shared" si="29"/>
        <v>27983</v>
      </c>
      <c r="O95" s="1">
        <f t="shared" si="30"/>
        <v>4617</v>
      </c>
      <c r="P95" s="1">
        <v>460</v>
      </c>
      <c r="Q95" s="1">
        <v>103</v>
      </c>
      <c r="X95" s="1">
        <v>26</v>
      </c>
      <c r="Y95" s="1">
        <v>0</v>
      </c>
      <c r="AG95" t="str">
        <f t="shared" si="31"/>
        <v>New Haven</v>
      </c>
      <c r="AH95" t="s">
        <v>1488</v>
      </c>
      <c r="AI95" s="9">
        <v>3</v>
      </c>
      <c r="AK95" s="99">
        <v>9</v>
      </c>
      <c r="AL95" s="97">
        <v>9</v>
      </c>
      <c r="AM95" s="97">
        <v>75</v>
      </c>
      <c r="AN95" s="96">
        <v>52070</v>
      </c>
      <c r="AO95" s="96">
        <f t="shared" si="32"/>
        <v>9009</v>
      </c>
      <c r="AP95" t="s">
        <v>1274</v>
      </c>
      <c r="AQ95">
        <f t="shared" si="26"/>
        <v>952070</v>
      </c>
      <c r="AS95" s="1">
        <v>26902</v>
      </c>
      <c r="AT95" s="1">
        <v>1081</v>
      </c>
      <c r="AU95" s="1">
        <v>4391</v>
      </c>
      <c r="AV95" s="1">
        <v>226</v>
      </c>
    </row>
    <row r="96" spans="1:48" hidden="1" outlineLevel="1" x14ac:dyDescent="0.2">
      <c r="A96" t="s">
        <v>1489</v>
      </c>
      <c r="B96" s="9" t="s">
        <v>723</v>
      </c>
      <c r="C96" s="1">
        <f t="shared" si="18"/>
        <v>6875</v>
      </c>
      <c r="D96" s="7">
        <f t="shared" si="23"/>
        <v>1</v>
      </c>
      <c r="E96" s="7">
        <f t="shared" si="24"/>
        <v>2</v>
      </c>
      <c r="F96" s="7">
        <f t="shared" si="25"/>
        <v>3</v>
      </c>
      <c r="G96" s="1">
        <f t="shared" si="27"/>
        <v>3314</v>
      </c>
      <c r="H96" s="2">
        <f t="shared" si="28"/>
        <v>0.48203636363636365</v>
      </c>
      <c r="I96" s="8"/>
      <c r="J96" s="2">
        <f t="shared" si="19"/>
        <v>0.71810909090909092</v>
      </c>
      <c r="K96" s="2">
        <f t="shared" si="20"/>
        <v>0.23607272727272727</v>
      </c>
      <c r="L96" s="2">
        <f t="shared" si="21"/>
        <v>3.7963636363636366E-2</v>
      </c>
      <c r="M96" s="2">
        <f t="shared" si="22"/>
        <v>7.8545454545454474E-3</v>
      </c>
      <c r="N96" s="1">
        <f t="shared" si="29"/>
        <v>4937</v>
      </c>
      <c r="O96" s="1">
        <f t="shared" si="30"/>
        <v>1623</v>
      </c>
      <c r="P96" s="1">
        <v>261</v>
      </c>
      <c r="Q96" s="1">
        <v>48</v>
      </c>
      <c r="X96" s="1">
        <v>6</v>
      </c>
      <c r="Y96" s="1">
        <v>0</v>
      </c>
      <c r="AG96" t="str">
        <f t="shared" si="31"/>
        <v>New London</v>
      </c>
      <c r="AH96" t="s">
        <v>1489</v>
      </c>
      <c r="AI96" s="9">
        <v>2</v>
      </c>
      <c r="AK96" s="99">
        <v>9</v>
      </c>
      <c r="AL96" s="97">
        <v>11</v>
      </c>
      <c r="AM96" s="97">
        <v>60</v>
      </c>
      <c r="AN96" s="96">
        <v>52350</v>
      </c>
      <c r="AO96" s="96">
        <f t="shared" si="32"/>
        <v>9011</v>
      </c>
      <c r="AP96" t="s">
        <v>1274</v>
      </c>
      <c r="AQ96">
        <f t="shared" si="26"/>
        <v>952350</v>
      </c>
      <c r="AS96" s="1">
        <v>4745</v>
      </c>
      <c r="AT96" s="1">
        <v>192</v>
      </c>
      <c r="AU96" s="1">
        <v>1523</v>
      </c>
      <c r="AV96" s="1">
        <v>100</v>
      </c>
    </row>
    <row r="97" spans="1:48" hidden="1" outlineLevel="1" x14ac:dyDescent="0.2">
      <c r="A97" t="s">
        <v>2380</v>
      </c>
      <c r="B97" s="9" t="s">
        <v>723</v>
      </c>
      <c r="C97" s="1">
        <f t="shared" si="18"/>
        <v>11823</v>
      </c>
      <c r="D97" s="7">
        <f t="shared" si="23"/>
        <v>2</v>
      </c>
      <c r="E97" s="7">
        <f t="shared" si="24"/>
        <v>1</v>
      </c>
      <c r="F97" s="7">
        <f t="shared" si="25"/>
        <v>3</v>
      </c>
      <c r="G97" s="1">
        <f t="shared" si="27"/>
        <v>1166</v>
      </c>
      <c r="H97" s="2">
        <f t="shared" si="28"/>
        <v>9.8621331303391693E-2</v>
      </c>
      <c r="I97" s="8"/>
      <c r="J97" s="2">
        <f t="shared" si="19"/>
        <v>0.4317009219318278</v>
      </c>
      <c r="K97" s="2">
        <f t="shared" si="20"/>
        <v>0.53032225323521953</v>
      </c>
      <c r="L97" s="2">
        <f t="shared" si="21"/>
        <v>3.1041190899094986E-2</v>
      </c>
      <c r="M97" s="2">
        <f t="shared" si="22"/>
        <v>6.9356339338577412E-3</v>
      </c>
      <c r="N97" s="1">
        <f t="shared" si="29"/>
        <v>5104</v>
      </c>
      <c r="O97" s="1">
        <f t="shared" si="30"/>
        <v>6270</v>
      </c>
      <c r="P97" s="1">
        <v>367</v>
      </c>
      <c r="Q97" s="1">
        <v>66</v>
      </c>
      <c r="X97" s="1">
        <v>15</v>
      </c>
      <c r="Y97" s="1">
        <v>1</v>
      </c>
      <c r="AG97" t="str">
        <f t="shared" si="31"/>
        <v>New Milford</v>
      </c>
      <c r="AH97" t="s">
        <v>1002</v>
      </c>
      <c r="AI97" s="9">
        <v>5</v>
      </c>
      <c r="AK97" s="99">
        <v>9</v>
      </c>
      <c r="AL97" s="97">
        <v>5</v>
      </c>
      <c r="AM97" s="97">
        <v>65</v>
      </c>
      <c r="AN97" s="96">
        <v>52630</v>
      </c>
      <c r="AO97" s="96">
        <f t="shared" si="32"/>
        <v>9005</v>
      </c>
      <c r="AP97" t="s">
        <v>1274</v>
      </c>
      <c r="AQ97">
        <f t="shared" si="26"/>
        <v>952630</v>
      </c>
      <c r="AS97" s="1">
        <v>4947</v>
      </c>
      <c r="AT97" s="1">
        <v>157</v>
      </c>
      <c r="AU97" s="1">
        <v>5975</v>
      </c>
      <c r="AV97" s="1">
        <v>295</v>
      </c>
    </row>
    <row r="98" spans="1:48" hidden="1" outlineLevel="1" x14ac:dyDescent="0.2">
      <c r="A98" t="s">
        <v>1241</v>
      </c>
      <c r="B98" s="9" t="s">
        <v>723</v>
      </c>
      <c r="C98" s="1">
        <f t="shared" si="18"/>
        <v>13678</v>
      </c>
      <c r="D98" s="7">
        <f t="shared" si="23"/>
        <v>1</v>
      </c>
      <c r="E98" s="7">
        <f t="shared" si="24"/>
        <v>2</v>
      </c>
      <c r="F98" s="7">
        <f t="shared" si="25"/>
        <v>3</v>
      </c>
      <c r="G98" s="1">
        <f t="shared" si="27"/>
        <v>363</v>
      </c>
      <c r="H98" s="2">
        <f t="shared" si="28"/>
        <v>2.6538967685334112E-2</v>
      </c>
      <c r="I98" s="8"/>
      <c r="J98" s="2">
        <f t="shared" si="19"/>
        <v>0.47792074864746309</v>
      </c>
      <c r="K98" s="2">
        <f t="shared" si="20"/>
        <v>0.45138178096212894</v>
      </c>
      <c r="L98" s="2">
        <f t="shared" si="21"/>
        <v>6.5579763123263635E-2</v>
      </c>
      <c r="M98" s="2">
        <f t="shared" si="22"/>
        <v>5.1177072671443891E-3</v>
      </c>
      <c r="N98" s="1">
        <f t="shared" si="29"/>
        <v>6537</v>
      </c>
      <c r="O98" s="1">
        <f t="shared" si="30"/>
        <v>6174</v>
      </c>
      <c r="P98" s="1">
        <v>897</v>
      </c>
      <c r="Q98" s="1">
        <v>61</v>
      </c>
      <c r="X98" s="1">
        <v>9</v>
      </c>
      <c r="Y98" s="1">
        <v>0</v>
      </c>
      <c r="AG98" t="str">
        <f t="shared" si="31"/>
        <v>Newington</v>
      </c>
      <c r="AH98" t="s">
        <v>1324</v>
      </c>
      <c r="AI98" s="9">
        <v>1</v>
      </c>
      <c r="AK98" s="99">
        <v>9</v>
      </c>
      <c r="AL98" s="97">
        <v>3</v>
      </c>
      <c r="AM98" s="97">
        <v>95</v>
      </c>
      <c r="AN98" s="96">
        <v>52140</v>
      </c>
      <c r="AO98" s="96">
        <f t="shared" si="32"/>
        <v>9003</v>
      </c>
      <c r="AP98" t="s">
        <v>1274</v>
      </c>
      <c r="AQ98">
        <f t="shared" si="26"/>
        <v>952140</v>
      </c>
      <c r="AS98" s="1">
        <v>6345</v>
      </c>
      <c r="AT98" s="1">
        <v>192</v>
      </c>
      <c r="AU98" s="1">
        <v>5939</v>
      </c>
      <c r="AV98" s="1">
        <v>235</v>
      </c>
    </row>
    <row r="99" spans="1:48" hidden="1" outlineLevel="1" x14ac:dyDescent="0.2">
      <c r="A99" t="s">
        <v>2507</v>
      </c>
      <c r="B99" s="9" t="s">
        <v>723</v>
      </c>
      <c r="C99" s="1">
        <f t="shared" si="18"/>
        <v>13540</v>
      </c>
      <c r="D99" s="7">
        <f t="shared" ref="D99:D130" si="33">RANK(N99,(N99:AE99))</f>
        <v>2</v>
      </c>
      <c r="E99" s="7">
        <f t="shared" ref="E99:E130" si="34">RANK(O99,(N99:AE99))</f>
        <v>1</v>
      </c>
      <c r="F99" s="7">
        <f t="shared" ref="F99:F130" si="35">IF(P99&gt;0,RANK(P99,(N99:AE99)),0)</f>
        <v>3</v>
      </c>
      <c r="G99" s="1">
        <f t="shared" si="27"/>
        <v>614</v>
      </c>
      <c r="H99" s="2">
        <f t="shared" si="28"/>
        <v>4.5347119645494829E-2</v>
      </c>
      <c r="I99" s="8"/>
      <c r="J99" s="2">
        <f t="shared" si="19"/>
        <v>0.45612998522895126</v>
      </c>
      <c r="K99" s="2">
        <f t="shared" si="20"/>
        <v>0.50147710487444608</v>
      </c>
      <c r="L99" s="2">
        <f t="shared" si="21"/>
        <v>3.9069423929098963E-2</v>
      </c>
      <c r="M99" s="2">
        <f t="shared" si="22"/>
        <v>3.3234859675036407E-3</v>
      </c>
      <c r="N99" s="1">
        <f t="shared" si="29"/>
        <v>6176</v>
      </c>
      <c r="O99" s="1">
        <f t="shared" si="30"/>
        <v>6790</v>
      </c>
      <c r="P99" s="1">
        <v>529</v>
      </c>
      <c r="Q99" s="1">
        <v>42</v>
      </c>
      <c r="X99" s="1">
        <v>3</v>
      </c>
      <c r="Y99" s="1">
        <v>0</v>
      </c>
      <c r="AG99" t="str">
        <f t="shared" si="31"/>
        <v>Newtown</v>
      </c>
      <c r="AH99" t="s">
        <v>671</v>
      </c>
      <c r="AI99" s="9">
        <v>5</v>
      </c>
      <c r="AK99" s="99">
        <v>9</v>
      </c>
      <c r="AL99" s="97">
        <v>1</v>
      </c>
      <c r="AM99" s="97">
        <v>60</v>
      </c>
      <c r="AN99" s="96">
        <v>52980</v>
      </c>
      <c r="AO99" s="96">
        <f t="shared" si="32"/>
        <v>9001</v>
      </c>
      <c r="AP99" t="s">
        <v>1274</v>
      </c>
      <c r="AQ99">
        <f t="shared" si="26"/>
        <v>952980</v>
      </c>
      <c r="AS99" s="1">
        <v>6019</v>
      </c>
      <c r="AT99" s="1">
        <v>157</v>
      </c>
      <c r="AU99" s="1">
        <v>6552</v>
      </c>
      <c r="AV99" s="1">
        <v>238</v>
      </c>
    </row>
    <row r="100" spans="1:48" hidden="1" outlineLevel="1" x14ac:dyDescent="0.2">
      <c r="A100" t="s">
        <v>1044</v>
      </c>
      <c r="B100" s="9" t="s">
        <v>723</v>
      </c>
      <c r="C100" s="1">
        <f t="shared" si="18"/>
        <v>894</v>
      </c>
      <c r="D100" s="7">
        <f t="shared" si="33"/>
        <v>1</v>
      </c>
      <c r="E100" s="7">
        <f t="shared" si="34"/>
        <v>2</v>
      </c>
      <c r="F100" s="7">
        <f t="shared" si="35"/>
        <v>3</v>
      </c>
      <c r="G100" s="1">
        <f t="shared" si="27"/>
        <v>108</v>
      </c>
      <c r="H100" s="2">
        <f t="shared" si="28"/>
        <v>0.12080536912751678</v>
      </c>
      <c r="I100" s="8"/>
      <c r="J100" s="2">
        <f t="shared" si="19"/>
        <v>0.54026845637583898</v>
      </c>
      <c r="K100" s="2">
        <f t="shared" si="20"/>
        <v>0.41946308724832215</v>
      </c>
      <c r="L100" s="2">
        <f t="shared" si="21"/>
        <v>3.6912751677852351E-2</v>
      </c>
      <c r="M100" s="2">
        <f t="shared" si="22"/>
        <v>3.3557046979865168E-3</v>
      </c>
      <c r="N100" s="1">
        <f t="shared" si="29"/>
        <v>483</v>
      </c>
      <c r="O100" s="1">
        <f t="shared" si="30"/>
        <v>375</v>
      </c>
      <c r="P100" s="1">
        <v>33</v>
      </c>
      <c r="Q100" s="1">
        <v>2</v>
      </c>
      <c r="X100" s="1">
        <v>1</v>
      </c>
      <c r="Y100" s="1">
        <v>0</v>
      </c>
      <c r="AG100" t="str">
        <f t="shared" si="31"/>
        <v>Norfolk</v>
      </c>
      <c r="AH100" t="s">
        <v>1002</v>
      </c>
      <c r="AI100" s="9">
        <v>5</v>
      </c>
      <c r="AK100" s="99">
        <v>9</v>
      </c>
      <c r="AL100" s="97">
        <v>5</v>
      </c>
      <c r="AM100" s="97">
        <v>70</v>
      </c>
      <c r="AN100" s="96">
        <v>53470</v>
      </c>
      <c r="AO100" s="96">
        <f t="shared" si="32"/>
        <v>9005</v>
      </c>
      <c r="AP100" t="s">
        <v>1274</v>
      </c>
      <c r="AQ100">
        <f t="shared" si="26"/>
        <v>953470</v>
      </c>
      <c r="AS100" s="1">
        <v>478</v>
      </c>
      <c r="AT100" s="1">
        <v>5</v>
      </c>
      <c r="AU100" s="1">
        <v>360</v>
      </c>
      <c r="AV100" s="1">
        <v>15</v>
      </c>
    </row>
    <row r="101" spans="1:48" hidden="1" outlineLevel="1" x14ac:dyDescent="0.2">
      <c r="A101" t="s">
        <v>2508</v>
      </c>
      <c r="B101" s="9" t="s">
        <v>723</v>
      </c>
      <c r="C101" s="1">
        <f t="shared" si="18"/>
        <v>6582</v>
      </c>
      <c r="D101" s="7">
        <f t="shared" si="33"/>
        <v>2</v>
      </c>
      <c r="E101" s="7">
        <f t="shared" si="34"/>
        <v>1</v>
      </c>
      <c r="F101" s="7">
        <f t="shared" si="35"/>
        <v>3</v>
      </c>
      <c r="G101" s="1">
        <f t="shared" si="27"/>
        <v>2013</v>
      </c>
      <c r="H101" s="2">
        <f t="shared" si="28"/>
        <v>0.3058340929808569</v>
      </c>
      <c r="I101" s="8"/>
      <c r="J101" s="2">
        <f t="shared" si="19"/>
        <v>0.33105439076268611</v>
      </c>
      <c r="K101" s="2">
        <f t="shared" si="20"/>
        <v>0.63688848374354301</v>
      </c>
      <c r="L101" s="2">
        <f t="shared" si="21"/>
        <v>2.719538134305682E-2</v>
      </c>
      <c r="M101" s="2">
        <f t="shared" si="22"/>
        <v>4.8617441507140015E-3</v>
      </c>
      <c r="N101" s="1">
        <f t="shared" si="29"/>
        <v>2179</v>
      </c>
      <c r="O101" s="1">
        <f t="shared" si="30"/>
        <v>4192</v>
      </c>
      <c r="P101" s="1">
        <v>179</v>
      </c>
      <c r="Q101" s="1">
        <v>30</v>
      </c>
      <c r="X101" s="1">
        <v>2</v>
      </c>
      <c r="Y101" s="1">
        <v>0</v>
      </c>
      <c r="AG101" t="str">
        <f t="shared" si="31"/>
        <v>North Branford</v>
      </c>
      <c r="AH101" t="s">
        <v>1488</v>
      </c>
      <c r="AI101" s="9">
        <v>3</v>
      </c>
      <c r="AK101" s="99">
        <v>9</v>
      </c>
      <c r="AL101" s="97">
        <v>9</v>
      </c>
      <c r="AM101" s="97">
        <v>80</v>
      </c>
      <c r="AN101" s="96">
        <v>53890</v>
      </c>
      <c r="AO101" s="96">
        <f t="shared" si="32"/>
        <v>9009</v>
      </c>
      <c r="AP101" t="s">
        <v>1274</v>
      </c>
      <c r="AQ101">
        <f t="shared" si="26"/>
        <v>953890</v>
      </c>
      <c r="AS101" s="1">
        <v>2113</v>
      </c>
      <c r="AT101" s="1">
        <v>66</v>
      </c>
      <c r="AU101" s="1">
        <v>4041</v>
      </c>
      <c r="AV101" s="1">
        <v>151</v>
      </c>
    </row>
    <row r="102" spans="1:48" hidden="1" outlineLevel="1" x14ac:dyDescent="0.2">
      <c r="A102" t="s">
        <v>329</v>
      </c>
      <c r="B102" s="9" t="s">
        <v>723</v>
      </c>
      <c r="C102" s="1">
        <f t="shared" si="18"/>
        <v>1539</v>
      </c>
      <c r="D102" s="7">
        <f t="shared" si="33"/>
        <v>2</v>
      </c>
      <c r="E102" s="7">
        <f t="shared" si="34"/>
        <v>1</v>
      </c>
      <c r="F102" s="7">
        <f t="shared" si="35"/>
        <v>3</v>
      </c>
      <c r="G102" s="1">
        <f t="shared" si="27"/>
        <v>209</v>
      </c>
      <c r="H102" s="2">
        <f t="shared" si="28"/>
        <v>0.13580246913580246</v>
      </c>
      <c r="I102" s="8"/>
      <c r="J102" s="2">
        <f t="shared" si="19"/>
        <v>0.40870695256660167</v>
      </c>
      <c r="K102" s="2">
        <f t="shared" si="20"/>
        <v>0.54450942170240413</v>
      </c>
      <c r="L102" s="2">
        <f t="shared" si="21"/>
        <v>4.3534762833008445E-2</v>
      </c>
      <c r="M102" s="2">
        <f t="shared" si="22"/>
        <v>3.2488628979858158E-3</v>
      </c>
      <c r="N102" s="1">
        <f t="shared" si="29"/>
        <v>629</v>
      </c>
      <c r="O102" s="1">
        <f t="shared" si="30"/>
        <v>838</v>
      </c>
      <c r="P102" s="1">
        <v>67</v>
      </c>
      <c r="Q102" s="1">
        <v>5</v>
      </c>
      <c r="X102" s="1">
        <v>0</v>
      </c>
      <c r="Y102" s="1">
        <v>0</v>
      </c>
      <c r="AG102" t="str">
        <f t="shared" si="31"/>
        <v>North Canaan</v>
      </c>
      <c r="AH102" t="s">
        <v>1002</v>
      </c>
      <c r="AI102" s="9">
        <v>5</v>
      </c>
      <c r="AK102" s="99">
        <v>9</v>
      </c>
      <c r="AL102" s="97">
        <v>5</v>
      </c>
      <c r="AM102" s="97">
        <v>75</v>
      </c>
      <c r="AN102" s="96">
        <v>54030</v>
      </c>
      <c r="AO102" s="96">
        <f t="shared" si="32"/>
        <v>9005</v>
      </c>
      <c r="AP102" t="s">
        <v>1274</v>
      </c>
      <c r="AQ102">
        <f t="shared" si="26"/>
        <v>954030</v>
      </c>
      <c r="AS102" s="1">
        <v>605</v>
      </c>
      <c r="AT102" s="1">
        <v>24</v>
      </c>
      <c r="AU102" s="1">
        <v>806</v>
      </c>
      <c r="AV102" s="1">
        <v>32</v>
      </c>
    </row>
    <row r="103" spans="1:48" hidden="1" outlineLevel="1" x14ac:dyDescent="0.2">
      <c r="A103" t="s">
        <v>1120</v>
      </c>
      <c r="B103" s="9" t="s">
        <v>723</v>
      </c>
      <c r="C103" s="1">
        <f t="shared" si="18"/>
        <v>12183</v>
      </c>
      <c r="D103" s="7">
        <f t="shared" si="33"/>
        <v>2</v>
      </c>
      <c r="E103" s="7">
        <f t="shared" si="34"/>
        <v>1</v>
      </c>
      <c r="F103" s="7">
        <f t="shared" si="35"/>
        <v>3</v>
      </c>
      <c r="G103" s="1">
        <f t="shared" si="27"/>
        <v>2741</v>
      </c>
      <c r="H103" s="2">
        <f t="shared" si="28"/>
        <v>0.22498563572190758</v>
      </c>
      <c r="I103" s="8"/>
      <c r="J103" s="2">
        <f t="shared" si="19"/>
        <v>0.3725683329229254</v>
      </c>
      <c r="K103" s="2">
        <f t="shared" si="20"/>
        <v>0.59755396864483301</v>
      </c>
      <c r="L103" s="2">
        <f t="shared" si="21"/>
        <v>2.6184026922761224E-2</v>
      </c>
      <c r="M103" s="2">
        <f t="shared" si="22"/>
        <v>3.6936715094803042E-3</v>
      </c>
      <c r="N103" s="1">
        <f t="shared" si="29"/>
        <v>4539</v>
      </c>
      <c r="O103" s="1">
        <f t="shared" si="30"/>
        <v>7280</v>
      </c>
      <c r="P103" s="1">
        <v>319</v>
      </c>
      <c r="Q103" s="1">
        <v>42</v>
      </c>
      <c r="X103" s="1">
        <v>3</v>
      </c>
      <c r="Y103" s="1">
        <v>0</v>
      </c>
      <c r="AG103" t="str">
        <f t="shared" si="31"/>
        <v>North Haven</v>
      </c>
      <c r="AH103" t="s">
        <v>1488</v>
      </c>
      <c r="AI103" s="9">
        <v>3</v>
      </c>
      <c r="AK103" s="99">
        <v>9</v>
      </c>
      <c r="AL103" s="97">
        <v>9</v>
      </c>
      <c r="AM103" s="97">
        <v>85</v>
      </c>
      <c r="AN103" s="96">
        <v>54870</v>
      </c>
      <c r="AO103" s="96">
        <f t="shared" si="32"/>
        <v>9009</v>
      </c>
      <c r="AP103" t="s">
        <v>1274</v>
      </c>
      <c r="AQ103">
        <f t="shared" si="26"/>
        <v>954870</v>
      </c>
      <c r="AS103" s="1">
        <v>4423</v>
      </c>
      <c r="AT103" s="1">
        <v>116</v>
      </c>
      <c r="AU103" s="1">
        <v>7038</v>
      </c>
      <c r="AV103" s="1">
        <v>242</v>
      </c>
    </row>
    <row r="104" spans="1:48" hidden="1" outlineLevel="1" x14ac:dyDescent="0.2">
      <c r="A104" t="s">
        <v>373</v>
      </c>
      <c r="B104" s="9" t="s">
        <v>723</v>
      </c>
      <c r="C104" s="1">
        <f t="shared" si="18"/>
        <v>2581</v>
      </c>
      <c r="D104" s="7">
        <f t="shared" si="33"/>
        <v>2</v>
      </c>
      <c r="E104" s="7">
        <f t="shared" si="34"/>
        <v>1</v>
      </c>
      <c r="F104" s="7">
        <f t="shared" si="35"/>
        <v>3</v>
      </c>
      <c r="G104" s="1">
        <f t="shared" si="27"/>
        <v>376</v>
      </c>
      <c r="H104" s="2">
        <f t="shared" si="28"/>
        <v>0.14567996900426192</v>
      </c>
      <c r="I104" s="8"/>
      <c r="J104" s="2">
        <f t="shared" si="19"/>
        <v>0.3955831073227431</v>
      </c>
      <c r="K104" s="2">
        <f t="shared" si="20"/>
        <v>0.54126307632700499</v>
      </c>
      <c r="L104" s="2">
        <f t="shared" si="21"/>
        <v>5.8117008911274699E-2</v>
      </c>
      <c r="M104" s="2">
        <f t="shared" si="22"/>
        <v>5.0368074389771575E-3</v>
      </c>
      <c r="N104" s="1">
        <f t="shared" si="29"/>
        <v>1021</v>
      </c>
      <c r="O104" s="1">
        <f t="shared" si="30"/>
        <v>1397</v>
      </c>
      <c r="P104" s="1">
        <v>150</v>
      </c>
      <c r="Q104" s="1">
        <v>12</v>
      </c>
      <c r="X104" s="1">
        <v>1</v>
      </c>
      <c r="Y104" s="1">
        <v>0</v>
      </c>
      <c r="AG104" t="str">
        <f t="shared" si="31"/>
        <v>North Stonington</v>
      </c>
      <c r="AH104" t="s">
        <v>1489</v>
      </c>
      <c r="AI104" s="9">
        <v>2</v>
      </c>
      <c r="AK104" s="99">
        <v>9</v>
      </c>
      <c r="AL104" s="97">
        <v>11</v>
      </c>
      <c r="AM104" s="97">
        <v>65</v>
      </c>
      <c r="AN104" s="96">
        <v>55500</v>
      </c>
      <c r="AO104" s="96">
        <f t="shared" si="32"/>
        <v>9011</v>
      </c>
      <c r="AP104" t="s">
        <v>1274</v>
      </c>
      <c r="AQ104">
        <f t="shared" si="26"/>
        <v>955500</v>
      </c>
      <c r="AS104" s="1">
        <v>993</v>
      </c>
      <c r="AT104" s="1">
        <v>28</v>
      </c>
      <c r="AU104" s="1">
        <v>1333</v>
      </c>
      <c r="AV104" s="1">
        <v>64</v>
      </c>
    </row>
    <row r="105" spans="1:48" hidden="1" outlineLevel="1" x14ac:dyDescent="0.2">
      <c r="A105" t="s">
        <v>374</v>
      </c>
      <c r="B105" s="9" t="s">
        <v>723</v>
      </c>
      <c r="C105" s="1">
        <f t="shared" si="18"/>
        <v>32280</v>
      </c>
      <c r="D105" s="7">
        <f t="shared" si="33"/>
        <v>1</v>
      </c>
      <c r="E105" s="7">
        <f t="shared" si="34"/>
        <v>2</v>
      </c>
      <c r="F105" s="7">
        <f t="shared" si="35"/>
        <v>3</v>
      </c>
      <c r="G105" s="1">
        <f t="shared" si="27"/>
        <v>7880</v>
      </c>
      <c r="H105" s="2">
        <f t="shared" si="28"/>
        <v>0.24411400247831475</v>
      </c>
      <c r="I105" s="8"/>
      <c r="J105" s="2">
        <f t="shared" si="19"/>
        <v>0.61347583643122672</v>
      </c>
      <c r="K105" s="2">
        <f t="shared" si="20"/>
        <v>0.369361833952912</v>
      </c>
      <c r="L105" s="2">
        <f t="shared" si="21"/>
        <v>1.1617100371747211E-2</v>
      </c>
      <c r="M105" s="2">
        <f t="shared" si="22"/>
        <v>5.5452292441140714E-3</v>
      </c>
      <c r="N105" s="1">
        <f t="shared" si="29"/>
        <v>19803</v>
      </c>
      <c r="O105" s="1">
        <f t="shared" si="30"/>
        <v>11923</v>
      </c>
      <c r="P105" s="1">
        <v>375</v>
      </c>
      <c r="Q105" s="1">
        <v>152</v>
      </c>
      <c r="X105" s="1">
        <v>27</v>
      </c>
      <c r="Y105" s="1">
        <v>0</v>
      </c>
      <c r="AG105" t="str">
        <f t="shared" si="31"/>
        <v>Norwalk</v>
      </c>
      <c r="AH105" t="s">
        <v>671</v>
      </c>
      <c r="AI105" s="9">
        <v>4</v>
      </c>
      <c r="AK105" s="99">
        <v>9</v>
      </c>
      <c r="AL105" s="97">
        <v>1</v>
      </c>
      <c r="AM105" s="97">
        <v>65</v>
      </c>
      <c r="AN105" s="96">
        <v>56060</v>
      </c>
      <c r="AO105" s="96">
        <f t="shared" si="32"/>
        <v>9001</v>
      </c>
      <c r="AP105" t="s">
        <v>1274</v>
      </c>
      <c r="AQ105">
        <f t="shared" si="26"/>
        <v>956060</v>
      </c>
      <c r="AS105" s="1">
        <v>19326</v>
      </c>
      <c r="AT105" s="1">
        <v>477</v>
      </c>
      <c r="AU105" s="1">
        <v>11390</v>
      </c>
      <c r="AV105" s="1">
        <v>533</v>
      </c>
    </row>
    <row r="106" spans="1:48" hidden="1" outlineLevel="1" x14ac:dyDescent="0.2">
      <c r="A106" t="s">
        <v>1953</v>
      </c>
      <c r="B106" s="9" t="s">
        <v>723</v>
      </c>
      <c r="C106" s="1">
        <f t="shared" si="18"/>
        <v>10958</v>
      </c>
      <c r="D106" s="7">
        <f t="shared" si="33"/>
        <v>1</v>
      </c>
      <c r="E106" s="7">
        <f t="shared" si="34"/>
        <v>2</v>
      </c>
      <c r="F106" s="7">
        <f t="shared" si="35"/>
        <v>3</v>
      </c>
      <c r="G106" s="1">
        <f t="shared" si="27"/>
        <v>1316</v>
      </c>
      <c r="H106" s="2">
        <f t="shared" si="28"/>
        <v>0.12009490782989597</v>
      </c>
      <c r="I106" s="8"/>
      <c r="J106" s="2">
        <f t="shared" si="19"/>
        <v>0.52984121189998179</v>
      </c>
      <c r="K106" s="2">
        <f t="shared" si="20"/>
        <v>0.40974630407008578</v>
      </c>
      <c r="L106" s="2">
        <f t="shared" si="21"/>
        <v>5.0556670925351342E-2</v>
      </c>
      <c r="M106" s="2">
        <f t="shared" si="22"/>
        <v>9.8558131045810918E-3</v>
      </c>
      <c r="N106" s="1">
        <f t="shared" si="29"/>
        <v>5806</v>
      </c>
      <c r="O106" s="1">
        <f t="shared" si="30"/>
        <v>4490</v>
      </c>
      <c r="P106" s="1">
        <v>554</v>
      </c>
      <c r="Q106" s="1">
        <v>87</v>
      </c>
      <c r="X106" s="1">
        <v>21</v>
      </c>
      <c r="Y106" s="1">
        <v>0</v>
      </c>
      <c r="AG106" t="str">
        <f t="shared" si="31"/>
        <v>Norwich</v>
      </c>
      <c r="AH106" t="s">
        <v>1489</v>
      </c>
      <c r="AI106" s="9">
        <v>2</v>
      </c>
      <c r="AK106" s="99">
        <v>9</v>
      </c>
      <c r="AL106" s="97">
        <v>11</v>
      </c>
      <c r="AM106" s="97">
        <v>70</v>
      </c>
      <c r="AN106" s="96">
        <v>56270</v>
      </c>
      <c r="AO106" s="96">
        <f t="shared" si="32"/>
        <v>9011</v>
      </c>
      <c r="AP106" t="s">
        <v>1274</v>
      </c>
      <c r="AQ106">
        <f t="shared" si="26"/>
        <v>956270</v>
      </c>
      <c r="AS106" s="1">
        <v>5617</v>
      </c>
      <c r="AT106" s="1">
        <v>189</v>
      </c>
      <c r="AU106" s="1">
        <v>4249</v>
      </c>
      <c r="AV106" s="1">
        <v>241</v>
      </c>
    </row>
    <row r="107" spans="1:48" hidden="1" outlineLevel="1" x14ac:dyDescent="0.2">
      <c r="A107" t="s">
        <v>778</v>
      </c>
      <c r="B107" s="9" t="s">
        <v>723</v>
      </c>
      <c r="C107" s="1">
        <f t="shared" si="18"/>
        <v>4249</v>
      </c>
      <c r="D107" s="7">
        <f t="shared" si="33"/>
        <v>2</v>
      </c>
      <c r="E107" s="7">
        <f t="shared" si="34"/>
        <v>1</v>
      </c>
      <c r="F107" s="7">
        <f t="shared" si="35"/>
        <v>3</v>
      </c>
      <c r="G107" s="1">
        <f t="shared" si="27"/>
        <v>93</v>
      </c>
      <c r="H107" s="2">
        <f t="shared" si="28"/>
        <v>2.1887502941868676E-2</v>
      </c>
      <c r="I107" s="8"/>
      <c r="J107" s="2">
        <f t="shared" si="19"/>
        <v>0.4615203577312309</v>
      </c>
      <c r="K107" s="2">
        <f t="shared" si="20"/>
        <v>0.48340786067309954</v>
      </c>
      <c r="L107" s="2">
        <f t="shared" si="21"/>
        <v>5.177688867968934E-2</v>
      </c>
      <c r="M107" s="2">
        <f t="shared" si="22"/>
        <v>3.2948929159802159E-3</v>
      </c>
      <c r="N107" s="1">
        <f t="shared" si="29"/>
        <v>1961</v>
      </c>
      <c r="O107" s="1">
        <f t="shared" si="30"/>
        <v>2054</v>
      </c>
      <c r="P107" s="1">
        <v>220</v>
      </c>
      <c r="Q107" s="1">
        <v>9</v>
      </c>
      <c r="X107" s="1">
        <v>4</v>
      </c>
      <c r="Y107" s="1">
        <v>1</v>
      </c>
      <c r="AG107" t="str">
        <f t="shared" si="31"/>
        <v>Old Lyme</v>
      </c>
      <c r="AH107" t="s">
        <v>1489</v>
      </c>
      <c r="AI107" s="9">
        <v>2</v>
      </c>
      <c r="AK107" s="99">
        <v>9</v>
      </c>
      <c r="AL107" s="97">
        <v>11</v>
      </c>
      <c r="AM107" s="97">
        <v>75</v>
      </c>
      <c r="AN107" s="96">
        <v>57040</v>
      </c>
      <c r="AO107" s="96">
        <f t="shared" si="32"/>
        <v>9011</v>
      </c>
      <c r="AP107" t="s">
        <v>1274</v>
      </c>
      <c r="AQ107">
        <f t="shared" si="26"/>
        <v>957040</v>
      </c>
      <c r="AS107" s="1">
        <v>1923</v>
      </c>
      <c r="AT107" s="1">
        <v>38</v>
      </c>
      <c r="AU107" s="1">
        <v>1988</v>
      </c>
      <c r="AV107" s="1">
        <v>66</v>
      </c>
    </row>
    <row r="108" spans="1:48" hidden="1" outlineLevel="1" x14ac:dyDescent="0.2">
      <c r="A108" t="s">
        <v>943</v>
      </c>
      <c r="B108" s="9" t="s">
        <v>723</v>
      </c>
      <c r="C108" s="1">
        <f t="shared" si="18"/>
        <v>5880</v>
      </c>
      <c r="D108" s="7">
        <f t="shared" si="33"/>
        <v>2</v>
      </c>
      <c r="E108" s="7">
        <f t="shared" si="34"/>
        <v>1</v>
      </c>
      <c r="F108" s="7">
        <f t="shared" si="35"/>
        <v>3</v>
      </c>
      <c r="G108" s="1">
        <f t="shared" si="27"/>
        <v>356</v>
      </c>
      <c r="H108" s="2">
        <f t="shared" si="28"/>
        <v>6.0544217687074832E-2</v>
      </c>
      <c r="I108" s="8"/>
      <c r="J108" s="2">
        <f t="shared" si="19"/>
        <v>0.44200680272108844</v>
      </c>
      <c r="K108" s="2">
        <f t="shared" si="20"/>
        <v>0.50255102040816324</v>
      </c>
      <c r="L108" s="2">
        <f t="shared" si="21"/>
        <v>5.2891156462585034E-2</v>
      </c>
      <c r="M108" s="2">
        <f t="shared" si="22"/>
        <v>2.5510204081633375E-3</v>
      </c>
      <c r="N108" s="1">
        <f t="shared" si="29"/>
        <v>2599</v>
      </c>
      <c r="O108" s="1">
        <f t="shared" si="30"/>
        <v>2955</v>
      </c>
      <c r="P108" s="1">
        <v>311</v>
      </c>
      <c r="Q108" s="1">
        <v>12</v>
      </c>
      <c r="X108" s="1">
        <v>3</v>
      </c>
      <c r="Y108" s="1">
        <v>0</v>
      </c>
      <c r="AG108" t="str">
        <f t="shared" si="31"/>
        <v>Old Saybrook</v>
      </c>
      <c r="AH108" t="s">
        <v>164</v>
      </c>
      <c r="AI108" s="9">
        <v>2</v>
      </c>
      <c r="AK108" s="99">
        <v>9</v>
      </c>
      <c r="AL108" s="97">
        <v>7</v>
      </c>
      <c r="AM108" s="97">
        <v>65</v>
      </c>
      <c r="AN108" s="96">
        <v>57320</v>
      </c>
      <c r="AO108" s="96">
        <f t="shared" si="32"/>
        <v>9007</v>
      </c>
      <c r="AP108" t="s">
        <v>1274</v>
      </c>
      <c r="AQ108">
        <f t="shared" si="26"/>
        <v>957320</v>
      </c>
      <c r="AS108" s="1">
        <v>2567</v>
      </c>
      <c r="AT108" s="1">
        <v>32</v>
      </c>
      <c r="AU108" s="1">
        <v>2845</v>
      </c>
      <c r="AV108" s="1">
        <v>110</v>
      </c>
    </row>
    <row r="109" spans="1:48" hidden="1" outlineLevel="1" x14ac:dyDescent="0.2">
      <c r="A109" t="s">
        <v>1082</v>
      </c>
      <c r="B109" s="9" t="s">
        <v>723</v>
      </c>
      <c r="C109" s="1">
        <f t="shared" si="18"/>
        <v>7551</v>
      </c>
      <c r="D109" s="7">
        <f t="shared" si="33"/>
        <v>2</v>
      </c>
      <c r="E109" s="7">
        <f t="shared" si="34"/>
        <v>1</v>
      </c>
      <c r="F109" s="7">
        <f t="shared" si="35"/>
        <v>3</v>
      </c>
      <c r="G109" s="1">
        <f t="shared" si="27"/>
        <v>1250</v>
      </c>
      <c r="H109" s="2">
        <f t="shared" si="28"/>
        <v>0.16554098794861608</v>
      </c>
      <c r="I109" s="8"/>
      <c r="J109" s="2">
        <f t="shared" si="19"/>
        <v>0.40537677128857103</v>
      </c>
      <c r="K109" s="2">
        <f t="shared" si="20"/>
        <v>0.57091775923718713</v>
      </c>
      <c r="L109" s="2">
        <f t="shared" si="21"/>
        <v>2.0394649715269501E-2</v>
      </c>
      <c r="M109" s="2">
        <f t="shared" si="22"/>
        <v>3.3108197589724019E-3</v>
      </c>
      <c r="N109" s="1">
        <f t="shared" si="29"/>
        <v>3061</v>
      </c>
      <c r="O109" s="1">
        <f t="shared" si="30"/>
        <v>4311</v>
      </c>
      <c r="P109" s="1">
        <v>154</v>
      </c>
      <c r="Q109" s="1">
        <v>23</v>
      </c>
      <c r="X109" s="1">
        <v>2</v>
      </c>
      <c r="Y109" s="1">
        <v>0</v>
      </c>
      <c r="AG109" t="str">
        <f t="shared" si="31"/>
        <v>Orange</v>
      </c>
      <c r="AH109" t="s">
        <v>1488</v>
      </c>
      <c r="AI109" s="9">
        <v>3</v>
      </c>
      <c r="AK109" s="99">
        <v>9</v>
      </c>
      <c r="AL109" s="97">
        <v>9</v>
      </c>
      <c r="AM109" s="97">
        <v>90</v>
      </c>
      <c r="AN109" s="96">
        <v>57600</v>
      </c>
      <c r="AO109" s="96">
        <f t="shared" si="32"/>
        <v>9009</v>
      </c>
      <c r="AP109" t="s">
        <v>1274</v>
      </c>
      <c r="AQ109">
        <f t="shared" si="26"/>
        <v>957600</v>
      </c>
      <c r="AS109" s="1">
        <v>2998</v>
      </c>
      <c r="AT109" s="1">
        <v>63</v>
      </c>
      <c r="AU109" s="1">
        <v>4196</v>
      </c>
      <c r="AV109" s="1">
        <v>115</v>
      </c>
    </row>
    <row r="110" spans="1:48" hidden="1" outlineLevel="1" x14ac:dyDescent="0.2">
      <c r="A110" t="s">
        <v>976</v>
      </c>
      <c r="B110" s="9" t="s">
        <v>723</v>
      </c>
      <c r="C110" s="1">
        <f t="shared" si="18"/>
        <v>6630</v>
      </c>
      <c r="D110" s="7">
        <f t="shared" si="33"/>
        <v>2</v>
      </c>
      <c r="E110" s="7">
        <f t="shared" si="34"/>
        <v>1</v>
      </c>
      <c r="F110" s="7">
        <f t="shared" si="35"/>
        <v>3</v>
      </c>
      <c r="G110" s="1">
        <f t="shared" si="27"/>
        <v>2740</v>
      </c>
      <c r="H110" s="2">
        <f t="shared" si="28"/>
        <v>0.4132730015082956</v>
      </c>
      <c r="I110" s="8"/>
      <c r="J110" s="2">
        <f t="shared" si="19"/>
        <v>0.27707390648567121</v>
      </c>
      <c r="K110" s="2">
        <f t="shared" si="20"/>
        <v>0.69034690799396681</v>
      </c>
      <c r="L110" s="2">
        <f t="shared" si="21"/>
        <v>2.8657616892911009E-2</v>
      </c>
      <c r="M110" s="2">
        <f t="shared" si="22"/>
        <v>3.9215686274509769E-3</v>
      </c>
      <c r="N110" s="1">
        <f t="shared" si="29"/>
        <v>1837</v>
      </c>
      <c r="O110" s="1">
        <f t="shared" si="30"/>
        <v>4577</v>
      </c>
      <c r="P110" s="1">
        <v>190</v>
      </c>
      <c r="Q110" s="1">
        <v>16</v>
      </c>
      <c r="X110" s="1">
        <v>9</v>
      </c>
      <c r="Y110" s="1">
        <v>1</v>
      </c>
      <c r="AG110" t="str">
        <f t="shared" si="31"/>
        <v>Oxford</v>
      </c>
      <c r="AH110" t="s">
        <v>1488</v>
      </c>
      <c r="AI110" s="9">
        <v>4</v>
      </c>
      <c r="AK110" s="99">
        <v>9</v>
      </c>
      <c r="AL110" s="97">
        <v>9</v>
      </c>
      <c r="AM110" s="97">
        <v>95</v>
      </c>
      <c r="AN110" s="96">
        <v>58300</v>
      </c>
      <c r="AO110" s="96">
        <f t="shared" si="32"/>
        <v>9009</v>
      </c>
      <c r="AP110" t="s">
        <v>1274</v>
      </c>
      <c r="AQ110">
        <f t="shared" si="26"/>
        <v>958300</v>
      </c>
      <c r="AS110" s="1">
        <v>1800</v>
      </c>
      <c r="AT110" s="1">
        <v>37</v>
      </c>
      <c r="AU110" s="1">
        <v>4467</v>
      </c>
      <c r="AV110" s="1">
        <v>110</v>
      </c>
    </row>
    <row r="111" spans="1:48" hidden="1" outlineLevel="1" x14ac:dyDescent="0.2">
      <c r="A111" t="s">
        <v>1864</v>
      </c>
      <c r="B111" s="9" t="s">
        <v>723</v>
      </c>
      <c r="C111" s="1">
        <f t="shared" si="18"/>
        <v>4975</v>
      </c>
      <c r="D111" s="7">
        <f t="shared" si="33"/>
        <v>2</v>
      </c>
      <c r="E111" s="7">
        <f t="shared" si="34"/>
        <v>1</v>
      </c>
      <c r="F111" s="7">
        <f t="shared" si="35"/>
        <v>3</v>
      </c>
      <c r="G111" s="1">
        <f t="shared" si="27"/>
        <v>1104</v>
      </c>
      <c r="H111" s="2">
        <f t="shared" si="28"/>
        <v>0.22190954773869348</v>
      </c>
      <c r="I111" s="8"/>
      <c r="J111" s="2">
        <f t="shared" si="19"/>
        <v>0.35316582914572864</v>
      </c>
      <c r="K111" s="2">
        <f t="shared" si="20"/>
        <v>0.57507537688442212</v>
      </c>
      <c r="L111" s="2">
        <f t="shared" si="21"/>
        <v>6.030150753768844E-2</v>
      </c>
      <c r="M111" s="2">
        <f t="shared" si="22"/>
        <v>1.1457286432160749E-2</v>
      </c>
      <c r="N111" s="1">
        <f t="shared" si="29"/>
        <v>1757</v>
      </c>
      <c r="O111" s="1">
        <f t="shared" si="30"/>
        <v>2861</v>
      </c>
      <c r="P111" s="1">
        <v>300</v>
      </c>
      <c r="Q111" s="1">
        <v>54</v>
      </c>
      <c r="X111" s="1">
        <v>3</v>
      </c>
      <c r="Y111" s="1">
        <v>0</v>
      </c>
      <c r="AG111" t="str">
        <f t="shared" si="31"/>
        <v>Plainfield</v>
      </c>
      <c r="AH111" t="s">
        <v>2145</v>
      </c>
      <c r="AI111" s="9">
        <v>2</v>
      </c>
      <c r="AK111" s="99">
        <v>9</v>
      </c>
      <c r="AL111" s="97">
        <v>15</v>
      </c>
      <c r="AM111" s="97">
        <v>40</v>
      </c>
      <c r="AN111" s="96">
        <v>59980</v>
      </c>
      <c r="AO111" s="96">
        <f t="shared" si="32"/>
        <v>9015</v>
      </c>
      <c r="AP111" t="s">
        <v>1274</v>
      </c>
      <c r="AQ111">
        <f t="shared" si="26"/>
        <v>959980</v>
      </c>
      <c r="AS111" s="1">
        <v>1694</v>
      </c>
      <c r="AT111" s="1">
        <v>63</v>
      </c>
      <c r="AU111" s="1">
        <v>2735</v>
      </c>
      <c r="AV111" s="1">
        <v>126</v>
      </c>
    </row>
    <row r="112" spans="1:48" hidden="1" outlineLevel="1" x14ac:dyDescent="0.2">
      <c r="A112" t="s">
        <v>1754</v>
      </c>
      <c r="B112" s="9" t="s">
        <v>723</v>
      </c>
      <c r="C112" s="1">
        <f t="shared" si="18"/>
        <v>7372</v>
      </c>
      <c r="D112" s="7">
        <f t="shared" si="33"/>
        <v>2</v>
      </c>
      <c r="E112" s="7">
        <f t="shared" si="34"/>
        <v>1</v>
      </c>
      <c r="F112" s="7">
        <f t="shared" si="35"/>
        <v>3</v>
      </c>
      <c r="G112" s="1">
        <f t="shared" si="27"/>
        <v>1215</v>
      </c>
      <c r="H112" s="2">
        <f t="shared" si="28"/>
        <v>0.16481280520889854</v>
      </c>
      <c r="I112" s="8"/>
      <c r="J112" s="2">
        <f t="shared" si="19"/>
        <v>0.38117200217037439</v>
      </c>
      <c r="K112" s="2">
        <f t="shared" si="20"/>
        <v>0.54598480737927291</v>
      </c>
      <c r="L112" s="2">
        <f t="shared" si="21"/>
        <v>6.6739012479652735E-2</v>
      </c>
      <c r="M112" s="2">
        <f t="shared" si="22"/>
        <v>6.1041779706999671E-3</v>
      </c>
      <c r="N112" s="1">
        <f t="shared" si="29"/>
        <v>2810</v>
      </c>
      <c r="O112" s="1">
        <f t="shared" si="30"/>
        <v>4025</v>
      </c>
      <c r="P112" s="1">
        <v>492</v>
      </c>
      <c r="Q112" s="1">
        <v>37</v>
      </c>
      <c r="X112" s="1">
        <v>8</v>
      </c>
      <c r="Y112" s="1">
        <v>0</v>
      </c>
      <c r="AG112" t="str">
        <f t="shared" si="31"/>
        <v>Plainville</v>
      </c>
      <c r="AH112" t="s">
        <v>1324</v>
      </c>
      <c r="AI112" s="9">
        <v>5</v>
      </c>
      <c r="AK112" s="99">
        <v>9</v>
      </c>
      <c r="AL112" s="97">
        <v>3</v>
      </c>
      <c r="AM112" s="97">
        <v>100</v>
      </c>
      <c r="AN112" s="96">
        <v>60120</v>
      </c>
      <c r="AO112" s="96">
        <f t="shared" si="32"/>
        <v>9003</v>
      </c>
      <c r="AP112" t="s">
        <v>1274</v>
      </c>
      <c r="AQ112">
        <f t="shared" si="26"/>
        <v>960120</v>
      </c>
      <c r="AS112" s="1">
        <v>2738</v>
      </c>
      <c r="AT112" s="1">
        <v>72</v>
      </c>
      <c r="AU112" s="1">
        <v>3840</v>
      </c>
      <c r="AV112" s="1">
        <v>185</v>
      </c>
    </row>
    <row r="113" spans="1:48" hidden="1" outlineLevel="1" x14ac:dyDescent="0.2">
      <c r="A113" t="s">
        <v>837</v>
      </c>
      <c r="B113" s="9" t="s">
        <v>723</v>
      </c>
      <c r="C113" s="1">
        <f t="shared" si="18"/>
        <v>4424</v>
      </c>
      <c r="D113" s="7">
        <f t="shared" si="33"/>
        <v>2</v>
      </c>
      <c r="E113" s="7">
        <f t="shared" si="34"/>
        <v>1</v>
      </c>
      <c r="F113" s="7">
        <f t="shared" si="35"/>
        <v>3</v>
      </c>
      <c r="G113" s="1">
        <f t="shared" si="27"/>
        <v>1667</v>
      </c>
      <c r="H113" s="2">
        <f t="shared" si="28"/>
        <v>0.37680831826401445</v>
      </c>
      <c r="I113" s="8"/>
      <c r="J113" s="2">
        <f t="shared" si="19"/>
        <v>0.28774864376130199</v>
      </c>
      <c r="K113" s="2">
        <f t="shared" si="20"/>
        <v>0.66455696202531644</v>
      </c>
      <c r="L113" s="2">
        <f t="shared" si="21"/>
        <v>3.9783001808318265E-2</v>
      </c>
      <c r="M113" s="2">
        <f t="shared" si="22"/>
        <v>7.9113924050633541E-3</v>
      </c>
      <c r="N113" s="1">
        <f t="shared" si="29"/>
        <v>1273</v>
      </c>
      <c r="O113" s="1">
        <f t="shared" si="30"/>
        <v>2940</v>
      </c>
      <c r="P113" s="1">
        <v>176</v>
      </c>
      <c r="Q113" s="1">
        <v>33</v>
      </c>
      <c r="X113" s="1">
        <v>2</v>
      </c>
      <c r="Y113" s="1">
        <v>0</v>
      </c>
      <c r="AG113" t="str">
        <f t="shared" si="31"/>
        <v>Plymouth</v>
      </c>
      <c r="AH113" t="s">
        <v>1002</v>
      </c>
      <c r="AI113" s="9">
        <v>5</v>
      </c>
      <c r="AK113" s="99">
        <v>9</v>
      </c>
      <c r="AL113" s="97">
        <v>5</v>
      </c>
      <c r="AM113" s="97">
        <v>80</v>
      </c>
      <c r="AN113" s="96">
        <v>60750</v>
      </c>
      <c r="AO113" s="96">
        <f t="shared" si="32"/>
        <v>9005</v>
      </c>
      <c r="AP113" t="s">
        <v>1274</v>
      </c>
      <c r="AQ113">
        <f t="shared" si="26"/>
        <v>960750</v>
      </c>
      <c r="AS113" s="1">
        <v>1242</v>
      </c>
      <c r="AT113" s="1">
        <v>31</v>
      </c>
      <c r="AU113" s="1">
        <v>2840</v>
      </c>
      <c r="AV113" s="1">
        <v>100</v>
      </c>
    </row>
    <row r="114" spans="1:48" hidden="1" outlineLevel="1" x14ac:dyDescent="0.2">
      <c r="A114" t="s">
        <v>1817</v>
      </c>
      <c r="B114" s="9" t="s">
        <v>723</v>
      </c>
      <c r="C114" s="1">
        <f t="shared" si="18"/>
        <v>1984</v>
      </c>
      <c r="D114" s="7">
        <f t="shared" si="33"/>
        <v>2</v>
      </c>
      <c r="E114" s="7">
        <f t="shared" si="34"/>
        <v>1</v>
      </c>
      <c r="F114" s="7">
        <f t="shared" si="35"/>
        <v>3</v>
      </c>
      <c r="G114" s="1">
        <f t="shared" si="27"/>
        <v>45</v>
      </c>
      <c r="H114" s="2">
        <f t="shared" si="28"/>
        <v>2.2681451612903226E-2</v>
      </c>
      <c r="I114" s="8"/>
      <c r="J114" s="2">
        <f t="shared" si="19"/>
        <v>0.46270161290322581</v>
      </c>
      <c r="K114" s="2">
        <f t="shared" si="20"/>
        <v>0.48538306451612906</v>
      </c>
      <c r="L114" s="2">
        <f t="shared" si="21"/>
        <v>4.6370967741935484E-2</v>
      </c>
      <c r="M114" s="2">
        <f t="shared" si="22"/>
        <v>5.5443548387097003E-3</v>
      </c>
      <c r="N114" s="1">
        <f t="shared" si="29"/>
        <v>918</v>
      </c>
      <c r="O114" s="1">
        <f t="shared" si="30"/>
        <v>963</v>
      </c>
      <c r="P114" s="1">
        <v>92</v>
      </c>
      <c r="Q114" s="1">
        <v>9</v>
      </c>
      <c r="X114" s="1">
        <v>2</v>
      </c>
      <c r="Y114" s="1">
        <v>0</v>
      </c>
      <c r="AG114" t="str">
        <f t="shared" si="31"/>
        <v>Pomfret</v>
      </c>
      <c r="AH114" t="s">
        <v>2145</v>
      </c>
      <c r="AI114" s="9">
        <v>2</v>
      </c>
      <c r="AK114" s="99">
        <v>9</v>
      </c>
      <c r="AL114" s="97">
        <v>15</v>
      </c>
      <c r="AM114" s="97">
        <v>45</v>
      </c>
      <c r="AN114" s="96">
        <v>61030</v>
      </c>
      <c r="AO114" s="96">
        <f t="shared" si="32"/>
        <v>9015</v>
      </c>
      <c r="AP114" t="s">
        <v>1274</v>
      </c>
      <c r="AQ114">
        <f t="shared" si="26"/>
        <v>961030</v>
      </c>
      <c r="AS114" s="1">
        <v>890</v>
      </c>
      <c r="AT114" s="1">
        <v>28</v>
      </c>
      <c r="AU114" s="1">
        <v>919</v>
      </c>
      <c r="AV114" s="1">
        <v>44</v>
      </c>
    </row>
    <row r="115" spans="1:48" hidden="1" outlineLevel="1" x14ac:dyDescent="0.2">
      <c r="A115" t="s">
        <v>450</v>
      </c>
      <c r="B115" s="9" t="s">
        <v>723</v>
      </c>
      <c r="C115" s="1">
        <f t="shared" si="18"/>
        <v>4737</v>
      </c>
      <c r="D115" s="7">
        <f t="shared" si="33"/>
        <v>2</v>
      </c>
      <c r="E115" s="7">
        <f t="shared" si="34"/>
        <v>1</v>
      </c>
      <c r="F115" s="7">
        <f t="shared" si="35"/>
        <v>3</v>
      </c>
      <c r="G115" s="1">
        <f t="shared" si="27"/>
        <v>391</v>
      </c>
      <c r="H115" s="2">
        <f t="shared" si="28"/>
        <v>8.2541693054675958E-2</v>
      </c>
      <c r="I115" s="8"/>
      <c r="J115" s="2">
        <f t="shared" si="19"/>
        <v>0.42009710787418197</v>
      </c>
      <c r="K115" s="2">
        <f t="shared" si="20"/>
        <v>0.50263880092885793</v>
      </c>
      <c r="L115" s="2">
        <f t="shared" si="21"/>
        <v>7.2830905636478788E-2</v>
      </c>
      <c r="M115" s="2">
        <f t="shared" si="22"/>
        <v>4.4331855604813064E-3</v>
      </c>
      <c r="N115" s="1">
        <f t="shared" si="29"/>
        <v>1990</v>
      </c>
      <c r="O115" s="1">
        <f t="shared" si="30"/>
        <v>2381</v>
      </c>
      <c r="P115" s="1">
        <v>345</v>
      </c>
      <c r="Q115" s="1">
        <v>17</v>
      </c>
      <c r="X115" s="1">
        <v>4</v>
      </c>
      <c r="Y115" s="1">
        <v>0</v>
      </c>
      <c r="AG115" t="str">
        <f t="shared" si="31"/>
        <v>Portland</v>
      </c>
      <c r="AH115" t="s">
        <v>164</v>
      </c>
      <c r="AI115" s="9">
        <v>1</v>
      </c>
      <c r="AK115" s="99">
        <v>9</v>
      </c>
      <c r="AL115" s="97">
        <v>7</v>
      </c>
      <c r="AM115" s="97">
        <v>70</v>
      </c>
      <c r="AN115" s="96">
        <v>61800</v>
      </c>
      <c r="AO115" s="96">
        <f t="shared" si="32"/>
        <v>9007</v>
      </c>
      <c r="AP115" t="s">
        <v>1274</v>
      </c>
      <c r="AQ115">
        <f t="shared" si="26"/>
        <v>961800</v>
      </c>
      <c r="AS115" s="1">
        <v>1926</v>
      </c>
      <c r="AT115" s="1">
        <v>64</v>
      </c>
      <c r="AU115" s="1">
        <v>2282</v>
      </c>
      <c r="AV115" s="1">
        <v>99</v>
      </c>
    </row>
    <row r="116" spans="1:48" hidden="1" outlineLevel="1" x14ac:dyDescent="0.2">
      <c r="A116" t="s">
        <v>1648</v>
      </c>
      <c r="B116" s="9" t="s">
        <v>723</v>
      </c>
      <c r="C116" s="1">
        <f t="shared" si="18"/>
        <v>2158</v>
      </c>
      <c r="D116" s="7">
        <f t="shared" si="33"/>
        <v>2</v>
      </c>
      <c r="E116" s="7">
        <f t="shared" si="34"/>
        <v>1</v>
      </c>
      <c r="F116" s="7">
        <f t="shared" si="35"/>
        <v>3</v>
      </c>
      <c r="G116" s="1">
        <f t="shared" si="27"/>
        <v>437</v>
      </c>
      <c r="H116" s="2">
        <f t="shared" si="28"/>
        <v>0.20250231696014828</v>
      </c>
      <c r="I116" s="8"/>
      <c r="J116" s="2">
        <f t="shared" si="19"/>
        <v>0.36098239110287306</v>
      </c>
      <c r="K116" s="2">
        <f t="shared" si="20"/>
        <v>0.56348470806302131</v>
      </c>
      <c r="L116" s="2">
        <f t="shared" si="21"/>
        <v>6.5338276181649682E-2</v>
      </c>
      <c r="M116" s="2">
        <f t="shared" si="22"/>
        <v>1.0194624652455894E-2</v>
      </c>
      <c r="N116" s="1">
        <f t="shared" si="29"/>
        <v>779</v>
      </c>
      <c r="O116" s="1">
        <f t="shared" si="30"/>
        <v>1216</v>
      </c>
      <c r="P116" s="1">
        <v>141</v>
      </c>
      <c r="Q116" s="1">
        <v>19</v>
      </c>
      <c r="X116" s="1">
        <v>3</v>
      </c>
      <c r="Y116" s="1">
        <v>0</v>
      </c>
      <c r="AG116" t="str">
        <f t="shared" si="31"/>
        <v>Preston</v>
      </c>
      <c r="AH116" t="s">
        <v>1489</v>
      </c>
      <c r="AI116" s="9">
        <v>2</v>
      </c>
      <c r="AK116" s="99">
        <v>9</v>
      </c>
      <c r="AL116" s="97">
        <v>11</v>
      </c>
      <c r="AM116" s="97">
        <v>80</v>
      </c>
      <c r="AN116" s="96">
        <v>62150</v>
      </c>
      <c r="AO116" s="96">
        <f t="shared" si="32"/>
        <v>9011</v>
      </c>
      <c r="AP116" t="s">
        <v>1274</v>
      </c>
      <c r="AQ116">
        <f t="shared" si="26"/>
        <v>962150</v>
      </c>
      <c r="AS116" s="1">
        <v>750</v>
      </c>
      <c r="AT116" s="1">
        <v>29</v>
      </c>
      <c r="AU116" s="1">
        <v>1167</v>
      </c>
      <c r="AV116" s="1">
        <v>49</v>
      </c>
    </row>
    <row r="117" spans="1:48" hidden="1" outlineLevel="1" x14ac:dyDescent="0.2">
      <c r="A117" t="s">
        <v>742</v>
      </c>
      <c r="B117" s="9" t="s">
        <v>723</v>
      </c>
      <c r="C117" s="1">
        <f t="shared" si="18"/>
        <v>4940</v>
      </c>
      <c r="D117" s="7">
        <f t="shared" si="33"/>
        <v>2</v>
      </c>
      <c r="E117" s="7">
        <f t="shared" si="34"/>
        <v>1</v>
      </c>
      <c r="F117" s="7">
        <f t="shared" si="35"/>
        <v>3</v>
      </c>
      <c r="G117" s="1">
        <f t="shared" si="27"/>
        <v>2175</v>
      </c>
      <c r="H117" s="2">
        <f t="shared" si="28"/>
        <v>0.44028340080971662</v>
      </c>
      <c r="I117" s="8"/>
      <c r="J117" s="2">
        <f t="shared" si="19"/>
        <v>0.26113360323886642</v>
      </c>
      <c r="K117" s="2">
        <f t="shared" si="20"/>
        <v>0.70141700404858298</v>
      </c>
      <c r="L117" s="2">
        <f t="shared" si="21"/>
        <v>3.4008097165991902E-2</v>
      </c>
      <c r="M117" s="2">
        <f t="shared" si="22"/>
        <v>3.4412955465586426E-3</v>
      </c>
      <c r="N117" s="1">
        <f t="shared" si="29"/>
        <v>1290</v>
      </c>
      <c r="O117" s="1">
        <f t="shared" si="30"/>
        <v>3465</v>
      </c>
      <c r="P117" s="1">
        <v>168</v>
      </c>
      <c r="Q117" s="1">
        <v>14</v>
      </c>
      <c r="X117" s="1">
        <v>2</v>
      </c>
      <c r="Y117" s="1">
        <v>1</v>
      </c>
      <c r="AG117" t="str">
        <f t="shared" si="31"/>
        <v>Prospect</v>
      </c>
      <c r="AH117" t="s">
        <v>1488</v>
      </c>
      <c r="AI117" s="9">
        <v>3</v>
      </c>
      <c r="AK117" s="99">
        <v>9</v>
      </c>
      <c r="AL117" s="97">
        <v>9</v>
      </c>
      <c r="AM117" s="97">
        <v>100</v>
      </c>
      <c r="AN117" s="96">
        <v>62290</v>
      </c>
      <c r="AO117" s="96">
        <f t="shared" si="32"/>
        <v>9009</v>
      </c>
      <c r="AP117" t="s">
        <v>1274</v>
      </c>
      <c r="AQ117">
        <f t="shared" si="26"/>
        <v>962290</v>
      </c>
      <c r="AS117" s="1">
        <v>1254</v>
      </c>
      <c r="AT117" s="1">
        <v>36</v>
      </c>
      <c r="AU117" s="1">
        <v>3344</v>
      </c>
      <c r="AV117" s="1">
        <v>121</v>
      </c>
    </row>
    <row r="118" spans="1:48" hidden="1" outlineLevel="1" x14ac:dyDescent="0.2">
      <c r="A118" t="s">
        <v>956</v>
      </c>
      <c r="B118" s="9" t="s">
        <v>723</v>
      </c>
      <c r="C118" s="1">
        <f t="shared" si="18"/>
        <v>3098</v>
      </c>
      <c r="D118" s="7">
        <f t="shared" si="33"/>
        <v>2</v>
      </c>
      <c r="E118" s="7">
        <f t="shared" si="34"/>
        <v>1</v>
      </c>
      <c r="F118" s="7">
        <f t="shared" si="35"/>
        <v>3</v>
      </c>
      <c r="G118" s="1">
        <f t="shared" si="27"/>
        <v>312</v>
      </c>
      <c r="H118" s="2">
        <f t="shared" si="28"/>
        <v>0.10071013557133635</v>
      </c>
      <c r="I118" s="8"/>
      <c r="J118" s="2">
        <f t="shared" si="19"/>
        <v>0.41446094254357652</v>
      </c>
      <c r="K118" s="2">
        <f t="shared" si="20"/>
        <v>0.51517107811491281</v>
      </c>
      <c r="L118" s="2">
        <f t="shared" si="21"/>
        <v>6.2298256939961265E-2</v>
      </c>
      <c r="M118" s="2">
        <f t="shared" si="22"/>
        <v>8.0697224015493577E-3</v>
      </c>
      <c r="N118" s="1">
        <f t="shared" si="29"/>
        <v>1284</v>
      </c>
      <c r="O118" s="1">
        <f t="shared" si="30"/>
        <v>1596</v>
      </c>
      <c r="P118" s="1">
        <v>193</v>
      </c>
      <c r="Q118" s="1">
        <v>24</v>
      </c>
      <c r="X118" s="1">
        <v>1</v>
      </c>
      <c r="Y118" s="1">
        <v>0</v>
      </c>
      <c r="AG118" t="str">
        <f t="shared" si="31"/>
        <v>Putnam</v>
      </c>
      <c r="AH118" t="s">
        <v>2145</v>
      </c>
      <c r="AI118" s="9">
        <v>2</v>
      </c>
      <c r="AK118" s="99">
        <v>9</v>
      </c>
      <c r="AL118" s="97">
        <v>15</v>
      </c>
      <c r="AM118" s="97">
        <v>50</v>
      </c>
      <c r="AN118" s="96">
        <v>62710</v>
      </c>
      <c r="AO118" s="96">
        <f t="shared" si="32"/>
        <v>9015</v>
      </c>
      <c r="AP118" t="s">
        <v>1274</v>
      </c>
      <c r="AQ118">
        <f t="shared" si="26"/>
        <v>962710</v>
      </c>
      <c r="AS118" s="1">
        <v>1229</v>
      </c>
      <c r="AT118" s="1">
        <v>55</v>
      </c>
      <c r="AU118" s="1">
        <v>1500</v>
      </c>
      <c r="AV118" s="1">
        <v>96</v>
      </c>
    </row>
    <row r="119" spans="1:48" hidden="1" outlineLevel="1" x14ac:dyDescent="0.2">
      <c r="A119" t="s">
        <v>1229</v>
      </c>
      <c r="B119" s="9" t="s">
        <v>723</v>
      </c>
      <c r="C119" s="1">
        <f t="shared" si="18"/>
        <v>4843</v>
      </c>
      <c r="D119" s="7">
        <f t="shared" si="33"/>
        <v>1</v>
      </c>
      <c r="E119" s="7">
        <f t="shared" si="34"/>
        <v>2</v>
      </c>
      <c r="F119" s="7">
        <f t="shared" si="35"/>
        <v>3</v>
      </c>
      <c r="G119" s="1">
        <f t="shared" si="27"/>
        <v>362</v>
      </c>
      <c r="H119" s="2">
        <f t="shared" si="28"/>
        <v>7.4747057608920087E-2</v>
      </c>
      <c r="I119" s="8"/>
      <c r="J119" s="2">
        <f t="shared" si="19"/>
        <v>0.52921742721453646</v>
      </c>
      <c r="K119" s="2">
        <f t="shared" si="20"/>
        <v>0.45447036960561638</v>
      </c>
      <c r="L119" s="2">
        <f t="shared" si="21"/>
        <v>1.1769564319636589E-2</v>
      </c>
      <c r="M119" s="2">
        <f t="shared" si="22"/>
        <v>4.5426388602105728E-3</v>
      </c>
      <c r="N119" s="1">
        <f t="shared" si="29"/>
        <v>2563</v>
      </c>
      <c r="O119" s="1">
        <f t="shared" si="30"/>
        <v>2201</v>
      </c>
      <c r="P119" s="1">
        <v>57</v>
      </c>
      <c r="Q119" s="1">
        <v>20</v>
      </c>
      <c r="X119" s="1">
        <v>2</v>
      </c>
      <c r="Y119" s="1">
        <v>0</v>
      </c>
      <c r="AG119" t="str">
        <f t="shared" si="31"/>
        <v>Redding</v>
      </c>
      <c r="AH119" t="s">
        <v>671</v>
      </c>
      <c r="AI119" s="9">
        <v>4</v>
      </c>
      <c r="AK119" s="99">
        <v>9</v>
      </c>
      <c r="AL119" s="97">
        <v>1</v>
      </c>
      <c r="AM119" s="97">
        <v>70</v>
      </c>
      <c r="AN119" s="96">
        <v>63480</v>
      </c>
      <c r="AO119" s="96">
        <f t="shared" si="32"/>
        <v>9001</v>
      </c>
      <c r="AP119" t="s">
        <v>1274</v>
      </c>
      <c r="AQ119">
        <f t="shared" si="26"/>
        <v>963480</v>
      </c>
      <c r="AS119" s="1">
        <v>2525</v>
      </c>
      <c r="AT119" s="1">
        <v>38</v>
      </c>
      <c r="AU119" s="1">
        <v>2119</v>
      </c>
      <c r="AV119" s="1">
        <v>82</v>
      </c>
    </row>
    <row r="120" spans="1:48" hidden="1" outlineLevel="1" x14ac:dyDescent="0.2">
      <c r="A120" t="s">
        <v>1286</v>
      </c>
      <c r="B120" s="9" t="s">
        <v>723</v>
      </c>
      <c r="C120" s="1">
        <f t="shared" si="18"/>
        <v>12791</v>
      </c>
      <c r="D120" s="7">
        <f t="shared" si="33"/>
        <v>1</v>
      </c>
      <c r="E120" s="7">
        <f t="shared" si="34"/>
        <v>2</v>
      </c>
      <c r="F120" s="7">
        <f t="shared" si="35"/>
        <v>3</v>
      </c>
      <c r="G120" s="1">
        <f t="shared" si="27"/>
        <v>218</v>
      </c>
      <c r="H120" s="2">
        <f t="shared" si="28"/>
        <v>1.7043233523571261E-2</v>
      </c>
      <c r="I120" s="8"/>
      <c r="J120" s="2">
        <f t="shared" si="19"/>
        <v>0.49917911031193807</v>
      </c>
      <c r="K120" s="2">
        <f t="shared" si="20"/>
        <v>0.48213587678836684</v>
      </c>
      <c r="L120" s="2">
        <f t="shared" si="21"/>
        <v>1.4306934563364865E-2</v>
      </c>
      <c r="M120" s="2">
        <f t="shared" si="22"/>
        <v>4.3780783363302316E-3</v>
      </c>
      <c r="N120" s="1">
        <f t="shared" si="29"/>
        <v>6385</v>
      </c>
      <c r="O120" s="1">
        <f t="shared" si="30"/>
        <v>6167</v>
      </c>
      <c r="P120" s="1">
        <v>183</v>
      </c>
      <c r="Q120" s="1">
        <v>52</v>
      </c>
      <c r="X120" s="1">
        <v>4</v>
      </c>
      <c r="Y120" s="1">
        <v>0</v>
      </c>
      <c r="AG120" t="str">
        <f t="shared" si="31"/>
        <v>Ridgefield</v>
      </c>
      <c r="AH120" t="s">
        <v>671</v>
      </c>
      <c r="AI120" s="9">
        <v>4</v>
      </c>
      <c r="AK120" s="99">
        <v>9</v>
      </c>
      <c r="AL120" s="97">
        <v>1</v>
      </c>
      <c r="AM120" s="97">
        <v>75</v>
      </c>
      <c r="AN120" s="96">
        <v>63970</v>
      </c>
      <c r="AO120" s="96">
        <f t="shared" si="32"/>
        <v>9001</v>
      </c>
      <c r="AP120" t="s">
        <v>1274</v>
      </c>
      <c r="AQ120">
        <f t="shared" si="26"/>
        <v>963970</v>
      </c>
      <c r="AS120" s="1">
        <v>6312</v>
      </c>
      <c r="AT120" s="1">
        <v>73</v>
      </c>
      <c r="AU120" s="1">
        <v>5904</v>
      </c>
      <c r="AV120" s="1">
        <v>263</v>
      </c>
    </row>
    <row r="121" spans="1:48" hidden="1" outlineLevel="1" x14ac:dyDescent="0.2">
      <c r="A121" t="s">
        <v>353</v>
      </c>
      <c r="B121" s="9" t="s">
        <v>723</v>
      </c>
      <c r="C121" s="1">
        <f t="shared" si="18"/>
        <v>8496</v>
      </c>
      <c r="D121" s="7">
        <f t="shared" si="33"/>
        <v>2</v>
      </c>
      <c r="E121" s="7">
        <f t="shared" si="34"/>
        <v>1</v>
      </c>
      <c r="F121" s="7">
        <f t="shared" si="35"/>
        <v>3</v>
      </c>
      <c r="G121" s="1">
        <f t="shared" si="27"/>
        <v>367</v>
      </c>
      <c r="H121" s="2">
        <f t="shared" si="28"/>
        <v>4.3196798493408663E-2</v>
      </c>
      <c r="I121" s="8"/>
      <c r="J121" s="2">
        <f t="shared" si="19"/>
        <v>0.44362052730696799</v>
      </c>
      <c r="K121" s="2">
        <f t="shared" si="20"/>
        <v>0.48681732580037662</v>
      </c>
      <c r="L121" s="2">
        <f t="shared" si="21"/>
        <v>6.3677024482109226E-2</v>
      </c>
      <c r="M121" s="2">
        <f t="shared" si="22"/>
        <v>5.8851224105461591E-3</v>
      </c>
      <c r="N121" s="1">
        <f t="shared" si="29"/>
        <v>3769</v>
      </c>
      <c r="O121" s="1">
        <f t="shared" si="30"/>
        <v>4136</v>
      </c>
      <c r="P121" s="1">
        <v>541</v>
      </c>
      <c r="Q121" s="1">
        <v>38</v>
      </c>
      <c r="X121" s="1">
        <v>12</v>
      </c>
      <c r="Y121" s="1">
        <v>0</v>
      </c>
      <c r="AG121" t="str">
        <f t="shared" si="31"/>
        <v>Rocky Hill</v>
      </c>
      <c r="AH121" t="s">
        <v>1324</v>
      </c>
      <c r="AI121" s="9">
        <v>1</v>
      </c>
      <c r="AK121" s="99">
        <v>9</v>
      </c>
      <c r="AL121" s="97">
        <v>3</v>
      </c>
      <c r="AM121" s="97">
        <v>105</v>
      </c>
      <c r="AN121" s="96">
        <v>65370</v>
      </c>
      <c r="AO121" s="96">
        <f t="shared" si="32"/>
        <v>9003</v>
      </c>
      <c r="AP121" t="s">
        <v>1274</v>
      </c>
      <c r="AQ121">
        <f t="shared" si="26"/>
        <v>965370</v>
      </c>
      <c r="AS121" s="1">
        <v>3679</v>
      </c>
      <c r="AT121" s="1">
        <v>90</v>
      </c>
      <c r="AU121" s="1">
        <v>3988</v>
      </c>
      <c r="AV121" s="1">
        <v>148</v>
      </c>
    </row>
    <row r="122" spans="1:48" hidden="1" outlineLevel="1" x14ac:dyDescent="0.2">
      <c r="A122" t="s">
        <v>914</v>
      </c>
      <c r="B122" s="9" t="s">
        <v>723</v>
      </c>
      <c r="C122" s="1">
        <f t="shared" si="18"/>
        <v>1350</v>
      </c>
      <c r="D122" s="7">
        <f t="shared" si="33"/>
        <v>2</v>
      </c>
      <c r="E122" s="7">
        <f t="shared" si="34"/>
        <v>1</v>
      </c>
      <c r="F122" s="7">
        <f t="shared" si="35"/>
        <v>3</v>
      </c>
      <c r="G122" s="1">
        <f t="shared" si="27"/>
        <v>39</v>
      </c>
      <c r="H122" s="2">
        <f t="shared" si="28"/>
        <v>2.8888888888888888E-2</v>
      </c>
      <c r="I122" s="8"/>
      <c r="J122" s="2">
        <f t="shared" si="19"/>
        <v>0.47037037037037038</v>
      </c>
      <c r="K122" s="2">
        <f t="shared" si="20"/>
        <v>0.49925925925925924</v>
      </c>
      <c r="L122" s="2">
        <f t="shared" si="21"/>
        <v>2.7407407407407408E-2</v>
      </c>
      <c r="M122" s="2">
        <f t="shared" si="22"/>
        <v>2.9629629629630283E-3</v>
      </c>
      <c r="N122" s="1">
        <f t="shared" si="29"/>
        <v>635</v>
      </c>
      <c r="O122" s="1">
        <f t="shared" si="30"/>
        <v>674</v>
      </c>
      <c r="P122" s="1">
        <v>37</v>
      </c>
      <c r="Q122" s="1">
        <v>2</v>
      </c>
      <c r="X122" s="1">
        <v>2</v>
      </c>
      <c r="Y122" s="1">
        <v>0</v>
      </c>
      <c r="AG122" t="str">
        <f t="shared" si="31"/>
        <v>Roxbury</v>
      </c>
      <c r="AH122" t="s">
        <v>1002</v>
      </c>
      <c r="AI122" s="9">
        <v>5</v>
      </c>
      <c r="AK122" s="99">
        <v>9</v>
      </c>
      <c r="AL122" s="97">
        <v>5</v>
      </c>
      <c r="AM122" s="97">
        <v>85</v>
      </c>
      <c r="AN122" s="96">
        <v>65930</v>
      </c>
      <c r="AO122" s="96">
        <f t="shared" si="32"/>
        <v>9005</v>
      </c>
      <c r="AP122" t="s">
        <v>1274</v>
      </c>
      <c r="AQ122">
        <f t="shared" si="26"/>
        <v>965930</v>
      </c>
      <c r="AS122" s="1">
        <v>621</v>
      </c>
      <c r="AT122" s="1">
        <v>14</v>
      </c>
      <c r="AU122" s="1">
        <v>649</v>
      </c>
      <c r="AV122" s="1">
        <v>25</v>
      </c>
    </row>
    <row r="123" spans="1:48" hidden="1" outlineLevel="1" x14ac:dyDescent="0.2">
      <c r="A123" t="s">
        <v>1498</v>
      </c>
      <c r="B123" s="9" t="s">
        <v>723</v>
      </c>
      <c r="C123" s="1">
        <f t="shared" si="18"/>
        <v>2062</v>
      </c>
      <c r="D123" s="7">
        <f t="shared" si="33"/>
        <v>2</v>
      </c>
      <c r="E123" s="7">
        <f t="shared" si="34"/>
        <v>1</v>
      </c>
      <c r="F123" s="7">
        <f t="shared" si="35"/>
        <v>3</v>
      </c>
      <c r="G123" s="1">
        <f t="shared" si="27"/>
        <v>333</v>
      </c>
      <c r="H123" s="2">
        <f t="shared" si="28"/>
        <v>0.16149369544131911</v>
      </c>
      <c r="I123" s="8"/>
      <c r="J123" s="2">
        <f t="shared" si="19"/>
        <v>0.3879728419010669</v>
      </c>
      <c r="K123" s="2">
        <f t="shared" si="20"/>
        <v>0.54946653734238604</v>
      </c>
      <c r="L123" s="2">
        <f t="shared" si="21"/>
        <v>5.6741028128031036E-2</v>
      </c>
      <c r="M123" s="2">
        <f t="shared" si="22"/>
        <v>5.8195926285160779E-3</v>
      </c>
      <c r="N123" s="1">
        <f t="shared" si="29"/>
        <v>800</v>
      </c>
      <c r="O123" s="1">
        <f t="shared" si="30"/>
        <v>1133</v>
      </c>
      <c r="P123" s="1">
        <v>117</v>
      </c>
      <c r="Q123" s="1">
        <v>11</v>
      </c>
      <c r="X123" s="1">
        <v>1</v>
      </c>
      <c r="Y123" s="1">
        <v>0</v>
      </c>
      <c r="AG123" t="str">
        <f t="shared" si="31"/>
        <v>Salem</v>
      </c>
      <c r="AH123" t="s">
        <v>1489</v>
      </c>
      <c r="AI123" s="9">
        <v>2</v>
      </c>
      <c r="AK123" s="99">
        <v>9</v>
      </c>
      <c r="AL123" s="97">
        <v>11</v>
      </c>
      <c r="AM123" s="97">
        <v>85</v>
      </c>
      <c r="AN123" s="96">
        <v>66210</v>
      </c>
      <c r="AO123" s="96">
        <f t="shared" si="32"/>
        <v>9011</v>
      </c>
      <c r="AP123" t="s">
        <v>1274</v>
      </c>
      <c r="AQ123">
        <f t="shared" si="26"/>
        <v>966210</v>
      </c>
      <c r="AS123" s="1">
        <v>780</v>
      </c>
      <c r="AT123" s="1">
        <v>20</v>
      </c>
      <c r="AU123" s="1">
        <v>1083</v>
      </c>
      <c r="AV123" s="1">
        <v>50</v>
      </c>
    </row>
    <row r="124" spans="1:48" hidden="1" outlineLevel="1" x14ac:dyDescent="0.2">
      <c r="A124" t="s">
        <v>210</v>
      </c>
      <c r="B124" s="9" t="s">
        <v>723</v>
      </c>
      <c r="C124" s="1">
        <f t="shared" si="18"/>
        <v>2151</v>
      </c>
      <c r="D124" s="7">
        <f t="shared" si="33"/>
        <v>1</v>
      </c>
      <c r="E124" s="7">
        <f t="shared" si="34"/>
        <v>2</v>
      </c>
      <c r="F124" s="7">
        <f t="shared" si="35"/>
        <v>3</v>
      </c>
      <c r="G124" s="1">
        <f t="shared" si="27"/>
        <v>832</v>
      </c>
      <c r="H124" s="2">
        <f t="shared" si="28"/>
        <v>0.38679683867968384</v>
      </c>
      <c r="I124" s="8"/>
      <c r="J124" s="2">
        <f t="shared" si="19"/>
        <v>0.67549976754997676</v>
      </c>
      <c r="K124" s="2">
        <f t="shared" si="20"/>
        <v>0.28870292887029286</v>
      </c>
      <c r="L124" s="2">
        <f t="shared" si="21"/>
        <v>3.1613203161320318E-2</v>
      </c>
      <c r="M124" s="2">
        <f t="shared" si="22"/>
        <v>4.1841004184100597E-3</v>
      </c>
      <c r="N124" s="1">
        <f t="shared" si="29"/>
        <v>1453</v>
      </c>
      <c r="O124" s="1">
        <f t="shared" si="30"/>
        <v>621</v>
      </c>
      <c r="P124" s="1">
        <v>68</v>
      </c>
      <c r="Q124" s="1">
        <v>7</v>
      </c>
      <c r="X124" s="1">
        <v>2</v>
      </c>
      <c r="Y124" s="1">
        <v>0</v>
      </c>
      <c r="AG124" t="str">
        <f t="shared" si="31"/>
        <v>Salisbury</v>
      </c>
      <c r="AH124" t="s">
        <v>1002</v>
      </c>
      <c r="AI124" s="9">
        <v>5</v>
      </c>
      <c r="AK124" s="99">
        <v>9</v>
      </c>
      <c r="AL124" s="97">
        <v>5</v>
      </c>
      <c r="AM124" s="97">
        <v>90</v>
      </c>
      <c r="AN124" s="96">
        <v>66420</v>
      </c>
      <c r="AO124" s="96">
        <f t="shared" si="32"/>
        <v>9005</v>
      </c>
      <c r="AP124" t="s">
        <v>1274</v>
      </c>
      <c r="AQ124">
        <f t="shared" si="26"/>
        <v>966420</v>
      </c>
      <c r="AS124" s="1">
        <v>1422</v>
      </c>
      <c r="AT124" s="1">
        <v>31</v>
      </c>
      <c r="AU124" s="1">
        <v>582</v>
      </c>
      <c r="AV124" s="1">
        <v>39</v>
      </c>
    </row>
    <row r="125" spans="1:48" hidden="1" outlineLevel="1" x14ac:dyDescent="0.2">
      <c r="A125" t="s">
        <v>358</v>
      </c>
      <c r="B125" s="9" t="s">
        <v>723</v>
      </c>
      <c r="C125" s="1">
        <f t="shared" si="18"/>
        <v>777</v>
      </c>
      <c r="D125" s="7">
        <f t="shared" si="33"/>
        <v>2</v>
      </c>
      <c r="E125" s="7">
        <f t="shared" si="34"/>
        <v>1</v>
      </c>
      <c r="F125" s="7">
        <f t="shared" si="35"/>
        <v>3</v>
      </c>
      <c r="G125" s="1">
        <f t="shared" si="27"/>
        <v>185</v>
      </c>
      <c r="H125" s="2">
        <f t="shared" si="28"/>
        <v>0.23809523809523808</v>
      </c>
      <c r="I125" s="8"/>
      <c r="J125" s="2">
        <f t="shared" si="19"/>
        <v>0.34749034749034752</v>
      </c>
      <c r="K125" s="2">
        <f t="shared" si="20"/>
        <v>0.5855855855855856</v>
      </c>
      <c r="L125" s="2">
        <f t="shared" si="21"/>
        <v>5.9202059202059204E-2</v>
      </c>
      <c r="M125" s="2">
        <f t="shared" si="22"/>
        <v>7.7220077220077343E-3</v>
      </c>
      <c r="N125" s="1">
        <f t="shared" si="29"/>
        <v>270</v>
      </c>
      <c r="O125" s="1">
        <f t="shared" si="30"/>
        <v>455</v>
      </c>
      <c r="P125" s="1">
        <v>46</v>
      </c>
      <c r="Q125" s="1">
        <v>5</v>
      </c>
      <c r="X125" s="1">
        <v>1</v>
      </c>
      <c r="Y125" s="1">
        <v>0</v>
      </c>
      <c r="AG125" t="str">
        <f t="shared" si="31"/>
        <v>Scotland</v>
      </c>
      <c r="AH125" t="s">
        <v>2145</v>
      </c>
      <c r="AI125" s="9">
        <v>2</v>
      </c>
      <c r="AK125" s="99">
        <v>9</v>
      </c>
      <c r="AL125" s="97">
        <v>15</v>
      </c>
      <c r="AM125" s="97">
        <v>55</v>
      </c>
      <c r="AN125" s="96">
        <v>67400</v>
      </c>
      <c r="AO125" s="96">
        <f t="shared" si="32"/>
        <v>9015</v>
      </c>
      <c r="AP125" t="s">
        <v>1274</v>
      </c>
      <c r="AQ125">
        <f t="shared" si="26"/>
        <v>967400</v>
      </c>
      <c r="AS125" s="1">
        <v>265</v>
      </c>
      <c r="AT125" s="1">
        <v>5</v>
      </c>
      <c r="AU125" s="1">
        <v>432</v>
      </c>
      <c r="AV125" s="1">
        <v>23</v>
      </c>
    </row>
    <row r="126" spans="1:48" hidden="1" outlineLevel="1" x14ac:dyDescent="0.2">
      <c r="A126" t="s">
        <v>2006</v>
      </c>
      <c r="B126" s="9" t="s">
        <v>723</v>
      </c>
      <c r="C126" s="1">
        <f t="shared" si="18"/>
        <v>7025</v>
      </c>
      <c r="D126" s="7">
        <f t="shared" si="33"/>
        <v>2</v>
      </c>
      <c r="E126" s="7">
        <f t="shared" si="34"/>
        <v>1</v>
      </c>
      <c r="F126" s="7">
        <f t="shared" si="35"/>
        <v>3</v>
      </c>
      <c r="G126" s="1">
        <f t="shared" si="27"/>
        <v>2174</v>
      </c>
      <c r="H126" s="2">
        <f t="shared" si="28"/>
        <v>0.3094661921708185</v>
      </c>
      <c r="I126" s="8"/>
      <c r="J126" s="2">
        <f t="shared" si="19"/>
        <v>0.32683274021352315</v>
      </c>
      <c r="K126" s="2">
        <f t="shared" si="20"/>
        <v>0.63629893238434165</v>
      </c>
      <c r="L126" s="2">
        <f t="shared" si="21"/>
        <v>3.1459074733096087E-2</v>
      </c>
      <c r="M126" s="2">
        <f t="shared" si="22"/>
        <v>5.4092526690391052E-3</v>
      </c>
      <c r="N126" s="1">
        <f t="shared" si="29"/>
        <v>2296</v>
      </c>
      <c r="O126" s="1">
        <f t="shared" si="30"/>
        <v>4470</v>
      </c>
      <c r="P126" s="1">
        <v>221</v>
      </c>
      <c r="Q126" s="1">
        <v>35</v>
      </c>
      <c r="X126" s="1">
        <v>3</v>
      </c>
      <c r="Y126" s="1">
        <v>0</v>
      </c>
      <c r="AG126" t="str">
        <f t="shared" si="31"/>
        <v>Seymour</v>
      </c>
      <c r="AH126" t="s">
        <v>1488</v>
      </c>
      <c r="AI126" s="9">
        <v>3</v>
      </c>
      <c r="AK126" s="99">
        <v>9</v>
      </c>
      <c r="AL126" s="97">
        <v>9</v>
      </c>
      <c r="AM126" s="97">
        <v>105</v>
      </c>
      <c r="AN126" s="96">
        <v>67610</v>
      </c>
      <c r="AO126" s="96">
        <f t="shared" si="32"/>
        <v>9009</v>
      </c>
      <c r="AP126" t="s">
        <v>1274</v>
      </c>
      <c r="AQ126">
        <f t="shared" si="26"/>
        <v>967610</v>
      </c>
      <c r="AS126" s="1">
        <v>2234</v>
      </c>
      <c r="AT126" s="1">
        <v>62</v>
      </c>
      <c r="AU126" s="1">
        <v>4279</v>
      </c>
      <c r="AV126" s="1">
        <v>191</v>
      </c>
    </row>
    <row r="127" spans="1:48" hidden="1" outlineLevel="1" x14ac:dyDescent="0.2">
      <c r="A127" t="s">
        <v>917</v>
      </c>
      <c r="B127" s="9" t="s">
        <v>723</v>
      </c>
      <c r="C127" s="1">
        <f t="shared" si="18"/>
        <v>1351</v>
      </c>
      <c r="D127" s="7">
        <f t="shared" si="33"/>
        <v>1</v>
      </c>
      <c r="E127" s="7">
        <f t="shared" si="34"/>
        <v>2</v>
      </c>
      <c r="F127" s="7">
        <f t="shared" si="35"/>
        <v>3</v>
      </c>
      <c r="G127" s="1">
        <f t="shared" si="27"/>
        <v>215</v>
      </c>
      <c r="H127" s="2">
        <f t="shared" si="28"/>
        <v>0.15914137675795706</v>
      </c>
      <c r="I127" s="8"/>
      <c r="J127" s="2">
        <f t="shared" si="19"/>
        <v>0.56476683937823835</v>
      </c>
      <c r="K127" s="2">
        <f t="shared" si="20"/>
        <v>0.40562546262028126</v>
      </c>
      <c r="L127" s="2">
        <f t="shared" si="21"/>
        <v>2.5166543301258327E-2</v>
      </c>
      <c r="M127" s="2">
        <f t="shared" si="22"/>
        <v>4.4411547002220601E-3</v>
      </c>
      <c r="N127" s="1">
        <f t="shared" si="29"/>
        <v>763</v>
      </c>
      <c r="O127" s="1">
        <f t="shared" si="30"/>
        <v>548</v>
      </c>
      <c r="P127" s="1">
        <v>34</v>
      </c>
      <c r="Q127" s="1">
        <v>6</v>
      </c>
      <c r="X127" s="1">
        <v>0</v>
      </c>
      <c r="Y127" s="1">
        <v>0</v>
      </c>
      <c r="AG127" t="str">
        <f t="shared" si="31"/>
        <v>Sharon</v>
      </c>
      <c r="AH127" t="s">
        <v>1002</v>
      </c>
      <c r="AI127" s="9">
        <v>5</v>
      </c>
      <c r="AK127" s="99">
        <v>9</v>
      </c>
      <c r="AL127" s="97">
        <v>5</v>
      </c>
      <c r="AM127" s="97">
        <v>95</v>
      </c>
      <c r="AN127" s="96">
        <v>67960</v>
      </c>
      <c r="AO127" s="96">
        <f t="shared" si="32"/>
        <v>9005</v>
      </c>
      <c r="AP127" t="s">
        <v>1274</v>
      </c>
      <c r="AQ127">
        <f t="shared" si="26"/>
        <v>967960</v>
      </c>
      <c r="AS127" s="1">
        <v>740</v>
      </c>
      <c r="AT127" s="1">
        <v>23</v>
      </c>
      <c r="AU127" s="1">
        <v>516</v>
      </c>
      <c r="AV127" s="1">
        <v>32</v>
      </c>
    </row>
    <row r="128" spans="1:48" hidden="1" outlineLevel="1" x14ac:dyDescent="0.2">
      <c r="A128" t="s">
        <v>1425</v>
      </c>
      <c r="B128" s="9" t="s">
        <v>723</v>
      </c>
      <c r="C128" s="1">
        <f t="shared" si="18"/>
        <v>17857</v>
      </c>
      <c r="D128" s="7">
        <f t="shared" si="33"/>
        <v>2</v>
      </c>
      <c r="E128" s="7">
        <f t="shared" si="34"/>
        <v>1</v>
      </c>
      <c r="F128" s="7">
        <f t="shared" si="35"/>
        <v>3</v>
      </c>
      <c r="G128" s="1">
        <f t="shared" si="27"/>
        <v>5192</v>
      </c>
      <c r="H128" s="2">
        <f t="shared" si="28"/>
        <v>0.29075432603460827</v>
      </c>
      <c r="I128" s="8"/>
      <c r="J128" s="2">
        <f t="shared" si="19"/>
        <v>0.34266674133393066</v>
      </c>
      <c r="K128" s="2">
        <f t="shared" si="20"/>
        <v>0.63342106736853898</v>
      </c>
      <c r="L128" s="2">
        <f t="shared" si="21"/>
        <v>1.9376155009240073E-2</v>
      </c>
      <c r="M128" s="2">
        <f t="shared" si="22"/>
        <v>4.5360362882903432E-3</v>
      </c>
      <c r="N128" s="1">
        <f t="shared" si="29"/>
        <v>6119</v>
      </c>
      <c r="O128" s="1">
        <f t="shared" si="30"/>
        <v>11311</v>
      </c>
      <c r="P128" s="1">
        <v>346</v>
      </c>
      <c r="Q128" s="1">
        <v>71</v>
      </c>
      <c r="X128" s="1">
        <v>10</v>
      </c>
      <c r="Y128" s="1">
        <v>0</v>
      </c>
      <c r="AG128" t="str">
        <f t="shared" si="31"/>
        <v>Shelton</v>
      </c>
      <c r="AH128" t="s">
        <v>671</v>
      </c>
      <c r="AI128" s="9">
        <v>0</v>
      </c>
      <c r="AK128" s="99">
        <v>9</v>
      </c>
      <c r="AL128" s="97">
        <v>1</v>
      </c>
      <c r="AM128" s="97">
        <v>80</v>
      </c>
      <c r="AN128" s="96">
        <v>68170</v>
      </c>
      <c r="AO128" s="96">
        <f t="shared" si="32"/>
        <v>9001</v>
      </c>
      <c r="AP128" t="s">
        <v>1274</v>
      </c>
      <c r="AQ128">
        <f t="shared" si="26"/>
        <v>968170</v>
      </c>
      <c r="AS128" s="1">
        <v>5993</v>
      </c>
      <c r="AT128" s="1">
        <v>126</v>
      </c>
      <c r="AU128" s="1">
        <v>11058</v>
      </c>
      <c r="AV128" s="1">
        <v>253</v>
      </c>
    </row>
    <row r="129" spans="1:48" hidden="1" outlineLevel="1" x14ac:dyDescent="0.2">
      <c r="A129" t="s">
        <v>1897</v>
      </c>
      <c r="B129" s="9" t="s">
        <v>723</v>
      </c>
      <c r="C129" s="1">
        <f t="shared" si="18"/>
        <v>1837</v>
      </c>
      <c r="D129" s="7">
        <f t="shared" si="33"/>
        <v>2</v>
      </c>
      <c r="E129" s="7">
        <f t="shared" si="34"/>
        <v>1</v>
      </c>
      <c r="F129" s="7">
        <f t="shared" si="35"/>
        <v>3</v>
      </c>
      <c r="G129" s="1">
        <f t="shared" si="27"/>
        <v>48</v>
      </c>
      <c r="H129" s="2">
        <f t="shared" si="28"/>
        <v>2.6129559063690799E-2</v>
      </c>
      <c r="I129" s="8"/>
      <c r="J129" s="2">
        <f t="shared" si="19"/>
        <v>0.47740881872618401</v>
      </c>
      <c r="K129" s="2">
        <f t="shared" si="20"/>
        <v>0.50353837778987476</v>
      </c>
      <c r="L129" s="2">
        <f t="shared" si="21"/>
        <v>1.5786608600979857E-2</v>
      </c>
      <c r="M129" s="2">
        <f t="shared" si="22"/>
        <v>3.2661948829613707E-3</v>
      </c>
      <c r="N129" s="1">
        <f t="shared" si="29"/>
        <v>877</v>
      </c>
      <c r="O129" s="1">
        <f t="shared" si="30"/>
        <v>925</v>
      </c>
      <c r="P129" s="1">
        <v>29</v>
      </c>
      <c r="Q129" s="1">
        <v>6</v>
      </c>
      <c r="X129" s="1">
        <v>0</v>
      </c>
      <c r="Y129" s="1">
        <v>0</v>
      </c>
      <c r="AG129" t="str">
        <f t="shared" si="31"/>
        <v>Sherman</v>
      </c>
      <c r="AH129" t="s">
        <v>671</v>
      </c>
      <c r="AI129" s="9">
        <v>5</v>
      </c>
      <c r="AK129" s="99">
        <v>9</v>
      </c>
      <c r="AL129" s="97">
        <v>1</v>
      </c>
      <c r="AM129" s="97">
        <v>85</v>
      </c>
      <c r="AN129" s="96">
        <v>68310</v>
      </c>
      <c r="AO129" s="96">
        <f t="shared" si="32"/>
        <v>9001</v>
      </c>
      <c r="AP129" t="s">
        <v>1274</v>
      </c>
      <c r="AQ129">
        <f t="shared" si="26"/>
        <v>968310</v>
      </c>
      <c r="AS129" s="1">
        <v>856</v>
      </c>
      <c r="AT129" s="1">
        <v>21</v>
      </c>
      <c r="AU129" s="1">
        <v>896</v>
      </c>
      <c r="AV129" s="1">
        <v>29</v>
      </c>
    </row>
    <row r="130" spans="1:48" hidden="1" outlineLevel="1" x14ac:dyDescent="0.2">
      <c r="A130" t="s">
        <v>187</v>
      </c>
      <c r="B130" s="9" t="s">
        <v>723</v>
      </c>
      <c r="C130" s="1">
        <f t="shared" ref="C130:C194" si="36">SUM(N130:AE130)</f>
        <v>12983</v>
      </c>
      <c r="D130" s="7">
        <f t="shared" si="33"/>
        <v>1</v>
      </c>
      <c r="E130" s="7">
        <f t="shared" si="34"/>
        <v>2</v>
      </c>
      <c r="F130" s="7">
        <f t="shared" si="35"/>
        <v>3</v>
      </c>
      <c r="G130" s="1">
        <f t="shared" si="27"/>
        <v>124</v>
      </c>
      <c r="H130" s="2">
        <f t="shared" si="28"/>
        <v>9.5509512439343764E-3</v>
      </c>
      <c r="I130" s="8"/>
      <c r="J130" s="2">
        <f t="shared" ref="J130:J172" si="37">IF(C130=0,"-",N130/C130)</f>
        <v>0.45752137410459831</v>
      </c>
      <c r="K130" s="2">
        <f t="shared" ref="K130:K172" si="38">IF(C130=0,"-",O130/C130)</f>
        <v>0.44797042286066396</v>
      </c>
      <c r="L130" s="2">
        <f t="shared" ref="L130:L172" si="39">IF(C130=0,"-",P130/C130)</f>
        <v>9.0734036817376573E-2</v>
      </c>
      <c r="M130" s="2">
        <f t="shared" ref="M130:M172" si="40">IF(C130=0,"-",(1-J130-K130-L130))</f>
        <v>3.7741662173612078E-3</v>
      </c>
      <c r="N130" s="1">
        <f t="shared" si="29"/>
        <v>5940</v>
      </c>
      <c r="O130" s="1">
        <f t="shared" si="30"/>
        <v>5816</v>
      </c>
      <c r="P130" s="1">
        <v>1178</v>
      </c>
      <c r="Q130" s="1">
        <v>40</v>
      </c>
      <c r="X130" s="1">
        <v>9</v>
      </c>
      <c r="Y130" s="1">
        <v>0</v>
      </c>
      <c r="AG130" t="str">
        <f t="shared" si="31"/>
        <v>Simsbury</v>
      </c>
      <c r="AH130" t="s">
        <v>1324</v>
      </c>
      <c r="AI130" s="9">
        <v>5</v>
      </c>
      <c r="AK130" s="99">
        <v>9</v>
      </c>
      <c r="AL130" s="97">
        <v>3</v>
      </c>
      <c r="AM130" s="97">
        <v>110</v>
      </c>
      <c r="AN130" s="96">
        <v>68940</v>
      </c>
      <c r="AO130" s="96">
        <f t="shared" si="32"/>
        <v>9003</v>
      </c>
      <c r="AP130" t="s">
        <v>1274</v>
      </c>
      <c r="AQ130">
        <f t="shared" si="26"/>
        <v>968940</v>
      </c>
      <c r="AS130" s="1">
        <v>5820</v>
      </c>
      <c r="AT130" s="1">
        <v>120</v>
      </c>
      <c r="AU130" s="1">
        <v>5635</v>
      </c>
      <c r="AV130" s="1">
        <v>181</v>
      </c>
    </row>
    <row r="131" spans="1:48" hidden="1" outlineLevel="1" x14ac:dyDescent="0.2">
      <c r="A131" t="s">
        <v>2369</v>
      </c>
      <c r="B131" s="9" t="s">
        <v>723</v>
      </c>
      <c r="C131" s="1">
        <f t="shared" si="36"/>
        <v>4393</v>
      </c>
      <c r="D131" s="7">
        <f t="shared" ref="D131:D162" si="41">RANK(N131,(N131:AE131))</f>
        <v>2</v>
      </c>
      <c r="E131" s="7">
        <f t="shared" ref="E131:E162" si="42">RANK(O131,(N131:AE131))</f>
        <v>1</v>
      </c>
      <c r="F131" s="7">
        <f t="shared" ref="F131:F162" si="43">IF(P131&gt;0,RANK(P131,(N131:AE131)),0)</f>
        <v>3</v>
      </c>
      <c r="G131" s="1">
        <f t="shared" si="27"/>
        <v>1330</v>
      </c>
      <c r="H131" s="2">
        <f t="shared" si="28"/>
        <v>0.30275438197131799</v>
      </c>
      <c r="I131" s="8"/>
      <c r="J131" s="2">
        <f t="shared" si="37"/>
        <v>0.32233098110630548</v>
      </c>
      <c r="K131" s="2">
        <f t="shared" si="38"/>
        <v>0.62508536307762352</v>
      </c>
      <c r="L131" s="2">
        <f t="shared" si="39"/>
        <v>4.712041884816754E-2</v>
      </c>
      <c r="M131" s="2">
        <f t="shared" si="40"/>
        <v>5.4632369679033996E-3</v>
      </c>
      <c r="N131" s="1">
        <f t="shared" si="29"/>
        <v>1416</v>
      </c>
      <c r="O131" s="1">
        <f t="shared" si="30"/>
        <v>2746</v>
      </c>
      <c r="P131" s="1">
        <v>207</v>
      </c>
      <c r="Q131" s="1">
        <v>22</v>
      </c>
      <c r="X131" s="1">
        <v>2</v>
      </c>
      <c r="Y131" s="1">
        <v>0</v>
      </c>
      <c r="AG131" t="str">
        <f t="shared" si="31"/>
        <v>Somers</v>
      </c>
      <c r="AH131" t="s">
        <v>1796</v>
      </c>
      <c r="AI131" s="9">
        <v>2</v>
      </c>
      <c r="AK131" s="99">
        <v>9</v>
      </c>
      <c r="AL131" s="97">
        <v>13</v>
      </c>
      <c r="AM131" s="97">
        <v>40</v>
      </c>
      <c r="AN131" s="96">
        <v>69220</v>
      </c>
      <c r="AO131" s="96">
        <f t="shared" si="32"/>
        <v>9013</v>
      </c>
      <c r="AP131" t="s">
        <v>1274</v>
      </c>
      <c r="AQ131">
        <f t="shared" ref="AQ131:AQ171" si="44">AK131*100000+AN131</f>
        <v>969220</v>
      </c>
      <c r="AS131" s="1">
        <v>1382</v>
      </c>
      <c r="AT131" s="1">
        <v>34</v>
      </c>
      <c r="AU131" s="1">
        <v>2650</v>
      </c>
      <c r="AV131" s="1">
        <v>96</v>
      </c>
    </row>
    <row r="132" spans="1:48" hidden="1" outlineLevel="1" x14ac:dyDescent="0.2">
      <c r="A132" t="s">
        <v>1122</v>
      </c>
      <c r="B132" s="9" t="s">
        <v>723</v>
      </c>
      <c r="C132" s="1">
        <f t="shared" si="36"/>
        <v>12301</v>
      </c>
      <c r="D132" s="7">
        <f t="shared" si="41"/>
        <v>1</v>
      </c>
      <c r="E132" s="7">
        <f t="shared" si="42"/>
        <v>2</v>
      </c>
      <c r="F132" s="7">
        <f t="shared" si="43"/>
        <v>3</v>
      </c>
      <c r="G132" s="1">
        <f t="shared" ref="G132:G172" si="45">MAX(N132:P132)-LARGE(N132:P132,2)</f>
        <v>352</v>
      </c>
      <c r="H132" s="2">
        <f t="shared" ref="H132:H172" si="46">G132/C132</f>
        <v>2.8615559710592636E-2</v>
      </c>
      <c r="I132" s="8"/>
      <c r="J132" s="2">
        <f t="shared" si="37"/>
        <v>0.47483944394764654</v>
      </c>
      <c r="K132" s="2">
        <f t="shared" si="38"/>
        <v>0.44622388423705389</v>
      </c>
      <c r="L132" s="2">
        <f t="shared" si="39"/>
        <v>7.3733842777010006E-2</v>
      </c>
      <c r="M132" s="2">
        <f t="shared" si="40"/>
        <v>5.2028290382895581E-3</v>
      </c>
      <c r="N132" s="1">
        <f t="shared" ref="N132:N171" si="47">AS132+AT132</f>
        <v>5841</v>
      </c>
      <c r="O132" s="1">
        <f t="shared" ref="O132:O171" si="48">AU132+AV132</f>
        <v>5489</v>
      </c>
      <c r="P132" s="1">
        <v>907</v>
      </c>
      <c r="Q132" s="1">
        <v>50</v>
      </c>
      <c r="X132" s="1">
        <v>14</v>
      </c>
      <c r="Y132" s="1">
        <v>0</v>
      </c>
      <c r="AG132" t="str">
        <f t="shared" ref="AG132:AG196" si="49">A132</f>
        <v>South Windsor</v>
      </c>
      <c r="AH132" t="s">
        <v>1324</v>
      </c>
      <c r="AI132" s="9">
        <v>1</v>
      </c>
      <c r="AK132" s="99">
        <v>9</v>
      </c>
      <c r="AL132" s="97">
        <v>3</v>
      </c>
      <c r="AM132" s="97">
        <v>120</v>
      </c>
      <c r="AN132" s="96">
        <v>71390</v>
      </c>
      <c r="AO132" s="96">
        <f t="shared" ref="AO132:AO171" si="50">1000*AK132+AL132</f>
        <v>9003</v>
      </c>
      <c r="AP132" t="s">
        <v>1274</v>
      </c>
      <c r="AQ132">
        <f t="shared" si="44"/>
        <v>971390</v>
      </c>
      <c r="AS132" s="1">
        <v>5718</v>
      </c>
      <c r="AT132" s="1">
        <v>123</v>
      </c>
      <c r="AU132" s="1">
        <v>5282</v>
      </c>
      <c r="AV132" s="1">
        <v>207</v>
      </c>
    </row>
    <row r="133" spans="1:48" hidden="1" outlineLevel="1" x14ac:dyDescent="0.2">
      <c r="A133" t="s">
        <v>1123</v>
      </c>
      <c r="B133" s="9" t="s">
        <v>723</v>
      </c>
      <c r="C133" s="1">
        <f t="shared" si="36"/>
        <v>10323</v>
      </c>
      <c r="D133" s="7">
        <f t="shared" si="41"/>
        <v>2</v>
      </c>
      <c r="E133" s="7">
        <f t="shared" si="42"/>
        <v>1</v>
      </c>
      <c r="F133" s="7">
        <f t="shared" si="43"/>
        <v>3</v>
      </c>
      <c r="G133" s="1">
        <f t="shared" si="45"/>
        <v>1901</v>
      </c>
      <c r="H133" s="2">
        <f t="shared" si="46"/>
        <v>0.18415189382931318</v>
      </c>
      <c r="I133" s="8"/>
      <c r="J133" s="2">
        <f t="shared" si="37"/>
        <v>0.39203719848881141</v>
      </c>
      <c r="K133" s="2">
        <f t="shared" si="38"/>
        <v>0.57618909231812454</v>
      </c>
      <c r="L133" s="2">
        <f t="shared" si="39"/>
        <v>2.838322193160903E-2</v>
      </c>
      <c r="M133" s="2">
        <f t="shared" si="40"/>
        <v>3.3904872614550739E-3</v>
      </c>
      <c r="N133" s="1">
        <f t="shared" si="47"/>
        <v>4047</v>
      </c>
      <c r="O133" s="1">
        <f t="shared" si="48"/>
        <v>5948</v>
      </c>
      <c r="P133" s="1">
        <v>293</v>
      </c>
      <c r="Q133" s="1">
        <v>32</v>
      </c>
      <c r="X133" s="1">
        <v>2</v>
      </c>
      <c r="Y133" s="1">
        <v>1</v>
      </c>
      <c r="AG133" t="str">
        <f t="shared" si="49"/>
        <v>Southbury</v>
      </c>
      <c r="AH133" t="s">
        <v>1488</v>
      </c>
      <c r="AI133" s="9">
        <v>5</v>
      </c>
      <c r="AK133" s="99">
        <v>9</v>
      </c>
      <c r="AL133" s="97">
        <v>9</v>
      </c>
      <c r="AM133" s="97">
        <v>110</v>
      </c>
      <c r="AN133" s="96">
        <v>69640</v>
      </c>
      <c r="AO133" s="96">
        <f t="shared" si="50"/>
        <v>9009</v>
      </c>
      <c r="AP133" t="s">
        <v>1274</v>
      </c>
      <c r="AQ133">
        <f t="shared" si="44"/>
        <v>969640</v>
      </c>
      <c r="AS133" s="1">
        <v>3979</v>
      </c>
      <c r="AT133" s="1">
        <v>68</v>
      </c>
      <c r="AU133" s="1">
        <v>5782</v>
      </c>
      <c r="AV133" s="1">
        <v>166</v>
      </c>
    </row>
    <row r="134" spans="1:48" hidden="1" outlineLevel="1" x14ac:dyDescent="0.2">
      <c r="A134" t="s">
        <v>825</v>
      </c>
      <c r="B134" s="9" t="s">
        <v>723</v>
      </c>
      <c r="C134" s="1">
        <f t="shared" si="36"/>
        <v>20555</v>
      </c>
      <c r="D134" s="7">
        <f t="shared" si="41"/>
        <v>2</v>
      </c>
      <c r="E134" s="7">
        <f t="shared" si="42"/>
        <v>1</v>
      </c>
      <c r="F134" s="7">
        <f t="shared" si="43"/>
        <v>3</v>
      </c>
      <c r="G134" s="1">
        <f t="shared" si="45"/>
        <v>4605</v>
      </c>
      <c r="H134" s="2">
        <f t="shared" si="46"/>
        <v>0.22403308197518851</v>
      </c>
      <c r="I134" s="8"/>
      <c r="J134" s="2">
        <f t="shared" si="37"/>
        <v>0.36151787886159087</v>
      </c>
      <c r="K134" s="2">
        <f t="shared" si="38"/>
        <v>0.58555096083677938</v>
      </c>
      <c r="L134" s="2">
        <f t="shared" si="39"/>
        <v>4.7628314278764294E-2</v>
      </c>
      <c r="M134" s="2">
        <f t="shared" si="40"/>
        <v>5.302846022865404E-3</v>
      </c>
      <c r="N134" s="1">
        <f t="shared" si="47"/>
        <v>7431</v>
      </c>
      <c r="O134" s="1">
        <f t="shared" si="48"/>
        <v>12036</v>
      </c>
      <c r="P134" s="1">
        <v>979</v>
      </c>
      <c r="Q134" s="1">
        <v>86</v>
      </c>
      <c r="X134" s="1">
        <v>23</v>
      </c>
      <c r="Y134" s="1">
        <v>0</v>
      </c>
      <c r="AG134" t="str">
        <f t="shared" si="49"/>
        <v>Southington</v>
      </c>
      <c r="AH134" t="s">
        <v>1324</v>
      </c>
      <c r="AI134" s="9">
        <v>1</v>
      </c>
      <c r="AK134" s="99">
        <v>9</v>
      </c>
      <c r="AL134" s="97">
        <v>3</v>
      </c>
      <c r="AM134" s="97">
        <v>115</v>
      </c>
      <c r="AN134" s="96">
        <v>70550</v>
      </c>
      <c r="AO134" s="96">
        <f t="shared" si="50"/>
        <v>9003</v>
      </c>
      <c r="AP134" t="s">
        <v>1274</v>
      </c>
      <c r="AQ134">
        <f t="shared" si="44"/>
        <v>970550</v>
      </c>
      <c r="AS134" s="1">
        <v>7234</v>
      </c>
      <c r="AT134" s="1">
        <v>197</v>
      </c>
      <c r="AU134" s="1">
        <v>11607</v>
      </c>
      <c r="AV134" s="1">
        <v>429</v>
      </c>
    </row>
    <row r="135" spans="1:48" hidden="1" outlineLevel="1" x14ac:dyDescent="0.2">
      <c r="A135" t="s">
        <v>826</v>
      </c>
      <c r="B135" s="9" t="s">
        <v>723</v>
      </c>
      <c r="C135" s="1">
        <f t="shared" si="36"/>
        <v>1274</v>
      </c>
      <c r="D135" s="7">
        <f t="shared" si="41"/>
        <v>2</v>
      </c>
      <c r="E135" s="7">
        <f t="shared" si="42"/>
        <v>1</v>
      </c>
      <c r="F135" s="7">
        <f t="shared" si="43"/>
        <v>3</v>
      </c>
      <c r="G135" s="1">
        <f t="shared" si="45"/>
        <v>339</v>
      </c>
      <c r="H135" s="2">
        <f t="shared" si="46"/>
        <v>0.26609105180533754</v>
      </c>
      <c r="I135" s="8"/>
      <c r="J135" s="2">
        <f t="shared" si="37"/>
        <v>0.33516483516483514</v>
      </c>
      <c r="K135" s="2">
        <f t="shared" si="38"/>
        <v>0.60125588697017274</v>
      </c>
      <c r="L135" s="2">
        <f t="shared" si="39"/>
        <v>5.2590266875981159E-2</v>
      </c>
      <c r="M135" s="2">
        <f t="shared" si="40"/>
        <v>1.0989010989011019E-2</v>
      </c>
      <c r="N135" s="1">
        <f t="shared" si="47"/>
        <v>427</v>
      </c>
      <c r="O135" s="1">
        <f t="shared" si="48"/>
        <v>766</v>
      </c>
      <c r="P135" s="1">
        <v>67</v>
      </c>
      <c r="Q135" s="1">
        <v>11</v>
      </c>
      <c r="X135" s="1">
        <v>3</v>
      </c>
      <c r="Y135" s="1">
        <v>0</v>
      </c>
      <c r="AG135" t="str">
        <f t="shared" si="49"/>
        <v>Sprague</v>
      </c>
      <c r="AH135" t="s">
        <v>1489</v>
      </c>
      <c r="AI135" s="9">
        <v>2</v>
      </c>
      <c r="AK135" s="99">
        <v>9</v>
      </c>
      <c r="AL135" s="97">
        <v>11</v>
      </c>
      <c r="AM135" s="97">
        <v>90</v>
      </c>
      <c r="AN135" s="96">
        <v>71670</v>
      </c>
      <c r="AO135" s="96">
        <f t="shared" si="50"/>
        <v>9011</v>
      </c>
      <c r="AP135" t="s">
        <v>1274</v>
      </c>
      <c r="AQ135">
        <f t="shared" si="44"/>
        <v>971670</v>
      </c>
      <c r="AS135" s="1">
        <v>407</v>
      </c>
      <c r="AT135" s="1">
        <v>20</v>
      </c>
      <c r="AU135" s="1">
        <v>725</v>
      </c>
      <c r="AV135" s="1">
        <v>41</v>
      </c>
    </row>
    <row r="136" spans="1:48" hidden="1" outlineLevel="1" x14ac:dyDescent="0.2">
      <c r="A136" t="s">
        <v>1899</v>
      </c>
      <c r="B136" s="9" t="s">
        <v>723</v>
      </c>
      <c r="C136" s="1">
        <f t="shared" si="36"/>
        <v>5067</v>
      </c>
      <c r="D136" s="7">
        <f t="shared" si="41"/>
        <v>2</v>
      </c>
      <c r="E136" s="7">
        <f t="shared" si="42"/>
        <v>1</v>
      </c>
      <c r="F136" s="7">
        <f t="shared" si="43"/>
        <v>3</v>
      </c>
      <c r="G136" s="1">
        <f t="shared" si="45"/>
        <v>986</v>
      </c>
      <c r="H136" s="2">
        <f t="shared" si="46"/>
        <v>0.19459246102230116</v>
      </c>
      <c r="I136" s="8"/>
      <c r="J136" s="2">
        <f t="shared" si="37"/>
        <v>0.36451549240181569</v>
      </c>
      <c r="K136" s="2">
        <f t="shared" si="38"/>
        <v>0.55910795342411679</v>
      </c>
      <c r="L136" s="2">
        <f t="shared" si="39"/>
        <v>6.5324649694099068E-2</v>
      </c>
      <c r="M136" s="2">
        <f t="shared" si="40"/>
        <v>1.1051904479968455E-2</v>
      </c>
      <c r="N136" s="1">
        <f t="shared" si="47"/>
        <v>1847</v>
      </c>
      <c r="O136" s="1">
        <f t="shared" si="48"/>
        <v>2833</v>
      </c>
      <c r="P136" s="1">
        <v>331</v>
      </c>
      <c r="Q136" s="1">
        <v>52</v>
      </c>
      <c r="X136" s="1">
        <v>4</v>
      </c>
      <c r="Y136" s="1">
        <v>0</v>
      </c>
      <c r="AG136" t="str">
        <f t="shared" si="49"/>
        <v>Stafford</v>
      </c>
      <c r="AH136" t="s">
        <v>1796</v>
      </c>
      <c r="AI136" s="9">
        <v>2</v>
      </c>
      <c r="AK136" s="99">
        <v>9</v>
      </c>
      <c r="AL136" s="97">
        <v>13</v>
      </c>
      <c r="AM136" s="97">
        <v>45</v>
      </c>
      <c r="AN136" s="96">
        <v>72090</v>
      </c>
      <c r="AO136" s="96">
        <f t="shared" si="50"/>
        <v>9013</v>
      </c>
      <c r="AP136" t="s">
        <v>1274</v>
      </c>
      <c r="AQ136">
        <f t="shared" si="44"/>
        <v>972090</v>
      </c>
      <c r="AS136" s="1">
        <v>1780</v>
      </c>
      <c r="AT136" s="1">
        <v>67</v>
      </c>
      <c r="AU136" s="1">
        <v>2725</v>
      </c>
      <c r="AV136" s="1">
        <v>108</v>
      </c>
    </row>
    <row r="137" spans="1:48" hidden="1" outlineLevel="1" x14ac:dyDescent="0.2">
      <c r="A137" t="s">
        <v>1031</v>
      </c>
      <c r="B137" s="9" t="s">
        <v>723</v>
      </c>
      <c r="C137" s="1">
        <f t="shared" si="36"/>
        <v>43525</v>
      </c>
      <c r="D137" s="7">
        <f t="shared" si="41"/>
        <v>1</v>
      </c>
      <c r="E137" s="7">
        <f t="shared" si="42"/>
        <v>2</v>
      </c>
      <c r="F137" s="7">
        <f t="shared" si="43"/>
        <v>3</v>
      </c>
      <c r="G137" s="1">
        <f t="shared" si="45"/>
        <v>11969</v>
      </c>
      <c r="H137" s="2">
        <f t="shared" si="46"/>
        <v>0.27499138426191844</v>
      </c>
      <c r="I137" s="8"/>
      <c r="J137" s="2">
        <f t="shared" si="37"/>
        <v>0.63060310166570932</v>
      </c>
      <c r="K137" s="2">
        <f t="shared" si="38"/>
        <v>0.35561171740379094</v>
      </c>
      <c r="L137" s="2">
        <f t="shared" si="39"/>
        <v>8.9603676048248138E-3</v>
      </c>
      <c r="M137" s="2">
        <f t="shared" si="40"/>
        <v>4.824813325674927E-3</v>
      </c>
      <c r="N137" s="1">
        <f t="shared" si="47"/>
        <v>27447</v>
      </c>
      <c r="O137" s="1">
        <f t="shared" si="48"/>
        <v>15478</v>
      </c>
      <c r="P137" s="1">
        <v>390</v>
      </c>
      <c r="Q137" s="1">
        <v>174</v>
      </c>
      <c r="X137" s="1">
        <v>36</v>
      </c>
      <c r="Y137" s="1">
        <v>0</v>
      </c>
      <c r="AG137" t="str">
        <f t="shared" si="49"/>
        <v>Stamford</v>
      </c>
      <c r="AH137" t="s">
        <v>671</v>
      </c>
      <c r="AI137" s="9">
        <v>4</v>
      </c>
      <c r="AK137" s="99">
        <v>9</v>
      </c>
      <c r="AL137" s="97">
        <v>1</v>
      </c>
      <c r="AM137" s="97">
        <v>90</v>
      </c>
      <c r="AN137" s="96">
        <v>73070</v>
      </c>
      <c r="AO137" s="96">
        <f t="shared" si="50"/>
        <v>9001</v>
      </c>
      <c r="AP137" t="s">
        <v>1274</v>
      </c>
      <c r="AQ137">
        <f t="shared" si="44"/>
        <v>973070</v>
      </c>
      <c r="AS137" s="1">
        <v>27048</v>
      </c>
      <c r="AT137" s="1">
        <v>399</v>
      </c>
      <c r="AU137" s="1">
        <v>14913</v>
      </c>
      <c r="AV137" s="1">
        <v>565</v>
      </c>
    </row>
    <row r="138" spans="1:48" hidden="1" outlineLevel="1" x14ac:dyDescent="0.2">
      <c r="A138" t="s">
        <v>1668</v>
      </c>
      <c r="B138" s="9" t="s">
        <v>723</v>
      </c>
      <c r="C138" s="1">
        <f t="shared" si="36"/>
        <v>1314</v>
      </c>
      <c r="D138" s="7">
        <f t="shared" si="41"/>
        <v>2</v>
      </c>
      <c r="E138" s="7">
        <f t="shared" si="42"/>
        <v>1</v>
      </c>
      <c r="F138" s="7">
        <f t="shared" si="43"/>
        <v>3</v>
      </c>
      <c r="G138" s="1">
        <f t="shared" si="45"/>
        <v>486</v>
      </c>
      <c r="H138" s="2">
        <f t="shared" si="46"/>
        <v>0.36986301369863012</v>
      </c>
      <c r="I138" s="8"/>
      <c r="J138" s="2">
        <f t="shared" si="37"/>
        <v>0.28767123287671231</v>
      </c>
      <c r="K138" s="2">
        <f t="shared" si="38"/>
        <v>0.65753424657534243</v>
      </c>
      <c r="L138" s="2">
        <f t="shared" si="39"/>
        <v>4.7945205479452052E-2</v>
      </c>
      <c r="M138" s="2">
        <f t="shared" si="40"/>
        <v>6.8493150684931503E-3</v>
      </c>
      <c r="N138" s="1">
        <f t="shared" si="47"/>
        <v>378</v>
      </c>
      <c r="O138" s="1">
        <f t="shared" si="48"/>
        <v>864</v>
      </c>
      <c r="P138" s="1">
        <v>63</v>
      </c>
      <c r="Q138" s="1">
        <v>6</v>
      </c>
      <c r="X138" s="1">
        <v>3</v>
      </c>
      <c r="Y138" s="1">
        <v>0</v>
      </c>
      <c r="AG138" t="str">
        <f t="shared" si="49"/>
        <v>Sterling</v>
      </c>
      <c r="AH138" t="s">
        <v>2145</v>
      </c>
      <c r="AI138" s="9">
        <v>2</v>
      </c>
      <c r="AK138" s="99">
        <v>9</v>
      </c>
      <c r="AL138" s="97">
        <v>15</v>
      </c>
      <c r="AM138" s="97">
        <v>60</v>
      </c>
      <c r="AN138" s="96">
        <v>73420</v>
      </c>
      <c r="AO138" s="96">
        <f t="shared" si="50"/>
        <v>9015</v>
      </c>
      <c r="AP138" t="s">
        <v>1274</v>
      </c>
      <c r="AQ138">
        <f t="shared" si="44"/>
        <v>973420</v>
      </c>
      <c r="AS138" s="1">
        <v>360</v>
      </c>
      <c r="AT138" s="1">
        <v>18</v>
      </c>
      <c r="AU138" s="1">
        <v>815</v>
      </c>
      <c r="AV138" s="1">
        <v>49</v>
      </c>
    </row>
    <row r="139" spans="1:48" hidden="1" outlineLevel="1" x14ac:dyDescent="0.2">
      <c r="A139" t="s">
        <v>1625</v>
      </c>
      <c r="B139" s="9" t="s">
        <v>723</v>
      </c>
      <c r="C139" s="1">
        <f t="shared" si="36"/>
        <v>9284</v>
      </c>
      <c r="D139" s="7">
        <f t="shared" si="41"/>
        <v>1</v>
      </c>
      <c r="E139" s="7">
        <f t="shared" si="42"/>
        <v>2</v>
      </c>
      <c r="F139" s="7">
        <f t="shared" si="43"/>
        <v>3</v>
      </c>
      <c r="G139" s="1">
        <f t="shared" si="45"/>
        <v>864</v>
      </c>
      <c r="H139" s="2">
        <f t="shared" si="46"/>
        <v>9.3063334769495909E-2</v>
      </c>
      <c r="I139" s="8"/>
      <c r="J139" s="2">
        <f t="shared" si="37"/>
        <v>0.50452391210685055</v>
      </c>
      <c r="K139" s="2">
        <f t="shared" si="38"/>
        <v>0.41146057733735458</v>
      </c>
      <c r="L139" s="2">
        <f t="shared" si="39"/>
        <v>7.9383886255924171E-2</v>
      </c>
      <c r="M139" s="2">
        <f t="shared" si="40"/>
        <v>4.6316242998706986E-3</v>
      </c>
      <c r="N139" s="1">
        <f t="shared" si="47"/>
        <v>4684</v>
      </c>
      <c r="O139" s="1">
        <f t="shared" si="48"/>
        <v>3820</v>
      </c>
      <c r="P139" s="1">
        <v>737</v>
      </c>
      <c r="Q139" s="1">
        <v>39</v>
      </c>
      <c r="X139" s="1">
        <v>4</v>
      </c>
      <c r="Y139" s="1">
        <v>0</v>
      </c>
      <c r="AG139" t="str">
        <f t="shared" si="49"/>
        <v>Stonington</v>
      </c>
      <c r="AH139" t="s">
        <v>1489</v>
      </c>
      <c r="AI139" s="9">
        <v>2</v>
      </c>
      <c r="AK139" s="99">
        <v>9</v>
      </c>
      <c r="AL139" s="97">
        <v>11</v>
      </c>
      <c r="AM139" s="97">
        <v>95</v>
      </c>
      <c r="AN139" s="96">
        <v>73770</v>
      </c>
      <c r="AO139" s="96">
        <f t="shared" si="50"/>
        <v>9011</v>
      </c>
      <c r="AP139" t="s">
        <v>1274</v>
      </c>
      <c r="AQ139">
        <f t="shared" si="44"/>
        <v>973770</v>
      </c>
      <c r="AS139" s="1">
        <v>4605</v>
      </c>
      <c r="AT139" s="1">
        <v>79</v>
      </c>
      <c r="AU139" s="1">
        <v>3663</v>
      </c>
      <c r="AV139" s="1">
        <v>157</v>
      </c>
    </row>
    <row r="140" spans="1:48" hidden="1" outlineLevel="1" x14ac:dyDescent="0.2">
      <c r="A140" t="s">
        <v>2056</v>
      </c>
      <c r="B140" s="9" t="s">
        <v>723</v>
      </c>
      <c r="C140" s="1">
        <f t="shared" si="36"/>
        <v>21281</v>
      </c>
      <c r="D140" s="7">
        <f t="shared" si="41"/>
        <v>1</v>
      </c>
      <c r="E140" s="7">
        <f t="shared" si="42"/>
        <v>2</v>
      </c>
      <c r="F140" s="7">
        <f t="shared" si="43"/>
        <v>3</v>
      </c>
      <c r="G140" s="1">
        <f t="shared" si="45"/>
        <v>1821</v>
      </c>
      <c r="H140" s="2">
        <f t="shared" si="46"/>
        <v>8.5569287157558391E-2</v>
      </c>
      <c r="I140" s="8"/>
      <c r="J140" s="2">
        <f t="shared" si="37"/>
        <v>0.53113105587143461</v>
      </c>
      <c r="K140" s="2">
        <f t="shared" si="38"/>
        <v>0.44556176871387621</v>
      </c>
      <c r="L140" s="2">
        <f t="shared" si="39"/>
        <v>1.7527371834030355E-2</v>
      </c>
      <c r="M140" s="2">
        <f t="shared" si="40"/>
        <v>5.7798035806588301E-3</v>
      </c>
      <c r="N140" s="1">
        <f t="shared" si="47"/>
        <v>11303</v>
      </c>
      <c r="O140" s="1">
        <f t="shared" si="48"/>
        <v>9482</v>
      </c>
      <c r="P140" s="1">
        <v>373</v>
      </c>
      <c r="Q140" s="1">
        <v>105</v>
      </c>
      <c r="X140" s="1">
        <v>15</v>
      </c>
      <c r="Y140" s="1">
        <v>3</v>
      </c>
      <c r="AG140" t="str">
        <f t="shared" si="49"/>
        <v>Stratford</v>
      </c>
      <c r="AH140" t="s">
        <v>671</v>
      </c>
      <c r="AI140" s="9">
        <v>3</v>
      </c>
      <c r="AK140" s="99">
        <v>9</v>
      </c>
      <c r="AL140" s="97">
        <v>1</v>
      </c>
      <c r="AM140" s="97">
        <v>95</v>
      </c>
      <c r="AN140" s="96">
        <v>74190</v>
      </c>
      <c r="AO140" s="96">
        <f t="shared" si="50"/>
        <v>9001</v>
      </c>
      <c r="AP140" t="s">
        <v>1274</v>
      </c>
      <c r="AQ140">
        <f t="shared" si="44"/>
        <v>974190</v>
      </c>
      <c r="AS140" s="1">
        <v>11027</v>
      </c>
      <c r="AT140" s="1">
        <v>276</v>
      </c>
      <c r="AU140" s="1">
        <v>9108</v>
      </c>
      <c r="AV140" s="1">
        <v>374</v>
      </c>
    </row>
    <row r="141" spans="1:48" hidden="1" outlineLevel="1" x14ac:dyDescent="0.2">
      <c r="A141" t="s">
        <v>584</v>
      </c>
      <c r="B141" s="9" t="s">
        <v>723</v>
      </c>
      <c r="C141" s="1">
        <f t="shared" si="36"/>
        <v>6479</v>
      </c>
      <c r="D141" s="7">
        <f t="shared" si="41"/>
        <v>2</v>
      </c>
      <c r="E141" s="7">
        <f t="shared" si="42"/>
        <v>1</v>
      </c>
      <c r="F141" s="7">
        <f t="shared" si="43"/>
        <v>3</v>
      </c>
      <c r="G141" s="1">
        <f t="shared" si="45"/>
        <v>1166</v>
      </c>
      <c r="H141" s="2">
        <f t="shared" si="46"/>
        <v>0.17996604414261461</v>
      </c>
      <c r="I141" s="8"/>
      <c r="J141" s="2">
        <f t="shared" si="37"/>
        <v>0.37860780984719866</v>
      </c>
      <c r="K141" s="2">
        <f t="shared" si="38"/>
        <v>0.5585738539898133</v>
      </c>
      <c r="L141" s="2">
        <f t="shared" si="39"/>
        <v>5.7879302361475538E-2</v>
      </c>
      <c r="M141" s="2">
        <f t="shared" si="40"/>
        <v>4.9390338015125046E-3</v>
      </c>
      <c r="N141" s="1">
        <f t="shared" si="47"/>
        <v>2453</v>
      </c>
      <c r="O141" s="1">
        <f t="shared" si="48"/>
        <v>3619</v>
      </c>
      <c r="P141" s="1">
        <v>375</v>
      </c>
      <c r="Q141" s="1">
        <v>25</v>
      </c>
      <c r="X141" s="1">
        <v>7</v>
      </c>
      <c r="Y141" s="1">
        <v>0</v>
      </c>
      <c r="AG141" t="str">
        <f t="shared" si="49"/>
        <v>Suffield</v>
      </c>
      <c r="AH141" t="s">
        <v>1324</v>
      </c>
      <c r="AI141" s="9">
        <v>2</v>
      </c>
      <c r="AK141" s="99">
        <v>9</v>
      </c>
      <c r="AL141" s="97">
        <v>3</v>
      </c>
      <c r="AM141" s="97">
        <v>125</v>
      </c>
      <c r="AN141" s="96">
        <v>74540</v>
      </c>
      <c r="AO141" s="96">
        <f t="shared" si="50"/>
        <v>9003</v>
      </c>
      <c r="AP141" t="s">
        <v>1274</v>
      </c>
      <c r="AQ141">
        <f t="shared" si="44"/>
        <v>974540</v>
      </c>
      <c r="AS141" s="1">
        <v>2399</v>
      </c>
      <c r="AT141" s="1">
        <v>54</v>
      </c>
      <c r="AU141" s="1">
        <v>3486</v>
      </c>
      <c r="AV141" s="1">
        <v>133</v>
      </c>
    </row>
    <row r="142" spans="1:48" hidden="1" outlineLevel="1" x14ac:dyDescent="0.2">
      <c r="A142" t="s">
        <v>2346</v>
      </c>
      <c r="B142" s="9" t="s">
        <v>723</v>
      </c>
      <c r="C142" s="1">
        <f t="shared" si="36"/>
        <v>3425</v>
      </c>
      <c r="D142" s="7">
        <f t="shared" si="41"/>
        <v>2</v>
      </c>
      <c r="E142" s="7">
        <f t="shared" si="42"/>
        <v>1</v>
      </c>
      <c r="F142" s="7">
        <f t="shared" si="43"/>
        <v>3</v>
      </c>
      <c r="G142" s="1">
        <f t="shared" si="45"/>
        <v>1532</v>
      </c>
      <c r="H142" s="2">
        <f t="shared" si="46"/>
        <v>0.44729927007299269</v>
      </c>
      <c r="I142" s="8"/>
      <c r="J142" s="2">
        <f t="shared" si="37"/>
        <v>0.25138686131386861</v>
      </c>
      <c r="K142" s="2">
        <f t="shared" si="38"/>
        <v>0.69868613138686131</v>
      </c>
      <c r="L142" s="2">
        <f t="shared" si="39"/>
        <v>4.3211678832116789E-2</v>
      </c>
      <c r="M142" s="2">
        <f t="shared" si="40"/>
        <v>6.7153284671533434E-3</v>
      </c>
      <c r="N142" s="1">
        <f t="shared" si="47"/>
        <v>861</v>
      </c>
      <c r="O142" s="1">
        <f t="shared" si="48"/>
        <v>2393</v>
      </c>
      <c r="P142" s="1">
        <v>148</v>
      </c>
      <c r="Q142" s="1">
        <v>19</v>
      </c>
      <c r="X142" s="1">
        <v>4</v>
      </c>
      <c r="Y142" s="1">
        <v>0</v>
      </c>
      <c r="AG142" t="str">
        <f t="shared" si="49"/>
        <v>Thomaston</v>
      </c>
      <c r="AH142" t="s">
        <v>1002</v>
      </c>
      <c r="AI142" s="9">
        <v>5</v>
      </c>
      <c r="AK142" s="99">
        <v>9</v>
      </c>
      <c r="AL142" s="97">
        <v>5</v>
      </c>
      <c r="AM142" s="97">
        <v>100</v>
      </c>
      <c r="AN142" s="96">
        <v>75730</v>
      </c>
      <c r="AO142" s="96">
        <f t="shared" si="50"/>
        <v>9005</v>
      </c>
      <c r="AP142" t="s">
        <v>1274</v>
      </c>
      <c r="AQ142">
        <f t="shared" si="44"/>
        <v>975730</v>
      </c>
      <c r="AS142" s="1">
        <v>831</v>
      </c>
      <c r="AT142" s="1">
        <v>30</v>
      </c>
      <c r="AU142" s="1">
        <v>2330</v>
      </c>
      <c r="AV142" s="1">
        <v>63</v>
      </c>
    </row>
    <row r="143" spans="1:48" hidden="1" outlineLevel="1" x14ac:dyDescent="0.2">
      <c r="A143" t="s">
        <v>585</v>
      </c>
      <c r="B143" s="9" t="s">
        <v>723</v>
      </c>
      <c r="C143" s="1">
        <f t="shared" si="36"/>
        <v>3700</v>
      </c>
      <c r="D143" s="7">
        <f t="shared" si="41"/>
        <v>2</v>
      </c>
      <c r="E143" s="7">
        <f t="shared" si="42"/>
        <v>1</v>
      </c>
      <c r="F143" s="7">
        <f t="shared" si="43"/>
        <v>3</v>
      </c>
      <c r="G143" s="1">
        <f t="shared" si="45"/>
        <v>962</v>
      </c>
      <c r="H143" s="2">
        <f t="shared" si="46"/>
        <v>0.26</v>
      </c>
      <c r="I143" s="8"/>
      <c r="J143" s="2">
        <f t="shared" si="37"/>
        <v>0.34162162162162163</v>
      </c>
      <c r="K143" s="2">
        <f t="shared" si="38"/>
        <v>0.60162162162162158</v>
      </c>
      <c r="L143" s="2">
        <f t="shared" si="39"/>
        <v>4.6756756756756758E-2</v>
      </c>
      <c r="M143" s="2">
        <f t="shared" si="40"/>
        <v>9.9999999999999742E-3</v>
      </c>
      <c r="N143" s="1">
        <f t="shared" si="47"/>
        <v>1264</v>
      </c>
      <c r="O143" s="1">
        <f t="shared" si="48"/>
        <v>2226</v>
      </c>
      <c r="P143" s="1">
        <v>173</v>
      </c>
      <c r="Q143" s="1">
        <v>31</v>
      </c>
      <c r="X143" s="1">
        <v>6</v>
      </c>
      <c r="Y143" s="1">
        <v>0</v>
      </c>
      <c r="AG143" t="str">
        <f t="shared" si="49"/>
        <v>Thompson</v>
      </c>
      <c r="AH143" t="s">
        <v>2145</v>
      </c>
      <c r="AI143" s="9">
        <v>2</v>
      </c>
      <c r="AK143" s="99">
        <v>9</v>
      </c>
      <c r="AL143" s="97">
        <v>15</v>
      </c>
      <c r="AM143" s="97">
        <v>65</v>
      </c>
      <c r="AN143" s="96">
        <v>75870</v>
      </c>
      <c r="AO143" s="96">
        <f t="shared" si="50"/>
        <v>9015</v>
      </c>
      <c r="AP143" t="s">
        <v>1274</v>
      </c>
      <c r="AQ143">
        <f t="shared" si="44"/>
        <v>975870</v>
      </c>
      <c r="AS143" s="1">
        <v>1222</v>
      </c>
      <c r="AT143" s="1">
        <v>42</v>
      </c>
      <c r="AU143" s="1">
        <v>2086</v>
      </c>
      <c r="AV143" s="1">
        <v>140</v>
      </c>
    </row>
    <row r="144" spans="1:48" hidden="1" outlineLevel="1" x14ac:dyDescent="0.2">
      <c r="A144" t="s">
        <v>1796</v>
      </c>
      <c r="B144" s="9" t="s">
        <v>723</v>
      </c>
      <c r="C144" s="1">
        <f t="shared" si="36"/>
        <v>7470</v>
      </c>
      <c r="D144" s="7">
        <f t="shared" si="41"/>
        <v>2</v>
      </c>
      <c r="E144" s="7">
        <f t="shared" si="42"/>
        <v>1</v>
      </c>
      <c r="F144" s="7">
        <f t="shared" si="43"/>
        <v>3</v>
      </c>
      <c r="G144" s="1">
        <f t="shared" si="45"/>
        <v>692</v>
      </c>
      <c r="H144" s="2">
        <f t="shared" si="46"/>
        <v>9.2637215528781791E-2</v>
      </c>
      <c r="I144" s="8"/>
      <c r="J144" s="2">
        <f t="shared" si="37"/>
        <v>0.41994645247657297</v>
      </c>
      <c r="K144" s="2">
        <f t="shared" si="38"/>
        <v>0.51258366800535471</v>
      </c>
      <c r="L144" s="2">
        <f t="shared" si="39"/>
        <v>6.1981258366800539E-2</v>
      </c>
      <c r="M144" s="2">
        <f t="shared" si="40"/>
        <v>5.4886211512717234E-3</v>
      </c>
      <c r="N144" s="1">
        <f t="shared" si="47"/>
        <v>3137</v>
      </c>
      <c r="O144" s="1">
        <f t="shared" si="48"/>
        <v>3829</v>
      </c>
      <c r="P144" s="1">
        <v>463</v>
      </c>
      <c r="Q144" s="1">
        <v>35</v>
      </c>
      <c r="X144" s="1">
        <v>6</v>
      </c>
      <c r="Y144" s="1">
        <v>0</v>
      </c>
      <c r="AG144" t="str">
        <f t="shared" si="49"/>
        <v>Tolland</v>
      </c>
      <c r="AH144" t="s">
        <v>1796</v>
      </c>
      <c r="AI144" s="9">
        <v>2</v>
      </c>
      <c r="AK144" s="99">
        <v>9</v>
      </c>
      <c r="AL144" s="97">
        <v>13</v>
      </c>
      <c r="AM144" s="97">
        <v>50</v>
      </c>
      <c r="AN144" s="96">
        <v>76290</v>
      </c>
      <c r="AO144" s="96">
        <f t="shared" si="50"/>
        <v>9013</v>
      </c>
      <c r="AP144" t="s">
        <v>1274</v>
      </c>
      <c r="AQ144">
        <f t="shared" si="44"/>
        <v>976290</v>
      </c>
      <c r="AS144" s="1">
        <v>3043</v>
      </c>
      <c r="AT144" s="1">
        <v>94</v>
      </c>
      <c r="AU144" s="1">
        <v>3665</v>
      </c>
      <c r="AV144" s="1">
        <v>164</v>
      </c>
    </row>
    <row r="145" spans="1:48" hidden="1" outlineLevel="1" x14ac:dyDescent="0.2">
      <c r="A145" t="s">
        <v>605</v>
      </c>
      <c r="B145" s="9" t="s">
        <v>723</v>
      </c>
      <c r="C145" s="1">
        <f t="shared" si="36"/>
        <v>12921</v>
      </c>
      <c r="D145" s="7">
        <f t="shared" si="41"/>
        <v>2</v>
      </c>
      <c r="E145" s="7">
        <f t="shared" si="42"/>
        <v>1</v>
      </c>
      <c r="F145" s="7">
        <f t="shared" si="43"/>
        <v>3</v>
      </c>
      <c r="G145" s="1">
        <f t="shared" si="45"/>
        <v>3482</v>
      </c>
      <c r="H145" s="2">
        <f t="shared" si="46"/>
        <v>0.26948378608466839</v>
      </c>
      <c r="I145" s="8"/>
      <c r="J145" s="2">
        <f t="shared" si="37"/>
        <v>0.33557774166086218</v>
      </c>
      <c r="K145" s="2">
        <f t="shared" si="38"/>
        <v>0.60506152774553057</v>
      </c>
      <c r="L145" s="2">
        <f t="shared" si="39"/>
        <v>5.2937079173438588E-2</v>
      </c>
      <c r="M145" s="2">
        <f t="shared" si="40"/>
        <v>6.4236514201686593E-3</v>
      </c>
      <c r="N145" s="1">
        <f t="shared" si="47"/>
        <v>4336</v>
      </c>
      <c r="O145" s="1">
        <f t="shared" si="48"/>
        <v>7818</v>
      </c>
      <c r="P145" s="1">
        <v>684</v>
      </c>
      <c r="Q145" s="1">
        <v>74</v>
      </c>
      <c r="X145" s="1">
        <v>9</v>
      </c>
      <c r="Y145" s="1">
        <v>0</v>
      </c>
      <c r="AG145" t="str">
        <f t="shared" si="49"/>
        <v>Torrington</v>
      </c>
      <c r="AH145" t="s">
        <v>1002</v>
      </c>
      <c r="AI145" s="9">
        <v>0</v>
      </c>
      <c r="AK145" s="99">
        <v>9</v>
      </c>
      <c r="AL145" s="97">
        <v>5</v>
      </c>
      <c r="AM145" s="97">
        <v>105</v>
      </c>
      <c r="AN145" s="96">
        <v>76570</v>
      </c>
      <c r="AO145" s="96">
        <f t="shared" si="50"/>
        <v>9005</v>
      </c>
      <c r="AP145" t="s">
        <v>1274</v>
      </c>
      <c r="AQ145">
        <f t="shared" si="44"/>
        <v>976570</v>
      </c>
      <c r="AS145" s="1">
        <v>4192</v>
      </c>
      <c r="AT145" s="1">
        <v>144</v>
      </c>
      <c r="AU145" s="1">
        <v>7521</v>
      </c>
      <c r="AV145" s="1">
        <v>297</v>
      </c>
    </row>
    <row r="146" spans="1:48" hidden="1" outlineLevel="1" x14ac:dyDescent="0.2">
      <c r="A146" t="s">
        <v>366</v>
      </c>
      <c r="B146" s="9" t="s">
        <v>723</v>
      </c>
      <c r="C146" s="1">
        <f t="shared" si="36"/>
        <v>17062</v>
      </c>
      <c r="D146" s="7">
        <f t="shared" si="41"/>
        <v>2</v>
      </c>
      <c r="E146" s="7">
        <f t="shared" si="42"/>
        <v>1</v>
      </c>
      <c r="F146" s="7">
        <f t="shared" si="43"/>
        <v>3</v>
      </c>
      <c r="G146" s="1">
        <f t="shared" si="45"/>
        <v>2165</v>
      </c>
      <c r="H146" s="2">
        <f t="shared" si="46"/>
        <v>0.12689016527956865</v>
      </c>
      <c r="I146" s="8"/>
      <c r="J146" s="2">
        <f t="shared" si="37"/>
        <v>0.42697221896612353</v>
      </c>
      <c r="K146" s="2">
        <f t="shared" si="38"/>
        <v>0.55386238424569223</v>
      </c>
      <c r="L146" s="2">
        <f t="shared" si="39"/>
        <v>1.5297151564881022E-2</v>
      </c>
      <c r="M146" s="2">
        <f t="shared" si="40"/>
        <v>3.8682452233031635E-3</v>
      </c>
      <c r="N146" s="1">
        <f t="shared" si="47"/>
        <v>7285</v>
      </c>
      <c r="O146" s="1">
        <f t="shared" si="48"/>
        <v>9450</v>
      </c>
      <c r="P146" s="1">
        <v>261</v>
      </c>
      <c r="Q146" s="1">
        <v>55</v>
      </c>
      <c r="X146" s="1">
        <v>11</v>
      </c>
      <c r="Y146" s="1">
        <v>0</v>
      </c>
      <c r="AG146" t="str">
        <f t="shared" si="49"/>
        <v>Trumbull</v>
      </c>
      <c r="AH146" t="s">
        <v>671</v>
      </c>
      <c r="AI146" s="9">
        <v>4</v>
      </c>
      <c r="AK146" s="99">
        <v>9</v>
      </c>
      <c r="AL146" s="97">
        <v>1</v>
      </c>
      <c r="AM146" s="97">
        <v>100</v>
      </c>
      <c r="AN146" s="96">
        <v>77200</v>
      </c>
      <c r="AO146" s="96">
        <f t="shared" si="50"/>
        <v>9001</v>
      </c>
      <c r="AP146" t="s">
        <v>1274</v>
      </c>
      <c r="AQ146">
        <f t="shared" si="44"/>
        <v>977200</v>
      </c>
      <c r="AS146" s="1">
        <v>7156</v>
      </c>
      <c r="AT146" s="1">
        <v>129</v>
      </c>
      <c r="AU146" s="1">
        <v>9164</v>
      </c>
      <c r="AV146" s="1">
        <v>286</v>
      </c>
    </row>
    <row r="147" spans="1:48" hidden="1" outlineLevel="1" x14ac:dyDescent="0.2">
      <c r="A147" t="s">
        <v>680</v>
      </c>
      <c r="B147" s="9" t="s">
        <v>723</v>
      </c>
      <c r="C147" s="1">
        <f t="shared" si="36"/>
        <v>468</v>
      </c>
      <c r="D147" s="7">
        <f t="shared" si="41"/>
        <v>2</v>
      </c>
      <c r="E147" s="7">
        <f t="shared" si="42"/>
        <v>1</v>
      </c>
      <c r="F147" s="7">
        <f t="shared" si="43"/>
        <v>3</v>
      </c>
      <c r="G147" s="1">
        <f t="shared" si="45"/>
        <v>95</v>
      </c>
      <c r="H147" s="2">
        <f t="shared" si="46"/>
        <v>0.20299145299145299</v>
      </c>
      <c r="I147" s="8"/>
      <c r="J147" s="2">
        <f t="shared" si="37"/>
        <v>0.36965811965811968</v>
      </c>
      <c r="K147" s="2">
        <f t="shared" si="38"/>
        <v>0.57264957264957261</v>
      </c>
      <c r="L147" s="2">
        <f t="shared" si="39"/>
        <v>5.7692307692307696E-2</v>
      </c>
      <c r="M147" s="2">
        <f t="shared" si="40"/>
        <v>1.3877787807814457E-17</v>
      </c>
      <c r="N147" s="1">
        <f t="shared" si="47"/>
        <v>173</v>
      </c>
      <c r="O147" s="1">
        <f t="shared" si="48"/>
        <v>268</v>
      </c>
      <c r="P147" s="1">
        <v>27</v>
      </c>
      <c r="Q147" s="1">
        <v>0</v>
      </c>
      <c r="X147" s="1">
        <v>0</v>
      </c>
      <c r="Y147" s="1">
        <v>0</v>
      </c>
      <c r="AG147" t="str">
        <f t="shared" si="49"/>
        <v>Union</v>
      </c>
      <c r="AH147" t="s">
        <v>1796</v>
      </c>
      <c r="AI147" s="9">
        <v>2</v>
      </c>
      <c r="AK147" s="99">
        <v>9</v>
      </c>
      <c r="AL147" s="97">
        <v>13</v>
      </c>
      <c r="AM147" s="97">
        <v>55</v>
      </c>
      <c r="AN147" s="96">
        <v>77830</v>
      </c>
      <c r="AO147" s="96">
        <f t="shared" si="50"/>
        <v>9013</v>
      </c>
      <c r="AP147" t="s">
        <v>1274</v>
      </c>
      <c r="AQ147">
        <f t="shared" si="44"/>
        <v>977830</v>
      </c>
      <c r="AS147" s="1">
        <v>167</v>
      </c>
      <c r="AT147" s="1">
        <v>6</v>
      </c>
      <c r="AU147" s="1">
        <v>249</v>
      </c>
      <c r="AV147" s="1">
        <v>19</v>
      </c>
    </row>
    <row r="148" spans="1:48" hidden="1" outlineLevel="1" x14ac:dyDescent="0.2">
      <c r="A148" t="s">
        <v>827</v>
      </c>
      <c r="B148" s="9" t="s">
        <v>723</v>
      </c>
      <c r="C148" s="1">
        <f t="shared" si="36"/>
        <v>11644</v>
      </c>
      <c r="D148" s="7">
        <f t="shared" si="41"/>
        <v>1</v>
      </c>
      <c r="E148" s="7">
        <f t="shared" si="42"/>
        <v>2</v>
      </c>
      <c r="F148" s="7">
        <f t="shared" si="43"/>
        <v>3</v>
      </c>
      <c r="G148" s="1">
        <f t="shared" si="45"/>
        <v>250</v>
      </c>
      <c r="H148" s="2">
        <f t="shared" si="46"/>
        <v>2.1470285125386464E-2</v>
      </c>
      <c r="I148" s="8"/>
      <c r="J148" s="2">
        <f t="shared" si="37"/>
        <v>0.47389213328753005</v>
      </c>
      <c r="K148" s="2">
        <f t="shared" si="38"/>
        <v>0.45242184816214359</v>
      </c>
      <c r="L148" s="2">
        <f t="shared" si="39"/>
        <v>6.6901408450704219E-2</v>
      </c>
      <c r="M148" s="2">
        <f t="shared" si="40"/>
        <v>6.7846100996220848E-3</v>
      </c>
      <c r="N148" s="1">
        <f t="shared" si="47"/>
        <v>5518</v>
      </c>
      <c r="O148" s="1">
        <f t="shared" si="48"/>
        <v>5268</v>
      </c>
      <c r="P148" s="1">
        <v>779</v>
      </c>
      <c r="Q148" s="1">
        <v>67</v>
      </c>
      <c r="X148" s="1">
        <v>12</v>
      </c>
      <c r="Y148" s="1">
        <v>0</v>
      </c>
      <c r="AG148" t="str">
        <f t="shared" si="49"/>
        <v>Vernon</v>
      </c>
      <c r="AH148" t="s">
        <v>1796</v>
      </c>
      <c r="AI148" s="9">
        <v>2</v>
      </c>
      <c r="AK148" s="99">
        <v>9</v>
      </c>
      <c r="AL148" s="97">
        <v>13</v>
      </c>
      <c r="AM148" s="97">
        <v>60</v>
      </c>
      <c r="AN148" s="96">
        <v>78250</v>
      </c>
      <c r="AO148" s="96">
        <f t="shared" si="50"/>
        <v>9013</v>
      </c>
      <c r="AP148" t="s">
        <v>1274</v>
      </c>
      <c r="AQ148">
        <f t="shared" si="44"/>
        <v>978250</v>
      </c>
      <c r="AS148" s="1">
        <v>5333</v>
      </c>
      <c r="AT148" s="1">
        <v>185</v>
      </c>
      <c r="AU148" s="1">
        <v>5054</v>
      </c>
      <c r="AV148" s="1">
        <v>214</v>
      </c>
    </row>
    <row r="149" spans="1:48" hidden="1" outlineLevel="1" x14ac:dyDescent="0.2">
      <c r="A149" t="s">
        <v>2422</v>
      </c>
      <c r="B149" s="9" t="s">
        <v>723</v>
      </c>
      <c r="C149" s="1">
        <f t="shared" si="36"/>
        <v>1217</v>
      </c>
      <c r="D149" s="7">
        <f t="shared" si="41"/>
        <v>2</v>
      </c>
      <c r="E149" s="7">
        <f t="shared" si="42"/>
        <v>1</v>
      </c>
      <c r="F149" s="7">
        <f t="shared" si="43"/>
        <v>3</v>
      </c>
      <c r="G149" s="1">
        <f t="shared" si="45"/>
        <v>398</v>
      </c>
      <c r="H149" s="2">
        <f t="shared" si="46"/>
        <v>0.32703368940016436</v>
      </c>
      <c r="I149" s="8"/>
      <c r="J149" s="2">
        <f t="shared" si="37"/>
        <v>0.30977814297452755</v>
      </c>
      <c r="K149" s="2">
        <f t="shared" si="38"/>
        <v>0.63681183237469186</v>
      </c>
      <c r="L149" s="2">
        <f t="shared" si="39"/>
        <v>4.0262941659819231E-2</v>
      </c>
      <c r="M149" s="2">
        <f t="shared" si="40"/>
        <v>1.3147082990961366E-2</v>
      </c>
      <c r="N149" s="1">
        <f t="shared" si="47"/>
        <v>377</v>
      </c>
      <c r="O149" s="1">
        <f t="shared" si="48"/>
        <v>775</v>
      </c>
      <c r="P149" s="1">
        <v>49</v>
      </c>
      <c r="Q149" s="1">
        <v>16</v>
      </c>
      <c r="X149" s="1">
        <v>0</v>
      </c>
      <c r="Y149" s="1">
        <v>0</v>
      </c>
      <c r="AG149" t="str">
        <f t="shared" si="49"/>
        <v>Voluntown</v>
      </c>
      <c r="AH149" t="s">
        <v>1489</v>
      </c>
      <c r="AI149" s="9">
        <v>2</v>
      </c>
      <c r="AK149" s="99">
        <v>9</v>
      </c>
      <c r="AL149" s="97">
        <v>11</v>
      </c>
      <c r="AM149" s="97">
        <v>100</v>
      </c>
      <c r="AN149" s="96">
        <v>78600</v>
      </c>
      <c r="AO149" s="96">
        <f t="shared" si="50"/>
        <v>9011</v>
      </c>
      <c r="AP149" t="s">
        <v>1274</v>
      </c>
      <c r="AQ149">
        <f t="shared" si="44"/>
        <v>978600</v>
      </c>
      <c r="AS149" s="1">
        <v>357</v>
      </c>
      <c r="AT149" s="1">
        <v>20</v>
      </c>
      <c r="AU149" s="1">
        <v>733</v>
      </c>
      <c r="AV149" s="1">
        <v>42</v>
      </c>
    </row>
    <row r="150" spans="1:48" hidden="1" outlineLevel="1" x14ac:dyDescent="0.2">
      <c r="A150" t="s">
        <v>1398</v>
      </c>
      <c r="B150" s="9" t="s">
        <v>723</v>
      </c>
      <c r="C150" s="1">
        <f t="shared" si="36"/>
        <v>19758</v>
      </c>
      <c r="D150" s="7">
        <f t="shared" si="41"/>
        <v>2</v>
      </c>
      <c r="E150" s="7">
        <f t="shared" si="42"/>
        <v>1</v>
      </c>
      <c r="F150" s="7">
        <f t="shared" si="43"/>
        <v>3</v>
      </c>
      <c r="G150" s="1">
        <f t="shared" si="45"/>
        <v>2631</v>
      </c>
      <c r="H150" s="2">
        <f t="shared" si="46"/>
        <v>0.13316125113877922</v>
      </c>
      <c r="I150" s="8"/>
      <c r="J150" s="2">
        <f t="shared" si="37"/>
        <v>0.41375645308229581</v>
      </c>
      <c r="K150" s="2">
        <f t="shared" si="38"/>
        <v>0.546917704221075</v>
      </c>
      <c r="L150" s="2">
        <f t="shared" si="39"/>
        <v>3.3505415527887439E-2</v>
      </c>
      <c r="M150" s="2">
        <f t="shared" si="40"/>
        <v>5.8204271687417597E-3</v>
      </c>
      <c r="N150" s="1">
        <f t="shared" si="47"/>
        <v>8175</v>
      </c>
      <c r="O150" s="1">
        <f t="shared" si="48"/>
        <v>10806</v>
      </c>
      <c r="P150" s="1">
        <v>662</v>
      </c>
      <c r="Q150" s="1">
        <v>94</v>
      </c>
      <c r="X150" s="1">
        <v>21</v>
      </c>
      <c r="Y150" s="1">
        <v>0</v>
      </c>
      <c r="AG150" t="str">
        <f t="shared" si="49"/>
        <v>Wallingford</v>
      </c>
      <c r="AH150" t="s">
        <v>1488</v>
      </c>
      <c r="AI150" s="9">
        <v>3</v>
      </c>
      <c r="AK150" s="99">
        <v>9</v>
      </c>
      <c r="AL150" s="97">
        <v>9</v>
      </c>
      <c r="AM150" s="97">
        <v>115</v>
      </c>
      <c r="AN150" s="96">
        <v>78740</v>
      </c>
      <c r="AO150" s="96">
        <f t="shared" si="50"/>
        <v>9009</v>
      </c>
      <c r="AP150" t="s">
        <v>1274</v>
      </c>
      <c r="AQ150">
        <f t="shared" si="44"/>
        <v>978740</v>
      </c>
      <c r="AS150" s="1">
        <v>7908</v>
      </c>
      <c r="AT150" s="1">
        <v>267</v>
      </c>
      <c r="AU150" s="1">
        <v>10375</v>
      </c>
      <c r="AV150" s="1">
        <v>431</v>
      </c>
    </row>
    <row r="151" spans="1:48" hidden="1" outlineLevel="1" x14ac:dyDescent="0.2">
      <c r="A151" t="s">
        <v>422</v>
      </c>
      <c r="B151" s="9" t="s">
        <v>723</v>
      </c>
      <c r="C151" s="1">
        <f t="shared" si="36"/>
        <v>767</v>
      </c>
      <c r="D151" s="7">
        <f t="shared" si="41"/>
        <v>2</v>
      </c>
      <c r="E151" s="7">
        <f t="shared" si="42"/>
        <v>1</v>
      </c>
      <c r="F151" s="7">
        <f t="shared" si="43"/>
        <v>3</v>
      </c>
      <c r="G151" s="1">
        <f t="shared" si="45"/>
        <v>133</v>
      </c>
      <c r="H151" s="2">
        <f t="shared" si="46"/>
        <v>0.17340286831812254</v>
      </c>
      <c r="I151" s="8"/>
      <c r="J151" s="2">
        <f t="shared" si="37"/>
        <v>0.38852672750977835</v>
      </c>
      <c r="K151" s="2">
        <f t="shared" si="38"/>
        <v>0.56192959582790092</v>
      </c>
      <c r="L151" s="2">
        <f t="shared" si="39"/>
        <v>4.1720990873533245E-2</v>
      </c>
      <c r="M151" s="2">
        <f t="shared" si="40"/>
        <v>7.8226857887874895E-3</v>
      </c>
      <c r="N151" s="1">
        <f t="shared" si="47"/>
        <v>298</v>
      </c>
      <c r="O151" s="1">
        <f t="shared" si="48"/>
        <v>431</v>
      </c>
      <c r="P151" s="1">
        <v>32</v>
      </c>
      <c r="Q151" s="1">
        <v>5</v>
      </c>
      <c r="X151" s="1">
        <v>1</v>
      </c>
      <c r="Y151" s="1">
        <v>0</v>
      </c>
      <c r="AG151" t="str">
        <f t="shared" si="49"/>
        <v>Warren</v>
      </c>
      <c r="AH151" t="s">
        <v>1002</v>
      </c>
      <c r="AI151" s="9">
        <v>5</v>
      </c>
      <c r="AK151" s="99">
        <v>9</v>
      </c>
      <c r="AL151" s="97">
        <v>5</v>
      </c>
      <c r="AM151" s="97">
        <v>110</v>
      </c>
      <c r="AN151" s="96">
        <v>79510</v>
      </c>
      <c r="AO151" s="96">
        <f t="shared" si="50"/>
        <v>9005</v>
      </c>
      <c r="AP151" t="s">
        <v>1274</v>
      </c>
      <c r="AQ151">
        <f t="shared" si="44"/>
        <v>979510</v>
      </c>
      <c r="AS151" s="1">
        <v>285</v>
      </c>
      <c r="AT151" s="1">
        <v>13</v>
      </c>
      <c r="AU151" s="1">
        <v>413</v>
      </c>
      <c r="AV151" s="1">
        <v>18</v>
      </c>
    </row>
    <row r="152" spans="1:48" hidden="1" outlineLevel="1" x14ac:dyDescent="0.2">
      <c r="A152" t="s">
        <v>257</v>
      </c>
      <c r="B152" s="9" t="s">
        <v>723</v>
      </c>
      <c r="C152" s="1">
        <f t="shared" si="36"/>
        <v>1937</v>
      </c>
      <c r="D152" s="7">
        <f t="shared" si="41"/>
        <v>1</v>
      </c>
      <c r="E152" s="7">
        <f t="shared" si="42"/>
        <v>2</v>
      </c>
      <c r="F152" s="7">
        <f t="shared" si="43"/>
        <v>3</v>
      </c>
      <c r="G152" s="1">
        <f t="shared" si="45"/>
        <v>262</v>
      </c>
      <c r="H152" s="2">
        <f t="shared" si="46"/>
        <v>0.13526071244192051</v>
      </c>
      <c r="I152" s="8"/>
      <c r="J152" s="2">
        <f t="shared" si="37"/>
        <v>0.54568921011874028</v>
      </c>
      <c r="K152" s="2">
        <f t="shared" si="38"/>
        <v>0.41042849767681983</v>
      </c>
      <c r="L152" s="2">
        <f t="shared" si="39"/>
        <v>3.8719669592152811E-2</v>
      </c>
      <c r="M152" s="2">
        <f t="shared" si="40"/>
        <v>5.1626226122870877E-3</v>
      </c>
      <c r="N152" s="1">
        <f t="shared" si="47"/>
        <v>1057</v>
      </c>
      <c r="O152" s="1">
        <f t="shared" si="48"/>
        <v>795</v>
      </c>
      <c r="P152" s="1">
        <v>75</v>
      </c>
      <c r="Q152" s="1">
        <v>8</v>
      </c>
      <c r="X152" s="1">
        <v>2</v>
      </c>
      <c r="Y152" s="1">
        <v>0</v>
      </c>
      <c r="AG152" t="str">
        <f t="shared" si="49"/>
        <v>Washington</v>
      </c>
      <c r="AH152" t="s">
        <v>1002</v>
      </c>
      <c r="AI152" s="9">
        <v>5</v>
      </c>
      <c r="AK152" s="99">
        <v>9</v>
      </c>
      <c r="AL152" s="97">
        <v>5</v>
      </c>
      <c r="AM152" s="97">
        <v>115</v>
      </c>
      <c r="AN152" s="96">
        <v>79720</v>
      </c>
      <c r="AO152" s="96">
        <f t="shared" si="50"/>
        <v>9005</v>
      </c>
      <c r="AP152" t="s">
        <v>1274</v>
      </c>
      <c r="AQ152">
        <f t="shared" si="44"/>
        <v>979720</v>
      </c>
      <c r="AS152" s="1">
        <v>1036</v>
      </c>
      <c r="AT152" s="1">
        <v>21</v>
      </c>
      <c r="AU152" s="1">
        <v>762</v>
      </c>
      <c r="AV152" s="1">
        <v>33</v>
      </c>
    </row>
    <row r="153" spans="1:48" hidden="1" outlineLevel="1" x14ac:dyDescent="0.2">
      <c r="A153" t="s">
        <v>424</v>
      </c>
      <c r="B153" s="9" t="s">
        <v>723</v>
      </c>
      <c r="C153" s="1">
        <f t="shared" si="36"/>
        <v>26362</v>
      </c>
      <c r="D153" s="7">
        <f t="shared" si="41"/>
        <v>1</v>
      </c>
      <c r="E153" s="7">
        <f t="shared" si="42"/>
        <v>2</v>
      </c>
      <c r="F153" s="7">
        <f t="shared" si="43"/>
        <v>3</v>
      </c>
      <c r="G153" s="1">
        <f t="shared" si="45"/>
        <v>3149</v>
      </c>
      <c r="H153" s="2">
        <f t="shared" si="46"/>
        <v>0.11945224186328807</v>
      </c>
      <c r="I153" s="8"/>
      <c r="J153" s="2">
        <f t="shared" si="37"/>
        <v>0.5445337986495713</v>
      </c>
      <c r="K153" s="2">
        <f t="shared" si="38"/>
        <v>0.42508155678628329</v>
      </c>
      <c r="L153" s="2">
        <f t="shared" si="39"/>
        <v>2.496016994158258E-2</v>
      </c>
      <c r="M153" s="2">
        <f t="shared" si="40"/>
        <v>5.4244746225628332E-3</v>
      </c>
      <c r="N153" s="1">
        <f t="shared" si="47"/>
        <v>14355</v>
      </c>
      <c r="O153" s="1">
        <f t="shared" si="48"/>
        <v>11206</v>
      </c>
      <c r="P153" s="1">
        <v>658</v>
      </c>
      <c r="Q153" s="1">
        <v>114</v>
      </c>
      <c r="X153" s="1">
        <v>28</v>
      </c>
      <c r="Y153" s="1">
        <v>1</v>
      </c>
      <c r="AG153" t="str">
        <f t="shared" si="49"/>
        <v>Waterbury</v>
      </c>
      <c r="AH153" t="s">
        <v>1488</v>
      </c>
      <c r="AI153" s="9">
        <v>0</v>
      </c>
      <c r="AK153" s="99">
        <v>9</v>
      </c>
      <c r="AL153" s="97">
        <v>9</v>
      </c>
      <c r="AM153" s="97">
        <v>120</v>
      </c>
      <c r="AN153" s="96">
        <v>80070</v>
      </c>
      <c r="AO153" s="96">
        <f t="shared" si="50"/>
        <v>9009</v>
      </c>
      <c r="AP153" t="s">
        <v>1274</v>
      </c>
      <c r="AQ153">
        <f t="shared" si="44"/>
        <v>980070</v>
      </c>
      <c r="AS153" s="1">
        <v>13986</v>
      </c>
      <c r="AT153" s="1">
        <v>369</v>
      </c>
      <c r="AU153" s="1">
        <v>10728</v>
      </c>
      <c r="AV153" s="1">
        <v>478</v>
      </c>
    </row>
    <row r="154" spans="1:48" hidden="1" outlineLevel="1" x14ac:dyDescent="0.2">
      <c r="A154" t="s">
        <v>370</v>
      </c>
      <c r="B154" s="9" t="s">
        <v>723</v>
      </c>
      <c r="C154" s="1">
        <f t="shared" si="36"/>
        <v>9434</v>
      </c>
      <c r="D154" s="7">
        <f t="shared" si="41"/>
        <v>2</v>
      </c>
      <c r="E154" s="7">
        <f t="shared" si="42"/>
        <v>1</v>
      </c>
      <c r="F154" s="7">
        <f t="shared" si="43"/>
        <v>3</v>
      </c>
      <c r="G154" s="1">
        <f t="shared" si="45"/>
        <v>85</v>
      </c>
      <c r="H154" s="2">
        <f t="shared" si="46"/>
        <v>9.0099639601441597E-3</v>
      </c>
      <c r="I154" s="8"/>
      <c r="J154" s="2">
        <f t="shared" si="37"/>
        <v>0.46724613101547596</v>
      </c>
      <c r="K154" s="2">
        <f t="shared" si="38"/>
        <v>0.4762560949756201</v>
      </c>
      <c r="L154" s="2">
        <f t="shared" si="39"/>
        <v>4.9501801992792027E-2</v>
      </c>
      <c r="M154" s="2">
        <f t="shared" si="40"/>
        <v>6.9959720161119066E-3</v>
      </c>
      <c r="N154" s="1">
        <f t="shared" si="47"/>
        <v>4408</v>
      </c>
      <c r="O154" s="1">
        <f t="shared" si="48"/>
        <v>4493</v>
      </c>
      <c r="P154" s="1">
        <v>467</v>
      </c>
      <c r="Q154" s="1">
        <v>56</v>
      </c>
      <c r="X154" s="1">
        <v>10</v>
      </c>
      <c r="Y154" s="1">
        <v>0</v>
      </c>
      <c r="AG154" t="str">
        <f t="shared" si="49"/>
        <v>Waterford</v>
      </c>
      <c r="AH154" t="s">
        <v>1489</v>
      </c>
      <c r="AI154" s="9">
        <v>2</v>
      </c>
      <c r="AK154" s="99">
        <v>9</v>
      </c>
      <c r="AL154" s="97">
        <v>11</v>
      </c>
      <c r="AM154" s="97">
        <v>105</v>
      </c>
      <c r="AN154" s="96">
        <v>80280</v>
      </c>
      <c r="AO154" s="96">
        <f t="shared" si="50"/>
        <v>9011</v>
      </c>
      <c r="AP154" t="s">
        <v>1274</v>
      </c>
      <c r="AQ154">
        <f t="shared" si="44"/>
        <v>980280</v>
      </c>
      <c r="AS154" s="1">
        <v>4260</v>
      </c>
      <c r="AT154" s="1">
        <v>148</v>
      </c>
      <c r="AU154" s="1">
        <v>4263</v>
      </c>
      <c r="AV154" s="1">
        <v>230</v>
      </c>
    </row>
    <row r="155" spans="1:48" hidden="1" outlineLevel="1" x14ac:dyDescent="0.2">
      <c r="A155" t="s">
        <v>1190</v>
      </c>
      <c r="B155" s="9" t="s">
        <v>723</v>
      </c>
      <c r="C155" s="1">
        <f t="shared" si="36"/>
        <v>10160</v>
      </c>
      <c r="D155" s="7">
        <f t="shared" si="41"/>
        <v>2</v>
      </c>
      <c r="E155" s="7">
        <f t="shared" si="42"/>
        <v>1</v>
      </c>
      <c r="F155" s="7">
        <f t="shared" si="43"/>
        <v>3</v>
      </c>
      <c r="G155" s="1">
        <f t="shared" si="45"/>
        <v>4175</v>
      </c>
      <c r="H155" s="2">
        <f t="shared" si="46"/>
        <v>0.41092519685039369</v>
      </c>
      <c r="I155" s="8"/>
      <c r="J155" s="2">
        <f t="shared" si="37"/>
        <v>0.27381889763779527</v>
      </c>
      <c r="K155" s="2">
        <f t="shared" si="38"/>
        <v>0.68474409448818896</v>
      </c>
      <c r="L155" s="2">
        <f t="shared" si="39"/>
        <v>3.7007874015748031E-2</v>
      </c>
      <c r="M155" s="2">
        <f t="shared" si="40"/>
        <v>4.4291338582676879E-3</v>
      </c>
      <c r="N155" s="1">
        <f t="shared" si="47"/>
        <v>2782</v>
      </c>
      <c r="O155" s="1">
        <f t="shared" si="48"/>
        <v>6957</v>
      </c>
      <c r="P155" s="1">
        <v>376</v>
      </c>
      <c r="Q155" s="1">
        <v>38</v>
      </c>
      <c r="X155" s="1">
        <v>7</v>
      </c>
      <c r="Y155" s="1">
        <v>0</v>
      </c>
      <c r="AG155" t="str">
        <f t="shared" si="49"/>
        <v>Watertown</v>
      </c>
      <c r="AH155" t="s">
        <v>1002</v>
      </c>
      <c r="AI155" s="9">
        <v>5</v>
      </c>
      <c r="AK155" s="99">
        <v>9</v>
      </c>
      <c r="AL155" s="97">
        <v>5</v>
      </c>
      <c r="AM155" s="97">
        <v>120</v>
      </c>
      <c r="AN155" s="96">
        <v>80490</v>
      </c>
      <c r="AO155" s="96">
        <f t="shared" si="50"/>
        <v>9005</v>
      </c>
      <c r="AP155" t="s">
        <v>1274</v>
      </c>
      <c r="AQ155">
        <f t="shared" si="44"/>
        <v>980490</v>
      </c>
      <c r="AS155" s="1">
        <v>2695</v>
      </c>
      <c r="AT155" s="1">
        <v>87</v>
      </c>
      <c r="AU155" s="1">
        <v>6751</v>
      </c>
      <c r="AV155" s="1">
        <v>206</v>
      </c>
    </row>
    <row r="156" spans="1:48" hidden="1" outlineLevel="1" x14ac:dyDescent="0.2">
      <c r="A156" t="s">
        <v>2246</v>
      </c>
      <c r="B156" s="9" t="s">
        <v>723</v>
      </c>
      <c r="C156" s="1">
        <f t="shared" si="36"/>
        <v>30187</v>
      </c>
      <c r="D156" s="7">
        <f t="shared" si="41"/>
        <v>1</v>
      </c>
      <c r="E156" s="7">
        <f t="shared" si="42"/>
        <v>2</v>
      </c>
      <c r="F156" s="7">
        <f t="shared" si="43"/>
        <v>3</v>
      </c>
      <c r="G156" s="1">
        <f t="shared" si="45"/>
        <v>9337</v>
      </c>
      <c r="H156" s="2">
        <f t="shared" si="46"/>
        <v>0.30930533010898731</v>
      </c>
      <c r="I156" s="8"/>
      <c r="J156" s="2">
        <f t="shared" si="37"/>
        <v>0.6100970616490542</v>
      </c>
      <c r="K156" s="2">
        <f t="shared" si="38"/>
        <v>0.30079173154006694</v>
      </c>
      <c r="L156" s="2">
        <f t="shared" si="39"/>
        <v>8.4473448835591478E-2</v>
      </c>
      <c r="M156" s="2">
        <f t="shared" si="40"/>
        <v>4.6377579752873849E-3</v>
      </c>
      <c r="N156" s="1">
        <f t="shared" si="47"/>
        <v>18417</v>
      </c>
      <c r="O156" s="1">
        <f t="shared" si="48"/>
        <v>9080</v>
      </c>
      <c r="P156" s="1">
        <v>2550</v>
      </c>
      <c r="Q156" s="1">
        <v>106</v>
      </c>
      <c r="X156" s="1">
        <v>34</v>
      </c>
      <c r="Y156" s="1">
        <v>0</v>
      </c>
      <c r="AG156" t="str">
        <f t="shared" si="49"/>
        <v>West Hartford</v>
      </c>
      <c r="AH156" t="s">
        <v>1324</v>
      </c>
      <c r="AI156" s="9">
        <v>1</v>
      </c>
      <c r="AK156" s="99">
        <v>9</v>
      </c>
      <c r="AL156" s="97">
        <v>3</v>
      </c>
      <c r="AM156" s="97">
        <v>130</v>
      </c>
      <c r="AN156" s="96">
        <v>82590</v>
      </c>
      <c r="AO156" s="96">
        <f t="shared" si="50"/>
        <v>9003</v>
      </c>
      <c r="AP156" t="s">
        <v>1274</v>
      </c>
      <c r="AQ156">
        <f t="shared" si="44"/>
        <v>982590</v>
      </c>
      <c r="AS156" s="1">
        <v>17948</v>
      </c>
      <c r="AT156" s="1">
        <v>469</v>
      </c>
      <c r="AU156" s="1">
        <v>8732</v>
      </c>
      <c r="AV156" s="1">
        <v>348</v>
      </c>
    </row>
    <row r="157" spans="1:48" hidden="1" outlineLevel="1" x14ac:dyDescent="0.2">
      <c r="A157" t="s">
        <v>1925</v>
      </c>
      <c r="B157" s="9" t="s">
        <v>723</v>
      </c>
      <c r="C157" s="1">
        <f t="shared" si="36"/>
        <v>17249</v>
      </c>
      <c r="D157" s="7">
        <f t="shared" si="41"/>
        <v>1</v>
      </c>
      <c r="E157" s="7">
        <f t="shared" si="42"/>
        <v>2</v>
      </c>
      <c r="F157" s="7">
        <f t="shared" si="43"/>
        <v>3</v>
      </c>
      <c r="G157" s="1">
        <f t="shared" si="45"/>
        <v>2472</v>
      </c>
      <c r="H157" s="2">
        <f t="shared" si="46"/>
        <v>0.1433126558061337</v>
      </c>
      <c r="I157" s="8"/>
      <c r="J157" s="2">
        <f t="shared" si="37"/>
        <v>0.55551046437474638</v>
      </c>
      <c r="K157" s="2">
        <f t="shared" si="38"/>
        <v>0.41219780856861266</v>
      </c>
      <c r="L157" s="2">
        <f t="shared" si="39"/>
        <v>2.7189982027943649E-2</v>
      </c>
      <c r="M157" s="2">
        <f t="shared" si="40"/>
        <v>5.1017450286973132E-3</v>
      </c>
      <c r="N157" s="1">
        <f t="shared" si="47"/>
        <v>9582</v>
      </c>
      <c r="O157" s="1">
        <f t="shared" si="48"/>
        <v>7110</v>
      </c>
      <c r="P157" s="1">
        <v>469</v>
      </c>
      <c r="Q157" s="1">
        <v>67</v>
      </c>
      <c r="X157" s="1">
        <v>21</v>
      </c>
      <c r="Y157" s="1">
        <v>0</v>
      </c>
      <c r="AG157" t="str">
        <f t="shared" si="49"/>
        <v>West Haven</v>
      </c>
      <c r="AH157" t="s">
        <v>1488</v>
      </c>
      <c r="AI157" s="9">
        <v>3</v>
      </c>
      <c r="AK157" s="99">
        <v>9</v>
      </c>
      <c r="AL157" s="97">
        <v>9</v>
      </c>
      <c r="AM157" s="97">
        <v>125</v>
      </c>
      <c r="AN157" s="96">
        <v>82870</v>
      </c>
      <c r="AO157" s="96">
        <f t="shared" si="50"/>
        <v>9009</v>
      </c>
      <c r="AP157" t="s">
        <v>1274</v>
      </c>
      <c r="AQ157">
        <f t="shared" si="44"/>
        <v>982870</v>
      </c>
      <c r="AS157" s="1">
        <v>9334</v>
      </c>
      <c r="AT157" s="1">
        <v>248</v>
      </c>
      <c r="AU157" s="1">
        <v>6869</v>
      </c>
      <c r="AV157" s="1">
        <v>241</v>
      </c>
    </row>
    <row r="158" spans="1:48" hidden="1" outlineLevel="1" x14ac:dyDescent="0.2">
      <c r="A158" t="s">
        <v>750</v>
      </c>
      <c r="B158" s="9" t="s">
        <v>723</v>
      </c>
      <c r="C158" s="1">
        <f t="shared" si="36"/>
        <v>3453</v>
      </c>
      <c r="D158" s="7">
        <f t="shared" si="41"/>
        <v>2</v>
      </c>
      <c r="E158" s="7">
        <f t="shared" si="42"/>
        <v>1</v>
      </c>
      <c r="F158" s="7">
        <f t="shared" si="43"/>
        <v>3</v>
      </c>
      <c r="G158" s="1">
        <f t="shared" si="45"/>
        <v>583</v>
      </c>
      <c r="H158" s="2">
        <f t="shared" si="46"/>
        <v>0.16883869099333912</v>
      </c>
      <c r="I158" s="8"/>
      <c r="J158" s="2">
        <f t="shared" si="37"/>
        <v>0.38835794960903564</v>
      </c>
      <c r="K158" s="2">
        <f t="shared" si="38"/>
        <v>0.55719664060237473</v>
      </c>
      <c r="L158" s="2">
        <f t="shared" si="39"/>
        <v>5.0390964378801043E-2</v>
      </c>
      <c r="M158" s="2">
        <f t="shared" si="40"/>
        <v>4.0544454097885402E-3</v>
      </c>
      <c r="N158" s="1">
        <f t="shared" si="47"/>
        <v>1341</v>
      </c>
      <c r="O158" s="1">
        <f t="shared" si="48"/>
        <v>1924</v>
      </c>
      <c r="P158" s="1">
        <v>174</v>
      </c>
      <c r="Q158" s="1">
        <v>13</v>
      </c>
      <c r="X158" s="1">
        <v>1</v>
      </c>
      <c r="Y158" s="1">
        <v>0</v>
      </c>
      <c r="AG158" t="str">
        <f t="shared" si="49"/>
        <v>Westbrook</v>
      </c>
      <c r="AH158" t="s">
        <v>164</v>
      </c>
      <c r="AI158" s="9">
        <v>2</v>
      </c>
      <c r="AK158" s="99">
        <v>9</v>
      </c>
      <c r="AL158" s="97">
        <v>7</v>
      </c>
      <c r="AM158" s="97">
        <v>75</v>
      </c>
      <c r="AN158" s="96">
        <v>81680</v>
      </c>
      <c r="AO158" s="96">
        <f t="shared" si="50"/>
        <v>9007</v>
      </c>
      <c r="AP158" t="s">
        <v>1274</v>
      </c>
      <c r="AQ158">
        <f t="shared" si="44"/>
        <v>981680</v>
      </c>
      <c r="AS158" s="1">
        <v>1306</v>
      </c>
      <c r="AT158" s="1">
        <v>35</v>
      </c>
      <c r="AU158" s="1">
        <v>1854</v>
      </c>
      <c r="AV158" s="1">
        <v>70</v>
      </c>
    </row>
    <row r="159" spans="1:48" hidden="1" outlineLevel="1" x14ac:dyDescent="0.2">
      <c r="A159" t="s">
        <v>2407</v>
      </c>
      <c r="B159" s="9" t="s">
        <v>723</v>
      </c>
      <c r="C159" s="1">
        <f t="shared" si="36"/>
        <v>5126</v>
      </c>
      <c r="D159" s="7">
        <f t="shared" si="41"/>
        <v>1</v>
      </c>
      <c r="E159" s="7">
        <f t="shared" si="42"/>
        <v>2</v>
      </c>
      <c r="F159" s="7">
        <f t="shared" si="43"/>
        <v>3</v>
      </c>
      <c r="G159" s="1">
        <f t="shared" si="45"/>
        <v>789</v>
      </c>
      <c r="H159" s="2">
        <f t="shared" si="46"/>
        <v>0.15392118611002731</v>
      </c>
      <c r="I159" s="8"/>
      <c r="J159" s="2">
        <f t="shared" si="37"/>
        <v>0.57081545064377681</v>
      </c>
      <c r="K159" s="2">
        <f t="shared" si="38"/>
        <v>0.4168942645337495</v>
      </c>
      <c r="L159" s="2">
        <f t="shared" si="39"/>
        <v>8.9738587592664842E-3</v>
      </c>
      <c r="M159" s="2">
        <f t="shared" si="40"/>
        <v>3.3164260632072007E-3</v>
      </c>
      <c r="N159" s="1">
        <f t="shared" si="47"/>
        <v>2926</v>
      </c>
      <c r="O159" s="1">
        <f t="shared" si="48"/>
        <v>2137</v>
      </c>
      <c r="P159" s="1">
        <v>46</v>
      </c>
      <c r="Q159" s="1">
        <v>13</v>
      </c>
      <c r="X159" s="1">
        <v>4</v>
      </c>
      <c r="Y159" s="1">
        <v>0</v>
      </c>
      <c r="AG159" t="str">
        <f t="shared" si="49"/>
        <v>Weston</v>
      </c>
      <c r="AH159" t="s">
        <v>671</v>
      </c>
      <c r="AI159" s="9">
        <v>4</v>
      </c>
      <c r="AK159" s="99">
        <v>9</v>
      </c>
      <c r="AL159" s="97">
        <v>1</v>
      </c>
      <c r="AM159" s="97">
        <v>105</v>
      </c>
      <c r="AN159" s="96">
        <v>83430</v>
      </c>
      <c r="AO159" s="96">
        <f t="shared" si="50"/>
        <v>9001</v>
      </c>
      <c r="AP159" t="s">
        <v>1274</v>
      </c>
      <c r="AQ159">
        <f t="shared" si="44"/>
        <v>983430</v>
      </c>
      <c r="AS159" s="1">
        <v>2906</v>
      </c>
      <c r="AT159" s="1">
        <v>20</v>
      </c>
      <c r="AU159" s="1">
        <v>2062</v>
      </c>
      <c r="AV159" s="1">
        <v>75</v>
      </c>
    </row>
    <row r="160" spans="1:48" hidden="1" outlineLevel="1" x14ac:dyDescent="0.2">
      <c r="A160" t="s">
        <v>1942</v>
      </c>
      <c r="B160" s="9" t="s">
        <v>723</v>
      </c>
      <c r="C160" s="1">
        <f t="shared" si="36"/>
        <v>14088</v>
      </c>
      <c r="D160" s="7">
        <f t="shared" si="41"/>
        <v>1</v>
      </c>
      <c r="E160" s="7">
        <f t="shared" si="42"/>
        <v>2</v>
      </c>
      <c r="F160" s="7">
        <f t="shared" si="43"/>
        <v>3</v>
      </c>
      <c r="G160" s="1">
        <f t="shared" si="45"/>
        <v>2630</v>
      </c>
      <c r="H160" s="2">
        <f t="shared" si="46"/>
        <v>0.18668370244179444</v>
      </c>
      <c r="I160" s="8"/>
      <c r="J160" s="2">
        <f t="shared" si="37"/>
        <v>0.58794718909710397</v>
      </c>
      <c r="K160" s="2">
        <f t="shared" si="38"/>
        <v>0.40126348665530948</v>
      </c>
      <c r="L160" s="2">
        <f t="shared" si="39"/>
        <v>8.0210107893242469E-3</v>
      </c>
      <c r="M160" s="2">
        <f t="shared" si="40"/>
        <v>2.7683134582623045E-3</v>
      </c>
      <c r="N160" s="1">
        <f t="shared" si="47"/>
        <v>8283</v>
      </c>
      <c r="O160" s="1">
        <f t="shared" si="48"/>
        <v>5653</v>
      </c>
      <c r="P160" s="1">
        <v>113</v>
      </c>
      <c r="Q160" s="1">
        <v>34</v>
      </c>
      <c r="X160" s="1">
        <v>5</v>
      </c>
      <c r="Y160" s="1">
        <v>0</v>
      </c>
      <c r="AG160" t="str">
        <f t="shared" si="49"/>
        <v>Westport</v>
      </c>
      <c r="AH160" t="s">
        <v>671</v>
      </c>
      <c r="AI160" s="9">
        <v>4</v>
      </c>
      <c r="AK160" s="99">
        <v>9</v>
      </c>
      <c r="AL160" s="97">
        <v>1</v>
      </c>
      <c r="AM160" s="97">
        <v>110</v>
      </c>
      <c r="AN160" s="96">
        <v>83500</v>
      </c>
      <c r="AO160" s="96">
        <f t="shared" si="50"/>
        <v>9001</v>
      </c>
      <c r="AP160" t="s">
        <v>1274</v>
      </c>
      <c r="AQ160">
        <f t="shared" si="44"/>
        <v>983500</v>
      </c>
      <c r="AS160" s="1">
        <v>8212</v>
      </c>
      <c r="AT160" s="1">
        <v>71</v>
      </c>
      <c r="AU160" s="1">
        <v>5402</v>
      </c>
      <c r="AV160" s="1">
        <v>251</v>
      </c>
    </row>
    <row r="161" spans="1:48" hidden="1" outlineLevel="1" x14ac:dyDescent="0.2">
      <c r="A161" t="s">
        <v>1631</v>
      </c>
      <c r="B161" s="9" t="s">
        <v>723</v>
      </c>
      <c r="C161" s="1">
        <f t="shared" si="36"/>
        <v>12843</v>
      </c>
      <c r="D161" s="7">
        <f t="shared" si="41"/>
        <v>1</v>
      </c>
      <c r="E161" s="7">
        <f t="shared" si="42"/>
        <v>2</v>
      </c>
      <c r="F161" s="7">
        <f t="shared" si="43"/>
        <v>3</v>
      </c>
      <c r="G161" s="1">
        <f t="shared" si="45"/>
        <v>126</v>
      </c>
      <c r="H161" s="2">
        <f t="shared" si="46"/>
        <v>9.8107918710581641E-3</v>
      </c>
      <c r="I161" s="8"/>
      <c r="J161" s="2">
        <f t="shared" si="37"/>
        <v>0.46694697500583976</v>
      </c>
      <c r="K161" s="2">
        <f t="shared" si="38"/>
        <v>0.4571361831347816</v>
      </c>
      <c r="L161" s="2">
        <f t="shared" si="39"/>
        <v>7.1945807054426533E-2</v>
      </c>
      <c r="M161" s="2">
        <f t="shared" si="40"/>
        <v>3.9710348049521588E-3</v>
      </c>
      <c r="N161" s="1">
        <f t="shared" si="47"/>
        <v>5997</v>
      </c>
      <c r="O161" s="1">
        <f t="shared" si="48"/>
        <v>5871</v>
      </c>
      <c r="P161" s="1">
        <v>924</v>
      </c>
      <c r="Q161" s="1">
        <v>41</v>
      </c>
      <c r="X161" s="1">
        <v>8</v>
      </c>
      <c r="Y161" s="1">
        <v>2</v>
      </c>
      <c r="AG161" t="str">
        <f t="shared" si="49"/>
        <v>Wethersfield</v>
      </c>
      <c r="AH161" t="s">
        <v>1324</v>
      </c>
      <c r="AI161" s="9">
        <v>1</v>
      </c>
      <c r="AK161" s="99">
        <v>9</v>
      </c>
      <c r="AL161" s="97">
        <v>3</v>
      </c>
      <c r="AM161" s="97">
        <v>135</v>
      </c>
      <c r="AN161" s="96">
        <v>84900</v>
      </c>
      <c r="AO161" s="96">
        <f t="shared" si="50"/>
        <v>9003</v>
      </c>
      <c r="AP161" t="s">
        <v>1274</v>
      </c>
      <c r="AQ161">
        <f t="shared" si="44"/>
        <v>984900</v>
      </c>
      <c r="AS161" s="1">
        <v>5818</v>
      </c>
      <c r="AT161" s="1">
        <v>179</v>
      </c>
      <c r="AU161" s="1">
        <v>5656</v>
      </c>
      <c r="AV161" s="1">
        <v>215</v>
      </c>
    </row>
    <row r="162" spans="1:48" hidden="1" outlineLevel="1" x14ac:dyDescent="0.2">
      <c r="A162" t="s">
        <v>1856</v>
      </c>
      <c r="B162" s="9" t="s">
        <v>723</v>
      </c>
      <c r="C162" s="1">
        <f t="shared" si="36"/>
        <v>2601</v>
      </c>
      <c r="D162" s="7">
        <f t="shared" si="41"/>
        <v>2</v>
      </c>
      <c r="E162" s="7">
        <f t="shared" si="42"/>
        <v>1</v>
      </c>
      <c r="F162" s="7">
        <f t="shared" si="43"/>
        <v>3</v>
      </c>
      <c r="G162" s="1">
        <f t="shared" si="45"/>
        <v>10</v>
      </c>
      <c r="H162" s="2">
        <f t="shared" si="46"/>
        <v>3.8446751249519417E-3</v>
      </c>
      <c r="I162" s="8"/>
      <c r="J162" s="2">
        <f t="shared" si="37"/>
        <v>0.45751633986928103</v>
      </c>
      <c r="K162" s="2">
        <f t="shared" si="38"/>
        <v>0.46136101499423299</v>
      </c>
      <c r="L162" s="2">
        <f t="shared" si="39"/>
        <v>6.9588619761630138E-2</v>
      </c>
      <c r="M162" s="2">
        <f t="shared" si="40"/>
        <v>1.15340253748559E-2</v>
      </c>
      <c r="N162" s="1">
        <f t="shared" si="47"/>
        <v>1190</v>
      </c>
      <c r="O162" s="1">
        <f t="shared" si="48"/>
        <v>1200</v>
      </c>
      <c r="P162" s="1">
        <v>181</v>
      </c>
      <c r="Q162" s="1">
        <v>24</v>
      </c>
      <c r="X162" s="1">
        <v>6</v>
      </c>
      <c r="Y162" s="1">
        <v>0</v>
      </c>
      <c r="AG162" t="str">
        <f t="shared" si="49"/>
        <v>Willington</v>
      </c>
      <c r="AH162" t="s">
        <v>1796</v>
      </c>
      <c r="AI162" s="9">
        <v>2</v>
      </c>
      <c r="AK162" s="99">
        <v>9</v>
      </c>
      <c r="AL162" s="97">
        <v>13</v>
      </c>
      <c r="AM162" s="97">
        <v>65</v>
      </c>
      <c r="AN162" s="96">
        <v>85950</v>
      </c>
      <c r="AO162" s="96">
        <f t="shared" si="50"/>
        <v>9013</v>
      </c>
      <c r="AP162" t="s">
        <v>1274</v>
      </c>
      <c r="AQ162">
        <f t="shared" si="44"/>
        <v>985950</v>
      </c>
      <c r="AS162" s="1">
        <v>1152</v>
      </c>
      <c r="AT162" s="1">
        <v>38</v>
      </c>
      <c r="AU162" s="1">
        <v>1144</v>
      </c>
      <c r="AV162" s="1">
        <v>56</v>
      </c>
    </row>
    <row r="163" spans="1:48" hidden="1" outlineLevel="1" x14ac:dyDescent="0.2">
      <c r="A163" t="s">
        <v>2427</v>
      </c>
      <c r="B163" s="9" t="s">
        <v>723</v>
      </c>
      <c r="C163" s="1">
        <f t="shared" si="36"/>
        <v>9293</v>
      </c>
      <c r="D163" s="7">
        <f t="shared" ref="D163:D172" si="51">RANK(N163,(N163:AE163))</f>
        <v>2</v>
      </c>
      <c r="E163" s="7">
        <f t="shared" ref="E163:E172" si="52">RANK(O163,(N163:AE163))</f>
        <v>1</v>
      </c>
      <c r="F163" s="7">
        <f t="shared" ref="F163:F172" si="53">IF(P163&gt;0,RANK(P163,(N163:AE163)),0)</f>
        <v>3</v>
      </c>
      <c r="G163" s="1">
        <f t="shared" si="45"/>
        <v>291</v>
      </c>
      <c r="H163" s="2">
        <f t="shared" si="46"/>
        <v>3.1313892176907353E-2</v>
      </c>
      <c r="I163" s="8"/>
      <c r="J163" s="2">
        <f t="shared" si="37"/>
        <v>0.47691811040568172</v>
      </c>
      <c r="K163" s="2">
        <f t="shared" si="38"/>
        <v>0.50823200258258905</v>
      </c>
      <c r="L163" s="2">
        <f t="shared" si="39"/>
        <v>1.0976003443452061E-2</v>
      </c>
      <c r="M163" s="2">
        <f t="shared" si="40"/>
        <v>3.8738835682772289E-3</v>
      </c>
      <c r="N163" s="1">
        <f t="shared" si="47"/>
        <v>4432</v>
      </c>
      <c r="O163" s="1">
        <f t="shared" si="48"/>
        <v>4723</v>
      </c>
      <c r="P163" s="1">
        <v>102</v>
      </c>
      <c r="Q163" s="1">
        <v>32</v>
      </c>
      <c r="X163" s="1">
        <v>4</v>
      </c>
      <c r="Y163" s="1">
        <v>0</v>
      </c>
      <c r="AG163" t="str">
        <f t="shared" si="49"/>
        <v>Wilton</v>
      </c>
      <c r="AH163" t="s">
        <v>671</v>
      </c>
      <c r="AI163" s="9">
        <v>4</v>
      </c>
      <c r="AK163" s="99">
        <v>9</v>
      </c>
      <c r="AL163" s="97">
        <v>1</v>
      </c>
      <c r="AM163" s="97">
        <v>115</v>
      </c>
      <c r="AN163" s="96">
        <v>86370</v>
      </c>
      <c r="AO163" s="96">
        <f t="shared" si="50"/>
        <v>9001</v>
      </c>
      <c r="AP163" t="s">
        <v>1274</v>
      </c>
      <c r="AQ163">
        <f t="shared" si="44"/>
        <v>986370</v>
      </c>
      <c r="AS163" s="1">
        <v>4373</v>
      </c>
      <c r="AT163" s="1">
        <v>59</v>
      </c>
      <c r="AU163" s="1">
        <v>4537</v>
      </c>
      <c r="AV163" s="1">
        <v>186</v>
      </c>
    </row>
    <row r="164" spans="1:48" hidden="1" outlineLevel="1" x14ac:dyDescent="0.2">
      <c r="A164" t="s">
        <v>846</v>
      </c>
      <c r="B164" s="9" t="s">
        <v>723</v>
      </c>
      <c r="C164" s="1">
        <f t="shared" si="36"/>
        <v>4205</v>
      </c>
      <c r="D164" s="7">
        <f t="shared" si="51"/>
        <v>2</v>
      </c>
      <c r="E164" s="7">
        <f t="shared" si="52"/>
        <v>1</v>
      </c>
      <c r="F164" s="7">
        <f t="shared" si="53"/>
        <v>3</v>
      </c>
      <c r="G164" s="1">
        <f t="shared" si="45"/>
        <v>1094</v>
      </c>
      <c r="H164" s="2">
        <f t="shared" si="46"/>
        <v>0.260166468489893</v>
      </c>
      <c r="I164" s="8"/>
      <c r="J164" s="2">
        <f t="shared" si="37"/>
        <v>0.34268727705112961</v>
      </c>
      <c r="K164" s="2">
        <f t="shared" si="38"/>
        <v>0.60285374554102256</v>
      </c>
      <c r="L164" s="2">
        <f t="shared" si="39"/>
        <v>4.9940546967895363E-2</v>
      </c>
      <c r="M164" s="2">
        <f t="shared" si="40"/>
        <v>4.5184304399525227E-3</v>
      </c>
      <c r="N164" s="1">
        <f t="shared" si="47"/>
        <v>1441</v>
      </c>
      <c r="O164" s="1">
        <f t="shared" si="48"/>
        <v>2535</v>
      </c>
      <c r="P164" s="1">
        <v>210</v>
      </c>
      <c r="Q164" s="1">
        <v>15</v>
      </c>
      <c r="X164" s="1">
        <v>4</v>
      </c>
      <c r="Y164" s="1">
        <v>0</v>
      </c>
      <c r="AG164" t="str">
        <f t="shared" si="49"/>
        <v>Winchester</v>
      </c>
      <c r="AH164" t="s">
        <v>1002</v>
      </c>
      <c r="AI164" s="9">
        <v>1</v>
      </c>
      <c r="AK164" s="99">
        <v>9</v>
      </c>
      <c r="AL164" s="97">
        <v>5</v>
      </c>
      <c r="AM164" s="97">
        <v>125</v>
      </c>
      <c r="AN164" s="96">
        <v>86440</v>
      </c>
      <c r="AO164" s="96">
        <f t="shared" si="50"/>
        <v>9005</v>
      </c>
      <c r="AP164" t="s">
        <v>1274</v>
      </c>
      <c r="AQ164">
        <f t="shared" si="44"/>
        <v>986440</v>
      </c>
      <c r="AS164" s="1">
        <v>1383</v>
      </c>
      <c r="AT164" s="1">
        <v>58</v>
      </c>
      <c r="AU164" s="1">
        <v>2424</v>
      </c>
      <c r="AV164" s="1">
        <v>111</v>
      </c>
    </row>
    <row r="165" spans="1:48" hidden="1" outlineLevel="1" x14ac:dyDescent="0.2">
      <c r="A165" t="s">
        <v>2145</v>
      </c>
      <c r="B165" s="9" t="s">
        <v>723</v>
      </c>
      <c r="C165" s="1">
        <f t="shared" si="36"/>
        <v>6756</v>
      </c>
      <c r="D165" s="7">
        <f t="shared" si="51"/>
        <v>1</v>
      </c>
      <c r="E165" s="7">
        <f t="shared" si="52"/>
        <v>2</v>
      </c>
      <c r="F165" s="7">
        <f t="shared" si="53"/>
        <v>3</v>
      </c>
      <c r="G165" s="1">
        <f t="shared" si="45"/>
        <v>1985</v>
      </c>
      <c r="H165" s="2">
        <f t="shared" si="46"/>
        <v>0.2938129070455891</v>
      </c>
      <c r="I165" s="8"/>
      <c r="J165" s="2">
        <f t="shared" si="37"/>
        <v>0.61811722912966249</v>
      </c>
      <c r="K165" s="2">
        <f t="shared" si="38"/>
        <v>0.32430432208407339</v>
      </c>
      <c r="L165" s="2">
        <f t="shared" si="39"/>
        <v>5.0621669626998225E-2</v>
      </c>
      <c r="M165" s="2">
        <f t="shared" si="40"/>
        <v>6.9567791592658884E-3</v>
      </c>
      <c r="N165" s="1">
        <f t="shared" si="47"/>
        <v>4176</v>
      </c>
      <c r="O165" s="1">
        <f t="shared" si="48"/>
        <v>2191</v>
      </c>
      <c r="P165" s="1">
        <v>342</v>
      </c>
      <c r="Q165" s="1">
        <v>33</v>
      </c>
      <c r="X165" s="1">
        <v>14</v>
      </c>
      <c r="Y165" s="1">
        <v>0</v>
      </c>
      <c r="AG165" t="str">
        <f t="shared" si="49"/>
        <v>Windham</v>
      </c>
      <c r="AH165" t="s">
        <v>2145</v>
      </c>
      <c r="AI165" s="9">
        <v>2</v>
      </c>
      <c r="AK165" s="99">
        <v>9</v>
      </c>
      <c r="AL165" s="97">
        <v>15</v>
      </c>
      <c r="AM165" s="97">
        <v>70</v>
      </c>
      <c r="AN165" s="96">
        <v>86790</v>
      </c>
      <c r="AO165" s="96">
        <f t="shared" si="50"/>
        <v>9015</v>
      </c>
      <c r="AP165" t="s">
        <v>1274</v>
      </c>
      <c r="AQ165">
        <f t="shared" si="44"/>
        <v>986790</v>
      </c>
      <c r="AS165" s="1">
        <v>4012</v>
      </c>
      <c r="AT165" s="1">
        <v>164</v>
      </c>
      <c r="AU165" s="1">
        <v>2052</v>
      </c>
      <c r="AV165" s="1">
        <v>139</v>
      </c>
    </row>
    <row r="166" spans="1:48" hidden="1" outlineLevel="1" x14ac:dyDescent="0.2">
      <c r="A166" t="s">
        <v>1428</v>
      </c>
      <c r="B166" s="9" t="s">
        <v>723</v>
      </c>
      <c r="C166" s="1">
        <f t="shared" si="36"/>
        <v>14089</v>
      </c>
      <c r="D166" s="7">
        <f t="shared" si="51"/>
        <v>1</v>
      </c>
      <c r="E166" s="7">
        <f t="shared" si="52"/>
        <v>2</v>
      </c>
      <c r="F166" s="7">
        <f t="shared" si="53"/>
        <v>3</v>
      </c>
      <c r="G166" s="1">
        <f t="shared" si="45"/>
        <v>5090</v>
      </c>
      <c r="H166" s="2">
        <f t="shared" si="46"/>
        <v>0.3612747533536802</v>
      </c>
      <c r="I166" s="8"/>
      <c r="J166" s="2">
        <f t="shared" si="37"/>
        <v>0.65377244658953793</v>
      </c>
      <c r="K166" s="2">
        <f t="shared" si="38"/>
        <v>0.29249769323585778</v>
      </c>
      <c r="L166" s="2">
        <f t="shared" si="39"/>
        <v>4.8832422457236145E-2</v>
      </c>
      <c r="M166" s="2">
        <f t="shared" si="40"/>
        <v>4.8974377173681485E-3</v>
      </c>
      <c r="N166" s="1">
        <f t="shared" si="47"/>
        <v>9211</v>
      </c>
      <c r="O166" s="1">
        <f t="shared" si="48"/>
        <v>4121</v>
      </c>
      <c r="P166" s="1">
        <v>688</v>
      </c>
      <c r="Q166" s="1">
        <v>59</v>
      </c>
      <c r="X166" s="1">
        <v>10</v>
      </c>
      <c r="Y166" s="1">
        <v>0</v>
      </c>
      <c r="AG166" t="str">
        <f t="shared" si="49"/>
        <v>Windsor</v>
      </c>
      <c r="AH166" t="s">
        <v>1324</v>
      </c>
      <c r="AI166" s="9">
        <v>1</v>
      </c>
      <c r="AK166" s="99">
        <v>9</v>
      </c>
      <c r="AL166" s="97">
        <v>3</v>
      </c>
      <c r="AM166" s="97">
        <v>150</v>
      </c>
      <c r="AN166" s="96">
        <v>87000</v>
      </c>
      <c r="AO166" s="96">
        <f t="shared" si="50"/>
        <v>9003</v>
      </c>
      <c r="AP166" t="s">
        <v>1274</v>
      </c>
      <c r="AQ166">
        <f t="shared" si="44"/>
        <v>987000</v>
      </c>
      <c r="AS166" s="1">
        <v>9031</v>
      </c>
      <c r="AT166" s="1">
        <v>180</v>
      </c>
      <c r="AU166" s="1">
        <v>3951</v>
      </c>
      <c r="AV166" s="1">
        <v>170</v>
      </c>
    </row>
    <row r="167" spans="1:48" hidden="1" outlineLevel="1" x14ac:dyDescent="0.2">
      <c r="A167" t="s">
        <v>39</v>
      </c>
      <c r="B167" s="9" t="s">
        <v>723</v>
      </c>
      <c r="C167" s="1">
        <f t="shared" si="36"/>
        <v>5176</v>
      </c>
      <c r="D167" s="7">
        <f t="shared" si="51"/>
        <v>2</v>
      </c>
      <c r="E167" s="7">
        <f t="shared" si="52"/>
        <v>1</v>
      </c>
      <c r="F167" s="7">
        <f t="shared" si="53"/>
        <v>3</v>
      </c>
      <c r="G167" s="1">
        <f t="shared" si="45"/>
        <v>611</v>
      </c>
      <c r="H167" s="2">
        <f t="shared" si="46"/>
        <v>0.11804482225656877</v>
      </c>
      <c r="I167" s="8"/>
      <c r="J167" s="2">
        <f t="shared" si="37"/>
        <v>0.40745749613601234</v>
      </c>
      <c r="K167" s="2">
        <f t="shared" si="38"/>
        <v>0.5255023183925811</v>
      </c>
      <c r="L167" s="2">
        <f t="shared" si="39"/>
        <v>6.0471406491499229E-2</v>
      </c>
      <c r="M167" s="2">
        <f t="shared" si="40"/>
        <v>6.5687789799073262E-3</v>
      </c>
      <c r="N167" s="1">
        <f t="shared" si="47"/>
        <v>2109</v>
      </c>
      <c r="O167" s="1">
        <f t="shared" si="48"/>
        <v>2720</v>
      </c>
      <c r="P167" s="1">
        <v>313</v>
      </c>
      <c r="Q167" s="1">
        <v>30</v>
      </c>
      <c r="X167" s="1">
        <v>4</v>
      </c>
      <c r="Y167" s="1">
        <v>0</v>
      </c>
      <c r="AG167" t="str">
        <f t="shared" si="49"/>
        <v>Windsor Locks</v>
      </c>
      <c r="AH167" t="s">
        <v>1324</v>
      </c>
      <c r="AI167" s="9">
        <v>1</v>
      </c>
      <c r="AK167" s="99">
        <v>9</v>
      </c>
      <c r="AL167" s="97">
        <v>3</v>
      </c>
      <c r="AM167" s="97">
        <v>155</v>
      </c>
      <c r="AN167" s="96">
        <v>87070</v>
      </c>
      <c r="AO167" s="96">
        <f t="shared" si="50"/>
        <v>9003</v>
      </c>
      <c r="AP167" t="s">
        <v>1274</v>
      </c>
      <c r="AQ167">
        <f t="shared" si="44"/>
        <v>987070</v>
      </c>
      <c r="AS167" s="1">
        <v>2064</v>
      </c>
      <c r="AT167" s="1">
        <v>45</v>
      </c>
      <c r="AU167" s="1">
        <v>2600</v>
      </c>
      <c r="AV167" s="1">
        <v>120</v>
      </c>
    </row>
    <row r="168" spans="1:48" hidden="1" outlineLevel="1" x14ac:dyDescent="0.2">
      <c r="A168" t="s">
        <v>2046</v>
      </c>
      <c r="B168" s="9" t="s">
        <v>723</v>
      </c>
      <c r="C168" s="1">
        <f t="shared" si="36"/>
        <v>7928</v>
      </c>
      <c r="D168" s="7">
        <f t="shared" si="51"/>
        <v>2</v>
      </c>
      <c r="E168" s="7">
        <f t="shared" si="52"/>
        <v>1</v>
      </c>
      <c r="F168" s="7">
        <f t="shared" si="53"/>
        <v>3</v>
      </c>
      <c r="G168" s="1">
        <f t="shared" si="45"/>
        <v>3767</v>
      </c>
      <c r="H168" s="2">
        <f t="shared" si="46"/>
        <v>0.4751513622603431</v>
      </c>
      <c r="I168" s="8"/>
      <c r="J168" s="2">
        <f t="shared" si="37"/>
        <v>0.24419778002018164</v>
      </c>
      <c r="K168" s="2">
        <f t="shared" si="38"/>
        <v>0.71934914228052471</v>
      </c>
      <c r="L168" s="2">
        <f t="shared" si="39"/>
        <v>3.2542885973763876E-2</v>
      </c>
      <c r="M168" s="2">
        <f t="shared" si="40"/>
        <v>3.9101917255297478E-3</v>
      </c>
      <c r="N168" s="1">
        <f t="shared" si="47"/>
        <v>1936</v>
      </c>
      <c r="O168" s="1">
        <f t="shared" si="48"/>
        <v>5703</v>
      </c>
      <c r="P168" s="1">
        <v>258</v>
      </c>
      <c r="Q168" s="1">
        <v>27</v>
      </c>
      <c r="X168" s="1">
        <v>4</v>
      </c>
      <c r="Y168" s="1">
        <v>0</v>
      </c>
      <c r="AG168" t="str">
        <f t="shared" si="49"/>
        <v>Wolcott</v>
      </c>
      <c r="AH168" t="s">
        <v>1488</v>
      </c>
      <c r="AI168" s="9">
        <v>5</v>
      </c>
      <c r="AK168" s="99">
        <v>9</v>
      </c>
      <c r="AL168" s="97">
        <v>9</v>
      </c>
      <c r="AM168" s="97">
        <v>130</v>
      </c>
      <c r="AN168" s="96">
        <v>87560</v>
      </c>
      <c r="AO168" s="96">
        <f t="shared" si="50"/>
        <v>9009</v>
      </c>
      <c r="AP168" t="s">
        <v>1274</v>
      </c>
      <c r="AQ168">
        <f t="shared" si="44"/>
        <v>987560</v>
      </c>
      <c r="AS168" s="1">
        <v>1888</v>
      </c>
      <c r="AT168" s="1">
        <v>48</v>
      </c>
      <c r="AU168" s="1">
        <v>5525</v>
      </c>
      <c r="AV168" s="1">
        <v>178</v>
      </c>
    </row>
    <row r="169" spans="1:48" hidden="1" outlineLevel="1" x14ac:dyDescent="0.2">
      <c r="A169" t="s">
        <v>1011</v>
      </c>
      <c r="B169" s="9" t="s">
        <v>723</v>
      </c>
      <c r="C169" s="1">
        <f t="shared" si="36"/>
        <v>4818</v>
      </c>
      <c r="D169" s="7">
        <f t="shared" si="51"/>
        <v>1</v>
      </c>
      <c r="E169" s="7">
        <f t="shared" si="52"/>
        <v>2</v>
      </c>
      <c r="F169" s="7">
        <f t="shared" si="53"/>
        <v>3</v>
      </c>
      <c r="G169" s="1">
        <f t="shared" si="45"/>
        <v>608</v>
      </c>
      <c r="H169" s="2">
        <f t="shared" si="46"/>
        <v>0.12619344126193441</v>
      </c>
      <c r="I169" s="8"/>
      <c r="J169" s="2">
        <f t="shared" si="37"/>
        <v>0.55022831050228316</v>
      </c>
      <c r="K169" s="2">
        <f t="shared" si="38"/>
        <v>0.42403486924034867</v>
      </c>
      <c r="L169" s="2">
        <f t="shared" si="39"/>
        <v>2.1170610211706103E-2</v>
      </c>
      <c r="M169" s="2">
        <f t="shared" si="40"/>
        <v>4.5662100456620724E-3</v>
      </c>
      <c r="N169" s="1">
        <f t="shared" si="47"/>
        <v>2651</v>
      </c>
      <c r="O169" s="1">
        <f t="shared" si="48"/>
        <v>2043</v>
      </c>
      <c r="P169" s="1">
        <v>102</v>
      </c>
      <c r="Q169" s="1">
        <v>16</v>
      </c>
      <c r="X169" s="1">
        <v>6</v>
      </c>
      <c r="Y169" s="1">
        <v>0</v>
      </c>
      <c r="AG169" t="str">
        <f t="shared" si="49"/>
        <v>Woodbridge</v>
      </c>
      <c r="AH169" t="s">
        <v>1488</v>
      </c>
      <c r="AI169" s="9">
        <v>3</v>
      </c>
      <c r="AK169" s="99">
        <v>9</v>
      </c>
      <c r="AL169" s="97">
        <v>9</v>
      </c>
      <c r="AM169" s="97">
        <v>135</v>
      </c>
      <c r="AN169" s="96">
        <v>87700</v>
      </c>
      <c r="AO169" s="96">
        <f t="shared" si="50"/>
        <v>9009</v>
      </c>
      <c r="AP169" t="s">
        <v>1274</v>
      </c>
      <c r="AQ169">
        <f t="shared" si="44"/>
        <v>987700</v>
      </c>
      <c r="AS169" s="1">
        <v>2589</v>
      </c>
      <c r="AT169" s="1">
        <v>62</v>
      </c>
      <c r="AU169" s="1">
        <v>1982</v>
      </c>
      <c r="AV169" s="1">
        <v>61</v>
      </c>
    </row>
    <row r="170" spans="1:48" hidden="1" outlineLevel="1" x14ac:dyDescent="0.2">
      <c r="A170" t="s">
        <v>1777</v>
      </c>
      <c r="B170" s="9" t="s">
        <v>723</v>
      </c>
      <c r="C170" s="1">
        <f t="shared" si="36"/>
        <v>5285</v>
      </c>
      <c r="D170" s="7">
        <f t="shared" si="51"/>
        <v>2</v>
      </c>
      <c r="E170" s="7">
        <f t="shared" si="52"/>
        <v>1</v>
      </c>
      <c r="F170" s="7">
        <f t="shared" si="53"/>
        <v>3</v>
      </c>
      <c r="G170" s="1">
        <f t="shared" si="45"/>
        <v>947</v>
      </c>
      <c r="H170" s="2">
        <f t="shared" si="46"/>
        <v>0.17918637653736991</v>
      </c>
      <c r="I170" s="8"/>
      <c r="J170" s="2">
        <f t="shared" si="37"/>
        <v>0.39224219489120149</v>
      </c>
      <c r="K170" s="2">
        <f t="shared" si="38"/>
        <v>0.5714285714285714</v>
      </c>
      <c r="L170" s="2">
        <f t="shared" si="39"/>
        <v>3.1031220435193945E-2</v>
      </c>
      <c r="M170" s="2">
        <f t="shared" si="40"/>
        <v>5.2980132450331681E-3</v>
      </c>
      <c r="N170" s="1">
        <f t="shared" si="47"/>
        <v>2073</v>
      </c>
      <c r="O170" s="1">
        <f t="shared" si="48"/>
        <v>3020</v>
      </c>
      <c r="P170" s="1">
        <v>164</v>
      </c>
      <c r="Q170" s="1">
        <v>20</v>
      </c>
      <c r="X170" s="1">
        <v>8</v>
      </c>
      <c r="Y170" s="1">
        <v>0</v>
      </c>
      <c r="AG170" t="str">
        <f t="shared" si="49"/>
        <v>Woodbury</v>
      </c>
      <c r="AH170" t="s">
        <v>1002</v>
      </c>
      <c r="AI170" s="9">
        <v>5</v>
      </c>
      <c r="AK170" s="99">
        <v>9</v>
      </c>
      <c r="AL170" s="97">
        <v>5</v>
      </c>
      <c r="AM170" s="97">
        <v>130</v>
      </c>
      <c r="AN170" s="96">
        <v>87910</v>
      </c>
      <c r="AO170" s="96">
        <f t="shared" si="50"/>
        <v>9005</v>
      </c>
      <c r="AP170" t="s">
        <v>1274</v>
      </c>
      <c r="AQ170">
        <f t="shared" si="44"/>
        <v>987910</v>
      </c>
      <c r="AS170" s="1">
        <v>2032</v>
      </c>
      <c r="AT170" s="1">
        <v>41</v>
      </c>
      <c r="AU170" s="1">
        <v>2939</v>
      </c>
      <c r="AV170" s="1">
        <v>81</v>
      </c>
    </row>
    <row r="171" spans="1:48" hidden="1" outlineLevel="1" x14ac:dyDescent="0.2">
      <c r="A171" t="s">
        <v>1418</v>
      </c>
      <c r="B171" s="9" t="s">
        <v>723</v>
      </c>
      <c r="C171" s="1">
        <f t="shared" si="36"/>
        <v>3717</v>
      </c>
      <c r="D171" s="7">
        <f t="shared" si="51"/>
        <v>2</v>
      </c>
      <c r="E171" s="7">
        <f t="shared" si="52"/>
        <v>1</v>
      </c>
      <c r="F171" s="7">
        <f t="shared" si="53"/>
        <v>3</v>
      </c>
      <c r="G171" s="1">
        <f t="shared" si="45"/>
        <v>525</v>
      </c>
      <c r="H171" s="2">
        <f t="shared" si="46"/>
        <v>0.14124293785310735</v>
      </c>
      <c r="I171" s="8"/>
      <c r="J171" s="2">
        <f t="shared" si="37"/>
        <v>0.40032284100080712</v>
      </c>
      <c r="K171" s="2">
        <f t="shared" si="38"/>
        <v>0.54156577885391444</v>
      </c>
      <c r="L171" s="2">
        <f t="shared" si="39"/>
        <v>5.2461662631154156E-2</v>
      </c>
      <c r="M171" s="2">
        <f t="shared" si="40"/>
        <v>5.6497175141243458E-3</v>
      </c>
      <c r="N171" s="1">
        <f t="shared" si="47"/>
        <v>1488</v>
      </c>
      <c r="O171" s="1">
        <f t="shared" si="48"/>
        <v>2013</v>
      </c>
      <c r="P171" s="1">
        <v>195</v>
      </c>
      <c r="Q171" s="1">
        <v>16</v>
      </c>
      <c r="X171" s="1">
        <v>5</v>
      </c>
      <c r="Y171" s="1">
        <v>0</v>
      </c>
      <c r="AG171" t="str">
        <f t="shared" si="49"/>
        <v>Woodstock</v>
      </c>
      <c r="AH171" t="s">
        <v>2145</v>
      </c>
      <c r="AI171" s="9">
        <v>2</v>
      </c>
      <c r="AK171" s="99">
        <v>9</v>
      </c>
      <c r="AL171" s="97">
        <v>15</v>
      </c>
      <c r="AM171" s="97">
        <v>75</v>
      </c>
      <c r="AN171" s="96">
        <v>88190</v>
      </c>
      <c r="AO171" s="96">
        <f t="shared" si="50"/>
        <v>9015</v>
      </c>
      <c r="AP171" t="s">
        <v>1274</v>
      </c>
      <c r="AQ171">
        <f t="shared" si="44"/>
        <v>988190</v>
      </c>
      <c r="AS171" s="1">
        <v>1442</v>
      </c>
      <c r="AT171" s="1">
        <v>46</v>
      </c>
      <c r="AU171" s="1">
        <v>1924</v>
      </c>
      <c r="AV171" s="1">
        <v>89</v>
      </c>
    </row>
    <row r="172" spans="1:48" collapsed="1" x14ac:dyDescent="0.2">
      <c r="A172" s="9" t="s">
        <v>1630</v>
      </c>
      <c r="B172" s="9" t="s">
        <v>260</v>
      </c>
      <c r="C172" s="1">
        <f t="shared" si="36"/>
        <v>1406803</v>
      </c>
      <c r="D172" s="7">
        <f t="shared" si="51"/>
        <v>1</v>
      </c>
      <c r="E172" s="7">
        <f t="shared" si="52"/>
        <v>2</v>
      </c>
      <c r="F172" s="7">
        <f t="shared" si="53"/>
        <v>3</v>
      </c>
      <c r="G172" s="1">
        <f t="shared" si="45"/>
        <v>44372</v>
      </c>
      <c r="H172" s="2">
        <f t="shared" si="46"/>
        <v>3.1541018891770918E-2</v>
      </c>
      <c r="I172" s="8"/>
      <c r="J172" s="2">
        <f t="shared" si="37"/>
        <v>0.49367964100161854</v>
      </c>
      <c r="K172" s="2">
        <f t="shared" si="38"/>
        <v>0.46213862210984763</v>
      </c>
      <c r="L172" s="2">
        <f t="shared" si="39"/>
        <v>3.8911631550401872E-2</v>
      </c>
      <c r="M172" s="2">
        <f t="shared" si="40"/>
        <v>5.2701053381319571E-3</v>
      </c>
      <c r="N172" s="1">
        <f>SUM(N3:N171)</f>
        <v>694510</v>
      </c>
      <c r="O172" s="1">
        <f t="shared" ref="O172:Y172" si="54">SUM(O3:O171)</f>
        <v>650138</v>
      </c>
      <c r="P172" s="1">
        <f t="shared" si="54"/>
        <v>54741</v>
      </c>
      <c r="Q172" s="1">
        <f t="shared" si="54"/>
        <v>6086</v>
      </c>
      <c r="X172" s="1">
        <f t="shared" si="54"/>
        <v>1254</v>
      </c>
      <c r="Y172" s="1">
        <f t="shared" si="54"/>
        <v>74</v>
      </c>
      <c r="AG172" t="str">
        <f t="shared" si="49"/>
        <v>Connecticut</v>
      </c>
      <c r="AK172" s="99">
        <v>9</v>
      </c>
      <c r="AO172" s="99">
        <v>9</v>
      </c>
      <c r="AP172" t="s">
        <v>887</v>
      </c>
      <c r="AQ172" s="99">
        <v>9</v>
      </c>
      <c r="AS172" s="1">
        <f>SUM(AS3:AS171)</f>
        <v>676649</v>
      </c>
      <c r="AT172" s="1">
        <f>SUM(AT3:AT171)</f>
        <v>17861</v>
      </c>
      <c r="AU172" s="1">
        <f>SUM(AU3:AU171)</f>
        <v>624750</v>
      </c>
      <c r="AV172" s="1">
        <f>SUM(AV3:AV171)</f>
        <v>25388</v>
      </c>
    </row>
    <row r="173" spans="1:48" x14ac:dyDescent="0.2">
      <c r="A173" s="9"/>
      <c r="B173" s="9"/>
      <c r="C173" s="1"/>
      <c r="D173" s="7"/>
      <c r="E173" s="7"/>
      <c r="F173" s="7"/>
      <c r="G173" s="1"/>
      <c r="I173" s="15"/>
      <c r="J173" s="2"/>
      <c r="K173" s="2"/>
      <c r="L173" s="2"/>
      <c r="M173" s="2"/>
      <c r="AO173" s="96"/>
    </row>
    <row r="174" spans="1:48" hidden="1" outlineLevel="1" x14ac:dyDescent="0.2">
      <c r="A174" t="s">
        <v>2428</v>
      </c>
      <c r="B174" s="9" t="s">
        <v>1073</v>
      </c>
      <c r="C174" s="1">
        <f t="shared" si="36"/>
        <v>306</v>
      </c>
      <c r="D174" s="7">
        <f t="shared" ref="D174:D235" si="55">RANK(N174,(N174:AE174))</f>
        <v>2</v>
      </c>
      <c r="E174" s="7">
        <f t="shared" ref="E174:E235" si="56">RANK(O174,(N174:AE174))</f>
        <v>1</v>
      </c>
      <c r="F174" s="7">
        <f t="shared" ref="F174:F235" si="57">IF(P174&gt;0,RANK(P174,(N174:AE174)),0)</f>
        <v>3</v>
      </c>
      <c r="G174" s="1">
        <f t="shared" ref="G174:G235" si="58">MAX(N174:P174)-LARGE(N174:P174,2)</f>
        <v>73</v>
      </c>
      <c r="H174" s="2">
        <f t="shared" ref="H174:H235" si="59">G174/C174</f>
        <v>0.23856209150326799</v>
      </c>
      <c r="I174" s="8"/>
      <c r="J174" s="2">
        <f t="shared" ref="J174:J234" si="60">IF(C174=0,"-",N174/C174)</f>
        <v>0.34640522875816993</v>
      </c>
      <c r="K174" s="2">
        <f t="shared" ref="K174:K234" si="61">IF(C174=0,"-",O174/C174)</f>
        <v>0.58496732026143794</v>
      </c>
      <c r="L174" s="2">
        <f t="shared" ref="L174:L234" si="62">IF(C174=0,"-",P174/C174)</f>
        <v>6.8627450980392163E-2</v>
      </c>
      <c r="M174" s="2">
        <f t="shared" ref="M174:M234" si="63">IF(C174=0,"-",(1-J174-K174-L174))</f>
        <v>-2.7755575615628914E-17</v>
      </c>
      <c r="N174" s="1">
        <v>106</v>
      </c>
      <c r="O174" s="1">
        <v>179</v>
      </c>
      <c r="P174" s="1">
        <v>21</v>
      </c>
      <c r="W174" s="1">
        <v>0</v>
      </c>
      <c r="AG174" t="str">
        <f t="shared" si="49"/>
        <v>Abbot</v>
      </c>
      <c r="AH174" t="s">
        <v>1515</v>
      </c>
      <c r="AI174">
        <v>2</v>
      </c>
      <c r="AK174" s="99">
        <v>23</v>
      </c>
      <c r="AL174" s="97">
        <v>21</v>
      </c>
      <c r="AM174" s="97">
        <v>5</v>
      </c>
      <c r="AN174" s="96">
        <v>100</v>
      </c>
      <c r="AO174" s="96">
        <f t="shared" ref="AO174:AO235" si="64">AK174*1000+AL174</f>
        <v>23021</v>
      </c>
      <c r="AP174" t="s">
        <v>1274</v>
      </c>
      <c r="AQ174">
        <f t="shared" ref="AQ174:AQ194" si="65">AK174*100000+AN174</f>
        <v>2300100</v>
      </c>
    </row>
    <row r="175" spans="1:48" hidden="1" outlineLevel="1" x14ac:dyDescent="0.2">
      <c r="A175" t="s">
        <v>1718</v>
      </c>
      <c r="B175" s="9" t="s">
        <v>1073</v>
      </c>
      <c r="C175" s="1">
        <f t="shared" si="36"/>
        <v>1208</v>
      </c>
      <c r="D175" s="7">
        <f t="shared" si="55"/>
        <v>2</v>
      </c>
      <c r="E175" s="7">
        <f t="shared" si="56"/>
        <v>1</v>
      </c>
      <c r="F175" s="7">
        <f t="shared" si="57"/>
        <v>3</v>
      </c>
      <c r="G175" s="1">
        <f t="shared" si="58"/>
        <v>240</v>
      </c>
      <c r="H175" s="2">
        <f t="shared" si="59"/>
        <v>0.19867549668874171</v>
      </c>
      <c r="I175" s="8"/>
      <c r="J175" s="2">
        <f t="shared" si="60"/>
        <v>0.36837748344370863</v>
      </c>
      <c r="K175" s="2">
        <f t="shared" si="61"/>
        <v>0.56705298013245031</v>
      </c>
      <c r="L175" s="2">
        <f t="shared" si="62"/>
        <v>6.4569536423841056E-2</v>
      </c>
      <c r="M175" s="2">
        <f t="shared" si="63"/>
        <v>5.5511151231257827E-17</v>
      </c>
      <c r="N175" s="1">
        <v>445</v>
      </c>
      <c r="O175" s="1">
        <v>685</v>
      </c>
      <c r="P175" s="1">
        <v>78</v>
      </c>
      <c r="W175" s="1">
        <v>0</v>
      </c>
      <c r="AG175" t="str">
        <f t="shared" si="49"/>
        <v>Acton</v>
      </c>
      <c r="AH175" t="s">
        <v>492</v>
      </c>
      <c r="AI175">
        <v>1</v>
      </c>
      <c r="AK175" s="99">
        <v>23</v>
      </c>
      <c r="AL175" s="97">
        <v>31</v>
      </c>
      <c r="AM175" s="97">
        <v>5</v>
      </c>
      <c r="AN175" s="96">
        <v>275</v>
      </c>
      <c r="AO175" s="96">
        <f t="shared" si="64"/>
        <v>23031</v>
      </c>
      <c r="AP175" t="s">
        <v>1274</v>
      </c>
      <c r="AQ175">
        <f t="shared" si="65"/>
        <v>2300275</v>
      </c>
    </row>
    <row r="176" spans="1:48" hidden="1" outlineLevel="1" x14ac:dyDescent="0.2">
      <c r="A176" t="s">
        <v>309</v>
      </c>
      <c r="B176" s="9" t="s">
        <v>1073</v>
      </c>
      <c r="C176" s="1">
        <f t="shared" si="36"/>
        <v>545</v>
      </c>
      <c r="D176" s="7">
        <f t="shared" si="55"/>
        <v>2</v>
      </c>
      <c r="E176" s="7">
        <f t="shared" si="56"/>
        <v>1</v>
      </c>
      <c r="F176" s="7">
        <f t="shared" si="57"/>
        <v>3</v>
      </c>
      <c r="G176" s="1">
        <f t="shared" si="58"/>
        <v>77</v>
      </c>
      <c r="H176" s="2">
        <f t="shared" si="59"/>
        <v>0.14128440366972478</v>
      </c>
      <c r="I176" s="8"/>
      <c r="J176" s="2">
        <f t="shared" si="60"/>
        <v>0.40550458715596333</v>
      </c>
      <c r="K176" s="2">
        <f t="shared" si="61"/>
        <v>0.5467889908256881</v>
      </c>
      <c r="L176" s="2">
        <f t="shared" si="62"/>
        <v>4.7706422018348627E-2</v>
      </c>
      <c r="M176" s="2">
        <f t="shared" si="63"/>
        <v>0</v>
      </c>
      <c r="N176" s="1">
        <v>221</v>
      </c>
      <c r="O176" s="1">
        <v>298</v>
      </c>
      <c r="P176" s="1">
        <v>26</v>
      </c>
      <c r="W176" s="1">
        <v>0</v>
      </c>
      <c r="AG176" t="str">
        <f t="shared" si="49"/>
        <v>Addison</v>
      </c>
      <c r="AH176" t="s">
        <v>257</v>
      </c>
      <c r="AI176">
        <v>2</v>
      </c>
      <c r="AK176" s="99">
        <v>23</v>
      </c>
      <c r="AL176" s="97">
        <v>29</v>
      </c>
      <c r="AM176" s="97">
        <v>5</v>
      </c>
      <c r="AN176" s="96">
        <v>380</v>
      </c>
      <c r="AO176" s="96">
        <f t="shared" si="64"/>
        <v>23029</v>
      </c>
      <c r="AP176" t="s">
        <v>1274</v>
      </c>
      <c r="AQ176">
        <f t="shared" si="65"/>
        <v>2300380</v>
      </c>
    </row>
    <row r="177" spans="1:43" hidden="1" outlineLevel="1" x14ac:dyDescent="0.2">
      <c r="A177" t="s">
        <v>540</v>
      </c>
      <c r="B177" s="9" t="s">
        <v>1073</v>
      </c>
      <c r="C177" s="1">
        <f t="shared" si="36"/>
        <v>244</v>
      </c>
      <c r="D177" s="7">
        <f t="shared" si="55"/>
        <v>2</v>
      </c>
      <c r="E177" s="7">
        <f t="shared" si="56"/>
        <v>1</v>
      </c>
      <c r="F177" s="7">
        <f t="shared" si="57"/>
        <v>3</v>
      </c>
      <c r="G177" s="1">
        <f t="shared" si="58"/>
        <v>10</v>
      </c>
      <c r="H177" s="2">
        <f t="shared" si="59"/>
        <v>4.0983606557377046E-2</v>
      </c>
      <c r="I177" s="8"/>
      <c r="J177" s="2">
        <f t="shared" si="60"/>
        <v>0.41803278688524592</v>
      </c>
      <c r="K177" s="2">
        <f t="shared" si="61"/>
        <v>0.45901639344262296</v>
      </c>
      <c r="L177" s="2">
        <f t="shared" si="62"/>
        <v>0.12295081967213115</v>
      </c>
      <c r="M177" s="2">
        <f t="shared" si="63"/>
        <v>-2.7755575615628914E-17</v>
      </c>
      <c r="N177" s="1">
        <v>102</v>
      </c>
      <c r="O177" s="1">
        <v>112</v>
      </c>
      <c r="P177" s="1">
        <v>30</v>
      </c>
      <c r="W177" s="1">
        <v>0</v>
      </c>
      <c r="AG177" t="str">
        <f>A177</f>
        <v>Albany</v>
      </c>
      <c r="AH177" t="s">
        <v>976</v>
      </c>
      <c r="AI177">
        <v>2</v>
      </c>
      <c r="AK177" s="99">
        <v>23</v>
      </c>
      <c r="AL177" s="97">
        <v>17</v>
      </c>
      <c r="AN177" s="96">
        <v>390</v>
      </c>
      <c r="AO177" s="96">
        <f t="shared" si="64"/>
        <v>23017</v>
      </c>
      <c r="AP177" t="s">
        <v>408</v>
      </c>
      <c r="AQ177">
        <f t="shared" si="65"/>
        <v>2300390</v>
      </c>
    </row>
    <row r="178" spans="1:43" hidden="1" outlineLevel="1" x14ac:dyDescent="0.2">
      <c r="A178" t="s">
        <v>161</v>
      </c>
      <c r="B178" s="9" t="s">
        <v>1073</v>
      </c>
      <c r="C178" s="1">
        <f t="shared" si="36"/>
        <v>934</v>
      </c>
      <c r="D178" s="7">
        <f t="shared" si="55"/>
        <v>2</v>
      </c>
      <c r="E178" s="7">
        <f t="shared" si="56"/>
        <v>1</v>
      </c>
      <c r="F178" s="7">
        <f t="shared" si="57"/>
        <v>3</v>
      </c>
      <c r="G178" s="1">
        <f t="shared" si="58"/>
        <v>272</v>
      </c>
      <c r="H178" s="2">
        <f t="shared" si="59"/>
        <v>0.29122055674518199</v>
      </c>
      <c r="I178" s="8"/>
      <c r="J178" s="2">
        <f t="shared" si="60"/>
        <v>0.31798715203426126</v>
      </c>
      <c r="K178" s="2">
        <f t="shared" si="61"/>
        <v>0.6092077087794433</v>
      </c>
      <c r="L178" s="2">
        <f t="shared" si="62"/>
        <v>7.2805139186295498E-2</v>
      </c>
      <c r="M178" s="2">
        <f t="shared" si="63"/>
        <v>0</v>
      </c>
      <c r="N178" s="1">
        <v>297</v>
      </c>
      <c r="O178" s="1">
        <v>569</v>
      </c>
      <c r="P178" s="1">
        <v>68</v>
      </c>
      <c r="W178" s="1">
        <v>0</v>
      </c>
      <c r="AG178" t="str">
        <f t="shared" si="49"/>
        <v>Albion</v>
      </c>
      <c r="AH178" t="s">
        <v>1663</v>
      </c>
      <c r="AI178">
        <v>2</v>
      </c>
      <c r="AK178" s="99">
        <v>23</v>
      </c>
      <c r="AL178" s="97">
        <v>11</v>
      </c>
      <c r="AM178" s="97">
        <v>5</v>
      </c>
      <c r="AN178" s="96">
        <v>590</v>
      </c>
      <c r="AO178" s="96">
        <f t="shared" si="64"/>
        <v>23011</v>
      </c>
      <c r="AP178" t="s">
        <v>1274</v>
      </c>
      <c r="AQ178">
        <f t="shared" si="65"/>
        <v>2300590</v>
      </c>
    </row>
    <row r="179" spans="1:43" hidden="1" outlineLevel="1" x14ac:dyDescent="0.2">
      <c r="A179" t="s">
        <v>2535</v>
      </c>
      <c r="B179" s="9" t="s">
        <v>1073</v>
      </c>
      <c r="C179" s="1">
        <f t="shared" si="36"/>
        <v>236</v>
      </c>
      <c r="D179" s="7">
        <f t="shared" si="55"/>
        <v>2</v>
      </c>
      <c r="E179" s="7">
        <f t="shared" si="56"/>
        <v>1</v>
      </c>
      <c r="F179" s="7">
        <f t="shared" si="57"/>
        <v>3</v>
      </c>
      <c r="G179" s="1">
        <f t="shared" si="58"/>
        <v>80</v>
      </c>
      <c r="H179" s="2">
        <f t="shared" si="59"/>
        <v>0.33898305084745761</v>
      </c>
      <c r="I179" s="8"/>
      <c r="J179" s="2">
        <f t="shared" si="60"/>
        <v>0.3135593220338983</v>
      </c>
      <c r="K179" s="2">
        <f t="shared" si="61"/>
        <v>0.65254237288135597</v>
      </c>
      <c r="L179" s="2">
        <f t="shared" si="62"/>
        <v>2.9661016949152543E-2</v>
      </c>
      <c r="M179" s="2">
        <f t="shared" si="63"/>
        <v>4.2372881355931293E-3</v>
      </c>
      <c r="N179" s="1">
        <v>74</v>
      </c>
      <c r="O179" s="1">
        <v>154</v>
      </c>
      <c r="P179" s="1">
        <v>7</v>
      </c>
      <c r="W179" s="1">
        <v>1</v>
      </c>
      <c r="AG179" t="str">
        <f t="shared" si="49"/>
        <v>Alexander</v>
      </c>
      <c r="AH179" t="s">
        <v>257</v>
      </c>
      <c r="AI179">
        <v>2</v>
      </c>
      <c r="AK179" s="99">
        <v>23</v>
      </c>
      <c r="AL179" s="97">
        <v>29</v>
      </c>
      <c r="AM179" s="97">
        <v>10</v>
      </c>
      <c r="AN179" s="96">
        <v>660</v>
      </c>
      <c r="AO179" s="96">
        <f t="shared" si="64"/>
        <v>23029</v>
      </c>
      <c r="AP179" t="s">
        <v>1274</v>
      </c>
      <c r="AQ179">
        <f t="shared" si="65"/>
        <v>2300660</v>
      </c>
    </row>
    <row r="180" spans="1:43" hidden="1" outlineLevel="1" x14ac:dyDescent="0.2">
      <c r="A180" t="s">
        <v>162</v>
      </c>
      <c r="B180" s="9" t="s">
        <v>1073</v>
      </c>
      <c r="C180" s="1">
        <f t="shared" si="36"/>
        <v>1534</v>
      </c>
      <c r="D180" s="7">
        <f t="shared" si="55"/>
        <v>1</v>
      </c>
      <c r="E180" s="7">
        <f t="shared" si="56"/>
        <v>2</v>
      </c>
      <c r="F180" s="7">
        <f t="shared" si="57"/>
        <v>3</v>
      </c>
      <c r="G180" s="1">
        <f t="shared" si="58"/>
        <v>12</v>
      </c>
      <c r="H180" s="2">
        <f t="shared" si="59"/>
        <v>7.8226857887874843E-3</v>
      </c>
      <c r="I180" s="8"/>
      <c r="J180" s="2">
        <f t="shared" si="60"/>
        <v>0.46870925684485004</v>
      </c>
      <c r="K180" s="2">
        <f t="shared" si="61"/>
        <v>0.46088657105606257</v>
      </c>
      <c r="L180" s="2">
        <f t="shared" si="62"/>
        <v>7.040417209908735E-2</v>
      </c>
      <c r="M180" s="2">
        <f t="shared" si="63"/>
        <v>-1.3877787807814457E-17</v>
      </c>
      <c r="N180" s="1">
        <v>719</v>
      </c>
      <c r="O180" s="1">
        <v>707</v>
      </c>
      <c r="P180" s="1">
        <v>108</v>
      </c>
      <c r="W180" s="1">
        <v>0</v>
      </c>
      <c r="AG180" t="str">
        <f t="shared" si="49"/>
        <v>Alfred</v>
      </c>
      <c r="AH180" t="s">
        <v>492</v>
      </c>
      <c r="AI180">
        <v>1</v>
      </c>
      <c r="AK180" s="99">
        <v>23</v>
      </c>
      <c r="AL180" s="97">
        <v>31</v>
      </c>
      <c r="AM180" s="97">
        <v>10</v>
      </c>
      <c r="AN180" s="96">
        <v>730</v>
      </c>
      <c r="AO180" s="96">
        <f t="shared" si="64"/>
        <v>23031</v>
      </c>
      <c r="AP180" t="s">
        <v>1274</v>
      </c>
      <c r="AQ180">
        <f t="shared" si="65"/>
        <v>2300730</v>
      </c>
    </row>
    <row r="181" spans="1:43" hidden="1" outlineLevel="1" x14ac:dyDescent="0.2">
      <c r="A181" t="s">
        <v>2460</v>
      </c>
      <c r="B181" s="9" t="s">
        <v>1073</v>
      </c>
      <c r="C181" s="1">
        <f t="shared" si="36"/>
        <v>121</v>
      </c>
      <c r="D181" s="7">
        <f t="shared" si="55"/>
        <v>1</v>
      </c>
      <c r="E181" s="7">
        <f t="shared" si="56"/>
        <v>2</v>
      </c>
      <c r="F181" s="7">
        <f t="shared" si="57"/>
        <v>3</v>
      </c>
      <c r="G181" s="1">
        <f t="shared" si="58"/>
        <v>2</v>
      </c>
      <c r="H181" s="2">
        <f t="shared" si="59"/>
        <v>1.6528925619834711E-2</v>
      </c>
      <c r="I181" s="8"/>
      <c r="J181" s="2">
        <f t="shared" si="60"/>
        <v>0.48760330578512395</v>
      </c>
      <c r="K181" s="2">
        <f t="shared" si="61"/>
        <v>0.47107438016528924</v>
      </c>
      <c r="L181" s="2">
        <f t="shared" si="62"/>
        <v>4.1322314049586778E-2</v>
      </c>
      <c r="M181" s="2">
        <f t="shared" si="63"/>
        <v>8.3266726846886741E-17</v>
      </c>
      <c r="N181" s="1">
        <v>59</v>
      </c>
      <c r="O181" s="1">
        <v>57</v>
      </c>
      <c r="P181" s="1">
        <v>5</v>
      </c>
      <c r="W181" s="1">
        <v>0</v>
      </c>
      <c r="AG181" t="str">
        <f t="shared" si="49"/>
        <v>Allagash</v>
      </c>
      <c r="AH181" t="s">
        <v>872</v>
      </c>
      <c r="AI181">
        <v>2</v>
      </c>
      <c r="AK181" s="99">
        <v>23</v>
      </c>
      <c r="AL181" s="97">
        <v>3</v>
      </c>
      <c r="AM181" s="97">
        <v>5</v>
      </c>
      <c r="AN181" s="96">
        <v>800</v>
      </c>
      <c r="AO181" s="96">
        <f t="shared" si="64"/>
        <v>23003</v>
      </c>
      <c r="AP181" t="s">
        <v>1274</v>
      </c>
      <c r="AQ181">
        <f t="shared" si="65"/>
        <v>2300800</v>
      </c>
    </row>
    <row r="182" spans="1:43" hidden="1" outlineLevel="1" x14ac:dyDescent="0.2">
      <c r="A182" t="s">
        <v>1559</v>
      </c>
      <c r="B182" s="9" t="s">
        <v>1073</v>
      </c>
      <c r="C182" s="1">
        <f t="shared" si="36"/>
        <v>463</v>
      </c>
      <c r="D182" s="7">
        <f t="shared" si="55"/>
        <v>1</v>
      </c>
      <c r="E182" s="7">
        <f t="shared" si="56"/>
        <v>2</v>
      </c>
      <c r="F182" s="7">
        <f t="shared" si="57"/>
        <v>3</v>
      </c>
      <c r="G182" s="1">
        <f t="shared" si="58"/>
        <v>104</v>
      </c>
      <c r="H182" s="2">
        <f t="shared" si="59"/>
        <v>0.22462203023758098</v>
      </c>
      <c r="I182" s="8"/>
      <c r="J182" s="2">
        <f t="shared" si="60"/>
        <v>0.58531317494600432</v>
      </c>
      <c r="K182" s="2">
        <f t="shared" si="61"/>
        <v>0.36069114470842334</v>
      </c>
      <c r="L182" s="2">
        <f t="shared" si="62"/>
        <v>5.3995680345572353E-2</v>
      </c>
      <c r="M182" s="2">
        <f t="shared" si="63"/>
        <v>-1.3877787807814457E-17</v>
      </c>
      <c r="N182" s="1">
        <v>271</v>
      </c>
      <c r="O182" s="1">
        <v>167</v>
      </c>
      <c r="P182" s="1">
        <v>25</v>
      </c>
      <c r="W182" s="1">
        <v>0</v>
      </c>
      <c r="AG182" t="str">
        <f t="shared" si="49"/>
        <v>Alna</v>
      </c>
      <c r="AH182" t="s">
        <v>600</v>
      </c>
      <c r="AI182">
        <v>1</v>
      </c>
      <c r="AK182" s="99">
        <v>23</v>
      </c>
      <c r="AL182" s="97">
        <v>15</v>
      </c>
      <c r="AM182" s="97">
        <v>5</v>
      </c>
      <c r="AN182" s="96">
        <v>1010</v>
      </c>
      <c r="AO182" s="96">
        <f t="shared" si="64"/>
        <v>23015</v>
      </c>
      <c r="AP182" t="s">
        <v>1274</v>
      </c>
      <c r="AQ182">
        <f t="shared" si="65"/>
        <v>2301010</v>
      </c>
    </row>
    <row r="183" spans="1:43" hidden="1" outlineLevel="1" x14ac:dyDescent="0.2">
      <c r="A183" t="s">
        <v>770</v>
      </c>
      <c r="B183" s="9" t="s">
        <v>1073</v>
      </c>
      <c r="C183" s="1">
        <f t="shared" si="36"/>
        <v>364</v>
      </c>
      <c r="D183" s="7">
        <f t="shared" si="55"/>
        <v>2</v>
      </c>
      <c r="E183" s="7">
        <f t="shared" si="56"/>
        <v>1</v>
      </c>
      <c r="F183" s="7">
        <f t="shared" si="57"/>
        <v>3</v>
      </c>
      <c r="G183" s="1">
        <f t="shared" si="58"/>
        <v>82</v>
      </c>
      <c r="H183" s="2">
        <f t="shared" si="59"/>
        <v>0.22527472527472528</v>
      </c>
      <c r="I183" s="8"/>
      <c r="J183" s="2">
        <f t="shared" si="60"/>
        <v>0.36538461538461536</v>
      </c>
      <c r="K183" s="2">
        <f t="shared" si="61"/>
        <v>0.59065934065934067</v>
      </c>
      <c r="L183" s="2">
        <f t="shared" si="62"/>
        <v>4.3956043956043959E-2</v>
      </c>
      <c r="M183" s="2">
        <f t="shared" si="63"/>
        <v>-4.8572257327350599E-17</v>
      </c>
      <c r="N183" s="1">
        <v>133</v>
      </c>
      <c r="O183" s="1">
        <v>215</v>
      </c>
      <c r="P183" s="1">
        <v>16</v>
      </c>
      <c r="W183" s="1">
        <v>0</v>
      </c>
      <c r="AG183" t="str">
        <f t="shared" si="49"/>
        <v>Alton</v>
      </c>
      <c r="AH183" t="s">
        <v>2417</v>
      </c>
      <c r="AI183">
        <v>2</v>
      </c>
      <c r="AK183" s="99">
        <v>23</v>
      </c>
      <c r="AL183" s="97">
        <v>19</v>
      </c>
      <c r="AM183" s="97">
        <v>5</v>
      </c>
      <c r="AN183" s="96">
        <v>1115</v>
      </c>
      <c r="AO183" s="96">
        <f t="shared" si="64"/>
        <v>23019</v>
      </c>
      <c r="AP183" t="s">
        <v>1274</v>
      </c>
      <c r="AQ183">
        <f t="shared" si="65"/>
        <v>2301115</v>
      </c>
    </row>
    <row r="184" spans="1:43" hidden="1" outlineLevel="1" x14ac:dyDescent="0.2">
      <c r="A184" t="s">
        <v>1613</v>
      </c>
      <c r="B184" s="9" t="s">
        <v>1073</v>
      </c>
      <c r="C184" s="1">
        <f t="shared" si="36"/>
        <v>136</v>
      </c>
      <c r="D184" s="7">
        <f t="shared" si="55"/>
        <v>2</v>
      </c>
      <c r="E184" s="7">
        <f t="shared" si="56"/>
        <v>1</v>
      </c>
      <c r="F184" s="7">
        <f t="shared" si="57"/>
        <v>3</v>
      </c>
      <c r="G184" s="1">
        <f t="shared" si="58"/>
        <v>27</v>
      </c>
      <c r="H184" s="2">
        <f t="shared" si="59"/>
        <v>0.19852941176470587</v>
      </c>
      <c r="I184" s="8"/>
      <c r="J184" s="2">
        <f t="shared" si="60"/>
        <v>0.36764705882352944</v>
      </c>
      <c r="K184" s="2">
        <f t="shared" si="61"/>
        <v>0.56617647058823528</v>
      </c>
      <c r="L184" s="2">
        <f t="shared" si="62"/>
        <v>6.6176470588235295E-2</v>
      </c>
      <c r="M184" s="2">
        <f t="shared" si="63"/>
        <v>-1.3877787807814457E-17</v>
      </c>
      <c r="N184" s="1">
        <v>50</v>
      </c>
      <c r="O184" s="1">
        <v>77</v>
      </c>
      <c r="P184" s="1">
        <v>9</v>
      </c>
      <c r="W184" s="1">
        <v>0</v>
      </c>
      <c r="AG184" t="str">
        <f t="shared" si="49"/>
        <v>Amherst</v>
      </c>
      <c r="AH184" t="s">
        <v>682</v>
      </c>
      <c r="AI184">
        <v>2</v>
      </c>
      <c r="AK184" s="99">
        <v>23</v>
      </c>
      <c r="AL184" s="97">
        <v>9</v>
      </c>
      <c r="AM184" s="97">
        <v>5</v>
      </c>
      <c r="AN184" s="96">
        <v>1185</v>
      </c>
      <c r="AO184" s="96">
        <f t="shared" si="64"/>
        <v>23009</v>
      </c>
      <c r="AP184" t="s">
        <v>1274</v>
      </c>
      <c r="AQ184">
        <f t="shared" si="65"/>
        <v>2301185</v>
      </c>
    </row>
    <row r="185" spans="1:43" hidden="1" outlineLevel="1" x14ac:dyDescent="0.2">
      <c r="A185" t="s">
        <v>1560</v>
      </c>
      <c r="B185" s="9" t="s">
        <v>1073</v>
      </c>
      <c r="C185" s="1">
        <f t="shared" si="36"/>
        <v>92</v>
      </c>
      <c r="D185" s="7">
        <f t="shared" si="55"/>
        <v>2</v>
      </c>
      <c r="E185" s="7">
        <f t="shared" si="56"/>
        <v>1</v>
      </c>
      <c r="F185" s="7">
        <f t="shared" si="57"/>
        <v>3</v>
      </c>
      <c r="G185" s="1">
        <f t="shared" si="58"/>
        <v>34</v>
      </c>
      <c r="H185" s="2">
        <f t="shared" si="59"/>
        <v>0.36956521739130432</v>
      </c>
      <c r="I185" s="8"/>
      <c r="J185" s="2">
        <f t="shared" si="60"/>
        <v>0.30434782608695654</v>
      </c>
      <c r="K185" s="2">
        <f t="shared" si="61"/>
        <v>0.67391304347826086</v>
      </c>
      <c r="L185" s="2">
        <f t="shared" si="62"/>
        <v>2.1739130434782608E-2</v>
      </c>
      <c r="M185" s="2">
        <f t="shared" si="63"/>
        <v>-1.3877787807814457E-17</v>
      </c>
      <c r="N185" s="1">
        <v>28</v>
      </c>
      <c r="O185" s="1">
        <v>62</v>
      </c>
      <c r="P185" s="1">
        <v>2</v>
      </c>
      <c r="W185" s="1">
        <v>0</v>
      </c>
      <c r="AG185" t="str">
        <f t="shared" si="49"/>
        <v>Amity</v>
      </c>
      <c r="AH185" t="s">
        <v>872</v>
      </c>
      <c r="AI185">
        <v>2</v>
      </c>
      <c r="AK185" s="99">
        <v>23</v>
      </c>
      <c r="AL185" s="97">
        <v>3</v>
      </c>
      <c r="AM185" s="97">
        <v>10</v>
      </c>
      <c r="AN185" s="96">
        <v>1220</v>
      </c>
      <c r="AO185" s="96">
        <f t="shared" si="64"/>
        <v>23003</v>
      </c>
      <c r="AP185" t="s">
        <v>1274</v>
      </c>
      <c r="AQ185">
        <f t="shared" si="65"/>
        <v>2301220</v>
      </c>
    </row>
    <row r="186" spans="1:43" hidden="1" outlineLevel="1" x14ac:dyDescent="0.2">
      <c r="A186" t="s">
        <v>1715</v>
      </c>
      <c r="B186" s="9" t="s">
        <v>1073</v>
      </c>
      <c r="C186" s="1">
        <f t="shared" si="36"/>
        <v>431</v>
      </c>
      <c r="D186" s="7">
        <f t="shared" si="55"/>
        <v>2</v>
      </c>
      <c r="E186" s="7">
        <f t="shared" si="56"/>
        <v>1</v>
      </c>
      <c r="F186" s="7">
        <f t="shared" si="57"/>
        <v>3</v>
      </c>
      <c r="G186" s="1">
        <f t="shared" si="58"/>
        <v>66</v>
      </c>
      <c r="H186" s="2">
        <f t="shared" si="59"/>
        <v>0.1531322505800464</v>
      </c>
      <c r="I186" s="8"/>
      <c r="J186" s="2">
        <f t="shared" si="60"/>
        <v>0.38051044083526681</v>
      </c>
      <c r="K186" s="2">
        <f t="shared" si="61"/>
        <v>0.53364269141531318</v>
      </c>
      <c r="L186" s="2">
        <f t="shared" si="62"/>
        <v>8.584686774941995E-2</v>
      </c>
      <c r="M186" s="2">
        <f t="shared" si="63"/>
        <v>1.3877787807814457E-17</v>
      </c>
      <c r="N186" s="1">
        <v>164</v>
      </c>
      <c r="O186" s="1">
        <v>230</v>
      </c>
      <c r="P186" s="1">
        <v>37</v>
      </c>
      <c r="W186" s="1">
        <v>0</v>
      </c>
      <c r="AG186" t="str">
        <f t="shared" si="49"/>
        <v>Andover</v>
      </c>
      <c r="AH186" t="s">
        <v>976</v>
      </c>
      <c r="AI186">
        <v>2</v>
      </c>
      <c r="AK186" s="99">
        <v>23</v>
      </c>
      <c r="AL186" s="97">
        <v>17</v>
      </c>
      <c r="AM186" s="97">
        <v>5</v>
      </c>
      <c r="AN186" s="96">
        <v>1325</v>
      </c>
      <c r="AO186" s="96">
        <f t="shared" si="64"/>
        <v>23017</v>
      </c>
      <c r="AP186" t="s">
        <v>1274</v>
      </c>
      <c r="AQ186">
        <f t="shared" si="65"/>
        <v>2301325</v>
      </c>
    </row>
    <row r="187" spans="1:43" hidden="1" outlineLevel="1" x14ac:dyDescent="0.2">
      <c r="A187" t="s">
        <v>2534</v>
      </c>
      <c r="B187" s="9" t="s">
        <v>1073</v>
      </c>
      <c r="C187" s="1">
        <f t="shared" si="36"/>
        <v>882</v>
      </c>
      <c r="D187" s="7">
        <f t="shared" si="55"/>
        <v>2</v>
      </c>
      <c r="E187" s="7">
        <f t="shared" si="56"/>
        <v>1</v>
      </c>
      <c r="F187" s="7">
        <f t="shared" si="57"/>
        <v>3</v>
      </c>
      <c r="G187" s="1">
        <f t="shared" si="58"/>
        <v>132</v>
      </c>
      <c r="H187" s="2">
        <f t="shared" si="59"/>
        <v>0.14965986394557823</v>
      </c>
      <c r="I187" s="8"/>
      <c r="J187" s="2">
        <f t="shared" si="60"/>
        <v>0.39455782312925169</v>
      </c>
      <c r="K187" s="2">
        <f t="shared" si="61"/>
        <v>0.54421768707482998</v>
      </c>
      <c r="L187" s="2">
        <f t="shared" si="62"/>
        <v>6.1224489795918366E-2</v>
      </c>
      <c r="M187" s="2">
        <f t="shared" si="63"/>
        <v>-4.163336342344337E-17</v>
      </c>
      <c r="N187" s="1">
        <v>348</v>
      </c>
      <c r="O187" s="1">
        <v>480</v>
      </c>
      <c r="P187" s="1">
        <v>54</v>
      </c>
      <c r="W187" s="1">
        <v>0</v>
      </c>
      <c r="AG187" t="str">
        <f t="shared" si="49"/>
        <v>Anson</v>
      </c>
      <c r="AH187" t="s">
        <v>1616</v>
      </c>
      <c r="AI187">
        <v>2</v>
      </c>
      <c r="AK187" s="99">
        <v>23</v>
      </c>
      <c r="AL187" s="97">
        <v>25</v>
      </c>
      <c r="AM187" s="97">
        <v>5</v>
      </c>
      <c r="AN187" s="96">
        <v>1395</v>
      </c>
      <c r="AO187" s="96">
        <f t="shared" si="64"/>
        <v>23025</v>
      </c>
      <c r="AP187" t="s">
        <v>1274</v>
      </c>
      <c r="AQ187">
        <f t="shared" si="65"/>
        <v>2301395</v>
      </c>
    </row>
    <row r="188" spans="1:43" hidden="1" outlineLevel="1" x14ac:dyDescent="0.2">
      <c r="A188" t="s">
        <v>1557</v>
      </c>
      <c r="B188" s="9" t="s">
        <v>1073</v>
      </c>
      <c r="C188" s="1">
        <f t="shared" si="36"/>
        <v>755</v>
      </c>
      <c r="D188" s="7">
        <f t="shared" si="55"/>
        <v>1</v>
      </c>
      <c r="E188" s="7">
        <f t="shared" si="56"/>
        <v>2</v>
      </c>
      <c r="F188" s="7">
        <f t="shared" si="57"/>
        <v>3</v>
      </c>
      <c r="G188" s="1">
        <f t="shared" si="58"/>
        <v>77</v>
      </c>
      <c r="H188" s="2">
        <f t="shared" si="59"/>
        <v>0.10198675496688742</v>
      </c>
      <c r="I188" s="8"/>
      <c r="J188" s="2">
        <f t="shared" si="60"/>
        <v>0.51788079470198678</v>
      </c>
      <c r="K188" s="2">
        <f t="shared" si="61"/>
        <v>0.41589403973509936</v>
      </c>
      <c r="L188" s="2">
        <f t="shared" si="62"/>
        <v>3.7086092715231792E-2</v>
      </c>
      <c r="M188" s="2">
        <f t="shared" si="63"/>
        <v>2.9139072847682065E-2</v>
      </c>
      <c r="N188" s="1">
        <v>391</v>
      </c>
      <c r="O188" s="1">
        <v>314</v>
      </c>
      <c r="P188" s="1">
        <v>28</v>
      </c>
      <c r="W188" s="1">
        <v>22</v>
      </c>
      <c r="AG188" t="str">
        <f t="shared" si="49"/>
        <v>Appleton</v>
      </c>
      <c r="AH188" t="s">
        <v>1138</v>
      </c>
      <c r="AI188">
        <v>1</v>
      </c>
      <c r="AK188" s="99">
        <v>23</v>
      </c>
      <c r="AL188" s="97">
        <v>13</v>
      </c>
      <c r="AM188" s="97">
        <v>5</v>
      </c>
      <c r="AN188" s="96">
        <v>1465</v>
      </c>
      <c r="AO188" s="96">
        <f t="shared" si="64"/>
        <v>23013</v>
      </c>
      <c r="AP188" t="s">
        <v>1274</v>
      </c>
      <c r="AQ188">
        <f t="shared" si="65"/>
        <v>2301465</v>
      </c>
    </row>
    <row r="189" spans="1:43" hidden="1" outlineLevel="1" x14ac:dyDescent="0.2">
      <c r="A189" t="s">
        <v>1736</v>
      </c>
      <c r="B189" s="9" t="s">
        <v>1073</v>
      </c>
      <c r="C189" s="1">
        <f>SUM(N189:AE189)</f>
        <v>67</v>
      </c>
      <c r="D189" s="7">
        <f>RANK(N189,(N189:AE189))</f>
        <v>2</v>
      </c>
      <c r="E189" s="7">
        <f>RANK(O189,(N189:AE189))</f>
        <v>1</v>
      </c>
      <c r="F189" s="7">
        <f>IF(P189&gt;0,RANK(P189,(N189:AE189)),0)</f>
        <v>3</v>
      </c>
      <c r="G189" s="1">
        <f>MAX(N189:P189)-LARGE(N189:P189,2)</f>
        <v>16</v>
      </c>
      <c r="H189" s="2">
        <f>G189/C189</f>
        <v>0.23880597014925373</v>
      </c>
      <c r="I189" s="8"/>
      <c r="J189" s="2">
        <f>IF(C189=0,"-",N189/C189)</f>
        <v>0.32835820895522388</v>
      </c>
      <c r="K189" s="2">
        <f>IF(C189=0,"-",O189/C189)</f>
        <v>0.56716417910447758</v>
      </c>
      <c r="L189" s="2">
        <f>IF(C189=0,"-",P189/C189)</f>
        <v>0.1044776119402985</v>
      </c>
      <c r="M189" s="2">
        <f>IF(C189=0,"-",(1-J189-K189-L189))</f>
        <v>-2.7755575615628914E-17</v>
      </c>
      <c r="N189" s="1">
        <v>22</v>
      </c>
      <c r="O189" s="1">
        <v>38</v>
      </c>
      <c r="P189" s="1">
        <v>7</v>
      </c>
      <c r="W189" s="1">
        <v>0</v>
      </c>
      <c r="AG189" t="str">
        <f>A189</f>
        <v>Argyle</v>
      </c>
      <c r="AH189" s="67" t="s">
        <v>2417</v>
      </c>
      <c r="AI189">
        <v>2</v>
      </c>
      <c r="AK189" s="99">
        <v>23</v>
      </c>
      <c r="AL189" s="97">
        <v>19</v>
      </c>
      <c r="AM189" s="97">
        <v>7</v>
      </c>
      <c r="AN189" s="96">
        <v>1500</v>
      </c>
      <c r="AO189" s="96">
        <f>1000*AK189+AL189</f>
        <v>23019</v>
      </c>
      <c r="AP189" t="s">
        <v>408</v>
      </c>
      <c r="AQ189">
        <f t="shared" si="65"/>
        <v>2301500</v>
      </c>
    </row>
    <row r="190" spans="1:43" hidden="1" outlineLevel="1" x14ac:dyDescent="0.2">
      <c r="A190" t="s">
        <v>2148</v>
      </c>
      <c r="B190" s="9" t="s">
        <v>1073</v>
      </c>
      <c r="C190" s="1">
        <f t="shared" si="36"/>
        <v>323</v>
      </c>
      <c r="D190" s="7">
        <f t="shared" si="55"/>
        <v>1</v>
      </c>
      <c r="E190" s="7">
        <f t="shared" si="56"/>
        <v>2</v>
      </c>
      <c r="F190" s="7">
        <f t="shared" si="57"/>
        <v>3</v>
      </c>
      <c r="G190" s="1">
        <f t="shared" si="58"/>
        <v>140</v>
      </c>
      <c r="H190" s="2">
        <f t="shared" si="59"/>
        <v>0.43343653250773995</v>
      </c>
      <c r="I190" s="8"/>
      <c r="J190" s="2">
        <f t="shared" si="60"/>
        <v>0.69659442724458209</v>
      </c>
      <c r="K190" s="2">
        <f t="shared" si="61"/>
        <v>0.26315789473684209</v>
      </c>
      <c r="L190" s="2">
        <f t="shared" si="62"/>
        <v>4.0247678018575851E-2</v>
      </c>
      <c r="M190" s="2">
        <f t="shared" si="63"/>
        <v>-3.4694469519536142E-17</v>
      </c>
      <c r="N190" s="1">
        <v>225</v>
      </c>
      <c r="O190" s="1">
        <v>85</v>
      </c>
      <c r="P190" s="1">
        <v>13</v>
      </c>
      <c r="W190" s="1">
        <v>0</v>
      </c>
      <c r="AG190" t="str">
        <f t="shared" si="49"/>
        <v>Arrowsic</v>
      </c>
      <c r="AH190" t="s">
        <v>1445</v>
      </c>
      <c r="AI190">
        <v>1</v>
      </c>
      <c r="AK190" s="99">
        <v>23</v>
      </c>
      <c r="AL190" s="97">
        <v>23</v>
      </c>
      <c r="AM190" s="97">
        <v>5</v>
      </c>
      <c r="AN190" s="96">
        <v>1570</v>
      </c>
      <c r="AO190" s="96">
        <f t="shared" si="64"/>
        <v>23023</v>
      </c>
      <c r="AP190" t="s">
        <v>1274</v>
      </c>
      <c r="AQ190">
        <f t="shared" si="65"/>
        <v>2301570</v>
      </c>
    </row>
    <row r="191" spans="1:43" hidden="1" outlineLevel="1" x14ac:dyDescent="0.2">
      <c r="A191" t="s">
        <v>2525</v>
      </c>
      <c r="B191" s="9" t="s">
        <v>1073</v>
      </c>
      <c r="C191" s="1">
        <f t="shared" si="36"/>
        <v>2026</v>
      </c>
      <c r="D191" s="7">
        <f t="shared" si="55"/>
        <v>2</v>
      </c>
      <c r="E191" s="7">
        <f t="shared" si="56"/>
        <v>1</v>
      </c>
      <c r="F191" s="7">
        <f t="shared" si="57"/>
        <v>3</v>
      </c>
      <c r="G191" s="1">
        <f t="shared" si="58"/>
        <v>113</v>
      </c>
      <c r="H191" s="2">
        <f t="shared" si="59"/>
        <v>5.5774925962487662E-2</v>
      </c>
      <c r="I191" s="8"/>
      <c r="J191" s="2">
        <f t="shared" si="60"/>
        <v>0.44126357354392892</v>
      </c>
      <c r="K191" s="2">
        <f t="shared" si="61"/>
        <v>0.4970384995064166</v>
      </c>
      <c r="L191" s="2">
        <f t="shared" si="62"/>
        <v>6.1697926949654494E-2</v>
      </c>
      <c r="M191" s="2">
        <f t="shared" si="63"/>
        <v>-6.9388939039072284E-17</v>
      </c>
      <c r="N191" s="1">
        <v>894</v>
      </c>
      <c r="O191" s="1">
        <v>1007</v>
      </c>
      <c r="P191" s="1">
        <v>125</v>
      </c>
      <c r="W191" s="1">
        <v>0</v>
      </c>
      <c r="AG191" t="str">
        <f t="shared" si="49"/>
        <v>Arundel</v>
      </c>
      <c r="AH191" t="s">
        <v>492</v>
      </c>
      <c r="AI191">
        <v>1</v>
      </c>
      <c r="AK191" s="99">
        <v>23</v>
      </c>
      <c r="AL191" s="97">
        <v>31</v>
      </c>
      <c r="AM191" s="97">
        <v>15</v>
      </c>
      <c r="AN191" s="96">
        <v>1605</v>
      </c>
      <c r="AO191" s="96">
        <f t="shared" si="64"/>
        <v>23031</v>
      </c>
      <c r="AP191" t="s">
        <v>1274</v>
      </c>
      <c r="AQ191">
        <f t="shared" si="65"/>
        <v>2301605</v>
      </c>
    </row>
    <row r="192" spans="1:43" hidden="1" outlineLevel="1" x14ac:dyDescent="0.2">
      <c r="A192" t="s">
        <v>1710</v>
      </c>
      <c r="B192" s="9" t="s">
        <v>1073</v>
      </c>
      <c r="C192" s="1">
        <f t="shared" si="36"/>
        <v>441</v>
      </c>
      <c r="D192" s="7">
        <f t="shared" si="55"/>
        <v>2</v>
      </c>
      <c r="E192" s="7">
        <f t="shared" si="56"/>
        <v>1</v>
      </c>
      <c r="F192" s="7">
        <f t="shared" si="57"/>
        <v>3</v>
      </c>
      <c r="G192" s="1">
        <f t="shared" si="58"/>
        <v>102</v>
      </c>
      <c r="H192" s="2">
        <f t="shared" si="59"/>
        <v>0.23129251700680273</v>
      </c>
      <c r="I192" s="8"/>
      <c r="J192" s="2">
        <f t="shared" si="60"/>
        <v>0.33786848072562359</v>
      </c>
      <c r="K192" s="2">
        <f t="shared" si="61"/>
        <v>0.56916099773242634</v>
      </c>
      <c r="L192" s="2">
        <f t="shared" si="62"/>
        <v>9.297052154195011E-2</v>
      </c>
      <c r="M192" s="2">
        <f t="shared" si="63"/>
        <v>-4.163336342344337E-17</v>
      </c>
      <c r="N192" s="1">
        <v>149</v>
      </c>
      <c r="O192" s="1">
        <v>251</v>
      </c>
      <c r="P192" s="1">
        <v>41</v>
      </c>
      <c r="W192" s="1">
        <v>0</v>
      </c>
      <c r="AG192" t="str">
        <f t="shared" si="49"/>
        <v>Ashland</v>
      </c>
      <c r="AH192" t="s">
        <v>872</v>
      </c>
      <c r="AI192">
        <v>2</v>
      </c>
      <c r="AK192" s="99">
        <v>23</v>
      </c>
      <c r="AL192" s="97">
        <v>3</v>
      </c>
      <c r="AM192" s="97">
        <v>15</v>
      </c>
      <c r="AN192" s="96">
        <v>1710</v>
      </c>
      <c r="AO192" s="96">
        <f t="shared" si="64"/>
        <v>23003</v>
      </c>
      <c r="AP192" t="s">
        <v>1274</v>
      </c>
      <c r="AQ192">
        <f t="shared" si="65"/>
        <v>2301710</v>
      </c>
    </row>
    <row r="193" spans="1:43" hidden="1" outlineLevel="1" x14ac:dyDescent="0.2">
      <c r="A193" t="s">
        <v>1054</v>
      </c>
      <c r="B193" s="9" t="s">
        <v>1073</v>
      </c>
      <c r="C193" s="1">
        <f t="shared" si="36"/>
        <v>376</v>
      </c>
      <c r="D193" s="7">
        <f t="shared" si="55"/>
        <v>2</v>
      </c>
      <c r="E193" s="7">
        <f t="shared" si="56"/>
        <v>1</v>
      </c>
      <c r="F193" s="7">
        <f t="shared" si="57"/>
        <v>3</v>
      </c>
      <c r="G193" s="1">
        <f t="shared" si="58"/>
        <v>51</v>
      </c>
      <c r="H193" s="2">
        <f t="shared" si="59"/>
        <v>0.13563829787234041</v>
      </c>
      <c r="I193" s="8"/>
      <c r="J193" s="2">
        <f t="shared" si="60"/>
        <v>0.40957446808510639</v>
      </c>
      <c r="K193" s="2">
        <f t="shared" si="61"/>
        <v>0.54521276595744683</v>
      </c>
      <c r="L193" s="2">
        <f t="shared" si="62"/>
        <v>4.5212765957446811E-2</v>
      </c>
      <c r="M193" s="2">
        <f t="shared" si="63"/>
        <v>2.0816681711721685E-17</v>
      </c>
      <c r="N193" s="1">
        <v>154</v>
      </c>
      <c r="O193" s="1">
        <v>205</v>
      </c>
      <c r="P193" s="1">
        <v>17</v>
      </c>
      <c r="W193" s="1">
        <v>0</v>
      </c>
      <c r="AG193" t="str">
        <f t="shared" si="49"/>
        <v>Athens</v>
      </c>
      <c r="AH193" t="s">
        <v>1616</v>
      </c>
      <c r="AI193">
        <v>2</v>
      </c>
      <c r="AK193" s="99">
        <v>23</v>
      </c>
      <c r="AL193" s="97">
        <v>25</v>
      </c>
      <c r="AM193" s="97">
        <v>10</v>
      </c>
      <c r="AN193" s="96">
        <v>1885</v>
      </c>
      <c r="AO193" s="96">
        <f t="shared" si="64"/>
        <v>23025</v>
      </c>
      <c r="AP193" t="s">
        <v>1274</v>
      </c>
      <c r="AQ193">
        <f t="shared" si="65"/>
        <v>2301885</v>
      </c>
    </row>
    <row r="194" spans="1:43" hidden="1" outlineLevel="1" x14ac:dyDescent="0.2">
      <c r="A194" t="s">
        <v>289</v>
      </c>
      <c r="B194" s="9" t="s">
        <v>1073</v>
      </c>
      <c r="C194" s="1">
        <f t="shared" si="36"/>
        <v>189</v>
      </c>
      <c r="D194" s="7">
        <f t="shared" si="55"/>
        <v>2</v>
      </c>
      <c r="E194" s="7">
        <f t="shared" si="56"/>
        <v>1</v>
      </c>
      <c r="F194" s="7">
        <f t="shared" si="57"/>
        <v>3</v>
      </c>
      <c r="G194" s="1">
        <f t="shared" si="58"/>
        <v>66</v>
      </c>
      <c r="H194" s="2">
        <f t="shared" si="59"/>
        <v>0.34920634920634919</v>
      </c>
      <c r="I194" s="8"/>
      <c r="J194" s="2">
        <f t="shared" si="60"/>
        <v>0.28042328042328041</v>
      </c>
      <c r="K194" s="2">
        <f t="shared" si="61"/>
        <v>0.62962962962962965</v>
      </c>
      <c r="L194" s="2">
        <f t="shared" si="62"/>
        <v>8.9947089947089942E-2</v>
      </c>
      <c r="M194" s="2">
        <f t="shared" si="63"/>
        <v>-5.5511151231257827E-17</v>
      </c>
      <c r="N194" s="1">
        <v>53</v>
      </c>
      <c r="O194" s="1">
        <v>119</v>
      </c>
      <c r="P194" s="1">
        <v>17</v>
      </c>
      <c r="W194" s="1">
        <v>0</v>
      </c>
      <c r="AG194" t="str">
        <f t="shared" si="49"/>
        <v>Atkinson</v>
      </c>
      <c r="AH194" t="s">
        <v>1515</v>
      </c>
      <c r="AI194">
        <v>2</v>
      </c>
      <c r="AK194" s="99">
        <v>23</v>
      </c>
      <c r="AL194" s="97">
        <v>21</v>
      </c>
      <c r="AM194" s="97">
        <v>10</v>
      </c>
      <c r="AN194" s="96">
        <v>1920</v>
      </c>
      <c r="AO194" s="96">
        <f t="shared" si="64"/>
        <v>23021</v>
      </c>
      <c r="AP194" t="s">
        <v>1274</v>
      </c>
      <c r="AQ194">
        <f t="shared" si="65"/>
        <v>2301920</v>
      </c>
    </row>
    <row r="195" spans="1:43" hidden="1" outlineLevel="1" x14ac:dyDescent="0.2">
      <c r="A195" t="s">
        <v>270</v>
      </c>
      <c r="B195" s="9" t="s">
        <v>1073</v>
      </c>
      <c r="C195" s="1">
        <f t="shared" ref="C195:C255" si="66">SUM(N195:AE195)</f>
        <v>9526</v>
      </c>
      <c r="D195" s="7">
        <f t="shared" si="55"/>
        <v>1</v>
      </c>
      <c r="E195" s="7">
        <f t="shared" si="56"/>
        <v>2</v>
      </c>
      <c r="F195" s="7">
        <f t="shared" si="57"/>
        <v>3</v>
      </c>
      <c r="G195" s="1">
        <f t="shared" si="58"/>
        <v>343</v>
      </c>
      <c r="H195" s="2">
        <f t="shared" si="59"/>
        <v>3.6006718454755407E-2</v>
      </c>
      <c r="I195" s="8"/>
      <c r="J195" s="2">
        <f t="shared" si="60"/>
        <v>0.48057946672265378</v>
      </c>
      <c r="K195" s="2">
        <f t="shared" si="61"/>
        <v>0.44457274826789839</v>
      </c>
      <c r="L195" s="2">
        <f t="shared" si="62"/>
        <v>7.3483098887255932E-2</v>
      </c>
      <c r="M195" s="2">
        <f t="shared" si="63"/>
        <v>1.3646861221919548E-3</v>
      </c>
      <c r="N195" s="1">
        <v>4578</v>
      </c>
      <c r="O195" s="1">
        <v>4235</v>
      </c>
      <c r="P195" s="1">
        <v>700</v>
      </c>
      <c r="W195" s="1">
        <v>13</v>
      </c>
      <c r="AG195" t="str">
        <f t="shared" si="49"/>
        <v>Auburn</v>
      </c>
      <c r="AH195" t="s">
        <v>2243</v>
      </c>
      <c r="AI195">
        <v>2</v>
      </c>
      <c r="AK195" s="99">
        <v>23</v>
      </c>
      <c r="AL195" s="97">
        <v>1</v>
      </c>
      <c r="AM195" s="97">
        <v>5</v>
      </c>
      <c r="AN195" s="96">
        <v>2060</v>
      </c>
      <c r="AO195" s="96">
        <f t="shared" si="64"/>
        <v>23001</v>
      </c>
      <c r="AP195" t="s">
        <v>931</v>
      </c>
      <c r="AQ195">
        <f t="shared" ref="AQ195:AQ255" si="67">AK195*100000+AN195</f>
        <v>2302060</v>
      </c>
    </row>
    <row r="196" spans="1:43" hidden="1" outlineLevel="1" x14ac:dyDescent="0.2">
      <c r="A196" t="s">
        <v>994</v>
      </c>
      <c r="B196" s="9" t="s">
        <v>1073</v>
      </c>
      <c r="C196" s="1">
        <f t="shared" si="66"/>
        <v>7556</v>
      </c>
      <c r="D196" s="7">
        <f t="shared" si="55"/>
        <v>1</v>
      </c>
      <c r="E196" s="7">
        <f t="shared" si="56"/>
        <v>2</v>
      </c>
      <c r="F196" s="7">
        <f t="shared" si="57"/>
        <v>3</v>
      </c>
      <c r="G196" s="1">
        <f t="shared" si="58"/>
        <v>920</v>
      </c>
      <c r="H196" s="2">
        <f t="shared" si="59"/>
        <v>0.12175754367390154</v>
      </c>
      <c r="I196" s="8"/>
      <c r="J196" s="2">
        <f t="shared" si="60"/>
        <v>0.53176283748014819</v>
      </c>
      <c r="K196" s="2">
        <f t="shared" si="61"/>
        <v>0.41000529380624667</v>
      </c>
      <c r="L196" s="2">
        <f t="shared" si="62"/>
        <v>5.8231868713605084E-2</v>
      </c>
      <c r="M196" s="2">
        <f t="shared" si="63"/>
        <v>5.5511151231257827E-17</v>
      </c>
      <c r="N196" s="1">
        <v>4018</v>
      </c>
      <c r="O196" s="1">
        <v>3098</v>
      </c>
      <c r="P196" s="1">
        <v>440</v>
      </c>
      <c r="W196" s="1">
        <v>0</v>
      </c>
      <c r="AG196" t="str">
        <f t="shared" si="49"/>
        <v>Augusta</v>
      </c>
      <c r="AH196" t="s">
        <v>1663</v>
      </c>
      <c r="AI196">
        <v>1</v>
      </c>
      <c r="AK196" s="99">
        <v>23</v>
      </c>
      <c r="AL196" s="97">
        <v>11</v>
      </c>
      <c r="AM196" s="97">
        <v>10</v>
      </c>
      <c r="AN196" s="96">
        <v>2100</v>
      </c>
      <c r="AO196" s="96">
        <f t="shared" si="64"/>
        <v>23011</v>
      </c>
      <c r="AP196" t="s">
        <v>931</v>
      </c>
      <c r="AQ196">
        <f t="shared" si="67"/>
        <v>2302100</v>
      </c>
    </row>
    <row r="197" spans="1:43" hidden="1" outlineLevel="1" x14ac:dyDescent="0.2">
      <c r="A197" t="s">
        <v>2377</v>
      </c>
      <c r="B197" s="9" t="s">
        <v>1073</v>
      </c>
      <c r="C197" s="1">
        <f t="shared" si="66"/>
        <v>58</v>
      </c>
      <c r="D197" s="7">
        <f t="shared" si="55"/>
        <v>2</v>
      </c>
      <c r="E197" s="7">
        <f t="shared" si="56"/>
        <v>1</v>
      </c>
      <c r="F197" s="7">
        <f t="shared" si="57"/>
        <v>3</v>
      </c>
      <c r="G197" s="1">
        <f t="shared" si="58"/>
        <v>18</v>
      </c>
      <c r="H197" s="2">
        <f t="shared" si="59"/>
        <v>0.31034482758620691</v>
      </c>
      <c r="I197" s="8"/>
      <c r="J197" s="2">
        <f t="shared" si="60"/>
        <v>0.31034482758620691</v>
      </c>
      <c r="K197" s="2">
        <f t="shared" si="61"/>
        <v>0.62068965517241381</v>
      </c>
      <c r="L197" s="2">
        <f t="shared" si="62"/>
        <v>6.8965517241379309E-2</v>
      </c>
      <c r="M197" s="2">
        <f t="shared" si="63"/>
        <v>2.7755575615628914E-17</v>
      </c>
      <c r="N197" s="1">
        <v>18</v>
      </c>
      <c r="O197" s="1">
        <v>36</v>
      </c>
      <c r="P197" s="1">
        <v>4</v>
      </c>
      <c r="W197" s="1">
        <v>0</v>
      </c>
      <c r="AG197" t="str">
        <f t="shared" ref="AG197:AG257" si="68">A197</f>
        <v>Aurora</v>
      </c>
      <c r="AH197" t="s">
        <v>682</v>
      </c>
      <c r="AI197">
        <v>2</v>
      </c>
      <c r="AK197" s="99">
        <v>23</v>
      </c>
      <c r="AL197" s="97">
        <v>9</v>
      </c>
      <c r="AM197" s="97">
        <v>10</v>
      </c>
      <c r="AN197" s="96">
        <v>2165</v>
      </c>
      <c r="AO197" s="96">
        <f t="shared" si="64"/>
        <v>23009</v>
      </c>
      <c r="AP197" t="s">
        <v>1274</v>
      </c>
      <c r="AQ197">
        <f t="shared" si="67"/>
        <v>2302165</v>
      </c>
    </row>
    <row r="198" spans="1:43" hidden="1" outlineLevel="1" x14ac:dyDescent="0.2">
      <c r="A198" t="s">
        <v>775</v>
      </c>
      <c r="B198" s="9" t="s">
        <v>1073</v>
      </c>
      <c r="C198" s="1">
        <f t="shared" si="66"/>
        <v>195</v>
      </c>
      <c r="D198" s="7">
        <f t="shared" si="55"/>
        <v>2</v>
      </c>
      <c r="E198" s="7">
        <f t="shared" si="56"/>
        <v>1</v>
      </c>
      <c r="F198" s="7">
        <f t="shared" si="57"/>
        <v>3</v>
      </c>
      <c r="G198" s="1">
        <f t="shared" si="58"/>
        <v>40</v>
      </c>
      <c r="H198" s="2">
        <f t="shared" si="59"/>
        <v>0.20512820512820512</v>
      </c>
      <c r="I198" s="8"/>
      <c r="J198" s="2">
        <f t="shared" si="60"/>
        <v>0.35384615384615387</v>
      </c>
      <c r="K198" s="2">
        <f t="shared" si="61"/>
        <v>0.55897435897435899</v>
      </c>
      <c r="L198" s="2">
        <f t="shared" si="62"/>
        <v>8.7179487179487175E-2</v>
      </c>
      <c r="M198" s="2">
        <f t="shared" si="63"/>
        <v>-8.3266726846886741E-17</v>
      </c>
      <c r="N198" s="1">
        <v>69</v>
      </c>
      <c r="O198" s="1">
        <v>109</v>
      </c>
      <c r="P198" s="1">
        <v>17</v>
      </c>
      <c r="W198" s="1">
        <v>0</v>
      </c>
      <c r="AG198" t="str">
        <f t="shared" si="68"/>
        <v>Avon</v>
      </c>
      <c r="AH198" t="s">
        <v>1440</v>
      </c>
      <c r="AI198">
        <v>2</v>
      </c>
      <c r="AK198" s="99">
        <v>23</v>
      </c>
      <c r="AL198" s="97">
        <v>7</v>
      </c>
      <c r="AM198" s="97">
        <v>5</v>
      </c>
      <c r="AN198" s="96">
        <v>2235</v>
      </c>
      <c r="AO198" s="96">
        <f t="shared" si="64"/>
        <v>23007</v>
      </c>
      <c r="AP198" t="s">
        <v>1274</v>
      </c>
      <c r="AQ198">
        <f t="shared" si="67"/>
        <v>2302235</v>
      </c>
    </row>
    <row r="199" spans="1:43" hidden="1" outlineLevel="1" x14ac:dyDescent="0.2">
      <c r="A199" t="s">
        <v>2526</v>
      </c>
      <c r="B199" s="9" t="s">
        <v>1073</v>
      </c>
      <c r="C199" s="1">
        <f t="shared" si="66"/>
        <v>524</v>
      </c>
      <c r="D199" s="7">
        <f t="shared" si="55"/>
        <v>2</v>
      </c>
      <c r="E199" s="7">
        <f t="shared" si="56"/>
        <v>1</v>
      </c>
      <c r="F199" s="7">
        <f t="shared" si="57"/>
        <v>3</v>
      </c>
      <c r="G199" s="1">
        <f t="shared" si="58"/>
        <v>66</v>
      </c>
      <c r="H199" s="2">
        <f t="shared" si="59"/>
        <v>0.12595419847328243</v>
      </c>
      <c r="I199" s="8"/>
      <c r="J199" s="2">
        <f t="shared" si="60"/>
        <v>0.41412213740458015</v>
      </c>
      <c r="K199" s="2">
        <f t="shared" si="61"/>
        <v>0.54007633587786263</v>
      </c>
      <c r="L199" s="2">
        <f t="shared" si="62"/>
        <v>4.5801526717557252E-2</v>
      </c>
      <c r="M199" s="2">
        <f t="shared" si="63"/>
        <v>-3.4694469519536142E-17</v>
      </c>
      <c r="N199" s="1">
        <v>217</v>
      </c>
      <c r="O199" s="1">
        <v>283</v>
      </c>
      <c r="P199" s="1">
        <v>24</v>
      </c>
      <c r="W199" s="1">
        <v>0</v>
      </c>
      <c r="AG199" t="str">
        <f t="shared" si="68"/>
        <v>Baileyville</v>
      </c>
      <c r="AH199" t="s">
        <v>257</v>
      </c>
      <c r="AI199">
        <v>2</v>
      </c>
      <c r="AK199" s="99">
        <v>23</v>
      </c>
      <c r="AL199" s="97">
        <v>29</v>
      </c>
      <c r="AM199" s="97">
        <v>15</v>
      </c>
      <c r="AN199" s="96">
        <v>2480</v>
      </c>
      <c r="AO199" s="96">
        <f t="shared" si="64"/>
        <v>23029</v>
      </c>
      <c r="AP199" t="s">
        <v>1274</v>
      </c>
      <c r="AQ199">
        <f t="shared" si="67"/>
        <v>2302480</v>
      </c>
    </row>
    <row r="200" spans="1:43" hidden="1" outlineLevel="1" x14ac:dyDescent="0.2">
      <c r="A200" t="s">
        <v>2015</v>
      </c>
      <c r="B200" s="9" t="s">
        <v>1073</v>
      </c>
      <c r="C200" s="1">
        <f t="shared" si="66"/>
        <v>774</v>
      </c>
      <c r="D200" s="7">
        <f t="shared" si="55"/>
        <v>2</v>
      </c>
      <c r="E200" s="7">
        <f t="shared" si="56"/>
        <v>1</v>
      </c>
      <c r="F200" s="7">
        <f t="shared" si="57"/>
        <v>3</v>
      </c>
      <c r="G200" s="1">
        <f t="shared" si="58"/>
        <v>244</v>
      </c>
      <c r="H200" s="2">
        <f t="shared" si="59"/>
        <v>0.3152454780361757</v>
      </c>
      <c r="I200" s="8"/>
      <c r="J200" s="2">
        <f t="shared" si="60"/>
        <v>0.31912144702842377</v>
      </c>
      <c r="K200" s="2">
        <f t="shared" si="61"/>
        <v>0.63436692506459946</v>
      </c>
      <c r="L200" s="2">
        <f t="shared" si="62"/>
        <v>4.6511627906976744E-2</v>
      </c>
      <c r="M200" s="2">
        <f t="shared" si="63"/>
        <v>-2.7755575615628914E-17</v>
      </c>
      <c r="N200" s="1">
        <v>247</v>
      </c>
      <c r="O200" s="1">
        <v>491</v>
      </c>
      <c r="P200" s="1">
        <v>36</v>
      </c>
      <c r="W200" s="1">
        <v>0</v>
      </c>
      <c r="AG200" t="str">
        <f t="shared" si="68"/>
        <v>Baldwin</v>
      </c>
      <c r="AH200" t="s">
        <v>1337</v>
      </c>
      <c r="AI200">
        <v>1</v>
      </c>
      <c r="AK200" s="99">
        <v>23</v>
      </c>
      <c r="AL200" s="97">
        <v>5</v>
      </c>
      <c r="AM200" s="97">
        <v>5</v>
      </c>
      <c r="AN200" s="96">
        <v>2655</v>
      </c>
      <c r="AO200" s="96">
        <f t="shared" si="64"/>
        <v>23005</v>
      </c>
      <c r="AP200" t="s">
        <v>1274</v>
      </c>
      <c r="AQ200">
        <f t="shared" si="67"/>
        <v>2302655</v>
      </c>
    </row>
    <row r="201" spans="1:43" hidden="1" outlineLevel="1" x14ac:dyDescent="0.2">
      <c r="A201" t="s">
        <v>1507</v>
      </c>
      <c r="B201" s="9" t="s">
        <v>1073</v>
      </c>
      <c r="C201" s="1">
        <f t="shared" si="66"/>
        <v>12308</v>
      </c>
      <c r="D201" s="7">
        <f t="shared" si="55"/>
        <v>1</v>
      </c>
      <c r="E201" s="7">
        <f t="shared" si="56"/>
        <v>2</v>
      </c>
      <c r="F201" s="7">
        <f t="shared" si="57"/>
        <v>3</v>
      </c>
      <c r="G201" s="1">
        <f t="shared" si="58"/>
        <v>2652</v>
      </c>
      <c r="H201" s="2">
        <f t="shared" si="59"/>
        <v>0.21546961325966851</v>
      </c>
      <c r="I201" s="8"/>
      <c r="J201" s="2">
        <f t="shared" si="60"/>
        <v>0.57816054598635036</v>
      </c>
      <c r="K201" s="2">
        <f t="shared" si="61"/>
        <v>0.36269093272668185</v>
      </c>
      <c r="L201" s="2">
        <f t="shared" si="62"/>
        <v>5.8986025349366263E-2</v>
      </c>
      <c r="M201" s="2">
        <f t="shared" si="63"/>
        <v>1.6249593760152975E-4</v>
      </c>
      <c r="N201" s="1">
        <v>7116</v>
      </c>
      <c r="O201" s="1">
        <v>4464</v>
      </c>
      <c r="P201" s="1">
        <v>726</v>
      </c>
      <c r="W201" s="1">
        <v>2</v>
      </c>
      <c r="AG201" t="str">
        <f t="shared" si="68"/>
        <v>Bangor</v>
      </c>
      <c r="AH201" t="s">
        <v>2417</v>
      </c>
      <c r="AI201">
        <v>2</v>
      </c>
      <c r="AK201" s="99">
        <v>23</v>
      </c>
      <c r="AL201" s="97">
        <v>19</v>
      </c>
      <c r="AM201" s="97">
        <v>10</v>
      </c>
      <c r="AN201" s="96">
        <v>2795</v>
      </c>
      <c r="AO201" s="96">
        <f t="shared" si="64"/>
        <v>23019</v>
      </c>
      <c r="AP201" t="s">
        <v>931</v>
      </c>
      <c r="AQ201">
        <f t="shared" si="67"/>
        <v>2302795</v>
      </c>
    </row>
    <row r="202" spans="1:43" hidden="1" outlineLevel="1" x14ac:dyDescent="0.2">
      <c r="A202" t="s">
        <v>1772</v>
      </c>
      <c r="B202" s="9" t="s">
        <v>1073</v>
      </c>
      <c r="C202" s="1">
        <f t="shared" si="66"/>
        <v>2904</v>
      </c>
      <c r="D202" s="7">
        <f t="shared" si="55"/>
        <v>1</v>
      </c>
      <c r="E202" s="7">
        <f t="shared" si="56"/>
        <v>2</v>
      </c>
      <c r="F202" s="7">
        <f t="shared" si="57"/>
        <v>3</v>
      </c>
      <c r="G202" s="1">
        <f t="shared" si="58"/>
        <v>1509</v>
      </c>
      <c r="H202" s="2">
        <f t="shared" si="59"/>
        <v>0.51962809917355368</v>
      </c>
      <c r="I202" s="8"/>
      <c r="J202" s="2">
        <f t="shared" si="60"/>
        <v>0.73450413223140498</v>
      </c>
      <c r="K202" s="2">
        <f t="shared" si="61"/>
        <v>0.21487603305785125</v>
      </c>
      <c r="L202" s="2">
        <f t="shared" si="62"/>
        <v>5.06198347107438E-2</v>
      </c>
      <c r="M202" s="2">
        <f t="shared" si="63"/>
        <v>-2.7755575615628914E-17</v>
      </c>
      <c r="N202" s="1">
        <v>2133</v>
      </c>
      <c r="O202" s="1">
        <v>624</v>
      </c>
      <c r="P202" s="1">
        <v>147</v>
      </c>
      <c r="W202" s="1">
        <v>0</v>
      </c>
      <c r="AG202" t="str">
        <f t="shared" si="68"/>
        <v>Bar Harbor</v>
      </c>
      <c r="AH202" t="s">
        <v>682</v>
      </c>
      <c r="AI202">
        <v>2</v>
      </c>
      <c r="AK202" s="99">
        <v>23</v>
      </c>
      <c r="AL202" s="97">
        <v>9</v>
      </c>
      <c r="AM202" s="97">
        <v>15</v>
      </c>
      <c r="AN202" s="96">
        <v>2865</v>
      </c>
      <c r="AO202" s="96">
        <f t="shared" si="64"/>
        <v>23009</v>
      </c>
      <c r="AP202" t="s">
        <v>1274</v>
      </c>
      <c r="AQ202">
        <f t="shared" si="67"/>
        <v>2302865</v>
      </c>
    </row>
    <row r="203" spans="1:43" hidden="1" outlineLevel="1" x14ac:dyDescent="0.2">
      <c r="A203" t="s">
        <v>1508</v>
      </c>
      <c r="B203" s="9" t="s">
        <v>1073</v>
      </c>
      <c r="C203" s="1">
        <f t="shared" si="66"/>
        <v>84</v>
      </c>
      <c r="D203" s="7">
        <f t="shared" si="55"/>
        <v>1</v>
      </c>
      <c r="E203" s="7">
        <f t="shared" si="56"/>
        <v>2</v>
      </c>
      <c r="F203" s="7">
        <f t="shared" si="57"/>
        <v>3</v>
      </c>
      <c r="G203" s="1">
        <f t="shared" si="58"/>
        <v>3</v>
      </c>
      <c r="H203" s="2">
        <f t="shared" si="59"/>
        <v>3.5714285714285712E-2</v>
      </c>
      <c r="I203" s="8"/>
      <c r="J203" s="2">
        <f t="shared" si="60"/>
        <v>0.48809523809523808</v>
      </c>
      <c r="K203" s="2">
        <f t="shared" si="61"/>
        <v>0.45238095238095238</v>
      </c>
      <c r="L203" s="2">
        <f t="shared" si="62"/>
        <v>5.9523809523809521E-2</v>
      </c>
      <c r="M203" s="2">
        <f t="shared" si="63"/>
        <v>-4.163336342344337E-17</v>
      </c>
      <c r="N203" s="1">
        <v>41</v>
      </c>
      <c r="O203" s="1">
        <v>38</v>
      </c>
      <c r="P203" s="1">
        <v>5</v>
      </c>
      <c r="W203" s="1">
        <v>0</v>
      </c>
      <c r="AG203" t="str">
        <f t="shared" si="68"/>
        <v>Baring</v>
      </c>
      <c r="AH203" t="s">
        <v>257</v>
      </c>
      <c r="AI203">
        <v>2</v>
      </c>
      <c r="AK203" s="99">
        <v>23</v>
      </c>
      <c r="AL203" s="97">
        <v>29</v>
      </c>
      <c r="AM203" s="97">
        <v>17</v>
      </c>
      <c r="AN203" s="96">
        <v>2970</v>
      </c>
      <c r="AO203" s="96">
        <f t="shared" si="64"/>
        <v>23029</v>
      </c>
      <c r="AP203" t="s">
        <v>2522</v>
      </c>
      <c r="AQ203">
        <f t="shared" si="67"/>
        <v>2302970</v>
      </c>
    </row>
    <row r="204" spans="1:43" hidden="1" outlineLevel="1" x14ac:dyDescent="0.2">
      <c r="A204" t="s">
        <v>1809</v>
      </c>
      <c r="B204" s="9" t="s">
        <v>1073</v>
      </c>
      <c r="C204" s="1">
        <f t="shared" si="66"/>
        <v>4118</v>
      </c>
      <c r="D204" s="7">
        <f t="shared" si="55"/>
        <v>1</v>
      </c>
      <c r="E204" s="7">
        <f t="shared" si="56"/>
        <v>2</v>
      </c>
      <c r="F204" s="7">
        <f t="shared" si="57"/>
        <v>3</v>
      </c>
      <c r="G204" s="1">
        <f t="shared" si="58"/>
        <v>1420</v>
      </c>
      <c r="H204" s="2">
        <f t="shared" si="59"/>
        <v>0.34482758620689657</v>
      </c>
      <c r="I204" s="8"/>
      <c r="J204" s="2">
        <f t="shared" si="60"/>
        <v>0.63938805245264696</v>
      </c>
      <c r="K204" s="2">
        <f t="shared" si="61"/>
        <v>0.29456046624575039</v>
      </c>
      <c r="L204" s="2">
        <f t="shared" si="62"/>
        <v>6.2408936376881982E-2</v>
      </c>
      <c r="M204" s="2">
        <f t="shared" si="63"/>
        <v>3.6425449247206726E-3</v>
      </c>
      <c r="N204" s="1">
        <v>2633</v>
      </c>
      <c r="O204" s="1">
        <v>1213</v>
      </c>
      <c r="P204" s="1">
        <v>257</v>
      </c>
      <c r="W204" s="1">
        <v>15</v>
      </c>
      <c r="AG204" t="str">
        <f t="shared" si="68"/>
        <v>Bath</v>
      </c>
      <c r="AH204" t="s">
        <v>1445</v>
      </c>
      <c r="AI204">
        <v>1</v>
      </c>
      <c r="AK204" s="99">
        <v>23</v>
      </c>
      <c r="AL204" s="97">
        <v>23</v>
      </c>
      <c r="AM204" s="97">
        <v>10</v>
      </c>
      <c r="AN204" s="96">
        <v>3355</v>
      </c>
      <c r="AO204" s="96">
        <f t="shared" si="64"/>
        <v>23023</v>
      </c>
      <c r="AP204" t="s">
        <v>931</v>
      </c>
      <c r="AQ204">
        <f t="shared" si="67"/>
        <v>2303355</v>
      </c>
    </row>
    <row r="205" spans="1:43" hidden="1" outlineLevel="1" x14ac:dyDescent="0.2">
      <c r="A205" t="s">
        <v>1509</v>
      </c>
      <c r="B205" s="9" t="s">
        <v>1073</v>
      </c>
      <c r="C205" s="1">
        <f t="shared" si="66"/>
        <v>212</v>
      </c>
      <c r="D205" s="7">
        <f t="shared" si="55"/>
        <v>2</v>
      </c>
      <c r="E205" s="7">
        <f t="shared" si="56"/>
        <v>1</v>
      </c>
      <c r="F205" s="7">
        <f t="shared" si="57"/>
        <v>3</v>
      </c>
      <c r="G205" s="1">
        <f t="shared" si="58"/>
        <v>43</v>
      </c>
      <c r="H205" s="2">
        <f t="shared" si="59"/>
        <v>0.20283018867924529</v>
      </c>
      <c r="I205" s="8"/>
      <c r="J205" s="2">
        <f t="shared" si="60"/>
        <v>0.3867924528301887</v>
      </c>
      <c r="K205" s="2">
        <f t="shared" si="61"/>
        <v>0.589622641509434</v>
      </c>
      <c r="L205" s="2">
        <f t="shared" si="62"/>
        <v>2.358490566037736E-2</v>
      </c>
      <c r="M205" s="2">
        <f t="shared" si="63"/>
        <v>-6.2450045135165055E-17</v>
      </c>
      <c r="N205" s="1">
        <v>82</v>
      </c>
      <c r="O205" s="1">
        <v>125</v>
      </c>
      <c r="P205" s="1">
        <v>5</v>
      </c>
      <c r="W205" s="1">
        <v>0</v>
      </c>
      <c r="AG205" t="str">
        <f t="shared" si="68"/>
        <v>Beals</v>
      </c>
      <c r="AH205" t="s">
        <v>257</v>
      </c>
      <c r="AI205">
        <v>2</v>
      </c>
      <c r="AK205" s="99">
        <v>23</v>
      </c>
      <c r="AL205" s="97">
        <v>29</v>
      </c>
      <c r="AM205" s="97">
        <v>20</v>
      </c>
      <c r="AN205" s="96">
        <v>3670</v>
      </c>
      <c r="AO205" s="96">
        <f t="shared" si="64"/>
        <v>23029</v>
      </c>
      <c r="AP205" t="s">
        <v>1274</v>
      </c>
      <c r="AQ205">
        <f t="shared" si="67"/>
        <v>2303670</v>
      </c>
    </row>
    <row r="206" spans="1:43" hidden="1" outlineLevel="1" x14ac:dyDescent="0.2">
      <c r="A206" t="s">
        <v>160</v>
      </c>
      <c r="B206" s="9" t="s">
        <v>1073</v>
      </c>
      <c r="C206" s="1">
        <f t="shared" si="66"/>
        <v>95</v>
      </c>
      <c r="D206" s="7">
        <f t="shared" si="55"/>
        <v>2</v>
      </c>
      <c r="E206" s="7">
        <f t="shared" si="56"/>
        <v>1</v>
      </c>
      <c r="F206" s="7">
        <f t="shared" si="57"/>
        <v>3</v>
      </c>
      <c r="G206" s="1">
        <f t="shared" si="58"/>
        <v>21</v>
      </c>
      <c r="H206" s="2">
        <f t="shared" si="59"/>
        <v>0.22105263157894736</v>
      </c>
      <c r="I206" s="8"/>
      <c r="J206" s="2">
        <f t="shared" si="60"/>
        <v>0.36842105263157893</v>
      </c>
      <c r="K206" s="2">
        <f t="shared" si="61"/>
        <v>0.58947368421052626</v>
      </c>
      <c r="L206" s="2">
        <f t="shared" si="62"/>
        <v>4.2105263157894736E-2</v>
      </c>
      <c r="M206" s="2">
        <f t="shared" si="63"/>
        <v>2.0816681711721685E-17</v>
      </c>
      <c r="N206" s="1">
        <v>35</v>
      </c>
      <c r="O206" s="1">
        <v>56</v>
      </c>
      <c r="P206" s="1">
        <v>4</v>
      </c>
      <c r="W206" s="1">
        <v>0</v>
      </c>
      <c r="AG206" t="str">
        <f t="shared" si="68"/>
        <v>Beaver Cove</v>
      </c>
      <c r="AH206" t="s">
        <v>1515</v>
      </c>
      <c r="AI206">
        <v>2</v>
      </c>
      <c r="AK206" s="99">
        <v>23</v>
      </c>
      <c r="AL206" s="97">
        <v>21</v>
      </c>
      <c r="AM206" s="97">
        <v>17</v>
      </c>
      <c r="AN206" s="96">
        <v>3740</v>
      </c>
      <c r="AO206" s="96">
        <f t="shared" si="64"/>
        <v>23021</v>
      </c>
      <c r="AP206" t="s">
        <v>1274</v>
      </c>
      <c r="AQ206">
        <f t="shared" si="67"/>
        <v>2303740</v>
      </c>
    </row>
    <row r="207" spans="1:43" hidden="1" outlineLevel="1" x14ac:dyDescent="0.2">
      <c r="A207" t="s">
        <v>1808</v>
      </c>
      <c r="B207" s="9" t="s">
        <v>1073</v>
      </c>
      <c r="C207" s="1">
        <f t="shared" si="66"/>
        <v>32</v>
      </c>
      <c r="D207" s="7">
        <f t="shared" si="55"/>
        <v>2</v>
      </c>
      <c r="E207" s="7">
        <f t="shared" si="56"/>
        <v>1</v>
      </c>
      <c r="F207" s="7">
        <f t="shared" si="57"/>
        <v>0</v>
      </c>
      <c r="G207" s="1">
        <f t="shared" si="58"/>
        <v>10</v>
      </c>
      <c r="H207" s="2">
        <f t="shared" si="59"/>
        <v>0.3125</v>
      </c>
      <c r="I207" s="8"/>
      <c r="J207" s="2">
        <f t="shared" si="60"/>
        <v>0.34375</v>
      </c>
      <c r="K207" s="2">
        <f t="shared" si="61"/>
        <v>0.65625</v>
      </c>
      <c r="L207" s="2">
        <f t="shared" si="62"/>
        <v>0</v>
      </c>
      <c r="M207" s="2">
        <f t="shared" si="63"/>
        <v>0</v>
      </c>
      <c r="N207" s="1">
        <v>11</v>
      </c>
      <c r="O207" s="1">
        <v>21</v>
      </c>
      <c r="P207" s="1">
        <v>0</v>
      </c>
      <c r="W207" s="1">
        <v>0</v>
      </c>
      <c r="AG207" t="str">
        <f t="shared" si="68"/>
        <v>Beddington</v>
      </c>
      <c r="AH207" t="s">
        <v>257</v>
      </c>
      <c r="AI207">
        <v>2</v>
      </c>
      <c r="AK207" s="99">
        <v>23</v>
      </c>
      <c r="AL207" s="97">
        <v>29</v>
      </c>
      <c r="AM207" s="97">
        <v>25</v>
      </c>
      <c r="AN207" s="96">
        <v>3810</v>
      </c>
      <c r="AO207" s="96">
        <f t="shared" si="64"/>
        <v>23029</v>
      </c>
      <c r="AP207" t="s">
        <v>1274</v>
      </c>
      <c r="AQ207">
        <f t="shared" si="67"/>
        <v>2303810</v>
      </c>
    </row>
    <row r="208" spans="1:43" hidden="1" outlineLevel="1" x14ac:dyDescent="0.2">
      <c r="A208" t="s">
        <v>2007</v>
      </c>
      <c r="B208" s="9" t="s">
        <v>1073</v>
      </c>
      <c r="C208" s="1">
        <f t="shared" si="66"/>
        <v>3519</v>
      </c>
      <c r="D208" s="7">
        <f t="shared" si="55"/>
        <v>1</v>
      </c>
      <c r="E208" s="7">
        <f t="shared" si="56"/>
        <v>2</v>
      </c>
      <c r="F208" s="7">
        <f t="shared" si="57"/>
        <v>3</v>
      </c>
      <c r="G208" s="1">
        <f t="shared" si="58"/>
        <v>1336</v>
      </c>
      <c r="H208" s="2">
        <f t="shared" si="59"/>
        <v>0.37965331059960217</v>
      </c>
      <c r="I208" s="8"/>
      <c r="J208" s="2">
        <f t="shared" si="60"/>
        <v>0.66552998010798525</v>
      </c>
      <c r="K208" s="2">
        <f t="shared" si="61"/>
        <v>0.28587666950838309</v>
      </c>
      <c r="L208" s="2">
        <f t="shared" si="62"/>
        <v>4.859335038363171E-2</v>
      </c>
      <c r="M208" s="2">
        <f t="shared" si="63"/>
        <v>-4.8572257327350599E-17</v>
      </c>
      <c r="N208" s="1">
        <v>2342</v>
      </c>
      <c r="O208" s="1">
        <v>1006</v>
      </c>
      <c r="P208" s="1">
        <v>171</v>
      </c>
      <c r="W208" s="1">
        <v>0</v>
      </c>
      <c r="AG208" t="str">
        <f t="shared" si="68"/>
        <v>Belfast</v>
      </c>
      <c r="AH208" t="s">
        <v>491</v>
      </c>
      <c r="AI208">
        <v>2</v>
      </c>
      <c r="AK208" s="99">
        <v>23</v>
      </c>
      <c r="AL208" s="97">
        <v>27</v>
      </c>
      <c r="AM208" s="97">
        <v>5</v>
      </c>
      <c r="AN208" s="96">
        <v>3950</v>
      </c>
      <c r="AO208" s="96">
        <f t="shared" si="64"/>
        <v>23027</v>
      </c>
      <c r="AP208" t="s">
        <v>931</v>
      </c>
      <c r="AQ208">
        <f t="shared" si="67"/>
        <v>2303950</v>
      </c>
    </row>
    <row r="209" spans="1:43" hidden="1" outlineLevel="1" x14ac:dyDescent="0.2">
      <c r="A209" t="s">
        <v>2327</v>
      </c>
      <c r="B209" s="9" t="s">
        <v>1073</v>
      </c>
      <c r="C209" s="1">
        <f t="shared" si="66"/>
        <v>1713</v>
      </c>
      <c r="D209" s="7">
        <f t="shared" si="55"/>
        <v>2</v>
      </c>
      <c r="E209" s="7">
        <f t="shared" si="56"/>
        <v>1</v>
      </c>
      <c r="F209" s="7">
        <f t="shared" si="57"/>
        <v>3</v>
      </c>
      <c r="G209" s="1">
        <f t="shared" si="58"/>
        <v>140</v>
      </c>
      <c r="H209" s="2">
        <f t="shared" si="59"/>
        <v>8.1727962638645651E-2</v>
      </c>
      <c r="I209" s="8"/>
      <c r="J209" s="2">
        <f t="shared" si="60"/>
        <v>0.43724460011675426</v>
      </c>
      <c r="K209" s="2">
        <f t="shared" si="61"/>
        <v>0.51897256275539994</v>
      </c>
      <c r="L209" s="2">
        <f t="shared" si="62"/>
        <v>4.3782837127845885E-2</v>
      </c>
      <c r="M209" s="2">
        <f t="shared" si="63"/>
        <v>-7.6327832942979512E-17</v>
      </c>
      <c r="N209" s="1">
        <v>749</v>
      </c>
      <c r="O209" s="1">
        <v>889</v>
      </c>
      <c r="P209" s="1">
        <v>75</v>
      </c>
      <c r="W209" s="1">
        <v>0</v>
      </c>
      <c r="AG209" t="str">
        <f t="shared" si="68"/>
        <v>Belgrade</v>
      </c>
      <c r="AH209" t="s">
        <v>1663</v>
      </c>
      <c r="AI209">
        <v>2</v>
      </c>
      <c r="AK209" s="99">
        <v>23</v>
      </c>
      <c r="AL209" s="97">
        <v>11</v>
      </c>
      <c r="AM209" s="97">
        <v>15</v>
      </c>
      <c r="AN209" s="96">
        <v>4020</v>
      </c>
      <c r="AO209" s="96">
        <f t="shared" si="64"/>
        <v>23011</v>
      </c>
      <c r="AP209" t="s">
        <v>1274</v>
      </c>
      <c r="AQ209">
        <f t="shared" si="67"/>
        <v>2304020</v>
      </c>
    </row>
    <row r="210" spans="1:43" hidden="1" outlineLevel="1" x14ac:dyDescent="0.2">
      <c r="A210" t="s">
        <v>626</v>
      </c>
      <c r="B210" s="9" t="s">
        <v>1073</v>
      </c>
      <c r="C210" s="1">
        <f t="shared" si="66"/>
        <v>458</v>
      </c>
      <c r="D210" s="7">
        <f t="shared" si="55"/>
        <v>2</v>
      </c>
      <c r="E210" s="7">
        <f t="shared" si="56"/>
        <v>1</v>
      </c>
      <c r="F210" s="7">
        <f t="shared" si="57"/>
        <v>3</v>
      </c>
      <c r="G210" s="1">
        <f t="shared" si="58"/>
        <v>5</v>
      </c>
      <c r="H210" s="2">
        <f t="shared" si="59"/>
        <v>1.0917030567685589E-2</v>
      </c>
      <c r="I210" s="8"/>
      <c r="J210" s="2">
        <f t="shared" si="60"/>
        <v>0.45633187772925765</v>
      </c>
      <c r="K210" s="2">
        <f t="shared" si="61"/>
        <v>0.46724890829694321</v>
      </c>
      <c r="L210" s="2">
        <f t="shared" si="62"/>
        <v>7.6419213973799124E-2</v>
      </c>
      <c r="M210" s="2">
        <f t="shared" si="63"/>
        <v>1.3877787807814457E-17</v>
      </c>
      <c r="N210" s="1">
        <v>209</v>
      </c>
      <c r="O210" s="1">
        <v>214</v>
      </c>
      <c r="P210" s="1">
        <v>35</v>
      </c>
      <c r="W210" s="1">
        <v>0</v>
      </c>
      <c r="AG210" t="str">
        <f t="shared" si="68"/>
        <v>Belmont</v>
      </c>
      <c r="AH210" t="s">
        <v>491</v>
      </c>
      <c r="AI210">
        <v>2</v>
      </c>
      <c r="AK210" s="99">
        <v>23</v>
      </c>
      <c r="AL210" s="97">
        <v>27</v>
      </c>
      <c r="AM210" s="97">
        <v>10</v>
      </c>
      <c r="AN210" s="96">
        <v>4125</v>
      </c>
      <c r="AO210" s="96">
        <f t="shared" si="64"/>
        <v>23027</v>
      </c>
      <c r="AP210" t="s">
        <v>1274</v>
      </c>
      <c r="AQ210">
        <f t="shared" si="67"/>
        <v>2304125</v>
      </c>
    </row>
    <row r="211" spans="1:43" hidden="1" outlineLevel="1" x14ac:dyDescent="0.2">
      <c r="A211" t="s">
        <v>525</v>
      </c>
      <c r="B211" s="9" t="s">
        <v>1073</v>
      </c>
      <c r="C211" s="1">
        <f t="shared" si="66"/>
        <v>1252</v>
      </c>
      <c r="D211" s="7">
        <f t="shared" si="55"/>
        <v>2</v>
      </c>
      <c r="E211" s="7">
        <f t="shared" si="56"/>
        <v>1</v>
      </c>
      <c r="F211" s="7">
        <f t="shared" si="57"/>
        <v>3</v>
      </c>
      <c r="G211" s="1">
        <f t="shared" si="58"/>
        <v>178</v>
      </c>
      <c r="H211" s="2">
        <f t="shared" si="59"/>
        <v>0.14217252396166133</v>
      </c>
      <c r="I211" s="8"/>
      <c r="J211" s="2">
        <f t="shared" si="60"/>
        <v>0.39936102236421728</v>
      </c>
      <c r="K211" s="2">
        <f t="shared" si="61"/>
        <v>0.54153354632587858</v>
      </c>
      <c r="L211" s="2">
        <f t="shared" si="62"/>
        <v>5.9105431309904151E-2</v>
      </c>
      <c r="M211" s="2">
        <f t="shared" si="63"/>
        <v>4.8572257327350599E-17</v>
      </c>
      <c r="N211" s="1">
        <v>500</v>
      </c>
      <c r="O211" s="1">
        <v>678</v>
      </c>
      <c r="P211" s="1">
        <v>74</v>
      </c>
      <c r="W211" s="1">
        <v>0</v>
      </c>
      <c r="AG211" t="str">
        <f t="shared" si="68"/>
        <v>Benton</v>
      </c>
      <c r="AH211" t="s">
        <v>1663</v>
      </c>
      <c r="AI211">
        <v>2</v>
      </c>
      <c r="AK211" s="99">
        <v>23</v>
      </c>
      <c r="AL211" s="97">
        <v>11</v>
      </c>
      <c r="AM211" s="97">
        <v>20</v>
      </c>
      <c r="AN211" s="96">
        <v>4475</v>
      </c>
      <c r="AO211" s="96">
        <f t="shared" si="64"/>
        <v>23011</v>
      </c>
      <c r="AP211" t="s">
        <v>1274</v>
      </c>
      <c r="AQ211">
        <f t="shared" si="67"/>
        <v>2304475</v>
      </c>
    </row>
    <row r="212" spans="1:43" hidden="1" outlineLevel="1" x14ac:dyDescent="0.2">
      <c r="A212" t="s">
        <v>337</v>
      </c>
      <c r="B212" s="9" t="s">
        <v>1073</v>
      </c>
      <c r="C212" s="1">
        <f t="shared" si="66"/>
        <v>2995</v>
      </c>
      <c r="D212" s="7">
        <f t="shared" si="55"/>
        <v>2</v>
      </c>
      <c r="E212" s="7">
        <f t="shared" si="56"/>
        <v>1</v>
      </c>
      <c r="F212" s="7">
        <f t="shared" si="57"/>
        <v>3</v>
      </c>
      <c r="G212" s="1">
        <f t="shared" si="58"/>
        <v>222</v>
      </c>
      <c r="H212" s="2">
        <f t="shared" si="59"/>
        <v>7.412353923205342E-2</v>
      </c>
      <c r="I212" s="8"/>
      <c r="J212" s="2">
        <f t="shared" si="60"/>
        <v>0.43205342237061772</v>
      </c>
      <c r="K212" s="2">
        <f t="shared" si="61"/>
        <v>0.50617696160267112</v>
      </c>
      <c r="L212" s="2">
        <f t="shared" si="62"/>
        <v>6.1769616026711188E-2</v>
      </c>
      <c r="M212" s="2">
        <f t="shared" si="63"/>
        <v>-2.7755575615628914E-17</v>
      </c>
      <c r="N212" s="1">
        <v>1294</v>
      </c>
      <c r="O212" s="1">
        <v>1516</v>
      </c>
      <c r="P212" s="1">
        <v>185</v>
      </c>
      <c r="W212" s="1">
        <v>0</v>
      </c>
      <c r="AG212" t="str">
        <f t="shared" si="68"/>
        <v>Berwick</v>
      </c>
      <c r="AH212" t="s">
        <v>492</v>
      </c>
      <c r="AI212">
        <v>1</v>
      </c>
      <c r="AK212" s="99">
        <v>23</v>
      </c>
      <c r="AL212" s="97">
        <v>31</v>
      </c>
      <c r="AM212" s="97">
        <v>20</v>
      </c>
      <c r="AN212" s="96">
        <v>4720</v>
      </c>
      <c r="AO212" s="96">
        <f t="shared" si="64"/>
        <v>23031</v>
      </c>
      <c r="AP212" t="s">
        <v>1274</v>
      </c>
      <c r="AQ212">
        <f t="shared" si="67"/>
        <v>2304720</v>
      </c>
    </row>
    <row r="213" spans="1:43" hidden="1" outlineLevel="1" x14ac:dyDescent="0.2">
      <c r="A213" t="s">
        <v>226</v>
      </c>
      <c r="B213" s="9" t="s">
        <v>1073</v>
      </c>
      <c r="C213" s="1">
        <f t="shared" si="66"/>
        <v>1427</v>
      </c>
      <c r="D213" s="7">
        <f t="shared" si="55"/>
        <v>1</v>
      </c>
      <c r="E213" s="7">
        <f t="shared" si="56"/>
        <v>2</v>
      </c>
      <c r="F213" s="7">
        <f t="shared" si="57"/>
        <v>3</v>
      </c>
      <c r="G213" s="1">
        <f t="shared" si="58"/>
        <v>195</v>
      </c>
      <c r="H213" s="2">
        <f t="shared" si="59"/>
        <v>0.13665031534688157</v>
      </c>
      <c r="I213" s="8"/>
      <c r="J213" s="2">
        <f t="shared" si="60"/>
        <v>0.53118430273300632</v>
      </c>
      <c r="K213" s="2">
        <f t="shared" si="61"/>
        <v>0.39453398738612472</v>
      </c>
      <c r="L213" s="2">
        <f t="shared" si="62"/>
        <v>7.4281709880868962E-2</v>
      </c>
      <c r="M213" s="2">
        <f t="shared" si="63"/>
        <v>0</v>
      </c>
      <c r="N213" s="1">
        <v>758</v>
      </c>
      <c r="O213" s="1">
        <v>563</v>
      </c>
      <c r="P213" s="1">
        <v>106</v>
      </c>
      <c r="W213" s="1">
        <v>0</v>
      </c>
      <c r="AG213" t="str">
        <f t="shared" si="68"/>
        <v>Bethel</v>
      </c>
      <c r="AH213" t="s">
        <v>976</v>
      </c>
      <c r="AI213">
        <v>2</v>
      </c>
      <c r="AK213" s="99">
        <v>23</v>
      </c>
      <c r="AL213" s="97">
        <v>17</v>
      </c>
      <c r="AM213" s="97">
        <v>10</v>
      </c>
      <c r="AN213" s="96">
        <v>4825</v>
      </c>
      <c r="AO213" s="96">
        <f t="shared" si="64"/>
        <v>23017</v>
      </c>
      <c r="AP213" t="s">
        <v>1274</v>
      </c>
      <c r="AQ213">
        <f t="shared" si="67"/>
        <v>2304825</v>
      </c>
    </row>
    <row r="214" spans="1:43" hidden="1" outlineLevel="1" x14ac:dyDescent="0.2">
      <c r="A214" t="s">
        <v>2232</v>
      </c>
      <c r="B214" s="9" t="s">
        <v>1073</v>
      </c>
      <c r="C214" s="1">
        <f t="shared" si="66"/>
        <v>8053</v>
      </c>
      <c r="D214" s="7">
        <f t="shared" si="55"/>
        <v>1</v>
      </c>
      <c r="E214" s="7">
        <f t="shared" si="56"/>
        <v>2</v>
      </c>
      <c r="F214" s="7">
        <f t="shared" si="57"/>
        <v>3</v>
      </c>
      <c r="G214" s="1">
        <f t="shared" si="58"/>
        <v>1549</v>
      </c>
      <c r="H214" s="2">
        <f t="shared" si="59"/>
        <v>0.19235067676642245</v>
      </c>
      <c r="I214" s="8"/>
      <c r="J214" s="2">
        <f t="shared" si="60"/>
        <v>0.56612442567987087</v>
      </c>
      <c r="K214" s="2">
        <f t="shared" si="61"/>
        <v>0.37377374891344839</v>
      </c>
      <c r="L214" s="2">
        <f t="shared" si="62"/>
        <v>5.9977648081460326E-2</v>
      </c>
      <c r="M214" s="2">
        <f t="shared" si="63"/>
        <v>1.2417732522041619E-4</v>
      </c>
      <c r="N214" s="1">
        <v>4559</v>
      </c>
      <c r="O214" s="1">
        <v>3010</v>
      </c>
      <c r="P214" s="1">
        <v>483</v>
      </c>
      <c r="W214" s="1">
        <v>1</v>
      </c>
      <c r="AG214" t="str">
        <f t="shared" si="68"/>
        <v>Biddeford</v>
      </c>
      <c r="AH214" t="s">
        <v>492</v>
      </c>
      <c r="AI214">
        <v>1</v>
      </c>
      <c r="AK214" s="99">
        <v>23</v>
      </c>
      <c r="AL214" s="97">
        <v>31</v>
      </c>
      <c r="AM214" s="97">
        <v>25</v>
      </c>
      <c r="AN214" s="96">
        <v>4860</v>
      </c>
      <c r="AO214" s="96">
        <f t="shared" si="64"/>
        <v>23031</v>
      </c>
      <c r="AP214" t="s">
        <v>931</v>
      </c>
      <c r="AQ214">
        <f t="shared" si="67"/>
        <v>2304860</v>
      </c>
    </row>
    <row r="215" spans="1:43" hidden="1" outlineLevel="1" x14ac:dyDescent="0.2">
      <c r="A215" t="s">
        <v>1996</v>
      </c>
      <c r="B215" s="9" t="s">
        <v>1073</v>
      </c>
      <c r="C215" s="1">
        <f t="shared" si="66"/>
        <v>429</v>
      </c>
      <c r="D215" s="7">
        <f t="shared" si="55"/>
        <v>2</v>
      </c>
      <c r="E215" s="7">
        <f t="shared" si="56"/>
        <v>1</v>
      </c>
      <c r="F215" s="7">
        <f t="shared" si="57"/>
        <v>3</v>
      </c>
      <c r="G215" s="1">
        <f t="shared" si="58"/>
        <v>42</v>
      </c>
      <c r="H215" s="2">
        <f t="shared" si="59"/>
        <v>9.7902097902097904E-2</v>
      </c>
      <c r="I215" s="8"/>
      <c r="J215" s="2">
        <f t="shared" si="60"/>
        <v>0.41958041958041958</v>
      </c>
      <c r="K215" s="2">
        <f t="shared" si="61"/>
        <v>0.5174825174825175</v>
      </c>
      <c r="L215" s="2">
        <f t="shared" si="62"/>
        <v>6.2937062937062943E-2</v>
      </c>
      <c r="M215" s="2">
        <f t="shared" si="63"/>
        <v>-2.7755575615628914E-17</v>
      </c>
      <c r="N215" s="1">
        <v>180</v>
      </c>
      <c r="O215" s="1">
        <v>222</v>
      </c>
      <c r="P215" s="1">
        <v>27</v>
      </c>
      <c r="W215" s="1">
        <v>0</v>
      </c>
      <c r="AG215" t="str">
        <f t="shared" si="68"/>
        <v>Bingham</v>
      </c>
      <c r="AH215" t="s">
        <v>1616</v>
      </c>
      <c r="AI215">
        <v>2</v>
      </c>
      <c r="AK215" s="99">
        <v>23</v>
      </c>
      <c r="AL215" s="97">
        <v>25</v>
      </c>
      <c r="AM215" s="97">
        <v>15</v>
      </c>
      <c r="AN215" s="96">
        <v>5000</v>
      </c>
      <c r="AO215" s="96">
        <f t="shared" si="64"/>
        <v>23025</v>
      </c>
      <c r="AP215" t="s">
        <v>1274</v>
      </c>
      <c r="AQ215">
        <f t="shared" si="67"/>
        <v>2305000</v>
      </c>
    </row>
    <row r="216" spans="1:43" hidden="1" outlineLevel="1" x14ac:dyDescent="0.2">
      <c r="A216" t="s">
        <v>1462</v>
      </c>
      <c r="B216" s="9" t="s">
        <v>1073</v>
      </c>
      <c r="C216" s="1">
        <f t="shared" si="66"/>
        <v>320</v>
      </c>
      <c r="D216" s="7">
        <f t="shared" si="55"/>
        <v>2</v>
      </c>
      <c r="E216" s="7">
        <f t="shared" si="56"/>
        <v>1</v>
      </c>
      <c r="F216" s="7">
        <f t="shared" si="57"/>
        <v>3</v>
      </c>
      <c r="G216" s="1">
        <f t="shared" si="58"/>
        <v>173</v>
      </c>
      <c r="H216" s="2">
        <f t="shared" si="59"/>
        <v>0.54062500000000002</v>
      </c>
      <c r="I216" s="8"/>
      <c r="J216" s="2">
        <f t="shared" si="60"/>
        <v>0.20624999999999999</v>
      </c>
      <c r="K216" s="2">
        <f t="shared" si="61"/>
        <v>0.74687499999999996</v>
      </c>
      <c r="L216" s="2">
        <f t="shared" si="62"/>
        <v>4.6875E-2</v>
      </c>
      <c r="M216" s="2">
        <f t="shared" si="63"/>
        <v>0</v>
      </c>
      <c r="N216" s="1">
        <v>66</v>
      </c>
      <c r="O216" s="1">
        <v>239</v>
      </c>
      <c r="P216" s="1">
        <v>15</v>
      </c>
      <c r="W216" s="1">
        <v>0</v>
      </c>
      <c r="AG216" t="str">
        <f t="shared" si="68"/>
        <v>Blaine</v>
      </c>
      <c r="AH216" t="s">
        <v>872</v>
      </c>
      <c r="AI216">
        <v>2</v>
      </c>
      <c r="AK216" s="99">
        <v>23</v>
      </c>
      <c r="AL216" s="97">
        <v>3</v>
      </c>
      <c r="AM216" s="97">
        <v>30</v>
      </c>
      <c r="AN216" s="96">
        <v>5385</v>
      </c>
      <c r="AO216" s="96">
        <f t="shared" si="64"/>
        <v>23003</v>
      </c>
      <c r="AP216" t="s">
        <v>1274</v>
      </c>
      <c r="AQ216">
        <f t="shared" si="67"/>
        <v>2305385</v>
      </c>
    </row>
    <row r="217" spans="1:43" hidden="1" outlineLevel="1" x14ac:dyDescent="0.2">
      <c r="A217" t="s">
        <v>2233</v>
      </c>
      <c r="B217" s="9" t="s">
        <v>1073</v>
      </c>
      <c r="C217" s="1">
        <f t="shared" si="66"/>
        <v>1624</v>
      </c>
      <c r="D217" s="7">
        <f t="shared" si="55"/>
        <v>1</v>
      </c>
      <c r="E217" s="7">
        <f t="shared" si="56"/>
        <v>2</v>
      </c>
      <c r="F217" s="7">
        <f t="shared" si="57"/>
        <v>3</v>
      </c>
      <c r="G217" s="1">
        <f t="shared" si="58"/>
        <v>534</v>
      </c>
      <c r="H217" s="2">
        <f t="shared" si="59"/>
        <v>0.3288177339901478</v>
      </c>
      <c r="I217" s="8"/>
      <c r="J217" s="2">
        <f t="shared" si="60"/>
        <v>0.63854679802955661</v>
      </c>
      <c r="K217" s="2">
        <f t="shared" si="61"/>
        <v>0.30972906403940886</v>
      </c>
      <c r="L217" s="2">
        <f t="shared" si="62"/>
        <v>5.1724137931034482E-2</v>
      </c>
      <c r="M217" s="2">
        <f t="shared" si="63"/>
        <v>4.8572257327350599E-17</v>
      </c>
      <c r="N217" s="1">
        <v>1037</v>
      </c>
      <c r="O217" s="1">
        <v>503</v>
      </c>
      <c r="P217" s="1">
        <v>84</v>
      </c>
      <c r="W217" s="1">
        <v>0</v>
      </c>
      <c r="AG217" t="str">
        <f t="shared" si="68"/>
        <v>Blue Hill</v>
      </c>
      <c r="AH217" t="s">
        <v>682</v>
      </c>
      <c r="AI217">
        <v>2</v>
      </c>
      <c r="AK217" s="99">
        <v>23</v>
      </c>
      <c r="AL217" s="97">
        <v>9</v>
      </c>
      <c r="AM217" s="97">
        <v>20</v>
      </c>
      <c r="AN217" s="96">
        <v>5700</v>
      </c>
      <c r="AO217" s="96">
        <f t="shared" si="64"/>
        <v>23009</v>
      </c>
      <c r="AP217" t="s">
        <v>1274</v>
      </c>
      <c r="AQ217">
        <f t="shared" si="67"/>
        <v>2305700</v>
      </c>
    </row>
    <row r="218" spans="1:43" hidden="1" outlineLevel="1" x14ac:dyDescent="0.2">
      <c r="A218" t="s">
        <v>2293</v>
      </c>
      <c r="B218" s="9" t="s">
        <v>1073</v>
      </c>
      <c r="C218" s="1">
        <f t="shared" si="66"/>
        <v>1805</v>
      </c>
      <c r="D218" s="7">
        <f t="shared" si="55"/>
        <v>1</v>
      </c>
      <c r="E218" s="7">
        <f t="shared" si="56"/>
        <v>2</v>
      </c>
      <c r="F218" s="7">
        <f t="shared" si="57"/>
        <v>3</v>
      </c>
      <c r="G218" s="1">
        <f t="shared" si="58"/>
        <v>136</v>
      </c>
      <c r="H218" s="2">
        <f t="shared" si="59"/>
        <v>7.5346260387811628E-2</v>
      </c>
      <c r="I218" s="8"/>
      <c r="J218" s="2">
        <f t="shared" si="60"/>
        <v>0.51246537396121883</v>
      </c>
      <c r="K218" s="2">
        <f t="shared" si="61"/>
        <v>0.43711911357340721</v>
      </c>
      <c r="L218" s="2">
        <f t="shared" si="62"/>
        <v>4.9307479224376734E-2</v>
      </c>
      <c r="M218" s="2">
        <f t="shared" si="63"/>
        <v>1.1080332409972235E-3</v>
      </c>
      <c r="N218" s="1">
        <v>925</v>
      </c>
      <c r="O218" s="1">
        <v>789</v>
      </c>
      <c r="P218" s="1">
        <v>89</v>
      </c>
      <c r="W218" s="1">
        <v>2</v>
      </c>
      <c r="AG218" t="str">
        <f t="shared" si="68"/>
        <v>Boothbay</v>
      </c>
      <c r="AH218" t="s">
        <v>600</v>
      </c>
      <c r="AI218">
        <v>1</v>
      </c>
      <c r="AK218" s="99">
        <v>23</v>
      </c>
      <c r="AL218" s="97">
        <v>15</v>
      </c>
      <c r="AM218" s="97">
        <v>10</v>
      </c>
      <c r="AN218" s="96">
        <v>6050</v>
      </c>
      <c r="AO218" s="96">
        <f t="shared" si="64"/>
        <v>23015</v>
      </c>
      <c r="AP218" t="s">
        <v>1274</v>
      </c>
      <c r="AQ218">
        <f t="shared" si="67"/>
        <v>2306050</v>
      </c>
    </row>
    <row r="219" spans="1:43" hidden="1" outlineLevel="1" x14ac:dyDescent="0.2">
      <c r="A219" t="s">
        <v>2294</v>
      </c>
      <c r="B219" s="9" t="s">
        <v>1073</v>
      </c>
      <c r="C219" s="1">
        <f t="shared" si="66"/>
        <v>1199</v>
      </c>
      <c r="D219" s="7">
        <f t="shared" si="55"/>
        <v>1</v>
      </c>
      <c r="E219" s="7">
        <f t="shared" si="56"/>
        <v>2</v>
      </c>
      <c r="F219" s="7">
        <f t="shared" si="57"/>
        <v>3</v>
      </c>
      <c r="G219" s="1">
        <f t="shared" si="58"/>
        <v>151</v>
      </c>
      <c r="H219" s="2">
        <f t="shared" si="59"/>
        <v>0.12593828190158465</v>
      </c>
      <c r="I219" s="8"/>
      <c r="J219" s="2">
        <f t="shared" si="60"/>
        <v>0.53711426188490408</v>
      </c>
      <c r="K219" s="2">
        <f t="shared" si="61"/>
        <v>0.41117597998331945</v>
      </c>
      <c r="L219" s="2">
        <f t="shared" si="62"/>
        <v>5.0875729774812341E-2</v>
      </c>
      <c r="M219" s="2">
        <f t="shared" si="63"/>
        <v>8.3402835696413241E-4</v>
      </c>
      <c r="N219" s="1">
        <v>644</v>
      </c>
      <c r="O219" s="1">
        <v>493</v>
      </c>
      <c r="P219" s="1">
        <v>61</v>
      </c>
      <c r="W219" s="1">
        <v>1</v>
      </c>
      <c r="AG219" t="str">
        <f t="shared" si="68"/>
        <v>Boothbay Harbor</v>
      </c>
      <c r="AH219" t="s">
        <v>600</v>
      </c>
      <c r="AI219">
        <v>1</v>
      </c>
      <c r="AK219" s="99">
        <v>23</v>
      </c>
      <c r="AL219" s="97">
        <v>15</v>
      </c>
      <c r="AM219" s="97">
        <v>15</v>
      </c>
      <c r="AN219" s="96">
        <v>6120</v>
      </c>
      <c r="AO219" s="96">
        <f t="shared" si="64"/>
        <v>23015</v>
      </c>
      <c r="AP219" t="s">
        <v>1274</v>
      </c>
      <c r="AQ219">
        <f t="shared" si="67"/>
        <v>2306120</v>
      </c>
    </row>
    <row r="220" spans="1:43" hidden="1" outlineLevel="1" x14ac:dyDescent="0.2">
      <c r="A220" t="s">
        <v>2553</v>
      </c>
      <c r="B220" s="9" t="s">
        <v>1073</v>
      </c>
      <c r="C220" s="1">
        <f t="shared" si="66"/>
        <v>1490</v>
      </c>
      <c r="D220" s="7">
        <f t="shared" si="55"/>
        <v>2</v>
      </c>
      <c r="E220" s="7">
        <f t="shared" si="56"/>
        <v>1</v>
      </c>
      <c r="F220" s="7">
        <f t="shared" si="57"/>
        <v>3</v>
      </c>
      <c r="G220" s="1">
        <f t="shared" si="58"/>
        <v>329</v>
      </c>
      <c r="H220" s="2">
        <f t="shared" si="59"/>
        <v>0.22080536912751678</v>
      </c>
      <c r="I220" s="8"/>
      <c r="J220" s="2">
        <f t="shared" si="60"/>
        <v>0.35570469798657717</v>
      </c>
      <c r="K220" s="2">
        <f t="shared" si="61"/>
        <v>0.57651006711409392</v>
      </c>
      <c r="L220" s="2">
        <f t="shared" si="62"/>
        <v>6.7114093959731544E-2</v>
      </c>
      <c r="M220" s="2">
        <f t="shared" si="63"/>
        <v>6.7114093959731724E-4</v>
      </c>
      <c r="N220" s="1">
        <v>530</v>
      </c>
      <c r="O220" s="1">
        <v>859</v>
      </c>
      <c r="P220" s="1">
        <v>100</v>
      </c>
      <c r="W220" s="1">
        <v>1</v>
      </c>
      <c r="AG220" t="str">
        <f t="shared" si="68"/>
        <v>Bowdoin</v>
      </c>
      <c r="AH220" t="s">
        <v>1445</v>
      </c>
      <c r="AI220">
        <v>1</v>
      </c>
      <c r="AK220" s="99">
        <v>23</v>
      </c>
      <c r="AL220" s="97">
        <v>23</v>
      </c>
      <c r="AM220" s="97">
        <v>15</v>
      </c>
      <c r="AN220" s="96">
        <v>6260</v>
      </c>
      <c r="AO220" s="96">
        <f t="shared" si="64"/>
        <v>23023</v>
      </c>
      <c r="AP220" t="s">
        <v>1274</v>
      </c>
      <c r="AQ220">
        <f t="shared" si="67"/>
        <v>2306260</v>
      </c>
    </row>
    <row r="221" spans="1:43" hidden="1" outlineLevel="1" x14ac:dyDescent="0.2">
      <c r="A221" t="s">
        <v>767</v>
      </c>
      <c r="B221" s="9" t="s">
        <v>1073</v>
      </c>
      <c r="C221" s="1">
        <f t="shared" si="66"/>
        <v>1644</v>
      </c>
      <c r="D221" s="7">
        <f t="shared" si="55"/>
        <v>1</v>
      </c>
      <c r="E221" s="7">
        <f t="shared" si="56"/>
        <v>2</v>
      </c>
      <c r="F221" s="7">
        <f t="shared" si="57"/>
        <v>3</v>
      </c>
      <c r="G221" s="1">
        <f t="shared" si="58"/>
        <v>191</v>
      </c>
      <c r="H221" s="2">
        <f t="shared" si="59"/>
        <v>0.11618004866180048</v>
      </c>
      <c r="I221" s="8"/>
      <c r="J221" s="2">
        <f t="shared" si="60"/>
        <v>0.52919708029197077</v>
      </c>
      <c r="K221" s="2">
        <f t="shared" si="61"/>
        <v>0.41301703163017034</v>
      </c>
      <c r="L221" s="2">
        <f t="shared" si="62"/>
        <v>5.7177615571776155E-2</v>
      </c>
      <c r="M221" s="2">
        <f t="shared" si="63"/>
        <v>6.082725060827382E-4</v>
      </c>
      <c r="N221" s="1">
        <v>870</v>
      </c>
      <c r="O221" s="1">
        <v>679</v>
      </c>
      <c r="P221" s="1">
        <v>94</v>
      </c>
      <c r="W221" s="1">
        <v>1</v>
      </c>
      <c r="AG221" t="str">
        <f t="shared" si="68"/>
        <v>Bowdoinham</v>
      </c>
      <c r="AH221" t="s">
        <v>1445</v>
      </c>
      <c r="AI221">
        <v>1</v>
      </c>
      <c r="AK221" s="99">
        <v>23</v>
      </c>
      <c r="AL221" s="97">
        <v>23</v>
      </c>
      <c r="AM221" s="97">
        <v>20</v>
      </c>
      <c r="AN221" s="96">
        <v>6365</v>
      </c>
      <c r="AO221" s="96">
        <f t="shared" si="64"/>
        <v>23023</v>
      </c>
      <c r="AP221" t="s">
        <v>1274</v>
      </c>
      <c r="AQ221">
        <f t="shared" si="67"/>
        <v>2306365</v>
      </c>
    </row>
    <row r="222" spans="1:43" hidden="1" outlineLevel="1" x14ac:dyDescent="0.2">
      <c r="A222" t="s">
        <v>1607</v>
      </c>
      <c r="B222" s="9" t="s">
        <v>1073</v>
      </c>
      <c r="C222" s="1">
        <f t="shared" si="66"/>
        <v>89</v>
      </c>
      <c r="D222" s="7">
        <f t="shared" si="55"/>
        <v>2</v>
      </c>
      <c r="E222" s="7">
        <f t="shared" si="56"/>
        <v>1</v>
      </c>
      <c r="F222" s="7">
        <f t="shared" si="57"/>
        <v>3</v>
      </c>
      <c r="G222" s="1">
        <f t="shared" si="58"/>
        <v>33</v>
      </c>
      <c r="H222" s="2">
        <f t="shared" si="59"/>
        <v>0.3707865168539326</v>
      </c>
      <c r="I222" s="8"/>
      <c r="J222" s="2">
        <f t="shared" si="60"/>
        <v>0.30337078651685395</v>
      </c>
      <c r="K222" s="2">
        <f t="shared" si="61"/>
        <v>0.6741573033707865</v>
      </c>
      <c r="L222" s="2">
        <f t="shared" si="62"/>
        <v>2.247191011235955E-2</v>
      </c>
      <c r="M222" s="2">
        <f t="shared" si="63"/>
        <v>-5.5511151231257827E-17</v>
      </c>
      <c r="N222" s="1">
        <v>27</v>
      </c>
      <c r="O222" s="1">
        <v>60</v>
      </c>
      <c r="P222" s="1">
        <v>2</v>
      </c>
      <c r="W222" s="1">
        <v>0</v>
      </c>
      <c r="AG222" t="str">
        <f t="shared" si="68"/>
        <v>Bowerbank</v>
      </c>
      <c r="AH222" t="s">
        <v>1515</v>
      </c>
      <c r="AI222">
        <v>2</v>
      </c>
      <c r="AK222" s="99">
        <v>23</v>
      </c>
      <c r="AL222" s="97">
        <v>21</v>
      </c>
      <c r="AM222" s="97">
        <v>25</v>
      </c>
      <c r="AN222" s="96">
        <v>6400</v>
      </c>
      <c r="AO222" s="96">
        <f t="shared" si="64"/>
        <v>23021</v>
      </c>
      <c r="AP222" t="s">
        <v>1274</v>
      </c>
      <c r="AQ222">
        <f t="shared" si="67"/>
        <v>2306400</v>
      </c>
    </row>
    <row r="223" spans="1:43" hidden="1" outlineLevel="1" x14ac:dyDescent="0.2">
      <c r="A223" t="s">
        <v>2514</v>
      </c>
      <c r="B223" s="9" t="s">
        <v>1073</v>
      </c>
      <c r="C223" s="1">
        <f t="shared" si="66"/>
        <v>518</v>
      </c>
      <c r="D223" s="7">
        <f t="shared" si="55"/>
        <v>2</v>
      </c>
      <c r="E223" s="7">
        <f t="shared" si="56"/>
        <v>1</v>
      </c>
      <c r="F223" s="7">
        <f t="shared" si="57"/>
        <v>3</v>
      </c>
      <c r="G223" s="1">
        <f t="shared" si="58"/>
        <v>165</v>
      </c>
      <c r="H223" s="2">
        <f t="shared" si="59"/>
        <v>0.31853281853281851</v>
      </c>
      <c r="I223" s="8"/>
      <c r="J223" s="2">
        <f t="shared" si="60"/>
        <v>0.30888030888030887</v>
      </c>
      <c r="K223" s="2">
        <f t="shared" si="61"/>
        <v>0.62741312741312738</v>
      </c>
      <c r="L223" s="2">
        <f t="shared" si="62"/>
        <v>6.3706563706563704E-2</v>
      </c>
      <c r="M223" s="2">
        <f t="shared" si="63"/>
        <v>-1.3877787807814457E-17</v>
      </c>
      <c r="N223" s="1">
        <v>160</v>
      </c>
      <c r="O223" s="1">
        <v>325</v>
      </c>
      <c r="P223" s="1">
        <v>33</v>
      </c>
      <c r="W223" s="1">
        <v>0</v>
      </c>
      <c r="AG223" t="str">
        <f t="shared" si="68"/>
        <v>Bradford</v>
      </c>
      <c r="AH223" t="s">
        <v>2417</v>
      </c>
      <c r="AI223">
        <v>2</v>
      </c>
      <c r="AK223" s="99">
        <v>23</v>
      </c>
      <c r="AL223" s="97">
        <v>19</v>
      </c>
      <c r="AM223" s="97">
        <v>15</v>
      </c>
      <c r="AN223" s="96">
        <v>6575</v>
      </c>
      <c r="AO223" s="96">
        <f t="shared" si="64"/>
        <v>23019</v>
      </c>
      <c r="AP223" t="s">
        <v>1274</v>
      </c>
      <c r="AQ223">
        <f t="shared" si="67"/>
        <v>2306575</v>
      </c>
    </row>
    <row r="224" spans="1:43" hidden="1" outlineLevel="1" x14ac:dyDescent="0.2">
      <c r="A224" t="s">
        <v>1244</v>
      </c>
      <c r="B224" s="9" t="s">
        <v>1073</v>
      </c>
      <c r="C224" s="1">
        <f t="shared" si="66"/>
        <v>666</v>
      </c>
      <c r="D224" s="7">
        <f t="shared" si="55"/>
        <v>1</v>
      </c>
      <c r="E224" s="7">
        <f t="shared" si="56"/>
        <v>2</v>
      </c>
      <c r="F224" s="7">
        <f t="shared" si="57"/>
        <v>3</v>
      </c>
      <c r="G224" s="1">
        <f t="shared" si="58"/>
        <v>14</v>
      </c>
      <c r="H224" s="2">
        <f t="shared" si="59"/>
        <v>2.1021021021021023E-2</v>
      </c>
      <c r="I224" s="8"/>
      <c r="J224" s="2">
        <f t="shared" si="60"/>
        <v>0.47297297297297297</v>
      </c>
      <c r="K224" s="2">
        <f t="shared" si="61"/>
        <v>0.45195195195195192</v>
      </c>
      <c r="L224" s="2">
        <f t="shared" si="62"/>
        <v>7.5075075075075076E-2</v>
      </c>
      <c r="M224" s="2">
        <f t="shared" si="63"/>
        <v>-2.7755575615628914E-17</v>
      </c>
      <c r="N224" s="1">
        <v>315</v>
      </c>
      <c r="O224" s="1">
        <v>301</v>
      </c>
      <c r="P224" s="1">
        <v>50</v>
      </c>
      <c r="W224" s="1">
        <v>0</v>
      </c>
      <c r="AG224" t="str">
        <f t="shared" si="68"/>
        <v>Bradley</v>
      </c>
      <c r="AH224" t="s">
        <v>2417</v>
      </c>
      <c r="AI224">
        <v>2</v>
      </c>
      <c r="AK224" s="99">
        <v>23</v>
      </c>
      <c r="AL224" s="97">
        <v>19</v>
      </c>
      <c r="AM224" s="97">
        <v>20</v>
      </c>
      <c r="AN224" s="96">
        <v>6680</v>
      </c>
      <c r="AO224" s="96">
        <f t="shared" si="64"/>
        <v>23019</v>
      </c>
      <c r="AP224" t="s">
        <v>1274</v>
      </c>
      <c r="AQ224">
        <f t="shared" si="67"/>
        <v>2306680</v>
      </c>
    </row>
    <row r="225" spans="1:43" hidden="1" outlineLevel="1" x14ac:dyDescent="0.2">
      <c r="A225" t="s">
        <v>933</v>
      </c>
      <c r="B225" s="9" t="s">
        <v>1073</v>
      </c>
      <c r="C225" s="1">
        <f t="shared" si="66"/>
        <v>449</v>
      </c>
      <c r="D225" s="7">
        <f t="shared" si="55"/>
        <v>1</v>
      </c>
      <c r="E225" s="7">
        <f t="shared" si="56"/>
        <v>2</v>
      </c>
      <c r="F225" s="7">
        <f t="shared" si="57"/>
        <v>3</v>
      </c>
      <c r="G225" s="1">
        <f t="shared" si="58"/>
        <v>108</v>
      </c>
      <c r="H225" s="2">
        <f t="shared" si="59"/>
        <v>0.24053452115812918</v>
      </c>
      <c r="I225" s="8"/>
      <c r="J225" s="2">
        <f t="shared" si="60"/>
        <v>0.59465478841870822</v>
      </c>
      <c r="K225" s="2">
        <f t="shared" si="61"/>
        <v>0.35412026726057905</v>
      </c>
      <c r="L225" s="2">
        <f t="shared" si="62"/>
        <v>5.1224944320712694E-2</v>
      </c>
      <c r="M225" s="2">
        <f t="shared" si="63"/>
        <v>3.4694469519536142E-17</v>
      </c>
      <c r="N225" s="1">
        <v>267</v>
      </c>
      <c r="O225" s="1">
        <v>159</v>
      </c>
      <c r="P225" s="1">
        <v>23</v>
      </c>
      <c r="W225" s="1">
        <v>0</v>
      </c>
      <c r="AG225" t="str">
        <f t="shared" si="68"/>
        <v>Bremen</v>
      </c>
      <c r="AH225" t="s">
        <v>600</v>
      </c>
      <c r="AI225">
        <v>1</v>
      </c>
      <c r="AK225" s="99">
        <v>23</v>
      </c>
      <c r="AL225" s="97">
        <v>15</v>
      </c>
      <c r="AM225" s="97">
        <v>20</v>
      </c>
      <c r="AN225" s="96">
        <v>6855</v>
      </c>
      <c r="AO225" s="96">
        <f t="shared" si="64"/>
        <v>23015</v>
      </c>
      <c r="AP225" t="s">
        <v>1274</v>
      </c>
      <c r="AQ225">
        <f t="shared" si="67"/>
        <v>2306855</v>
      </c>
    </row>
    <row r="226" spans="1:43" hidden="1" outlineLevel="1" x14ac:dyDescent="0.2">
      <c r="A226" t="s">
        <v>1606</v>
      </c>
      <c r="B226" s="9" t="s">
        <v>1073</v>
      </c>
      <c r="C226" s="1">
        <f t="shared" si="66"/>
        <v>3991</v>
      </c>
      <c r="D226" s="7">
        <f t="shared" si="55"/>
        <v>2</v>
      </c>
      <c r="E226" s="7">
        <f t="shared" si="56"/>
        <v>1</v>
      </c>
      <c r="F226" s="7">
        <f t="shared" si="57"/>
        <v>3</v>
      </c>
      <c r="G226" s="1">
        <f t="shared" si="58"/>
        <v>12</v>
      </c>
      <c r="H226" s="2">
        <f t="shared" si="59"/>
        <v>3.006765221748935E-3</v>
      </c>
      <c r="I226" s="8"/>
      <c r="J226" s="2">
        <f t="shared" si="60"/>
        <v>0.47131044850914555</v>
      </c>
      <c r="K226" s="2">
        <f t="shared" si="61"/>
        <v>0.47431721373089453</v>
      </c>
      <c r="L226" s="2">
        <f t="shared" si="62"/>
        <v>5.4372337759959907E-2</v>
      </c>
      <c r="M226" s="2">
        <f t="shared" si="63"/>
        <v>6.9388939039072284E-17</v>
      </c>
      <c r="N226" s="1">
        <v>1881</v>
      </c>
      <c r="O226" s="1">
        <v>1893</v>
      </c>
      <c r="P226" s="1">
        <v>217</v>
      </c>
      <c r="W226" s="1">
        <v>0</v>
      </c>
      <c r="AG226" t="str">
        <f t="shared" si="68"/>
        <v>Brewer</v>
      </c>
      <c r="AH226" t="s">
        <v>2417</v>
      </c>
      <c r="AI226">
        <v>2</v>
      </c>
      <c r="AK226" s="99">
        <v>23</v>
      </c>
      <c r="AL226" s="97">
        <v>19</v>
      </c>
      <c r="AM226" s="97">
        <v>25</v>
      </c>
      <c r="AN226" s="96">
        <v>6925</v>
      </c>
      <c r="AO226" s="96">
        <f t="shared" si="64"/>
        <v>23019</v>
      </c>
      <c r="AP226" t="s">
        <v>931</v>
      </c>
      <c r="AQ226">
        <f t="shared" si="67"/>
        <v>2306925</v>
      </c>
    </row>
    <row r="227" spans="1:43" hidden="1" outlineLevel="1" x14ac:dyDescent="0.2">
      <c r="A227" t="s">
        <v>2028</v>
      </c>
      <c r="B227" s="9" t="s">
        <v>1073</v>
      </c>
      <c r="C227" s="1">
        <f t="shared" si="66"/>
        <v>233</v>
      </c>
      <c r="D227" s="7">
        <f t="shared" si="55"/>
        <v>2</v>
      </c>
      <c r="E227" s="7">
        <f t="shared" si="56"/>
        <v>1</v>
      </c>
      <c r="F227" s="7">
        <f t="shared" si="57"/>
        <v>3</v>
      </c>
      <c r="G227" s="1">
        <f t="shared" si="58"/>
        <v>87</v>
      </c>
      <c r="H227" s="2">
        <f t="shared" si="59"/>
        <v>0.37339055793991416</v>
      </c>
      <c r="I227" s="8"/>
      <c r="J227" s="2">
        <f t="shared" si="60"/>
        <v>0.2832618025751073</v>
      </c>
      <c r="K227" s="2">
        <f t="shared" si="61"/>
        <v>0.6566523605150214</v>
      </c>
      <c r="L227" s="2">
        <f t="shared" si="62"/>
        <v>6.0085836909871244E-2</v>
      </c>
      <c r="M227" s="2">
        <f t="shared" si="63"/>
        <v>1.0408340855860843E-16</v>
      </c>
      <c r="N227" s="1">
        <v>66</v>
      </c>
      <c r="O227" s="1">
        <v>153</v>
      </c>
      <c r="P227" s="1">
        <v>14</v>
      </c>
      <c r="W227" s="1">
        <v>0</v>
      </c>
      <c r="AG227" t="str">
        <f t="shared" si="68"/>
        <v>Bridgewater</v>
      </c>
      <c r="AH227" t="s">
        <v>872</v>
      </c>
      <c r="AI227">
        <v>2</v>
      </c>
      <c r="AK227" s="99">
        <v>23</v>
      </c>
      <c r="AL227" s="97">
        <v>3</v>
      </c>
      <c r="AM227" s="97">
        <v>35</v>
      </c>
      <c r="AN227" s="96">
        <v>7065</v>
      </c>
      <c r="AO227" s="96">
        <f t="shared" si="64"/>
        <v>23003</v>
      </c>
      <c r="AP227" t="s">
        <v>1274</v>
      </c>
      <c r="AQ227">
        <f t="shared" si="67"/>
        <v>2307065</v>
      </c>
    </row>
    <row r="228" spans="1:43" hidden="1" outlineLevel="1" x14ac:dyDescent="0.2">
      <c r="A228" t="s">
        <v>1136</v>
      </c>
      <c r="B228" s="9" t="s">
        <v>1073</v>
      </c>
      <c r="C228" s="1">
        <f t="shared" si="66"/>
        <v>2567</v>
      </c>
      <c r="D228" s="7">
        <f t="shared" si="55"/>
        <v>2</v>
      </c>
      <c r="E228" s="7">
        <f t="shared" si="56"/>
        <v>1</v>
      </c>
      <c r="F228" s="7">
        <f t="shared" si="57"/>
        <v>3</v>
      </c>
      <c r="G228" s="1">
        <f t="shared" si="58"/>
        <v>67</v>
      </c>
      <c r="H228" s="2">
        <f t="shared" si="59"/>
        <v>2.6100506427736658E-2</v>
      </c>
      <c r="I228" s="8"/>
      <c r="J228" s="2">
        <f t="shared" si="60"/>
        <v>0.45072068562524348</v>
      </c>
      <c r="K228" s="2">
        <f t="shared" si="61"/>
        <v>0.47682119205298013</v>
      </c>
      <c r="L228" s="2">
        <f t="shared" si="62"/>
        <v>7.2458122321776397E-2</v>
      </c>
      <c r="M228" s="2">
        <f t="shared" si="63"/>
        <v>0</v>
      </c>
      <c r="N228" s="1">
        <v>1157</v>
      </c>
      <c r="O228" s="1">
        <v>1224</v>
      </c>
      <c r="P228" s="1">
        <v>186</v>
      </c>
      <c r="W228" s="1">
        <v>0</v>
      </c>
      <c r="AG228" t="str">
        <f t="shared" si="68"/>
        <v>Bridgton</v>
      </c>
      <c r="AH228" t="s">
        <v>1337</v>
      </c>
      <c r="AI228">
        <v>1</v>
      </c>
      <c r="AK228" s="99">
        <v>23</v>
      </c>
      <c r="AL228" s="97">
        <v>5</v>
      </c>
      <c r="AM228" s="97">
        <v>10</v>
      </c>
      <c r="AN228" s="96">
        <v>7170</v>
      </c>
      <c r="AO228" s="96">
        <f t="shared" si="64"/>
        <v>23005</v>
      </c>
      <c r="AP228" t="s">
        <v>1274</v>
      </c>
      <c r="AQ228">
        <f t="shared" si="67"/>
        <v>2307170</v>
      </c>
    </row>
    <row r="229" spans="1:43" hidden="1" outlineLevel="1" x14ac:dyDescent="0.2">
      <c r="A229" t="s">
        <v>2269</v>
      </c>
      <c r="B229" s="9" t="s">
        <v>1073</v>
      </c>
      <c r="C229" s="1">
        <f t="shared" si="66"/>
        <v>36</v>
      </c>
      <c r="D229" s="7">
        <f t="shared" si="55"/>
        <v>2</v>
      </c>
      <c r="E229" s="7">
        <f t="shared" si="56"/>
        <v>1</v>
      </c>
      <c r="F229" s="7">
        <f t="shared" si="57"/>
        <v>3</v>
      </c>
      <c r="G229" s="1">
        <f t="shared" si="58"/>
        <v>6</v>
      </c>
      <c r="H229" s="2">
        <f t="shared" si="59"/>
        <v>0.16666666666666666</v>
      </c>
      <c r="I229" s="8"/>
      <c r="J229" s="2">
        <f t="shared" si="60"/>
        <v>0.3611111111111111</v>
      </c>
      <c r="K229" s="2">
        <f t="shared" si="61"/>
        <v>0.52777777777777779</v>
      </c>
      <c r="L229" s="2">
        <f t="shared" si="62"/>
        <v>0.1111111111111111</v>
      </c>
      <c r="M229" s="2">
        <f t="shared" si="63"/>
        <v>-5.5511151231257827E-17</v>
      </c>
      <c r="N229" s="1">
        <v>13</v>
      </c>
      <c r="O229" s="1">
        <v>19</v>
      </c>
      <c r="P229" s="1">
        <v>4</v>
      </c>
      <c r="W229" s="1">
        <v>0</v>
      </c>
      <c r="AG229" t="str">
        <f t="shared" si="68"/>
        <v>Brighton</v>
      </c>
      <c r="AH229" t="s">
        <v>1616</v>
      </c>
      <c r="AI229">
        <v>2</v>
      </c>
      <c r="AK229" s="99">
        <v>23</v>
      </c>
      <c r="AL229" s="97">
        <v>25</v>
      </c>
      <c r="AM229" s="97">
        <v>20</v>
      </c>
      <c r="AN229" s="96">
        <v>7380</v>
      </c>
      <c r="AO229" s="96">
        <f t="shared" si="64"/>
        <v>23025</v>
      </c>
      <c r="AP229" t="s">
        <v>2522</v>
      </c>
      <c r="AQ229">
        <f t="shared" si="67"/>
        <v>2307380</v>
      </c>
    </row>
    <row r="230" spans="1:43" hidden="1" outlineLevel="1" x14ac:dyDescent="0.2">
      <c r="A230" t="s">
        <v>1827</v>
      </c>
      <c r="B230" s="9" t="s">
        <v>1073</v>
      </c>
      <c r="C230" s="1">
        <f t="shared" si="66"/>
        <v>1691</v>
      </c>
      <c r="D230" s="7">
        <f t="shared" si="55"/>
        <v>1</v>
      </c>
      <c r="E230" s="7">
        <f t="shared" si="56"/>
        <v>2</v>
      </c>
      <c r="F230" s="7">
        <f t="shared" si="57"/>
        <v>3</v>
      </c>
      <c r="G230" s="1">
        <f t="shared" si="58"/>
        <v>194</v>
      </c>
      <c r="H230" s="2">
        <f t="shared" si="59"/>
        <v>0.11472501478415138</v>
      </c>
      <c r="I230" s="8"/>
      <c r="J230" s="2">
        <f t="shared" si="60"/>
        <v>0.53341218214074515</v>
      </c>
      <c r="K230" s="2">
        <f t="shared" si="61"/>
        <v>0.41868716735659373</v>
      </c>
      <c r="L230" s="2">
        <f t="shared" si="62"/>
        <v>4.7900650502661145E-2</v>
      </c>
      <c r="M230" s="2">
        <f t="shared" si="63"/>
        <v>-2.0816681711721685E-17</v>
      </c>
      <c r="N230" s="1">
        <v>902</v>
      </c>
      <c r="O230" s="1">
        <v>708</v>
      </c>
      <c r="P230" s="1">
        <v>81</v>
      </c>
      <c r="W230" s="1">
        <v>0</v>
      </c>
      <c r="AG230" t="str">
        <f t="shared" si="68"/>
        <v>Bristol</v>
      </c>
      <c r="AH230" t="s">
        <v>600</v>
      </c>
      <c r="AI230">
        <v>1</v>
      </c>
      <c r="AK230" s="99">
        <v>23</v>
      </c>
      <c r="AL230" s="97">
        <v>15</v>
      </c>
      <c r="AM230" s="97">
        <v>25</v>
      </c>
      <c r="AN230" s="96">
        <v>7485</v>
      </c>
      <c r="AO230" s="96">
        <f t="shared" si="64"/>
        <v>23015</v>
      </c>
      <c r="AP230" t="s">
        <v>1274</v>
      </c>
      <c r="AQ230">
        <f t="shared" si="67"/>
        <v>2307485</v>
      </c>
    </row>
    <row r="231" spans="1:43" hidden="1" outlineLevel="1" x14ac:dyDescent="0.2">
      <c r="A231" t="s">
        <v>1216</v>
      </c>
      <c r="B231" s="9" t="s">
        <v>1073</v>
      </c>
      <c r="C231" s="1">
        <f t="shared" si="66"/>
        <v>534</v>
      </c>
      <c r="D231" s="7">
        <f t="shared" si="55"/>
        <v>1</v>
      </c>
      <c r="E231" s="7">
        <f t="shared" si="56"/>
        <v>2</v>
      </c>
      <c r="F231" s="7">
        <f t="shared" si="57"/>
        <v>3</v>
      </c>
      <c r="G231" s="1">
        <f t="shared" si="58"/>
        <v>186</v>
      </c>
      <c r="H231" s="2">
        <f t="shared" si="59"/>
        <v>0.34831460674157305</v>
      </c>
      <c r="I231" s="8"/>
      <c r="J231" s="2">
        <f t="shared" si="60"/>
        <v>0.65730337078651691</v>
      </c>
      <c r="K231" s="2">
        <f t="shared" si="61"/>
        <v>0.3089887640449438</v>
      </c>
      <c r="L231" s="2">
        <f t="shared" si="62"/>
        <v>3.3707865168539325E-2</v>
      </c>
      <c r="M231" s="2">
        <f t="shared" si="63"/>
        <v>-2.7755575615628914E-17</v>
      </c>
      <c r="N231" s="1">
        <v>351</v>
      </c>
      <c r="O231" s="1">
        <v>165</v>
      </c>
      <c r="P231" s="1">
        <v>18</v>
      </c>
      <c r="W231" s="1">
        <v>0</v>
      </c>
      <c r="AG231" t="str">
        <f t="shared" si="68"/>
        <v>Brooklin</v>
      </c>
      <c r="AH231" t="s">
        <v>682</v>
      </c>
      <c r="AI231">
        <v>2</v>
      </c>
      <c r="AK231" s="99">
        <v>23</v>
      </c>
      <c r="AL231" s="97">
        <v>9</v>
      </c>
      <c r="AM231" s="97">
        <v>25</v>
      </c>
      <c r="AN231" s="96">
        <v>7800</v>
      </c>
      <c r="AO231" s="96">
        <f t="shared" si="64"/>
        <v>23009</v>
      </c>
      <c r="AP231" t="s">
        <v>1274</v>
      </c>
      <c r="AQ231">
        <f t="shared" si="67"/>
        <v>2307800</v>
      </c>
    </row>
    <row r="232" spans="1:43" hidden="1" outlineLevel="1" x14ac:dyDescent="0.2">
      <c r="A232" t="s">
        <v>2178</v>
      </c>
      <c r="B232" s="9" t="s">
        <v>1073</v>
      </c>
      <c r="C232" s="1">
        <f t="shared" si="66"/>
        <v>491</v>
      </c>
      <c r="D232" s="7">
        <f t="shared" si="55"/>
        <v>2</v>
      </c>
      <c r="E232" s="7">
        <f t="shared" si="56"/>
        <v>1</v>
      </c>
      <c r="F232" s="7">
        <f t="shared" si="57"/>
        <v>3</v>
      </c>
      <c r="G232" s="1">
        <f t="shared" si="58"/>
        <v>68</v>
      </c>
      <c r="H232" s="2">
        <f t="shared" si="59"/>
        <v>0.1384928716904277</v>
      </c>
      <c r="I232" s="8"/>
      <c r="J232" s="2">
        <f t="shared" si="60"/>
        <v>0.41547861507128309</v>
      </c>
      <c r="K232" s="2">
        <f t="shared" si="61"/>
        <v>0.55397148676171082</v>
      </c>
      <c r="L232" s="2">
        <f t="shared" si="62"/>
        <v>3.0549898167006109E-2</v>
      </c>
      <c r="M232" s="2">
        <f t="shared" si="63"/>
        <v>4.163336342344337E-17</v>
      </c>
      <c r="N232" s="1">
        <v>204</v>
      </c>
      <c r="O232" s="1">
        <v>272</v>
      </c>
      <c r="P232" s="1">
        <v>15</v>
      </c>
      <c r="W232" s="1">
        <v>0</v>
      </c>
      <c r="AG232" t="str">
        <f t="shared" si="68"/>
        <v>Brooks</v>
      </c>
      <c r="AH232" t="s">
        <v>491</v>
      </c>
      <c r="AI232">
        <v>2</v>
      </c>
      <c r="AK232" s="99">
        <v>23</v>
      </c>
      <c r="AL232" s="97">
        <v>27</v>
      </c>
      <c r="AM232" s="97">
        <v>15</v>
      </c>
      <c r="AN232" s="96">
        <v>7870</v>
      </c>
      <c r="AO232" s="96">
        <f t="shared" si="64"/>
        <v>23027</v>
      </c>
      <c r="AP232" t="s">
        <v>1274</v>
      </c>
      <c r="AQ232">
        <f t="shared" si="67"/>
        <v>2307870</v>
      </c>
    </row>
    <row r="233" spans="1:43" hidden="1" outlineLevel="1" x14ac:dyDescent="0.2">
      <c r="A233" t="s">
        <v>766</v>
      </c>
      <c r="B233" s="9" t="s">
        <v>1073</v>
      </c>
      <c r="C233" s="1">
        <f t="shared" si="66"/>
        <v>571</v>
      </c>
      <c r="D233" s="7">
        <f t="shared" si="55"/>
        <v>1</v>
      </c>
      <c r="E233" s="7">
        <f t="shared" si="56"/>
        <v>2</v>
      </c>
      <c r="F233" s="7">
        <f t="shared" si="57"/>
        <v>3</v>
      </c>
      <c r="G233" s="1">
        <f t="shared" si="58"/>
        <v>192</v>
      </c>
      <c r="H233" s="2">
        <f t="shared" si="59"/>
        <v>0.33625218914185639</v>
      </c>
      <c r="I233" s="8"/>
      <c r="J233" s="2">
        <f t="shared" si="60"/>
        <v>0.64273204903677761</v>
      </c>
      <c r="K233" s="2">
        <f t="shared" si="61"/>
        <v>0.30647985989492121</v>
      </c>
      <c r="L233" s="2">
        <f t="shared" si="62"/>
        <v>5.0788091068301226E-2</v>
      </c>
      <c r="M233" s="2">
        <f t="shared" si="63"/>
        <v>-4.8572257327350599E-17</v>
      </c>
      <c r="N233" s="1">
        <v>367</v>
      </c>
      <c r="O233" s="1">
        <v>175</v>
      </c>
      <c r="P233" s="1">
        <v>29</v>
      </c>
      <c r="W233" s="1">
        <v>0</v>
      </c>
      <c r="AG233" t="str">
        <f t="shared" si="68"/>
        <v>Brooksville</v>
      </c>
      <c r="AH233" t="s">
        <v>682</v>
      </c>
      <c r="AI233">
        <v>2</v>
      </c>
      <c r="AK233" s="99">
        <v>23</v>
      </c>
      <c r="AL233" s="97">
        <v>9</v>
      </c>
      <c r="AM233" s="97">
        <v>30</v>
      </c>
      <c r="AN233" s="96">
        <v>7975</v>
      </c>
      <c r="AO233" s="96">
        <f t="shared" si="64"/>
        <v>23009</v>
      </c>
      <c r="AP233" t="s">
        <v>1274</v>
      </c>
      <c r="AQ233">
        <f t="shared" si="67"/>
        <v>2307975</v>
      </c>
    </row>
    <row r="234" spans="1:43" hidden="1" outlineLevel="1" x14ac:dyDescent="0.2">
      <c r="A234" t="s">
        <v>182</v>
      </c>
      <c r="B234" s="9" t="s">
        <v>1073</v>
      </c>
      <c r="C234" s="1">
        <f t="shared" si="66"/>
        <v>702</v>
      </c>
      <c r="D234" s="7">
        <f t="shared" si="55"/>
        <v>1</v>
      </c>
      <c r="E234" s="7">
        <f t="shared" si="56"/>
        <v>2</v>
      </c>
      <c r="F234" s="7">
        <f t="shared" si="57"/>
        <v>3</v>
      </c>
      <c r="G234" s="1">
        <f t="shared" si="58"/>
        <v>13</v>
      </c>
      <c r="H234" s="2">
        <f t="shared" si="59"/>
        <v>1.8518518518518517E-2</v>
      </c>
      <c r="I234" s="8"/>
      <c r="J234" s="2">
        <f t="shared" si="60"/>
        <v>0.4772079772079772</v>
      </c>
      <c r="K234" s="2">
        <f t="shared" si="61"/>
        <v>0.45868945868945871</v>
      </c>
      <c r="L234" s="2">
        <f t="shared" si="62"/>
        <v>6.4102564102564097E-2</v>
      </c>
      <c r="M234" s="2">
        <f t="shared" si="63"/>
        <v>5.5511151231257827E-17</v>
      </c>
      <c r="N234" s="1">
        <v>335</v>
      </c>
      <c r="O234" s="1">
        <v>322</v>
      </c>
      <c r="P234" s="1">
        <v>45</v>
      </c>
      <c r="W234" s="1">
        <v>0</v>
      </c>
      <c r="AG234" t="str">
        <f t="shared" si="68"/>
        <v>Brownfield</v>
      </c>
      <c r="AH234" t="s">
        <v>976</v>
      </c>
      <c r="AI234">
        <v>2</v>
      </c>
      <c r="AK234" s="99">
        <v>23</v>
      </c>
      <c r="AL234" s="97">
        <v>17</v>
      </c>
      <c r="AM234" s="97">
        <v>15</v>
      </c>
      <c r="AN234" s="96">
        <v>8150</v>
      </c>
      <c r="AO234" s="96">
        <f t="shared" si="64"/>
        <v>23017</v>
      </c>
      <c r="AP234" t="s">
        <v>1274</v>
      </c>
      <c r="AQ234">
        <f t="shared" si="67"/>
        <v>2308150</v>
      </c>
    </row>
    <row r="235" spans="1:43" hidden="1" outlineLevel="1" x14ac:dyDescent="0.2">
      <c r="A235" t="s">
        <v>1617</v>
      </c>
      <c r="B235" s="9" t="s">
        <v>1073</v>
      </c>
      <c r="C235" s="1">
        <f t="shared" si="66"/>
        <v>461</v>
      </c>
      <c r="D235" s="7">
        <f t="shared" si="55"/>
        <v>2</v>
      </c>
      <c r="E235" s="7">
        <f t="shared" si="56"/>
        <v>1</v>
      </c>
      <c r="F235" s="7">
        <f t="shared" si="57"/>
        <v>3</v>
      </c>
      <c r="G235" s="1">
        <f t="shared" si="58"/>
        <v>29</v>
      </c>
      <c r="H235" s="2">
        <f t="shared" si="59"/>
        <v>6.2906724511930592E-2</v>
      </c>
      <c r="I235" s="8"/>
      <c r="J235" s="2">
        <f t="shared" ref="J235:J299" si="69">IF(C235=0,"-",N235/C235)</f>
        <v>0.43383947939262474</v>
      </c>
      <c r="K235" s="2">
        <f t="shared" ref="K235:K299" si="70">IF(C235=0,"-",O235/C235)</f>
        <v>0.49674620390455532</v>
      </c>
      <c r="L235" s="2">
        <f t="shared" ref="L235:L299" si="71">IF(C235=0,"-",P235/C235)</f>
        <v>6.9414316702819959E-2</v>
      </c>
      <c r="M235" s="2">
        <f t="shared" ref="M235:M299" si="72">IF(C235=0,"-",(1-J235-K235-L235))</f>
        <v>-6.9388939039072284E-17</v>
      </c>
      <c r="N235" s="1">
        <v>200</v>
      </c>
      <c r="O235" s="1">
        <v>229</v>
      </c>
      <c r="P235" s="1">
        <v>32</v>
      </c>
      <c r="W235" s="1">
        <v>0</v>
      </c>
      <c r="AG235" t="str">
        <f t="shared" si="68"/>
        <v>Brownville</v>
      </c>
      <c r="AH235" t="s">
        <v>1515</v>
      </c>
      <c r="AI235">
        <v>2</v>
      </c>
      <c r="AK235" s="99">
        <v>23</v>
      </c>
      <c r="AL235" s="97">
        <v>21</v>
      </c>
      <c r="AM235" s="97">
        <v>30</v>
      </c>
      <c r="AN235" s="96">
        <v>8325</v>
      </c>
      <c r="AO235" s="96">
        <f t="shared" si="64"/>
        <v>23021</v>
      </c>
      <c r="AP235" t="s">
        <v>1274</v>
      </c>
      <c r="AQ235">
        <f t="shared" si="67"/>
        <v>2308325</v>
      </c>
    </row>
    <row r="236" spans="1:43" hidden="1" outlineLevel="1" x14ac:dyDescent="0.2">
      <c r="A236" t="s">
        <v>1046</v>
      </c>
      <c r="B236" s="9" t="s">
        <v>1073</v>
      </c>
      <c r="C236" s="1">
        <f t="shared" si="66"/>
        <v>11165</v>
      </c>
      <c r="D236" s="7">
        <f t="shared" ref="D236:D300" si="73">RANK(N236,(N236:AE236))</f>
        <v>1</v>
      </c>
      <c r="E236" s="7">
        <f t="shared" ref="E236:E300" si="74">RANK(O236,(N236:AE236))</f>
        <v>2</v>
      </c>
      <c r="F236" s="7">
        <f t="shared" ref="F236:F300" si="75">IF(P236&gt;0,RANK(P236,(N236:AE236)),0)</f>
        <v>3</v>
      </c>
      <c r="G236" s="1">
        <f t="shared" ref="G236:G300" si="76">MAX(N236:P236)-LARGE(N236:P236,2)</f>
        <v>4554</v>
      </c>
      <c r="H236" s="2">
        <f t="shared" ref="H236:H300" si="77">G236/C236</f>
        <v>0.40788177339901477</v>
      </c>
      <c r="I236" s="8"/>
      <c r="J236" s="2">
        <f t="shared" si="69"/>
        <v>0.67872816838334082</v>
      </c>
      <c r="K236" s="2">
        <f t="shared" si="70"/>
        <v>0.270846394984326</v>
      </c>
      <c r="L236" s="2">
        <f t="shared" si="71"/>
        <v>5.0425436632333183E-2</v>
      </c>
      <c r="M236" s="2">
        <f t="shared" si="72"/>
        <v>-6.9388939039072284E-18</v>
      </c>
      <c r="N236" s="1">
        <v>7578</v>
      </c>
      <c r="O236" s="1">
        <v>3024</v>
      </c>
      <c r="P236" s="1">
        <v>563</v>
      </c>
      <c r="W236" s="1">
        <v>0</v>
      </c>
      <c r="AG236" t="str">
        <f t="shared" si="68"/>
        <v>Brunswick</v>
      </c>
      <c r="AH236" t="s">
        <v>1337</v>
      </c>
      <c r="AI236">
        <v>1</v>
      </c>
      <c r="AK236" s="99">
        <v>23</v>
      </c>
      <c r="AL236" s="97">
        <v>5</v>
      </c>
      <c r="AM236" s="97">
        <v>15</v>
      </c>
      <c r="AN236" s="96">
        <v>8430</v>
      </c>
      <c r="AO236" s="96">
        <f t="shared" ref="AO236:AO299" si="78">AK236*1000+AL236</f>
        <v>23005</v>
      </c>
      <c r="AP236" t="s">
        <v>1274</v>
      </c>
      <c r="AQ236">
        <f t="shared" si="67"/>
        <v>2308430</v>
      </c>
    </row>
    <row r="237" spans="1:43" hidden="1" outlineLevel="1" x14ac:dyDescent="0.2">
      <c r="A237" t="s">
        <v>1615</v>
      </c>
      <c r="B237" s="9" t="s">
        <v>1073</v>
      </c>
      <c r="C237" s="1">
        <f t="shared" si="66"/>
        <v>900</v>
      </c>
      <c r="D237" s="7">
        <f t="shared" si="73"/>
        <v>2</v>
      </c>
      <c r="E237" s="7">
        <f t="shared" si="74"/>
        <v>1</v>
      </c>
      <c r="F237" s="7">
        <f t="shared" si="75"/>
        <v>3</v>
      </c>
      <c r="G237" s="1">
        <f t="shared" si="76"/>
        <v>162</v>
      </c>
      <c r="H237" s="2">
        <f t="shared" si="77"/>
        <v>0.18</v>
      </c>
      <c r="I237" s="8"/>
      <c r="J237" s="2">
        <f t="shared" si="69"/>
        <v>0.28666666666666668</v>
      </c>
      <c r="K237" s="2">
        <f t="shared" si="70"/>
        <v>0.46666666666666667</v>
      </c>
      <c r="L237" s="2">
        <f t="shared" si="71"/>
        <v>0.24666666666666667</v>
      </c>
      <c r="M237" s="2">
        <f t="shared" si="72"/>
        <v>2.7755575615628914E-17</v>
      </c>
      <c r="N237" s="1">
        <v>258</v>
      </c>
      <c r="O237" s="1">
        <v>420</v>
      </c>
      <c r="P237" s="1">
        <v>222</v>
      </c>
      <c r="W237" s="1">
        <v>0</v>
      </c>
      <c r="AG237" t="str">
        <f t="shared" si="68"/>
        <v>Buckfield</v>
      </c>
      <c r="AH237" t="s">
        <v>976</v>
      </c>
      <c r="AI237">
        <v>2</v>
      </c>
      <c r="AK237" s="99">
        <v>23</v>
      </c>
      <c r="AL237" s="97">
        <v>17</v>
      </c>
      <c r="AM237" s="97">
        <v>20</v>
      </c>
      <c r="AN237" s="96">
        <v>8710</v>
      </c>
      <c r="AO237" s="96">
        <f t="shared" si="78"/>
        <v>23017</v>
      </c>
      <c r="AP237" t="s">
        <v>1274</v>
      </c>
      <c r="AQ237">
        <f t="shared" si="67"/>
        <v>2308710</v>
      </c>
    </row>
    <row r="238" spans="1:43" hidden="1" outlineLevel="1" x14ac:dyDescent="0.2">
      <c r="A238" t="s">
        <v>1323</v>
      </c>
      <c r="B238" s="9" t="s">
        <v>1073</v>
      </c>
      <c r="C238" s="1">
        <f t="shared" si="66"/>
        <v>2168</v>
      </c>
      <c r="D238" s="7">
        <f t="shared" si="73"/>
        <v>2</v>
      </c>
      <c r="E238" s="7">
        <f t="shared" si="74"/>
        <v>1</v>
      </c>
      <c r="F238" s="7">
        <f t="shared" si="75"/>
        <v>3</v>
      </c>
      <c r="G238" s="1">
        <f t="shared" si="76"/>
        <v>41</v>
      </c>
      <c r="H238" s="2">
        <f t="shared" si="77"/>
        <v>1.8911439114391145E-2</v>
      </c>
      <c r="I238" s="8"/>
      <c r="J238" s="2">
        <f t="shared" si="69"/>
        <v>0.45249077490774908</v>
      </c>
      <c r="K238" s="2">
        <f t="shared" si="70"/>
        <v>0.47140221402214022</v>
      </c>
      <c r="L238" s="2">
        <f t="shared" si="71"/>
        <v>7.6107011070110697E-2</v>
      </c>
      <c r="M238" s="2">
        <f t="shared" si="72"/>
        <v>-5.5511151231257827E-17</v>
      </c>
      <c r="N238" s="1">
        <v>981</v>
      </c>
      <c r="O238" s="1">
        <v>1022</v>
      </c>
      <c r="P238" s="1">
        <v>165</v>
      </c>
      <c r="W238" s="1">
        <v>0</v>
      </c>
      <c r="AG238" t="str">
        <f t="shared" si="68"/>
        <v>Bucksport</v>
      </c>
      <c r="AH238" t="s">
        <v>682</v>
      </c>
      <c r="AI238">
        <v>2</v>
      </c>
      <c r="AK238" s="99">
        <v>23</v>
      </c>
      <c r="AL238" s="97">
        <v>9</v>
      </c>
      <c r="AM238" s="97">
        <v>35</v>
      </c>
      <c r="AN238" s="96">
        <v>8815</v>
      </c>
      <c r="AO238" s="96">
        <f t="shared" si="78"/>
        <v>23009</v>
      </c>
      <c r="AP238" t="s">
        <v>1274</v>
      </c>
      <c r="AQ238">
        <f t="shared" si="67"/>
        <v>2308815</v>
      </c>
    </row>
    <row r="239" spans="1:43" hidden="1" outlineLevel="1" x14ac:dyDescent="0.2">
      <c r="A239" t="s">
        <v>1535</v>
      </c>
      <c r="B239" s="9" t="s">
        <v>1073</v>
      </c>
      <c r="C239" s="1">
        <f t="shared" si="66"/>
        <v>148</v>
      </c>
      <c r="D239" s="7">
        <f t="shared" si="73"/>
        <v>2</v>
      </c>
      <c r="E239" s="7">
        <f t="shared" si="74"/>
        <v>1</v>
      </c>
      <c r="F239" s="7">
        <f t="shared" si="75"/>
        <v>3</v>
      </c>
      <c r="G239" s="1">
        <f t="shared" si="76"/>
        <v>45</v>
      </c>
      <c r="H239" s="2">
        <f t="shared" si="77"/>
        <v>0.30405405405405406</v>
      </c>
      <c r="I239" s="8"/>
      <c r="J239" s="2">
        <f t="shared" si="69"/>
        <v>0.32432432432432434</v>
      </c>
      <c r="K239" s="2">
        <f t="shared" si="70"/>
        <v>0.6283783783783784</v>
      </c>
      <c r="L239" s="2">
        <f t="shared" si="71"/>
        <v>4.72972972972973E-2</v>
      </c>
      <c r="M239" s="2">
        <f t="shared" si="72"/>
        <v>-4.163336342344337E-17</v>
      </c>
      <c r="N239" s="1">
        <v>48</v>
      </c>
      <c r="O239" s="1">
        <v>93</v>
      </c>
      <c r="P239" s="1">
        <v>7</v>
      </c>
      <c r="W239" s="1">
        <v>0</v>
      </c>
      <c r="AG239" t="str">
        <f t="shared" si="68"/>
        <v>Burlington</v>
      </c>
      <c r="AH239" t="s">
        <v>2417</v>
      </c>
      <c r="AI239">
        <v>2</v>
      </c>
      <c r="AK239" s="99">
        <v>23</v>
      </c>
      <c r="AL239" s="97">
        <v>19</v>
      </c>
      <c r="AM239" s="97">
        <v>30</v>
      </c>
      <c r="AN239" s="96">
        <v>9200</v>
      </c>
      <c r="AO239" s="96">
        <f t="shared" si="78"/>
        <v>23019</v>
      </c>
      <c r="AP239" t="s">
        <v>1274</v>
      </c>
      <c r="AQ239">
        <f t="shared" si="67"/>
        <v>2309200</v>
      </c>
    </row>
    <row r="240" spans="1:43" hidden="1" outlineLevel="1" x14ac:dyDescent="0.2">
      <c r="A240" t="s">
        <v>183</v>
      </c>
      <c r="B240" s="9" t="s">
        <v>1073</v>
      </c>
      <c r="C240" s="1">
        <f t="shared" si="66"/>
        <v>505</v>
      </c>
      <c r="D240" s="7">
        <f t="shared" si="73"/>
        <v>2</v>
      </c>
      <c r="E240" s="7">
        <f t="shared" si="74"/>
        <v>1</v>
      </c>
      <c r="F240" s="7">
        <f t="shared" si="75"/>
        <v>3</v>
      </c>
      <c r="G240" s="1">
        <f t="shared" si="76"/>
        <v>65</v>
      </c>
      <c r="H240" s="2">
        <f t="shared" si="77"/>
        <v>0.12871287128712872</v>
      </c>
      <c r="I240" s="8"/>
      <c r="J240" s="2">
        <f t="shared" si="69"/>
        <v>0.4178217821782178</v>
      </c>
      <c r="K240" s="2">
        <f t="shared" si="70"/>
        <v>0.54653465346534658</v>
      </c>
      <c r="L240" s="2">
        <f t="shared" si="71"/>
        <v>3.5643564356435641E-2</v>
      </c>
      <c r="M240" s="2">
        <f t="shared" si="72"/>
        <v>3.4694469519536142E-17</v>
      </c>
      <c r="N240" s="1">
        <v>211</v>
      </c>
      <c r="O240" s="1">
        <v>276</v>
      </c>
      <c r="P240" s="1">
        <v>18</v>
      </c>
      <c r="W240" s="1">
        <v>0</v>
      </c>
      <c r="AG240" t="str">
        <f t="shared" si="68"/>
        <v>Burnham</v>
      </c>
      <c r="AH240" t="s">
        <v>491</v>
      </c>
      <c r="AI240">
        <v>2</v>
      </c>
      <c r="AK240" s="99">
        <v>23</v>
      </c>
      <c r="AL240" s="97">
        <v>27</v>
      </c>
      <c r="AM240" s="97">
        <v>20</v>
      </c>
      <c r="AN240" s="96">
        <v>9270</v>
      </c>
      <c r="AO240" s="96">
        <f t="shared" si="78"/>
        <v>23027</v>
      </c>
      <c r="AP240" t="s">
        <v>1274</v>
      </c>
      <c r="AQ240">
        <f t="shared" si="67"/>
        <v>2309270</v>
      </c>
    </row>
    <row r="241" spans="1:43" hidden="1" outlineLevel="1" x14ac:dyDescent="0.2">
      <c r="A241" t="s">
        <v>2039</v>
      </c>
      <c r="B241" s="9" t="s">
        <v>1073</v>
      </c>
      <c r="C241" s="1">
        <f t="shared" si="66"/>
        <v>4086</v>
      </c>
      <c r="D241" s="7">
        <f t="shared" si="73"/>
        <v>2</v>
      </c>
      <c r="E241" s="7">
        <f t="shared" si="74"/>
        <v>1</v>
      </c>
      <c r="F241" s="7">
        <f t="shared" si="75"/>
        <v>3</v>
      </c>
      <c r="G241" s="1">
        <f t="shared" si="76"/>
        <v>754</v>
      </c>
      <c r="H241" s="2">
        <f t="shared" si="77"/>
        <v>0.1845325501713167</v>
      </c>
      <c r="I241" s="8"/>
      <c r="J241" s="2">
        <f t="shared" si="69"/>
        <v>0.38668624571708271</v>
      </c>
      <c r="K241" s="2">
        <f t="shared" si="70"/>
        <v>0.57121879588839941</v>
      </c>
      <c r="L241" s="2">
        <f t="shared" si="71"/>
        <v>4.2094958394517865E-2</v>
      </c>
      <c r="M241" s="2">
        <f t="shared" si="72"/>
        <v>-4.163336342344337E-17</v>
      </c>
      <c r="N241" s="1">
        <v>1580</v>
      </c>
      <c r="O241" s="1">
        <v>2334</v>
      </c>
      <c r="P241" s="1">
        <v>172</v>
      </c>
      <c r="W241" s="1">
        <v>0</v>
      </c>
      <c r="AG241" t="str">
        <f t="shared" si="68"/>
        <v>Buxton</v>
      </c>
      <c r="AH241" t="s">
        <v>492</v>
      </c>
      <c r="AI241">
        <v>1</v>
      </c>
      <c r="AK241" s="99">
        <v>23</v>
      </c>
      <c r="AL241" s="97">
        <v>31</v>
      </c>
      <c r="AM241" s="97">
        <v>30</v>
      </c>
      <c r="AN241" s="96">
        <v>9410</v>
      </c>
      <c r="AO241" s="96">
        <f t="shared" si="78"/>
        <v>23031</v>
      </c>
      <c r="AP241" t="s">
        <v>1274</v>
      </c>
      <c r="AQ241">
        <f t="shared" si="67"/>
        <v>2309410</v>
      </c>
    </row>
    <row r="242" spans="1:43" hidden="1" outlineLevel="1" x14ac:dyDescent="0.2">
      <c r="A242" t="s">
        <v>2054</v>
      </c>
      <c r="B242" s="9" t="s">
        <v>1073</v>
      </c>
      <c r="C242" s="1">
        <f t="shared" si="66"/>
        <v>84</v>
      </c>
      <c r="D242" s="7">
        <f t="shared" si="73"/>
        <v>2</v>
      </c>
      <c r="E242" s="7">
        <f t="shared" si="74"/>
        <v>1</v>
      </c>
      <c r="F242" s="7">
        <f t="shared" si="75"/>
        <v>3</v>
      </c>
      <c r="G242" s="1">
        <f t="shared" si="76"/>
        <v>23</v>
      </c>
      <c r="H242" s="2">
        <f t="shared" si="77"/>
        <v>0.27380952380952384</v>
      </c>
      <c r="I242" s="8"/>
      <c r="J242" s="2">
        <f t="shared" si="69"/>
        <v>0.32142857142857145</v>
      </c>
      <c r="K242" s="2">
        <f t="shared" si="70"/>
        <v>0.59523809523809523</v>
      </c>
      <c r="L242" s="2">
        <f t="shared" si="71"/>
        <v>8.3333333333333329E-2</v>
      </c>
      <c r="M242" s="2">
        <f t="shared" si="72"/>
        <v>4.163336342344337E-17</v>
      </c>
      <c r="N242" s="1">
        <v>27</v>
      </c>
      <c r="O242" s="1">
        <v>50</v>
      </c>
      <c r="P242" s="1">
        <v>7</v>
      </c>
      <c r="W242" s="1">
        <v>0</v>
      </c>
      <c r="AG242" t="str">
        <f t="shared" si="68"/>
        <v>Byron</v>
      </c>
      <c r="AH242" t="s">
        <v>976</v>
      </c>
      <c r="AI242">
        <v>2</v>
      </c>
      <c r="AK242" s="99">
        <v>23</v>
      </c>
      <c r="AL242" s="97">
        <v>17</v>
      </c>
      <c r="AM242" s="97">
        <v>25</v>
      </c>
      <c r="AN242" s="96">
        <v>9550</v>
      </c>
      <c r="AO242" s="96">
        <f t="shared" si="78"/>
        <v>23017</v>
      </c>
      <c r="AP242" t="s">
        <v>1274</v>
      </c>
      <c r="AQ242">
        <f t="shared" si="67"/>
        <v>2309550</v>
      </c>
    </row>
    <row r="243" spans="1:43" hidden="1" outlineLevel="1" x14ac:dyDescent="0.2">
      <c r="A243" t="s">
        <v>1669</v>
      </c>
      <c r="B243" s="9" t="s">
        <v>1073</v>
      </c>
      <c r="C243" s="1">
        <f t="shared" si="66"/>
        <v>1121</v>
      </c>
      <c r="D243" s="7">
        <f t="shared" si="73"/>
        <v>2</v>
      </c>
      <c r="E243" s="7">
        <f t="shared" si="74"/>
        <v>1</v>
      </c>
      <c r="F243" s="7">
        <f t="shared" si="75"/>
        <v>3</v>
      </c>
      <c r="G243" s="1">
        <f t="shared" si="76"/>
        <v>58</v>
      </c>
      <c r="H243" s="2">
        <f t="shared" si="77"/>
        <v>5.1739518287243533E-2</v>
      </c>
      <c r="I243" s="8"/>
      <c r="J243" s="2">
        <f t="shared" si="69"/>
        <v>0.43532560214094557</v>
      </c>
      <c r="K243" s="2">
        <f t="shared" si="70"/>
        <v>0.48706512042818911</v>
      </c>
      <c r="L243" s="2">
        <f t="shared" si="71"/>
        <v>7.7609277430865292E-2</v>
      </c>
      <c r="M243" s="2">
        <f t="shared" si="72"/>
        <v>8.3266726846886741E-17</v>
      </c>
      <c r="N243" s="1">
        <v>488</v>
      </c>
      <c r="O243" s="1">
        <v>546</v>
      </c>
      <c r="P243" s="1">
        <v>87</v>
      </c>
      <c r="W243" s="1">
        <v>0</v>
      </c>
      <c r="AG243" t="str">
        <f t="shared" si="68"/>
        <v>Calais</v>
      </c>
      <c r="AH243" t="s">
        <v>257</v>
      </c>
      <c r="AI243">
        <v>2</v>
      </c>
      <c r="AK243" s="99">
        <v>23</v>
      </c>
      <c r="AL243" s="97">
        <v>29</v>
      </c>
      <c r="AM243" s="97">
        <v>30</v>
      </c>
      <c r="AN243" s="96">
        <v>9585</v>
      </c>
      <c r="AO243" s="96">
        <f t="shared" si="78"/>
        <v>23029</v>
      </c>
      <c r="AP243" t="s">
        <v>931</v>
      </c>
      <c r="AQ243">
        <f t="shared" si="67"/>
        <v>2309585</v>
      </c>
    </row>
    <row r="244" spans="1:43" hidden="1" outlineLevel="1" x14ac:dyDescent="0.2">
      <c r="A244" t="s">
        <v>1014</v>
      </c>
      <c r="B244" s="9" t="s">
        <v>1073</v>
      </c>
      <c r="C244" s="1">
        <f t="shared" si="66"/>
        <v>188</v>
      </c>
      <c r="D244" s="7">
        <f t="shared" si="73"/>
        <v>2</v>
      </c>
      <c r="E244" s="7">
        <f t="shared" si="74"/>
        <v>1</v>
      </c>
      <c r="F244" s="7">
        <f t="shared" si="75"/>
        <v>3</v>
      </c>
      <c r="G244" s="1">
        <f t="shared" si="76"/>
        <v>71</v>
      </c>
      <c r="H244" s="2">
        <f t="shared" si="77"/>
        <v>0.37765957446808512</v>
      </c>
      <c r="I244" s="8"/>
      <c r="J244" s="2">
        <f t="shared" si="69"/>
        <v>0.28723404255319152</v>
      </c>
      <c r="K244" s="2">
        <f t="shared" si="70"/>
        <v>0.66489361702127658</v>
      </c>
      <c r="L244" s="2">
        <f t="shared" si="71"/>
        <v>3.1914893617021274E-2</v>
      </c>
      <c r="M244" s="2">
        <f t="shared" si="72"/>
        <v>1.5957446808510627E-2</v>
      </c>
      <c r="N244" s="1">
        <v>54</v>
      </c>
      <c r="O244" s="1">
        <v>125</v>
      </c>
      <c r="P244" s="1">
        <v>6</v>
      </c>
      <c r="W244" s="1">
        <v>3</v>
      </c>
      <c r="AG244" t="str">
        <f t="shared" si="68"/>
        <v>Cambridge</v>
      </c>
      <c r="AH244" t="s">
        <v>1616</v>
      </c>
      <c r="AI244">
        <v>2</v>
      </c>
      <c r="AK244" s="99">
        <v>23</v>
      </c>
      <c r="AL244" s="97">
        <v>25</v>
      </c>
      <c r="AM244" s="97">
        <v>25</v>
      </c>
      <c r="AN244" s="96">
        <v>9655</v>
      </c>
      <c r="AO244" s="96">
        <f t="shared" si="78"/>
        <v>23025</v>
      </c>
      <c r="AP244" t="s">
        <v>1274</v>
      </c>
      <c r="AQ244">
        <f t="shared" si="67"/>
        <v>2309655</v>
      </c>
    </row>
    <row r="245" spans="1:43" hidden="1" outlineLevel="1" x14ac:dyDescent="0.2">
      <c r="A245" t="s">
        <v>89</v>
      </c>
      <c r="B245" s="9" t="s">
        <v>1073</v>
      </c>
      <c r="C245" s="1">
        <f t="shared" si="66"/>
        <v>3195</v>
      </c>
      <c r="D245" s="7">
        <f t="shared" si="73"/>
        <v>1</v>
      </c>
      <c r="E245" s="7">
        <f t="shared" si="74"/>
        <v>2</v>
      </c>
      <c r="F245" s="7">
        <f t="shared" si="75"/>
        <v>3</v>
      </c>
      <c r="G245" s="1">
        <f t="shared" si="76"/>
        <v>1593</v>
      </c>
      <c r="H245" s="2">
        <f t="shared" si="77"/>
        <v>0.49859154929577465</v>
      </c>
      <c r="I245" s="8"/>
      <c r="J245" s="2">
        <f t="shared" si="69"/>
        <v>0.73208137715179966</v>
      </c>
      <c r="K245" s="2">
        <f t="shared" si="70"/>
        <v>0.23348982785602504</v>
      </c>
      <c r="L245" s="2">
        <f t="shared" si="71"/>
        <v>3.3802816901408447E-2</v>
      </c>
      <c r="M245" s="2">
        <f t="shared" si="72"/>
        <v>6.2597809076685162E-4</v>
      </c>
      <c r="N245" s="1">
        <v>2339</v>
      </c>
      <c r="O245" s="1">
        <v>746</v>
      </c>
      <c r="P245" s="1">
        <v>108</v>
      </c>
      <c r="W245" s="1">
        <v>2</v>
      </c>
      <c r="AG245" t="str">
        <f t="shared" si="68"/>
        <v>Camden</v>
      </c>
      <c r="AH245" t="s">
        <v>1138</v>
      </c>
      <c r="AI245">
        <v>1</v>
      </c>
      <c r="AK245" s="99">
        <v>23</v>
      </c>
      <c r="AL245" s="97">
        <v>13</v>
      </c>
      <c r="AM245" s="97">
        <v>10</v>
      </c>
      <c r="AN245" s="96">
        <v>9725</v>
      </c>
      <c r="AO245" s="96">
        <f t="shared" si="78"/>
        <v>23013</v>
      </c>
      <c r="AP245" t="s">
        <v>1274</v>
      </c>
      <c r="AQ245">
        <f t="shared" si="67"/>
        <v>2309725</v>
      </c>
    </row>
    <row r="246" spans="1:43" hidden="1" outlineLevel="1" x14ac:dyDescent="0.2">
      <c r="A246" t="s">
        <v>1015</v>
      </c>
      <c r="B246" s="9" t="s">
        <v>1073</v>
      </c>
      <c r="C246" s="1">
        <f t="shared" si="66"/>
        <v>828</v>
      </c>
      <c r="D246" s="7">
        <f t="shared" si="73"/>
        <v>2</v>
      </c>
      <c r="E246" s="7">
        <f t="shared" si="74"/>
        <v>1</v>
      </c>
      <c r="F246" s="7">
        <f t="shared" si="75"/>
        <v>3</v>
      </c>
      <c r="G246" s="1">
        <f t="shared" si="76"/>
        <v>166</v>
      </c>
      <c r="H246" s="2">
        <f t="shared" si="77"/>
        <v>0.20048309178743962</v>
      </c>
      <c r="I246" s="8"/>
      <c r="J246" s="2">
        <f t="shared" si="69"/>
        <v>0.36835748792270534</v>
      </c>
      <c r="K246" s="2">
        <f t="shared" si="70"/>
        <v>0.5688405797101449</v>
      </c>
      <c r="L246" s="2">
        <f t="shared" si="71"/>
        <v>6.280193236714976E-2</v>
      </c>
      <c r="M246" s="2">
        <f t="shared" si="72"/>
        <v>-5.5511151231257827E-17</v>
      </c>
      <c r="N246" s="1">
        <v>305</v>
      </c>
      <c r="O246" s="1">
        <v>471</v>
      </c>
      <c r="P246" s="1">
        <v>52</v>
      </c>
      <c r="W246" s="1">
        <v>0</v>
      </c>
      <c r="AG246" t="str">
        <f t="shared" si="68"/>
        <v>Canaan</v>
      </c>
      <c r="AH246" t="s">
        <v>1616</v>
      </c>
      <c r="AI246">
        <v>2</v>
      </c>
      <c r="AK246" s="99">
        <v>23</v>
      </c>
      <c r="AL246" s="97">
        <v>25</v>
      </c>
      <c r="AM246" s="97">
        <v>30</v>
      </c>
      <c r="AN246" s="96">
        <v>9935</v>
      </c>
      <c r="AO246" s="96">
        <f t="shared" si="78"/>
        <v>23025</v>
      </c>
      <c r="AP246" t="s">
        <v>1274</v>
      </c>
      <c r="AQ246">
        <f t="shared" si="67"/>
        <v>2309935</v>
      </c>
    </row>
    <row r="247" spans="1:43" hidden="1" outlineLevel="1" x14ac:dyDescent="0.2">
      <c r="A247" t="s">
        <v>898</v>
      </c>
      <c r="B247" s="9" t="s">
        <v>1073</v>
      </c>
      <c r="C247" s="1">
        <f t="shared" si="66"/>
        <v>418</v>
      </c>
      <c r="D247" s="7">
        <f t="shared" si="73"/>
        <v>2</v>
      </c>
      <c r="E247" s="7">
        <f t="shared" si="74"/>
        <v>1</v>
      </c>
      <c r="F247" s="7">
        <f t="shared" si="75"/>
        <v>3</v>
      </c>
      <c r="G247" s="1">
        <f t="shared" si="76"/>
        <v>85</v>
      </c>
      <c r="H247" s="2">
        <f t="shared" si="77"/>
        <v>0.20334928229665072</v>
      </c>
      <c r="I247" s="8"/>
      <c r="J247" s="2">
        <f t="shared" si="69"/>
        <v>0.32296650717703351</v>
      </c>
      <c r="K247" s="2">
        <f t="shared" si="70"/>
        <v>0.52631578947368418</v>
      </c>
      <c r="L247" s="2">
        <f t="shared" si="71"/>
        <v>0.14832535885167464</v>
      </c>
      <c r="M247" s="2">
        <f t="shared" si="72"/>
        <v>2.3923444976076125E-3</v>
      </c>
      <c r="N247" s="1">
        <v>135</v>
      </c>
      <c r="O247" s="1">
        <v>220</v>
      </c>
      <c r="P247" s="1">
        <v>62</v>
      </c>
      <c r="W247" s="1">
        <v>1</v>
      </c>
      <c r="AG247" t="str">
        <f t="shared" si="68"/>
        <v>Canton</v>
      </c>
      <c r="AH247" t="s">
        <v>976</v>
      </c>
      <c r="AI247">
        <v>2</v>
      </c>
      <c r="AK247" s="99">
        <v>23</v>
      </c>
      <c r="AL247" s="97">
        <v>17</v>
      </c>
      <c r="AM247" s="97">
        <v>30</v>
      </c>
      <c r="AN247" s="96">
        <v>10005</v>
      </c>
      <c r="AO247" s="96">
        <f t="shared" si="78"/>
        <v>23017</v>
      </c>
      <c r="AP247" t="s">
        <v>1274</v>
      </c>
      <c r="AQ247">
        <f t="shared" si="67"/>
        <v>2310005</v>
      </c>
    </row>
    <row r="248" spans="1:43" hidden="1" outlineLevel="1" x14ac:dyDescent="0.2">
      <c r="A248" t="s">
        <v>1984</v>
      </c>
      <c r="B248" s="9" t="s">
        <v>1073</v>
      </c>
      <c r="C248" s="1">
        <f t="shared" si="66"/>
        <v>5649</v>
      </c>
      <c r="D248" s="7">
        <f t="shared" si="73"/>
        <v>1</v>
      </c>
      <c r="E248" s="7">
        <f t="shared" si="74"/>
        <v>2</v>
      </c>
      <c r="F248" s="7">
        <f t="shared" si="75"/>
        <v>3</v>
      </c>
      <c r="G248" s="1">
        <f t="shared" si="76"/>
        <v>2429</v>
      </c>
      <c r="H248" s="2">
        <f t="shared" si="77"/>
        <v>0.42998760842627015</v>
      </c>
      <c r="I248" s="8"/>
      <c r="J248" s="2">
        <f t="shared" si="69"/>
        <v>0.69799964595503627</v>
      </c>
      <c r="K248" s="2">
        <f t="shared" si="70"/>
        <v>0.26801203752876618</v>
      </c>
      <c r="L248" s="2">
        <f t="shared" si="71"/>
        <v>3.3988316516197555E-2</v>
      </c>
      <c r="M248" s="2">
        <f t="shared" si="72"/>
        <v>-6.9388939039072284E-18</v>
      </c>
      <c r="N248" s="1">
        <v>3943</v>
      </c>
      <c r="O248" s="1">
        <v>1514</v>
      </c>
      <c r="P248" s="1">
        <v>192</v>
      </c>
      <c r="W248" s="1">
        <v>0</v>
      </c>
      <c r="AG248" t="str">
        <f t="shared" si="68"/>
        <v>Cape Elizabeth</v>
      </c>
      <c r="AH248" t="s">
        <v>1337</v>
      </c>
      <c r="AI248">
        <v>1</v>
      </c>
      <c r="AK248" s="99">
        <v>23</v>
      </c>
      <c r="AL248" s="97">
        <v>5</v>
      </c>
      <c r="AM248" s="97">
        <v>20</v>
      </c>
      <c r="AN248" s="96">
        <v>10180</v>
      </c>
      <c r="AO248" s="96">
        <f t="shared" si="78"/>
        <v>23005</v>
      </c>
      <c r="AP248" t="s">
        <v>1274</v>
      </c>
      <c r="AQ248">
        <f t="shared" si="67"/>
        <v>2310180</v>
      </c>
    </row>
    <row r="249" spans="1:43" hidden="1" outlineLevel="1" x14ac:dyDescent="0.2">
      <c r="A249" t="s">
        <v>1240</v>
      </c>
      <c r="B249" s="9" t="s">
        <v>1073</v>
      </c>
      <c r="C249" s="1">
        <f t="shared" si="66"/>
        <v>41</v>
      </c>
      <c r="D249" s="7">
        <f t="shared" si="73"/>
        <v>2</v>
      </c>
      <c r="E249" s="7">
        <f t="shared" si="74"/>
        <v>1</v>
      </c>
      <c r="F249" s="7">
        <f t="shared" si="75"/>
        <v>3</v>
      </c>
      <c r="G249" s="1">
        <f t="shared" si="76"/>
        <v>18</v>
      </c>
      <c r="H249" s="2">
        <f t="shared" si="77"/>
        <v>0.43902439024390244</v>
      </c>
      <c r="I249" s="8"/>
      <c r="J249" s="2">
        <f t="shared" si="69"/>
        <v>0.26829268292682928</v>
      </c>
      <c r="K249" s="2">
        <f t="shared" si="70"/>
        <v>0.70731707317073167</v>
      </c>
      <c r="L249" s="2">
        <f t="shared" si="71"/>
        <v>2.4390243902439025E-2</v>
      </c>
      <c r="M249" s="2">
        <f t="shared" si="72"/>
        <v>2.0816681711721685E-17</v>
      </c>
      <c r="N249" s="1">
        <v>11</v>
      </c>
      <c r="O249" s="1">
        <v>29</v>
      </c>
      <c r="P249" s="1">
        <v>1</v>
      </c>
      <c r="W249" s="1">
        <v>0</v>
      </c>
      <c r="AG249" t="str">
        <f t="shared" si="68"/>
        <v>Caratunk</v>
      </c>
      <c r="AH249" t="s">
        <v>1616</v>
      </c>
      <c r="AI249">
        <v>2</v>
      </c>
      <c r="AK249" s="99">
        <v>23</v>
      </c>
      <c r="AL249" s="97">
        <v>25</v>
      </c>
      <c r="AM249" s="97">
        <v>35</v>
      </c>
      <c r="AN249" s="96">
        <v>10495</v>
      </c>
      <c r="AO249" s="96">
        <f t="shared" si="78"/>
        <v>23025</v>
      </c>
      <c r="AP249" t="s">
        <v>1274</v>
      </c>
      <c r="AQ249">
        <f t="shared" si="67"/>
        <v>2310495</v>
      </c>
    </row>
    <row r="250" spans="1:43" hidden="1" outlineLevel="1" x14ac:dyDescent="0.2">
      <c r="A250" t="s">
        <v>871</v>
      </c>
      <c r="B250" s="9" t="s">
        <v>1073</v>
      </c>
      <c r="C250" s="1">
        <f t="shared" si="66"/>
        <v>3016</v>
      </c>
      <c r="D250" s="7">
        <f t="shared" si="73"/>
        <v>2</v>
      </c>
      <c r="E250" s="7">
        <f t="shared" si="74"/>
        <v>1</v>
      </c>
      <c r="F250" s="7">
        <f t="shared" si="75"/>
        <v>3</v>
      </c>
      <c r="G250" s="1">
        <f t="shared" si="76"/>
        <v>453</v>
      </c>
      <c r="H250" s="2">
        <f t="shared" si="77"/>
        <v>0.15019893899204245</v>
      </c>
      <c r="I250" s="8"/>
      <c r="J250" s="2">
        <f t="shared" si="69"/>
        <v>0.37831564986737398</v>
      </c>
      <c r="K250" s="2">
        <f t="shared" si="70"/>
        <v>0.52851458885941649</v>
      </c>
      <c r="L250" s="2">
        <f t="shared" si="71"/>
        <v>9.3169761273209556E-2</v>
      </c>
      <c r="M250" s="2">
        <f t="shared" si="72"/>
        <v>-2.7755575615628914E-17</v>
      </c>
      <c r="N250" s="1">
        <v>1141</v>
      </c>
      <c r="O250" s="1">
        <v>1594</v>
      </c>
      <c r="P250" s="1">
        <v>281</v>
      </c>
      <c r="W250" s="1">
        <v>0</v>
      </c>
      <c r="AG250" t="str">
        <f t="shared" si="68"/>
        <v>Caribou</v>
      </c>
      <c r="AH250" t="s">
        <v>872</v>
      </c>
      <c r="AI250">
        <v>2</v>
      </c>
      <c r="AK250" s="99">
        <v>23</v>
      </c>
      <c r="AL250" s="97">
        <v>3</v>
      </c>
      <c r="AM250" s="97">
        <v>40</v>
      </c>
      <c r="AN250" s="96">
        <v>10565</v>
      </c>
      <c r="AO250" s="96">
        <f t="shared" si="78"/>
        <v>23003</v>
      </c>
      <c r="AP250" t="s">
        <v>931</v>
      </c>
      <c r="AQ250">
        <f t="shared" si="67"/>
        <v>2310565</v>
      </c>
    </row>
    <row r="251" spans="1:43" hidden="1" outlineLevel="1" x14ac:dyDescent="0.2">
      <c r="A251" t="s">
        <v>683</v>
      </c>
      <c r="B251" s="9" t="s">
        <v>1073</v>
      </c>
      <c r="C251" s="1">
        <f t="shared" si="66"/>
        <v>1280</v>
      </c>
      <c r="D251" s="7">
        <f t="shared" si="73"/>
        <v>2</v>
      </c>
      <c r="E251" s="7">
        <f t="shared" si="74"/>
        <v>1</v>
      </c>
      <c r="F251" s="7">
        <f t="shared" si="75"/>
        <v>3</v>
      </c>
      <c r="G251" s="1">
        <f t="shared" si="76"/>
        <v>354</v>
      </c>
      <c r="H251" s="2">
        <f t="shared" si="77"/>
        <v>0.27656249999999999</v>
      </c>
      <c r="I251" s="8"/>
      <c r="J251" s="2">
        <f t="shared" si="69"/>
        <v>0.3359375</v>
      </c>
      <c r="K251" s="2">
        <f t="shared" si="70"/>
        <v>0.61250000000000004</v>
      </c>
      <c r="L251" s="2">
        <f t="shared" si="71"/>
        <v>5.1562499999999997E-2</v>
      </c>
      <c r="M251" s="2">
        <f t="shared" si="72"/>
        <v>-4.163336342344337E-17</v>
      </c>
      <c r="N251" s="1">
        <v>430</v>
      </c>
      <c r="O251" s="1">
        <v>784</v>
      </c>
      <c r="P251" s="1">
        <v>66</v>
      </c>
      <c r="W251" s="1">
        <v>0</v>
      </c>
      <c r="AG251" t="str">
        <f t="shared" si="68"/>
        <v>Carmel</v>
      </c>
      <c r="AH251" t="s">
        <v>2417</v>
      </c>
      <c r="AI251">
        <v>2</v>
      </c>
      <c r="AK251" s="99">
        <v>23</v>
      </c>
      <c r="AL251" s="97">
        <v>19</v>
      </c>
      <c r="AM251" s="97">
        <v>35</v>
      </c>
      <c r="AN251" s="96">
        <v>10670</v>
      </c>
      <c r="AO251" s="96">
        <f t="shared" si="78"/>
        <v>23019</v>
      </c>
      <c r="AP251" t="s">
        <v>1274</v>
      </c>
      <c r="AQ251">
        <f t="shared" si="67"/>
        <v>2310670</v>
      </c>
    </row>
    <row r="252" spans="1:43" hidden="1" outlineLevel="1" x14ac:dyDescent="0.2">
      <c r="A252" t="s">
        <v>965</v>
      </c>
      <c r="B252" s="9" t="s">
        <v>1073</v>
      </c>
      <c r="C252" s="1">
        <f t="shared" si="66"/>
        <v>419</v>
      </c>
      <c r="D252" s="7">
        <f t="shared" si="73"/>
        <v>1</v>
      </c>
      <c r="E252" s="7">
        <f t="shared" si="74"/>
        <v>2</v>
      </c>
      <c r="F252" s="7">
        <f t="shared" si="75"/>
        <v>3</v>
      </c>
      <c r="G252" s="1">
        <f t="shared" si="76"/>
        <v>105</v>
      </c>
      <c r="H252" s="2">
        <f t="shared" si="77"/>
        <v>0.25059665871121717</v>
      </c>
      <c r="I252" s="8"/>
      <c r="J252" s="2">
        <f t="shared" si="69"/>
        <v>0.59665871121718372</v>
      </c>
      <c r="K252" s="2">
        <f t="shared" si="70"/>
        <v>0.34606205250596661</v>
      </c>
      <c r="L252" s="2">
        <f t="shared" si="71"/>
        <v>5.7279236276849645E-2</v>
      </c>
      <c r="M252" s="2">
        <f t="shared" si="72"/>
        <v>2.0816681711721685E-17</v>
      </c>
      <c r="N252" s="1">
        <v>250</v>
      </c>
      <c r="O252" s="1">
        <v>145</v>
      </c>
      <c r="P252" s="1">
        <v>24</v>
      </c>
      <c r="W252" s="1">
        <v>0</v>
      </c>
      <c r="AG252" t="str">
        <f t="shared" si="68"/>
        <v>Carrabassett Valley</v>
      </c>
      <c r="AH252" t="s">
        <v>1440</v>
      </c>
      <c r="AI252">
        <v>2</v>
      </c>
      <c r="AK252" s="99">
        <v>23</v>
      </c>
      <c r="AL252" s="97">
        <v>7</v>
      </c>
      <c r="AM252" s="97">
        <v>8</v>
      </c>
      <c r="AN252" s="96">
        <v>10740</v>
      </c>
      <c r="AO252" s="96">
        <f t="shared" si="78"/>
        <v>23007</v>
      </c>
      <c r="AP252" t="s">
        <v>1274</v>
      </c>
      <c r="AQ252">
        <f t="shared" si="67"/>
        <v>2310740</v>
      </c>
    </row>
    <row r="253" spans="1:43" hidden="1" outlineLevel="1" x14ac:dyDescent="0.2">
      <c r="A253" t="s">
        <v>378</v>
      </c>
      <c r="B253" s="9" t="s">
        <v>1073</v>
      </c>
      <c r="C253" s="1">
        <f t="shared" si="66"/>
        <v>69</v>
      </c>
      <c r="D253" s="7">
        <f t="shared" si="73"/>
        <v>2</v>
      </c>
      <c r="E253" s="7">
        <f t="shared" si="74"/>
        <v>1</v>
      </c>
      <c r="F253" s="7">
        <f t="shared" si="75"/>
        <v>3</v>
      </c>
      <c r="G253" s="1">
        <f t="shared" si="76"/>
        <v>46</v>
      </c>
      <c r="H253" s="2">
        <f t="shared" si="77"/>
        <v>0.66666666666666663</v>
      </c>
      <c r="I253" s="8"/>
      <c r="J253" s="2">
        <f t="shared" si="69"/>
        <v>0.13043478260869565</v>
      </c>
      <c r="K253" s="2">
        <f t="shared" si="70"/>
        <v>0.79710144927536231</v>
      </c>
      <c r="L253" s="2">
        <f t="shared" si="71"/>
        <v>7.2463768115942032E-2</v>
      </c>
      <c r="M253" s="2">
        <f t="shared" si="72"/>
        <v>-1.3877787807814457E-17</v>
      </c>
      <c r="N253" s="1">
        <v>9</v>
      </c>
      <c r="O253" s="1">
        <v>55</v>
      </c>
      <c r="P253" s="1">
        <v>5</v>
      </c>
      <c r="W253" s="1">
        <v>0</v>
      </c>
      <c r="AG253" t="str">
        <f t="shared" si="68"/>
        <v>Carroll</v>
      </c>
      <c r="AH253" t="s">
        <v>2417</v>
      </c>
      <c r="AI253">
        <v>2</v>
      </c>
      <c r="AK253" s="99">
        <v>23</v>
      </c>
      <c r="AL253" s="97">
        <v>19</v>
      </c>
      <c r="AM253" s="97">
        <v>40</v>
      </c>
      <c r="AN253" s="96">
        <v>10810</v>
      </c>
      <c r="AO253" s="96">
        <f t="shared" si="78"/>
        <v>23019</v>
      </c>
      <c r="AP253" t="s">
        <v>2522</v>
      </c>
      <c r="AQ253">
        <f t="shared" si="67"/>
        <v>2310810</v>
      </c>
    </row>
    <row r="254" spans="1:43" hidden="1" outlineLevel="1" x14ac:dyDescent="0.2">
      <c r="A254" t="s">
        <v>966</v>
      </c>
      <c r="B254" s="9" t="s">
        <v>1073</v>
      </c>
      <c r="C254" s="1">
        <f t="shared" si="66"/>
        <v>229</v>
      </c>
      <c r="D254" s="7">
        <f t="shared" si="73"/>
        <v>2</v>
      </c>
      <c r="E254" s="7">
        <f t="shared" si="74"/>
        <v>1</v>
      </c>
      <c r="F254" s="7">
        <f t="shared" si="75"/>
        <v>3</v>
      </c>
      <c r="G254" s="1">
        <f t="shared" si="76"/>
        <v>30</v>
      </c>
      <c r="H254" s="2">
        <f t="shared" si="77"/>
        <v>0.13100436681222707</v>
      </c>
      <c r="I254" s="8"/>
      <c r="J254" s="2">
        <f t="shared" si="69"/>
        <v>0.388646288209607</v>
      </c>
      <c r="K254" s="2">
        <f t="shared" si="70"/>
        <v>0.51965065502183405</v>
      </c>
      <c r="L254" s="2">
        <f t="shared" si="71"/>
        <v>9.1703056768558958E-2</v>
      </c>
      <c r="M254" s="2">
        <f t="shared" si="72"/>
        <v>-1.3877787807814457E-17</v>
      </c>
      <c r="N254" s="1">
        <v>89</v>
      </c>
      <c r="O254" s="1">
        <v>119</v>
      </c>
      <c r="P254" s="1">
        <v>21</v>
      </c>
      <c r="W254" s="1">
        <v>0</v>
      </c>
      <c r="AG254" t="str">
        <f t="shared" si="68"/>
        <v>Carthage</v>
      </c>
      <c r="AH254" t="s">
        <v>1440</v>
      </c>
      <c r="AI254">
        <v>2</v>
      </c>
      <c r="AK254" s="99">
        <v>23</v>
      </c>
      <c r="AL254" s="97">
        <v>7</v>
      </c>
      <c r="AM254" s="97">
        <v>10</v>
      </c>
      <c r="AN254" s="96">
        <v>10915</v>
      </c>
      <c r="AO254" s="96">
        <f t="shared" si="78"/>
        <v>23007</v>
      </c>
      <c r="AP254" t="s">
        <v>1274</v>
      </c>
      <c r="AQ254">
        <f t="shared" si="67"/>
        <v>2310915</v>
      </c>
    </row>
    <row r="255" spans="1:43" hidden="1" outlineLevel="1" x14ac:dyDescent="0.2">
      <c r="A255" t="s">
        <v>849</v>
      </c>
      <c r="B255" s="9" t="s">
        <v>1073</v>
      </c>
      <c r="C255" s="1">
        <f t="shared" si="66"/>
        <v>98</v>
      </c>
      <c r="D255" s="7">
        <f t="shared" si="73"/>
        <v>2</v>
      </c>
      <c r="E255" s="7">
        <f t="shared" si="74"/>
        <v>1</v>
      </c>
      <c r="F255" s="7">
        <f t="shared" si="75"/>
        <v>3</v>
      </c>
      <c r="G255" s="1">
        <f t="shared" si="76"/>
        <v>40</v>
      </c>
      <c r="H255" s="2">
        <f t="shared" si="77"/>
        <v>0.40816326530612246</v>
      </c>
      <c r="I255" s="8"/>
      <c r="J255" s="2">
        <f t="shared" si="69"/>
        <v>0.24489795918367346</v>
      </c>
      <c r="K255" s="2">
        <f t="shared" si="70"/>
        <v>0.65306122448979587</v>
      </c>
      <c r="L255" s="2">
        <f t="shared" si="71"/>
        <v>0.10204081632653061</v>
      </c>
      <c r="M255" s="2">
        <f t="shared" si="72"/>
        <v>0</v>
      </c>
      <c r="N255" s="1">
        <v>24</v>
      </c>
      <c r="O255" s="1">
        <v>64</v>
      </c>
      <c r="P255" s="1">
        <v>10</v>
      </c>
      <c r="W255" s="1">
        <v>0</v>
      </c>
      <c r="AG255" t="str">
        <f t="shared" si="68"/>
        <v>Cary</v>
      </c>
      <c r="AH255" t="s">
        <v>872</v>
      </c>
      <c r="AI255">
        <v>2</v>
      </c>
      <c r="AK255" s="99">
        <v>23</v>
      </c>
      <c r="AL255" s="97">
        <v>3</v>
      </c>
      <c r="AM255" s="97">
        <v>45</v>
      </c>
      <c r="AN255" s="96">
        <v>11020</v>
      </c>
      <c r="AO255" s="96">
        <f t="shared" si="78"/>
        <v>23003</v>
      </c>
      <c r="AP255" t="s">
        <v>2522</v>
      </c>
      <c r="AQ255">
        <f t="shared" si="67"/>
        <v>2311020</v>
      </c>
    </row>
    <row r="256" spans="1:43" hidden="1" outlineLevel="1" x14ac:dyDescent="0.2">
      <c r="A256" t="s">
        <v>533</v>
      </c>
      <c r="B256" s="9" t="s">
        <v>1073</v>
      </c>
      <c r="C256" s="1">
        <f t="shared" ref="C256:C321" si="79">SUM(N256:AE256)</f>
        <v>1709</v>
      </c>
      <c r="D256" s="7">
        <f t="shared" si="73"/>
        <v>2</v>
      </c>
      <c r="E256" s="7">
        <f t="shared" si="74"/>
        <v>1</v>
      </c>
      <c r="F256" s="7">
        <f t="shared" si="75"/>
        <v>3</v>
      </c>
      <c r="G256" s="1">
        <f t="shared" si="76"/>
        <v>195</v>
      </c>
      <c r="H256" s="2">
        <f t="shared" si="77"/>
        <v>0.11410181392627268</v>
      </c>
      <c r="I256" s="8"/>
      <c r="J256" s="2">
        <f t="shared" si="69"/>
        <v>0.40842598010532477</v>
      </c>
      <c r="K256" s="2">
        <f t="shared" si="70"/>
        <v>0.52252779403159744</v>
      </c>
      <c r="L256" s="2">
        <f t="shared" si="71"/>
        <v>6.904622586307782E-2</v>
      </c>
      <c r="M256" s="2">
        <f t="shared" si="72"/>
        <v>2.7755575615628914E-17</v>
      </c>
      <c r="N256" s="1">
        <v>698</v>
      </c>
      <c r="O256" s="1">
        <v>893</v>
      </c>
      <c r="P256" s="1">
        <v>118</v>
      </c>
      <c r="W256" s="1">
        <v>0</v>
      </c>
      <c r="AG256" t="str">
        <f t="shared" si="68"/>
        <v>Casco</v>
      </c>
      <c r="AH256" t="s">
        <v>1337</v>
      </c>
      <c r="AI256">
        <v>1</v>
      </c>
      <c r="AK256" s="99">
        <v>23</v>
      </c>
      <c r="AL256" s="97">
        <v>5</v>
      </c>
      <c r="AM256" s="97">
        <v>25</v>
      </c>
      <c r="AN256" s="96">
        <v>11125</v>
      </c>
      <c r="AO256" s="96">
        <f t="shared" si="78"/>
        <v>23005</v>
      </c>
      <c r="AP256" t="s">
        <v>1274</v>
      </c>
      <c r="AQ256">
        <f t="shared" ref="AQ256:AQ320" si="80">AK256*100000+AN256</f>
        <v>2311125</v>
      </c>
    </row>
    <row r="257" spans="1:48" hidden="1" outlineLevel="1" x14ac:dyDescent="0.2">
      <c r="A257" t="s">
        <v>534</v>
      </c>
      <c r="B257" s="9" t="s">
        <v>1073</v>
      </c>
      <c r="C257" s="1">
        <f t="shared" si="79"/>
        <v>451</v>
      </c>
      <c r="D257" s="7">
        <f t="shared" si="73"/>
        <v>1</v>
      </c>
      <c r="E257" s="7">
        <f t="shared" si="74"/>
        <v>2</v>
      </c>
      <c r="F257" s="7">
        <f t="shared" si="75"/>
        <v>3</v>
      </c>
      <c r="G257" s="1">
        <f t="shared" si="76"/>
        <v>155</v>
      </c>
      <c r="H257" s="2">
        <f t="shared" si="77"/>
        <v>0.34368070953436808</v>
      </c>
      <c r="I257" s="8"/>
      <c r="J257" s="2">
        <f t="shared" si="69"/>
        <v>0.65631929046563198</v>
      </c>
      <c r="K257" s="2">
        <f t="shared" si="70"/>
        <v>0.31263858093126384</v>
      </c>
      <c r="L257" s="2">
        <f t="shared" si="71"/>
        <v>3.1042128603104215E-2</v>
      </c>
      <c r="M257" s="2">
        <f t="shared" si="72"/>
        <v>-3.4694469519536142E-17</v>
      </c>
      <c r="N257" s="1">
        <v>296</v>
      </c>
      <c r="O257" s="1">
        <v>141</v>
      </c>
      <c r="P257" s="1">
        <v>14</v>
      </c>
      <c r="W257" s="1">
        <v>0</v>
      </c>
      <c r="AG257" t="str">
        <f t="shared" si="68"/>
        <v>Castine</v>
      </c>
      <c r="AH257" t="s">
        <v>682</v>
      </c>
      <c r="AI257">
        <v>2</v>
      </c>
      <c r="AK257" s="99">
        <v>23</v>
      </c>
      <c r="AL257" s="97">
        <v>9</v>
      </c>
      <c r="AM257" s="97">
        <v>40</v>
      </c>
      <c r="AN257" s="96">
        <v>11265</v>
      </c>
      <c r="AO257" s="96">
        <f t="shared" si="78"/>
        <v>23009</v>
      </c>
      <c r="AP257" t="s">
        <v>1274</v>
      </c>
      <c r="AQ257">
        <f t="shared" si="80"/>
        <v>2311265</v>
      </c>
    </row>
    <row r="258" spans="1:48" hidden="1" outlineLevel="1" x14ac:dyDescent="0.2">
      <c r="A258" t="s">
        <v>301</v>
      </c>
      <c r="B258" s="9" t="s">
        <v>1073</v>
      </c>
      <c r="C258" s="1">
        <f t="shared" si="79"/>
        <v>186</v>
      </c>
      <c r="D258" s="7">
        <f t="shared" si="73"/>
        <v>2</v>
      </c>
      <c r="E258" s="7">
        <f t="shared" si="74"/>
        <v>1</v>
      </c>
      <c r="F258" s="7">
        <f t="shared" si="75"/>
        <v>3</v>
      </c>
      <c r="G258" s="1">
        <f t="shared" si="76"/>
        <v>59</v>
      </c>
      <c r="H258" s="2">
        <f t="shared" si="77"/>
        <v>0.31720430107526881</v>
      </c>
      <c r="I258" s="8"/>
      <c r="J258" s="2">
        <f t="shared" si="69"/>
        <v>0.29569892473118281</v>
      </c>
      <c r="K258" s="2">
        <f t="shared" si="70"/>
        <v>0.61290322580645162</v>
      </c>
      <c r="L258" s="2">
        <f t="shared" si="71"/>
        <v>9.1397849462365593E-2</v>
      </c>
      <c r="M258" s="2">
        <f t="shared" si="72"/>
        <v>2.7755575615628914E-17</v>
      </c>
      <c r="N258" s="1">
        <v>55</v>
      </c>
      <c r="O258" s="1">
        <v>114</v>
      </c>
      <c r="P258" s="1">
        <v>17</v>
      </c>
      <c r="W258" s="1">
        <v>0</v>
      </c>
      <c r="AG258" t="str">
        <f t="shared" ref="AG258:AG323" si="81">A258</f>
        <v>Castle Hill</v>
      </c>
      <c r="AH258" t="s">
        <v>872</v>
      </c>
      <c r="AI258">
        <v>2</v>
      </c>
      <c r="AK258" s="99">
        <v>23</v>
      </c>
      <c r="AL258" s="97">
        <v>3</v>
      </c>
      <c r="AM258" s="97">
        <v>50</v>
      </c>
      <c r="AN258" s="96">
        <v>11300</v>
      </c>
      <c r="AO258" s="96">
        <f t="shared" si="78"/>
        <v>23003</v>
      </c>
      <c r="AP258" t="s">
        <v>1274</v>
      </c>
      <c r="AQ258">
        <f t="shared" si="80"/>
        <v>2311300</v>
      </c>
    </row>
    <row r="259" spans="1:48" hidden="1" outlineLevel="1" x14ac:dyDescent="0.2">
      <c r="A259" t="s">
        <v>672</v>
      </c>
      <c r="B259" s="9" t="s">
        <v>1073</v>
      </c>
      <c r="C259" s="1">
        <f t="shared" si="79"/>
        <v>109</v>
      </c>
      <c r="D259" s="7">
        <f t="shared" si="73"/>
        <v>1</v>
      </c>
      <c r="E259" s="7">
        <f t="shared" si="74"/>
        <v>2</v>
      </c>
      <c r="F259" s="7">
        <f t="shared" si="75"/>
        <v>3</v>
      </c>
      <c r="G259" s="1">
        <f t="shared" si="76"/>
        <v>12</v>
      </c>
      <c r="H259" s="2">
        <f t="shared" si="77"/>
        <v>0.11009174311926606</v>
      </c>
      <c r="I259" s="8"/>
      <c r="J259" s="2">
        <f t="shared" si="69"/>
        <v>0.50458715596330272</v>
      </c>
      <c r="K259" s="2">
        <f t="shared" si="70"/>
        <v>0.39449541284403672</v>
      </c>
      <c r="L259" s="2">
        <f t="shared" si="71"/>
        <v>0.10091743119266056</v>
      </c>
      <c r="M259" s="2">
        <f t="shared" si="72"/>
        <v>0</v>
      </c>
      <c r="N259" s="1">
        <v>55</v>
      </c>
      <c r="O259" s="1">
        <v>43</v>
      </c>
      <c r="P259" s="1">
        <v>11</v>
      </c>
      <c r="W259" s="1">
        <v>0</v>
      </c>
      <c r="AG259" t="str">
        <f t="shared" si="81"/>
        <v>Caswell</v>
      </c>
      <c r="AH259" t="s">
        <v>872</v>
      </c>
      <c r="AI259">
        <v>2</v>
      </c>
      <c r="AK259" s="99">
        <v>23</v>
      </c>
      <c r="AL259" s="97">
        <v>3</v>
      </c>
      <c r="AM259" s="97">
        <v>55</v>
      </c>
      <c r="AN259" s="96">
        <v>11335</v>
      </c>
      <c r="AO259" s="96">
        <f t="shared" si="78"/>
        <v>23003</v>
      </c>
      <c r="AP259" t="s">
        <v>1274</v>
      </c>
      <c r="AQ259">
        <f t="shared" si="80"/>
        <v>2311335</v>
      </c>
    </row>
    <row r="260" spans="1:48" hidden="1" outlineLevel="1" x14ac:dyDescent="0.2">
      <c r="A260" t="s">
        <v>2044</v>
      </c>
      <c r="B260" s="9" t="s">
        <v>1073</v>
      </c>
      <c r="C260" s="1">
        <f t="shared" si="79"/>
        <v>12</v>
      </c>
      <c r="D260" s="7">
        <f t="shared" si="73"/>
        <v>1</v>
      </c>
      <c r="E260" s="7">
        <f t="shared" si="74"/>
        <v>1</v>
      </c>
      <c r="F260" s="7">
        <f t="shared" si="75"/>
        <v>0</v>
      </c>
      <c r="G260" s="1">
        <f t="shared" si="76"/>
        <v>0</v>
      </c>
      <c r="H260" s="2">
        <f t="shared" si="77"/>
        <v>0</v>
      </c>
      <c r="I260" s="8"/>
      <c r="J260" s="2">
        <f t="shared" si="69"/>
        <v>0.5</v>
      </c>
      <c r="K260" s="2">
        <f t="shared" si="70"/>
        <v>0.5</v>
      </c>
      <c r="L260" s="2">
        <f t="shared" si="71"/>
        <v>0</v>
      </c>
      <c r="M260" s="2">
        <f t="shared" si="72"/>
        <v>0</v>
      </c>
      <c r="N260" s="1">
        <v>6</v>
      </c>
      <c r="O260" s="1">
        <v>6</v>
      </c>
      <c r="P260" s="1">
        <v>0</v>
      </c>
      <c r="W260" s="1">
        <v>0</v>
      </c>
      <c r="AG260" t="str">
        <f t="shared" si="81"/>
        <v>Centerville</v>
      </c>
      <c r="AH260" t="s">
        <v>257</v>
      </c>
      <c r="AI260">
        <v>2</v>
      </c>
      <c r="AK260" s="99">
        <v>23</v>
      </c>
      <c r="AL260" s="97">
        <v>29</v>
      </c>
      <c r="AM260" s="97">
        <v>35</v>
      </c>
      <c r="AN260" s="96">
        <v>11755</v>
      </c>
      <c r="AO260" s="96">
        <f t="shared" si="78"/>
        <v>23029</v>
      </c>
      <c r="AP260" t="s">
        <v>408</v>
      </c>
      <c r="AQ260">
        <f t="shared" si="80"/>
        <v>2311755</v>
      </c>
    </row>
    <row r="261" spans="1:48" hidden="1" outlineLevel="1" x14ac:dyDescent="0.2">
      <c r="A261" t="s">
        <v>1766</v>
      </c>
      <c r="B261" s="9" t="s">
        <v>1073</v>
      </c>
      <c r="C261" s="1">
        <f t="shared" si="79"/>
        <v>219</v>
      </c>
      <c r="D261" s="7">
        <f t="shared" si="73"/>
        <v>2</v>
      </c>
      <c r="E261" s="7">
        <f t="shared" si="74"/>
        <v>1</v>
      </c>
      <c r="F261" s="7">
        <f t="shared" si="75"/>
        <v>3</v>
      </c>
      <c r="G261" s="1">
        <f t="shared" si="76"/>
        <v>49</v>
      </c>
      <c r="H261" s="2">
        <f t="shared" si="77"/>
        <v>0.22374429223744291</v>
      </c>
      <c r="I261" s="8"/>
      <c r="J261" s="2">
        <f t="shared" si="69"/>
        <v>0.34246575342465752</v>
      </c>
      <c r="K261" s="2">
        <f t="shared" si="70"/>
        <v>0.56621004566210043</v>
      </c>
      <c r="L261" s="2">
        <f t="shared" si="71"/>
        <v>9.1324200913242004E-2</v>
      </c>
      <c r="M261" s="2">
        <f t="shared" si="72"/>
        <v>0</v>
      </c>
      <c r="N261" s="1">
        <v>75</v>
      </c>
      <c r="O261" s="1">
        <v>124</v>
      </c>
      <c r="P261" s="1">
        <v>20</v>
      </c>
      <c r="W261" s="1">
        <v>0</v>
      </c>
      <c r="AG261" t="str">
        <f t="shared" si="81"/>
        <v>Chapman</v>
      </c>
      <c r="AH261" t="s">
        <v>872</v>
      </c>
      <c r="AI261">
        <v>2</v>
      </c>
      <c r="AK261" s="99">
        <v>23</v>
      </c>
      <c r="AL261" s="97">
        <v>3</v>
      </c>
      <c r="AM261" s="97">
        <v>60</v>
      </c>
      <c r="AN261" s="96">
        <v>12000</v>
      </c>
      <c r="AO261" s="96">
        <f t="shared" si="78"/>
        <v>23003</v>
      </c>
      <c r="AP261" t="s">
        <v>1274</v>
      </c>
      <c r="AQ261">
        <f t="shared" si="80"/>
        <v>2312000</v>
      </c>
    </row>
    <row r="262" spans="1:48" hidden="1" outlineLevel="1" x14ac:dyDescent="0.2">
      <c r="A262" t="s">
        <v>2129</v>
      </c>
      <c r="B262" s="9" t="s">
        <v>1073</v>
      </c>
      <c r="C262" s="1">
        <f t="shared" si="79"/>
        <v>570</v>
      </c>
      <c r="D262" s="7">
        <f t="shared" si="73"/>
        <v>2</v>
      </c>
      <c r="E262" s="7">
        <f t="shared" si="74"/>
        <v>1</v>
      </c>
      <c r="F262" s="7">
        <f t="shared" si="75"/>
        <v>3</v>
      </c>
      <c r="G262" s="1">
        <f t="shared" si="76"/>
        <v>294</v>
      </c>
      <c r="H262" s="2">
        <f t="shared" si="77"/>
        <v>0.51578947368421058</v>
      </c>
      <c r="I262" s="8"/>
      <c r="J262" s="2">
        <f t="shared" si="69"/>
        <v>0.22631578947368422</v>
      </c>
      <c r="K262" s="2">
        <f t="shared" si="70"/>
        <v>0.74210526315789471</v>
      </c>
      <c r="L262" s="2">
        <f t="shared" si="71"/>
        <v>3.1578947368421054E-2</v>
      </c>
      <c r="M262" s="2">
        <f t="shared" si="72"/>
        <v>-1.3877787807814457E-17</v>
      </c>
      <c r="N262" s="1">
        <v>129</v>
      </c>
      <c r="O262" s="1">
        <v>423</v>
      </c>
      <c r="P262" s="1">
        <v>18</v>
      </c>
      <c r="W262" s="1">
        <v>0</v>
      </c>
      <c r="AG262" t="str">
        <f t="shared" si="81"/>
        <v>Charleston</v>
      </c>
      <c r="AH262" t="s">
        <v>2417</v>
      </c>
      <c r="AI262">
        <v>2</v>
      </c>
      <c r="AK262" s="99">
        <v>23</v>
      </c>
      <c r="AL262" s="97">
        <v>19</v>
      </c>
      <c r="AM262" s="97">
        <v>45</v>
      </c>
      <c r="AN262" s="96">
        <v>12105</v>
      </c>
      <c r="AO262" s="96">
        <f t="shared" si="78"/>
        <v>23019</v>
      </c>
      <c r="AP262" t="s">
        <v>1274</v>
      </c>
      <c r="AQ262">
        <f t="shared" si="80"/>
        <v>2312105</v>
      </c>
    </row>
    <row r="263" spans="1:48" hidden="1" outlineLevel="1" x14ac:dyDescent="0.2">
      <c r="A263" t="s">
        <v>1916</v>
      </c>
      <c r="B263" s="9" t="s">
        <v>1073</v>
      </c>
      <c r="C263" s="1">
        <f t="shared" si="79"/>
        <v>162</v>
      </c>
      <c r="D263" s="7">
        <f t="shared" si="73"/>
        <v>2</v>
      </c>
      <c r="E263" s="7">
        <f t="shared" si="74"/>
        <v>1</v>
      </c>
      <c r="F263" s="7">
        <f t="shared" si="75"/>
        <v>3</v>
      </c>
      <c r="G263" s="1">
        <f t="shared" si="76"/>
        <v>28</v>
      </c>
      <c r="H263" s="2">
        <f t="shared" si="77"/>
        <v>0.1728395061728395</v>
      </c>
      <c r="I263" s="8"/>
      <c r="J263" s="2">
        <f t="shared" si="69"/>
        <v>0.3888888888888889</v>
      </c>
      <c r="K263" s="2">
        <f t="shared" si="70"/>
        <v>0.56172839506172845</v>
      </c>
      <c r="L263" s="2">
        <f t="shared" si="71"/>
        <v>4.9382716049382713E-2</v>
      </c>
      <c r="M263" s="2">
        <f t="shared" si="72"/>
        <v>0</v>
      </c>
      <c r="N263" s="1">
        <v>63</v>
      </c>
      <c r="O263" s="1">
        <v>91</v>
      </c>
      <c r="P263" s="1">
        <v>8</v>
      </c>
      <c r="W263" s="1">
        <v>0</v>
      </c>
      <c r="AG263" t="str">
        <f t="shared" si="81"/>
        <v>Charlotte</v>
      </c>
      <c r="AH263" t="s">
        <v>257</v>
      </c>
      <c r="AI263">
        <v>2</v>
      </c>
      <c r="AK263" s="99">
        <v>23</v>
      </c>
      <c r="AL263" s="97">
        <v>29</v>
      </c>
      <c r="AM263" s="97">
        <v>40</v>
      </c>
      <c r="AN263" s="96">
        <v>12175</v>
      </c>
      <c r="AO263" s="96">
        <f t="shared" si="78"/>
        <v>23029</v>
      </c>
      <c r="AP263" t="s">
        <v>1274</v>
      </c>
      <c r="AQ263">
        <f t="shared" si="80"/>
        <v>2312175</v>
      </c>
    </row>
    <row r="264" spans="1:48" ht="13" hidden="1" customHeight="1" outlineLevel="1" x14ac:dyDescent="0.2">
      <c r="A264" t="s">
        <v>2715</v>
      </c>
      <c r="B264" s="9" t="s">
        <v>1073</v>
      </c>
      <c r="C264" s="1">
        <f>SUM(N264:AE264)</f>
        <v>276</v>
      </c>
      <c r="D264" s="7">
        <f>RANK(N264,(N264:AE264))</f>
        <v>1</v>
      </c>
      <c r="E264" s="7">
        <f>RANK(O264,(N264:AE264))</f>
        <v>2</v>
      </c>
      <c r="F264" s="7">
        <f>IF(P264&gt;0,RANK(P264,(N264:AE264)),0)</f>
        <v>3</v>
      </c>
      <c r="G264" s="1">
        <f>MAX(N264:P264)-LARGE(N264:P264,2)</f>
        <v>135</v>
      </c>
      <c r="H264" s="2">
        <f>G264/C264</f>
        <v>0.4891304347826087</v>
      </c>
      <c r="I264" s="8"/>
      <c r="J264" s="2">
        <f>IF(C264=0,"-",N264/C264)</f>
        <v>0.72826086956521741</v>
      </c>
      <c r="K264" s="2">
        <f>IF(C264=0,"-",O264/C264)</f>
        <v>0.2391304347826087</v>
      </c>
      <c r="L264" s="2">
        <f>IF(C264=0,"-",P264/C264)</f>
        <v>3.2608695652173912E-2</v>
      </c>
      <c r="M264" s="2">
        <f>IF(C264=0,"-",(1-J264-K264-L264))</f>
        <v>-2.0816681711721685E-17</v>
      </c>
      <c r="N264" s="1">
        <v>201</v>
      </c>
      <c r="O264" s="1">
        <v>66</v>
      </c>
      <c r="P264" s="1">
        <v>9</v>
      </c>
      <c r="W264" s="1">
        <v>0</v>
      </c>
      <c r="AG264" t="str">
        <f>A264</f>
        <v>Chebeague Island</v>
      </c>
      <c r="AH264" t="s">
        <v>1337</v>
      </c>
      <c r="AI264">
        <v>1</v>
      </c>
      <c r="AK264" s="99">
        <v>23</v>
      </c>
      <c r="AL264" s="97">
        <v>5</v>
      </c>
      <c r="AN264" s="96">
        <v>12300</v>
      </c>
      <c r="AO264" s="96">
        <f t="shared" si="78"/>
        <v>23005</v>
      </c>
      <c r="AP264" t="s">
        <v>1274</v>
      </c>
      <c r="AQ264">
        <f t="shared" si="80"/>
        <v>2312300</v>
      </c>
      <c r="AU264" s="120"/>
      <c r="AV264" s="120"/>
    </row>
    <row r="265" spans="1:48" hidden="1" outlineLevel="1" x14ac:dyDescent="0.2">
      <c r="A265" t="s">
        <v>1018</v>
      </c>
      <c r="B265" s="9" t="s">
        <v>1073</v>
      </c>
      <c r="C265" s="1">
        <f t="shared" si="79"/>
        <v>1203</v>
      </c>
      <c r="D265" s="7">
        <f t="shared" si="73"/>
        <v>2</v>
      </c>
      <c r="E265" s="7">
        <f t="shared" si="74"/>
        <v>1</v>
      </c>
      <c r="F265" s="7">
        <f t="shared" si="75"/>
        <v>3</v>
      </c>
      <c r="G265" s="1">
        <f t="shared" si="76"/>
        <v>185</v>
      </c>
      <c r="H265" s="2">
        <f t="shared" si="77"/>
        <v>0.15378221113881962</v>
      </c>
      <c r="I265" s="8"/>
      <c r="J265" s="2">
        <f t="shared" si="69"/>
        <v>0.3857024106400665</v>
      </c>
      <c r="K265" s="2">
        <f t="shared" si="70"/>
        <v>0.53948462177888612</v>
      </c>
      <c r="L265" s="2">
        <f t="shared" si="71"/>
        <v>7.4812967581047385E-2</v>
      </c>
      <c r="M265" s="2">
        <f t="shared" si="72"/>
        <v>0</v>
      </c>
      <c r="N265" s="1">
        <v>464</v>
      </c>
      <c r="O265" s="1">
        <v>649</v>
      </c>
      <c r="P265" s="1">
        <v>90</v>
      </c>
      <c r="W265" s="1">
        <v>0</v>
      </c>
      <c r="AG265" t="str">
        <f t="shared" si="81"/>
        <v>Chelsea</v>
      </c>
      <c r="AH265" t="s">
        <v>1663</v>
      </c>
      <c r="AI265">
        <v>1</v>
      </c>
      <c r="AK265" s="99">
        <v>23</v>
      </c>
      <c r="AL265" s="97">
        <v>11</v>
      </c>
      <c r="AM265" s="97">
        <v>25</v>
      </c>
      <c r="AN265" s="96">
        <v>12350</v>
      </c>
      <c r="AO265" s="96">
        <f t="shared" si="78"/>
        <v>23011</v>
      </c>
      <c r="AP265" t="s">
        <v>1274</v>
      </c>
      <c r="AQ265">
        <f t="shared" si="80"/>
        <v>2312350</v>
      </c>
    </row>
    <row r="266" spans="1:48" hidden="1" outlineLevel="1" x14ac:dyDescent="0.2">
      <c r="A266" t="s">
        <v>1394</v>
      </c>
      <c r="B266" s="9" t="s">
        <v>1073</v>
      </c>
      <c r="C266" s="1">
        <f t="shared" si="79"/>
        <v>507</v>
      </c>
      <c r="D266" s="7">
        <f t="shared" si="73"/>
        <v>2</v>
      </c>
      <c r="E266" s="7">
        <f t="shared" si="74"/>
        <v>1</v>
      </c>
      <c r="F266" s="7">
        <f t="shared" si="75"/>
        <v>3</v>
      </c>
      <c r="G266" s="1">
        <f t="shared" si="76"/>
        <v>86</v>
      </c>
      <c r="H266" s="2">
        <f t="shared" si="77"/>
        <v>0.16962524654832348</v>
      </c>
      <c r="I266" s="8"/>
      <c r="J266" s="2">
        <f t="shared" si="69"/>
        <v>0.38658777120315579</v>
      </c>
      <c r="K266" s="2">
        <f t="shared" si="70"/>
        <v>0.55621301775147924</v>
      </c>
      <c r="L266" s="2">
        <f t="shared" si="71"/>
        <v>5.7199211045364892E-2</v>
      </c>
      <c r="M266" s="2">
        <f t="shared" si="72"/>
        <v>6.9388939039072284E-17</v>
      </c>
      <c r="N266" s="1">
        <v>196</v>
      </c>
      <c r="O266" s="1">
        <v>282</v>
      </c>
      <c r="P266" s="1">
        <v>29</v>
      </c>
      <c r="W266" s="1">
        <v>0</v>
      </c>
      <c r="AG266" t="str">
        <f t="shared" si="81"/>
        <v>Cherryfield</v>
      </c>
      <c r="AH266" t="s">
        <v>257</v>
      </c>
      <c r="AI266">
        <v>2</v>
      </c>
      <c r="AK266" s="99">
        <v>23</v>
      </c>
      <c r="AL266" s="97">
        <v>29</v>
      </c>
      <c r="AM266" s="97">
        <v>45</v>
      </c>
      <c r="AN266" s="96">
        <v>12455</v>
      </c>
      <c r="AO266" s="96">
        <f t="shared" si="78"/>
        <v>23029</v>
      </c>
      <c r="AP266" t="s">
        <v>1274</v>
      </c>
      <c r="AQ266">
        <f t="shared" si="80"/>
        <v>2312455</v>
      </c>
    </row>
    <row r="267" spans="1:48" hidden="1" outlineLevel="1" x14ac:dyDescent="0.2">
      <c r="A267" t="s">
        <v>433</v>
      </c>
      <c r="B267" s="9" t="s">
        <v>1073</v>
      </c>
      <c r="C267" s="1">
        <f t="shared" si="79"/>
        <v>226</v>
      </c>
      <c r="D267" s="7">
        <f t="shared" si="73"/>
        <v>2</v>
      </c>
      <c r="E267" s="7">
        <f t="shared" si="74"/>
        <v>1</v>
      </c>
      <c r="F267" s="7">
        <f t="shared" si="75"/>
        <v>3</v>
      </c>
      <c r="G267" s="1">
        <f t="shared" si="76"/>
        <v>104</v>
      </c>
      <c r="H267" s="2">
        <f t="shared" si="77"/>
        <v>0.46017699115044247</v>
      </c>
      <c r="I267" s="8"/>
      <c r="J267" s="2">
        <f t="shared" si="69"/>
        <v>0.25221238938053098</v>
      </c>
      <c r="K267" s="2">
        <f t="shared" si="70"/>
        <v>0.71238938053097345</v>
      </c>
      <c r="L267" s="2">
        <f t="shared" si="71"/>
        <v>3.5398230088495575E-2</v>
      </c>
      <c r="M267" s="2">
        <f t="shared" si="72"/>
        <v>-5.5511151231257827E-17</v>
      </c>
      <c r="N267" s="1">
        <v>57</v>
      </c>
      <c r="O267" s="1">
        <v>161</v>
      </c>
      <c r="P267" s="1">
        <v>8</v>
      </c>
      <c r="W267" s="1">
        <v>0</v>
      </c>
      <c r="AG267" t="str">
        <f t="shared" si="81"/>
        <v>Chester</v>
      </c>
      <c r="AH267" t="s">
        <v>2417</v>
      </c>
      <c r="AI267">
        <v>2</v>
      </c>
      <c r="AK267" s="99">
        <v>23</v>
      </c>
      <c r="AL267" s="97">
        <v>19</v>
      </c>
      <c r="AM267" s="97">
        <v>50</v>
      </c>
      <c r="AN267" s="96">
        <v>12525</v>
      </c>
      <c r="AO267" s="96">
        <f t="shared" si="78"/>
        <v>23019</v>
      </c>
      <c r="AP267" t="s">
        <v>1274</v>
      </c>
      <c r="AQ267">
        <f t="shared" si="80"/>
        <v>2312525</v>
      </c>
    </row>
    <row r="268" spans="1:48" hidden="1" outlineLevel="1" x14ac:dyDescent="0.2">
      <c r="A268" t="s">
        <v>1573</v>
      </c>
      <c r="B268" s="9" t="s">
        <v>1073</v>
      </c>
      <c r="C268" s="1">
        <f t="shared" si="79"/>
        <v>641</v>
      </c>
      <c r="D268" s="7">
        <f t="shared" si="73"/>
        <v>1</v>
      </c>
      <c r="E268" s="7">
        <f t="shared" si="74"/>
        <v>1</v>
      </c>
      <c r="F268" s="7">
        <f t="shared" si="75"/>
        <v>3</v>
      </c>
      <c r="G268" s="1">
        <f t="shared" si="76"/>
        <v>0</v>
      </c>
      <c r="H268" s="2">
        <f t="shared" si="77"/>
        <v>0</v>
      </c>
      <c r="I268" s="8"/>
      <c r="J268" s="2">
        <f t="shared" si="69"/>
        <v>0.46645865834633388</v>
      </c>
      <c r="K268" s="2">
        <f t="shared" si="70"/>
        <v>0.46645865834633388</v>
      </c>
      <c r="L268" s="2">
        <f t="shared" si="71"/>
        <v>6.5522620904836196E-2</v>
      </c>
      <c r="M268" s="2">
        <f t="shared" si="72"/>
        <v>1.5600624024959958E-3</v>
      </c>
      <c r="N268" s="1">
        <v>299</v>
      </c>
      <c r="O268" s="1">
        <v>299</v>
      </c>
      <c r="P268" s="1">
        <v>42</v>
      </c>
      <c r="W268" s="1">
        <v>1</v>
      </c>
      <c r="AG268" t="str">
        <f t="shared" si="81"/>
        <v>Chesterville</v>
      </c>
      <c r="AH268" t="s">
        <v>1440</v>
      </c>
      <c r="AI268">
        <v>2</v>
      </c>
      <c r="AK268" s="99">
        <v>23</v>
      </c>
      <c r="AL268" s="97">
        <v>7</v>
      </c>
      <c r="AM268" s="97">
        <v>15</v>
      </c>
      <c r="AN268" s="96">
        <v>12595</v>
      </c>
      <c r="AO268" s="96">
        <f t="shared" si="78"/>
        <v>23007</v>
      </c>
      <c r="AP268" t="s">
        <v>1274</v>
      </c>
      <c r="AQ268">
        <f t="shared" si="80"/>
        <v>2312595</v>
      </c>
    </row>
    <row r="269" spans="1:48" hidden="1" outlineLevel="1" x14ac:dyDescent="0.2">
      <c r="A269" t="s">
        <v>1209</v>
      </c>
      <c r="B269" s="9" t="s">
        <v>1073</v>
      </c>
      <c r="C269" s="1">
        <f t="shared" si="79"/>
        <v>2021</v>
      </c>
      <c r="D269" s="7">
        <f t="shared" si="73"/>
        <v>2</v>
      </c>
      <c r="E269" s="7">
        <f t="shared" si="74"/>
        <v>1</v>
      </c>
      <c r="F269" s="7">
        <f t="shared" si="75"/>
        <v>3</v>
      </c>
      <c r="G269" s="1">
        <f t="shared" si="76"/>
        <v>177</v>
      </c>
      <c r="H269" s="2">
        <f t="shared" si="77"/>
        <v>8.7580405739732803E-2</v>
      </c>
      <c r="I269" s="8"/>
      <c r="J269" s="2">
        <f t="shared" si="69"/>
        <v>0.42751113310242456</v>
      </c>
      <c r="K269" s="2">
        <f t="shared" si="70"/>
        <v>0.5150915388421573</v>
      </c>
      <c r="L269" s="2">
        <f t="shared" si="71"/>
        <v>5.7397328055418112E-2</v>
      </c>
      <c r="M269" s="2">
        <f t="shared" si="72"/>
        <v>-2.7755575615628914E-17</v>
      </c>
      <c r="N269" s="1">
        <v>864</v>
      </c>
      <c r="O269" s="1">
        <v>1041</v>
      </c>
      <c r="P269" s="1">
        <v>116</v>
      </c>
      <c r="W269" s="1">
        <v>0</v>
      </c>
      <c r="AG269" t="str">
        <f t="shared" si="81"/>
        <v>China</v>
      </c>
      <c r="AH269" t="s">
        <v>1663</v>
      </c>
      <c r="AI269">
        <v>1</v>
      </c>
      <c r="AK269" s="99">
        <v>23</v>
      </c>
      <c r="AL269" s="97">
        <v>11</v>
      </c>
      <c r="AM269" s="97">
        <v>30</v>
      </c>
      <c r="AN269" s="96">
        <v>12735</v>
      </c>
      <c r="AO269" s="96">
        <f t="shared" si="78"/>
        <v>23011</v>
      </c>
      <c r="AP269" t="s">
        <v>1274</v>
      </c>
      <c r="AQ269">
        <f t="shared" si="80"/>
        <v>2312735</v>
      </c>
    </row>
    <row r="270" spans="1:48" hidden="1" outlineLevel="1" x14ac:dyDescent="0.2">
      <c r="A270" t="s">
        <v>1444</v>
      </c>
      <c r="B270" s="9" t="s">
        <v>1073</v>
      </c>
      <c r="C270" s="1">
        <f t="shared" si="79"/>
        <v>394</v>
      </c>
      <c r="D270" s="7">
        <f t="shared" si="73"/>
        <v>2</v>
      </c>
      <c r="E270" s="7">
        <f t="shared" si="74"/>
        <v>1</v>
      </c>
      <c r="F270" s="7">
        <f t="shared" si="75"/>
        <v>3</v>
      </c>
      <c r="G270" s="1">
        <f t="shared" si="76"/>
        <v>82</v>
      </c>
      <c r="H270" s="2">
        <f t="shared" si="77"/>
        <v>0.20812182741116753</v>
      </c>
      <c r="I270" s="8"/>
      <c r="J270" s="2">
        <f t="shared" si="69"/>
        <v>0.36802030456852791</v>
      </c>
      <c r="K270" s="2">
        <f t="shared" si="70"/>
        <v>0.57614213197969544</v>
      </c>
      <c r="L270" s="2">
        <f t="shared" si="71"/>
        <v>5.5837563451776651E-2</v>
      </c>
      <c r="M270" s="2">
        <f t="shared" si="72"/>
        <v>-5.5511151231257827E-17</v>
      </c>
      <c r="N270" s="1">
        <v>145</v>
      </c>
      <c r="O270" s="1">
        <v>227</v>
      </c>
      <c r="P270" s="1">
        <v>22</v>
      </c>
      <c r="W270" s="1">
        <v>0</v>
      </c>
      <c r="AG270" t="str">
        <f t="shared" si="81"/>
        <v>Clifton</v>
      </c>
      <c r="AH270" t="s">
        <v>2417</v>
      </c>
      <c r="AI270">
        <v>2</v>
      </c>
      <c r="AK270" s="99">
        <v>23</v>
      </c>
      <c r="AL270" s="97">
        <v>19</v>
      </c>
      <c r="AM270" s="97">
        <v>55</v>
      </c>
      <c r="AN270" s="96">
        <v>13365</v>
      </c>
      <c r="AO270" s="96">
        <f t="shared" si="78"/>
        <v>23019</v>
      </c>
      <c r="AP270" t="s">
        <v>1274</v>
      </c>
      <c r="AQ270">
        <f t="shared" si="80"/>
        <v>2313365</v>
      </c>
    </row>
    <row r="271" spans="1:48" hidden="1" outlineLevel="1" x14ac:dyDescent="0.2">
      <c r="A271" t="s">
        <v>642</v>
      </c>
      <c r="B271" s="9" t="s">
        <v>1073</v>
      </c>
      <c r="C271" s="1">
        <f t="shared" si="79"/>
        <v>1325</v>
      </c>
      <c r="D271" s="7">
        <f t="shared" si="73"/>
        <v>2</v>
      </c>
      <c r="E271" s="7">
        <f t="shared" si="74"/>
        <v>1</v>
      </c>
      <c r="F271" s="7">
        <f t="shared" si="75"/>
        <v>3</v>
      </c>
      <c r="G271" s="1">
        <f t="shared" si="76"/>
        <v>190</v>
      </c>
      <c r="H271" s="2">
        <f t="shared" si="77"/>
        <v>0.14339622641509434</v>
      </c>
      <c r="I271" s="8"/>
      <c r="J271" s="2">
        <f t="shared" si="69"/>
        <v>0.39622641509433965</v>
      </c>
      <c r="K271" s="2">
        <f t="shared" si="70"/>
        <v>0.53962264150943395</v>
      </c>
      <c r="L271" s="2">
        <f t="shared" si="71"/>
        <v>6.3396226415094334E-2</v>
      </c>
      <c r="M271" s="2">
        <f t="shared" si="72"/>
        <v>7.5471698113206698E-4</v>
      </c>
      <c r="N271" s="1">
        <v>525</v>
      </c>
      <c r="O271" s="1">
        <v>715</v>
      </c>
      <c r="P271" s="1">
        <v>84</v>
      </c>
      <c r="W271" s="1">
        <v>1</v>
      </c>
      <c r="AG271" t="str">
        <f t="shared" si="81"/>
        <v>Clinton</v>
      </c>
      <c r="AH271" t="s">
        <v>1663</v>
      </c>
      <c r="AI271">
        <v>2</v>
      </c>
      <c r="AK271" s="99">
        <v>23</v>
      </c>
      <c r="AL271" s="97">
        <v>11</v>
      </c>
      <c r="AM271" s="97">
        <v>35</v>
      </c>
      <c r="AN271" s="96">
        <v>13470</v>
      </c>
      <c r="AO271" s="96">
        <f t="shared" si="78"/>
        <v>23011</v>
      </c>
      <c r="AP271" t="s">
        <v>1274</v>
      </c>
      <c r="AQ271">
        <f t="shared" si="80"/>
        <v>2313470</v>
      </c>
    </row>
    <row r="272" spans="1:48" hidden="1" outlineLevel="1" x14ac:dyDescent="0.2">
      <c r="A272" t="s">
        <v>1912</v>
      </c>
      <c r="B272" s="9" t="s">
        <v>1073</v>
      </c>
      <c r="C272" s="1">
        <f t="shared" si="79"/>
        <v>169</v>
      </c>
      <c r="D272" s="7">
        <f t="shared" si="73"/>
        <v>2</v>
      </c>
      <c r="E272" s="7">
        <f t="shared" si="74"/>
        <v>1</v>
      </c>
      <c r="F272" s="7">
        <f t="shared" si="75"/>
        <v>3</v>
      </c>
      <c r="G272" s="1">
        <f t="shared" si="76"/>
        <v>57</v>
      </c>
      <c r="H272" s="2">
        <f t="shared" si="77"/>
        <v>0.33727810650887574</v>
      </c>
      <c r="I272" s="8"/>
      <c r="J272" s="2">
        <f t="shared" si="69"/>
        <v>0.28994082840236685</v>
      </c>
      <c r="K272" s="2">
        <f t="shared" si="70"/>
        <v>0.62721893491124259</v>
      </c>
      <c r="L272" s="2">
        <f t="shared" si="71"/>
        <v>8.2840236686390539E-2</v>
      </c>
      <c r="M272" s="2">
        <f t="shared" si="72"/>
        <v>8.3266726846886741E-17</v>
      </c>
      <c r="N272" s="1">
        <v>49</v>
      </c>
      <c r="O272" s="1">
        <v>106</v>
      </c>
      <c r="P272" s="1">
        <v>14</v>
      </c>
      <c r="W272" s="1">
        <v>0</v>
      </c>
      <c r="AG272" t="str">
        <f t="shared" si="81"/>
        <v>Columbia</v>
      </c>
      <c r="AH272" t="s">
        <v>257</v>
      </c>
      <c r="AI272">
        <v>2</v>
      </c>
      <c r="AK272" s="99">
        <v>23</v>
      </c>
      <c r="AL272" s="97">
        <v>29</v>
      </c>
      <c r="AM272" s="97">
        <v>55</v>
      </c>
      <c r="AN272" s="96">
        <v>13750</v>
      </c>
      <c r="AO272" s="96">
        <f t="shared" si="78"/>
        <v>23029</v>
      </c>
      <c r="AP272" t="s">
        <v>1274</v>
      </c>
      <c r="AQ272">
        <f t="shared" si="80"/>
        <v>2313750</v>
      </c>
    </row>
    <row r="273" spans="1:44" hidden="1" outlineLevel="1" x14ac:dyDescent="0.2">
      <c r="A273" t="s">
        <v>1463</v>
      </c>
      <c r="B273" s="9" t="s">
        <v>1073</v>
      </c>
      <c r="C273" s="1">
        <f t="shared" si="79"/>
        <v>239</v>
      </c>
      <c r="D273" s="7">
        <f t="shared" si="73"/>
        <v>2</v>
      </c>
      <c r="E273" s="7">
        <f t="shared" si="74"/>
        <v>1</v>
      </c>
      <c r="F273" s="7">
        <f t="shared" si="75"/>
        <v>3</v>
      </c>
      <c r="G273" s="1">
        <f t="shared" si="76"/>
        <v>52</v>
      </c>
      <c r="H273" s="2">
        <f t="shared" si="77"/>
        <v>0.21757322175732219</v>
      </c>
      <c r="I273" s="8"/>
      <c r="J273" s="2">
        <f t="shared" si="69"/>
        <v>0.36401673640167365</v>
      </c>
      <c r="K273" s="2">
        <f t="shared" si="70"/>
        <v>0.58158995815899583</v>
      </c>
      <c r="L273" s="2">
        <f t="shared" si="71"/>
        <v>5.4393305439330547E-2</v>
      </c>
      <c r="M273" s="2">
        <f t="shared" si="72"/>
        <v>-2.7755575615628914E-17</v>
      </c>
      <c r="N273" s="1">
        <v>87</v>
      </c>
      <c r="O273" s="1">
        <v>139</v>
      </c>
      <c r="P273" s="1">
        <v>13</v>
      </c>
      <c r="W273" s="1">
        <v>0</v>
      </c>
      <c r="AG273" t="str">
        <f t="shared" si="81"/>
        <v>Columbia Falls</v>
      </c>
      <c r="AH273" t="s">
        <v>257</v>
      </c>
      <c r="AI273">
        <v>2</v>
      </c>
      <c r="AK273" s="99">
        <v>23</v>
      </c>
      <c r="AL273" s="97">
        <v>29</v>
      </c>
      <c r="AM273" s="97">
        <v>60</v>
      </c>
      <c r="AN273" s="96">
        <v>13820</v>
      </c>
      <c r="AO273" s="96">
        <f t="shared" si="78"/>
        <v>23029</v>
      </c>
      <c r="AP273" t="s">
        <v>1274</v>
      </c>
      <c r="AQ273">
        <f t="shared" si="80"/>
        <v>2313820</v>
      </c>
    </row>
    <row r="274" spans="1:44" hidden="1" outlineLevel="1" x14ac:dyDescent="0.2">
      <c r="A274" t="s">
        <v>2323</v>
      </c>
      <c r="B274" s="9" t="s">
        <v>1073</v>
      </c>
      <c r="C274" s="1">
        <f t="shared" ref="C274" si="82">SUM(N274:AE274)</f>
        <v>1</v>
      </c>
      <c r="D274" s="7">
        <f t="shared" ref="D274" si="83">RANK(N274,(N274:AE274))</f>
        <v>2</v>
      </c>
      <c r="E274" s="7">
        <f t="shared" ref="E274" si="84">RANK(O274,(N274:AE274))</f>
        <v>1</v>
      </c>
      <c r="F274" s="7">
        <f t="shared" ref="F274" si="85">IF(P274&gt;0,RANK(P274,(N274:AE274)),0)</f>
        <v>0</v>
      </c>
      <c r="G274" s="1">
        <f t="shared" ref="G274" si="86">MAX(N274:P274)-LARGE(N274:P274,2)</f>
        <v>1</v>
      </c>
      <c r="H274" s="2">
        <f t="shared" ref="H274" si="87">G274/C274</f>
        <v>1</v>
      </c>
      <c r="I274" s="8"/>
      <c r="J274" s="2">
        <f t="shared" ref="J274" si="88">IF(C274=0,"-",N274/C274)</f>
        <v>0</v>
      </c>
      <c r="K274" s="2">
        <f t="shared" ref="K274" si="89">IF(C274=0,"-",O274/C274)</f>
        <v>1</v>
      </c>
      <c r="L274" s="2">
        <f t="shared" ref="L274" si="90">IF(C274=0,"-",P274/C274)</f>
        <v>0</v>
      </c>
      <c r="M274" s="2">
        <f t="shared" ref="M274" si="91">IF(C274=0,"-",(1-J274-K274-L274))</f>
        <v>0</v>
      </c>
      <c r="N274" s="1">
        <v>0</v>
      </c>
      <c r="O274" s="1">
        <v>1</v>
      </c>
      <c r="P274" s="1">
        <v>0</v>
      </c>
      <c r="W274" s="1">
        <v>0</v>
      </c>
      <c r="AG274" t="str">
        <f t="shared" si="81"/>
        <v>Concord</v>
      </c>
      <c r="AH274" t="s">
        <v>1616</v>
      </c>
      <c r="AI274">
        <v>2</v>
      </c>
      <c r="AK274" s="99">
        <v>23</v>
      </c>
      <c r="AL274" s="97">
        <v>25</v>
      </c>
      <c r="AN274" s="133">
        <v>13870</v>
      </c>
      <c r="AO274" s="96">
        <f t="shared" si="78"/>
        <v>23025</v>
      </c>
      <c r="AP274" s="96" t="s">
        <v>408</v>
      </c>
      <c r="AQ274">
        <f t="shared" si="80"/>
        <v>2313870</v>
      </c>
    </row>
    <row r="275" spans="1:44" hidden="1" outlineLevel="1" x14ac:dyDescent="0.2">
      <c r="A275" t="s">
        <v>1884</v>
      </c>
      <c r="B275" s="9" t="s">
        <v>1073</v>
      </c>
      <c r="C275" s="1">
        <f t="shared" si="79"/>
        <v>91</v>
      </c>
      <c r="D275" s="7">
        <f t="shared" si="73"/>
        <v>2</v>
      </c>
      <c r="E275" s="7">
        <f t="shared" si="74"/>
        <v>1</v>
      </c>
      <c r="F275" s="7">
        <f t="shared" si="75"/>
        <v>3</v>
      </c>
      <c r="G275" s="1">
        <f t="shared" si="76"/>
        <v>21</v>
      </c>
      <c r="H275" s="2">
        <f t="shared" si="77"/>
        <v>0.23076923076923078</v>
      </c>
      <c r="I275" s="8"/>
      <c r="J275" s="2">
        <f t="shared" si="69"/>
        <v>0.36263736263736263</v>
      </c>
      <c r="K275" s="2">
        <f t="shared" si="70"/>
        <v>0.59340659340659341</v>
      </c>
      <c r="L275" s="2">
        <f t="shared" si="71"/>
        <v>4.3956043956043959E-2</v>
      </c>
      <c r="M275" s="2">
        <f t="shared" si="72"/>
        <v>-4.8572257327350599E-17</v>
      </c>
      <c r="N275" s="1">
        <v>33</v>
      </c>
      <c r="O275" s="1">
        <v>54</v>
      </c>
      <c r="P275" s="1">
        <v>4</v>
      </c>
      <c r="W275" s="1">
        <v>0</v>
      </c>
      <c r="AG275" t="str">
        <f>A275</f>
        <v>Cooper</v>
      </c>
      <c r="AH275" t="s">
        <v>257</v>
      </c>
      <c r="AI275">
        <v>2</v>
      </c>
      <c r="AK275" s="99">
        <v>23</v>
      </c>
      <c r="AL275" s="97">
        <v>29</v>
      </c>
      <c r="AM275" s="97">
        <v>65</v>
      </c>
      <c r="AN275" s="96">
        <v>14100</v>
      </c>
      <c r="AO275" s="96">
        <f t="shared" si="78"/>
        <v>23029</v>
      </c>
      <c r="AP275" t="s">
        <v>1274</v>
      </c>
      <c r="AQ275">
        <f t="shared" si="80"/>
        <v>2314100</v>
      </c>
    </row>
    <row r="276" spans="1:44" hidden="1" outlineLevel="1" x14ac:dyDescent="0.2">
      <c r="A276" t="s">
        <v>851</v>
      </c>
      <c r="B276" s="9" t="s">
        <v>1073</v>
      </c>
      <c r="C276" s="1">
        <f t="shared" si="79"/>
        <v>81</v>
      </c>
      <c r="D276" s="7">
        <f t="shared" si="73"/>
        <v>1</v>
      </c>
      <c r="E276" s="7">
        <f t="shared" si="74"/>
        <v>2</v>
      </c>
      <c r="F276" s="7">
        <f t="shared" si="75"/>
        <v>3</v>
      </c>
      <c r="G276" s="1">
        <f t="shared" si="76"/>
        <v>7</v>
      </c>
      <c r="H276" s="2">
        <f t="shared" si="77"/>
        <v>8.6419753086419748E-2</v>
      </c>
      <c r="I276" s="8"/>
      <c r="J276" s="2">
        <f t="shared" si="69"/>
        <v>0.48148148148148145</v>
      </c>
      <c r="K276" s="2">
        <f t="shared" si="70"/>
        <v>0.39506172839506171</v>
      </c>
      <c r="L276" s="2">
        <f t="shared" si="71"/>
        <v>0.12345679012345678</v>
      </c>
      <c r="M276" s="2">
        <f t="shared" si="72"/>
        <v>1.1102230246251565E-16</v>
      </c>
      <c r="N276" s="1">
        <v>39</v>
      </c>
      <c r="O276" s="1">
        <v>32</v>
      </c>
      <c r="P276" s="1">
        <v>10</v>
      </c>
      <c r="W276" s="1">
        <v>0</v>
      </c>
      <c r="AG276" t="str">
        <f t="shared" si="81"/>
        <v>Coplin</v>
      </c>
      <c r="AH276" t="s">
        <v>1440</v>
      </c>
      <c r="AI276">
        <v>2</v>
      </c>
      <c r="AK276" s="99">
        <v>23</v>
      </c>
      <c r="AL276" s="97">
        <v>7</v>
      </c>
      <c r="AM276" s="97">
        <v>20</v>
      </c>
      <c r="AN276" s="96">
        <v>14205</v>
      </c>
      <c r="AO276" s="96">
        <f t="shared" si="78"/>
        <v>23007</v>
      </c>
      <c r="AP276" t="s">
        <v>2522</v>
      </c>
      <c r="AQ276">
        <f t="shared" si="80"/>
        <v>2314205</v>
      </c>
    </row>
    <row r="277" spans="1:44" hidden="1" outlineLevel="1" x14ac:dyDescent="0.2">
      <c r="A277" t="s">
        <v>1532</v>
      </c>
      <c r="B277" s="9" t="s">
        <v>1073</v>
      </c>
      <c r="C277" s="1">
        <f t="shared" si="79"/>
        <v>875</v>
      </c>
      <c r="D277" s="7">
        <f t="shared" si="73"/>
        <v>2</v>
      </c>
      <c r="E277" s="7">
        <f t="shared" si="74"/>
        <v>1</v>
      </c>
      <c r="F277" s="7">
        <f t="shared" si="75"/>
        <v>3</v>
      </c>
      <c r="G277" s="1">
        <f t="shared" si="76"/>
        <v>270</v>
      </c>
      <c r="H277" s="2">
        <f t="shared" si="77"/>
        <v>0.30857142857142855</v>
      </c>
      <c r="I277" s="8"/>
      <c r="J277" s="2">
        <f t="shared" si="69"/>
        <v>0.32685714285714285</v>
      </c>
      <c r="K277" s="2">
        <f t="shared" si="70"/>
        <v>0.63542857142857145</v>
      </c>
      <c r="L277" s="2">
        <f t="shared" si="71"/>
        <v>3.7714285714285714E-2</v>
      </c>
      <c r="M277" s="2">
        <f t="shared" si="72"/>
        <v>-1.3877787807814457E-17</v>
      </c>
      <c r="N277" s="1">
        <v>286</v>
      </c>
      <c r="O277" s="1">
        <v>556</v>
      </c>
      <c r="P277" s="1">
        <v>33</v>
      </c>
      <c r="W277" s="1">
        <v>0</v>
      </c>
      <c r="AG277" t="str">
        <f t="shared" si="81"/>
        <v>Corinna</v>
      </c>
      <c r="AH277" t="s">
        <v>2417</v>
      </c>
      <c r="AI277">
        <v>2</v>
      </c>
      <c r="AK277" s="99">
        <v>23</v>
      </c>
      <c r="AL277" s="97">
        <v>19</v>
      </c>
      <c r="AM277" s="97">
        <v>60</v>
      </c>
      <c r="AN277" s="96">
        <v>14310</v>
      </c>
      <c r="AO277" s="96">
        <f t="shared" si="78"/>
        <v>23019</v>
      </c>
      <c r="AP277" t="s">
        <v>1274</v>
      </c>
      <c r="AQ277">
        <f t="shared" si="80"/>
        <v>2314310</v>
      </c>
    </row>
    <row r="278" spans="1:44" hidden="1" outlineLevel="1" x14ac:dyDescent="0.2">
      <c r="A278" t="s">
        <v>2470</v>
      </c>
      <c r="B278" s="9" t="s">
        <v>1073</v>
      </c>
      <c r="C278" s="1">
        <f t="shared" si="79"/>
        <v>1133</v>
      </c>
      <c r="D278" s="7">
        <f t="shared" si="73"/>
        <v>2</v>
      </c>
      <c r="E278" s="7">
        <f t="shared" si="74"/>
        <v>1</v>
      </c>
      <c r="F278" s="7">
        <f t="shared" si="75"/>
        <v>3</v>
      </c>
      <c r="G278" s="1">
        <f t="shared" si="76"/>
        <v>493</v>
      </c>
      <c r="H278" s="2">
        <f t="shared" si="77"/>
        <v>0.4351279788172992</v>
      </c>
      <c r="I278" s="8"/>
      <c r="J278" s="2">
        <f t="shared" si="69"/>
        <v>0.25860547219770519</v>
      </c>
      <c r="K278" s="2">
        <f t="shared" si="70"/>
        <v>0.69373345101500439</v>
      </c>
      <c r="L278" s="2">
        <f t="shared" si="71"/>
        <v>4.7661076787290382E-2</v>
      </c>
      <c r="M278" s="2">
        <f t="shared" si="72"/>
        <v>9.7144514654701197E-17</v>
      </c>
      <c r="N278" s="1">
        <v>293</v>
      </c>
      <c r="O278" s="1">
        <v>786</v>
      </c>
      <c r="P278" s="1">
        <v>54</v>
      </c>
      <c r="W278" s="1">
        <v>0</v>
      </c>
      <c r="AG278" t="str">
        <f t="shared" si="81"/>
        <v>Corinth</v>
      </c>
      <c r="AH278" t="s">
        <v>2417</v>
      </c>
      <c r="AI278">
        <v>2</v>
      </c>
      <c r="AK278" s="99">
        <v>23</v>
      </c>
      <c r="AL278" s="97">
        <v>19</v>
      </c>
      <c r="AM278" s="97">
        <v>65</v>
      </c>
      <c r="AN278" s="96">
        <v>14380</v>
      </c>
      <c r="AO278" s="96">
        <f t="shared" si="78"/>
        <v>23019</v>
      </c>
      <c r="AP278" t="s">
        <v>1274</v>
      </c>
      <c r="AQ278">
        <f t="shared" si="80"/>
        <v>2314380</v>
      </c>
    </row>
    <row r="279" spans="1:44" hidden="1" outlineLevel="1" x14ac:dyDescent="0.2">
      <c r="A279" t="s">
        <v>1700</v>
      </c>
      <c r="B279" s="9" t="s">
        <v>1073</v>
      </c>
      <c r="C279" s="1">
        <f t="shared" si="79"/>
        <v>718</v>
      </c>
      <c r="D279" s="7">
        <f t="shared" si="73"/>
        <v>2</v>
      </c>
      <c r="E279" s="7">
        <f t="shared" si="74"/>
        <v>1</v>
      </c>
      <c r="F279" s="7">
        <f t="shared" si="75"/>
        <v>3</v>
      </c>
      <c r="G279" s="1">
        <f t="shared" si="76"/>
        <v>67</v>
      </c>
      <c r="H279" s="2">
        <f t="shared" si="77"/>
        <v>9.3314763231197778E-2</v>
      </c>
      <c r="I279" s="8"/>
      <c r="J279" s="2">
        <f t="shared" si="69"/>
        <v>0.43036211699164345</v>
      </c>
      <c r="K279" s="2">
        <f t="shared" si="70"/>
        <v>0.5236768802228412</v>
      </c>
      <c r="L279" s="2">
        <f t="shared" si="71"/>
        <v>4.596100278551532E-2</v>
      </c>
      <c r="M279" s="2">
        <f t="shared" si="72"/>
        <v>8.3266726846886741E-17</v>
      </c>
      <c r="N279" s="1">
        <v>309</v>
      </c>
      <c r="O279" s="1">
        <v>376</v>
      </c>
      <c r="P279" s="1">
        <v>33</v>
      </c>
      <c r="W279" s="1">
        <v>0</v>
      </c>
      <c r="AG279" t="str">
        <f t="shared" si="81"/>
        <v>Cornish</v>
      </c>
      <c r="AH279" t="s">
        <v>492</v>
      </c>
      <c r="AI279">
        <v>1</v>
      </c>
      <c r="AK279" s="99">
        <v>23</v>
      </c>
      <c r="AL279" s="97">
        <v>31</v>
      </c>
      <c r="AM279" s="97">
        <v>35</v>
      </c>
      <c r="AN279" s="96">
        <v>14485</v>
      </c>
      <c r="AO279" s="96">
        <f t="shared" si="78"/>
        <v>23031</v>
      </c>
      <c r="AP279" t="s">
        <v>1274</v>
      </c>
      <c r="AQ279">
        <f t="shared" si="80"/>
        <v>2314485</v>
      </c>
    </row>
    <row r="280" spans="1:44" hidden="1" outlineLevel="1" x14ac:dyDescent="0.2">
      <c r="A280" t="s">
        <v>1121</v>
      </c>
      <c r="B280" s="9" t="s">
        <v>1073</v>
      </c>
      <c r="C280" s="1">
        <f t="shared" si="79"/>
        <v>578</v>
      </c>
      <c r="D280" s="7">
        <f t="shared" si="73"/>
        <v>2</v>
      </c>
      <c r="E280" s="7">
        <f t="shared" si="74"/>
        <v>1</v>
      </c>
      <c r="F280" s="7">
        <f t="shared" si="75"/>
        <v>3</v>
      </c>
      <c r="G280" s="1">
        <f t="shared" si="76"/>
        <v>77</v>
      </c>
      <c r="H280" s="2">
        <f t="shared" si="77"/>
        <v>0.13321799307958476</v>
      </c>
      <c r="I280" s="8"/>
      <c r="J280" s="2">
        <f t="shared" si="69"/>
        <v>0.41522491349480967</v>
      </c>
      <c r="K280" s="2">
        <f t="shared" si="70"/>
        <v>0.54844290657439443</v>
      </c>
      <c r="L280" s="2">
        <f t="shared" si="71"/>
        <v>3.6332179930795849E-2</v>
      </c>
      <c r="M280" s="2">
        <f t="shared" si="72"/>
        <v>1.1102230246251565E-16</v>
      </c>
      <c r="N280" s="1">
        <v>240</v>
      </c>
      <c r="O280" s="1">
        <v>317</v>
      </c>
      <c r="P280" s="1">
        <v>21</v>
      </c>
      <c r="W280" s="1">
        <v>0</v>
      </c>
      <c r="AG280" t="str">
        <f t="shared" si="81"/>
        <v>Cornville</v>
      </c>
      <c r="AH280" t="s">
        <v>1616</v>
      </c>
      <c r="AI280">
        <v>2</v>
      </c>
      <c r="AK280" s="99">
        <v>23</v>
      </c>
      <c r="AL280" s="97">
        <v>25</v>
      </c>
      <c r="AM280" s="97">
        <v>40</v>
      </c>
      <c r="AN280" s="96">
        <v>14555</v>
      </c>
      <c r="AO280" s="96">
        <f t="shared" si="78"/>
        <v>23025</v>
      </c>
      <c r="AP280" t="s">
        <v>1274</v>
      </c>
      <c r="AQ280">
        <f t="shared" si="80"/>
        <v>2314555</v>
      </c>
    </row>
    <row r="281" spans="1:44" hidden="1" outlineLevel="1" x14ac:dyDescent="0.2">
      <c r="A281" t="s">
        <v>1909</v>
      </c>
      <c r="B281" s="9" t="s">
        <v>1073</v>
      </c>
      <c r="C281" s="1">
        <f t="shared" si="79"/>
        <v>134</v>
      </c>
      <c r="D281" s="7">
        <f t="shared" si="73"/>
        <v>1</v>
      </c>
      <c r="E281" s="7">
        <f t="shared" si="74"/>
        <v>2</v>
      </c>
      <c r="F281" s="7">
        <f t="shared" si="75"/>
        <v>3</v>
      </c>
      <c r="G281" s="1">
        <f t="shared" si="76"/>
        <v>57</v>
      </c>
      <c r="H281" s="2">
        <f t="shared" si="77"/>
        <v>0.42537313432835822</v>
      </c>
      <c r="I281" s="8"/>
      <c r="J281" s="2">
        <f t="shared" si="69"/>
        <v>0.67910447761194026</v>
      </c>
      <c r="K281" s="2">
        <f t="shared" si="70"/>
        <v>0.2537313432835821</v>
      </c>
      <c r="L281" s="2">
        <f t="shared" si="71"/>
        <v>6.7164179104477612E-2</v>
      </c>
      <c r="M281" s="2">
        <f t="shared" si="72"/>
        <v>2.7755575615628914E-17</v>
      </c>
      <c r="N281" s="1">
        <v>91</v>
      </c>
      <c r="O281" s="1">
        <v>34</v>
      </c>
      <c r="P281" s="1">
        <v>9</v>
      </c>
      <c r="W281" s="1">
        <v>0</v>
      </c>
      <c r="AG281" t="str">
        <f t="shared" si="81"/>
        <v>Cranberry Isles</v>
      </c>
      <c r="AH281" t="s">
        <v>682</v>
      </c>
      <c r="AI281">
        <v>2</v>
      </c>
      <c r="AK281" s="99">
        <v>23</v>
      </c>
      <c r="AL281" s="97">
        <v>9</v>
      </c>
      <c r="AM281" s="97">
        <v>45</v>
      </c>
      <c r="AN281" s="96">
        <v>14905</v>
      </c>
      <c r="AO281" s="96">
        <f t="shared" si="78"/>
        <v>23009</v>
      </c>
      <c r="AP281" t="s">
        <v>1274</v>
      </c>
      <c r="AQ281">
        <f t="shared" si="80"/>
        <v>2314905</v>
      </c>
    </row>
    <row r="282" spans="1:44" hidden="1" outlineLevel="1" x14ac:dyDescent="0.2">
      <c r="A282" t="s">
        <v>552</v>
      </c>
      <c r="B282" s="9" t="s">
        <v>1073</v>
      </c>
      <c r="C282" s="1">
        <f t="shared" ref="C282:C287" si="92">SUM(N282:AE282)</f>
        <v>57</v>
      </c>
      <c r="D282" s="7">
        <f t="shared" ref="D282:D287" si="93">RANK(N282,(N282:AE282))</f>
        <v>2</v>
      </c>
      <c r="E282" s="7">
        <f t="shared" ref="E282:E287" si="94">RANK(O282,(N282:AE282))</f>
        <v>1</v>
      </c>
      <c r="F282" s="7">
        <f t="shared" ref="F282:F287" si="95">IF(P282&gt;0,RANK(P282,(N282:AE282)),0)</f>
        <v>3</v>
      </c>
      <c r="G282" s="1">
        <f t="shared" ref="G282:G287" si="96">MAX(N282:P282)-LARGE(N282:P282,2)</f>
        <v>24</v>
      </c>
      <c r="H282" s="2">
        <f t="shared" ref="H282:H287" si="97">G282/C282</f>
        <v>0.42105263157894735</v>
      </c>
      <c r="I282" s="8"/>
      <c r="J282" s="2">
        <f t="shared" ref="J282:J287" si="98">IF(C282=0,"-",N282/C282)</f>
        <v>0.26315789473684209</v>
      </c>
      <c r="K282" s="2">
        <f t="shared" ref="K282:K287" si="99">IF(C282=0,"-",O282/C282)</f>
        <v>0.68421052631578949</v>
      </c>
      <c r="L282" s="2">
        <f t="shared" ref="L282:L287" si="100">IF(C282=0,"-",P282/C282)</f>
        <v>5.2631578947368418E-2</v>
      </c>
      <c r="M282" s="2">
        <f t="shared" ref="M282:M287" si="101">IF(C282=0,"-",(1-J282-K282-L282))</f>
        <v>5.5511151231257827E-17</v>
      </c>
      <c r="N282" s="1">
        <v>15</v>
      </c>
      <c r="O282" s="1">
        <v>39</v>
      </c>
      <c r="P282" s="1">
        <v>3</v>
      </c>
      <c r="W282" s="1">
        <v>0</v>
      </c>
      <c r="AG282" t="str">
        <f t="shared" si="81"/>
        <v>Crawford</v>
      </c>
      <c r="AH282" t="s">
        <v>257</v>
      </c>
      <c r="AI282">
        <v>2</v>
      </c>
      <c r="AK282" s="99">
        <v>23</v>
      </c>
      <c r="AL282" s="97">
        <v>29</v>
      </c>
      <c r="AM282" s="97">
        <v>70</v>
      </c>
      <c r="AN282" s="96">
        <v>14940</v>
      </c>
      <c r="AO282" s="96">
        <f t="shared" si="78"/>
        <v>23029</v>
      </c>
      <c r="AP282" t="s">
        <v>1274</v>
      </c>
      <c r="AQ282">
        <f t="shared" si="80"/>
        <v>2314940</v>
      </c>
    </row>
    <row r="283" spans="1:44" hidden="1" outlineLevel="1" x14ac:dyDescent="0.2">
      <c r="A283" t="s">
        <v>2716</v>
      </c>
      <c r="B283" s="9" t="s">
        <v>1073</v>
      </c>
      <c r="C283" s="1">
        <f t="shared" si="92"/>
        <v>99</v>
      </c>
      <c r="D283" s="7">
        <f t="shared" si="93"/>
        <v>2</v>
      </c>
      <c r="E283" s="7">
        <f t="shared" si="94"/>
        <v>1</v>
      </c>
      <c r="F283" s="7">
        <f t="shared" si="95"/>
        <v>3</v>
      </c>
      <c r="G283" s="1">
        <f t="shared" si="96"/>
        <v>2</v>
      </c>
      <c r="H283" s="2">
        <f t="shared" si="97"/>
        <v>2.0202020202020204E-2</v>
      </c>
      <c r="I283" s="8"/>
      <c r="J283" s="2">
        <f t="shared" si="98"/>
        <v>0.45454545454545453</v>
      </c>
      <c r="K283" s="2">
        <f t="shared" si="99"/>
        <v>0.47474747474747475</v>
      </c>
      <c r="L283" s="2">
        <f t="shared" si="100"/>
        <v>7.0707070707070704E-2</v>
      </c>
      <c r="M283" s="2">
        <f t="shared" si="101"/>
        <v>-4.163336342344337E-17</v>
      </c>
      <c r="N283" s="1">
        <v>45</v>
      </c>
      <c r="O283" s="1">
        <v>47</v>
      </c>
      <c r="P283" s="1">
        <v>7</v>
      </c>
      <c r="W283" s="1">
        <v>0</v>
      </c>
      <c r="AG283" t="str">
        <f>A283</f>
        <v>Cross Lake</v>
      </c>
      <c r="AH283" t="s">
        <v>872</v>
      </c>
      <c r="AI283">
        <v>2</v>
      </c>
      <c r="AK283" s="99">
        <v>23</v>
      </c>
      <c r="AL283" s="97">
        <v>3</v>
      </c>
      <c r="AN283" s="96">
        <v>75625</v>
      </c>
      <c r="AO283" s="96">
        <f t="shared" si="78"/>
        <v>23003</v>
      </c>
      <c r="AP283" t="s">
        <v>408</v>
      </c>
      <c r="AQ283">
        <f t="shared" si="80"/>
        <v>2375625</v>
      </c>
      <c r="AR283" s="1"/>
    </row>
    <row r="284" spans="1:44" hidden="1" outlineLevel="1" x14ac:dyDescent="0.2">
      <c r="A284" t="s">
        <v>2174</v>
      </c>
      <c r="B284" s="9" t="s">
        <v>1073</v>
      </c>
      <c r="C284" s="1">
        <f t="shared" si="92"/>
        <v>112</v>
      </c>
      <c r="D284" s="7">
        <f t="shared" si="93"/>
        <v>2</v>
      </c>
      <c r="E284" s="7">
        <f t="shared" si="94"/>
        <v>1</v>
      </c>
      <c r="F284" s="7">
        <f t="shared" si="95"/>
        <v>3</v>
      </c>
      <c r="G284" s="1">
        <f t="shared" si="96"/>
        <v>49</v>
      </c>
      <c r="H284" s="2">
        <f t="shared" si="97"/>
        <v>0.4375</v>
      </c>
      <c r="I284" s="8"/>
      <c r="J284" s="2">
        <f t="shared" si="98"/>
        <v>0.23214285714285715</v>
      </c>
      <c r="K284" s="2">
        <f t="shared" si="99"/>
        <v>0.6696428571428571</v>
      </c>
      <c r="L284" s="2">
        <f t="shared" si="100"/>
        <v>9.8214285714285712E-2</v>
      </c>
      <c r="M284" s="2">
        <f t="shared" si="101"/>
        <v>-1.3877787807814457E-17</v>
      </c>
      <c r="N284" s="1">
        <v>26</v>
      </c>
      <c r="O284" s="1">
        <v>75</v>
      </c>
      <c r="P284" s="1">
        <v>11</v>
      </c>
      <c r="W284" s="1">
        <v>0</v>
      </c>
      <c r="AG284" t="str">
        <f t="shared" si="81"/>
        <v>Crystal</v>
      </c>
      <c r="AH284" t="s">
        <v>872</v>
      </c>
      <c r="AI284">
        <v>2</v>
      </c>
      <c r="AK284" s="99">
        <v>23</v>
      </c>
      <c r="AL284" s="97">
        <v>3</v>
      </c>
      <c r="AM284" s="97">
        <v>65</v>
      </c>
      <c r="AN284" s="96">
        <v>15395</v>
      </c>
      <c r="AO284" s="96">
        <f t="shared" si="78"/>
        <v>23003</v>
      </c>
      <c r="AP284" t="s">
        <v>1274</v>
      </c>
      <c r="AQ284">
        <f t="shared" si="80"/>
        <v>2315395</v>
      </c>
    </row>
    <row r="285" spans="1:44" hidden="1" outlineLevel="1" x14ac:dyDescent="0.2">
      <c r="A285" t="s">
        <v>1337</v>
      </c>
      <c r="B285" s="9" t="s">
        <v>1073</v>
      </c>
      <c r="C285" s="1">
        <f t="shared" si="92"/>
        <v>5083</v>
      </c>
      <c r="D285" s="7">
        <f t="shared" si="93"/>
        <v>1</v>
      </c>
      <c r="E285" s="7">
        <f t="shared" si="94"/>
        <v>2</v>
      </c>
      <c r="F285" s="7">
        <f t="shared" si="95"/>
        <v>3</v>
      </c>
      <c r="G285" s="1">
        <f t="shared" si="96"/>
        <v>1058</v>
      </c>
      <c r="H285" s="2">
        <f t="shared" si="97"/>
        <v>0.20814479638009051</v>
      </c>
      <c r="I285" s="8"/>
      <c r="J285" s="2">
        <f t="shared" si="98"/>
        <v>0.58371040723981904</v>
      </c>
      <c r="K285" s="2">
        <f t="shared" si="99"/>
        <v>0.3755656108597285</v>
      </c>
      <c r="L285" s="2">
        <f t="shared" si="100"/>
        <v>4.0330513476293531E-2</v>
      </c>
      <c r="M285" s="2">
        <f t="shared" si="101"/>
        <v>3.9346842415892425E-4</v>
      </c>
      <c r="N285" s="1">
        <v>2967</v>
      </c>
      <c r="O285" s="1">
        <v>1909</v>
      </c>
      <c r="P285" s="1">
        <v>205</v>
      </c>
      <c r="W285" s="1">
        <v>2</v>
      </c>
      <c r="AG285" t="str">
        <f t="shared" si="81"/>
        <v>Cumberland</v>
      </c>
      <c r="AH285" t="s">
        <v>1337</v>
      </c>
      <c r="AI285">
        <v>1</v>
      </c>
      <c r="AK285" s="99">
        <v>23</v>
      </c>
      <c r="AL285" s="97">
        <v>5</v>
      </c>
      <c r="AM285" s="97">
        <v>30</v>
      </c>
      <c r="AN285" s="96">
        <v>15430</v>
      </c>
      <c r="AO285" s="96">
        <f t="shared" si="78"/>
        <v>23005</v>
      </c>
      <c r="AP285" t="s">
        <v>1274</v>
      </c>
      <c r="AQ285">
        <f t="shared" si="80"/>
        <v>2315430</v>
      </c>
    </row>
    <row r="286" spans="1:44" hidden="1" outlineLevel="1" x14ac:dyDescent="0.2">
      <c r="A286" t="s">
        <v>2175</v>
      </c>
      <c r="B286" s="9" t="s">
        <v>1073</v>
      </c>
      <c r="C286" s="1">
        <f t="shared" si="92"/>
        <v>733</v>
      </c>
      <c r="D286" s="7">
        <f t="shared" si="93"/>
        <v>2</v>
      </c>
      <c r="E286" s="7">
        <f t="shared" si="94"/>
        <v>1</v>
      </c>
      <c r="F286" s="7">
        <f t="shared" si="95"/>
        <v>3</v>
      </c>
      <c r="G286" s="1">
        <f t="shared" si="96"/>
        <v>17</v>
      </c>
      <c r="H286" s="2">
        <f t="shared" si="97"/>
        <v>2.3192360163710776E-2</v>
      </c>
      <c r="I286" s="8"/>
      <c r="J286" s="2">
        <f t="shared" si="98"/>
        <v>0.4665757162346521</v>
      </c>
      <c r="K286" s="2">
        <f t="shared" si="99"/>
        <v>0.48976807639836289</v>
      </c>
      <c r="L286" s="2">
        <f t="shared" si="100"/>
        <v>4.3656207366984993E-2</v>
      </c>
      <c r="M286" s="2">
        <f t="shared" si="101"/>
        <v>6.9388939039072284E-18</v>
      </c>
      <c r="N286" s="1">
        <v>342</v>
      </c>
      <c r="O286" s="1">
        <v>359</v>
      </c>
      <c r="P286" s="1">
        <v>32</v>
      </c>
      <c r="W286" s="1">
        <v>0</v>
      </c>
      <c r="AG286" t="str">
        <f t="shared" si="81"/>
        <v>Cushing</v>
      </c>
      <c r="AH286" t="s">
        <v>1138</v>
      </c>
      <c r="AI286">
        <v>1</v>
      </c>
      <c r="AK286" s="99">
        <v>23</v>
      </c>
      <c r="AL286" s="97">
        <v>13</v>
      </c>
      <c r="AM286" s="97">
        <v>15</v>
      </c>
      <c r="AN286" s="96">
        <v>15780</v>
      </c>
      <c r="AO286" s="96">
        <f t="shared" si="78"/>
        <v>23013</v>
      </c>
      <c r="AP286" t="s">
        <v>1274</v>
      </c>
      <c r="AQ286">
        <f t="shared" si="80"/>
        <v>2315780</v>
      </c>
    </row>
    <row r="287" spans="1:44" hidden="1" outlineLevel="1" x14ac:dyDescent="0.2">
      <c r="A287" t="s">
        <v>1364</v>
      </c>
      <c r="B287" s="9" t="s">
        <v>1073</v>
      </c>
      <c r="C287" s="1">
        <f t="shared" si="92"/>
        <v>242</v>
      </c>
      <c r="D287" s="7">
        <f t="shared" si="93"/>
        <v>2</v>
      </c>
      <c r="E287" s="7">
        <f t="shared" si="94"/>
        <v>1</v>
      </c>
      <c r="F287" s="7">
        <f t="shared" si="95"/>
        <v>3</v>
      </c>
      <c r="G287" s="1">
        <f t="shared" si="96"/>
        <v>74</v>
      </c>
      <c r="H287" s="2">
        <f t="shared" si="97"/>
        <v>0.30578512396694213</v>
      </c>
      <c r="I287" s="8"/>
      <c r="J287" s="2">
        <f t="shared" si="98"/>
        <v>0.32644628099173556</v>
      </c>
      <c r="K287" s="2">
        <f t="shared" si="99"/>
        <v>0.63223140495867769</v>
      </c>
      <c r="L287" s="2">
        <f t="shared" si="100"/>
        <v>4.1322314049586778E-2</v>
      </c>
      <c r="M287" s="2">
        <f t="shared" si="101"/>
        <v>-2.7755575615628914E-17</v>
      </c>
      <c r="N287" s="1">
        <v>79</v>
      </c>
      <c r="O287" s="1">
        <v>153</v>
      </c>
      <c r="P287" s="1">
        <v>10</v>
      </c>
      <c r="W287" s="1">
        <v>0</v>
      </c>
      <c r="AG287" t="str">
        <f t="shared" si="81"/>
        <v>Cutler</v>
      </c>
      <c r="AH287" t="s">
        <v>257</v>
      </c>
      <c r="AI287">
        <v>2</v>
      </c>
      <c r="AK287" s="99">
        <v>23</v>
      </c>
      <c r="AL287" s="97">
        <v>29</v>
      </c>
      <c r="AM287" s="97">
        <v>75</v>
      </c>
      <c r="AN287" s="96">
        <v>15920</v>
      </c>
      <c r="AO287" s="96">
        <f t="shared" si="78"/>
        <v>23029</v>
      </c>
      <c r="AP287" t="s">
        <v>1274</v>
      </c>
      <c r="AQ287">
        <f t="shared" si="80"/>
        <v>2315920</v>
      </c>
    </row>
    <row r="288" spans="1:44" hidden="1" outlineLevel="1" x14ac:dyDescent="0.2">
      <c r="A288" t="s">
        <v>852</v>
      </c>
      <c r="B288" s="9" t="s">
        <v>1073</v>
      </c>
      <c r="C288" s="1">
        <f t="shared" si="79"/>
        <v>48</v>
      </c>
      <c r="D288" s="7">
        <f t="shared" si="73"/>
        <v>2</v>
      </c>
      <c r="E288" s="7">
        <f t="shared" si="74"/>
        <v>1</v>
      </c>
      <c r="F288" s="7">
        <f t="shared" si="75"/>
        <v>3</v>
      </c>
      <c r="G288" s="1">
        <f t="shared" si="76"/>
        <v>9</v>
      </c>
      <c r="H288" s="2">
        <f t="shared" si="77"/>
        <v>0.1875</v>
      </c>
      <c r="I288" s="8"/>
      <c r="J288" s="2">
        <f t="shared" si="69"/>
        <v>0.35416666666666669</v>
      </c>
      <c r="K288" s="2">
        <f t="shared" si="70"/>
        <v>0.54166666666666663</v>
      </c>
      <c r="L288" s="2">
        <f t="shared" si="71"/>
        <v>0.10416666666666667</v>
      </c>
      <c r="M288" s="2">
        <f t="shared" si="72"/>
        <v>-4.163336342344337E-17</v>
      </c>
      <c r="N288" s="1">
        <v>17</v>
      </c>
      <c r="O288" s="1">
        <v>26</v>
      </c>
      <c r="P288" s="1">
        <v>5</v>
      </c>
      <c r="W288" s="1">
        <v>0</v>
      </c>
      <c r="AG288" t="str">
        <f t="shared" si="81"/>
        <v>Cyr</v>
      </c>
      <c r="AH288" t="s">
        <v>872</v>
      </c>
      <c r="AI288">
        <v>2</v>
      </c>
      <c r="AK288" s="99">
        <v>23</v>
      </c>
      <c r="AL288" s="97">
        <v>3</v>
      </c>
      <c r="AM288" s="97">
        <v>70</v>
      </c>
      <c r="AN288" s="96">
        <v>15990</v>
      </c>
      <c r="AO288" s="96">
        <f t="shared" si="78"/>
        <v>23003</v>
      </c>
      <c r="AP288" t="s">
        <v>2522</v>
      </c>
      <c r="AQ288">
        <f t="shared" si="80"/>
        <v>2315990</v>
      </c>
    </row>
    <row r="289" spans="1:43" hidden="1" outlineLevel="1" x14ac:dyDescent="0.2">
      <c r="A289" t="s">
        <v>780</v>
      </c>
      <c r="B289" s="9" t="s">
        <v>1073</v>
      </c>
      <c r="C289" s="1">
        <f t="shared" si="79"/>
        <v>180</v>
      </c>
      <c r="D289" s="7">
        <f t="shared" si="73"/>
        <v>1</v>
      </c>
      <c r="E289" s="7">
        <f t="shared" si="74"/>
        <v>2</v>
      </c>
      <c r="F289" s="7">
        <f t="shared" si="75"/>
        <v>3</v>
      </c>
      <c r="G289" s="1">
        <f t="shared" si="76"/>
        <v>12</v>
      </c>
      <c r="H289" s="2">
        <f t="shared" si="77"/>
        <v>6.6666666666666666E-2</v>
      </c>
      <c r="I289" s="8"/>
      <c r="J289" s="2">
        <f t="shared" si="69"/>
        <v>0.51111111111111107</v>
      </c>
      <c r="K289" s="2">
        <f t="shared" si="70"/>
        <v>0.44444444444444442</v>
      </c>
      <c r="L289" s="2">
        <f t="shared" si="71"/>
        <v>4.4444444444444446E-2</v>
      </c>
      <c r="M289" s="2">
        <f t="shared" si="72"/>
        <v>6.2450045135165055E-17</v>
      </c>
      <c r="N289" s="1">
        <v>92</v>
      </c>
      <c r="O289" s="1">
        <v>80</v>
      </c>
      <c r="P289" s="1">
        <v>8</v>
      </c>
      <c r="W289" s="1">
        <v>0</v>
      </c>
      <c r="AG289" t="str">
        <f t="shared" si="81"/>
        <v>Dallas</v>
      </c>
      <c r="AH289" t="s">
        <v>1440</v>
      </c>
      <c r="AI289">
        <v>2</v>
      </c>
      <c r="AK289" s="99">
        <v>23</v>
      </c>
      <c r="AL289" s="97">
        <v>7</v>
      </c>
      <c r="AM289" s="97">
        <v>25</v>
      </c>
      <c r="AN289" s="96">
        <v>16165</v>
      </c>
      <c r="AO289" s="96">
        <f t="shared" si="78"/>
        <v>23007</v>
      </c>
      <c r="AP289" t="s">
        <v>2522</v>
      </c>
      <c r="AQ289">
        <f t="shared" si="80"/>
        <v>2316165</v>
      </c>
    </row>
    <row r="290" spans="1:43" hidden="1" outlineLevel="1" x14ac:dyDescent="0.2">
      <c r="A290" t="s">
        <v>1367</v>
      </c>
      <c r="B290" s="9" t="s">
        <v>1073</v>
      </c>
      <c r="C290" s="1">
        <f t="shared" si="79"/>
        <v>1186</v>
      </c>
      <c r="D290" s="7">
        <f t="shared" si="73"/>
        <v>1</v>
      </c>
      <c r="E290" s="7">
        <f t="shared" si="74"/>
        <v>2</v>
      </c>
      <c r="F290" s="7">
        <f t="shared" si="75"/>
        <v>3</v>
      </c>
      <c r="G290" s="1">
        <f t="shared" si="76"/>
        <v>376</v>
      </c>
      <c r="H290" s="2">
        <f t="shared" si="77"/>
        <v>0.31703204047217537</v>
      </c>
      <c r="I290" s="8"/>
      <c r="J290" s="2">
        <f t="shared" si="69"/>
        <v>0.63153456998313662</v>
      </c>
      <c r="K290" s="2">
        <f t="shared" si="70"/>
        <v>0.31450252951096119</v>
      </c>
      <c r="L290" s="2">
        <f t="shared" si="71"/>
        <v>5.3962900505902189E-2</v>
      </c>
      <c r="M290" s="2">
        <f t="shared" si="72"/>
        <v>0</v>
      </c>
      <c r="N290" s="1">
        <v>749</v>
      </c>
      <c r="O290" s="1">
        <v>373</v>
      </c>
      <c r="P290" s="1">
        <v>64</v>
      </c>
      <c r="W290" s="1">
        <v>0</v>
      </c>
      <c r="AG290" t="str">
        <f t="shared" si="81"/>
        <v>Damariscotta</v>
      </c>
      <c r="AH290" t="s">
        <v>600</v>
      </c>
      <c r="AI290">
        <v>1</v>
      </c>
      <c r="AK290" s="99">
        <v>23</v>
      </c>
      <c r="AL290" s="97">
        <v>15</v>
      </c>
      <c r="AM290" s="97">
        <v>30</v>
      </c>
      <c r="AN290" s="96">
        <v>16235</v>
      </c>
      <c r="AO290" s="96">
        <f t="shared" si="78"/>
        <v>23015</v>
      </c>
      <c r="AP290" t="s">
        <v>1274</v>
      </c>
      <c r="AQ290">
        <f t="shared" si="80"/>
        <v>2316235</v>
      </c>
    </row>
    <row r="291" spans="1:43" hidden="1" outlineLevel="1" x14ac:dyDescent="0.2">
      <c r="A291" t="s">
        <v>631</v>
      </c>
      <c r="B291" s="9" t="s">
        <v>1073</v>
      </c>
      <c r="C291" s="1">
        <f t="shared" si="79"/>
        <v>284</v>
      </c>
      <c r="D291" s="7">
        <f t="shared" si="73"/>
        <v>2</v>
      </c>
      <c r="E291" s="7">
        <f t="shared" si="74"/>
        <v>1</v>
      </c>
      <c r="F291" s="7">
        <f t="shared" si="75"/>
        <v>3</v>
      </c>
      <c r="G291" s="1">
        <f t="shared" si="76"/>
        <v>101</v>
      </c>
      <c r="H291" s="2">
        <f t="shared" si="77"/>
        <v>0.35563380281690143</v>
      </c>
      <c r="I291" s="8"/>
      <c r="J291" s="2">
        <f t="shared" si="69"/>
        <v>0.27816901408450706</v>
      </c>
      <c r="K291" s="2">
        <f t="shared" si="70"/>
        <v>0.63380281690140849</v>
      </c>
      <c r="L291" s="2">
        <f t="shared" si="71"/>
        <v>8.8028169014084501E-2</v>
      </c>
      <c r="M291" s="2">
        <f t="shared" si="72"/>
        <v>0</v>
      </c>
      <c r="N291" s="1">
        <v>79</v>
      </c>
      <c r="O291" s="1">
        <v>180</v>
      </c>
      <c r="P291" s="1">
        <v>25</v>
      </c>
      <c r="W291" s="1">
        <v>0</v>
      </c>
      <c r="AG291" t="str">
        <f t="shared" si="81"/>
        <v>Danforth</v>
      </c>
      <c r="AH291" t="s">
        <v>257</v>
      </c>
      <c r="AI291">
        <v>2</v>
      </c>
      <c r="AK291" s="99">
        <v>23</v>
      </c>
      <c r="AL291" s="97">
        <v>29</v>
      </c>
      <c r="AM291" s="97">
        <v>80</v>
      </c>
      <c r="AN291" s="96">
        <v>16410</v>
      </c>
      <c r="AO291" s="96">
        <f t="shared" si="78"/>
        <v>23029</v>
      </c>
      <c r="AP291" t="s">
        <v>1274</v>
      </c>
      <c r="AQ291">
        <f t="shared" si="80"/>
        <v>2316410</v>
      </c>
    </row>
    <row r="292" spans="1:43" hidden="1" outlineLevel="1" x14ac:dyDescent="0.2">
      <c r="A292" t="s">
        <v>632</v>
      </c>
      <c r="B292" s="9" t="s">
        <v>1073</v>
      </c>
      <c r="C292" s="1">
        <f t="shared" si="79"/>
        <v>1013</v>
      </c>
      <c r="D292" s="7">
        <f t="shared" si="73"/>
        <v>2</v>
      </c>
      <c r="E292" s="7">
        <f t="shared" si="74"/>
        <v>1</v>
      </c>
      <c r="F292" s="7">
        <f t="shared" si="75"/>
        <v>3</v>
      </c>
      <c r="G292" s="1">
        <f t="shared" si="76"/>
        <v>256</v>
      </c>
      <c r="H292" s="2">
        <f t="shared" si="77"/>
        <v>0.25271470878578478</v>
      </c>
      <c r="I292" s="8"/>
      <c r="J292" s="2">
        <f t="shared" si="69"/>
        <v>0.34254689042448172</v>
      </c>
      <c r="K292" s="2">
        <f t="shared" si="70"/>
        <v>0.59526159921026656</v>
      </c>
      <c r="L292" s="2">
        <f t="shared" si="71"/>
        <v>6.219151036525173E-2</v>
      </c>
      <c r="M292" s="2">
        <f t="shared" si="72"/>
        <v>-6.9388939039072284E-18</v>
      </c>
      <c r="N292" s="1">
        <v>347</v>
      </c>
      <c r="O292" s="1">
        <v>603</v>
      </c>
      <c r="P292" s="1">
        <v>63</v>
      </c>
      <c r="W292" s="1">
        <v>0</v>
      </c>
      <c r="AG292" t="str">
        <f t="shared" si="81"/>
        <v>Dayton</v>
      </c>
      <c r="AH292" t="s">
        <v>492</v>
      </c>
      <c r="AI292">
        <v>1</v>
      </c>
      <c r="AK292" s="99">
        <v>23</v>
      </c>
      <c r="AL292" s="97">
        <v>31</v>
      </c>
      <c r="AM292" s="97">
        <v>40</v>
      </c>
      <c r="AN292" s="96">
        <v>16725</v>
      </c>
      <c r="AO292" s="96">
        <f t="shared" si="78"/>
        <v>23031</v>
      </c>
      <c r="AP292" t="s">
        <v>1274</v>
      </c>
      <c r="AQ292">
        <f t="shared" si="80"/>
        <v>2316725</v>
      </c>
    </row>
    <row r="293" spans="1:43" hidden="1" outlineLevel="1" x14ac:dyDescent="0.2">
      <c r="A293" t="s">
        <v>633</v>
      </c>
      <c r="B293" s="9" t="s">
        <v>1073</v>
      </c>
      <c r="C293" s="1">
        <f t="shared" si="79"/>
        <v>26</v>
      </c>
      <c r="D293" s="7">
        <f t="shared" si="73"/>
        <v>2</v>
      </c>
      <c r="E293" s="7">
        <f t="shared" si="74"/>
        <v>1</v>
      </c>
      <c r="F293" s="7">
        <f t="shared" si="75"/>
        <v>3</v>
      </c>
      <c r="G293" s="1">
        <f t="shared" si="76"/>
        <v>11</v>
      </c>
      <c r="H293" s="2">
        <f t="shared" si="77"/>
        <v>0.42307692307692307</v>
      </c>
      <c r="I293" s="8"/>
      <c r="J293" s="2">
        <f t="shared" si="69"/>
        <v>0.26923076923076922</v>
      </c>
      <c r="K293" s="2">
        <f t="shared" si="70"/>
        <v>0.69230769230769229</v>
      </c>
      <c r="L293" s="2">
        <f t="shared" si="71"/>
        <v>3.8461538461538464E-2</v>
      </c>
      <c r="M293" s="2">
        <f t="shared" si="72"/>
        <v>8.3266726846886741E-17</v>
      </c>
      <c r="N293" s="1">
        <v>7</v>
      </c>
      <c r="O293" s="1">
        <v>18</v>
      </c>
      <c r="P293" s="1">
        <v>1</v>
      </c>
      <c r="W293" s="1">
        <v>0</v>
      </c>
      <c r="AG293" t="str">
        <f t="shared" si="81"/>
        <v>Deblois</v>
      </c>
      <c r="AH293" t="s">
        <v>257</v>
      </c>
      <c r="AI293">
        <v>2</v>
      </c>
      <c r="AK293" s="99">
        <v>23</v>
      </c>
      <c r="AL293" s="97">
        <v>29</v>
      </c>
      <c r="AM293" s="97">
        <v>85</v>
      </c>
      <c r="AN293" s="96">
        <v>16865</v>
      </c>
      <c r="AO293" s="96">
        <f t="shared" si="78"/>
        <v>23029</v>
      </c>
      <c r="AP293" t="s">
        <v>1274</v>
      </c>
      <c r="AQ293">
        <f t="shared" si="80"/>
        <v>2316865</v>
      </c>
    </row>
    <row r="294" spans="1:43" hidden="1" outlineLevel="1" x14ac:dyDescent="0.2">
      <c r="A294" t="s">
        <v>1170</v>
      </c>
      <c r="B294" s="9" t="s">
        <v>1073</v>
      </c>
      <c r="C294" s="1">
        <f t="shared" si="79"/>
        <v>938</v>
      </c>
      <c r="D294" s="7">
        <f t="shared" si="73"/>
        <v>2</v>
      </c>
      <c r="E294" s="7">
        <f t="shared" si="74"/>
        <v>1</v>
      </c>
      <c r="F294" s="7">
        <f t="shared" si="75"/>
        <v>3</v>
      </c>
      <c r="G294" s="1">
        <f t="shared" si="76"/>
        <v>62</v>
      </c>
      <c r="H294" s="2">
        <f t="shared" si="77"/>
        <v>6.6098081023454158E-2</v>
      </c>
      <c r="I294" s="8"/>
      <c r="J294" s="2">
        <f t="shared" si="69"/>
        <v>0.43710021321961623</v>
      </c>
      <c r="K294" s="2">
        <f t="shared" si="70"/>
        <v>0.50319829424307039</v>
      </c>
      <c r="L294" s="2">
        <f t="shared" si="71"/>
        <v>5.9701492537313432E-2</v>
      </c>
      <c r="M294" s="2">
        <f t="shared" si="72"/>
        <v>-4.8572257327350599E-17</v>
      </c>
      <c r="N294" s="1">
        <v>410</v>
      </c>
      <c r="O294" s="1">
        <v>472</v>
      </c>
      <c r="P294" s="1">
        <v>56</v>
      </c>
      <c r="W294" s="1">
        <v>0</v>
      </c>
      <c r="AG294" t="str">
        <f t="shared" si="81"/>
        <v>Dedham</v>
      </c>
      <c r="AH294" t="s">
        <v>682</v>
      </c>
      <c r="AI294">
        <v>2</v>
      </c>
      <c r="AK294" s="99">
        <v>23</v>
      </c>
      <c r="AL294" s="97">
        <v>9</v>
      </c>
      <c r="AM294" s="97">
        <v>50</v>
      </c>
      <c r="AN294" s="96">
        <v>16935</v>
      </c>
      <c r="AO294" s="96">
        <f t="shared" si="78"/>
        <v>23009</v>
      </c>
      <c r="AP294" t="s">
        <v>1274</v>
      </c>
      <c r="AQ294">
        <f t="shared" si="80"/>
        <v>2316935</v>
      </c>
    </row>
    <row r="295" spans="1:43" hidden="1" outlineLevel="1" x14ac:dyDescent="0.2">
      <c r="A295" t="s">
        <v>2276</v>
      </c>
      <c r="B295" s="9" t="s">
        <v>1073</v>
      </c>
      <c r="C295" s="1">
        <f t="shared" si="79"/>
        <v>1050</v>
      </c>
      <c r="D295" s="7">
        <f t="shared" si="73"/>
        <v>1</v>
      </c>
      <c r="E295" s="7">
        <f t="shared" si="74"/>
        <v>2</v>
      </c>
      <c r="F295" s="7">
        <f t="shared" si="75"/>
        <v>3</v>
      </c>
      <c r="G295" s="1">
        <f t="shared" si="76"/>
        <v>291</v>
      </c>
      <c r="H295" s="2">
        <f t="shared" si="77"/>
        <v>0.27714285714285714</v>
      </c>
      <c r="I295" s="8"/>
      <c r="J295" s="2">
        <f t="shared" si="69"/>
        <v>0.6171428571428571</v>
      </c>
      <c r="K295" s="2">
        <f t="shared" si="70"/>
        <v>0.34</v>
      </c>
      <c r="L295" s="2">
        <f t="shared" si="71"/>
        <v>4.2857142857142858E-2</v>
      </c>
      <c r="M295" s="2">
        <f t="shared" si="72"/>
        <v>1.3877787807814457E-17</v>
      </c>
      <c r="N295" s="1">
        <v>648</v>
      </c>
      <c r="O295" s="1">
        <v>357</v>
      </c>
      <c r="P295" s="1">
        <v>45</v>
      </c>
      <c r="W295" s="1">
        <v>0</v>
      </c>
      <c r="AG295" t="str">
        <f t="shared" si="81"/>
        <v>Deer Isle</v>
      </c>
      <c r="AH295" t="s">
        <v>682</v>
      </c>
      <c r="AI295">
        <v>2</v>
      </c>
      <c r="AK295" s="99">
        <v>23</v>
      </c>
      <c r="AL295" s="97">
        <v>9</v>
      </c>
      <c r="AM295" s="97">
        <v>55</v>
      </c>
      <c r="AN295" s="96">
        <v>17145</v>
      </c>
      <c r="AO295" s="96">
        <f t="shared" si="78"/>
        <v>23009</v>
      </c>
      <c r="AP295" t="s">
        <v>1274</v>
      </c>
      <c r="AQ295">
        <f t="shared" si="80"/>
        <v>2317145</v>
      </c>
    </row>
    <row r="296" spans="1:43" hidden="1" outlineLevel="1" x14ac:dyDescent="0.2">
      <c r="A296" t="s">
        <v>2477</v>
      </c>
      <c r="B296" s="9" t="s">
        <v>1073</v>
      </c>
      <c r="C296" s="1">
        <f t="shared" si="79"/>
        <v>634</v>
      </c>
      <c r="D296" s="7">
        <f t="shared" si="73"/>
        <v>2</v>
      </c>
      <c r="E296" s="7">
        <f t="shared" si="74"/>
        <v>1</v>
      </c>
      <c r="F296" s="7">
        <f t="shared" si="75"/>
        <v>3</v>
      </c>
      <c r="G296" s="1">
        <f t="shared" si="76"/>
        <v>37</v>
      </c>
      <c r="H296" s="2">
        <f t="shared" si="77"/>
        <v>5.8359621451104099E-2</v>
      </c>
      <c r="I296" s="8"/>
      <c r="J296" s="2">
        <f t="shared" si="69"/>
        <v>0.44321766561514198</v>
      </c>
      <c r="K296" s="2">
        <f t="shared" si="70"/>
        <v>0.50157728706624605</v>
      </c>
      <c r="L296" s="2">
        <f t="shared" si="71"/>
        <v>5.5205047318611984E-2</v>
      </c>
      <c r="M296" s="2">
        <f t="shared" si="72"/>
        <v>-6.9388939039072284E-18</v>
      </c>
      <c r="N296" s="1">
        <v>281</v>
      </c>
      <c r="O296" s="1">
        <v>318</v>
      </c>
      <c r="P296" s="1">
        <v>35</v>
      </c>
      <c r="W296" s="1">
        <v>0</v>
      </c>
      <c r="AG296" t="str">
        <f t="shared" si="81"/>
        <v>Denmark</v>
      </c>
      <c r="AH296" t="s">
        <v>976</v>
      </c>
      <c r="AI296">
        <v>2</v>
      </c>
      <c r="AK296" s="99">
        <v>23</v>
      </c>
      <c r="AL296" s="97">
        <v>17</v>
      </c>
      <c r="AM296" s="97">
        <v>35</v>
      </c>
      <c r="AN296" s="96">
        <v>17250</v>
      </c>
      <c r="AO296" s="96">
        <f t="shared" si="78"/>
        <v>23017</v>
      </c>
      <c r="AP296" t="s">
        <v>1274</v>
      </c>
      <c r="AQ296">
        <f t="shared" si="80"/>
        <v>2317250</v>
      </c>
    </row>
    <row r="297" spans="1:43" hidden="1" outlineLevel="1" x14ac:dyDescent="0.2">
      <c r="A297" t="s">
        <v>31</v>
      </c>
      <c r="B297" s="9" t="s">
        <v>1073</v>
      </c>
      <c r="C297" s="1">
        <f t="shared" si="79"/>
        <v>17</v>
      </c>
      <c r="D297" s="7">
        <f t="shared" si="73"/>
        <v>2</v>
      </c>
      <c r="E297" s="7">
        <f t="shared" si="74"/>
        <v>1</v>
      </c>
      <c r="F297" s="7">
        <f t="shared" si="75"/>
        <v>0</v>
      </c>
      <c r="G297" s="1">
        <f t="shared" si="76"/>
        <v>9</v>
      </c>
      <c r="H297" s="2">
        <f t="shared" si="77"/>
        <v>0.52941176470588236</v>
      </c>
      <c r="I297" s="8"/>
      <c r="J297" s="2">
        <f t="shared" si="69"/>
        <v>0.23529411764705882</v>
      </c>
      <c r="K297" s="2">
        <f t="shared" si="70"/>
        <v>0.76470588235294112</v>
      </c>
      <c r="L297" s="2">
        <f t="shared" si="71"/>
        <v>0</v>
      </c>
      <c r="M297" s="2">
        <f t="shared" si="72"/>
        <v>0</v>
      </c>
      <c r="N297" s="1">
        <v>4</v>
      </c>
      <c r="O297" s="1">
        <v>13</v>
      </c>
      <c r="P297" s="1">
        <v>0</v>
      </c>
      <c r="W297" s="1">
        <v>0</v>
      </c>
      <c r="AG297" t="str">
        <f t="shared" si="81"/>
        <v>Dennistown</v>
      </c>
      <c r="AH297" t="s">
        <v>1616</v>
      </c>
      <c r="AI297">
        <v>2</v>
      </c>
      <c r="AK297" s="99">
        <v>23</v>
      </c>
      <c r="AL297" s="97">
        <v>25</v>
      </c>
      <c r="AM297" s="97">
        <v>45</v>
      </c>
      <c r="AN297" s="96">
        <v>17285</v>
      </c>
      <c r="AO297" s="96">
        <f t="shared" si="78"/>
        <v>23025</v>
      </c>
      <c r="AP297" t="s">
        <v>2522</v>
      </c>
      <c r="AQ297">
        <f t="shared" si="80"/>
        <v>2317285</v>
      </c>
    </row>
    <row r="298" spans="1:43" hidden="1" outlineLevel="1" x14ac:dyDescent="0.2">
      <c r="A298" t="s">
        <v>1534</v>
      </c>
      <c r="B298" s="9" t="s">
        <v>1073</v>
      </c>
      <c r="C298" s="1">
        <f t="shared" si="79"/>
        <v>243</v>
      </c>
      <c r="D298" s="7">
        <f t="shared" si="73"/>
        <v>2</v>
      </c>
      <c r="E298" s="7">
        <f t="shared" si="74"/>
        <v>1</v>
      </c>
      <c r="F298" s="7">
        <f t="shared" si="75"/>
        <v>3</v>
      </c>
      <c r="G298" s="1">
        <f t="shared" si="76"/>
        <v>10</v>
      </c>
      <c r="H298" s="2">
        <f t="shared" si="77"/>
        <v>4.1152263374485597E-2</v>
      </c>
      <c r="I298" s="8"/>
      <c r="J298" s="2">
        <f t="shared" si="69"/>
        <v>0.43209876543209874</v>
      </c>
      <c r="K298" s="2">
        <f t="shared" si="70"/>
        <v>0.47325102880658437</v>
      </c>
      <c r="L298" s="2">
        <f t="shared" si="71"/>
        <v>9.4650205761316872E-2</v>
      </c>
      <c r="M298" s="2">
        <f t="shared" si="72"/>
        <v>6.9388939039072284E-17</v>
      </c>
      <c r="N298" s="1">
        <v>105</v>
      </c>
      <c r="O298" s="1">
        <v>115</v>
      </c>
      <c r="P298" s="1">
        <v>23</v>
      </c>
      <c r="W298" s="1">
        <v>0</v>
      </c>
      <c r="AG298" t="str">
        <f t="shared" si="81"/>
        <v>Dennysville</v>
      </c>
      <c r="AH298" t="s">
        <v>257</v>
      </c>
      <c r="AI298">
        <v>2</v>
      </c>
      <c r="AK298" s="99">
        <v>23</v>
      </c>
      <c r="AL298" s="97">
        <v>29</v>
      </c>
      <c r="AM298" s="97">
        <v>90</v>
      </c>
      <c r="AN298" s="96">
        <v>17355</v>
      </c>
      <c r="AO298" s="96">
        <f t="shared" si="78"/>
        <v>23029</v>
      </c>
      <c r="AP298" t="s">
        <v>1274</v>
      </c>
      <c r="AQ298">
        <f t="shared" si="80"/>
        <v>2317355</v>
      </c>
    </row>
    <row r="299" spans="1:43" hidden="1" outlineLevel="1" x14ac:dyDescent="0.2">
      <c r="A299" t="s">
        <v>331</v>
      </c>
      <c r="B299" s="9" t="s">
        <v>1073</v>
      </c>
      <c r="C299" s="1">
        <f t="shared" si="79"/>
        <v>318</v>
      </c>
      <c r="D299" s="7">
        <f t="shared" si="73"/>
        <v>2</v>
      </c>
      <c r="E299" s="7">
        <f t="shared" si="74"/>
        <v>1</v>
      </c>
      <c r="F299" s="7">
        <f t="shared" si="75"/>
        <v>3</v>
      </c>
      <c r="G299" s="1">
        <f t="shared" si="76"/>
        <v>26</v>
      </c>
      <c r="H299" s="2">
        <f t="shared" si="77"/>
        <v>8.1761006289308172E-2</v>
      </c>
      <c r="I299" s="8"/>
      <c r="J299" s="2">
        <f t="shared" si="69"/>
        <v>0.42452830188679247</v>
      </c>
      <c r="K299" s="2">
        <f t="shared" si="70"/>
        <v>0.50628930817610063</v>
      </c>
      <c r="L299" s="2">
        <f t="shared" si="71"/>
        <v>6.9182389937106917E-2</v>
      </c>
      <c r="M299" s="2">
        <f t="shared" si="72"/>
        <v>-1.3877787807814457E-17</v>
      </c>
      <c r="N299" s="1">
        <v>135</v>
      </c>
      <c r="O299" s="1">
        <v>161</v>
      </c>
      <c r="P299" s="1">
        <v>22</v>
      </c>
      <c r="W299" s="1">
        <v>0</v>
      </c>
      <c r="AG299" t="str">
        <f t="shared" si="81"/>
        <v>Detroit</v>
      </c>
      <c r="AH299" t="s">
        <v>1616</v>
      </c>
      <c r="AI299">
        <v>2</v>
      </c>
      <c r="AK299" s="99">
        <v>23</v>
      </c>
      <c r="AL299" s="97">
        <v>25</v>
      </c>
      <c r="AM299" s="97">
        <v>50</v>
      </c>
      <c r="AN299" s="96">
        <v>17460</v>
      </c>
      <c r="AO299" s="96">
        <f t="shared" si="78"/>
        <v>23025</v>
      </c>
      <c r="AP299" t="s">
        <v>1274</v>
      </c>
      <c r="AQ299">
        <f t="shared" si="80"/>
        <v>2317460</v>
      </c>
    </row>
    <row r="300" spans="1:43" hidden="1" outlineLevel="1" x14ac:dyDescent="0.2">
      <c r="A300" t="s">
        <v>1182</v>
      </c>
      <c r="B300" s="9" t="s">
        <v>1073</v>
      </c>
      <c r="C300" s="1">
        <f t="shared" si="79"/>
        <v>1388</v>
      </c>
      <c r="D300" s="7">
        <f t="shared" si="73"/>
        <v>2</v>
      </c>
      <c r="E300" s="7">
        <f t="shared" si="74"/>
        <v>1</v>
      </c>
      <c r="F300" s="7">
        <f t="shared" si="75"/>
        <v>3</v>
      </c>
      <c r="G300" s="1">
        <f t="shared" si="76"/>
        <v>221</v>
      </c>
      <c r="H300" s="2">
        <f t="shared" si="77"/>
        <v>0.15922190201729106</v>
      </c>
      <c r="I300" s="8"/>
      <c r="J300" s="2">
        <f t="shared" ref="J300:J363" si="102">IF(C300=0,"-",N300/C300)</f>
        <v>0.39121037463976943</v>
      </c>
      <c r="K300" s="2">
        <f t="shared" ref="K300:K363" si="103">IF(C300=0,"-",O300/C300)</f>
        <v>0.55043227665706052</v>
      </c>
      <c r="L300" s="2">
        <f t="shared" ref="L300:L363" si="104">IF(C300=0,"-",P300/C300)</f>
        <v>5.8357348703170026E-2</v>
      </c>
      <c r="M300" s="2">
        <f t="shared" ref="M300:M363" si="105">IF(C300=0,"-",(1-J300-K300-L300))</f>
        <v>-2.7755575615628914E-17</v>
      </c>
      <c r="N300" s="1">
        <v>543</v>
      </c>
      <c r="O300" s="1">
        <v>764</v>
      </c>
      <c r="P300" s="1">
        <v>81</v>
      </c>
      <c r="W300" s="1">
        <v>0</v>
      </c>
      <c r="AG300" t="str">
        <f t="shared" si="81"/>
        <v>Dexter</v>
      </c>
      <c r="AH300" t="s">
        <v>2417</v>
      </c>
      <c r="AI300">
        <v>2</v>
      </c>
      <c r="AK300" s="99">
        <v>23</v>
      </c>
      <c r="AL300" s="97">
        <v>19</v>
      </c>
      <c r="AM300" s="97">
        <v>70</v>
      </c>
      <c r="AN300" s="96">
        <v>17530</v>
      </c>
      <c r="AO300" s="96">
        <f t="shared" ref="AO300:AO363" si="106">AK300*1000+AL300</f>
        <v>23019</v>
      </c>
      <c r="AP300" t="s">
        <v>1274</v>
      </c>
      <c r="AQ300">
        <f t="shared" si="80"/>
        <v>2317530</v>
      </c>
    </row>
    <row r="301" spans="1:43" hidden="1" outlineLevel="1" x14ac:dyDescent="0.2">
      <c r="A301" t="s">
        <v>593</v>
      </c>
      <c r="B301" s="9" t="s">
        <v>1073</v>
      </c>
      <c r="C301" s="1">
        <f t="shared" si="79"/>
        <v>983</v>
      </c>
      <c r="D301" s="7">
        <f t="shared" ref="D301:D364" si="107">RANK(N301,(N301:AE301))</f>
        <v>2</v>
      </c>
      <c r="E301" s="7">
        <f t="shared" ref="E301:E364" si="108">RANK(O301,(N301:AE301))</f>
        <v>1</v>
      </c>
      <c r="F301" s="7">
        <f t="shared" ref="F301:F364" si="109">IF(P301&gt;0,RANK(P301,(N301:AE301)),0)</f>
        <v>3</v>
      </c>
      <c r="G301" s="1">
        <f t="shared" ref="G301:G364" si="110">MAX(N301:P301)-LARGE(N301:P301,2)</f>
        <v>182</v>
      </c>
      <c r="H301" s="2">
        <f t="shared" ref="H301:H364" si="111">G301/C301</f>
        <v>0.18514750762970497</v>
      </c>
      <c r="I301" s="8"/>
      <c r="J301" s="2">
        <f t="shared" si="102"/>
        <v>0.35910478128179046</v>
      </c>
      <c r="K301" s="2">
        <f t="shared" si="103"/>
        <v>0.54425228891149546</v>
      </c>
      <c r="L301" s="2">
        <f t="shared" si="104"/>
        <v>9.6642929806714142E-2</v>
      </c>
      <c r="M301" s="2">
        <f t="shared" si="105"/>
        <v>-6.9388939039072284E-17</v>
      </c>
      <c r="N301" s="1">
        <v>353</v>
      </c>
      <c r="O301" s="1">
        <v>535</v>
      </c>
      <c r="P301" s="1">
        <v>95</v>
      </c>
      <c r="W301" s="1">
        <v>0</v>
      </c>
      <c r="AG301" t="str">
        <f t="shared" si="81"/>
        <v>Dixfield</v>
      </c>
      <c r="AH301" t="s">
        <v>976</v>
      </c>
      <c r="AI301">
        <v>2</v>
      </c>
      <c r="AK301" s="99">
        <v>23</v>
      </c>
      <c r="AL301" s="97">
        <v>17</v>
      </c>
      <c r="AM301" s="97">
        <v>40</v>
      </c>
      <c r="AN301" s="96">
        <v>17740</v>
      </c>
      <c r="AO301" s="96">
        <f t="shared" si="106"/>
        <v>23017</v>
      </c>
      <c r="AP301" t="s">
        <v>1274</v>
      </c>
      <c r="AQ301">
        <f t="shared" si="80"/>
        <v>2317740</v>
      </c>
    </row>
    <row r="302" spans="1:43" hidden="1" outlineLevel="1" x14ac:dyDescent="0.2">
      <c r="A302" t="s">
        <v>782</v>
      </c>
      <c r="B302" s="9" t="s">
        <v>1073</v>
      </c>
      <c r="C302" s="1">
        <f t="shared" si="79"/>
        <v>594</v>
      </c>
      <c r="D302" s="7">
        <f t="shared" si="107"/>
        <v>2</v>
      </c>
      <c r="E302" s="7">
        <f t="shared" si="108"/>
        <v>1</v>
      </c>
      <c r="F302" s="7">
        <f t="shared" si="109"/>
        <v>3</v>
      </c>
      <c r="G302" s="1">
        <f t="shared" si="110"/>
        <v>81</v>
      </c>
      <c r="H302" s="2">
        <f t="shared" si="111"/>
        <v>0.13636363636363635</v>
      </c>
      <c r="I302" s="8"/>
      <c r="J302" s="2">
        <f t="shared" si="102"/>
        <v>0.40235690235690236</v>
      </c>
      <c r="K302" s="2">
        <f t="shared" si="103"/>
        <v>0.53872053872053871</v>
      </c>
      <c r="L302" s="2">
        <f t="shared" si="104"/>
        <v>5.8922558922558925E-2</v>
      </c>
      <c r="M302" s="2">
        <f t="shared" si="105"/>
        <v>6.9388939039072284E-18</v>
      </c>
      <c r="N302" s="1">
        <v>239</v>
      </c>
      <c r="O302" s="1">
        <v>320</v>
      </c>
      <c r="P302" s="1">
        <v>35</v>
      </c>
      <c r="W302" s="1">
        <v>0</v>
      </c>
      <c r="AG302" t="str">
        <f t="shared" si="81"/>
        <v>Dixmont</v>
      </c>
      <c r="AH302" t="s">
        <v>2417</v>
      </c>
      <c r="AI302">
        <v>2</v>
      </c>
      <c r="AK302" s="99">
        <v>23</v>
      </c>
      <c r="AL302" s="97">
        <v>19</v>
      </c>
      <c r="AM302" s="97">
        <v>75</v>
      </c>
      <c r="AN302" s="96">
        <v>17950</v>
      </c>
      <c r="AO302" s="96">
        <f t="shared" si="106"/>
        <v>23019</v>
      </c>
      <c r="AP302" t="s">
        <v>1274</v>
      </c>
      <c r="AQ302">
        <f t="shared" si="80"/>
        <v>2317950</v>
      </c>
    </row>
    <row r="303" spans="1:43" hidden="1" outlineLevel="1" x14ac:dyDescent="0.2">
      <c r="A303" t="s">
        <v>590</v>
      </c>
      <c r="B303" s="9" t="s">
        <v>1073</v>
      </c>
      <c r="C303" s="1">
        <f t="shared" si="79"/>
        <v>1722</v>
      </c>
      <c r="D303" s="7">
        <f t="shared" si="107"/>
        <v>2</v>
      </c>
      <c r="E303" s="7">
        <f t="shared" si="108"/>
        <v>1</v>
      </c>
      <c r="F303" s="7">
        <f t="shared" si="109"/>
        <v>3</v>
      </c>
      <c r="G303" s="1">
        <f t="shared" si="110"/>
        <v>155</v>
      </c>
      <c r="H303" s="2">
        <f t="shared" si="111"/>
        <v>9.00116144018583E-2</v>
      </c>
      <c r="I303" s="8"/>
      <c r="J303" s="2">
        <f t="shared" si="102"/>
        <v>0.42102206736353076</v>
      </c>
      <c r="K303" s="2">
        <f t="shared" si="103"/>
        <v>0.5110336817653891</v>
      </c>
      <c r="L303" s="2">
        <f t="shared" si="104"/>
        <v>6.7944250871080136E-2</v>
      </c>
      <c r="M303" s="2">
        <f t="shared" si="105"/>
        <v>0</v>
      </c>
      <c r="N303" s="1">
        <v>725</v>
      </c>
      <c r="O303" s="1">
        <v>880</v>
      </c>
      <c r="P303" s="1">
        <v>117</v>
      </c>
      <c r="W303" s="1">
        <v>0</v>
      </c>
      <c r="AG303" t="str">
        <f t="shared" si="81"/>
        <v>Dover-Foxcroft</v>
      </c>
      <c r="AH303" t="s">
        <v>1515</v>
      </c>
      <c r="AI303">
        <v>2</v>
      </c>
      <c r="AK303" s="99">
        <v>23</v>
      </c>
      <c r="AL303" s="97">
        <v>21</v>
      </c>
      <c r="AM303" s="97">
        <v>35</v>
      </c>
      <c r="AN303" s="96">
        <v>18195</v>
      </c>
      <c r="AO303" s="96">
        <f t="shared" si="106"/>
        <v>23021</v>
      </c>
      <c r="AP303" t="s">
        <v>1274</v>
      </c>
      <c r="AQ303">
        <f t="shared" si="80"/>
        <v>2318195</v>
      </c>
    </row>
    <row r="304" spans="1:43" hidden="1" outlineLevel="1" x14ac:dyDescent="0.2">
      <c r="A304" t="s">
        <v>1883</v>
      </c>
      <c r="B304" s="9" t="s">
        <v>1073</v>
      </c>
      <c r="C304" s="1">
        <f t="shared" si="79"/>
        <v>932</v>
      </c>
      <c r="D304" s="7">
        <f t="shared" si="107"/>
        <v>2</v>
      </c>
      <c r="E304" s="7">
        <f t="shared" si="108"/>
        <v>1</v>
      </c>
      <c r="F304" s="7">
        <f t="shared" si="109"/>
        <v>3</v>
      </c>
      <c r="G304" s="1">
        <f t="shared" si="110"/>
        <v>35</v>
      </c>
      <c r="H304" s="2">
        <f t="shared" si="111"/>
        <v>3.755364806866953E-2</v>
      </c>
      <c r="I304" s="8"/>
      <c r="J304" s="2">
        <f t="shared" si="102"/>
        <v>0.45386266094420602</v>
      </c>
      <c r="K304" s="2">
        <f t="shared" si="103"/>
        <v>0.49141630901287553</v>
      </c>
      <c r="L304" s="2">
        <f t="shared" si="104"/>
        <v>5.4721030042918457E-2</v>
      </c>
      <c r="M304" s="2">
        <f t="shared" si="105"/>
        <v>-6.9388939039072284E-18</v>
      </c>
      <c r="N304" s="1">
        <v>423</v>
      </c>
      <c r="O304" s="1">
        <v>458</v>
      </c>
      <c r="P304" s="1">
        <v>51</v>
      </c>
      <c r="W304" s="1">
        <v>0</v>
      </c>
      <c r="AG304" t="str">
        <f t="shared" si="81"/>
        <v>Dresden</v>
      </c>
      <c r="AH304" t="s">
        <v>600</v>
      </c>
      <c r="AI304">
        <v>1</v>
      </c>
      <c r="AK304" s="99">
        <v>23</v>
      </c>
      <c r="AL304" s="97">
        <v>15</v>
      </c>
      <c r="AM304" s="97">
        <v>35</v>
      </c>
      <c r="AN304" s="96">
        <v>18475</v>
      </c>
      <c r="AO304" s="96">
        <f t="shared" si="106"/>
        <v>23015</v>
      </c>
      <c r="AP304" t="s">
        <v>1274</v>
      </c>
      <c r="AQ304">
        <f t="shared" si="80"/>
        <v>2318475</v>
      </c>
    </row>
    <row r="305" spans="1:44" hidden="1" outlineLevel="1" x14ac:dyDescent="0.2">
      <c r="A305" t="s">
        <v>1125</v>
      </c>
      <c r="B305" s="9" t="s">
        <v>1073</v>
      </c>
      <c r="C305" s="1">
        <f t="shared" si="79"/>
        <v>21</v>
      </c>
      <c r="D305" s="7">
        <f t="shared" si="107"/>
        <v>2</v>
      </c>
      <c r="E305" s="7">
        <f t="shared" si="108"/>
        <v>1</v>
      </c>
      <c r="F305" s="7">
        <f t="shared" si="109"/>
        <v>0</v>
      </c>
      <c r="G305" s="1">
        <f t="shared" si="110"/>
        <v>13</v>
      </c>
      <c r="H305" s="2">
        <f t="shared" si="111"/>
        <v>0.61904761904761907</v>
      </c>
      <c r="I305" s="8"/>
      <c r="J305" s="2">
        <f t="shared" si="102"/>
        <v>0.19047619047619047</v>
      </c>
      <c r="K305" s="2">
        <f t="shared" si="103"/>
        <v>0.80952380952380953</v>
      </c>
      <c r="L305" s="2">
        <f t="shared" si="104"/>
        <v>0</v>
      </c>
      <c r="M305" s="2">
        <f t="shared" si="105"/>
        <v>0</v>
      </c>
      <c r="N305" s="1">
        <v>4</v>
      </c>
      <c r="O305" s="1">
        <v>17</v>
      </c>
      <c r="P305" s="1">
        <v>0</v>
      </c>
      <c r="W305" s="1">
        <v>0</v>
      </c>
      <c r="AG305" t="str">
        <f t="shared" si="81"/>
        <v>Drew</v>
      </c>
      <c r="AH305" t="s">
        <v>2417</v>
      </c>
      <c r="AI305">
        <v>2</v>
      </c>
      <c r="AK305" s="99">
        <v>23</v>
      </c>
      <c r="AL305" s="97">
        <v>19</v>
      </c>
      <c r="AM305" s="97">
        <v>80</v>
      </c>
      <c r="AN305" s="96">
        <v>18580</v>
      </c>
      <c r="AO305" s="96">
        <f t="shared" si="106"/>
        <v>23019</v>
      </c>
      <c r="AP305" t="s">
        <v>2522</v>
      </c>
      <c r="AQ305">
        <f t="shared" si="80"/>
        <v>2318580</v>
      </c>
    </row>
    <row r="306" spans="1:44" hidden="1" outlineLevel="1" x14ac:dyDescent="0.2">
      <c r="A306" t="s">
        <v>1725</v>
      </c>
      <c r="B306" s="9" t="s">
        <v>1073</v>
      </c>
      <c r="C306" s="1">
        <f t="shared" si="79"/>
        <v>2180</v>
      </c>
      <c r="D306" s="7">
        <f t="shared" si="107"/>
        <v>2</v>
      </c>
      <c r="E306" s="7">
        <f t="shared" si="108"/>
        <v>1</v>
      </c>
      <c r="F306" s="7">
        <f t="shared" si="109"/>
        <v>3</v>
      </c>
      <c r="G306" s="1">
        <f t="shared" si="110"/>
        <v>215</v>
      </c>
      <c r="H306" s="2">
        <f t="shared" si="111"/>
        <v>9.862385321100918E-2</v>
      </c>
      <c r="I306" s="8"/>
      <c r="J306" s="2">
        <f t="shared" si="102"/>
        <v>0.42477064220183486</v>
      </c>
      <c r="K306" s="2">
        <f t="shared" si="103"/>
        <v>0.523394495412844</v>
      </c>
      <c r="L306" s="2">
        <f t="shared" si="104"/>
        <v>5.1834862385321104E-2</v>
      </c>
      <c r="M306" s="2">
        <f t="shared" si="105"/>
        <v>-1.3877787807814457E-17</v>
      </c>
      <c r="N306" s="1">
        <v>926</v>
      </c>
      <c r="O306" s="1">
        <v>1141</v>
      </c>
      <c r="P306" s="1">
        <v>113</v>
      </c>
      <c r="W306" s="1">
        <v>0</v>
      </c>
      <c r="AG306" t="str">
        <f t="shared" si="81"/>
        <v>Durham</v>
      </c>
      <c r="AH306" t="s">
        <v>2243</v>
      </c>
      <c r="AI306">
        <v>2</v>
      </c>
      <c r="AK306" s="99">
        <v>23</v>
      </c>
      <c r="AL306" s="97">
        <v>1</v>
      </c>
      <c r="AM306" s="97">
        <v>10</v>
      </c>
      <c r="AN306" s="96">
        <v>19105</v>
      </c>
      <c r="AO306" s="96">
        <f t="shared" si="106"/>
        <v>23001</v>
      </c>
      <c r="AP306" t="s">
        <v>1274</v>
      </c>
      <c r="AQ306">
        <f t="shared" si="80"/>
        <v>2319105</v>
      </c>
    </row>
    <row r="307" spans="1:44" hidden="1" outlineLevel="1" x14ac:dyDescent="0.2">
      <c r="A307" t="s">
        <v>2114</v>
      </c>
      <c r="B307" s="9" t="s">
        <v>1073</v>
      </c>
      <c r="C307" s="1">
        <f t="shared" si="79"/>
        <v>108</v>
      </c>
      <c r="D307" s="7">
        <f t="shared" si="107"/>
        <v>2</v>
      </c>
      <c r="E307" s="7">
        <f t="shared" si="108"/>
        <v>1</v>
      </c>
      <c r="F307" s="7">
        <f t="shared" si="109"/>
        <v>3</v>
      </c>
      <c r="G307" s="1">
        <f t="shared" si="110"/>
        <v>20</v>
      </c>
      <c r="H307" s="2">
        <f t="shared" si="111"/>
        <v>0.18518518518518517</v>
      </c>
      <c r="I307" s="8"/>
      <c r="J307" s="2">
        <f t="shared" si="102"/>
        <v>0.37037037037037035</v>
      </c>
      <c r="K307" s="2">
        <f t="shared" si="103"/>
        <v>0.55555555555555558</v>
      </c>
      <c r="L307" s="2">
        <f t="shared" si="104"/>
        <v>7.407407407407407E-2</v>
      </c>
      <c r="M307" s="2">
        <f t="shared" si="105"/>
        <v>0</v>
      </c>
      <c r="N307" s="1">
        <v>40</v>
      </c>
      <c r="O307" s="1">
        <v>60</v>
      </c>
      <c r="P307" s="1">
        <v>8</v>
      </c>
      <c r="W307" s="1">
        <v>0</v>
      </c>
      <c r="AG307" t="str">
        <f t="shared" si="81"/>
        <v>Dyer Brook</v>
      </c>
      <c r="AH307" t="s">
        <v>872</v>
      </c>
      <c r="AI307">
        <v>2</v>
      </c>
      <c r="AK307" s="99">
        <v>23</v>
      </c>
      <c r="AL307" s="97">
        <v>3</v>
      </c>
      <c r="AM307" s="97">
        <v>75</v>
      </c>
      <c r="AN307" s="96">
        <v>19210</v>
      </c>
      <c r="AO307" s="96">
        <f t="shared" si="106"/>
        <v>23003</v>
      </c>
      <c r="AP307" t="s">
        <v>1274</v>
      </c>
      <c r="AQ307">
        <f t="shared" si="80"/>
        <v>2319210</v>
      </c>
    </row>
    <row r="308" spans="1:44" hidden="1" outlineLevel="1" x14ac:dyDescent="0.2">
      <c r="A308" t="s">
        <v>2717</v>
      </c>
      <c r="B308" s="9" t="s">
        <v>1073</v>
      </c>
      <c r="C308" s="1">
        <f>SUM(N308:AE308)</f>
        <v>30</v>
      </c>
      <c r="D308" s="7">
        <f>RANK(N308,(N308:AE308))</f>
        <v>2</v>
      </c>
      <c r="E308" s="7">
        <f>RANK(O308,(N308:AE308))</f>
        <v>1</v>
      </c>
      <c r="F308" s="7">
        <f>IF(P308&gt;0,RANK(P308,(N308:AE308)),0)</f>
        <v>3</v>
      </c>
      <c r="G308" s="1">
        <f>MAX(N308:P308)-LARGE(N308:P308,2)</f>
        <v>13</v>
      </c>
      <c r="H308" s="2">
        <f>G308/C308</f>
        <v>0.43333333333333335</v>
      </c>
      <c r="I308" s="8"/>
      <c r="J308" s="2">
        <f>IF(C308=0,"-",N308/C308)</f>
        <v>0.23333333333333334</v>
      </c>
      <c r="K308" s="2">
        <f>IF(C308=0,"-",O308/C308)</f>
        <v>0.66666666666666663</v>
      </c>
      <c r="L308" s="2">
        <f>IF(C308=0,"-",P308/C308)</f>
        <v>0.1</v>
      </c>
      <c r="M308" s="2">
        <f>IF(C308=0,"-",(1-J308-K308-L308))</f>
        <v>-2.7755575615628914E-17</v>
      </c>
      <c r="N308" s="1">
        <v>7</v>
      </c>
      <c r="O308" s="1">
        <v>20</v>
      </c>
      <c r="P308" s="1">
        <v>3</v>
      </c>
      <c r="W308" s="1">
        <v>0</v>
      </c>
      <c r="AG308" t="str">
        <f t="shared" si="81"/>
        <v>E</v>
      </c>
      <c r="AH308" t="s">
        <v>872</v>
      </c>
      <c r="AI308">
        <v>2</v>
      </c>
      <c r="AK308" s="99">
        <v>23</v>
      </c>
      <c r="AL308" s="97">
        <v>3</v>
      </c>
      <c r="AN308" s="96">
        <v>19300</v>
      </c>
      <c r="AO308" s="96">
        <v>23003</v>
      </c>
      <c r="AP308" t="s">
        <v>408</v>
      </c>
      <c r="AQ308">
        <f t="shared" si="80"/>
        <v>2319300</v>
      </c>
      <c r="AR308" s="1"/>
    </row>
    <row r="309" spans="1:44" hidden="1" outlineLevel="1" x14ac:dyDescent="0.2">
      <c r="A309" t="s">
        <v>779</v>
      </c>
      <c r="B309" s="9" t="s">
        <v>1073</v>
      </c>
      <c r="C309" s="1">
        <f t="shared" si="79"/>
        <v>356</v>
      </c>
      <c r="D309" s="7">
        <f t="shared" si="107"/>
        <v>1</v>
      </c>
      <c r="E309" s="7">
        <f t="shared" si="108"/>
        <v>2</v>
      </c>
      <c r="F309" s="7">
        <f t="shared" si="109"/>
        <v>3</v>
      </c>
      <c r="G309" s="1">
        <f t="shared" si="110"/>
        <v>16</v>
      </c>
      <c r="H309" s="2">
        <f t="shared" si="111"/>
        <v>4.49438202247191E-2</v>
      </c>
      <c r="I309" s="8"/>
      <c r="J309" s="2">
        <f t="shared" si="102"/>
        <v>0.4859550561797753</v>
      </c>
      <c r="K309" s="2">
        <f t="shared" si="103"/>
        <v>0.4410112359550562</v>
      </c>
      <c r="L309" s="2">
        <f t="shared" si="104"/>
        <v>7.3033707865168537E-2</v>
      </c>
      <c r="M309" s="2">
        <f t="shared" si="105"/>
        <v>-4.163336342344337E-17</v>
      </c>
      <c r="N309" s="1">
        <v>173</v>
      </c>
      <c r="O309" s="1">
        <v>157</v>
      </c>
      <c r="P309" s="1">
        <v>26</v>
      </c>
      <c r="W309" s="1">
        <v>0</v>
      </c>
      <c r="AG309" t="str">
        <f t="shared" si="81"/>
        <v>Eagle Lake</v>
      </c>
      <c r="AH309" t="s">
        <v>872</v>
      </c>
      <c r="AI309">
        <v>2</v>
      </c>
      <c r="AK309" s="99">
        <v>23</v>
      </c>
      <c r="AL309" s="97">
        <v>3</v>
      </c>
      <c r="AM309" s="97">
        <v>85</v>
      </c>
      <c r="AN309" s="96">
        <v>19420</v>
      </c>
      <c r="AO309" s="96">
        <f t="shared" si="106"/>
        <v>23003</v>
      </c>
      <c r="AP309" t="s">
        <v>1274</v>
      </c>
      <c r="AQ309">
        <f t="shared" si="80"/>
        <v>2319420</v>
      </c>
    </row>
    <row r="310" spans="1:44" hidden="1" outlineLevel="1" x14ac:dyDescent="0.2">
      <c r="A310" t="s">
        <v>958</v>
      </c>
      <c r="B310" s="9" t="s">
        <v>1073</v>
      </c>
      <c r="C310" s="1">
        <f t="shared" si="79"/>
        <v>565</v>
      </c>
      <c r="D310" s="7">
        <f t="shared" si="107"/>
        <v>2</v>
      </c>
      <c r="E310" s="7">
        <f t="shared" si="108"/>
        <v>1</v>
      </c>
      <c r="F310" s="7">
        <f t="shared" si="109"/>
        <v>3</v>
      </c>
      <c r="G310" s="1">
        <f t="shared" si="110"/>
        <v>32</v>
      </c>
      <c r="H310" s="2">
        <f t="shared" si="111"/>
        <v>5.663716814159292E-2</v>
      </c>
      <c r="I310" s="8"/>
      <c r="J310" s="2">
        <f t="shared" si="102"/>
        <v>0.44424778761061945</v>
      </c>
      <c r="K310" s="2">
        <f t="shared" si="103"/>
        <v>0.50088495575221237</v>
      </c>
      <c r="L310" s="2">
        <f t="shared" si="104"/>
        <v>5.4867256637168141E-2</v>
      </c>
      <c r="M310" s="2">
        <f t="shared" si="105"/>
        <v>4.163336342344337E-17</v>
      </c>
      <c r="N310" s="1">
        <v>251</v>
      </c>
      <c r="O310" s="1">
        <v>283</v>
      </c>
      <c r="P310" s="1">
        <v>31</v>
      </c>
      <c r="W310" s="1">
        <v>0</v>
      </c>
      <c r="AG310" t="str">
        <f t="shared" si="81"/>
        <v>East Machias</v>
      </c>
      <c r="AH310" t="s">
        <v>257</v>
      </c>
      <c r="AI310">
        <v>2</v>
      </c>
      <c r="AK310" s="99">
        <v>23</v>
      </c>
      <c r="AL310" s="97">
        <v>29</v>
      </c>
      <c r="AM310" s="97">
        <v>95</v>
      </c>
      <c r="AN310" s="96">
        <v>20960</v>
      </c>
      <c r="AO310" s="96">
        <f t="shared" si="106"/>
        <v>23029</v>
      </c>
      <c r="AP310" t="s">
        <v>1274</v>
      </c>
      <c r="AQ310">
        <f t="shared" si="80"/>
        <v>2320960</v>
      </c>
    </row>
    <row r="311" spans="1:44" hidden="1" outlineLevel="1" x14ac:dyDescent="0.2">
      <c r="A311" t="s">
        <v>401</v>
      </c>
      <c r="B311" s="9" t="s">
        <v>1073</v>
      </c>
      <c r="C311" s="1">
        <f t="shared" si="79"/>
        <v>770</v>
      </c>
      <c r="D311" s="7">
        <f t="shared" si="107"/>
        <v>2</v>
      </c>
      <c r="E311" s="7">
        <f t="shared" si="108"/>
        <v>1</v>
      </c>
      <c r="F311" s="7">
        <f t="shared" si="109"/>
        <v>3</v>
      </c>
      <c r="G311" s="1">
        <f t="shared" si="110"/>
        <v>5</v>
      </c>
      <c r="H311" s="2">
        <f t="shared" si="111"/>
        <v>6.4935064935064939E-3</v>
      </c>
      <c r="I311" s="8"/>
      <c r="J311" s="2">
        <f t="shared" si="102"/>
        <v>0.47142857142857142</v>
      </c>
      <c r="K311" s="2">
        <f t="shared" si="103"/>
        <v>0.47792207792207791</v>
      </c>
      <c r="L311" s="2">
        <f t="shared" si="104"/>
        <v>5.0649350649350652E-2</v>
      </c>
      <c r="M311" s="2">
        <f t="shared" si="105"/>
        <v>1.3877787807814457E-17</v>
      </c>
      <c r="N311" s="1">
        <v>363</v>
      </c>
      <c r="O311" s="1">
        <v>368</v>
      </c>
      <c r="P311" s="1">
        <v>39</v>
      </c>
      <c r="W311" s="1">
        <v>0</v>
      </c>
      <c r="AG311" t="str">
        <f t="shared" si="81"/>
        <v>East Millinocket</v>
      </c>
      <c r="AH311" t="s">
        <v>2417</v>
      </c>
      <c r="AI311">
        <v>2</v>
      </c>
      <c r="AK311" s="99">
        <v>23</v>
      </c>
      <c r="AL311" s="97">
        <v>19</v>
      </c>
      <c r="AM311" s="97">
        <v>85</v>
      </c>
      <c r="AN311" s="96">
        <v>21030</v>
      </c>
      <c r="AO311" s="96">
        <f t="shared" si="106"/>
        <v>23019</v>
      </c>
      <c r="AP311" t="s">
        <v>1274</v>
      </c>
      <c r="AQ311">
        <f t="shared" si="80"/>
        <v>2321030</v>
      </c>
    </row>
    <row r="312" spans="1:44" hidden="1" outlineLevel="1" x14ac:dyDescent="0.2">
      <c r="A312" t="s">
        <v>2115</v>
      </c>
      <c r="B312" s="9" t="s">
        <v>1073</v>
      </c>
      <c r="C312" s="1">
        <f t="shared" si="79"/>
        <v>156</v>
      </c>
      <c r="D312" s="7">
        <f t="shared" si="107"/>
        <v>2</v>
      </c>
      <c r="E312" s="7">
        <f t="shared" si="108"/>
        <v>1</v>
      </c>
      <c r="F312" s="7">
        <f t="shared" si="109"/>
        <v>3</v>
      </c>
      <c r="G312" s="1">
        <f t="shared" si="110"/>
        <v>43</v>
      </c>
      <c r="H312" s="2">
        <f t="shared" si="111"/>
        <v>0.27564102564102566</v>
      </c>
      <c r="I312" s="8"/>
      <c r="J312" s="2">
        <f t="shared" si="102"/>
        <v>0.32051282051282054</v>
      </c>
      <c r="K312" s="2">
        <f t="shared" si="103"/>
        <v>0.59615384615384615</v>
      </c>
      <c r="L312" s="2">
        <f t="shared" si="104"/>
        <v>8.3333333333333329E-2</v>
      </c>
      <c r="M312" s="2">
        <f t="shared" si="105"/>
        <v>4.163336342344337E-17</v>
      </c>
      <c r="N312" s="1">
        <v>50</v>
      </c>
      <c r="O312" s="1">
        <v>93</v>
      </c>
      <c r="P312" s="1">
        <v>13</v>
      </c>
      <c r="W312" s="1">
        <v>0</v>
      </c>
      <c r="AG312" t="str">
        <f t="shared" si="81"/>
        <v>Eastbrook</v>
      </c>
      <c r="AH312" t="s">
        <v>682</v>
      </c>
      <c r="AI312">
        <v>2</v>
      </c>
      <c r="AK312" s="99">
        <v>23</v>
      </c>
      <c r="AL312" s="97">
        <v>9</v>
      </c>
      <c r="AM312" s="97">
        <v>60</v>
      </c>
      <c r="AN312" s="96">
        <v>19770</v>
      </c>
      <c r="AO312" s="96">
        <f t="shared" si="106"/>
        <v>23009</v>
      </c>
      <c r="AP312" t="s">
        <v>1274</v>
      </c>
      <c r="AQ312">
        <f t="shared" si="80"/>
        <v>2319770</v>
      </c>
    </row>
    <row r="313" spans="1:44" hidden="1" outlineLevel="1" x14ac:dyDescent="0.2">
      <c r="A313" t="s">
        <v>899</v>
      </c>
      <c r="B313" s="9" t="s">
        <v>1073</v>
      </c>
      <c r="C313" s="1">
        <f t="shared" si="79"/>
        <v>571</v>
      </c>
      <c r="D313" s="7">
        <f t="shared" si="107"/>
        <v>2</v>
      </c>
      <c r="E313" s="7">
        <f t="shared" si="108"/>
        <v>1</v>
      </c>
      <c r="F313" s="7">
        <f t="shared" si="109"/>
        <v>3</v>
      </c>
      <c r="G313" s="1">
        <f t="shared" si="110"/>
        <v>153</v>
      </c>
      <c r="H313" s="2">
        <f t="shared" si="111"/>
        <v>0.26795096322241679</v>
      </c>
      <c r="I313" s="8"/>
      <c r="J313" s="2">
        <f t="shared" si="102"/>
        <v>0.32224168126094571</v>
      </c>
      <c r="K313" s="2">
        <f t="shared" si="103"/>
        <v>0.59019264448336251</v>
      </c>
      <c r="L313" s="2">
        <f t="shared" si="104"/>
        <v>8.7565674255691769E-2</v>
      </c>
      <c r="M313" s="2">
        <f t="shared" si="105"/>
        <v>6.9388939039072284E-17</v>
      </c>
      <c r="N313" s="1">
        <v>184</v>
      </c>
      <c r="O313" s="1">
        <v>337</v>
      </c>
      <c r="P313" s="1">
        <v>50</v>
      </c>
      <c r="W313" s="1">
        <v>0</v>
      </c>
      <c r="AG313" t="str">
        <f t="shared" si="81"/>
        <v>Easton</v>
      </c>
      <c r="AH313" t="s">
        <v>872</v>
      </c>
      <c r="AI313">
        <v>2</v>
      </c>
      <c r="AK313" s="99">
        <v>23</v>
      </c>
      <c r="AL313" s="97">
        <v>3</v>
      </c>
      <c r="AM313" s="97">
        <v>90</v>
      </c>
      <c r="AN313" s="96">
        <v>21380</v>
      </c>
      <c r="AO313" s="96">
        <f t="shared" si="106"/>
        <v>23003</v>
      </c>
      <c r="AP313" t="s">
        <v>1274</v>
      </c>
      <c r="AQ313">
        <f t="shared" si="80"/>
        <v>2321380</v>
      </c>
    </row>
    <row r="314" spans="1:44" hidden="1" outlineLevel="1" x14ac:dyDescent="0.2">
      <c r="A314" t="s">
        <v>613</v>
      </c>
      <c r="B314" s="9" t="s">
        <v>1073</v>
      </c>
      <c r="C314" s="1">
        <f t="shared" si="79"/>
        <v>676</v>
      </c>
      <c r="D314" s="7">
        <f t="shared" si="107"/>
        <v>1</v>
      </c>
      <c r="E314" s="7">
        <f t="shared" si="108"/>
        <v>2</v>
      </c>
      <c r="F314" s="7">
        <f t="shared" si="109"/>
        <v>3</v>
      </c>
      <c r="G314" s="1">
        <f t="shared" si="110"/>
        <v>185</v>
      </c>
      <c r="H314" s="2">
        <f t="shared" si="111"/>
        <v>0.27366863905325445</v>
      </c>
      <c r="I314" s="8"/>
      <c r="J314" s="2">
        <f t="shared" si="102"/>
        <v>0.60798816568047342</v>
      </c>
      <c r="K314" s="2">
        <f t="shared" si="103"/>
        <v>0.33431952662721892</v>
      </c>
      <c r="L314" s="2">
        <f t="shared" si="104"/>
        <v>5.7692307692307696E-2</v>
      </c>
      <c r="M314" s="2">
        <f t="shared" si="105"/>
        <v>-4.163336342344337E-17</v>
      </c>
      <c r="N314" s="1">
        <v>411</v>
      </c>
      <c r="O314" s="1">
        <v>226</v>
      </c>
      <c r="P314" s="1">
        <v>39</v>
      </c>
      <c r="W314" s="1">
        <v>0</v>
      </c>
      <c r="AG314" t="str">
        <f t="shared" si="81"/>
        <v>Eastport</v>
      </c>
      <c r="AH314" t="s">
        <v>257</v>
      </c>
      <c r="AI314">
        <v>2</v>
      </c>
      <c r="AK314" s="99">
        <v>23</v>
      </c>
      <c r="AL314" s="97">
        <v>29</v>
      </c>
      <c r="AM314" s="97">
        <v>100</v>
      </c>
      <c r="AN314" s="96">
        <v>21730</v>
      </c>
      <c r="AO314" s="96">
        <f t="shared" si="106"/>
        <v>23029</v>
      </c>
      <c r="AP314" t="s">
        <v>931</v>
      </c>
      <c r="AQ314">
        <f t="shared" si="80"/>
        <v>2321730</v>
      </c>
    </row>
    <row r="315" spans="1:44" hidden="1" outlineLevel="1" x14ac:dyDescent="0.2">
      <c r="A315" t="s">
        <v>614</v>
      </c>
      <c r="B315" s="9" t="s">
        <v>1073</v>
      </c>
      <c r="C315" s="1">
        <f t="shared" si="79"/>
        <v>1108</v>
      </c>
      <c r="D315" s="7">
        <f t="shared" si="107"/>
        <v>2</v>
      </c>
      <c r="E315" s="7">
        <f t="shared" si="108"/>
        <v>1</v>
      </c>
      <c r="F315" s="7">
        <f t="shared" si="109"/>
        <v>3</v>
      </c>
      <c r="G315" s="1">
        <f t="shared" si="110"/>
        <v>231</v>
      </c>
      <c r="H315" s="2">
        <f t="shared" si="111"/>
        <v>0.20848375451263537</v>
      </c>
      <c r="I315" s="8"/>
      <c r="J315" s="2">
        <f t="shared" si="102"/>
        <v>0.36010830324909748</v>
      </c>
      <c r="K315" s="2">
        <f t="shared" si="103"/>
        <v>0.56859205776173283</v>
      </c>
      <c r="L315" s="2">
        <f t="shared" si="104"/>
        <v>7.1299638989169675E-2</v>
      </c>
      <c r="M315" s="2">
        <f t="shared" si="105"/>
        <v>1.3877787807814457E-17</v>
      </c>
      <c r="N315" s="1">
        <v>399</v>
      </c>
      <c r="O315" s="1">
        <v>630</v>
      </c>
      <c r="P315" s="1">
        <v>79</v>
      </c>
      <c r="W315" s="1">
        <v>0</v>
      </c>
      <c r="AG315" t="str">
        <f t="shared" si="81"/>
        <v>Eddington</v>
      </c>
      <c r="AH315" t="s">
        <v>2417</v>
      </c>
      <c r="AI315">
        <v>2</v>
      </c>
      <c r="AK315" s="99">
        <v>23</v>
      </c>
      <c r="AL315" s="97">
        <v>19</v>
      </c>
      <c r="AM315" s="97">
        <v>90</v>
      </c>
      <c r="AN315" s="96">
        <v>22535</v>
      </c>
      <c r="AO315" s="96">
        <f t="shared" si="106"/>
        <v>23019</v>
      </c>
      <c r="AP315" t="s">
        <v>1274</v>
      </c>
      <c r="AQ315">
        <f t="shared" si="80"/>
        <v>2322535</v>
      </c>
    </row>
    <row r="316" spans="1:44" hidden="1" outlineLevel="1" x14ac:dyDescent="0.2">
      <c r="A316" t="s">
        <v>330</v>
      </c>
      <c r="B316" s="9" t="s">
        <v>1073</v>
      </c>
      <c r="C316" s="1">
        <f t="shared" si="79"/>
        <v>705</v>
      </c>
      <c r="D316" s="7">
        <f t="shared" si="107"/>
        <v>1</v>
      </c>
      <c r="E316" s="7">
        <f t="shared" si="108"/>
        <v>2</v>
      </c>
      <c r="F316" s="7">
        <f t="shared" si="109"/>
        <v>3</v>
      </c>
      <c r="G316" s="1">
        <f t="shared" si="110"/>
        <v>80</v>
      </c>
      <c r="H316" s="2">
        <f t="shared" si="111"/>
        <v>0.11347517730496454</v>
      </c>
      <c r="I316" s="8"/>
      <c r="J316" s="2">
        <f t="shared" si="102"/>
        <v>0.53475177304964538</v>
      </c>
      <c r="K316" s="2">
        <f t="shared" si="103"/>
        <v>0.42127659574468085</v>
      </c>
      <c r="L316" s="2">
        <f t="shared" si="104"/>
        <v>4.397163120567376E-2</v>
      </c>
      <c r="M316" s="2">
        <f t="shared" si="105"/>
        <v>6.9388939039072284E-18</v>
      </c>
      <c r="N316" s="1">
        <v>377</v>
      </c>
      <c r="O316" s="1">
        <v>297</v>
      </c>
      <c r="P316" s="1">
        <v>31</v>
      </c>
      <c r="W316" s="1">
        <v>0</v>
      </c>
      <c r="AG316" t="str">
        <f t="shared" si="81"/>
        <v>Edgecomb</v>
      </c>
      <c r="AH316" t="s">
        <v>600</v>
      </c>
      <c r="AI316">
        <v>1</v>
      </c>
      <c r="AK316" s="99">
        <v>23</v>
      </c>
      <c r="AL316" s="97">
        <v>15</v>
      </c>
      <c r="AM316" s="97">
        <v>40</v>
      </c>
      <c r="AN316" s="96">
        <v>22675</v>
      </c>
      <c r="AO316" s="96">
        <f t="shared" si="106"/>
        <v>23015</v>
      </c>
      <c r="AP316" t="s">
        <v>1274</v>
      </c>
      <c r="AQ316">
        <f t="shared" si="80"/>
        <v>2322675</v>
      </c>
    </row>
    <row r="317" spans="1:44" hidden="1" outlineLevel="1" x14ac:dyDescent="0.2">
      <c r="A317" t="s">
        <v>186</v>
      </c>
      <c r="B317" s="9" t="s">
        <v>1073</v>
      </c>
      <c r="C317" s="1">
        <f t="shared" si="79"/>
        <v>67</v>
      </c>
      <c r="D317" s="7">
        <f t="shared" si="107"/>
        <v>2</v>
      </c>
      <c r="E317" s="7">
        <f t="shared" si="108"/>
        <v>1</v>
      </c>
      <c r="F317" s="7">
        <f t="shared" si="109"/>
        <v>3</v>
      </c>
      <c r="G317" s="1">
        <f t="shared" si="110"/>
        <v>17</v>
      </c>
      <c r="H317" s="2">
        <f t="shared" si="111"/>
        <v>0.2537313432835821</v>
      </c>
      <c r="I317" s="8"/>
      <c r="J317" s="2">
        <f t="shared" si="102"/>
        <v>0.35820895522388058</v>
      </c>
      <c r="K317" s="2">
        <f t="shared" si="103"/>
        <v>0.61194029850746268</v>
      </c>
      <c r="L317" s="2">
        <f t="shared" si="104"/>
        <v>2.9850746268656716E-2</v>
      </c>
      <c r="M317" s="2">
        <f t="shared" si="105"/>
        <v>8.6736173798840355E-17</v>
      </c>
      <c r="N317" s="1">
        <v>24</v>
      </c>
      <c r="O317" s="1">
        <v>41</v>
      </c>
      <c r="P317" s="1">
        <v>2</v>
      </c>
      <c r="W317" s="1">
        <v>0</v>
      </c>
      <c r="AG317" t="str">
        <f t="shared" si="81"/>
        <v>Edinburg</v>
      </c>
      <c r="AH317" t="s">
        <v>2417</v>
      </c>
      <c r="AI317">
        <v>2</v>
      </c>
      <c r="AK317" s="99">
        <v>23</v>
      </c>
      <c r="AL317" s="97">
        <v>19</v>
      </c>
      <c r="AM317" s="97">
        <v>95</v>
      </c>
      <c r="AN317" s="96">
        <v>22710</v>
      </c>
      <c r="AO317" s="96">
        <f t="shared" si="106"/>
        <v>23019</v>
      </c>
      <c r="AP317" t="s">
        <v>1274</v>
      </c>
      <c r="AQ317">
        <f t="shared" si="80"/>
        <v>2322710</v>
      </c>
    </row>
    <row r="318" spans="1:44" hidden="1" outlineLevel="1" x14ac:dyDescent="0.2">
      <c r="A318" t="s">
        <v>1207</v>
      </c>
      <c r="B318" s="9" t="s">
        <v>1073</v>
      </c>
      <c r="C318" s="1">
        <f t="shared" si="79"/>
        <v>3637</v>
      </c>
      <c r="D318" s="7">
        <f t="shared" si="107"/>
        <v>1</v>
      </c>
      <c r="E318" s="7">
        <f t="shared" si="108"/>
        <v>2</v>
      </c>
      <c r="F318" s="7">
        <f t="shared" si="109"/>
        <v>3</v>
      </c>
      <c r="G318" s="1">
        <f t="shared" si="110"/>
        <v>646</v>
      </c>
      <c r="H318" s="2">
        <f t="shared" si="111"/>
        <v>0.17761891668957933</v>
      </c>
      <c r="I318" s="8"/>
      <c r="J318" s="2">
        <f t="shared" si="102"/>
        <v>0.56200164971130051</v>
      </c>
      <c r="K318" s="2">
        <f t="shared" si="103"/>
        <v>0.38438273302172121</v>
      </c>
      <c r="L318" s="2">
        <f t="shared" si="104"/>
        <v>5.3615617266978277E-2</v>
      </c>
      <c r="M318" s="2">
        <f t="shared" si="105"/>
        <v>0</v>
      </c>
      <c r="N318" s="1">
        <v>2044</v>
      </c>
      <c r="O318" s="1">
        <v>1398</v>
      </c>
      <c r="P318" s="1">
        <v>195</v>
      </c>
      <c r="W318" s="1">
        <v>0</v>
      </c>
      <c r="AG318" t="str">
        <f t="shared" si="81"/>
        <v>Eliot</v>
      </c>
      <c r="AH318" t="s">
        <v>492</v>
      </c>
      <c r="AI318">
        <v>1</v>
      </c>
      <c r="AK318" s="99">
        <v>23</v>
      </c>
      <c r="AL318" s="97">
        <v>31</v>
      </c>
      <c r="AM318" s="97">
        <v>45</v>
      </c>
      <c r="AN318" s="96">
        <v>22955</v>
      </c>
      <c r="AO318" s="96">
        <f t="shared" si="106"/>
        <v>23031</v>
      </c>
      <c r="AP318" t="s">
        <v>1274</v>
      </c>
      <c r="AQ318">
        <f t="shared" si="80"/>
        <v>2322955</v>
      </c>
    </row>
    <row r="319" spans="1:44" hidden="1" outlineLevel="1" x14ac:dyDescent="0.2">
      <c r="A319" t="s">
        <v>2718</v>
      </c>
      <c r="B319" s="9" t="s">
        <v>1073</v>
      </c>
      <c r="C319" s="1">
        <f>SUM(N319:AE319)</f>
        <v>15</v>
      </c>
      <c r="D319" s="7">
        <f>RANK(N319,(N319:AE319))</f>
        <v>1</v>
      </c>
      <c r="E319" s="7">
        <f>RANK(O319,(N319:AE319))</f>
        <v>2</v>
      </c>
      <c r="F319" s="7">
        <f>IF(P319&gt;0,RANK(P319,(N319:AE319)),0)</f>
        <v>0</v>
      </c>
      <c r="G319" s="1">
        <f>MAX(N319:P319)-LARGE(N319:P319,2)</f>
        <v>5</v>
      </c>
      <c r="H319" s="2">
        <f>G319/C319</f>
        <v>0.33333333333333331</v>
      </c>
      <c r="I319" s="8"/>
      <c r="J319" s="2">
        <f>IF(C319=0,"-",N319/C319)</f>
        <v>0.66666666666666663</v>
      </c>
      <c r="K319" s="2">
        <f>IF(C319=0,"-",O319/C319)</f>
        <v>0.33333333333333331</v>
      </c>
      <c r="L319" s="2">
        <f>IF(C319=0,"-",P319/C319)</f>
        <v>0</v>
      </c>
      <c r="M319" s="2">
        <f>IF(C319=0,"-",(1-J319-K319-L319))</f>
        <v>5.5511151231257827E-17</v>
      </c>
      <c r="N319" s="1">
        <v>10</v>
      </c>
      <c r="O319" s="1">
        <v>5</v>
      </c>
      <c r="P319" s="1">
        <v>0</v>
      </c>
      <c r="W319" s="1">
        <v>0</v>
      </c>
      <c r="AG319" t="str">
        <f t="shared" si="81"/>
        <v>Elliottsville</v>
      </c>
      <c r="AH319" t="s">
        <v>1515</v>
      </c>
      <c r="AI319">
        <v>2</v>
      </c>
      <c r="AK319" s="99">
        <v>23</v>
      </c>
      <c r="AL319" s="97">
        <v>21</v>
      </c>
      <c r="AN319" s="96">
        <v>23100</v>
      </c>
      <c r="AO319" s="96">
        <v>23021</v>
      </c>
      <c r="AP319" t="s">
        <v>408</v>
      </c>
      <c r="AQ319">
        <f t="shared" si="80"/>
        <v>2323100</v>
      </c>
      <c r="AR319" s="1"/>
    </row>
    <row r="320" spans="1:44" hidden="1" outlineLevel="1" x14ac:dyDescent="0.2">
      <c r="A320" t="s">
        <v>2185</v>
      </c>
      <c r="B320" s="9" t="s">
        <v>1073</v>
      </c>
      <c r="C320" s="1">
        <f t="shared" si="79"/>
        <v>3668</v>
      </c>
      <c r="D320" s="7">
        <f t="shared" si="107"/>
        <v>1</v>
      </c>
      <c r="E320" s="7">
        <f t="shared" si="108"/>
        <v>2</v>
      </c>
      <c r="F320" s="7">
        <f t="shared" si="109"/>
        <v>3</v>
      </c>
      <c r="G320" s="1">
        <f t="shared" si="110"/>
        <v>49</v>
      </c>
      <c r="H320" s="2">
        <f t="shared" si="111"/>
        <v>1.3358778625954198E-2</v>
      </c>
      <c r="I320" s="8"/>
      <c r="J320" s="2">
        <f t="shared" si="102"/>
        <v>0.47628135223555068</v>
      </c>
      <c r="K320" s="2">
        <f t="shared" si="103"/>
        <v>0.46292257360959649</v>
      </c>
      <c r="L320" s="2">
        <f t="shared" si="104"/>
        <v>6.0796074154852782E-2</v>
      </c>
      <c r="M320" s="2">
        <f t="shared" si="105"/>
        <v>4.8572257327350599E-17</v>
      </c>
      <c r="N320" s="1">
        <v>1747</v>
      </c>
      <c r="O320" s="1">
        <v>1698</v>
      </c>
      <c r="P320" s="1">
        <v>223</v>
      </c>
      <c r="W320" s="1">
        <v>0</v>
      </c>
      <c r="AG320" t="str">
        <f t="shared" si="81"/>
        <v>Ellsworth</v>
      </c>
      <c r="AH320" t="s">
        <v>682</v>
      </c>
      <c r="AI320">
        <v>2</v>
      </c>
      <c r="AK320" s="99">
        <v>23</v>
      </c>
      <c r="AL320" s="97">
        <v>9</v>
      </c>
      <c r="AM320" s="97">
        <v>65</v>
      </c>
      <c r="AN320" s="96">
        <v>23200</v>
      </c>
      <c r="AO320" s="96">
        <f t="shared" si="106"/>
        <v>23009</v>
      </c>
      <c r="AP320" t="s">
        <v>931</v>
      </c>
      <c r="AQ320">
        <f t="shared" si="80"/>
        <v>2323200</v>
      </c>
    </row>
    <row r="321" spans="1:43" hidden="1" outlineLevel="1" x14ac:dyDescent="0.2">
      <c r="A321" t="s">
        <v>1870</v>
      </c>
      <c r="B321" s="9" t="s">
        <v>1073</v>
      </c>
      <c r="C321" s="1">
        <f t="shared" si="79"/>
        <v>437</v>
      </c>
      <c r="D321" s="7">
        <f t="shared" si="107"/>
        <v>2</v>
      </c>
      <c r="E321" s="7">
        <f t="shared" si="108"/>
        <v>1</v>
      </c>
      <c r="F321" s="7">
        <f t="shared" si="109"/>
        <v>3</v>
      </c>
      <c r="G321" s="1">
        <f t="shared" si="110"/>
        <v>61</v>
      </c>
      <c r="H321" s="2">
        <f t="shared" si="111"/>
        <v>0.13958810068649885</v>
      </c>
      <c r="I321" s="8"/>
      <c r="J321" s="2">
        <f t="shared" si="102"/>
        <v>0.39816933638443935</v>
      </c>
      <c r="K321" s="2">
        <f t="shared" si="103"/>
        <v>0.53775743707093826</v>
      </c>
      <c r="L321" s="2">
        <f t="shared" si="104"/>
        <v>6.4073226544622428E-2</v>
      </c>
      <c r="M321" s="2">
        <f t="shared" si="105"/>
        <v>-9.7144514654701197E-17</v>
      </c>
      <c r="N321" s="1">
        <v>174</v>
      </c>
      <c r="O321" s="1">
        <v>235</v>
      </c>
      <c r="P321" s="1">
        <v>28</v>
      </c>
      <c r="W321" s="1">
        <v>0</v>
      </c>
      <c r="AG321" t="str">
        <f t="shared" si="81"/>
        <v>Embden</v>
      </c>
      <c r="AH321" t="s">
        <v>1616</v>
      </c>
      <c r="AI321">
        <v>2</v>
      </c>
      <c r="AK321" s="99">
        <v>23</v>
      </c>
      <c r="AL321" s="97">
        <v>25</v>
      </c>
      <c r="AM321" s="97">
        <v>55</v>
      </c>
      <c r="AN321" s="96">
        <v>23410</v>
      </c>
      <c r="AO321" s="96">
        <f t="shared" si="106"/>
        <v>23025</v>
      </c>
      <c r="AP321" t="s">
        <v>1274</v>
      </c>
      <c r="AQ321">
        <f t="shared" ref="AQ321:AQ384" si="112">AK321*100000+AN321</f>
        <v>2323410</v>
      </c>
    </row>
    <row r="322" spans="1:43" hidden="1" outlineLevel="1" x14ac:dyDescent="0.2">
      <c r="A322" t="s">
        <v>835</v>
      </c>
      <c r="B322" s="9" t="s">
        <v>1073</v>
      </c>
      <c r="C322" s="1">
        <f t="shared" ref="C322:C385" si="113">SUM(N322:AE322)</f>
        <v>636</v>
      </c>
      <c r="D322" s="7">
        <f t="shared" si="107"/>
        <v>2</v>
      </c>
      <c r="E322" s="7">
        <f t="shared" si="108"/>
        <v>1</v>
      </c>
      <c r="F322" s="7">
        <f t="shared" si="109"/>
        <v>3</v>
      </c>
      <c r="G322" s="1">
        <f t="shared" si="110"/>
        <v>143</v>
      </c>
      <c r="H322" s="2">
        <f t="shared" si="111"/>
        <v>0.22484276729559749</v>
      </c>
      <c r="I322" s="8"/>
      <c r="J322" s="2">
        <f t="shared" si="102"/>
        <v>0.35377358490566035</v>
      </c>
      <c r="K322" s="2">
        <f t="shared" si="103"/>
        <v>0.57861635220125784</v>
      </c>
      <c r="L322" s="2">
        <f t="shared" si="104"/>
        <v>6.761006289308176E-2</v>
      </c>
      <c r="M322" s="2">
        <f t="shared" si="105"/>
        <v>4.163336342344337E-17</v>
      </c>
      <c r="N322" s="1">
        <v>225</v>
      </c>
      <c r="O322" s="1">
        <v>368</v>
      </c>
      <c r="P322" s="1">
        <v>43</v>
      </c>
      <c r="W322" s="1">
        <v>0</v>
      </c>
      <c r="AG322" t="str">
        <f t="shared" si="81"/>
        <v>Enfield</v>
      </c>
      <c r="AH322" t="s">
        <v>2417</v>
      </c>
      <c r="AI322">
        <v>2</v>
      </c>
      <c r="AK322" s="99">
        <v>23</v>
      </c>
      <c r="AL322" s="97">
        <v>19</v>
      </c>
      <c r="AM322" s="97">
        <v>100</v>
      </c>
      <c r="AN322" s="96">
        <v>23620</v>
      </c>
      <c r="AO322" s="96">
        <f t="shared" si="106"/>
        <v>23019</v>
      </c>
      <c r="AP322" t="s">
        <v>1274</v>
      </c>
      <c r="AQ322">
        <f t="shared" si="112"/>
        <v>2323620</v>
      </c>
    </row>
    <row r="323" spans="1:43" hidden="1" outlineLevel="1" x14ac:dyDescent="0.2">
      <c r="A323" t="s">
        <v>1871</v>
      </c>
      <c r="B323" s="9" t="s">
        <v>1073</v>
      </c>
      <c r="C323" s="1">
        <f t="shared" si="113"/>
        <v>523</v>
      </c>
      <c r="D323" s="7">
        <f t="shared" si="107"/>
        <v>2</v>
      </c>
      <c r="E323" s="7">
        <f t="shared" si="108"/>
        <v>1</v>
      </c>
      <c r="F323" s="7">
        <f t="shared" si="109"/>
        <v>3</v>
      </c>
      <c r="G323" s="1">
        <f t="shared" si="110"/>
        <v>147</v>
      </c>
      <c r="H323" s="2">
        <f t="shared" si="111"/>
        <v>0.28107074569789675</v>
      </c>
      <c r="I323" s="8"/>
      <c r="J323" s="2">
        <f t="shared" si="102"/>
        <v>0.33652007648183557</v>
      </c>
      <c r="K323" s="2">
        <f t="shared" si="103"/>
        <v>0.61759082217973227</v>
      </c>
      <c r="L323" s="2">
        <f t="shared" si="104"/>
        <v>4.5889101338432124E-2</v>
      </c>
      <c r="M323" s="2">
        <f t="shared" si="105"/>
        <v>3.4694469519536142E-17</v>
      </c>
      <c r="N323" s="1">
        <v>176</v>
      </c>
      <c r="O323" s="1">
        <v>323</v>
      </c>
      <c r="P323" s="1">
        <v>24</v>
      </c>
      <c r="W323" s="1">
        <v>0</v>
      </c>
      <c r="AG323" t="str">
        <f t="shared" si="81"/>
        <v>Etna</v>
      </c>
      <c r="AH323" t="s">
        <v>2417</v>
      </c>
      <c r="AI323">
        <v>2</v>
      </c>
      <c r="AK323" s="99">
        <v>23</v>
      </c>
      <c r="AL323" s="97">
        <v>19</v>
      </c>
      <c r="AM323" s="97">
        <v>105</v>
      </c>
      <c r="AN323" s="96">
        <v>23865</v>
      </c>
      <c r="AO323" s="96">
        <f t="shared" si="106"/>
        <v>23019</v>
      </c>
      <c r="AP323" t="s">
        <v>1274</v>
      </c>
      <c r="AQ323">
        <f t="shared" si="112"/>
        <v>2323865</v>
      </c>
    </row>
    <row r="324" spans="1:43" hidden="1" outlineLevel="1" x14ac:dyDescent="0.2">
      <c r="A324" t="s">
        <v>2316</v>
      </c>
      <c r="B324" s="9" t="s">
        <v>1073</v>
      </c>
      <c r="C324" s="1">
        <f t="shared" si="113"/>
        <v>342</v>
      </c>
      <c r="D324" s="7">
        <f t="shared" si="107"/>
        <v>2</v>
      </c>
      <c r="E324" s="7">
        <f t="shared" si="108"/>
        <v>1</v>
      </c>
      <c r="F324" s="7">
        <f t="shared" si="109"/>
        <v>3</v>
      </c>
      <c r="G324" s="1">
        <f t="shared" si="110"/>
        <v>46</v>
      </c>
      <c r="H324" s="2">
        <f t="shared" si="111"/>
        <v>0.13450292397660818</v>
      </c>
      <c r="I324" s="8"/>
      <c r="J324" s="2">
        <f t="shared" si="102"/>
        <v>0.391812865497076</v>
      </c>
      <c r="K324" s="2">
        <f t="shared" si="103"/>
        <v>0.52631578947368418</v>
      </c>
      <c r="L324" s="2">
        <f t="shared" si="104"/>
        <v>8.1871345029239762E-2</v>
      </c>
      <c r="M324" s="2">
        <f t="shared" si="105"/>
        <v>0</v>
      </c>
      <c r="N324" s="1">
        <v>134</v>
      </c>
      <c r="O324" s="1">
        <v>180</v>
      </c>
      <c r="P324" s="1">
        <v>28</v>
      </c>
      <c r="W324" s="1">
        <v>0</v>
      </c>
      <c r="AG324" t="str">
        <f t="shared" ref="AG324:AG386" si="114">A324</f>
        <v>Eustis</v>
      </c>
      <c r="AH324" t="s">
        <v>1440</v>
      </c>
      <c r="AI324">
        <v>2</v>
      </c>
      <c r="AK324" s="99">
        <v>23</v>
      </c>
      <c r="AL324" s="97">
        <v>7</v>
      </c>
      <c r="AM324" s="97">
        <v>30</v>
      </c>
      <c r="AN324" s="96">
        <v>24005</v>
      </c>
      <c r="AO324" s="96">
        <f t="shared" si="106"/>
        <v>23007</v>
      </c>
      <c r="AP324" t="s">
        <v>1274</v>
      </c>
      <c r="AQ324">
        <f t="shared" si="112"/>
        <v>2324005</v>
      </c>
    </row>
    <row r="325" spans="1:43" hidden="1" outlineLevel="1" x14ac:dyDescent="0.2">
      <c r="A325" t="s">
        <v>1812</v>
      </c>
      <c r="B325" s="9" t="s">
        <v>1073</v>
      </c>
      <c r="C325" s="1">
        <f t="shared" si="113"/>
        <v>439</v>
      </c>
      <c r="D325" s="7">
        <f t="shared" si="107"/>
        <v>2</v>
      </c>
      <c r="E325" s="7">
        <f t="shared" si="108"/>
        <v>1</v>
      </c>
      <c r="F325" s="7">
        <f t="shared" si="109"/>
        <v>3</v>
      </c>
      <c r="G325" s="1">
        <f t="shared" si="110"/>
        <v>94</v>
      </c>
      <c r="H325" s="2">
        <f t="shared" si="111"/>
        <v>0.21412300683371299</v>
      </c>
      <c r="I325" s="8"/>
      <c r="J325" s="2">
        <f t="shared" si="102"/>
        <v>0.35079726651480636</v>
      </c>
      <c r="K325" s="2">
        <f t="shared" si="103"/>
        <v>0.56492027334851935</v>
      </c>
      <c r="L325" s="2">
        <f t="shared" si="104"/>
        <v>8.4282460136674259E-2</v>
      </c>
      <c r="M325" s="2">
        <f t="shared" si="105"/>
        <v>2.7755575615628914E-17</v>
      </c>
      <c r="N325" s="1">
        <v>154</v>
      </c>
      <c r="O325" s="1">
        <v>248</v>
      </c>
      <c r="P325" s="1">
        <v>37</v>
      </c>
      <c r="W325" s="1">
        <v>0</v>
      </c>
      <c r="AG325" t="str">
        <f t="shared" si="114"/>
        <v>Exeter</v>
      </c>
      <c r="AH325" t="s">
        <v>2417</v>
      </c>
      <c r="AI325">
        <v>2</v>
      </c>
      <c r="AK325" s="99">
        <v>23</v>
      </c>
      <c r="AL325" s="97">
        <v>19</v>
      </c>
      <c r="AM325" s="97">
        <v>110</v>
      </c>
      <c r="AN325" s="96">
        <v>24110</v>
      </c>
      <c r="AO325" s="96">
        <f t="shared" si="106"/>
        <v>23019</v>
      </c>
      <c r="AP325" t="s">
        <v>1274</v>
      </c>
      <c r="AQ325">
        <f t="shared" si="112"/>
        <v>2324110</v>
      </c>
    </row>
    <row r="326" spans="1:43" hidden="1" outlineLevel="1" x14ac:dyDescent="0.2">
      <c r="A326" t="s">
        <v>671</v>
      </c>
      <c r="B326" s="9" t="s">
        <v>1073</v>
      </c>
      <c r="C326" s="1">
        <f t="shared" si="113"/>
        <v>2566</v>
      </c>
      <c r="D326" s="7">
        <f t="shared" si="107"/>
        <v>2</v>
      </c>
      <c r="E326" s="7">
        <f t="shared" si="108"/>
        <v>1</v>
      </c>
      <c r="F326" s="7">
        <f t="shared" si="109"/>
        <v>3</v>
      </c>
      <c r="G326" s="1">
        <f t="shared" si="110"/>
        <v>60</v>
      </c>
      <c r="H326" s="2">
        <f t="shared" si="111"/>
        <v>2.3382696804364771E-2</v>
      </c>
      <c r="I326" s="8"/>
      <c r="J326" s="2">
        <f t="shared" si="102"/>
        <v>0.45908028059236167</v>
      </c>
      <c r="K326" s="2">
        <f t="shared" si="103"/>
        <v>0.48246297739672644</v>
      </c>
      <c r="L326" s="2">
        <f t="shared" si="104"/>
        <v>5.8456742010911923E-2</v>
      </c>
      <c r="M326" s="2">
        <f t="shared" si="105"/>
        <v>-9.0205620750793969E-17</v>
      </c>
      <c r="N326" s="1">
        <v>1178</v>
      </c>
      <c r="O326" s="1">
        <v>1238</v>
      </c>
      <c r="P326" s="1">
        <v>150</v>
      </c>
      <c r="W326" s="1">
        <v>0</v>
      </c>
      <c r="AG326" t="str">
        <f t="shared" si="114"/>
        <v>Fairfield</v>
      </c>
      <c r="AH326" t="s">
        <v>1616</v>
      </c>
      <c r="AI326">
        <v>2</v>
      </c>
      <c r="AK326" s="99">
        <v>23</v>
      </c>
      <c r="AL326" s="97">
        <v>25</v>
      </c>
      <c r="AM326" s="97">
        <v>60</v>
      </c>
      <c r="AN326" s="96">
        <v>24320</v>
      </c>
      <c r="AO326" s="96">
        <f t="shared" si="106"/>
        <v>23025</v>
      </c>
      <c r="AP326" t="s">
        <v>1274</v>
      </c>
      <c r="AQ326">
        <f t="shared" si="112"/>
        <v>2324320</v>
      </c>
    </row>
    <row r="327" spans="1:43" hidden="1" outlineLevel="1" x14ac:dyDescent="0.2">
      <c r="A327" t="s">
        <v>2339</v>
      </c>
      <c r="B327" s="9" t="s">
        <v>1073</v>
      </c>
      <c r="C327" s="1">
        <f t="shared" si="113"/>
        <v>7511</v>
      </c>
      <c r="D327" s="7">
        <f t="shared" si="107"/>
        <v>1</v>
      </c>
      <c r="E327" s="7">
        <f t="shared" si="108"/>
        <v>2</v>
      </c>
      <c r="F327" s="7">
        <f t="shared" si="109"/>
        <v>3</v>
      </c>
      <c r="G327" s="1">
        <f t="shared" si="110"/>
        <v>1622</v>
      </c>
      <c r="H327" s="2">
        <f t="shared" si="111"/>
        <v>0.21594994008787113</v>
      </c>
      <c r="I327" s="8"/>
      <c r="J327" s="2">
        <f t="shared" si="102"/>
        <v>0.58753827719344964</v>
      </c>
      <c r="K327" s="2">
        <f t="shared" si="103"/>
        <v>0.37158833710557848</v>
      </c>
      <c r="L327" s="2">
        <f t="shared" si="104"/>
        <v>4.0873385700971911E-2</v>
      </c>
      <c r="M327" s="2">
        <f t="shared" si="105"/>
        <v>-3.4694469519536142E-17</v>
      </c>
      <c r="N327" s="1">
        <v>4413</v>
      </c>
      <c r="O327" s="1">
        <v>2791</v>
      </c>
      <c r="P327" s="1">
        <v>307</v>
      </c>
      <c r="W327" s="1">
        <v>0</v>
      </c>
      <c r="AG327" t="str">
        <f t="shared" si="114"/>
        <v>Falmouth</v>
      </c>
      <c r="AH327" t="s">
        <v>1337</v>
      </c>
      <c r="AI327">
        <v>1</v>
      </c>
      <c r="AK327" s="99">
        <v>23</v>
      </c>
      <c r="AL327" s="97">
        <v>5</v>
      </c>
      <c r="AM327" s="97">
        <v>35</v>
      </c>
      <c r="AN327" s="96">
        <v>24495</v>
      </c>
      <c r="AO327" s="96">
        <f t="shared" si="106"/>
        <v>23005</v>
      </c>
      <c r="AP327" t="s">
        <v>1274</v>
      </c>
      <c r="AQ327">
        <f t="shared" si="112"/>
        <v>2324495</v>
      </c>
    </row>
    <row r="328" spans="1:43" hidden="1" outlineLevel="1" x14ac:dyDescent="0.2">
      <c r="A328" t="s">
        <v>1195</v>
      </c>
      <c r="B328" s="9" t="s">
        <v>1073</v>
      </c>
      <c r="C328" s="1">
        <f t="shared" si="113"/>
        <v>1404</v>
      </c>
      <c r="D328" s="7">
        <f t="shared" si="107"/>
        <v>1</v>
      </c>
      <c r="E328" s="7">
        <f t="shared" si="108"/>
        <v>2</v>
      </c>
      <c r="F328" s="7">
        <f t="shared" si="109"/>
        <v>3</v>
      </c>
      <c r="G328" s="1">
        <f t="shared" si="110"/>
        <v>46</v>
      </c>
      <c r="H328" s="2">
        <f t="shared" si="111"/>
        <v>3.2763532763532763E-2</v>
      </c>
      <c r="I328" s="8"/>
      <c r="J328" s="2">
        <f t="shared" si="102"/>
        <v>0.48148148148148145</v>
      </c>
      <c r="K328" s="2">
        <f t="shared" si="103"/>
        <v>0.44871794871794873</v>
      </c>
      <c r="L328" s="2">
        <f t="shared" si="104"/>
        <v>6.9800569800569798E-2</v>
      </c>
      <c r="M328" s="2">
        <f t="shared" si="105"/>
        <v>6.9388939039072284E-17</v>
      </c>
      <c r="N328" s="1">
        <v>676</v>
      </c>
      <c r="O328" s="1">
        <v>630</v>
      </c>
      <c r="P328" s="1">
        <v>98</v>
      </c>
      <c r="W328" s="1">
        <v>0</v>
      </c>
      <c r="AG328" t="str">
        <f t="shared" si="114"/>
        <v>Farmingdale</v>
      </c>
      <c r="AH328" t="s">
        <v>1663</v>
      </c>
      <c r="AI328">
        <v>1</v>
      </c>
      <c r="AK328" s="99">
        <v>23</v>
      </c>
      <c r="AL328" s="97">
        <v>11</v>
      </c>
      <c r="AM328" s="97">
        <v>40</v>
      </c>
      <c r="AN328" s="96">
        <v>24670</v>
      </c>
      <c r="AO328" s="96">
        <f t="shared" si="106"/>
        <v>23011</v>
      </c>
      <c r="AP328" t="s">
        <v>1274</v>
      </c>
      <c r="AQ328">
        <f t="shared" si="112"/>
        <v>2324670</v>
      </c>
    </row>
    <row r="329" spans="1:43" hidden="1" outlineLevel="1" x14ac:dyDescent="0.2">
      <c r="A329" t="s">
        <v>820</v>
      </c>
      <c r="B329" s="9" t="s">
        <v>1073</v>
      </c>
      <c r="C329" s="1">
        <f t="shared" si="113"/>
        <v>3214</v>
      </c>
      <c r="D329" s="7">
        <f t="shared" si="107"/>
        <v>1</v>
      </c>
      <c r="E329" s="7">
        <f t="shared" si="108"/>
        <v>2</v>
      </c>
      <c r="F329" s="7">
        <f t="shared" si="109"/>
        <v>3</v>
      </c>
      <c r="G329" s="1">
        <f t="shared" si="110"/>
        <v>882</v>
      </c>
      <c r="H329" s="2">
        <f t="shared" si="111"/>
        <v>0.2744243932794026</v>
      </c>
      <c r="I329" s="8"/>
      <c r="J329" s="2">
        <f t="shared" si="102"/>
        <v>0.62818917237087746</v>
      </c>
      <c r="K329" s="2">
        <f t="shared" si="103"/>
        <v>0.3537647790914748</v>
      </c>
      <c r="L329" s="2">
        <f t="shared" si="104"/>
        <v>1.773490976975731E-2</v>
      </c>
      <c r="M329" s="2">
        <f t="shared" si="105"/>
        <v>3.111387678904308E-4</v>
      </c>
      <c r="N329" s="1">
        <v>2019</v>
      </c>
      <c r="O329" s="1">
        <v>1137</v>
      </c>
      <c r="P329" s="1">
        <v>57</v>
      </c>
      <c r="W329" s="1">
        <v>1</v>
      </c>
      <c r="AG329" t="str">
        <f t="shared" si="114"/>
        <v>Farmington</v>
      </c>
      <c r="AH329" t="s">
        <v>1440</v>
      </c>
      <c r="AI329">
        <v>2</v>
      </c>
      <c r="AK329" s="99">
        <v>23</v>
      </c>
      <c r="AL329" s="97">
        <v>7</v>
      </c>
      <c r="AM329" s="97">
        <v>35</v>
      </c>
      <c r="AN329" s="96">
        <v>24775</v>
      </c>
      <c r="AO329" s="96">
        <f t="shared" si="106"/>
        <v>23007</v>
      </c>
      <c r="AP329" t="s">
        <v>1274</v>
      </c>
      <c r="AQ329">
        <f t="shared" si="112"/>
        <v>2324775</v>
      </c>
    </row>
    <row r="330" spans="1:43" hidden="1" outlineLevel="1" x14ac:dyDescent="0.2">
      <c r="A330" t="s">
        <v>544</v>
      </c>
      <c r="B330" s="9" t="s">
        <v>1073</v>
      </c>
      <c r="C330" s="1">
        <f t="shared" si="113"/>
        <v>671</v>
      </c>
      <c r="D330" s="7">
        <f t="shared" si="107"/>
        <v>1</v>
      </c>
      <c r="E330" s="7">
        <f t="shared" si="108"/>
        <v>2</v>
      </c>
      <c r="F330" s="7">
        <f t="shared" si="109"/>
        <v>3</v>
      </c>
      <c r="G330" s="1">
        <f t="shared" si="110"/>
        <v>36</v>
      </c>
      <c r="H330" s="2">
        <f t="shared" si="111"/>
        <v>5.3651266766020868E-2</v>
      </c>
      <c r="I330" s="8"/>
      <c r="J330" s="2">
        <f t="shared" si="102"/>
        <v>0.50074515648286144</v>
      </c>
      <c r="K330" s="2">
        <f t="shared" si="103"/>
        <v>0.44709388971684055</v>
      </c>
      <c r="L330" s="2">
        <f t="shared" si="104"/>
        <v>5.216095380029806E-2</v>
      </c>
      <c r="M330" s="2">
        <f t="shared" si="105"/>
        <v>-5.5511151231257827E-17</v>
      </c>
      <c r="N330" s="1">
        <v>336</v>
      </c>
      <c r="O330" s="1">
        <v>300</v>
      </c>
      <c r="P330" s="1">
        <v>35</v>
      </c>
      <c r="W330" s="1">
        <v>0</v>
      </c>
      <c r="AG330" t="str">
        <f t="shared" si="114"/>
        <v>Fayette</v>
      </c>
      <c r="AH330" t="s">
        <v>1663</v>
      </c>
      <c r="AI330">
        <v>2</v>
      </c>
      <c r="AK330" s="99">
        <v>23</v>
      </c>
      <c r="AL330" s="97">
        <v>11</v>
      </c>
      <c r="AM330" s="97">
        <v>45</v>
      </c>
      <c r="AN330" s="96">
        <v>24950</v>
      </c>
      <c r="AO330" s="96">
        <f t="shared" si="106"/>
        <v>23011</v>
      </c>
      <c r="AP330" t="s">
        <v>1274</v>
      </c>
      <c r="AQ330">
        <f t="shared" si="112"/>
        <v>2324950</v>
      </c>
    </row>
    <row r="331" spans="1:43" hidden="1" outlineLevel="1" x14ac:dyDescent="0.2">
      <c r="A331" t="s">
        <v>2094</v>
      </c>
      <c r="B331" s="9" t="s">
        <v>1073</v>
      </c>
      <c r="C331" s="1">
        <f t="shared" si="113"/>
        <v>1345</v>
      </c>
      <c r="D331" s="7">
        <f t="shared" si="107"/>
        <v>2</v>
      </c>
      <c r="E331" s="7">
        <f t="shared" si="108"/>
        <v>1</v>
      </c>
      <c r="F331" s="7">
        <f t="shared" si="109"/>
        <v>3</v>
      </c>
      <c r="G331" s="1">
        <f t="shared" si="110"/>
        <v>181</v>
      </c>
      <c r="H331" s="2">
        <f t="shared" si="111"/>
        <v>0.13457249070631971</v>
      </c>
      <c r="I331" s="8"/>
      <c r="J331" s="2">
        <f t="shared" si="102"/>
        <v>0.37695167286245351</v>
      </c>
      <c r="K331" s="2">
        <f t="shared" si="103"/>
        <v>0.51152416356877328</v>
      </c>
      <c r="L331" s="2">
        <f t="shared" si="104"/>
        <v>0.11152416356877323</v>
      </c>
      <c r="M331" s="2">
        <f t="shared" si="105"/>
        <v>-8.3266726846886741E-17</v>
      </c>
      <c r="N331" s="1">
        <v>507</v>
      </c>
      <c r="O331" s="1">
        <v>688</v>
      </c>
      <c r="P331" s="1">
        <v>150</v>
      </c>
      <c r="W331" s="1">
        <v>0</v>
      </c>
      <c r="AG331" t="str">
        <f t="shared" si="114"/>
        <v>Fort Fairfield</v>
      </c>
      <c r="AH331" t="s">
        <v>872</v>
      </c>
      <c r="AI331">
        <v>2</v>
      </c>
      <c r="AK331" s="99">
        <v>23</v>
      </c>
      <c r="AL331" s="97">
        <v>3</v>
      </c>
      <c r="AM331" s="97">
        <v>95</v>
      </c>
      <c r="AN331" s="96">
        <v>25615</v>
      </c>
      <c r="AO331" s="96">
        <f t="shared" si="106"/>
        <v>23003</v>
      </c>
      <c r="AP331" t="s">
        <v>1274</v>
      </c>
      <c r="AQ331">
        <f t="shared" si="112"/>
        <v>2325615</v>
      </c>
    </row>
    <row r="332" spans="1:43" hidden="1" outlineLevel="1" x14ac:dyDescent="0.2">
      <c r="A332" t="s">
        <v>1555</v>
      </c>
      <c r="B332" s="9" t="s">
        <v>1073</v>
      </c>
      <c r="C332" s="1">
        <f t="shared" si="113"/>
        <v>1646</v>
      </c>
      <c r="D332" s="7">
        <f t="shared" si="107"/>
        <v>1</v>
      </c>
      <c r="E332" s="7">
        <f t="shared" si="108"/>
        <v>2</v>
      </c>
      <c r="F332" s="7">
        <f t="shared" si="109"/>
        <v>3</v>
      </c>
      <c r="G332" s="1">
        <f t="shared" si="110"/>
        <v>63</v>
      </c>
      <c r="H332" s="2">
        <f t="shared" si="111"/>
        <v>3.8274605103280679E-2</v>
      </c>
      <c r="I332" s="8"/>
      <c r="J332" s="2">
        <f t="shared" si="102"/>
        <v>0.48845686512758202</v>
      </c>
      <c r="K332" s="2">
        <f t="shared" si="103"/>
        <v>0.45018226002430134</v>
      </c>
      <c r="L332" s="2">
        <f t="shared" si="104"/>
        <v>6.1360874848116649E-2</v>
      </c>
      <c r="M332" s="2">
        <f t="shared" si="105"/>
        <v>-6.9388939039072284E-18</v>
      </c>
      <c r="N332" s="1">
        <v>804</v>
      </c>
      <c r="O332" s="1">
        <v>741</v>
      </c>
      <c r="P332" s="1">
        <v>101</v>
      </c>
      <c r="W332" s="1">
        <v>0</v>
      </c>
      <c r="AG332" t="str">
        <f t="shared" si="114"/>
        <v>Fort Kent</v>
      </c>
      <c r="AH332" t="s">
        <v>872</v>
      </c>
      <c r="AI332">
        <v>2</v>
      </c>
      <c r="AK332" s="99">
        <v>23</v>
      </c>
      <c r="AL332" s="97">
        <v>3</v>
      </c>
      <c r="AM332" s="97">
        <v>100</v>
      </c>
      <c r="AN332" s="96">
        <v>25755</v>
      </c>
      <c r="AO332" s="96">
        <f t="shared" si="106"/>
        <v>23003</v>
      </c>
      <c r="AP332" t="s">
        <v>1274</v>
      </c>
      <c r="AQ332">
        <f t="shared" si="112"/>
        <v>2325755</v>
      </c>
    </row>
    <row r="333" spans="1:43" hidden="1" outlineLevel="1" x14ac:dyDescent="0.2">
      <c r="A333" t="s">
        <v>1780</v>
      </c>
      <c r="B333" s="9" t="s">
        <v>1073</v>
      </c>
      <c r="C333" s="1">
        <f t="shared" si="113"/>
        <v>524</v>
      </c>
      <c r="D333" s="7">
        <f t="shared" si="107"/>
        <v>2</v>
      </c>
      <c r="E333" s="7">
        <f t="shared" si="108"/>
        <v>1</v>
      </c>
      <c r="F333" s="7">
        <f t="shared" si="109"/>
        <v>3</v>
      </c>
      <c r="G333" s="1">
        <f t="shared" si="110"/>
        <v>104</v>
      </c>
      <c r="H333" s="2">
        <f t="shared" si="111"/>
        <v>0.19847328244274809</v>
      </c>
      <c r="I333" s="8"/>
      <c r="J333" s="2">
        <f t="shared" si="102"/>
        <v>0.36259541984732824</v>
      </c>
      <c r="K333" s="2">
        <f t="shared" si="103"/>
        <v>0.56106870229007633</v>
      </c>
      <c r="L333" s="2">
        <f t="shared" si="104"/>
        <v>7.6335877862595422E-2</v>
      </c>
      <c r="M333" s="2">
        <f t="shared" si="105"/>
        <v>1.3877787807814457E-17</v>
      </c>
      <c r="N333" s="1">
        <v>190</v>
      </c>
      <c r="O333" s="1">
        <v>294</v>
      </c>
      <c r="P333" s="1">
        <v>40</v>
      </c>
      <c r="W333" s="1">
        <v>0</v>
      </c>
      <c r="AG333" t="str">
        <f t="shared" si="114"/>
        <v>Frankfort</v>
      </c>
      <c r="AH333" t="s">
        <v>491</v>
      </c>
      <c r="AI333">
        <v>2</v>
      </c>
      <c r="AK333" s="99">
        <v>23</v>
      </c>
      <c r="AL333" s="97">
        <v>27</v>
      </c>
      <c r="AM333" s="97">
        <v>25</v>
      </c>
      <c r="AN333" s="96">
        <v>26280</v>
      </c>
      <c r="AO333" s="96">
        <f t="shared" si="106"/>
        <v>23027</v>
      </c>
      <c r="AP333" t="s">
        <v>1274</v>
      </c>
      <c r="AQ333">
        <f t="shared" si="112"/>
        <v>2326280</v>
      </c>
    </row>
    <row r="334" spans="1:43" hidden="1" outlineLevel="1" x14ac:dyDescent="0.2">
      <c r="A334" t="s">
        <v>1440</v>
      </c>
      <c r="B334" s="9" t="s">
        <v>1073</v>
      </c>
      <c r="C334" s="1">
        <f t="shared" si="113"/>
        <v>644</v>
      </c>
      <c r="D334" s="7">
        <f t="shared" si="107"/>
        <v>2</v>
      </c>
      <c r="E334" s="7">
        <f t="shared" si="108"/>
        <v>1</v>
      </c>
      <c r="F334" s="7">
        <f t="shared" si="109"/>
        <v>3</v>
      </c>
      <c r="G334" s="1">
        <f t="shared" si="110"/>
        <v>54</v>
      </c>
      <c r="H334" s="2">
        <f t="shared" si="111"/>
        <v>8.3850931677018639E-2</v>
      </c>
      <c r="I334" s="8"/>
      <c r="J334" s="2">
        <f t="shared" si="102"/>
        <v>0.42391304347826086</v>
      </c>
      <c r="K334" s="2">
        <f t="shared" si="103"/>
        <v>0.50776397515527949</v>
      </c>
      <c r="L334" s="2">
        <f t="shared" si="104"/>
        <v>6.8322981366459631E-2</v>
      </c>
      <c r="M334" s="2">
        <f t="shared" si="105"/>
        <v>1.3877787807814457E-17</v>
      </c>
      <c r="N334" s="1">
        <v>273</v>
      </c>
      <c r="O334" s="1">
        <v>327</v>
      </c>
      <c r="P334" s="1">
        <v>44</v>
      </c>
      <c r="W334" s="1">
        <v>0</v>
      </c>
      <c r="AG334" t="str">
        <f t="shared" si="114"/>
        <v>Franklin</v>
      </c>
      <c r="AH334" t="s">
        <v>682</v>
      </c>
      <c r="AI334">
        <v>2</v>
      </c>
      <c r="AK334" s="99">
        <v>23</v>
      </c>
      <c r="AL334" s="97">
        <v>9</v>
      </c>
      <c r="AM334" s="97">
        <v>70</v>
      </c>
      <c r="AN334" s="96">
        <v>26350</v>
      </c>
      <c r="AO334" s="96">
        <f t="shared" si="106"/>
        <v>23009</v>
      </c>
      <c r="AP334" t="s">
        <v>1274</v>
      </c>
      <c r="AQ334">
        <f t="shared" si="112"/>
        <v>2326350</v>
      </c>
    </row>
    <row r="335" spans="1:43" hidden="1" outlineLevel="1" x14ac:dyDescent="0.2">
      <c r="A335" t="s">
        <v>1797</v>
      </c>
      <c r="B335" s="9" t="s">
        <v>1073</v>
      </c>
      <c r="C335" s="1">
        <f t="shared" si="113"/>
        <v>373</v>
      </c>
      <c r="D335" s="7">
        <f t="shared" si="107"/>
        <v>2</v>
      </c>
      <c r="E335" s="7">
        <f t="shared" si="108"/>
        <v>1</v>
      </c>
      <c r="F335" s="7">
        <f t="shared" si="109"/>
        <v>3</v>
      </c>
      <c r="G335" s="1">
        <f t="shared" si="110"/>
        <v>12</v>
      </c>
      <c r="H335" s="2">
        <f t="shared" si="111"/>
        <v>3.2171581769436998E-2</v>
      </c>
      <c r="I335" s="8"/>
      <c r="J335" s="2">
        <f t="shared" si="102"/>
        <v>0.44504021447721182</v>
      </c>
      <c r="K335" s="2">
        <f t="shared" si="103"/>
        <v>0.47721179624664878</v>
      </c>
      <c r="L335" s="2">
        <f t="shared" si="104"/>
        <v>7.7747989276139406E-2</v>
      </c>
      <c r="M335" s="2">
        <f t="shared" si="105"/>
        <v>-5.5511151231257827E-17</v>
      </c>
      <c r="N335" s="1">
        <v>166</v>
      </c>
      <c r="O335" s="1">
        <v>178</v>
      </c>
      <c r="P335" s="1">
        <v>29</v>
      </c>
      <c r="W335" s="1">
        <v>0</v>
      </c>
      <c r="AG335" t="str">
        <f>A335</f>
        <v>Freedom</v>
      </c>
      <c r="AH335" t="s">
        <v>491</v>
      </c>
      <c r="AI335">
        <v>2</v>
      </c>
      <c r="AK335" s="99">
        <v>23</v>
      </c>
      <c r="AL335" s="97">
        <v>27</v>
      </c>
      <c r="AM335" s="97">
        <v>30</v>
      </c>
      <c r="AN335" s="96">
        <v>26420</v>
      </c>
      <c r="AO335" s="96">
        <f t="shared" si="106"/>
        <v>23027</v>
      </c>
      <c r="AP335" t="s">
        <v>1274</v>
      </c>
      <c r="AQ335">
        <f t="shared" si="112"/>
        <v>2326420</v>
      </c>
    </row>
    <row r="336" spans="1:43" hidden="1" outlineLevel="1" x14ac:dyDescent="0.2">
      <c r="A336" t="s">
        <v>1781</v>
      </c>
      <c r="B336" s="9" t="s">
        <v>1073</v>
      </c>
      <c r="C336" s="1">
        <f t="shared" si="113"/>
        <v>5047</v>
      </c>
      <c r="D336" s="7">
        <f t="shared" si="107"/>
        <v>1</v>
      </c>
      <c r="E336" s="7">
        <f t="shared" si="108"/>
        <v>2</v>
      </c>
      <c r="F336" s="7">
        <f t="shared" si="109"/>
        <v>3</v>
      </c>
      <c r="G336" s="1">
        <f t="shared" si="110"/>
        <v>1764</v>
      </c>
      <c r="H336" s="2">
        <f t="shared" si="111"/>
        <v>0.34951456310679613</v>
      </c>
      <c r="I336" s="8"/>
      <c r="J336" s="2">
        <f t="shared" si="102"/>
        <v>0.65167426193778477</v>
      </c>
      <c r="K336" s="2">
        <f t="shared" si="103"/>
        <v>0.3021596988309887</v>
      </c>
      <c r="L336" s="2">
        <f t="shared" si="104"/>
        <v>4.6166039231226474E-2</v>
      </c>
      <c r="M336" s="2">
        <f t="shared" si="105"/>
        <v>5.5511151231257827E-17</v>
      </c>
      <c r="N336" s="1">
        <v>3289</v>
      </c>
      <c r="O336" s="1">
        <v>1525</v>
      </c>
      <c r="P336" s="1">
        <v>233</v>
      </c>
      <c r="W336" s="1">
        <v>0</v>
      </c>
      <c r="AG336" t="str">
        <f t="shared" si="114"/>
        <v>Freeport</v>
      </c>
      <c r="AH336" t="s">
        <v>1337</v>
      </c>
      <c r="AI336">
        <v>1</v>
      </c>
      <c r="AK336" s="99">
        <v>23</v>
      </c>
      <c r="AL336" s="97">
        <v>5</v>
      </c>
      <c r="AM336" s="97">
        <v>40</v>
      </c>
      <c r="AN336" s="96">
        <v>26525</v>
      </c>
      <c r="AO336" s="96">
        <f t="shared" si="106"/>
        <v>23005</v>
      </c>
      <c r="AP336" t="s">
        <v>1274</v>
      </c>
      <c r="AQ336">
        <f t="shared" si="112"/>
        <v>2326525</v>
      </c>
    </row>
    <row r="337" spans="1:43" hidden="1" outlineLevel="1" x14ac:dyDescent="0.2">
      <c r="A337" t="s">
        <v>936</v>
      </c>
      <c r="B337" s="9" t="s">
        <v>1073</v>
      </c>
      <c r="C337" s="1">
        <f t="shared" si="113"/>
        <v>24</v>
      </c>
      <c r="D337" s="7">
        <f t="shared" si="107"/>
        <v>2</v>
      </c>
      <c r="E337" s="7">
        <f t="shared" si="108"/>
        <v>1</v>
      </c>
      <c r="F337" s="7">
        <f t="shared" si="109"/>
        <v>3</v>
      </c>
      <c r="G337" s="1">
        <f t="shared" si="110"/>
        <v>9</v>
      </c>
      <c r="H337" s="2">
        <f t="shared" si="111"/>
        <v>0.375</v>
      </c>
      <c r="I337" s="8"/>
      <c r="J337" s="2">
        <f t="shared" si="102"/>
        <v>0.25</v>
      </c>
      <c r="K337" s="2">
        <f t="shared" si="103"/>
        <v>0.625</v>
      </c>
      <c r="L337" s="2">
        <f t="shared" si="104"/>
        <v>0.125</v>
      </c>
      <c r="M337" s="2">
        <f t="shared" si="105"/>
        <v>0</v>
      </c>
      <c r="N337" s="1">
        <v>6</v>
      </c>
      <c r="O337" s="1">
        <v>15</v>
      </c>
      <c r="P337" s="1">
        <v>3</v>
      </c>
      <c r="W337" s="1">
        <v>0</v>
      </c>
      <c r="AG337" t="str">
        <f t="shared" si="114"/>
        <v>Frenchboro</v>
      </c>
      <c r="AH337" t="s">
        <v>682</v>
      </c>
      <c r="AI337">
        <v>2</v>
      </c>
      <c r="AK337" s="99">
        <v>23</v>
      </c>
      <c r="AL337" s="97">
        <v>9</v>
      </c>
      <c r="AM337" s="97">
        <v>73</v>
      </c>
      <c r="AN337" s="96">
        <v>26595</v>
      </c>
      <c r="AO337" s="96">
        <f t="shared" si="106"/>
        <v>23009</v>
      </c>
      <c r="AP337" t="s">
        <v>1274</v>
      </c>
      <c r="AQ337">
        <f t="shared" si="112"/>
        <v>2326595</v>
      </c>
    </row>
    <row r="338" spans="1:43" hidden="1" outlineLevel="1" x14ac:dyDescent="0.2">
      <c r="A338" t="s">
        <v>2260</v>
      </c>
      <c r="B338" s="9" t="s">
        <v>1073</v>
      </c>
      <c r="C338" s="1">
        <f t="shared" si="113"/>
        <v>459</v>
      </c>
      <c r="D338" s="7">
        <f t="shared" si="107"/>
        <v>1</v>
      </c>
      <c r="E338" s="7">
        <f t="shared" si="108"/>
        <v>2</v>
      </c>
      <c r="F338" s="7">
        <f t="shared" si="109"/>
        <v>3</v>
      </c>
      <c r="G338" s="1">
        <f t="shared" si="110"/>
        <v>5</v>
      </c>
      <c r="H338" s="2">
        <f t="shared" si="111"/>
        <v>1.0893246187363835E-2</v>
      </c>
      <c r="I338" s="8"/>
      <c r="J338" s="2">
        <f t="shared" si="102"/>
        <v>0.48148148148148145</v>
      </c>
      <c r="K338" s="2">
        <f t="shared" si="103"/>
        <v>0.47058823529411764</v>
      </c>
      <c r="L338" s="2">
        <f t="shared" si="104"/>
        <v>4.793028322440087E-2</v>
      </c>
      <c r="M338" s="2">
        <f t="shared" si="105"/>
        <v>9.0205620750793969E-17</v>
      </c>
      <c r="N338" s="1">
        <v>221</v>
      </c>
      <c r="O338" s="1">
        <v>216</v>
      </c>
      <c r="P338" s="1">
        <v>22</v>
      </c>
      <c r="W338" s="1">
        <v>0</v>
      </c>
      <c r="AG338" t="str">
        <f t="shared" si="114"/>
        <v>Frenchville</v>
      </c>
      <c r="AH338" t="s">
        <v>872</v>
      </c>
      <c r="AI338">
        <v>2</v>
      </c>
      <c r="AK338" s="99">
        <v>23</v>
      </c>
      <c r="AL338" s="97">
        <v>3</v>
      </c>
      <c r="AM338" s="97">
        <v>105</v>
      </c>
      <c r="AN338" s="96">
        <v>26735</v>
      </c>
      <c r="AO338" s="96">
        <f t="shared" si="106"/>
        <v>23003</v>
      </c>
      <c r="AP338" t="s">
        <v>1274</v>
      </c>
      <c r="AQ338">
        <f t="shared" si="112"/>
        <v>2326735</v>
      </c>
    </row>
    <row r="339" spans="1:43" hidden="1" outlineLevel="1" x14ac:dyDescent="0.2">
      <c r="A339" t="s">
        <v>1304</v>
      </c>
      <c r="B339" s="9" t="s">
        <v>1073</v>
      </c>
      <c r="C339" s="1">
        <f t="shared" si="113"/>
        <v>634</v>
      </c>
      <c r="D339" s="7">
        <f t="shared" si="107"/>
        <v>2</v>
      </c>
      <c r="E339" s="7">
        <f t="shared" si="108"/>
        <v>1</v>
      </c>
      <c r="F339" s="7">
        <f t="shared" si="109"/>
        <v>3</v>
      </c>
      <c r="G339" s="1">
        <f t="shared" si="110"/>
        <v>70</v>
      </c>
      <c r="H339" s="2">
        <f t="shared" si="111"/>
        <v>0.11041009463722397</v>
      </c>
      <c r="I339" s="8"/>
      <c r="J339" s="2">
        <f t="shared" si="102"/>
        <v>0.4227129337539432</v>
      </c>
      <c r="K339" s="2">
        <f t="shared" si="103"/>
        <v>0.53312302839116721</v>
      </c>
      <c r="L339" s="2">
        <f t="shared" si="104"/>
        <v>4.2586750788643532E-2</v>
      </c>
      <c r="M339" s="2">
        <f t="shared" si="105"/>
        <v>1.5772870662460053E-3</v>
      </c>
      <c r="N339" s="1">
        <v>268</v>
      </c>
      <c r="O339" s="1">
        <v>338</v>
      </c>
      <c r="P339" s="1">
        <v>27</v>
      </c>
      <c r="W339" s="1">
        <v>1</v>
      </c>
      <c r="AG339" t="str">
        <f t="shared" si="114"/>
        <v>Friendship</v>
      </c>
      <c r="AH339" t="s">
        <v>1138</v>
      </c>
      <c r="AI339">
        <v>1</v>
      </c>
      <c r="AK339" s="99">
        <v>23</v>
      </c>
      <c r="AL339" s="97">
        <v>13</v>
      </c>
      <c r="AM339" s="97">
        <v>20</v>
      </c>
      <c r="AN339" s="96">
        <v>26805</v>
      </c>
      <c r="AO339" s="96">
        <f t="shared" si="106"/>
        <v>23013</v>
      </c>
      <c r="AP339" t="s">
        <v>1274</v>
      </c>
      <c r="AQ339">
        <f t="shared" si="112"/>
        <v>2326805</v>
      </c>
    </row>
    <row r="340" spans="1:43" hidden="1" outlineLevel="1" x14ac:dyDescent="0.2">
      <c r="A340" s="35" t="s">
        <v>2085</v>
      </c>
      <c r="B340" s="9" t="s">
        <v>1073</v>
      </c>
      <c r="C340" s="1">
        <f t="shared" si="113"/>
        <v>63</v>
      </c>
      <c r="D340" s="7">
        <f t="shared" si="107"/>
        <v>2</v>
      </c>
      <c r="E340" s="7">
        <f t="shared" si="108"/>
        <v>1</v>
      </c>
      <c r="F340" s="7">
        <f t="shared" si="109"/>
        <v>3</v>
      </c>
      <c r="G340" s="1">
        <f t="shared" si="110"/>
        <v>1</v>
      </c>
      <c r="H340" s="2">
        <f t="shared" si="111"/>
        <v>1.5873015873015872E-2</v>
      </c>
      <c r="I340" s="8"/>
      <c r="J340" s="2">
        <f t="shared" si="102"/>
        <v>0.46031746031746029</v>
      </c>
      <c r="K340" s="2">
        <f t="shared" si="103"/>
        <v>0.47619047619047616</v>
      </c>
      <c r="L340" s="2">
        <f t="shared" si="104"/>
        <v>6.3492063492063489E-2</v>
      </c>
      <c r="M340" s="2">
        <f t="shared" si="105"/>
        <v>1.1102230246251565E-16</v>
      </c>
      <c r="N340" s="1">
        <v>29</v>
      </c>
      <c r="O340" s="1">
        <v>30</v>
      </c>
      <c r="P340" s="1">
        <v>4</v>
      </c>
      <c r="W340" s="1">
        <v>0</v>
      </c>
      <c r="AG340" t="str">
        <f t="shared" si="114"/>
        <v>Frye Island</v>
      </c>
      <c r="AH340" t="s">
        <v>1337</v>
      </c>
      <c r="AI340">
        <v>1</v>
      </c>
      <c r="AK340" s="99">
        <v>23</v>
      </c>
      <c r="AL340" s="97">
        <v>5</v>
      </c>
      <c r="AM340" s="97">
        <v>43</v>
      </c>
      <c r="AN340" s="96">
        <v>27025</v>
      </c>
      <c r="AO340" s="96">
        <f t="shared" si="106"/>
        <v>23005</v>
      </c>
      <c r="AP340" t="s">
        <v>1274</v>
      </c>
      <c r="AQ340">
        <f t="shared" si="112"/>
        <v>2327025</v>
      </c>
    </row>
    <row r="341" spans="1:43" hidden="1" outlineLevel="1" x14ac:dyDescent="0.2">
      <c r="A341" t="s">
        <v>2086</v>
      </c>
      <c r="B341" s="9" t="s">
        <v>1073</v>
      </c>
      <c r="C341" s="1">
        <f t="shared" si="113"/>
        <v>1506</v>
      </c>
      <c r="D341" s="7">
        <f t="shared" si="107"/>
        <v>1</v>
      </c>
      <c r="E341" s="7">
        <f t="shared" si="108"/>
        <v>2</v>
      </c>
      <c r="F341" s="7">
        <f t="shared" si="109"/>
        <v>3</v>
      </c>
      <c r="G341" s="1">
        <f t="shared" si="110"/>
        <v>182</v>
      </c>
      <c r="H341" s="2">
        <f t="shared" si="111"/>
        <v>0.12084993359893759</v>
      </c>
      <c r="I341" s="8"/>
      <c r="J341" s="2">
        <f t="shared" si="102"/>
        <v>0.52257636122177953</v>
      </c>
      <c r="K341" s="2">
        <f t="shared" si="103"/>
        <v>0.40172642762284194</v>
      </c>
      <c r="L341" s="2">
        <f t="shared" si="104"/>
        <v>7.5697211155378488E-2</v>
      </c>
      <c r="M341" s="2">
        <f t="shared" si="105"/>
        <v>4.163336342344337E-17</v>
      </c>
      <c r="N341" s="1">
        <v>787</v>
      </c>
      <c r="O341" s="1">
        <v>605</v>
      </c>
      <c r="P341" s="1">
        <v>114</v>
      </c>
      <c r="W341" s="1">
        <v>0</v>
      </c>
      <c r="AG341" t="str">
        <f t="shared" si="114"/>
        <v>Fryeburg</v>
      </c>
      <c r="AH341" t="s">
        <v>976</v>
      </c>
      <c r="AI341">
        <v>2</v>
      </c>
      <c r="AK341" s="99">
        <v>23</v>
      </c>
      <c r="AL341" s="97">
        <v>17</v>
      </c>
      <c r="AM341" s="97">
        <v>45</v>
      </c>
      <c r="AN341" s="96">
        <v>26910</v>
      </c>
      <c r="AO341" s="96">
        <f t="shared" si="106"/>
        <v>23017</v>
      </c>
      <c r="AP341" t="s">
        <v>1274</v>
      </c>
      <c r="AQ341">
        <f t="shared" si="112"/>
        <v>2326910</v>
      </c>
    </row>
    <row r="342" spans="1:43" hidden="1" outlineLevel="1" x14ac:dyDescent="0.2">
      <c r="A342" t="s">
        <v>2087</v>
      </c>
      <c r="B342" s="9" t="s">
        <v>1073</v>
      </c>
      <c r="C342" s="1">
        <f t="shared" si="113"/>
        <v>2574</v>
      </c>
      <c r="D342" s="7">
        <f t="shared" si="107"/>
        <v>1</v>
      </c>
      <c r="E342" s="7">
        <f t="shared" si="108"/>
        <v>2</v>
      </c>
      <c r="F342" s="7">
        <f t="shared" si="109"/>
        <v>3</v>
      </c>
      <c r="G342" s="1">
        <f t="shared" si="110"/>
        <v>326</v>
      </c>
      <c r="H342" s="2">
        <f t="shared" si="111"/>
        <v>0.12665112665112666</v>
      </c>
      <c r="I342" s="8"/>
      <c r="J342" s="2">
        <f t="shared" si="102"/>
        <v>0.52913752913752909</v>
      </c>
      <c r="K342" s="2">
        <f t="shared" si="103"/>
        <v>0.40248640248640249</v>
      </c>
      <c r="L342" s="2">
        <f t="shared" si="104"/>
        <v>6.8376068376068383E-2</v>
      </c>
      <c r="M342" s="2">
        <f t="shared" si="105"/>
        <v>2.7755575615628914E-17</v>
      </c>
      <c r="N342" s="1">
        <v>1362</v>
      </c>
      <c r="O342" s="1">
        <v>1036</v>
      </c>
      <c r="P342" s="1">
        <v>176</v>
      </c>
      <c r="W342" s="1">
        <v>0</v>
      </c>
      <c r="AG342" t="str">
        <f t="shared" si="114"/>
        <v>Gardiner</v>
      </c>
      <c r="AH342" t="s">
        <v>1663</v>
      </c>
      <c r="AI342">
        <v>2</v>
      </c>
      <c r="AK342" s="99">
        <v>23</v>
      </c>
      <c r="AL342" s="97">
        <v>11</v>
      </c>
      <c r="AM342" s="97">
        <v>50</v>
      </c>
      <c r="AN342" s="96">
        <v>27085</v>
      </c>
      <c r="AO342" s="96">
        <f t="shared" si="106"/>
        <v>23011</v>
      </c>
      <c r="AP342" t="s">
        <v>931</v>
      </c>
      <c r="AQ342">
        <f t="shared" si="112"/>
        <v>2327085</v>
      </c>
    </row>
    <row r="343" spans="1:43" hidden="1" outlineLevel="1" x14ac:dyDescent="0.2">
      <c r="A343" t="s">
        <v>1662</v>
      </c>
      <c r="B343" s="9" t="s">
        <v>1073</v>
      </c>
      <c r="C343" s="1">
        <f t="shared" si="113"/>
        <v>34</v>
      </c>
      <c r="D343" s="7">
        <f t="shared" si="107"/>
        <v>2</v>
      </c>
      <c r="E343" s="7">
        <f t="shared" si="108"/>
        <v>1</v>
      </c>
      <c r="F343" s="7">
        <f t="shared" si="109"/>
        <v>3</v>
      </c>
      <c r="G343" s="1">
        <f t="shared" si="110"/>
        <v>8</v>
      </c>
      <c r="H343" s="2">
        <f t="shared" si="111"/>
        <v>0.23529411764705882</v>
      </c>
      <c r="I343" s="8"/>
      <c r="J343" s="2">
        <f t="shared" si="102"/>
        <v>0.3235294117647059</v>
      </c>
      <c r="K343" s="2">
        <f t="shared" si="103"/>
        <v>0.55882352941176472</v>
      </c>
      <c r="L343" s="2">
        <f t="shared" si="104"/>
        <v>0.11764705882352941</v>
      </c>
      <c r="M343" s="2">
        <f t="shared" si="105"/>
        <v>2.7755575615628914E-17</v>
      </c>
      <c r="N343" s="1">
        <v>11</v>
      </c>
      <c r="O343" s="1">
        <v>19</v>
      </c>
      <c r="P343" s="1">
        <v>4</v>
      </c>
      <c r="W343" s="1">
        <v>0</v>
      </c>
      <c r="AG343" t="str">
        <f t="shared" si="114"/>
        <v>Garfield</v>
      </c>
      <c r="AH343" t="s">
        <v>872</v>
      </c>
      <c r="AI343">
        <v>2</v>
      </c>
      <c r="AK343" s="99">
        <v>23</v>
      </c>
      <c r="AL343" s="97">
        <v>3</v>
      </c>
      <c r="AM343" s="97">
        <v>110</v>
      </c>
      <c r="AN343" s="96">
        <v>27120</v>
      </c>
      <c r="AO343" s="96">
        <f t="shared" si="106"/>
        <v>23003</v>
      </c>
      <c r="AP343" t="s">
        <v>2522</v>
      </c>
      <c r="AQ343">
        <f t="shared" si="112"/>
        <v>2327120</v>
      </c>
    </row>
    <row r="344" spans="1:43" hidden="1" outlineLevel="1" x14ac:dyDescent="0.2">
      <c r="A344" t="s">
        <v>1259</v>
      </c>
      <c r="B344" s="9" t="s">
        <v>1073</v>
      </c>
      <c r="C344" s="1">
        <f t="shared" si="113"/>
        <v>441</v>
      </c>
      <c r="D344" s="7">
        <f t="shared" si="107"/>
        <v>2</v>
      </c>
      <c r="E344" s="7">
        <f t="shared" si="108"/>
        <v>1</v>
      </c>
      <c r="F344" s="7">
        <f t="shared" si="109"/>
        <v>3</v>
      </c>
      <c r="G344" s="1">
        <f t="shared" si="110"/>
        <v>126</v>
      </c>
      <c r="H344" s="2">
        <f t="shared" si="111"/>
        <v>0.2857142857142857</v>
      </c>
      <c r="I344" s="8"/>
      <c r="J344" s="2">
        <f t="shared" si="102"/>
        <v>0.3287981859410431</v>
      </c>
      <c r="K344" s="2">
        <f t="shared" si="103"/>
        <v>0.61451247165532885</v>
      </c>
      <c r="L344" s="2">
        <f t="shared" si="104"/>
        <v>5.6689342403628121E-2</v>
      </c>
      <c r="M344" s="2">
        <f t="shared" si="105"/>
        <v>-1.2490009027033011E-16</v>
      </c>
      <c r="N344" s="1">
        <v>145</v>
      </c>
      <c r="O344" s="1">
        <v>271</v>
      </c>
      <c r="P344" s="1">
        <v>25</v>
      </c>
      <c r="W344" s="1">
        <v>0</v>
      </c>
      <c r="AG344" t="str">
        <f t="shared" si="114"/>
        <v>Garland</v>
      </c>
      <c r="AH344" t="s">
        <v>2417</v>
      </c>
      <c r="AI344">
        <v>2</v>
      </c>
      <c r="AK344" s="99">
        <v>23</v>
      </c>
      <c r="AL344" s="97">
        <v>19</v>
      </c>
      <c r="AM344" s="97">
        <v>115</v>
      </c>
      <c r="AN344" s="96">
        <v>27190</v>
      </c>
      <c r="AO344" s="96">
        <f t="shared" si="106"/>
        <v>23019</v>
      </c>
      <c r="AP344" t="s">
        <v>1274</v>
      </c>
      <c r="AQ344">
        <f t="shared" si="112"/>
        <v>2327190</v>
      </c>
    </row>
    <row r="345" spans="1:43" hidden="1" outlineLevel="1" x14ac:dyDescent="0.2">
      <c r="A345" t="s">
        <v>71</v>
      </c>
      <c r="B345" s="9" t="s">
        <v>1073</v>
      </c>
      <c r="C345" s="1">
        <f t="shared" si="113"/>
        <v>691</v>
      </c>
      <c r="D345" s="7">
        <f t="shared" si="107"/>
        <v>1</v>
      </c>
      <c r="E345" s="7">
        <f t="shared" si="108"/>
        <v>2</v>
      </c>
      <c r="F345" s="7">
        <f t="shared" si="109"/>
        <v>3</v>
      </c>
      <c r="G345" s="1">
        <f t="shared" si="110"/>
        <v>147</v>
      </c>
      <c r="H345" s="2">
        <f t="shared" si="111"/>
        <v>0.21273516642547033</v>
      </c>
      <c r="I345" s="8"/>
      <c r="J345" s="2">
        <f t="shared" si="102"/>
        <v>0.58900144717800285</v>
      </c>
      <c r="K345" s="2">
        <f t="shared" si="103"/>
        <v>0.37626628075253254</v>
      </c>
      <c r="L345" s="2">
        <f t="shared" si="104"/>
        <v>3.4732272069464547E-2</v>
      </c>
      <c r="M345" s="2">
        <f t="shared" si="105"/>
        <v>6.2450045135165055E-17</v>
      </c>
      <c r="N345" s="1">
        <v>407</v>
      </c>
      <c r="O345" s="1">
        <v>260</v>
      </c>
      <c r="P345" s="1">
        <v>24</v>
      </c>
      <c r="W345" s="1">
        <v>0</v>
      </c>
      <c r="AG345" t="str">
        <f t="shared" si="114"/>
        <v>Georgetown</v>
      </c>
      <c r="AH345" t="s">
        <v>1445</v>
      </c>
      <c r="AI345">
        <v>1</v>
      </c>
      <c r="AK345" s="99">
        <v>23</v>
      </c>
      <c r="AL345" s="97">
        <v>23</v>
      </c>
      <c r="AM345" s="97">
        <v>25</v>
      </c>
      <c r="AN345" s="96">
        <v>27295</v>
      </c>
      <c r="AO345" s="96">
        <f t="shared" si="106"/>
        <v>23023</v>
      </c>
      <c r="AP345" t="s">
        <v>1274</v>
      </c>
      <c r="AQ345">
        <f t="shared" si="112"/>
        <v>2327295</v>
      </c>
    </row>
    <row r="346" spans="1:43" hidden="1" outlineLevel="1" x14ac:dyDescent="0.2">
      <c r="A346" t="s">
        <v>2398</v>
      </c>
      <c r="B346" s="9" t="s">
        <v>1073</v>
      </c>
      <c r="C346" s="1">
        <f t="shared" si="113"/>
        <v>102</v>
      </c>
      <c r="D346" s="7">
        <f t="shared" si="107"/>
        <v>2</v>
      </c>
      <c r="E346" s="7">
        <f t="shared" si="108"/>
        <v>1</v>
      </c>
      <c r="F346" s="7">
        <f t="shared" si="109"/>
        <v>3</v>
      </c>
      <c r="G346" s="1">
        <f t="shared" si="110"/>
        <v>10</v>
      </c>
      <c r="H346" s="2">
        <f t="shared" si="111"/>
        <v>9.8039215686274508E-2</v>
      </c>
      <c r="I346" s="8"/>
      <c r="J346" s="2">
        <f t="shared" si="102"/>
        <v>0.39215686274509803</v>
      </c>
      <c r="K346" s="2">
        <f t="shared" si="103"/>
        <v>0.49019607843137253</v>
      </c>
      <c r="L346" s="2">
        <f t="shared" si="104"/>
        <v>0.11764705882352941</v>
      </c>
      <c r="M346" s="2">
        <f t="shared" si="105"/>
        <v>8.3266726846886741E-17</v>
      </c>
      <c r="N346" s="1">
        <v>40</v>
      </c>
      <c r="O346" s="1">
        <v>50</v>
      </c>
      <c r="P346" s="1">
        <v>12</v>
      </c>
      <c r="W346" s="1">
        <v>0</v>
      </c>
      <c r="AG346" t="str">
        <f t="shared" si="114"/>
        <v>Gilead</v>
      </c>
      <c r="AH346" t="s">
        <v>976</v>
      </c>
      <c r="AI346">
        <v>2</v>
      </c>
      <c r="AK346" s="99">
        <v>23</v>
      </c>
      <c r="AL346" s="97">
        <v>17</v>
      </c>
      <c r="AM346" s="97">
        <v>50</v>
      </c>
      <c r="AN346" s="96">
        <v>27505</v>
      </c>
      <c r="AO346" s="96">
        <f t="shared" si="106"/>
        <v>23017</v>
      </c>
      <c r="AP346" t="s">
        <v>1274</v>
      </c>
      <c r="AQ346">
        <f t="shared" si="112"/>
        <v>2327505</v>
      </c>
    </row>
    <row r="347" spans="1:43" hidden="1" outlineLevel="1" x14ac:dyDescent="0.2">
      <c r="A347" t="s">
        <v>2434</v>
      </c>
      <c r="B347" s="9" t="s">
        <v>1073</v>
      </c>
      <c r="C347" s="1">
        <f t="shared" si="113"/>
        <v>2024</v>
      </c>
      <c r="D347" s="7">
        <f t="shared" si="107"/>
        <v>2</v>
      </c>
      <c r="E347" s="7">
        <f t="shared" si="108"/>
        <v>1</v>
      </c>
      <c r="F347" s="7">
        <f t="shared" si="109"/>
        <v>3</v>
      </c>
      <c r="G347" s="1">
        <f t="shared" si="110"/>
        <v>291</v>
      </c>
      <c r="H347" s="2">
        <f t="shared" si="111"/>
        <v>0.14377470355731226</v>
      </c>
      <c r="I347" s="8"/>
      <c r="J347" s="2">
        <f t="shared" si="102"/>
        <v>0.39822134387351776</v>
      </c>
      <c r="K347" s="2">
        <f t="shared" si="103"/>
        <v>0.54199604743083007</v>
      </c>
      <c r="L347" s="2">
        <f t="shared" si="104"/>
        <v>5.9782608695652176E-2</v>
      </c>
      <c r="M347" s="2">
        <f t="shared" si="105"/>
        <v>-6.9388939039072284E-17</v>
      </c>
      <c r="N347" s="1">
        <v>806</v>
      </c>
      <c r="O347" s="1">
        <v>1097</v>
      </c>
      <c r="P347" s="1">
        <v>121</v>
      </c>
      <c r="W347" s="1">
        <v>0</v>
      </c>
      <c r="AG347" t="str">
        <f t="shared" si="114"/>
        <v>Glenburn</v>
      </c>
      <c r="AH347" t="s">
        <v>2417</v>
      </c>
      <c r="AI347">
        <v>2</v>
      </c>
      <c r="AK347" s="99">
        <v>23</v>
      </c>
      <c r="AL347" s="97">
        <v>19</v>
      </c>
      <c r="AM347" s="97">
        <v>120</v>
      </c>
      <c r="AN347" s="96">
        <v>27645</v>
      </c>
      <c r="AO347" s="96">
        <f t="shared" si="106"/>
        <v>23019</v>
      </c>
      <c r="AP347" t="s">
        <v>1274</v>
      </c>
      <c r="AQ347">
        <f t="shared" si="112"/>
        <v>2327645</v>
      </c>
    </row>
    <row r="348" spans="1:43" hidden="1" outlineLevel="1" x14ac:dyDescent="0.2">
      <c r="A348" t="s">
        <v>32</v>
      </c>
      <c r="B348" s="9" t="s">
        <v>1073</v>
      </c>
      <c r="C348" s="1">
        <f t="shared" si="113"/>
        <v>0</v>
      </c>
      <c r="D348" s="7">
        <f t="shared" si="107"/>
        <v>1</v>
      </c>
      <c r="E348" s="7">
        <f t="shared" si="108"/>
        <v>1</v>
      </c>
      <c r="F348" s="7">
        <f t="shared" si="109"/>
        <v>0</v>
      </c>
      <c r="G348" s="1">
        <f t="shared" si="110"/>
        <v>0</v>
      </c>
      <c r="H348" s="2" t="e">
        <f t="shared" si="111"/>
        <v>#DIV/0!</v>
      </c>
      <c r="I348" s="8"/>
      <c r="J348" s="2" t="str">
        <f t="shared" si="102"/>
        <v>-</v>
      </c>
      <c r="K348" s="2" t="str">
        <f t="shared" si="103"/>
        <v>-</v>
      </c>
      <c r="L348" s="2" t="str">
        <f t="shared" si="104"/>
        <v>-</v>
      </c>
      <c r="M348" s="2" t="str">
        <f t="shared" si="105"/>
        <v>-</v>
      </c>
      <c r="N348" s="1">
        <v>0</v>
      </c>
      <c r="O348" s="1">
        <v>0</v>
      </c>
      <c r="P348" s="1">
        <v>0</v>
      </c>
      <c r="W348" s="1">
        <v>0</v>
      </c>
      <c r="AG348" t="str">
        <f t="shared" si="114"/>
        <v>Glenwood</v>
      </c>
      <c r="AH348" t="s">
        <v>872</v>
      </c>
      <c r="AI348">
        <v>2</v>
      </c>
      <c r="AK348" s="99">
        <v>23</v>
      </c>
      <c r="AL348" s="97">
        <v>3</v>
      </c>
      <c r="AM348" s="97">
        <v>115</v>
      </c>
      <c r="AN348" s="96">
        <v>27855</v>
      </c>
      <c r="AO348" s="96">
        <f t="shared" si="106"/>
        <v>23003</v>
      </c>
      <c r="AP348" t="s">
        <v>2522</v>
      </c>
      <c r="AQ348">
        <f t="shared" si="112"/>
        <v>2327855</v>
      </c>
    </row>
    <row r="349" spans="1:43" hidden="1" outlineLevel="1" x14ac:dyDescent="0.2">
      <c r="A349" t="s">
        <v>628</v>
      </c>
      <c r="B349" s="9" t="s">
        <v>1073</v>
      </c>
      <c r="C349" s="1">
        <f t="shared" si="113"/>
        <v>8853</v>
      </c>
      <c r="D349" s="7">
        <f t="shared" si="107"/>
        <v>2</v>
      </c>
      <c r="E349" s="7">
        <f t="shared" si="108"/>
        <v>1</v>
      </c>
      <c r="F349" s="7">
        <f t="shared" si="109"/>
        <v>3</v>
      </c>
      <c r="G349" s="1">
        <f t="shared" si="110"/>
        <v>385</v>
      </c>
      <c r="H349" s="2">
        <f t="shared" si="111"/>
        <v>4.348808313566023E-2</v>
      </c>
      <c r="I349" s="8"/>
      <c r="J349" s="2">
        <f t="shared" si="102"/>
        <v>0.45622952671410821</v>
      </c>
      <c r="K349" s="2">
        <f t="shared" si="103"/>
        <v>0.49971760984976843</v>
      </c>
      <c r="L349" s="2">
        <f t="shared" si="104"/>
        <v>4.405286343612335E-2</v>
      </c>
      <c r="M349" s="2">
        <f t="shared" si="105"/>
        <v>6.9388939039072284E-18</v>
      </c>
      <c r="N349" s="1">
        <v>4039</v>
      </c>
      <c r="O349" s="1">
        <v>4424</v>
      </c>
      <c r="P349" s="1">
        <v>390</v>
      </c>
      <c r="W349" s="1">
        <v>0</v>
      </c>
      <c r="AG349" t="str">
        <f t="shared" si="114"/>
        <v>Gorham</v>
      </c>
      <c r="AH349" t="s">
        <v>1337</v>
      </c>
      <c r="AI349">
        <v>1</v>
      </c>
      <c r="AK349" s="99">
        <v>23</v>
      </c>
      <c r="AL349" s="97">
        <v>5</v>
      </c>
      <c r="AM349" s="97">
        <v>45</v>
      </c>
      <c r="AN349" s="96">
        <v>28240</v>
      </c>
      <c r="AO349" s="96">
        <f t="shared" si="106"/>
        <v>23005</v>
      </c>
      <c r="AP349" t="s">
        <v>1274</v>
      </c>
      <c r="AQ349">
        <f t="shared" si="112"/>
        <v>2328240</v>
      </c>
    </row>
    <row r="350" spans="1:43" hidden="1" outlineLevel="1" x14ac:dyDescent="0.2">
      <c r="A350" t="s">
        <v>974</v>
      </c>
      <c r="B350" s="9" t="s">
        <v>1073</v>
      </c>
      <c r="C350" s="1">
        <f t="shared" si="113"/>
        <v>895</v>
      </c>
      <c r="D350" s="7">
        <f t="shared" si="107"/>
        <v>2</v>
      </c>
      <c r="E350" s="7">
        <f t="shared" si="108"/>
        <v>1</v>
      </c>
      <c r="F350" s="7">
        <f t="shared" si="109"/>
        <v>3</v>
      </c>
      <c r="G350" s="1">
        <f t="shared" si="110"/>
        <v>52</v>
      </c>
      <c r="H350" s="2">
        <f t="shared" si="111"/>
        <v>5.8100558659217878E-2</v>
      </c>
      <c r="I350" s="8"/>
      <c r="J350" s="2">
        <f t="shared" si="102"/>
        <v>0.44916201117318438</v>
      </c>
      <c r="K350" s="2">
        <f t="shared" si="103"/>
        <v>0.50726256983240225</v>
      </c>
      <c r="L350" s="2">
        <f t="shared" si="104"/>
        <v>4.357541899441341E-2</v>
      </c>
      <c r="M350" s="2">
        <f t="shared" si="105"/>
        <v>-1.0408340855860843E-16</v>
      </c>
      <c r="N350" s="1">
        <v>402</v>
      </c>
      <c r="O350" s="1">
        <v>454</v>
      </c>
      <c r="P350" s="1">
        <v>39</v>
      </c>
      <c r="W350" s="1">
        <v>0</v>
      </c>
      <c r="AG350" t="str">
        <f t="shared" si="114"/>
        <v>Gouldsboro</v>
      </c>
      <c r="AH350" t="s">
        <v>682</v>
      </c>
      <c r="AI350">
        <v>2</v>
      </c>
      <c r="AK350" s="99">
        <v>23</v>
      </c>
      <c r="AL350" s="97">
        <v>9</v>
      </c>
      <c r="AM350" s="97">
        <v>75</v>
      </c>
      <c r="AN350" s="96">
        <v>28450</v>
      </c>
      <c r="AO350" s="96">
        <f t="shared" si="106"/>
        <v>23009</v>
      </c>
      <c r="AP350" t="s">
        <v>1274</v>
      </c>
      <c r="AQ350">
        <f t="shared" si="112"/>
        <v>2328450</v>
      </c>
    </row>
    <row r="351" spans="1:43" hidden="1" outlineLevel="1" x14ac:dyDescent="0.2">
      <c r="A351" t="s">
        <v>2720</v>
      </c>
      <c r="B351" s="9" t="s">
        <v>1073</v>
      </c>
      <c r="C351" s="1">
        <f>SUM(N351:AE351)</f>
        <v>12</v>
      </c>
      <c r="D351" s="7">
        <f>RANK(N351,(N351:AE351))</f>
        <v>2</v>
      </c>
      <c r="E351" s="7">
        <f>RANK(O351,(N351:AE351))</f>
        <v>1</v>
      </c>
      <c r="F351" s="7">
        <f>IF(P351&gt;0,RANK(P351,(N351:AE351)),0)</f>
        <v>0</v>
      </c>
      <c r="G351" s="1">
        <f>MAX(N351:P351)-LARGE(N351:P351,2)</f>
        <v>4</v>
      </c>
      <c r="H351" s="2">
        <f>G351/C351</f>
        <v>0.33333333333333331</v>
      </c>
      <c r="I351" s="8"/>
      <c r="J351" s="2">
        <f>IF(C351=0,"-",N351/C351)</f>
        <v>0.33333333333333331</v>
      </c>
      <c r="K351" s="2">
        <f>IF(C351=0,"-",O351/C351)</f>
        <v>0.66666666666666663</v>
      </c>
      <c r="L351" s="2">
        <f>IF(C351=0,"-",P351/C351)</f>
        <v>0</v>
      </c>
      <c r="M351" s="2">
        <f>IF(C351=0,"-",(1-J351-K351-L351))</f>
        <v>1.1102230246251565E-16</v>
      </c>
      <c r="N351" s="1">
        <v>4</v>
      </c>
      <c r="O351" s="1">
        <v>8</v>
      </c>
      <c r="P351" s="1">
        <v>0</v>
      </c>
      <c r="W351" s="1">
        <v>0</v>
      </c>
      <c r="AG351" t="str">
        <f t="shared" si="114"/>
        <v>Grand Falls</v>
      </c>
      <c r="AH351" t="s">
        <v>2417</v>
      </c>
      <c r="AI351">
        <v>2</v>
      </c>
      <c r="AK351" s="99">
        <v>23</v>
      </c>
      <c r="AL351" s="97">
        <v>19</v>
      </c>
      <c r="AN351" s="96">
        <v>28550</v>
      </c>
      <c r="AO351" s="96">
        <f t="shared" si="106"/>
        <v>23019</v>
      </c>
      <c r="AP351" t="s">
        <v>408</v>
      </c>
      <c r="AQ351">
        <f t="shared" si="112"/>
        <v>2328550</v>
      </c>
    </row>
    <row r="352" spans="1:43" hidden="1" outlineLevel="1" x14ac:dyDescent="0.2">
      <c r="A352" t="s">
        <v>1981</v>
      </c>
      <c r="B352" s="9" t="s">
        <v>1073</v>
      </c>
      <c r="C352" s="1">
        <f t="shared" si="113"/>
        <v>181</v>
      </c>
      <c r="D352" s="7">
        <f t="shared" si="107"/>
        <v>1</v>
      </c>
      <c r="E352" s="7">
        <f t="shared" si="108"/>
        <v>2</v>
      </c>
      <c r="F352" s="7">
        <f t="shared" si="109"/>
        <v>3</v>
      </c>
      <c r="G352" s="1">
        <f t="shared" si="110"/>
        <v>29</v>
      </c>
      <c r="H352" s="2">
        <f t="shared" si="111"/>
        <v>0.16022099447513813</v>
      </c>
      <c r="I352" s="8"/>
      <c r="J352" s="2">
        <f t="shared" si="102"/>
        <v>0.53591160220994472</v>
      </c>
      <c r="K352" s="2">
        <f t="shared" si="103"/>
        <v>0.37569060773480661</v>
      </c>
      <c r="L352" s="2">
        <f t="shared" si="104"/>
        <v>8.8397790055248615E-2</v>
      </c>
      <c r="M352" s="2">
        <f t="shared" si="105"/>
        <v>5.5511151231257827E-17</v>
      </c>
      <c r="N352" s="1">
        <v>97</v>
      </c>
      <c r="O352" s="1">
        <v>68</v>
      </c>
      <c r="P352" s="1">
        <v>16</v>
      </c>
      <c r="W352" s="1">
        <v>0</v>
      </c>
      <c r="AG352" t="str">
        <f t="shared" si="114"/>
        <v>Grand Isle</v>
      </c>
      <c r="AH352" t="s">
        <v>872</v>
      </c>
      <c r="AI352">
        <v>2</v>
      </c>
      <c r="AK352" s="99">
        <v>23</v>
      </c>
      <c r="AL352" s="97">
        <v>3</v>
      </c>
      <c r="AM352" s="97">
        <v>120</v>
      </c>
      <c r="AN352" s="96">
        <v>28590</v>
      </c>
      <c r="AO352" s="96">
        <f t="shared" si="106"/>
        <v>23003</v>
      </c>
      <c r="AP352" t="s">
        <v>1274</v>
      </c>
      <c r="AQ352">
        <f t="shared" si="112"/>
        <v>2328590</v>
      </c>
    </row>
    <row r="353" spans="1:43" hidden="1" outlineLevel="1" x14ac:dyDescent="0.2">
      <c r="A353" t="s">
        <v>33</v>
      </c>
      <c r="B353" s="9" t="s">
        <v>1073</v>
      </c>
      <c r="C353" s="1">
        <f t="shared" si="113"/>
        <v>81</v>
      </c>
      <c r="D353" s="7">
        <f t="shared" si="107"/>
        <v>2</v>
      </c>
      <c r="E353" s="7">
        <f t="shared" si="108"/>
        <v>1</v>
      </c>
      <c r="F353" s="7">
        <f t="shared" si="109"/>
        <v>3</v>
      </c>
      <c r="G353" s="1">
        <f t="shared" si="110"/>
        <v>18</v>
      </c>
      <c r="H353" s="2">
        <f t="shared" si="111"/>
        <v>0.22222222222222221</v>
      </c>
      <c r="I353" s="8"/>
      <c r="J353" s="2">
        <f t="shared" si="102"/>
        <v>0.34567901234567899</v>
      </c>
      <c r="K353" s="2">
        <f t="shared" si="103"/>
        <v>0.5679012345679012</v>
      </c>
      <c r="L353" s="2">
        <f t="shared" si="104"/>
        <v>8.6419753086419748E-2</v>
      </c>
      <c r="M353" s="2">
        <f t="shared" si="105"/>
        <v>5.5511151231257827E-17</v>
      </c>
      <c r="N353" s="1">
        <v>28</v>
      </c>
      <c r="O353" s="1">
        <v>46</v>
      </c>
      <c r="P353" s="1">
        <v>7</v>
      </c>
      <c r="W353" s="1">
        <v>0</v>
      </c>
      <c r="AG353" t="str">
        <f t="shared" si="114"/>
        <v>Grand Lake Stream</v>
      </c>
      <c r="AH353" t="s">
        <v>257</v>
      </c>
      <c r="AI353">
        <v>2</v>
      </c>
      <c r="AK353" s="99">
        <v>23</v>
      </c>
      <c r="AL353" s="97">
        <v>29</v>
      </c>
      <c r="AM353" s="97">
        <v>105</v>
      </c>
      <c r="AN353" s="96">
        <v>28660</v>
      </c>
      <c r="AO353" s="96">
        <f t="shared" si="106"/>
        <v>23029</v>
      </c>
      <c r="AP353" t="s">
        <v>2522</v>
      </c>
      <c r="AQ353">
        <f t="shared" si="112"/>
        <v>2328660</v>
      </c>
    </row>
    <row r="354" spans="1:43" hidden="1" outlineLevel="1" x14ac:dyDescent="0.2">
      <c r="A354" t="s">
        <v>922</v>
      </c>
      <c r="B354" s="9" t="s">
        <v>1073</v>
      </c>
      <c r="C354" s="1">
        <f t="shared" si="113"/>
        <v>4160</v>
      </c>
      <c r="D354" s="7">
        <f t="shared" si="107"/>
        <v>2</v>
      </c>
      <c r="E354" s="7">
        <f t="shared" si="108"/>
        <v>1</v>
      </c>
      <c r="F354" s="7">
        <f t="shared" si="109"/>
        <v>3</v>
      </c>
      <c r="G354" s="1">
        <f t="shared" si="110"/>
        <v>341</v>
      </c>
      <c r="H354" s="2">
        <f t="shared" si="111"/>
        <v>8.1971153846153846E-2</v>
      </c>
      <c r="I354" s="8"/>
      <c r="J354" s="2">
        <f t="shared" si="102"/>
        <v>0.43125000000000002</v>
      </c>
      <c r="K354" s="2">
        <f t="shared" si="103"/>
        <v>0.51322115384615385</v>
      </c>
      <c r="L354" s="2">
        <f t="shared" si="104"/>
        <v>5.5528846153846151E-2</v>
      </c>
      <c r="M354" s="2">
        <f t="shared" si="105"/>
        <v>-2.7755575615628914E-17</v>
      </c>
      <c r="N354" s="1">
        <v>1794</v>
      </c>
      <c r="O354" s="1">
        <v>2135</v>
      </c>
      <c r="P354" s="1">
        <v>231</v>
      </c>
      <c r="W354" s="1">
        <v>0</v>
      </c>
      <c r="AG354" t="str">
        <f t="shared" si="114"/>
        <v>Gray</v>
      </c>
      <c r="AH354" t="s">
        <v>1337</v>
      </c>
      <c r="AI354">
        <v>1</v>
      </c>
      <c r="AK354" s="99">
        <v>23</v>
      </c>
      <c r="AL354" s="97">
        <v>5</v>
      </c>
      <c r="AM354" s="97">
        <v>50</v>
      </c>
      <c r="AN354" s="96">
        <v>28870</v>
      </c>
      <c r="AO354" s="96">
        <f t="shared" si="106"/>
        <v>23005</v>
      </c>
      <c r="AP354" t="s">
        <v>1274</v>
      </c>
      <c r="AQ354">
        <f t="shared" si="112"/>
        <v>2328870</v>
      </c>
    </row>
    <row r="355" spans="1:43" hidden="1" outlineLevel="1" x14ac:dyDescent="0.2">
      <c r="A355" t="s">
        <v>894</v>
      </c>
      <c r="B355" s="9" t="s">
        <v>1073</v>
      </c>
      <c r="C355" s="1">
        <f t="shared" si="113"/>
        <v>36</v>
      </c>
      <c r="D355" s="7">
        <f t="shared" si="107"/>
        <v>2</v>
      </c>
      <c r="E355" s="7">
        <f t="shared" si="108"/>
        <v>1</v>
      </c>
      <c r="F355" s="7">
        <f t="shared" si="109"/>
        <v>0</v>
      </c>
      <c r="G355" s="1">
        <f t="shared" si="110"/>
        <v>10</v>
      </c>
      <c r="H355" s="2">
        <f t="shared" si="111"/>
        <v>0.27777777777777779</v>
      </c>
      <c r="I355" s="8"/>
      <c r="J355" s="2">
        <f t="shared" si="102"/>
        <v>0.3611111111111111</v>
      </c>
      <c r="K355" s="2">
        <f t="shared" si="103"/>
        <v>0.63888888888888884</v>
      </c>
      <c r="L355" s="2">
        <f t="shared" si="104"/>
        <v>0</v>
      </c>
      <c r="M355" s="2">
        <f t="shared" si="105"/>
        <v>0</v>
      </c>
      <c r="N355" s="1">
        <v>13</v>
      </c>
      <c r="O355" s="1">
        <v>23</v>
      </c>
      <c r="P355" s="1">
        <v>0</v>
      </c>
      <c r="W355" s="1">
        <v>0</v>
      </c>
      <c r="AG355" t="str">
        <f t="shared" si="114"/>
        <v>Great Pond</v>
      </c>
      <c r="AH355" t="s">
        <v>682</v>
      </c>
      <c r="AI355">
        <v>2</v>
      </c>
      <c r="AK355" s="99">
        <v>23</v>
      </c>
      <c r="AL355" s="97">
        <v>9</v>
      </c>
      <c r="AM355" s="97">
        <v>77</v>
      </c>
      <c r="AN355" s="96">
        <v>28975</v>
      </c>
      <c r="AO355" s="96">
        <f t="shared" si="106"/>
        <v>23009</v>
      </c>
      <c r="AP355" t="s">
        <v>1274</v>
      </c>
      <c r="AQ355">
        <f t="shared" si="112"/>
        <v>2328975</v>
      </c>
    </row>
    <row r="356" spans="1:43" hidden="1" outlineLevel="1" x14ac:dyDescent="0.2">
      <c r="A356" t="s">
        <v>1487</v>
      </c>
      <c r="B356" s="9" t="s">
        <v>1073</v>
      </c>
      <c r="C356" s="1">
        <f t="shared" si="113"/>
        <v>518</v>
      </c>
      <c r="D356" s="7">
        <f t="shared" si="107"/>
        <v>2</v>
      </c>
      <c r="E356" s="7">
        <f t="shared" si="108"/>
        <v>1</v>
      </c>
      <c r="F356" s="7">
        <f t="shared" si="109"/>
        <v>3</v>
      </c>
      <c r="G356" s="1">
        <f t="shared" si="110"/>
        <v>196</v>
      </c>
      <c r="H356" s="2">
        <f t="shared" si="111"/>
        <v>0.3783783783783784</v>
      </c>
      <c r="I356" s="8"/>
      <c r="J356" s="2">
        <f t="shared" si="102"/>
        <v>0.29150579150579148</v>
      </c>
      <c r="K356" s="2">
        <f t="shared" si="103"/>
        <v>0.66988416988416988</v>
      </c>
      <c r="L356" s="2">
        <f t="shared" si="104"/>
        <v>3.8610038610038609E-2</v>
      </c>
      <c r="M356" s="2">
        <f t="shared" si="105"/>
        <v>3.4694469519536142E-17</v>
      </c>
      <c r="N356" s="1">
        <v>151</v>
      </c>
      <c r="O356" s="1">
        <v>347</v>
      </c>
      <c r="P356" s="1">
        <v>20</v>
      </c>
      <c r="W356" s="1">
        <v>0</v>
      </c>
      <c r="AG356" t="str">
        <f t="shared" si="114"/>
        <v>Greenbush</v>
      </c>
      <c r="AH356" t="s">
        <v>2417</v>
      </c>
      <c r="AI356">
        <v>2</v>
      </c>
      <c r="AK356" s="99">
        <v>23</v>
      </c>
      <c r="AL356" s="97">
        <v>19</v>
      </c>
      <c r="AM356" s="97">
        <v>130</v>
      </c>
      <c r="AN356" s="96">
        <v>29185</v>
      </c>
      <c r="AO356" s="96">
        <f t="shared" si="106"/>
        <v>23019</v>
      </c>
      <c r="AP356" t="s">
        <v>1274</v>
      </c>
      <c r="AQ356">
        <f t="shared" si="112"/>
        <v>2329185</v>
      </c>
    </row>
    <row r="357" spans="1:43" hidden="1" outlineLevel="1" x14ac:dyDescent="0.2">
      <c r="A357" t="s">
        <v>625</v>
      </c>
      <c r="B357" s="9" t="s">
        <v>1073</v>
      </c>
      <c r="C357" s="1">
        <f t="shared" si="113"/>
        <v>2020</v>
      </c>
      <c r="D357" s="7">
        <f t="shared" si="107"/>
        <v>2</v>
      </c>
      <c r="E357" s="7">
        <f t="shared" si="108"/>
        <v>1</v>
      </c>
      <c r="F357" s="7">
        <f t="shared" si="109"/>
        <v>3</v>
      </c>
      <c r="G357" s="1">
        <f t="shared" si="110"/>
        <v>629</v>
      </c>
      <c r="H357" s="2">
        <f t="shared" si="111"/>
        <v>0.31138613861386139</v>
      </c>
      <c r="I357" s="8"/>
      <c r="J357" s="2">
        <f t="shared" si="102"/>
        <v>0.30693069306930693</v>
      </c>
      <c r="K357" s="2">
        <f t="shared" si="103"/>
        <v>0.61831683168316831</v>
      </c>
      <c r="L357" s="2">
        <f t="shared" si="104"/>
        <v>7.4752475247524749E-2</v>
      </c>
      <c r="M357" s="2">
        <f t="shared" si="105"/>
        <v>-4.163336342344337E-17</v>
      </c>
      <c r="N357" s="1">
        <v>620</v>
      </c>
      <c r="O357" s="1">
        <v>1249</v>
      </c>
      <c r="P357" s="1">
        <v>151</v>
      </c>
      <c r="W357" s="1">
        <v>0</v>
      </c>
      <c r="AG357" t="str">
        <f t="shared" si="114"/>
        <v>Greene</v>
      </c>
      <c r="AH357" t="s">
        <v>2243</v>
      </c>
      <c r="AI357">
        <v>2</v>
      </c>
      <c r="AK357" s="99">
        <v>23</v>
      </c>
      <c r="AL357" s="97">
        <v>1</v>
      </c>
      <c r="AM357" s="97">
        <v>15</v>
      </c>
      <c r="AN357" s="96">
        <v>29255</v>
      </c>
      <c r="AO357" s="96">
        <f t="shared" si="106"/>
        <v>23001</v>
      </c>
      <c r="AP357" t="s">
        <v>1274</v>
      </c>
      <c r="AQ357">
        <f t="shared" si="112"/>
        <v>2329255</v>
      </c>
    </row>
    <row r="358" spans="1:43" hidden="1" outlineLevel="1" x14ac:dyDescent="0.2">
      <c r="A358" s="35" t="s">
        <v>1465</v>
      </c>
      <c r="B358" s="9" t="s">
        <v>1073</v>
      </c>
      <c r="C358" s="1">
        <f t="shared" si="113"/>
        <v>929</v>
      </c>
      <c r="D358" s="7">
        <f t="shared" si="107"/>
        <v>2</v>
      </c>
      <c r="E358" s="7">
        <f t="shared" si="108"/>
        <v>1</v>
      </c>
      <c r="F358" s="7">
        <f t="shared" si="109"/>
        <v>3</v>
      </c>
      <c r="G358" s="1">
        <f t="shared" si="110"/>
        <v>141</v>
      </c>
      <c r="H358" s="2">
        <f t="shared" si="111"/>
        <v>0.15177610333692143</v>
      </c>
      <c r="I358" s="8"/>
      <c r="J358" s="2">
        <f t="shared" si="102"/>
        <v>0.3939720129171152</v>
      </c>
      <c r="K358" s="2">
        <f t="shared" si="103"/>
        <v>0.54574811625403663</v>
      </c>
      <c r="L358" s="2">
        <f t="shared" si="104"/>
        <v>6.0279870828848225E-2</v>
      </c>
      <c r="M358" s="2">
        <f t="shared" si="105"/>
        <v>0</v>
      </c>
      <c r="N358" s="1">
        <v>366</v>
      </c>
      <c r="O358" s="1">
        <v>507</v>
      </c>
      <c r="P358" s="1">
        <v>56</v>
      </c>
      <c r="W358" s="1">
        <v>0</v>
      </c>
      <c r="AG358" t="str">
        <f>A358</f>
        <v>Greenville</v>
      </c>
      <c r="AH358" t="s">
        <v>1515</v>
      </c>
      <c r="AI358">
        <v>2</v>
      </c>
      <c r="AK358" s="99">
        <v>23</v>
      </c>
      <c r="AL358" s="97">
        <v>21</v>
      </c>
      <c r="AM358" s="97">
        <v>45</v>
      </c>
      <c r="AN358" s="96">
        <v>29535</v>
      </c>
      <c r="AO358" s="96">
        <f>AK358*1000+AL358</f>
        <v>23021</v>
      </c>
      <c r="AP358" t="s">
        <v>1274</v>
      </c>
      <c r="AQ358">
        <f>AK358*100000+AN358</f>
        <v>2329535</v>
      </c>
    </row>
    <row r="359" spans="1:43" hidden="1" outlineLevel="1" x14ac:dyDescent="0.2">
      <c r="A359" t="s">
        <v>1660</v>
      </c>
      <c r="B359" s="9" t="s">
        <v>1073</v>
      </c>
      <c r="C359" s="1">
        <f t="shared" si="113"/>
        <v>392</v>
      </c>
      <c r="D359" s="7">
        <f t="shared" si="107"/>
        <v>2</v>
      </c>
      <c r="E359" s="7">
        <f t="shared" si="108"/>
        <v>1</v>
      </c>
      <c r="F359" s="7">
        <f t="shared" si="109"/>
        <v>3</v>
      </c>
      <c r="G359" s="1">
        <f t="shared" si="110"/>
        <v>3</v>
      </c>
      <c r="H359" s="2">
        <f t="shared" si="111"/>
        <v>7.6530612244897957E-3</v>
      </c>
      <c r="I359" s="8"/>
      <c r="J359" s="2">
        <f t="shared" si="102"/>
        <v>0.45918367346938777</v>
      </c>
      <c r="K359" s="2">
        <f t="shared" si="103"/>
        <v>0.46683673469387754</v>
      </c>
      <c r="L359" s="2">
        <f t="shared" si="104"/>
        <v>7.3979591836734693E-2</v>
      </c>
      <c r="M359" s="2">
        <f t="shared" si="105"/>
        <v>5.5511151231257827E-17</v>
      </c>
      <c r="N359" s="1">
        <v>180</v>
      </c>
      <c r="O359" s="1">
        <v>183</v>
      </c>
      <c r="P359" s="1">
        <v>29</v>
      </c>
      <c r="W359" s="1">
        <v>0</v>
      </c>
      <c r="AG359" t="str">
        <f t="shared" si="114"/>
        <v>Greenwood</v>
      </c>
      <c r="AH359" t="s">
        <v>976</v>
      </c>
      <c r="AI359">
        <v>2</v>
      </c>
      <c r="AK359" s="99">
        <v>23</v>
      </c>
      <c r="AL359" s="97">
        <v>17</v>
      </c>
      <c r="AM359" s="97">
        <v>55</v>
      </c>
      <c r="AN359" s="96">
        <v>29710</v>
      </c>
      <c r="AO359" s="96">
        <f t="shared" si="106"/>
        <v>23017</v>
      </c>
      <c r="AP359" t="s">
        <v>1274</v>
      </c>
      <c r="AQ359">
        <f t="shared" si="112"/>
        <v>2329710</v>
      </c>
    </row>
    <row r="360" spans="1:43" hidden="1" outlineLevel="1" x14ac:dyDescent="0.2">
      <c r="A360" t="s">
        <v>2405</v>
      </c>
      <c r="B360" s="9" t="s">
        <v>1073</v>
      </c>
      <c r="C360" s="1">
        <f t="shared" si="113"/>
        <v>532</v>
      </c>
      <c r="D360" s="7">
        <f t="shared" si="107"/>
        <v>2</v>
      </c>
      <c r="E360" s="7">
        <f t="shared" si="108"/>
        <v>1</v>
      </c>
      <c r="F360" s="7">
        <f t="shared" si="109"/>
        <v>3</v>
      </c>
      <c r="G360" s="1">
        <f t="shared" si="110"/>
        <v>75</v>
      </c>
      <c r="H360" s="2">
        <f t="shared" si="111"/>
        <v>0.14097744360902256</v>
      </c>
      <c r="I360" s="8"/>
      <c r="J360" s="2">
        <f t="shared" si="102"/>
        <v>0.40037593984962405</v>
      </c>
      <c r="K360" s="2">
        <f t="shared" si="103"/>
        <v>0.54135338345864659</v>
      </c>
      <c r="L360" s="2">
        <f t="shared" si="104"/>
        <v>5.827067669172932E-2</v>
      </c>
      <c r="M360" s="2">
        <f t="shared" si="105"/>
        <v>4.163336342344337E-17</v>
      </c>
      <c r="N360" s="1">
        <v>213</v>
      </c>
      <c r="O360" s="1">
        <v>288</v>
      </c>
      <c r="P360" s="1">
        <v>31</v>
      </c>
      <c r="W360" s="1">
        <v>0</v>
      </c>
      <c r="AG360" t="str">
        <f t="shared" si="114"/>
        <v>Guilford</v>
      </c>
      <c r="AH360" t="s">
        <v>1515</v>
      </c>
      <c r="AI360">
        <v>2</v>
      </c>
      <c r="AK360" s="99">
        <v>23</v>
      </c>
      <c r="AL360" s="97">
        <v>21</v>
      </c>
      <c r="AM360" s="97">
        <v>50</v>
      </c>
      <c r="AN360" s="96">
        <v>30095</v>
      </c>
      <c r="AO360" s="96">
        <f t="shared" si="106"/>
        <v>23021</v>
      </c>
      <c r="AP360" t="s">
        <v>1274</v>
      </c>
      <c r="AQ360">
        <f t="shared" si="112"/>
        <v>2330095</v>
      </c>
    </row>
    <row r="361" spans="1:43" hidden="1" outlineLevel="1" x14ac:dyDescent="0.2">
      <c r="A361" t="s">
        <v>2498</v>
      </c>
      <c r="B361" s="9" t="s">
        <v>1073</v>
      </c>
      <c r="C361" s="1">
        <f t="shared" si="113"/>
        <v>1466</v>
      </c>
      <c r="D361" s="7">
        <f t="shared" si="107"/>
        <v>1</v>
      </c>
      <c r="E361" s="7">
        <f t="shared" si="108"/>
        <v>2</v>
      </c>
      <c r="F361" s="7">
        <f t="shared" si="109"/>
        <v>3</v>
      </c>
      <c r="G361" s="1">
        <f t="shared" si="110"/>
        <v>683</v>
      </c>
      <c r="H361" s="2">
        <f t="shared" si="111"/>
        <v>0.465893587994543</v>
      </c>
      <c r="I361" s="8"/>
      <c r="J361" s="2">
        <f t="shared" si="102"/>
        <v>0.71214188267394274</v>
      </c>
      <c r="K361" s="2">
        <f t="shared" si="103"/>
        <v>0.24624829467939974</v>
      </c>
      <c r="L361" s="2">
        <f t="shared" si="104"/>
        <v>4.1609822646657572E-2</v>
      </c>
      <c r="M361" s="2">
        <f t="shared" si="105"/>
        <v>-4.8572257327350599E-17</v>
      </c>
      <c r="N361" s="1">
        <v>1044</v>
      </c>
      <c r="O361" s="1">
        <v>361</v>
      </c>
      <c r="P361" s="1">
        <v>61</v>
      </c>
      <c r="W361" s="1">
        <v>0</v>
      </c>
      <c r="AG361" t="str">
        <f t="shared" si="114"/>
        <v>Hallowell</v>
      </c>
      <c r="AH361" t="s">
        <v>1663</v>
      </c>
      <c r="AI361">
        <v>1</v>
      </c>
      <c r="AK361" s="99">
        <v>23</v>
      </c>
      <c r="AL361" s="97">
        <v>11</v>
      </c>
      <c r="AM361" s="97">
        <v>55</v>
      </c>
      <c r="AN361" s="96">
        <v>30550</v>
      </c>
      <c r="AO361" s="96">
        <f t="shared" si="106"/>
        <v>23011</v>
      </c>
      <c r="AP361" t="s">
        <v>931</v>
      </c>
      <c r="AQ361">
        <f t="shared" si="112"/>
        <v>2330550</v>
      </c>
    </row>
    <row r="362" spans="1:43" hidden="1" outlineLevel="1" x14ac:dyDescent="0.2">
      <c r="A362" t="s">
        <v>129</v>
      </c>
      <c r="B362" s="9" t="s">
        <v>1073</v>
      </c>
      <c r="C362" s="1">
        <f t="shared" si="113"/>
        <v>85</v>
      </c>
      <c r="D362" s="7">
        <f t="shared" si="107"/>
        <v>2</v>
      </c>
      <c r="E362" s="7">
        <f t="shared" si="108"/>
        <v>1</v>
      </c>
      <c r="F362" s="7">
        <f t="shared" si="109"/>
        <v>3</v>
      </c>
      <c r="G362" s="1">
        <f t="shared" si="110"/>
        <v>13</v>
      </c>
      <c r="H362" s="2">
        <f t="shared" si="111"/>
        <v>0.15294117647058825</v>
      </c>
      <c r="I362" s="8"/>
      <c r="J362" s="2">
        <f t="shared" si="102"/>
        <v>0.4</v>
      </c>
      <c r="K362" s="2">
        <f t="shared" si="103"/>
        <v>0.55294117647058827</v>
      </c>
      <c r="L362" s="2">
        <f t="shared" si="104"/>
        <v>4.7058823529411764E-2</v>
      </c>
      <c r="M362" s="2">
        <f t="shared" si="105"/>
        <v>-5.5511151231257827E-17</v>
      </c>
      <c r="N362" s="1">
        <v>34</v>
      </c>
      <c r="O362" s="1">
        <v>47</v>
      </c>
      <c r="P362" s="1">
        <v>4</v>
      </c>
      <c r="W362" s="1">
        <v>0</v>
      </c>
      <c r="AG362" t="str">
        <f t="shared" si="114"/>
        <v>Hamlin</v>
      </c>
      <c r="AH362" t="s">
        <v>872</v>
      </c>
      <c r="AI362">
        <v>2</v>
      </c>
      <c r="AK362" s="99">
        <v>23</v>
      </c>
      <c r="AL362" s="97">
        <v>3</v>
      </c>
      <c r="AM362" s="97">
        <v>125</v>
      </c>
      <c r="AN362" s="96">
        <v>30690</v>
      </c>
      <c r="AO362" s="96">
        <f t="shared" si="106"/>
        <v>23003</v>
      </c>
      <c r="AP362" t="s">
        <v>1274</v>
      </c>
      <c r="AQ362">
        <f t="shared" si="112"/>
        <v>2330690</v>
      </c>
    </row>
    <row r="363" spans="1:43" hidden="1" outlineLevel="1" x14ac:dyDescent="0.2">
      <c r="A363" t="s">
        <v>2545</v>
      </c>
      <c r="B363" s="9" t="s">
        <v>1073</v>
      </c>
      <c r="C363" s="1">
        <f t="shared" si="113"/>
        <v>30</v>
      </c>
      <c r="D363" s="7">
        <f t="shared" si="107"/>
        <v>2</v>
      </c>
      <c r="E363" s="7">
        <f t="shared" si="108"/>
        <v>1</v>
      </c>
      <c r="F363" s="7">
        <f t="shared" si="109"/>
        <v>3</v>
      </c>
      <c r="G363" s="1">
        <f t="shared" si="110"/>
        <v>7</v>
      </c>
      <c r="H363" s="2">
        <f t="shared" si="111"/>
        <v>0.23333333333333334</v>
      </c>
      <c r="I363" s="8"/>
      <c r="J363" s="2">
        <f t="shared" si="102"/>
        <v>0.36666666666666664</v>
      </c>
      <c r="K363" s="2">
        <f t="shared" si="103"/>
        <v>0.6</v>
      </c>
      <c r="L363" s="2">
        <f t="shared" si="104"/>
        <v>3.3333333333333333E-2</v>
      </c>
      <c r="M363" s="2">
        <f t="shared" si="105"/>
        <v>-6.9388939039072284E-18</v>
      </c>
      <c r="N363" s="1">
        <v>11</v>
      </c>
      <c r="O363" s="1">
        <v>18</v>
      </c>
      <c r="P363" s="1">
        <v>1</v>
      </c>
      <c r="W363" s="1">
        <v>0</v>
      </c>
      <c r="AG363" t="str">
        <f t="shared" si="114"/>
        <v>Hammond</v>
      </c>
      <c r="AH363" t="s">
        <v>872</v>
      </c>
      <c r="AI363">
        <v>2</v>
      </c>
      <c r="AK363" s="99">
        <v>23</v>
      </c>
      <c r="AL363" s="97">
        <v>3</v>
      </c>
      <c r="AM363" s="97">
        <v>130</v>
      </c>
      <c r="AN363" s="96">
        <v>30725</v>
      </c>
      <c r="AO363" s="96">
        <f t="shared" si="106"/>
        <v>23003</v>
      </c>
      <c r="AP363" t="s">
        <v>1274</v>
      </c>
      <c r="AQ363">
        <f t="shared" si="112"/>
        <v>2330725</v>
      </c>
    </row>
    <row r="364" spans="1:43" hidden="1" outlineLevel="1" x14ac:dyDescent="0.2">
      <c r="A364" t="s">
        <v>2120</v>
      </c>
      <c r="B364" s="9" t="s">
        <v>1073</v>
      </c>
      <c r="C364" s="1">
        <f t="shared" si="113"/>
        <v>3509</v>
      </c>
      <c r="D364" s="7">
        <f t="shared" si="107"/>
        <v>2</v>
      </c>
      <c r="E364" s="7">
        <f t="shared" si="108"/>
        <v>1</v>
      </c>
      <c r="F364" s="7">
        <f t="shared" si="109"/>
        <v>3</v>
      </c>
      <c r="G364" s="1">
        <f t="shared" si="110"/>
        <v>32</v>
      </c>
      <c r="H364" s="2">
        <f t="shared" si="111"/>
        <v>9.119407238529496E-3</v>
      </c>
      <c r="I364" s="8"/>
      <c r="J364" s="2">
        <f t="shared" ref="J364:J427" si="115">IF(C364=0,"-",N364/C364)</f>
        <v>0.47164434311769737</v>
      </c>
      <c r="K364" s="2">
        <f t="shared" ref="K364:K427" si="116">IF(C364=0,"-",O364/C364)</f>
        <v>0.48076375035622687</v>
      </c>
      <c r="L364" s="2">
        <f t="shared" ref="L364:L427" si="117">IF(C364=0,"-",P364/C364)</f>
        <v>4.7591906526075804E-2</v>
      </c>
      <c r="M364" s="2">
        <f t="shared" ref="M364:M427" si="118">IF(C364=0,"-",(1-J364-K364-L364))</f>
        <v>6.9388939039072284E-18</v>
      </c>
      <c r="N364" s="1">
        <v>1655</v>
      </c>
      <c r="O364" s="1">
        <v>1687</v>
      </c>
      <c r="P364" s="1">
        <v>167</v>
      </c>
      <c r="W364" s="1">
        <v>0</v>
      </c>
      <c r="AG364" t="str">
        <f t="shared" si="114"/>
        <v>Hampden</v>
      </c>
      <c r="AH364" t="s">
        <v>2417</v>
      </c>
      <c r="AI364">
        <v>2</v>
      </c>
      <c r="AK364" s="99">
        <v>23</v>
      </c>
      <c r="AL364" s="97">
        <v>19</v>
      </c>
      <c r="AM364" s="97">
        <v>140</v>
      </c>
      <c r="AN364" s="96">
        <v>30795</v>
      </c>
      <c r="AO364" s="96">
        <f t="shared" ref="AO364:AO427" si="119">AK364*1000+AL364</f>
        <v>23019</v>
      </c>
      <c r="AP364" t="s">
        <v>1274</v>
      </c>
      <c r="AQ364">
        <f t="shared" si="112"/>
        <v>2330795</v>
      </c>
    </row>
    <row r="365" spans="1:43" hidden="1" outlineLevel="1" x14ac:dyDescent="0.2">
      <c r="A365" t="s">
        <v>682</v>
      </c>
      <c r="B365" s="9" t="s">
        <v>1073</v>
      </c>
      <c r="C365" s="1">
        <f t="shared" si="113"/>
        <v>1088</v>
      </c>
      <c r="D365" s="7">
        <f t="shared" ref="D365:D428" si="120">RANK(N365,(N365:AE365))</f>
        <v>2</v>
      </c>
      <c r="E365" s="7">
        <f t="shared" ref="E365:E428" si="121">RANK(O365,(N365:AE365))</f>
        <v>1</v>
      </c>
      <c r="F365" s="7">
        <f t="shared" ref="F365:F428" si="122">IF(P365&gt;0,RANK(P365,(N365:AE365)),0)</f>
        <v>3</v>
      </c>
      <c r="G365" s="1">
        <f t="shared" ref="G365:G428" si="123">MAX(N365:P365)-LARGE(N365:P365,2)</f>
        <v>96</v>
      </c>
      <c r="H365" s="2">
        <f t="shared" ref="H365:H428" si="124">G365/C365</f>
        <v>8.8235294117647065E-2</v>
      </c>
      <c r="I365" s="8"/>
      <c r="J365" s="2">
        <f t="shared" si="115"/>
        <v>0.43106617647058826</v>
      </c>
      <c r="K365" s="2">
        <f t="shared" si="116"/>
        <v>0.51930147058823528</v>
      </c>
      <c r="L365" s="2">
        <f t="shared" si="117"/>
        <v>4.9632352941176468E-2</v>
      </c>
      <c r="M365" s="2">
        <f t="shared" si="118"/>
        <v>-6.2450045135165055E-17</v>
      </c>
      <c r="N365" s="1">
        <v>469</v>
      </c>
      <c r="O365" s="1">
        <v>565</v>
      </c>
      <c r="P365" s="1">
        <v>54</v>
      </c>
      <c r="W365" s="1">
        <v>0</v>
      </c>
      <c r="AG365" t="str">
        <f t="shared" si="114"/>
        <v>Hancock</v>
      </c>
      <c r="AH365" t="s">
        <v>682</v>
      </c>
      <c r="AI365">
        <v>2</v>
      </c>
      <c r="AK365" s="99">
        <v>23</v>
      </c>
      <c r="AL365" s="97">
        <v>9</v>
      </c>
      <c r="AM365" s="97">
        <v>80</v>
      </c>
      <c r="AN365" s="96">
        <v>30970</v>
      </c>
      <c r="AO365" s="96">
        <f t="shared" si="119"/>
        <v>23009</v>
      </c>
      <c r="AP365" t="s">
        <v>1274</v>
      </c>
      <c r="AQ365">
        <f t="shared" si="112"/>
        <v>2330970</v>
      </c>
    </row>
    <row r="366" spans="1:43" hidden="1" outlineLevel="1" x14ac:dyDescent="0.2">
      <c r="A366" t="s">
        <v>15</v>
      </c>
      <c r="B366" s="9" t="s">
        <v>1073</v>
      </c>
      <c r="C366" s="1">
        <f t="shared" si="113"/>
        <v>147</v>
      </c>
      <c r="D366" s="7">
        <f t="shared" si="120"/>
        <v>1</v>
      </c>
      <c r="E366" s="7">
        <f t="shared" si="121"/>
        <v>1</v>
      </c>
      <c r="F366" s="7">
        <f t="shared" si="122"/>
        <v>3</v>
      </c>
      <c r="G366" s="1">
        <f t="shared" si="123"/>
        <v>0</v>
      </c>
      <c r="H366" s="2">
        <f t="shared" si="124"/>
        <v>0</v>
      </c>
      <c r="I366" s="8"/>
      <c r="J366" s="2">
        <f t="shared" si="115"/>
        <v>0.47619047619047616</v>
      </c>
      <c r="K366" s="2">
        <f t="shared" si="116"/>
        <v>0.47619047619047616</v>
      </c>
      <c r="L366" s="2">
        <f t="shared" si="117"/>
        <v>4.7619047619047616E-2</v>
      </c>
      <c r="M366" s="2">
        <f t="shared" si="118"/>
        <v>5.5511151231257827E-17</v>
      </c>
      <c r="N366" s="1">
        <v>70</v>
      </c>
      <c r="O366" s="1">
        <v>70</v>
      </c>
      <c r="P366" s="1">
        <v>7</v>
      </c>
      <c r="W366" s="1">
        <v>0</v>
      </c>
      <c r="AG366" t="str">
        <f t="shared" si="114"/>
        <v>Hanover</v>
      </c>
      <c r="AH366" t="s">
        <v>976</v>
      </c>
      <c r="AI366">
        <v>2</v>
      </c>
      <c r="AK366" s="99">
        <v>23</v>
      </c>
      <c r="AL366" s="97">
        <v>17</v>
      </c>
      <c r="AM366" s="97">
        <v>60</v>
      </c>
      <c r="AN366" s="96">
        <v>31110</v>
      </c>
      <c r="AO366" s="96">
        <f t="shared" si="119"/>
        <v>23017</v>
      </c>
      <c r="AP366" t="s">
        <v>1274</v>
      </c>
      <c r="AQ366">
        <f t="shared" si="112"/>
        <v>2331110</v>
      </c>
    </row>
    <row r="367" spans="1:43" hidden="1" outlineLevel="1" x14ac:dyDescent="0.2">
      <c r="A367" t="s">
        <v>2546</v>
      </c>
      <c r="B367" s="9" t="s">
        <v>1073</v>
      </c>
      <c r="C367" s="1">
        <f t="shared" si="113"/>
        <v>379</v>
      </c>
      <c r="D367" s="7">
        <f t="shared" si="120"/>
        <v>2</v>
      </c>
      <c r="E367" s="7">
        <f t="shared" si="121"/>
        <v>1</v>
      </c>
      <c r="F367" s="7">
        <f t="shared" si="122"/>
        <v>3</v>
      </c>
      <c r="G367" s="1">
        <f t="shared" si="123"/>
        <v>107</v>
      </c>
      <c r="H367" s="2">
        <f t="shared" si="124"/>
        <v>0.28232189973614774</v>
      </c>
      <c r="I367" s="8"/>
      <c r="J367" s="2">
        <f t="shared" si="115"/>
        <v>0.32189973614775724</v>
      </c>
      <c r="K367" s="2">
        <f t="shared" si="116"/>
        <v>0.60422163588390498</v>
      </c>
      <c r="L367" s="2">
        <f t="shared" si="117"/>
        <v>7.3878627968337732E-2</v>
      </c>
      <c r="M367" s="2">
        <f t="shared" si="118"/>
        <v>4.163336342344337E-17</v>
      </c>
      <c r="N367" s="1">
        <v>122</v>
      </c>
      <c r="O367" s="1">
        <v>229</v>
      </c>
      <c r="P367" s="1">
        <v>28</v>
      </c>
      <c r="W367" s="1">
        <v>0</v>
      </c>
      <c r="AG367" t="str">
        <f t="shared" si="114"/>
        <v>Harmony</v>
      </c>
      <c r="AH367" t="s">
        <v>1616</v>
      </c>
      <c r="AI367">
        <v>2</v>
      </c>
      <c r="AK367" s="99">
        <v>23</v>
      </c>
      <c r="AL367" s="97">
        <v>25</v>
      </c>
      <c r="AM367" s="97">
        <v>65</v>
      </c>
      <c r="AN367" s="96">
        <v>31355</v>
      </c>
      <c r="AO367" s="96">
        <f t="shared" si="119"/>
        <v>23025</v>
      </c>
      <c r="AP367" t="s">
        <v>1274</v>
      </c>
      <c r="AQ367">
        <f t="shared" si="112"/>
        <v>2331355</v>
      </c>
    </row>
    <row r="368" spans="1:43" hidden="1" outlineLevel="1" x14ac:dyDescent="0.2">
      <c r="A368" t="s">
        <v>1042</v>
      </c>
      <c r="B368" s="9" t="s">
        <v>1073</v>
      </c>
      <c r="C368" s="1">
        <f t="shared" si="113"/>
        <v>3147</v>
      </c>
      <c r="D368" s="7">
        <f t="shared" si="120"/>
        <v>1</v>
      </c>
      <c r="E368" s="7">
        <f t="shared" si="121"/>
        <v>2</v>
      </c>
      <c r="F368" s="7">
        <f t="shared" si="122"/>
        <v>3</v>
      </c>
      <c r="G368" s="1">
        <f t="shared" si="123"/>
        <v>578</v>
      </c>
      <c r="H368" s="2">
        <f t="shared" si="124"/>
        <v>0.18366698442961552</v>
      </c>
      <c r="I368" s="8"/>
      <c r="J368" s="2">
        <f t="shared" si="115"/>
        <v>0.56816015252621543</v>
      </c>
      <c r="K368" s="2">
        <f t="shared" si="116"/>
        <v>0.38449316809659995</v>
      </c>
      <c r="L368" s="2">
        <f t="shared" si="117"/>
        <v>4.7346679377184619E-2</v>
      </c>
      <c r="M368" s="2">
        <f t="shared" si="118"/>
        <v>0</v>
      </c>
      <c r="N368" s="1">
        <v>1788</v>
      </c>
      <c r="O368" s="1">
        <v>1210</v>
      </c>
      <c r="P368" s="1">
        <v>149</v>
      </c>
      <c r="W368" s="1">
        <v>0</v>
      </c>
      <c r="AG368" t="str">
        <f t="shared" si="114"/>
        <v>Harpswell</v>
      </c>
      <c r="AH368" t="s">
        <v>1337</v>
      </c>
      <c r="AI368">
        <v>1</v>
      </c>
      <c r="AK368" s="99">
        <v>23</v>
      </c>
      <c r="AL368" s="97">
        <v>5</v>
      </c>
      <c r="AM368" s="97">
        <v>55</v>
      </c>
      <c r="AN368" s="96">
        <v>31390</v>
      </c>
      <c r="AO368" s="96">
        <f t="shared" si="119"/>
        <v>23005</v>
      </c>
      <c r="AP368" t="s">
        <v>1274</v>
      </c>
      <c r="AQ368">
        <f t="shared" si="112"/>
        <v>2331390</v>
      </c>
    </row>
    <row r="369" spans="1:43" hidden="1" outlineLevel="1" x14ac:dyDescent="0.2">
      <c r="A369" t="s">
        <v>156</v>
      </c>
      <c r="B369" s="9" t="s">
        <v>1073</v>
      </c>
      <c r="C369" s="1">
        <f t="shared" si="113"/>
        <v>377</v>
      </c>
      <c r="D369" s="7">
        <f t="shared" si="120"/>
        <v>2</v>
      </c>
      <c r="E369" s="7">
        <f t="shared" si="121"/>
        <v>1</v>
      </c>
      <c r="F369" s="7">
        <f t="shared" si="122"/>
        <v>3</v>
      </c>
      <c r="G369" s="1">
        <f t="shared" si="123"/>
        <v>105</v>
      </c>
      <c r="H369" s="2">
        <f t="shared" si="124"/>
        <v>0.27851458885941643</v>
      </c>
      <c r="I369" s="8"/>
      <c r="J369" s="2">
        <f t="shared" si="115"/>
        <v>0.33421750663129973</v>
      </c>
      <c r="K369" s="2">
        <f t="shared" si="116"/>
        <v>0.61273209549071617</v>
      </c>
      <c r="L369" s="2">
        <f t="shared" si="117"/>
        <v>5.3050397877984087E-2</v>
      </c>
      <c r="M369" s="2">
        <f t="shared" si="118"/>
        <v>-4.163336342344337E-17</v>
      </c>
      <c r="N369" s="1">
        <v>126</v>
      </c>
      <c r="O369" s="1">
        <v>231</v>
      </c>
      <c r="P369" s="1">
        <v>20</v>
      </c>
      <c r="W369" s="1">
        <v>0</v>
      </c>
      <c r="AG369" t="str">
        <f t="shared" si="114"/>
        <v>Harrington</v>
      </c>
      <c r="AH369" t="s">
        <v>257</v>
      </c>
      <c r="AI369">
        <v>2</v>
      </c>
      <c r="AK369" s="99">
        <v>23</v>
      </c>
      <c r="AL369" s="97">
        <v>29</v>
      </c>
      <c r="AM369" s="97">
        <v>110</v>
      </c>
      <c r="AN369" s="96">
        <v>31530</v>
      </c>
      <c r="AO369" s="96">
        <f t="shared" si="119"/>
        <v>23029</v>
      </c>
      <c r="AP369" t="s">
        <v>1274</v>
      </c>
      <c r="AQ369">
        <f t="shared" si="112"/>
        <v>2331530</v>
      </c>
    </row>
    <row r="370" spans="1:43" hidden="1" outlineLevel="1" x14ac:dyDescent="0.2">
      <c r="A370" t="s">
        <v>1099</v>
      </c>
      <c r="B370" s="9" t="s">
        <v>1073</v>
      </c>
      <c r="C370" s="1">
        <f t="shared" si="113"/>
        <v>1224</v>
      </c>
      <c r="D370" s="7">
        <f t="shared" si="120"/>
        <v>2</v>
      </c>
      <c r="E370" s="7">
        <f t="shared" si="121"/>
        <v>1</v>
      </c>
      <c r="F370" s="7">
        <f t="shared" si="122"/>
        <v>3</v>
      </c>
      <c r="G370" s="1">
        <f t="shared" si="123"/>
        <v>84</v>
      </c>
      <c r="H370" s="2">
        <f t="shared" si="124"/>
        <v>6.8627450980392163E-2</v>
      </c>
      <c r="I370" s="8"/>
      <c r="J370" s="2">
        <f t="shared" si="115"/>
        <v>0.42728758169934639</v>
      </c>
      <c r="K370" s="2">
        <f t="shared" si="116"/>
        <v>0.49591503267973858</v>
      </c>
      <c r="L370" s="2">
        <f t="shared" si="117"/>
        <v>7.6797385620915037E-2</v>
      </c>
      <c r="M370" s="2">
        <f t="shared" si="118"/>
        <v>-5.5511151231257827E-17</v>
      </c>
      <c r="N370" s="1">
        <v>523</v>
      </c>
      <c r="O370" s="1">
        <v>607</v>
      </c>
      <c r="P370" s="1">
        <v>94</v>
      </c>
      <c r="W370" s="1">
        <v>0</v>
      </c>
      <c r="AG370" t="str">
        <f t="shared" si="114"/>
        <v>Harrison</v>
      </c>
      <c r="AH370" t="s">
        <v>1337</v>
      </c>
      <c r="AI370">
        <v>1</v>
      </c>
      <c r="AK370" s="99">
        <v>23</v>
      </c>
      <c r="AL370" s="97">
        <v>5</v>
      </c>
      <c r="AM370" s="97">
        <v>60</v>
      </c>
      <c r="AN370" s="96">
        <v>31600</v>
      </c>
      <c r="AO370" s="96">
        <f t="shared" si="119"/>
        <v>23005</v>
      </c>
      <c r="AP370" t="s">
        <v>1274</v>
      </c>
      <c r="AQ370">
        <f t="shared" si="112"/>
        <v>2331600</v>
      </c>
    </row>
    <row r="371" spans="1:43" hidden="1" outlineLevel="1" x14ac:dyDescent="0.2">
      <c r="A371" t="s">
        <v>1324</v>
      </c>
      <c r="B371" s="9" t="s">
        <v>1073</v>
      </c>
      <c r="C371" s="1">
        <f t="shared" si="113"/>
        <v>528</v>
      </c>
      <c r="D371" s="7">
        <f t="shared" si="120"/>
        <v>2</v>
      </c>
      <c r="E371" s="7">
        <f t="shared" si="121"/>
        <v>1</v>
      </c>
      <c r="F371" s="7">
        <f t="shared" si="122"/>
        <v>3</v>
      </c>
      <c r="G371" s="1">
        <f t="shared" si="123"/>
        <v>102</v>
      </c>
      <c r="H371" s="2">
        <f t="shared" si="124"/>
        <v>0.19318181818181818</v>
      </c>
      <c r="I371" s="8"/>
      <c r="J371" s="2">
        <f t="shared" si="115"/>
        <v>0.29545454545454547</v>
      </c>
      <c r="K371" s="2">
        <f t="shared" si="116"/>
        <v>0.48863636363636365</v>
      </c>
      <c r="L371" s="2">
        <f t="shared" si="117"/>
        <v>0.21590909090909091</v>
      </c>
      <c r="M371" s="2">
        <f t="shared" si="118"/>
        <v>2.7755575615628914E-17</v>
      </c>
      <c r="N371" s="1">
        <v>156</v>
      </c>
      <c r="O371" s="1">
        <v>258</v>
      </c>
      <c r="P371" s="1">
        <v>114</v>
      </c>
      <c r="W371" s="1">
        <v>0</v>
      </c>
      <c r="AG371" t="str">
        <f t="shared" si="114"/>
        <v>Hartford</v>
      </c>
      <c r="AH371" t="s">
        <v>976</v>
      </c>
      <c r="AI371">
        <v>2</v>
      </c>
      <c r="AK371" s="99">
        <v>23</v>
      </c>
      <c r="AL371" s="97">
        <v>17</v>
      </c>
      <c r="AM371" s="97">
        <v>65</v>
      </c>
      <c r="AN371" s="96">
        <v>31670</v>
      </c>
      <c r="AO371" s="96">
        <f t="shared" si="119"/>
        <v>23017</v>
      </c>
      <c r="AP371" t="s">
        <v>1274</v>
      </c>
      <c r="AQ371">
        <f t="shared" si="112"/>
        <v>2331670</v>
      </c>
    </row>
    <row r="372" spans="1:43" hidden="1" outlineLevel="1" x14ac:dyDescent="0.2">
      <c r="A372" t="s">
        <v>2182</v>
      </c>
      <c r="B372" s="9" t="s">
        <v>1073</v>
      </c>
      <c r="C372" s="1">
        <f t="shared" si="113"/>
        <v>669</v>
      </c>
      <c r="D372" s="7">
        <f t="shared" si="120"/>
        <v>2</v>
      </c>
      <c r="E372" s="7">
        <f t="shared" si="121"/>
        <v>1</v>
      </c>
      <c r="F372" s="7">
        <f t="shared" si="122"/>
        <v>3</v>
      </c>
      <c r="G372" s="1">
        <f t="shared" si="123"/>
        <v>202</v>
      </c>
      <c r="H372" s="2">
        <f t="shared" si="124"/>
        <v>0.30194319880418535</v>
      </c>
      <c r="I372" s="8"/>
      <c r="J372" s="2">
        <f t="shared" si="115"/>
        <v>0.31091180866965618</v>
      </c>
      <c r="K372" s="2">
        <f t="shared" si="116"/>
        <v>0.61285500747384158</v>
      </c>
      <c r="L372" s="2">
        <f t="shared" si="117"/>
        <v>7.623318385650224E-2</v>
      </c>
      <c r="M372" s="2">
        <f t="shared" si="118"/>
        <v>0</v>
      </c>
      <c r="N372" s="1">
        <v>208</v>
      </c>
      <c r="O372" s="1">
        <v>410</v>
      </c>
      <c r="P372" s="1">
        <v>51</v>
      </c>
      <c r="W372" s="1">
        <v>0</v>
      </c>
      <c r="AG372" t="str">
        <f t="shared" si="114"/>
        <v>Hartland</v>
      </c>
      <c r="AH372" t="s">
        <v>1616</v>
      </c>
      <c r="AI372">
        <v>2</v>
      </c>
      <c r="AK372" s="99">
        <v>23</v>
      </c>
      <c r="AL372" s="97">
        <v>25</v>
      </c>
      <c r="AM372" s="97">
        <v>70</v>
      </c>
      <c r="AN372" s="96">
        <v>31740</v>
      </c>
      <c r="AO372" s="96">
        <f t="shared" si="119"/>
        <v>23025</v>
      </c>
      <c r="AP372" t="s">
        <v>1274</v>
      </c>
      <c r="AQ372">
        <f t="shared" si="112"/>
        <v>2331740</v>
      </c>
    </row>
    <row r="373" spans="1:43" hidden="1" outlineLevel="1" x14ac:dyDescent="0.2">
      <c r="A373" t="s">
        <v>318</v>
      </c>
      <c r="B373" s="9" t="s">
        <v>1073</v>
      </c>
      <c r="C373" s="1">
        <f t="shared" si="113"/>
        <v>50</v>
      </c>
      <c r="D373" s="7">
        <f t="shared" si="120"/>
        <v>2</v>
      </c>
      <c r="E373" s="7">
        <f t="shared" si="121"/>
        <v>1</v>
      </c>
      <c r="F373" s="7">
        <f t="shared" si="122"/>
        <v>3</v>
      </c>
      <c r="G373" s="1">
        <f t="shared" si="123"/>
        <v>26</v>
      </c>
      <c r="H373" s="2">
        <f t="shared" si="124"/>
        <v>0.52</v>
      </c>
      <c r="I373" s="8"/>
      <c r="J373" s="2">
        <f t="shared" si="115"/>
        <v>0.2</v>
      </c>
      <c r="K373" s="2">
        <f t="shared" si="116"/>
        <v>0.72</v>
      </c>
      <c r="L373" s="2">
        <f t="shared" si="117"/>
        <v>0.08</v>
      </c>
      <c r="M373" s="2">
        <f t="shared" si="118"/>
        <v>6.9388939039072284E-17</v>
      </c>
      <c r="N373" s="1">
        <v>10</v>
      </c>
      <c r="O373" s="1">
        <v>36</v>
      </c>
      <c r="P373" s="1">
        <v>4</v>
      </c>
      <c r="W373" s="1">
        <v>0</v>
      </c>
      <c r="AG373" t="str">
        <f t="shared" si="114"/>
        <v>Haynesville</v>
      </c>
      <c r="AH373" t="s">
        <v>872</v>
      </c>
      <c r="AI373">
        <v>2</v>
      </c>
      <c r="AK373" s="99">
        <v>23</v>
      </c>
      <c r="AL373" s="97">
        <v>3</v>
      </c>
      <c r="AM373" s="97">
        <v>135</v>
      </c>
      <c r="AN373" s="96">
        <v>32195</v>
      </c>
      <c r="AO373" s="96">
        <f t="shared" si="119"/>
        <v>23003</v>
      </c>
      <c r="AP373" t="s">
        <v>1274</v>
      </c>
      <c r="AQ373">
        <f t="shared" si="112"/>
        <v>2332195</v>
      </c>
    </row>
    <row r="374" spans="1:43" hidden="1" outlineLevel="1" x14ac:dyDescent="0.2">
      <c r="A374" t="s">
        <v>1973</v>
      </c>
      <c r="B374" s="9" t="s">
        <v>1073</v>
      </c>
      <c r="C374" s="1">
        <f t="shared" si="113"/>
        <v>612</v>
      </c>
      <c r="D374" s="7">
        <f t="shared" si="120"/>
        <v>2</v>
      </c>
      <c r="E374" s="7">
        <f t="shared" si="121"/>
        <v>1</v>
      </c>
      <c r="F374" s="7">
        <f t="shared" si="122"/>
        <v>3</v>
      </c>
      <c r="G374" s="1">
        <f t="shared" si="123"/>
        <v>111</v>
      </c>
      <c r="H374" s="2">
        <f t="shared" si="124"/>
        <v>0.18137254901960784</v>
      </c>
      <c r="I374" s="8"/>
      <c r="J374" s="2">
        <f t="shared" si="115"/>
        <v>0.33823529411764708</v>
      </c>
      <c r="K374" s="2">
        <f t="shared" si="116"/>
        <v>0.51960784313725494</v>
      </c>
      <c r="L374" s="2">
        <f t="shared" si="117"/>
        <v>0.14215686274509803</v>
      </c>
      <c r="M374" s="2">
        <f t="shared" si="118"/>
        <v>-5.5511151231257827E-17</v>
      </c>
      <c r="N374" s="1">
        <v>207</v>
      </c>
      <c r="O374" s="1">
        <v>318</v>
      </c>
      <c r="P374" s="1">
        <v>87</v>
      </c>
      <c r="W374" s="1">
        <v>0</v>
      </c>
      <c r="AG374" t="str">
        <f t="shared" si="114"/>
        <v>Hebron</v>
      </c>
      <c r="AH374" t="s">
        <v>976</v>
      </c>
      <c r="AI374">
        <v>2</v>
      </c>
      <c r="AK374" s="99">
        <v>23</v>
      </c>
      <c r="AL374" s="97">
        <v>17</v>
      </c>
      <c r="AM374" s="97">
        <v>70</v>
      </c>
      <c r="AN374" s="96">
        <v>32370</v>
      </c>
      <c r="AO374" s="96">
        <f t="shared" si="119"/>
        <v>23017</v>
      </c>
      <c r="AP374" t="s">
        <v>1274</v>
      </c>
      <c r="AQ374">
        <f t="shared" si="112"/>
        <v>2332370</v>
      </c>
    </row>
    <row r="375" spans="1:43" hidden="1" outlineLevel="1" x14ac:dyDescent="0.2">
      <c r="A375" t="s">
        <v>1210</v>
      </c>
      <c r="B375" s="9" t="s">
        <v>1073</v>
      </c>
      <c r="C375" s="1">
        <f t="shared" si="113"/>
        <v>2834</v>
      </c>
      <c r="D375" s="7">
        <f t="shared" si="120"/>
        <v>2</v>
      </c>
      <c r="E375" s="7">
        <f t="shared" si="121"/>
        <v>1</v>
      </c>
      <c r="F375" s="7">
        <f t="shared" si="122"/>
        <v>3</v>
      </c>
      <c r="G375" s="1">
        <f t="shared" si="123"/>
        <v>664</v>
      </c>
      <c r="H375" s="2">
        <f t="shared" si="124"/>
        <v>0.23429781227946367</v>
      </c>
      <c r="I375" s="8"/>
      <c r="J375" s="2">
        <f t="shared" si="115"/>
        <v>0.35991531404375443</v>
      </c>
      <c r="K375" s="2">
        <f t="shared" si="116"/>
        <v>0.5942131263232181</v>
      </c>
      <c r="L375" s="2">
        <f t="shared" si="117"/>
        <v>4.5871559633027525E-2</v>
      </c>
      <c r="M375" s="2">
        <f t="shared" si="118"/>
        <v>-5.5511151231257827E-17</v>
      </c>
      <c r="N375" s="1">
        <v>1020</v>
      </c>
      <c r="O375" s="1">
        <v>1684</v>
      </c>
      <c r="P375" s="1">
        <v>130</v>
      </c>
      <c r="W375" s="1">
        <v>0</v>
      </c>
      <c r="AG375" t="str">
        <f t="shared" si="114"/>
        <v>Hermon</v>
      </c>
      <c r="AH375" t="s">
        <v>2417</v>
      </c>
      <c r="AI375">
        <v>2</v>
      </c>
      <c r="AK375" s="99">
        <v>23</v>
      </c>
      <c r="AL375" s="97">
        <v>19</v>
      </c>
      <c r="AM375" s="97">
        <v>145</v>
      </c>
      <c r="AN375" s="96">
        <v>32510</v>
      </c>
      <c r="AO375" s="96">
        <f t="shared" si="119"/>
        <v>23019</v>
      </c>
      <c r="AP375" t="s">
        <v>1274</v>
      </c>
      <c r="AQ375">
        <f t="shared" si="112"/>
        <v>2332510</v>
      </c>
    </row>
    <row r="376" spans="1:43" hidden="1" outlineLevel="1" x14ac:dyDescent="0.2">
      <c r="A376" t="s">
        <v>1975</v>
      </c>
      <c r="B376" s="9" t="s">
        <v>1073</v>
      </c>
      <c r="C376" s="1">
        <f t="shared" si="113"/>
        <v>30</v>
      </c>
      <c r="D376" s="7">
        <f t="shared" si="120"/>
        <v>2</v>
      </c>
      <c r="E376" s="7">
        <f t="shared" si="121"/>
        <v>1</v>
      </c>
      <c r="F376" s="7">
        <f t="shared" si="122"/>
        <v>2</v>
      </c>
      <c r="G376" s="1">
        <f t="shared" si="123"/>
        <v>18</v>
      </c>
      <c r="H376" s="2">
        <f t="shared" si="124"/>
        <v>0.6</v>
      </c>
      <c r="I376" s="8"/>
      <c r="J376" s="2">
        <f t="shared" si="115"/>
        <v>0.13333333333333333</v>
      </c>
      <c r="K376" s="2">
        <f t="shared" si="116"/>
        <v>0.73333333333333328</v>
      </c>
      <c r="L376" s="2">
        <f t="shared" si="117"/>
        <v>0.13333333333333333</v>
      </c>
      <c r="M376" s="2">
        <f t="shared" si="118"/>
        <v>8.3266726846886741E-17</v>
      </c>
      <c r="N376" s="1">
        <v>4</v>
      </c>
      <c r="O376" s="1">
        <v>22</v>
      </c>
      <c r="P376" s="1">
        <v>4</v>
      </c>
      <c r="W376" s="1">
        <v>0</v>
      </c>
      <c r="AG376" t="str">
        <f t="shared" si="114"/>
        <v>Hersey</v>
      </c>
      <c r="AH376" t="s">
        <v>872</v>
      </c>
      <c r="AI376">
        <v>2</v>
      </c>
      <c r="AK376" s="99">
        <v>23</v>
      </c>
      <c r="AL376" s="97">
        <v>3</v>
      </c>
      <c r="AM376" s="97">
        <v>140</v>
      </c>
      <c r="AN376" s="96">
        <v>32685</v>
      </c>
      <c r="AO376" s="96">
        <f t="shared" si="119"/>
        <v>23003</v>
      </c>
      <c r="AP376" t="s">
        <v>1274</v>
      </c>
      <c r="AQ376">
        <f t="shared" si="112"/>
        <v>2332685</v>
      </c>
    </row>
    <row r="377" spans="1:43" hidden="1" outlineLevel="1" x14ac:dyDescent="0.2">
      <c r="A377" t="s">
        <v>2721</v>
      </c>
      <c r="B377" s="9" t="s">
        <v>1073</v>
      </c>
      <c r="C377" s="1">
        <f>SUM(N377:AE377)</f>
        <v>15</v>
      </c>
      <c r="D377" s="7">
        <f>RANK(N377,(N377:AE377))</f>
        <v>2</v>
      </c>
      <c r="E377" s="7">
        <f>RANK(O377,(N377:AE377))</f>
        <v>1</v>
      </c>
      <c r="F377" s="7">
        <f>IF(P377&gt;0,RANK(P377,(N377:AE377)),0)</f>
        <v>2</v>
      </c>
      <c r="G377" s="1">
        <f>MAX(N377:P377)-LARGE(N377:P377,2)</f>
        <v>12</v>
      </c>
      <c r="H377" s="2">
        <f>G377/C377</f>
        <v>0.8</v>
      </c>
      <c r="I377" s="8"/>
      <c r="J377" s="2">
        <f>IF(C377=0,"-",N377/C377)</f>
        <v>6.6666666666666666E-2</v>
      </c>
      <c r="K377" s="2">
        <f>IF(C377=0,"-",O377/C377)</f>
        <v>0.8666666666666667</v>
      </c>
      <c r="L377" s="2">
        <f>IF(C377=0,"-",P377/C377)</f>
        <v>6.6666666666666666E-2</v>
      </c>
      <c r="M377" s="2">
        <f>IF(C377=0,"-",(1-J377-K377-L377))</f>
        <v>-1.3877787807814457E-17</v>
      </c>
      <c r="N377" s="1">
        <v>1</v>
      </c>
      <c r="O377" s="1">
        <v>13</v>
      </c>
      <c r="P377" s="1">
        <v>1</v>
      </c>
      <c r="W377" s="1">
        <v>0</v>
      </c>
      <c r="AG377" t="str">
        <f t="shared" si="114"/>
        <v>Herseytown</v>
      </c>
      <c r="AH377" t="s">
        <v>2417</v>
      </c>
      <c r="AI377">
        <v>2</v>
      </c>
      <c r="AK377" s="99">
        <v>23</v>
      </c>
      <c r="AL377" s="97">
        <v>19</v>
      </c>
      <c r="AN377" s="96">
        <v>32690</v>
      </c>
      <c r="AO377" s="96">
        <f t="shared" si="119"/>
        <v>23019</v>
      </c>
      <c r="AP377" t="s">
        <v>408</v>
      </c>
      <c r="AQ377">
        <f t="shared" si="112"/>
        <v>2332690</v>
      </c>
    </row>
    <row r="378" spans="1:43" hidden="1" outlineLevel="1" x14ac:dyDescent="0.2">
      <c r="A378" t="s">
        <v>1135</v>
      </c>
      <c r="B378" s="9" t="s">
        <v>1073</v>
      </c>
      <c r="C378" s="1">
        <f t="shared" si="113"/>
        <v>99</v>
      </c>
      <c r="D378" s="7">
        <f t="shared" si="120"/>
        <v>2</v>
      </c>
      <c r="E378" s="7">
        <f t="shared" si="121"/>
        <v>1</v>
      </c>
      <c r="F378" s="7">
        <f t="shared" si="122"/>
        <v>3</v>
      </c>
      <c r="G378" s="1">
        <f t="shared" si="123"/>
        <v>25</v>
      </c>
      <c r="H378" s="2">
        <f t="shared" si="124"/>
        <v>0.25252525252525254</v>
      </c>
      <c r="I378" s="8"/>
      <c r="J378" s="2">
        <f t="shared" si="115"/>
        <v>0.31313131313131315</v>
      </c>
      <c r="K378" s="2">
        <f t="shared" si="116"/>
        <v>0.56565656565656564</v>
      </c>
      <c r="L378" s="2">
        <f t="shared" si="117"/>
        <v>0.12121212121212122</v>
      </c>
      <c r="M378" s="2">
        <f t="shared" si="118"/>
        <v>0</v>
      </c>
      <c r="N378" s="1">
        <v>31</v>
      </c>
      <c r="O378" s="1">
        <v>56</v>
      </c>
      <c r="P378" s="1">
        <v>12</v>
      </c>
      <c r="W378" s="1">
        <v>0</v>
      </c>
      <c r="AG378" t="str">
        <f t="shared" si="114"/>
        <v>Highland</v>
      </c>
      <c r="AH378" t="s">
        <v>1616</v>
      </c>
      <c r="AI378">
        <v>2</v>
      </c>
      <c r="AK378" s="99">
        <v>23</v>
      </c>
      <c r="AL378" s="97">
        <v>25</v>
      </c>
      <c r="AM378" s="97">
        <v>75</v>
      </c>
      <c r="AN378" s="96">
        <v>32895</v>
      </c>
      <c r="AO378" s="96">
        <f t="shared" si="119"/>
        <v>23025</v>
      </c>
      <c r="AP378" t="s">
        <v>2522</v>
      </c>
      <c r="AQ378">
        <f t="shared" si="112"/>
        <v>2332895</v>
      </c>
    </row>
    <row r="379" spans="1:43" hidden="1" outlineLevel="1" x14ac:dyDescent="0.2">
      <c r="A379" t="s">
        <v>2601</v>
      </c>
      <c r="B379" s="9" t="s">
        <v>1073</v>
      </c>
      <c r="C379" s="1">
        <f t="shared" si="113"/>
        <v>651</v>
      </c>
      <c r="D379" s="7">
        <f t="shared" si="120"/>
        <v>2</v>
      </c>
      <c r="E379" s="7">
        <f t="shared" si="121"/>
        <v>1</v>
      </c>
      <c r="F379" s="7">
        <f t="shared" si="122"/>
        <v>3</v>
      </c>
      <c r="G379" s="1">
        <f t="shared" si="123"/>
        <v>75</v>
      </c>
      <c r="H379" s="2">
        <f t="shared" si="124"/>
        <v>0.1152073732718894</v>
      </c>
      <c r="I379" s="8"/>
      <c r="J379" s="2">
        <f t="shared" si="115"/>
        <v>0.41781874039938555</v>
      </c>
      <c r="K379" s="2">
        <f t="shared" si="116"/>
        <v>0.53302611367127495</v>
      </c>
      <c r="L379" s="2">
        <f t="shared" si="117"/>
        <v>4.9155145929339478E-2</v>
      </c>
      <c r="M379" s="2">
        <f t="shared" si="118"/>
        <v>-2.7755575615628914E-17</v>
      </c>
      <c r="N379" s="1">
        <v>272</v>
      </c>
      <c r="O379" s="1">
        <v>347</v>
      </c>
      <c r="P379" s="1">
        <v>32</v>
      </c>
      <c r="W379" s="1">
        <v>0</v>
      </c>
      <c r="AG379" t="str">
        <f t="shared" si="114"/>
        <v>Hiram</v>
      </c>
      <c r="AH379" t="s">
        <v>976</v>
      </c>
      <c r="AI379">
        <v>2</v>
      </c>
      <c r="AK379" s="99">
        <v>23</v>
      </c>
      <c r="AL379" s="97">
        <v>17</v>
      </c>
      <c r="AM379" s="97">
        <v>75</v>
      </c>
      <c r="AN379" s="96">
        <v>33315</v>
      </c>
      <c r="AO379" s="96">
        <f t="shared" si="119"/>
        <v>23017</v>
      </c>
      <c r="AP379" t="s">
        <v>1274</v>
      </c>
      <c r="AQ379">
        <f t="shared" si="112"/>
        <v>2333315</v>
      </c>
    </row>
    <row r="380" spans="1:43" hidden="1" outlineLevel="1" x14ac:dyDescent="0.2">
      <c r="A380" t="s">
        <v>2213</v>
      </c>
      <c r="B380" s="9" t="s">
        <v>1073</v>
      </c>
      <c r="C380" s="1">
        <f t="shared" si="113"/>
        <v>522</v>
      </c>
      <c r="D380" s="7">
        <f t="shared" si="120"/>
        <v>2</v>
      </c>
      <c r="E380" s="7">
        <f t="shared" si="121"/>
        <v>1</v>
      </c>
      <c r="F380" s="7">
        <f t="shared" si="122"/>
        <v>3</v>
      </c>
      <c r="G380" s="1">
        <f t="shared" si="123"/>
        <v>255</v>
      </c>
      <c r="H380" s="2">
        <f t="shared" si="124"/>
        <v>0.4885057471264368</v>
      </c>
      <c r="I380" s="8"/>
      <c r="J380" s="2">
        <f t="shared" si="115"/>
        <v>0.21647509578544061</v>
      </c>
      <c r="K380" s="2">
        <f t="shared" si="116"/>
        <v>0.70498084291187735</v>
      </c>
      <c r="L380" s="2">
        <f t="shared" si="117"/>
        <v>7.8544061302681989E-2</v>
      </c>
      <c r="M380" s="2">
        <f t="shared" si="118"/>
        <v>0</v>
      </c>
      <c r="N380" s="1">
        <v>113</v>
      </c>
      <c r="O380" s="1">
        <v>368</v>
      </c>
      <c r="P380" s="1">
        <v>41</v>
      </c>
      <c r="W380" s="1">
        <v>0</v>
      </c>
      <c r="AG380" t="str">
        <f t="shared" si="114"/>
        <v>Hodgdon</v>
      </c>
      <c r="AH380" t="s">
        <v>872</v>
      </c>
      <c r="AI380">
        <v>2</v>
      </c>
      <c r="AK380" s="99">
        <v>23</v>
      </c>
      <c r="AL380" s="97">
        <v>3</v>
      </c>
      <c r="AM380" s="97">
        <v>145</v>
      </c>
      <c r="AN380" s="96">
        <v>33385</v>
      </c>
      <c r="AO380" s="96">
        <f t="shared" si="119"/>
        <v>23003</v>
      </c>
      <c r="AP380" t="s">
        <v>1274</v>
      </c>
      <c r="AQ380">
        <f t="shared" si="112"/>
        <v>2333385</v>
      </c>
    </row>
    <row r="381" spans="1:43" hidden="1" outlineLevel="1" x14ac:dyDescent="0.2">
      <c r="A381" t="s">
        <v>1415</v>
      </c>
      <c r="B381" s="9" t="s">
        <v>1073</v>
      </c>
      <c r="C381" s="1">
        <f t="shared" si="113"/>
        <v>1736</v>
      </c>
      <c r="D381" s="7">
        <f t="shared" si="120"/>
        <v>2</v>
      </c>
      <c r="E381" s="7">
        <f t="shared" si="121"/>
        <v>1</v>
      </c>
      <c r="F381" s="7">
        <f t="shared" si="122"/>
        <v>3</v>
      </c>
      <c r="G381" s="1">
        <f t="shared" si="123"/>
        <v>331</v>
      </c>
      <c r="H381" s="2">
        <f t="shared" si="124"/>
        <v>0.19066820276497695</v>
      </c>
      <c r="I381" s="8"/>
      <c r="J381" s="2">
        <f t="shared" si="115"/>
        <v>0.38191244239631339</v>
      </c>
      <c r="K381" s="2">
        <f t="shared" si="116"/>
        <v>0.57258064516129037</v>
      </c>
      <c r="L381" s="2">
        <f t="shared" si="117"/>
        <v>4.5506912442396311E-2</v>
      </c>
      <c r="M381" s="2">
        <f t="shared" si="118"/>
        <v>-6.9388939039072284E-17</v>
      </c>
      <c r="N381" s="1">
        <v>663</v>
      </c>
      <c r="O381" s="1">
        <v>994</v>
      </c>
      <c r="P381" s="1">
        <v>79</v>
      </c>
      <c r="W381" s="1">
        <v>0</v>
      </c>
      <c r="AG381" t="str">
        <f t="shared" si="114"/>
        <v>Holden</v>
      </c>
      <c r="AH381" t="s">
        <v>2417</v>
      </c>
      <c r="AI381">
        <v>2</v>
      </c>
      <c r="AK381" s="99">
        <v>23</v>
      </c>
      <c r="AL381" s="97">
        <v>19</v>
      </c>
      <c r="AM381" s="97">
        <v>150</v>
      </c>
      <c r="AN381" s="96">
        <v>33490</v>
      </c>
      <c r="AO381" s="96">
        <f t="shared" si="119"/>
        <v>23019</v>
      </c>
      <c r="AP381" t="s">
        <v>1274</v>
      </c>
      <c r="AQ381">
        <f t="shared" si="112"/>
        <v>2333490</v>
      </c>
    </row>
    <row r="382" spans="1:43" hidden="1" outlineLevel="1" x14ac:dyDescent="0.2">
      <c r="A382" t="s">
        <v>1583</v>
      </c>
      <c r="B382" s="9" t="s">
        <v>1073</v>
      </c>
      <c r="C382" s="1">
        <f t="shared" si="113"/>
        <v>2233</v>
      </c>
      <c r="D382" s="7">
        <f t="shared" si="120"/>
        <v>2</v>
      </c>
      <c r="E382" s="7">
        <f t="shared" si="121"/>
        <v>1</v>
      </c>
      <c r="F382" s="7">
        <f t="shared" si="122"/>
        <v>3</v>
      </c>
      <c r="G382" s="1">
        <f t="shared" si="123"/>
        <v>499</v>
      </c>
      <c r="H382" s="2">
        <f t="shared" si="124"/>
        <v>0.22346618898343037</v>
      </c>
      <c r="I382" s="8"/>
      <c r="J382" s="2">
        <f t="shared" si="115"/>
        <v>0.36363636363636365</v>
      </c>
      <c r="K382" s="2">
        <f t="shared" si="116"/>
        <v>0.58710255261979405</v>
      </c>
      <c r="L382" s="2">
        <f t="shared" si="117"/>
        <v>4.9261083743842367E-2</v>
      </c>
      <c r="M382" s="2">
        <f t="shared" si="118"/>
        <v>-6.2450045135165055E-17</v>
      </c>
      <c r="N382" s="1">
        <v>812</v>
      </c>
      <c r="O382" s="1">
        <v>1311</v>
      </c>
      <c r="P382" s="1">
        <v>110</v>
      </c>
      <c r="W382" s="1">
        <v>0</v>
      </c>
      <c r="AG382" t="str">
        <f t="shared" si="114"/>
        <v>Hollis</v>
      </c>
      <c r="AH382" t="s">
        <v>492</v>
      </c>
      <c r="AI382">
        <v>1</v>
      </c>
      <c r="AK382" s="99">
        <v>23</v>
      </c>
      <c r="AL382" s="97">
        <v>31</v>
      </c>
      <c r="AM382" s="97">
        <v>50</v>
      </c>
      <c r="AN382" s="96">
        <v>33665</v>
      </c>
      <c r="AO382" s="96">
        <f t="shared" si="119"/>
        <v>23031</v>
      </c>
      <c r="AP382" t="s">
        <v>1274</v>
      </c>
      <c r="AQ382">
        <f t="shared" si="112"/>
        <v>2333665</v>
      </c>
    </row>
    <row r="383" spans="1:43" hidden="1" outlineLevel="1" x14ac:dyDescent="0.2">
      <c r="A383" t="s">
        <v>1520</v>
      </c>
      <c r="B383" s="9" t="s">
        <v>1073</v>
      </c>
      <c r="C383" s="1">
        <f t="shared" si="113"/>
        <v>934</v>
      </c>
      <c r="D383" s="7">
        <f t="shared" si="120"/>
        <v>1</v>
      </c>
      <c r="E383" s="7">
        <f t="shared" si="121"/>
        <v>2</v>
      </c>
      <c r="F383" s="7">
        <f t="shared" si="122"/>
        <v>3</v>
      </c>
      <c r="G383" s="1">
        <f t="shared" si="123"/>
        <v>172</v>
      </c>
      <c r="H383" s="2">
        <f t="shared" si="124"/>
        <v>0.1841541755888651</v>
      </c>
      <c r="I383" s="8"/>
      <c r="J383" s="2">
        <f t="shared" si="115"/>
        <v>0.56745182012847961</v>
      </c>
      <c r="K383" s="2">
        <f t="shared" si="116"/>
        <v>0.38329764453961457</v>
      </c>
      <c r="L383" s="2">
        <f t="shared" si="117"/>
        <v>4.9250535331905779E-2</v>
      </c>
      <c r="M383" s="2">
        <f t="shared" si="118"/>
        <v>4.163336342344337E-17</v>
      </c>
      <c r="N383" s="1">
        <v>530</v>
      </c>
      <c r="O383" s="1">
        <v>358</v>
      </c>
      <c r="P383" s="1">
        <v>46</v>
      </c>
      <c r="W383" s="1">
        <v>0</v>
      </c>
      <c r="AG383" t="str">
        <f t="shared" si="114"/>
        <v>Hope</v>
      </c>
      <c r="AH383" t="s">
        <v>1138</v>
      </c>
      <c r="AI383">
        <v>1</v>
      </c>
      <c r="AK383" s="99">
        <v>23</v>
      </c>
      <c r="AL383" s="97">
        <v>13</v>
      </c>
      <c r="AM383" s="97">
        <v>25</v>
      </c>
      <c r="AN383" s="96">
        <v>33840</v>
      </c>
      <c r="AO383" s="96">
        <f t="shared" si="119"/>
        <v>23013</v>
      </c>
      <c r="AP383" t="s">
        <v>1274</v>
      </c>
      <c r="AQ383">
        <f t="shared" si="112"/>
        <v>2333840</v>
      </c>
    </row>
    <row r="384" spans="1:43" hidden="1" outlineLevel="1" x14ac:dyDescent="0.2">
      <c r="A384" t="s">
        <v>1370</v>
      </c>
      <c r="B384" s="9" t="s">
        <v>1073</v>
      </c>
      <c r="C384" s="1">
        <f t="shared" si="113"/>
        <v>2012</v>
      </c>
      <c r="D384" s="7">
        <f t="shared" si="120"/>
        <v>2</v>
      </c>
      <c r="E384" s="7">
        <f t="shared" si="121"/>
        <v>1</v>
      </c>
      <c r="F384" s="7">
        <f t="shared" si="122"/>
        <v>3</v>
      </c>
      <c r="G384" s="1">
        <f t="shared" si="123"/>
        <v>370</v>
      </c>
      <c r="H384" s="2">
        <f t="shared" si="124"/>
        <v>0.18389662027833001</v>
      </c>
      <c r="I384" s="8"/>
      <c r="J384" s="2">
        <f t="shared" si="115"/>
        <v>0.36232604373757454</v>
      </c>
      <c r="K384" s="2">
        <f t="shared" si="116"/>
        <v>0.54622266401590458</v>
      </c>
      <c r="L384" s="2">
        <f t="shared" si="117"/>
        <v>9.1451292246520877E-2</v>
      </c>
      <c r="M384" s="2">
        <f t="shared" si="118"/>
        <v>-5.5511151231257827E-17</v>
      </c>
      <c r="N384" s="1">
        <v>729</v>
      </c>
      <c r="O384" s="1">
        <v>1099</v>
      </c>
      <c r="P384" s="1">
        <v>184</v>
      </c>
      <c r="W384" s="1">
        <v>0</v>
      </c>
      <c r="AG384" t="str">
        <f t="shared" si="114"/>
        <v>Houlton</v>
      </c>
      <c r="AH384" t="s">
        <v>872</v>
      </c>
      <c r="AI384">
        <v>2</v>
      </c>
      <c r="AK384" s="99">
        <v>23</v>
      </c>
      <c r="AL384" s="97">
        <v>3</v>
      </c>
      <c r="AM384" s="97">
        <v>150</v>
      </c>
      <c r="AN384" s="96">
        <v>33980</v>
      </c>
      <c r="AO384" s="96">
        <f t="shared" si="119"/>
        <v>23003</v>
      </c>
      <c r="AP384" t="s">
        <v>1274</v>
      </c>
      <c r="AQ384">
        <f t="shared" si="112"/>
        <v>2333980</v>
      </c>
    </row>
    <row r="385" spans="1:43" hidden="1" outlineLevel="1" x14ac:dyDescent="0.2">
      <c r="A385" t="s">
        <v>2214</v>
      </c>
      <c r="B385" s="9" t="s">
        <v>1073</v>
      </c>
      <c r="C385" s="1">
        <f t="shared" si="113"/>
        <v>495</v>
      </c>
      <c r="D385" s="7">
        <f t="shared" si="120"/>
        <v>2</v>
      </c>
      <c r="E385" s="7">
        <f t="shared" si="121"/>
        <v>1</v>
      </c>
      <c r="F385" s="7">
        <f t="shared" si="122"/>
        <v>3</v>
      </c>
      <c r="G385" s="1">
        <f t="shared" si="123"/>
        <v>72</v>
      </c>
      <c r="H385" s="2">
        <f t="shared" si="124"/>
        <v>0.14545454545454545</v>
      </c>
      <c r="I385" s="8"/>
      <c r="J385" s="2">
        <f t="shared" si="115"/>
        <v>0.40606060606060607</v>
      </c>
      <c r="K385" s="2">
        <f t="shared" si="116"/>
        <v>0.55151515151515151</v>
      </c>
      <c r="L385" s="2">
        <f t="shared" si="117"/>
        <v>4.2424242424242427E-2</v>
      </c>
      <c r="M385" s="2">
        <f t="shared" si="118"/>
        <v>4.8572257327350599E-17</v>
      </c>
      <c r="N385" s="1">
        <v>201</v>
      </c>
      <c r="O385" s="1">
        <v>273</v>
      </c>
      <c r="P385" s="1">
        <v>21</v>
      </c>
      <c r="W385" s="1">
        <v>0</v>
      </c>
      <c r="AG385" t="str">
        <f t="shared" si="114"/>
        <v>Howland</v>
      </c>
      <c r="AH385" t="s">
        <v>2417</v>
      </c>
      <c r="AI385">
        <v>2</v>
      </c>
      <c r="AK385" s="99">
        <v>23</v>
      </c>
      <c r="AL385" s="97">
        <v>19</v>
      </c>
      <c r="AM385" s="97">
        <v>155</v>
      </c>
      <c r="AN385" s="96">
        <v>34190</v>
      </c>
      <c r="AO385" s="96">
        <f t="shared" si="119"/>
        <v>23019</v>
      </c>
      <c r="AP385" t="s">
        <v>1274</v>
      </c>
      <c r="AQ385">
        <f t="shared" ref="AQ385:AQ446" si="125">AK385*100000+AN385</f>
        <v>2334190</v>
      </c>
    </row>
    <row r="386" spans="1:43" hidden="1" outlineLevel="1" x14ac:dyDescent="0.2">
      <c r="A386" t="s">
        <v>2131</v>
      </c>
      <c r="B386" s="9" t="s">
        <v>1073</v>
      </c>
      <c r="C386" s="1">
        <f t="shared" ref="C386:C447" si="126">SUM(N386:AE386)</f>
        <v>600</v>
      </c>
      <c r="D386" s="7">
        <f t="shared" si="120"/>
        <v>2</v>
      </c>
      <c r="E386" s="7">
        <f t="shared" si="121"/>
        <v>1</v>
      </c>
      <c r="F386" s="7">
        <f t="shared" si="122"/>
        <v>3</v>
      </c>
      <c r="G386" s="1">
        <f t="shared" si="123"/>
        <v>224</v>
      </c>
      <c r="H386" s="2">
        <f t="shared" si="124"/>
        <v>0.37333333333333335</v>
      </c>
      <c r="I386" s="8"/>
      <c r="J386" s="2">
        <f t="shared" si="115"/>
        <v>0.28999999999999998</v>
      </c>
      <c r="K386" s="2">
        <f t="shared" si="116"/>
        <v>0.66333333333333333</v>
      </c>
      <c r="L386" s="2">
        <f t="shared" si="117"/>
        <v>4.6666666666666669E-2</v>
      </c>
      <c r="M386" s="2">
        <f t="shared" si="118"/>
        <v>-3.4694469519536142E-17</v>
      </c>
      <c r="N386" s="1">
        <v>174</v>
      </c>
      <c r="O386" s="1">
        <v>398</v>
      </c>
      <c r="P386" s="1">
        <v>28</v>
      </c>
      <c r="W386" s="1">
        <v>0</v>
      </c>
      <c r="AG386" t="str">
        <f t="shared" si="114"/>
        <v>Hudson</v>
      </c>
      <c r="AH386" t="s">
        <v>2417</v>
      </c>
      <c r="AI386">
        <v>2</v>
      </c>
      <c r="AK386" s="99">
        <v>23</v>
      </c>
      <c r="AL386" s="97">
        <v>19</v>
      </c>
      <c r="AM386" s="97">
        <v>160</v>
      </c>
      <c r="AN386" s="96">
        <v>34365</v>
      </c>
      <c r="AO386" s="96">
        <f t="shared" si="119"/>
        <v>23019</v>
      </c>
      <c r="AP386" t="s">
        <v>1274</v>
      </c>
      <c r="AQ386">
        <f t="shared" si="125"/>
        <v>2334365</v>
      </c>
    </row>
    <row r="387" spans="1:43" hidden="1" outlineLevel="1" x14ac:dyDescent="0.2">
      <c r="A387" t="s">
        <v>2183</v>
      </c>
      <c r="B387" s="9" t="s">
        <v>1073</v>
      </c>
      <c r="C387" s="1">
        <f t="shared" si="126"/>
        <v>140</v>
      </c>
      <c r="D387" s="7">
        <f t="shared" si="120"/>
        <v>1</v>
      </c>
      <c r="E387" s="7">
        <f t="shared" si="121"/>
        <v>2</v>
      </c>
      <c r="F387" s="7">
        <f t="shared" si="122"/>
        <v>3</v>
      </c>
      <c r="G387" s="1">
        <f t="shared" si="123"/>
        <v>42</v>
      </c>
      <c r="H387" s="2">
        <f t="shared" si="124"/>
        <v>0.3</v>
      </c>
      <c r="I387" s="8"/>
      <c r="J387" s="2">
        <f t="shared" si="115"/>
        <v>0.54285714285714282</v>
      </c>
      <c r="K387" s="2">
        <f t="shared" si="116"/>
        <v>0.24285714285714285</v>
      </c>
      <c r="L387" s="2">
        <f t="shared" si="117"/>
        <v>0.21428571428571427</v>
      </c>
      <c r="M387" s="2">
        <f t="shared" si="118"/>
        <v>5.5511151231257827E-17</v>
      </c>
      <c r="N387" s="1">
        <v>76</v>
      </c>
      <c r="O387" s="1">
        <v>34</v>
      </c>
      <c r="P387" s="1">
        <v>30</v>
      </c>
      <c r="W387" s="1">
        <v>0</v>
      </c>
      <c r="AG387" t="str">
        <f t="shared" ref="AG387:AG449" si="127">A387</f>
        <v>Indian Township</v>
      </c>
      <c r="AH387" t="s">
        <v>257</v>
      </c>
      <c r="AI387">
        <v>2</v>
      </c>
      <c r="AK387" s="99">
        <v>23</v>
      </c>
      <c r="AL387" s="97">
        <v>29</v>
      </c>
      <c r="AN387" s="96">
        <v>34500</v>
      </c>
      <c r="AO387" s="96">
        <f t="shared" si="119"/>
        <v>23029</v>
      </c>
      <c r="AP387" t="s">
        <v>166</v>
      </c>
      <c r="AQ387">
        <f t="shared" si="125"/>
        <v>2334500</v>
      </c>
    </row>
    <row r="388" spans="1:43" hidden="1" outlineLevel="1" x14ac:dyDescent="0.2">
      <c r="A388" t="s">
        <v>2096</v>
      </c>
      <c r="B388" s="9" t="s">
        <v>1073</v>
      </c>
      <c r="C388" s="1">
        <f t="shared" si="126"/>
        <v>413</v>
      </c>
      <c r="D388" s="7">
        <f t="shared" si="120"/>
        <v>1</v>
      </c>
      <c r="E388" s="7">
        <f t="shared" si="121"/>
        <v>2</v>
      </c>
      <c r="F388" s="7">
        <f t="shared" si="122"/>
        <v>3</v>
      </c>
      <c r="G388" s="1">
        <f t="shared" si="123"/>
        <v>55</v>
      </c>
      <c r="H388" s="2">
        <f t="shared" si="124"/>
        <v>0.13317191283292978</v>
      </c>
      <c r="I388" s="8"/>
      <c r="J388" s="2">
        <f t="shared" si="115"/>
        <v>0.53995157384987891</v>
      </c>
      <c r="K388" s="2">
        <f t="shared" si="116"/>
        <v>0.40677966101694918</v>
      </c>
      <c r="L388" s="2">
        <f t="shared" si="117"/>
        <v>5.3268765133171914E-2</v>
      </c>
      <c r="M388" s="2">
        <f t="shared" si="118"/>
        <v>0</v>
      </c>
      <c r="N388" s="1">
        <v>223</v>
      </c>
      <c r="O388" s="1">
        <v>168</v>
      </c>
      <c r="P388" s="1">
        <v>22</v>
      </c>
      <c r="W388" s="1">
        <v>0</v>
      </c>
      <c r="AG388" t="str">
        <f t="shared" si="127"/>
        <v>Industry</v>
      </c>
      <c r="AH388" t="s">
        <v>1440</v>
      </c>
      <c r="AI388">
        <v>2</v>
      </c>
      <c r="AK388" s="99">
        <v>23</v>
      </c>
      <c r="AL388" s="97">
        <v>7</v>
      </c>
      <c r="AM388" s="97">
        <v>40</v>
      </c>
      <c r="AN388" s="96">
        <v>34820</v>
      </c>
      <c r="AO388" s="96">
        <f t="shared" si="119"/>
        <v>23007</v>
      </c>
      <c r="AP388" t="s">
        <v>1274</v>
      </c>
      <c r="AQ388">
        <f t="shared" si="125"/>
        <v>2334820</v>
      </c>
    </row>
    <row r="389" spans="1:43" hidden="1" outlineLevel="1" x14ac:dyDescent="0.2">
      <c r="A389" t="s">
        <v>1895</v>
      </c>
      <c r="B389" s="9" t="s">
        <v>1073</v>
      </c>
      <c r="C389" s="1">
        <f t="shared" si="126"/>
        <v>324</v>
      </c>
      <c r="D389" s="7">
        <f t="shared" si="120"/>
        <v>2</v>
      </c>
      <c r="E389" s="7">
        <f t="shared" si="121"/>
        <v>1</v>
      </c>
      <c r="F389" s="7">
        <f t="shared" si="122"/>
        <v>3</v>
      </c>
      <c r="G389" s="1">
        <f t="shared" si="123"/>
        <v>69</v>
      </c>
      <c r="H389" s="2">
        <f t="shared" si="124"/>
        <v>0.21296296296296297</v>
      </c>
      <c r="I389" s="8"/>
      <c r="J389" s="2">
        <f t="shared" si="115"/>
        <v>0.35185185185185186</v>
      </c>
      <c r="K389" s="2">
        <f t="shared" si="116"/>
        <v>0.56481481481481477</v>
      </c>
      <c r="L389" s="2">
        <f t="shared" si="117"/>
        <v>8.3333333333333329E-2</v>
      </c>
      <c r="M389" s="2">
        <f t="shared" si="118"/>
        <v>4.163336342344337E-17</v>
      </c>
      <c r="N389" s="1">
        <v>114</v>
      </c>
      <c r="O389" s="1">
        <v>183</v>
      </c>
      <c r="P389" s="1">
        <v>27</v>
      </c>
      <c r="W389" s="1">
        <v>0</v>
      </c>
      <c r="AG389" t="str">
        <f t="shared" si="127"/>
        <v>Island Falls</v>
      </c>
      <c r="AH389" t="s">
        <v>872</v>
      </c>
      <c r="AI389">
        <v>2</v>
      </c>
      <c r="AK389" s="99">
        <v>23</v>
      </c>
      <c r="AL389" s="97">
        <v>3</v>
      </c>
      <c r="AM389" s="97">
        <v>155</v>
      </c>
      <c r="AN389" s="96">
        <v>35065</v>
      </c>
      <c r="AO389" s="96">
        <f t="shared" si="119"/>
        <v>23003</v>
      </c>
      <c r="AP389" t="s">
        <v>1274</v>
      </c>
      <c r="AQ389">
        <f t="shared" si="125"/>
        <v>2335065</v>
      </c>
    </row>
    <row r="390" spans="1:43" hidden="1" outlineLevel="1" x14ac:dyDescent="0.2">
      <c r="A390" t="s">
        <v>634</v>
      </c>
      <c r="B390" s="9" t="s">
        <v>1073</v>
      </c>
      <c r="C390" s="1">
        <f t="shared" si="126"/>
        <v>60</v>
      </c>
      <c r="D390" s="7">
        <f t="shared" si="120"/>
        <v>1</v>
      </c>
      <c r="E390" s="7">
        <f t="shared" si="121"/>
        <v>2</v>
      </c>
      <c r="F390" s="7">
        <f t="shared" si="122"/>
        <v>3</v>
      </c>
      <c r="G390" s="1">
        <f t="shared" si="123"/>
        <v>40</v>
      </c>
      <c r="H390" s="2">
        <f t="shared" si="124"/>
        <v>0.66666666666666663</v>
      </c>
      <c r="I390" s="8"/>
      <c r="J390" s="2">
        <f t="shared" si="115"/>
        <v>0.8</v>
      </c>
      <c r="K390" s="2">
        <f t="shared" si="116"/>
        <v>0.13333333333333333</v>
      </c>
      <c r="L390" s="2">
        <f t="shared" si="117"/>
        <v>6.6666666666666666E-2</v>
      </c>
      <c r="M390" s="2">
        <f t="shared" si="118"/>
        <v>-4.163336342344337E-17</v>
      </c>
      <c r="N390" s="1">
        <v>48</v>
      </c>
      <c r="O390" s="1">
        <v>8</v>
      </c>
      <c r="P390" s="1">
        <v>4</v>
      </c>
      <c r="W390" s="1">
        <v>0</v>
      </c>
      <c r="AG390" t="str">
        <f t="shared" si="127"/>
        <v>Isle Au Haut</v>
      </c>
      <c r="AH390" t="s">
        <v>1138</v>
      </c>
      <c r="AI390">
        <v>1</v>
      </c>
      <c r="AK390" s="99">
        <v>23</v>
      </c>
      <c r="AL390" s="97">
        <v>13</v>
      </c>
      <c r="AM390" s="97">
        <v>30</v>
      </c>
      <c r="AN390" s="96">
        <v>35135</v>
      </c>
      <c r="AO390" s="96">
        <f t="shared" si="119"/>
        <v>23013</v>
      </c>
      <c r="AP390" t="s">
        <v>1274</v>
      </c>
      <c r="AQ390">
        <f t="shared" si="125"/>
        <v>2335135</v>
      </c>
    </row>
    <row r="391" spans="1:43" hidden="1" outlineLevel="1" x14ac:dyDescent="0.2">
      <c r="A391" t="s">
        <v>1889</v>
      </c>
      <c r="B391" s="9" t="s">
        <v>1073</v>
      </c>
      <c r="C391" s="1">
        <f t="shared" si="126"/>
        <v>384</v>
      </c>
      <c r="D391" s="7">
        <f t="shared" si="120"/>
        <v>1</v>
      </c>
      <c r="E391" s="7">
        <f t="shared" si="121"/>
        <v>2</v>
      </c>
      <c r="F391" s="7">
        <f t="shared" si="122"/>
        <v>3</v>
      </c>
      <c r="G391" s="1">
        <f t="shared" si="123"/>
        <v>202</v>
      </c>
      <c r="H391" s="2">
        <f t="shared" si="124"/>
        <v>0.52604166666666663</v>
      </c>
      <c r="I391" s="8"/>
      <c r="J391" s="2">
        <f t="shared" si="115"/>
        <v>0.7421875</v>
      </c>
      <c r="K391" s="2">
        <f t="shared" si="116"/>
        <v>0.21614583333333334</v>
      </c>
      <c r="L391" s="2">
        <f t="shared" si="117"/>
        <v>4.1666666666666664E-2</v>
      </c>
      <c r="M391" s="2">
        <f t="shared" si="118"/>
        <v>-6.9388939039072284E-18</v>
      </c>
      <c r="N391" s="1">
        <v>285</v>
      </c>
      <c r="O391" s="1">
        <v>83</v>
      </c>
      <c r="P391" s="1">
        <v>16</v>
      </c>
      <c r="W391" s="1">
        <v>0</v>
      </c>
      <c r="AG391" t="str">
        <f t="shared" si="127"/>
        <v>Islesboro</v>
      </c>
      <c r="AH391" t="s">
        <v>491</v>
      </c>
      <c r="AI391">
        <v>2</v>
      </c>
      <c r="AK391" s="99">
        <v>23</v>
      </c>
      <c r="AL391" s="97">
        <v>27</v>
      </c>
      <c r="AM391" s="97">
        <v>35</v>
      </c>
      <c r="AN391" s="96">
        <v>35240</v>
      </c>
      <c r="AO391" s="96">
        <f t="shared" si="119"/>
        <v>23027</v>
      </c>
      <c r="AP391" t="s">
        <v>1274</v>
      </c>
      <c r="AQ391">
        <f t="shared" si="125"/>
        <v>2335240</v>
      </c>
    </row>
    <row r="392" spans="1:43" hidden="1" outlineLevel="1" x14ac:dyDescent="0.2">
      <c r="A392" t="s">
        <v>1050</v>
      </c>
      <c r="B392" s="9" t="s">
        <v>1073</v>
      </c>
      <c r="C392" s="1">
        <f t="shared" si="126"/>
        <v>402</v>
      </c>
      <c r="D392" s="7">
        <f t="shared" si="120"/>
        <v>2</v>
      </c>
      <c r="E392" s="7">
        <f t="shared" si="121"/>
        <v>1</v>
      </c>
      <c r="F392" s="7">
        <f t="shared" si="122"/>
        <v>3</v>
      </c>
      <c r="G392" s="1">
        <f t="shared" si="123"/>
        <v>163</v>
      </c>
      <c r="H392" s="2">
        <f t="shared" si="124"/>
        <v>0.40547263681592038</v>
      </c>
      <c r="I392" s="8"/>
      <c r="J392" s="2">
        <f t="shared" si="115"/>
        <v>0.27363184079601988</v>
      </c>
      <c r="K392" s="2">
        <f t="shared" si="116"/>
        <v>0.67910447761194026</v>
      </c>
      <c r="L392" s="2">
        <f t="shared" si="117"/>
        <v>4.7263681592039801E-2</v>
      </c>
      <c r="M392" s="2">
        <f t="shared" si="118"/>
        <v>6.2450045135165055E-17</v>
      </c>
      <c r="N392" s="1">
        <v>110</v>
      </c>
      <c r="O392" s="1">
        <v>273</v>
      </c>
      <c r="P392" s="1">
        <v>19</v>
      </c>
      <c r="W392" s="1">
        <v>0</v>
      </c>
      <c r="AG392" t="str">
        <f t="shared" si="127"/>
        <v>Jackman</v>
      </c>
      <c r="AH392" t="s">
        <v>1616</v>
      </c>
      <c r="AI392">
        <v>2</v>
      </c>
      <c r="AK392" s="99">
        <v>23</v>
      </c>
      <c r="AL392" s="97">
        <v>25</v>
      </c>
      <c r="AM392" s="97">
        <v>80</v>
      </c>
      <c r="AN392" s="96">
        <v>35345</v>
      </c>
      <c r="AO392" s="96">
        <f t="shared" si="119"/>
        <v>23025</v>
      </c>
      <c r="AP392" t="s">
        <v>1274</v>
      </c>
      <c r="AQ392">
        <f t="shared" si="125"/>
        <v>2335345</v>
      </c>
    </row>
    <row r="393" spans="1:43" hidden="1" outlineLevel="1" x14ac:dyDescent="0.2">
      <c r="A393" t="s">
        <v>1378</v>
      </c>
      <c r="B393" s="9" t="s">
        <v>1073</v>
      </c>
      <c r="C393" s="1">
        <f t="shared" si="126"/>
        <v>264</v>
      </c>
      <c r="D393" s="7">
        <f t="shared" si="120"/>
        <v>2</v>
      </c>
      <c r="E393" s="7">
        <f t="shared" si="121"/>
        <v>1</v>
      </c>
      <c r="F393" s="7">
        <f t="shared" si="122"/>
        <v>3</v>
      </c>
      <c r="G393" s="1">
        <f t="shared" si="123"/>
        <v>11</v>
      </c>
      <c r="H393" s="2">
        <f t="shared" si="124"/>
        <v>4.1666666666666664E-2</v>
      </c>
      <c r="I393" s="8"/>
      <c r="J393" s="2">
        <f t="shared" si="115"/>
        <v>0.45833333333333331</v>
      </c>
      <c r="K393" s="2">
        <f t="shared" si="116"/>
        <v>0.5</v>
      </c>
      <c r="L393" s="2">
        <f t="shared" si="117"/>
        <v>4.1666666666666664E-2</v>
      </c>
      <c r="M393" s="2">
        <f t="shared" si="118"/>
        <v>7.6327832942979512E-17</v>
      </c>
      <c r="N393" s="1">
        <v>121</v>
      </c>
      <c r="O393" s="1">
        <v>132</v>
      </c>
      <c r="P393" s="1">
        <v>11</v>
      </c>
      <c r="W393" s="1">
        <v>0</v>
      </c>
      <c r="AG393" t="str">
        <f t="shared" si="127"/>
        <v>Jackson</v>
      </c>
      <c r="AH393" t="s">
        <v>491</v>
      </c>
      <c r="AI393">
        <v>2</v>
      </c>
      <c r="AK393" s="99">
        <v>23</v>
      </c>
      <c r="AL393" s="97">
        <v>27</v>
      </c>
      <c r="AM393" s="97">
        <v>40</v>
      </c>
      <c r="AN393" s="96">
        <v>35450</v>
      </c>
      <c r="AO393" s="96">
        <f t="shared" si="119"/>
        <v>23027</v>
      </c>
      <c r="AP393" t="s">
        <v>1274</v>
      </c>
      <c r="AQ393">
        <f t="shared" si="125"/>
        <v>2335450</v>
      </c>
    </row>
    <row r="394" spans="1:43" hidden="1" outlineLevel="1" x14ac:dyDescent="0.2">
      <c r="A394" t="s">
        <v>244</v>
      </c>
      <c r="B394" s="9" t="s">
        <v>1073</v>
      </c>
      <c r="C394" s="1">
        <f t="shared" si="126"/>
        <v>2112</v>
      </c>
      <c r="D394" s="7">
        <f t="shared" si="120"/>
        <v>1</v>
      </c>
      <c r="E394" s="7">
        <f t="shared" si="121"/>
        <v>2</v>
      </c>
      <c r="F394" s="7">
        <f t="shared" si="122"/>
        <v>3</v>
      </c>
      <c r="G394" s="1">
        <f t="shared" si="123"/>
        <v>83</v>
      </c>
      <c r="H394" s="2">
        <f t="shared" si="124"/>
        <v>3.9299242424242424E-2</v>
      </c>
      <c r="I394" s="8"/>
      <c r="J394" s="2">
        <f t="shared" si="115"/>
        <v>0.48863636363636365</v>
      </c>
      <c r="K394" s="2">
        <f t="shared" si="116"/>
        <v>0.44933712121212122</v>
      </c>
      <c r="L394" s="2">
        <f t="shared" si="117"/>
        <v>6.1553030303030304E-2</v>
      </c>
      <c r="M394" s="2">
        <f t="shared" si="118"/>
        <v>4.7348484848483419E-4</v>
      </c>
      <c r="N394" s="1">
        <v>1032</v>
      </c>
      <c r="O394" s="1">
        <v>949</v>
      </c>
      <c r="P394" s="1">
        <v>130</v>
      </c>
      <c r="W394" s="1">
        <v>1</v>
      </c>
      <c r="AG394" t="str">
        <f t="shared" si="127"/>
        <v>Jay</v>
      </c>
      <c r="AH394" t="s">
        <v>1440</v>
      </c>
      <c r="AI394">
        <v>2</v>
      </c>
      <c r="AK394" s="99">
        <v>23</v>
      </c>
      <c r="AL394" s="97">
        <v>7</v>
      </c>
      <c r="AM394" s="97">
        <v>45</v>
      </c>
      <c r="AN394" s="96">
        <v>35625</v>
      </c>
      <c r="AO394" s="96">
        <f t="shared" si="119"/>
        <v>23007</v>
      </c>
      <c r="AP394" t="s">
        <v>1274</v>
      </c>
      <c r="AQ394">
        <f t="shared" si="125"/>
        <v>2335625</v>
      </c>
    </row>
    <row r="395" spans="1:43" hidden="1" outlineLevel="1" x14ac:dyDescent="0.2">
      <c r="A395" t="s">
        <v>2598</v>
      </c>
      <c r="B395" s="9" t="s">
        <v>1073</v>
      </c>
      <c r="C395" s="1">
        <f t="shared" si="126"/>
        <v>1362</v>
      </c>
      <c r="D395" s="7">
        <f t="shared" si="120"/>
        <v>2</v>
      </c>
      <c r="E395" s="7">
        <f t="shared" si="121"/>
        <v>1</v>
      </c>
      <c r="F395" s="7">
        <f t="shared" si="122"/>
        <v>3</v>
      </c>
      <c r="G395" s="1">
        <f t="shared" si="123"/>
        <v>177</v>
      </c>
      <c r="H395" s="2">
        <f t="shared" si="124"/>
        <v>0.12995594713656389</v>
      </c>
      <c r="I395" s="8"/>
      <c r="J395" s="2">
        <f t="shared" si="115"/>
        <v>0.41336270190895741</v>
      </c>
      <c r="K395" s="2">
        <f t="shared" si="116"/>
        <v>0.5433186490455213</v>
      </c>
      <c r="L395" s="2">
        <f t="shared" si="117"/>
        <v>4.3318649045521289E-2</v>
      </c>
      <c r="M395" s="2">
        <f t="shared" si="118"/>
        <v>6.9388939039072284E-18</v>
      </c>
      <c r="N395" s="1">
        <v>563</v>
      </c>
      <c r="O395" s="1">
        <v>740</v>
      </c>
      <c r="P395" s="1">
        <v>59</v>
      </c>
      <c r="W395" s="1">
        <v>0</v>
      </c>
      <c r="AG395" t="str">
        <f t="shared" si="127"/>
        <v>Jefferson</v>
      </c>
      <c r="AH395" t="s">
        <v>600</v>
      </c>
      <c r="AI395">
        <v>1</v>
      </c>
      <c r="AK395" s="99">
        <v>23</v>
      </c>
      <c r="AL395" s="97">
        <v>15</v>
      </c>
      <c r="AM395" s="97">
        <v>50</v>
      </c>
      <c r="AN395" s="96">
        <v>35695</v>
      </c>
      <c r="AO395" s="96">
        <f t="shared" si="119"/>
        <v>23015</v>
      </c>
      <c r="AP395" t="s">
        <v>1274</v>
      </c>
      <c r="AQ395">
        <f t="shared" si="125"/>
        <v>2335695</v>
      </c>
    </row>
    <row r="396" spans="1:43" hidden="1" outlineLevel="1" x14ac:dyDescent="0.2">
      <c r="A396" t="s">
        <v>1914</v>
      </c>
      <c r="B396" s="9" t="s">
        <v>1073</v>
      </c>
      <c r="C396" s="1">
        <f t="shared" si="126"/>
        <v>254</v>
      </c>
      <c r="D396" s="7">
        <f t="shared" si="120"/>
        <v>2</v>
      </c>
      <c r="E396" s="7">
        <f t="shared" si="121"/>
        <v>1</v>
      </c>
      <c r="F396" s="7">
        <f t="shared" si="122"/>
        <v>3</v>
      </c>
      <c r="G396" s="1">
        <f t="shared" si="123"/>
        <v>10</v>
      </c>
      <c r="H396" s="2">
        <f t="shared" si="124"/>
        <v>3.937007874015748E-2</v>
      </c>
      <c r="I396" s="8"/>
      <c r="J396" s="2">
        <f t="shared" si="115"/>
        <v>0.46456692913385828</v>
      </c>
      <c r="K396" s="2">
        <f t="shared" si="116"/>
        <v>0.50393700787401574</v>
      </c>
      <c r="L396" s="2">
        <f t="shared" si="117"/>
        <v>3.1496062992125984E-2</v>
      </c>
      <c r="M396" s="2">
        <f t="shared" si="118"/>
        <v>-5.5511151231257827E-17</v>
      </c>
      <c r="N396" s="1">
        <v>118</v>
      </c>
      <c r="O396" s="1">
        <v>128</v>
      </c>
      <c r="P396" s="1">
        <v>8</v>
      </c>
      <c r="W396" s="1">
        <v>0</v>
      </c>
      <c r="AG396" t="str">
        <f t="shared" si="127"/>
        <v>Jonesboro</v>
      </c>
      <c r="AH396" t="s">
        <v>257</v>
      </c>
      <c r="AI396">
        <v>2</v>
      </c>
      <c r="AK396" s="99">
        <v>23</v>
      </c>
      <c r="AL396" s="97">
        <v>29</v>
      </c>
      <c r="AM396" s="97">
        <v>115</v>
      </c>
      <c r="AN396" s="96">
        <v>35905</v>
      </c>
      <c r="AO396" s="96">
        <f t="shared" si="119"/>
        <v>23029</v>
      </c>
      <c r="AP396" t="s">
        <v>1274</v>
      </c>
      <c r="AQ396">
        <f t="shared" si="125"/>
        <v>2335905</v>
      </c>
    </row>
    <row r="397" spans="1:43" hidden="1" outlineLevel="1" x14ac:dyDescent="0.2">
      <c r="A397" t="s">
        <v>1345</v>
      </c>
      <c r="B397" s="9" t="s">
        <v>1073</v>
      </c>
      <c r="C397" s="1">
        <f t="shared" si="126"/>
        <v>524</v>
      </c>
      <c r="D397" s="7">
        <f t="shared" si="120"/>
        <v>2</v>
      </c>
      <c r="E397" s="7">
        <f t="shared" si="121"/>
        <v>1</v>
      </c>
      <c r="F397" s="7">
        <f t="shared" si="122"/>
        <v>3</v>
      </c>
      <c r="G397" s="1">
        <f t="shared" si="123"/>
        <v>70</v>
      </c>
      <c r="H397" s="2">
        <f t="shared" si="124"/>
        <v>0.13358778625954199</v>
      </c>
      <c r="I397" s="8"/>
      <c r="J397" s="2">
        <f t="shared" si="115"/>
        <v>0.41221374045801529</v>
      </c>
      <c r="K397" s="2">
        <f t="shared" si="116"/>
        <v>0.54580152671755722</v>
      </c>
      <c r="L397" s="2">
        <f t="shared" si="117"/>
        <v>4.1984732824427481E-2</v>
      </c>
      <c r="M397" s="2">
        <f t="shared" si="118"/>
        <v>1.3877787807814457E-17</v>
      </c>
      <c r="N397" s="1">
        <v>216</v>
      </c>
      <c r="O397" s="1">
        <v>286</v>
      </c>
      <c r="P397" s="1">
        <v>22</v>
      </c>
      <c r="W397" s="1">
        <v>0</v>
      </c>
      <c r="AG397" t="str">
        <f t="shared" si="127"/>
        <v>Jonesport</v>
      </c>
      <c r="AH397" t="s">
        <v>257</v>
      </c>
      <c r="AI397">
        <v>2</v>
      </c>
      <c r="AK397" s="99">
        <v>23</v>
      </c>
      <c r="AL397" s="97">
        <v>29</v>
      </c>
      <c r="AM397" s="97">
        <v>120</v>
      </c>
      <c r="AN397" s="96">
        <v>36010</v>
      </c>
      <c r="AO397" s="96">
        <f t="shared" si="119"/>
        <v>23029</v>
      </c>
      <c r="AP397" t="s">
        <v>1274</v>
      </c>
      <c r="AQ397">
        <f t="shared" si="125"/>
        <v>2336010</v>
      </c>
    </row>
    <row r="398" spans="1:43" hidden="1" outlineLevel="1" x14ac:dyDescent="0.2">
      <c r="A398" t="s">
        <v>2245</v>
      </c>
      <c r="B398" s="9" t="s">
        <v>1073</v>
      </c>
      <c r="C398" s="1">
        <f t="shared" si="126"/>
        <v>561</v>
      </c>
      <c r="D398" s="7">
        <f t="shared" si="120"/>
        <v>2</v>
      </c>
      <c r="E398" s="7">
        <f t="shared" si="121"/>
        <v>1</v>
      </c>
      <c r="F398" s="7">
        <f t="shared" si="122"/>
        <v>3</v>
      </c>
      <c r="G398" s="1">
        <f t="shared" si="123"/>
        <v>150</v>
      </c>
      <c r="H398" s="2">
        <f t="shared" si="124"/>
        <v>0.26737967914438504</v>
      </c>
      <c r="I398" s="8"/>
      <c r="J398" s="2">
        <f t="shared" si="115"/>
        <v>0.33689839572192515</v>
      </c>
      <c r="K398" s="2">
        <f t="shared" si="116"/>
        <v>0.60427807486631013</v>
      </c>
      <c r="L398" s="2">
        <f t="shared" si="117"/>
        <v>5.8823529411764705E-2</v>
      </c>
      <c r="M398" s="2">
        <f t="shared" si="118"/>
        <v>1.3877787807814457E-17</v>
      </c>
      <c r="N398" s="1">
        <v>189</v>
      </c>
      <c r="O398" s="1">
        <v>339</v>
      </c>
      <c r="P398" s="1">
        <v>33</v>
      </c>
      <c r="W398" s="1">
        <v>0</v>
      </c>
      <c r="AG398" t="str">
        <f t="shared" si="127"/>
        <v>Kenduskeag</v>
      </c>
      <c r="AH398" t="s">
        <v>2417</v>
      </c>
      <c r="AI398">
        <v>2</v>
      </c>
      <c r="AK398" s="99">
        <v>23</v>
      </c>
      <c r="AL398" s="97">
        <v>19</v>
      </c>
      <c r="AM398" s="97">
        <v>165</v>
      </c>
      <c r="AN398" s="96">
        <v>36325</v>
      </c>
      <c r="AO398" s="96">
        <f t="shared" si="119"/>
        <v>23019</v>
      </c>
      <c r="AP398" t="s">
        <v>1274</v>
      </c>
      <c r="AQ398">
        <f t="shared" si="125"/>
        <v>2336325</v>
      </c>
    </row>
    <row r="399" spans="1:43" hidden="1" outlineLevel="1" x14ac:dyDescent="0.2">
      <c r="A399" t="s">
        <v>1948</v>
      </c>
      <c r="B399" s="9" t="s">
        <v>1073</v>
      </c>
      <c r="C399" s="1">
        <f t="shared" si="126"/>
        <v>6523</v>
      </c>
      <c r="D399" s="7">
        <f t="shared" si="120"/>
        <v>1</v>
      </c>
      <c r="E399" s="7">
        <f t="shared" si="121"/>
        <v>2</v>
      </c>
      <c r="F399" s="7">
        <f t="shared" si="122"/>
        <v>3</v>
      </c>
      <c r="G399" s="1">
        <f t="shared" si="123"/>
        <v>1369</v>
      </c>
      <c r="H399" s="2">
        <f t="shared" si="124"/>
        <v>0.20987275793346619</v>
      </c>
      <c r="I399" s="8"/>
      <c r="J399" s="2">
        <f t="shared" si="115"/>
        <v>0.5813276099954009</v>
      </c>
      <c r="K399" s="2">
        <f t="shared" si="116"/>
        <v>0.37145485206193468</v>
      </c>
      <c r="L399" s="2">
        <f t="shared" si="117"/>
        <v>4.7217537942664416E-2</v>
      </c>
      <c r="M399" s="2">
        <f t="shared" si="118"/>
        <v>6.9388939039072284E-18</v>
      </c>
      <c r="N399" s="1">
        <v>3792</v>
      </c>
      <c r="O399" s="1">
        <v>2423</v>
      </c>
      <c r="P399" s="1">
        <v>308</v>
      </c>
      <c r="W399" s="1">
        <v>0</v>
      </c>
      <c r="AG399" t="str">
        <f t="shared" si="127"/>
        <v>Kennebunk</v>
      </c>
      <c r="AH399" t="s">
        <v>492</v>
      </c>
      <c r="AI399">
        <v>1</v>
      </c>
      <c r="AK399" s="99">
        <v>23</v>
      </c>
      <c r="AL399" s="97">
        <v>31</v>
      </c>
      <c r="AM399" s="97">
        <v>55</v>
      </c>
      <c r="AN399" s="96">
        <v>36535</v>
      </c>
      <c r="AO399" s="96">
        <f t="shared" si="119"/>
        <v>23031</v>
      </c>
      <c r="AP399" t="s">
        <v>1274</v>
      </c>
      <c r="AQ399">
        <f t="shared" si="125"/>
        <v>2336535</v>
      </c>
    </row>
    <row r="400" spans="1:43" hidden="1" outlineLevel="1" x14ac:dyDescent="0.2">
      <c r="A400" t="s">
        <v>2107</v>
      </c>
      <c r="B400" s="9" t="s">
        <v>1073</v>
      </c>
      <c r="C400" s="1">
        <f t="shared" si="126"/>
        <v>2230</v>
      </c>
      <c r="D400" s="7">
        <f t="shared" si="120"/>
        <v>1</v>
      </c>
      <c r="E400" s="7">
        <f t="shared" si="121"/>
        <v>2</v>
      </c>
      <c r="F400" s="7">
        <f t="shared" si="122"/>
        <v>3</v>
      </c>
      <c r="G400" s="1">
        <f t="shared" si="123"/>
        <v>390</v>
      </c>
      <c r="H400" s="2">
        <f t="shared" si="124"/>
        <v>0.17488789237668162</v>
      </c>
      <c r="I400" s="8"/>
      <c r="J400" s="2">
        <f t="shared" si="115"/>
        <v>0.56547085201793723</v>
      </c>
      <c r="K400" s="2">
        <f t="shared" si="116"/>
        <v>0.39058295964125561</v>
      </c>
      <c r="L400" s="2">
        <f t="shared" si="117"/>
        <v>4.3946188340807178E-2</v>
      </c>
      <c r="M400" s="2">
        <f t="shared" si="118"/>
        <v>-2.0816681711721685E-17</v>
      </c>
      <c r="N400" s="1">
        <v>1261</v>
      </c>
      <c r="O400" s="1">
        <v>871</v>
      </c>
      <c r="P400" s="1">
        <v>98</v>
      </c>
      <c r="W400" s="1">
        <v>0</v>
      </c>
      <c r="AG400" t="str">
        <f t="shared" si="127"/>
        <v>Kennebunkport</v>
      </c>
      <c r="AH400" t="s">
        <v>492</v>
      </c>
      <c r="AI400">
        <v>1</v>
      </c>
      <c r="AK400" s="99">
        <v>23</v>
      </c>
      <c r="AL400" s="97">
        <v>31</v>
      </c>
      <c r="AM400" s="97">
        <v>60</v>
      </c>
      <c r="AN400" s="96">
        <v>36745</v>
      </c>
      <c r="AO400" s="96">
        <f t="shared" si="119"/>
        <v>23031</v>
      </c>
      <c r="AP400" t="s">
        <v>1274</v>
      </c>
      <c r="AQ400">
        <f t="shared" si="125"/>
        <v>2336745</v>
      </c>
    </row>
    <row r="401" spans="1:43" hidden="1" outlineLevel="1" x14ac:dyDescent="0.2">
      <c r="A401" t="s">
        <v>630</v>
      </c>
      <c r="B401" s="9" t="s">
        <v>1073</v>
      </c>
      <c r="C401" s="1">
        <f t="shared" si="126"/>
        <v>688</v>
      </c>
      <c r="D401" s="7">
        <f t="shared" si="120"/>
        <v>2</v>
      </c>
      <c r="E401" s="7">
        <f t="shared" si="121"/>
        <v>1</v>
      </c>
      <c r="F401" s="7">
        <f t="shared" si="122"/>
        <v>3</v>
      </c>
      <c r="G401" s="1">
        <f t="shared" si="123"/>
        <v>7</v>
      </c>
      <c r="H401" s="2">
        <f t="shared" si="124"/>
        <v>1.0174418604651164E-2</v>
      </c>
      <c r="I401" s="8"/>
      <c r="J401" s="2">
        <f t="shared" si="115"/>
        <v>0.46366279069767441</v>
      </c>
      <c r="K401" s="2">
        <f t="shared" si="116"/>
        <v>0.47383720930232559</v>
      </c>
      <c r="L401" s="2">
        <f t="shared" si="117"/>
        <v>6.25E-2</v>
      </c>
      <c r="M401" s="2">
        <f t="shared" si="118"/>
        <v>-5.5511151231257827E-17</v>
      </c>
      <c r="N401" s="1">
        <v>319</v>
      </c>
      <c r="O401" s="1">
        <v>326</v>
      </c>
      <c r="P401" s="1">
        <v>43</v>
      </c>
      <c r="W401" s="1">
        <v>0</v>
      </c>
      <c r="AG401" t="str">
        <f t="shared" si="127"/>
        <v>Kingfield</v>
      </c>
      <c r="AH401" t="s">
        <v>1440</v>
      </c>
      <c r="AI401">
        <v>2</v>
      </c>
      <c r="AK401" s="99">
        <v>23</v>
      </c>
      <c r="AL401" s="97">
        <v>7</v>
      </c>
      <c r="AM401" s="97">
        <v>50</v>
      </c>
      <c r="AN401" s="96">
        <v>37025</v>
      </c>
      <c r="AO401" s="96">
        <f t="shared" si="119"/>
        <v>23007</v>
      </c>
      <c r="AP401" t="s">
        <v>1274</v>
      </c>
      <c r="AQ401">
        <f t="shared" si="125"/>
        <v>2337025</v>
      </c>
    </row>
    <row r="402" spans="1:43" hidden="1" outlineLevel="1" x14ac:dyDescent="0.2">
      <c r="A402" t="s">
        <v>28</v>
      </c>
      <c r="B402" s="9" t="s">
        <v>1073</v>
      </c>
      <c r="C402" s="1">
        <f t="shared" si="126"/>
        <v>48</v>
      </c>
      <c r="D402" s="7">
        <f t="shared" si="120"/>
        <v>2</v>
      </c>
      <c r="E402" s="7">
        <f t="shared" si="121"/>
        <v>1</v>
      </c>
      <c r="F402" s="7">
        <f t="shared" si="122"/>
        <v>3</v>
      </c>
      <c r="G402" s="1">
        <f t="shared" si="123"/>
        <v>32</v>
      </c>
      <c r="H402" s="2">
        <f t="shared" si="124"/>
        <v>0.66666666666666663</v>
      </c>
      <c r="I402" s="8"/>
      <c r="J402" s="2">
        <f t="shared" si="115"/>
        <v>0.14583333333333334</v>
      </c>
      <c r="K402" s="2">
        <f t="shared" si="116"/>
        <v>0.8125</v>
      </c>
      <c r="L402" s="2">
        <f t="shared" si="117"/>
        <v>4.1666666666666664E-2</v>
      </c>
      <c r="M402" s="2">
        <f t="shared" si="118"/>
        <v>-3.4694469519536142E-17</v>
      </c>
      <c r="N402" s="1">
        <v>7</v>
      </c>
      <c r="O402" s="1">
        <v>39</v>
      </c>
      <c r="P402" s="1">
        <v>2</v>
      </c>
      <c r="W402" s="1">
        <v>0</v>
      </c>
      <c r="AG402" t="str">
        <f>A402</f>
        <v>Kingman</v>
      </c>
      <c r="AH402" t="s">
        <v>2417</v>
      </c>
      <c r="AI402">
        <v>2</v>
      </c>
      <c r="AK402" s="99">
        <v>23</v>
      </c>
      <c r="AL402" s="97">
        <v>19</v>
      </c>
      <c r="AM402" s="97">
        <v>167</v>
      </c>
      <c r="AN402" s="96">
        <v>37075</v>
      </c>
      <c r="AO402" s="96">
        <f t="shared" si="119"/>
        <v>23019</v>
      </c>
      <c r="AP402" t="s">
        <v>408</v>
      </c>
      <c r="AQ402">
        <f t="shared" si="125"/>
        <v>2337075</v>
      </c>
    </row>
    <row r="403" spans="1:43" hidden="1" outlineLevel="1" x14ac:dyDescent="0.2">
      <c r="A403" t="s">
        <v>396</v>
      </c>
      <c r="B403" s="9" t="s">
        <v>1073</v>
      </c>
      <c r="C403" s="1">
        <f t="shared" si="126"/>
        <v>23</v>
      </c>
      <c r="D403" s="7">
        <f t="shared" si="120"/>
        <v>2</v>
      </c>
      <c r="E403" s="7">
        <f t="shared" si="121"/>
        <v>1</v>
      </c>
      <c r="F403" s="7">
        <f t="shared" si="122"/>
        <v>3</v>
      </c>
      <c r="G403" s="1">
        <f t="shared" si="123"/>
        <v>5</v>
      </c>
      <c r="H403" s="2">
        <f t="shared" si="124"/>
        <v>0.21739130434782608</v>
      </c>
      <c r="I403" s="8"/>
      <c r="J403" s="2">
        <f t="shared" si="115"/>
        <v>0.34782608695652173</v>
      </c>
      <c r="K403" s="2">
        <f t="shared" si="116"/>
        <v>0.56521739130434778</v>
      </c>
      <c r="L403" s="2">
        <f t="shared" si="117"/>
        <v>8.6956521739130432E-2</v>
      </c>
      <c r="M403" s="2">
        <f t="shared" si="118"/>
        <v>5.5511151231257827E-17</v>
      </c>
      <c r="N403" s="1">
        <v>8</v>
      </c>
      <c r="O403" s="1">
        <v>13</v>
      </c>
      <c r="P403" s="1">
        <v>2</v>
      </c>
      <c r="W403" s="1">
        <v>0</v>
      </c>
      <c r="AG403" t="str">
        <f t="shared" si="127"/>
        <v>Kingsbury</v>
      </c>
      <c r="AH403" t="s">
        <v>1515</v>
      </c>
      <c r="AI403">
        <v>2</v>
      </c>
      <c r="AK403" s="99">
        <v>23</v>
      </c>
      <c r="AL403" s="97">
        <v>21</v>
      </c>
      <c r="AM403" s="97">
        <v>55</v>
      </c>
      <c r="AN403" s="96">
        <v>37095</v>
      </c>
      <c r="AO403" s="96">
        <f t="shared" si="119"/>
        <v>23021</v>
      </c>
      <c r="AP403" t="s">
        <v>2522</v>
      </c>
      <c r="AQ403">
        <f t="shared" si="125"/>
        <v>2337095</v>
      </c>
    </row>
    <row r="404" spans="1:43" hidden="1" outlineLevel="1" x14ac:dyDescent="0.2">
      <c r="A404" t="s">
        <v>1919</v>
      </c>
      <c r="B404" s="9" t="s">
        <v>1073</v>
      </c>
      <c r="C404" s="1">
        <f t="shared" si="126"/>
        <v>4815</v>
      </c>
      <c r="D404" s="7">
        <f t="shared" si="120"/>
        <v>1</v>
      </c>
      <c r="E404" s="7">
        <f t="shared" si="121"/>
        <v>2</v>
      </c>
      <c r="F404" s="7">
        <f t="shared" si="122"/>
        <v>3</v>
      </c>
      <c r="G404" s="1">
        <f t="shared" si="123"/>
        <v>1782</v>
      </c>
      <c r="H404" s="2">
        <f t="shared" si="124"/>
        <v>0.37009345794392523</v>
      </c>
      <c r="I404" s="8"/>
      <c r="J404" s="2">
        <f t="shared" si="115"/>
        <v>0.65690550363447564</v>
      </c>
      <c r="K404" s="2">
        <f t="shared" si="116"/>
        <v>0.28681204569055035</v>
      </c>
      <c r="L404" s="2">
        <f t="shared" si="117"/>
        <v>5.628245067497404E-2</v>
      </c>
      <c r="M404" s="2">
        <f t="shared" si="118"/>
        <v>-3.4694469519536142E-17</v>
      </c>
      <c r="N404" s="1">
        <v>3163</v>
      </c>
      <c r="O404" s="1">
        <v>1381</v>
      </c>
      <c r="P404" s="1">
        <v>271</v>
      </c>
      <c r="W404" s="1">
        <v>0</v>
      </c>
      <c r="AG404" t="str">
        <f t="shared" si="127"/>
        <v>Kittery</v>
      </c>
      <c r="AH404" t="s">
        <v>492</v>
      </c>
      <c r="AI404">
        <v>1</v>
      </c>
      <c r="AK404" s="99">
        <v>23</v>
      </c>
      <c r="AL404" s="97">
        <v>31</v>
      </c>
      <c r="AM404" s="97">
        <v>65</v>
      </c>
      <c r="AN404" s="96">
        <v>37270</v>
      </c>
      <c r="AO404" s="96">
        <f t="shared" si="119"/>
        <v>23031</v>
      </c>
      <c r="AP404" t="s">
        <v>1274</v>
      </c>
      <c r="AQ404">
        <f t="shared" si="125"/>
        <v>2337270</v>
      </c>
    </row>
    <row r="405" spans="1:43" hidden="1" outlineLevel="1" x14ac:dyDescent="0.2">
      <c r="A405" t="s">
        <v>1138</v>
      </c>
      <c r="B405" s="9" t="s">
        <v>1073</v>
      </c>
      <c r="C405" s="1">
        <f t="shared" si="126"/>
        <v>368</v>
      </c>
      <c r="D405" s="7">
        <f t="shared" si="120"/>
        <v>2</v>
      </c>
      <c r="E405" s="7">
        <f t="shared" si="121"/>
        <v>1</v>
      </c>
      <c r="F405" s="7">
        <f t="shared" si="122"/>
        <v>3</v>
      </c>
      <c r="G405" s="1">
        <f t="shared" si="123"/>
        <v>96</v>
      </c>
      <c r="H405" s="2">
        <f t="shared" si="124"/>
        <v>0.2608695652173913</v>
      </c>
      <c r="I405" s="8"/>
      <c r="J405" s="2">
        <f t="shared" si="115"/>
        <v>0.33695652173913043</v>
      </c>
      <c r="K405" s="2">
        <f t="shared" si="116"/>
        <v>0.59782608695652173</v>
      </c>
      <c r="L405" s="2">
        <f t="shared" si="117"/>
        <v>6.5217391304347824E-2</v>
      </c>
      <c r="M405" s="2">
        <f t="shared" si="118"/>
        <v>6.9388939039072284E-17</v>
      </c>
      <c r="N405" s="1">
        <v>124</v>
      </c>
      <c r="O405" s="1">
        <v>220</v>
      </c>
      <c r="P405" s="1">
        <v>24</v>
      </c>
      <c r="W405" s="1">
        <v>0</v>
      </c>
      <c r="AG405" t="str">
        <f t="shared" si="127"/>
        <v>Knox</v>
      </c>
      <c r="AH405" t="s">
        <v>491</v>
      </c>
      <c r="AI405">
        <v>2</v>
      </c>
      <c r="AK405" s="99">
        <v>23</v>
      </c>
      <c r="AL405" s="97">
        <v>27</v>
      </c>
      <c r="AM405" s="97">
        <v>45</v>
      </c>
      <c r="AN405" s="96">
        <v>37585</v>
      </c>
      <c r="AO405" s="96">
        <f t="shared" si="119"/>
        <v>23027</v>
      </c>
      <c r="AP405" t="s">
        <v>1274</v>
      </c>
      <c r="AQ405">
        <f t="shared" si="125"/>
        <v>2337585</v>
      </c>
    </row>
    <row r="406" spans="1:43" hidden="1" outlineLevel="1" x14ac:dyDescent="0.2">
      <c r="A406" t="s">
        <v>1632</v>
      </c>
      <c r="B406" s="9" t="s">
        <v>1073</v>
      </c>
      <c r="C406" s="1">
        <f t="shared" si="126"/>
        <v>238</v>
      </c>
      <c r="D406" s="7">
        <f t="shared" si="120"/>
        <v>2</v>
      </c>
      <c r="E406" s="7">
        <f t="shared" si="121"/>
        <v>1</v>
      </c>
      <c r="F406" s="7">
        <f t="shared" si="122"/>
        <v>3</v>
      </c>
      <c r="G406" s="1">
        <f t="shared" si="123"/>
        <v>22</v>
      </c>
      <c r="H406" s="2">
        <f t="shared" si="124"/>
        <v>9.2436974789915971E-2</v>
      </c>
      <c r="I406" s="8"/>
      <c r="J406" s="2">
        <f t="shared" si="115"/>
        <v>0.40756302521008403</v>
      </c>
      <c r="K406" s="2">
        <f t="shared" si="116"/>
        <v>0.5</v>
      </c>
      <c r="L406" s="2">
        <f t="shared" si="117"/>
        <v>8.8235294117647065E-2</v>
      </c>
      <c r="M406" s="2">
        <f t="shared" si="118"/>
        <v>4.2016806722689065E-3</v>
      </c>
      <c r="N406" s="1">
        <v>97</v>
      </c>
      <c r="O406" s="1">
        <v>119</v>
      </c>
      <c r="P406" s="1">
        <v>21</v>
      </c>
      <c r="W406" s="1">
        <v>1</v>
      </c>
      <c r="AG406" t="str">
        <f t="shared" si="127"/>
        <v>Lagrange</v>
      </c>
      <c r="AH406" t="s">
        <v>2417</v>
      </c>
      <c r="AI406">
        <v>2</v>
      </c>
      <c r="AK406" s="99">
        <v>23</v>
      </c>
      <c r="AL406" s="97">
        <v>19</v>
      </c>
      <c r="AM406" s="97">
        <v>170</v>
      </c>
      <c r="AN406" s="96">
        <v>37760</v>
      </c>
      <c r="AO406" s="96">
        <f t="shared" si="119"/>
        <v>23019</v>
      </c>
      <c r="AP406" t="s">
        <v>1274</v>
      </c>
      <c r="AQ406">
        <f t="shared" si="125"/>
        <v>2337760</v>
      </c>
    </row>
    <row r="407" spans="1:43" hidden="1" outlineLevel="1" x14ac:dyDescent="0.2">
      <c r="A407" t="s">
        <v>34</v>
      </c>
      <c r="B407" s="9" t="s">
        <v>1073</v>
      </c>
      <c r="C407" s="1">
        <f t="shared" si="126"/>
        <v>74</v>
      </c>
      <c r="D407" s="7">
        <f t="shared" si="120"/>
        <v>2</v>
      </c>
      <c r="E407" s="7">
        <f t="shared" si="121"/>
        <v>1</v>
      </c>
      <c r="F407" s="7">
        <f t="shared" si="122"/>
        <v>3</v>
      </c>
      <c r="G407" s="1">
        <f t="shared" si="123"/>
        <v>9</v>
      </c>
      <c r="H407" s="2">
        <f t="shared" si="124"/>
        <v>0.12162162162162163</v>
      </c>
      <c r="I407" s="8"/>
      <c r="J407" s="2">
        <f t="shared" si="115"/>
        <v>0.41891891891891891</v>
      </c>
      <c r="K407" s="2">
        <f t="shared" si="116"/>
        <v>0.54054054054054057</v>
      </c>
      <c r="L407" s="2">
        <f t="shared" si="117"/>
        <v>4.0540540540540543E-2</v>
      </c>
      <c r="M407" s="2">
        <f t="shared" si="118"/>
        <v>2.7755575615628914E-17</v>
      </c>
      <c r="N407" s="1">
        <v>31</v>
      </c>
      <c r="O407" s="1">
        <v>40</v>
      </c>
      <c r="P407" s="1">
        <v>3</v>
      </c>
      <c r="W407" s="1">
        <v>0</v>
      </c>
      <c r="AG407" t="str">
        <f t="shared" si="127"/>
        <v>Lake View</v>
      </c>
      <c r="AH407" t="s">
        <v>1515</v>
      </c>
      <c r="AI407">
        <v>2</v>
      </c>
      <c r="AK407" s="99">
        <v>23</v>
      </c>
      <c r="AL407" s="97">
        <v>21</v>
      </c>
      <c r="AM407" s="97">
        <v>60</v>
      </c>
      <c r="AN407" s="96">
        <v>37970</v>
      </c>
      <c r="AO407" s="96">
        <f t="shared" si="119"/>
        <v>23021</v>
      </c>
      <c r="AP407" t="s">
        <v>2522</v>
      </c>
      <c r="AQ407">
        <f t="shared" si="125"/>
        <v>2337970</v>
      </c>
    </row>
    <row r="408" spans="1:43" hidden="1" outlineLevel="1" x14ac:dyDescent="0.2">
      <c r="A408" t="s">
        <v>347</v>
      </c>
      <c r="B408" s="9" t="s">
        <v>1073</v>
      </c>
      <c r="C408" s="1">
        <f t="shared" si="126"/>
        <v>54</v>
      </c>
      <c r="D408" s="7">
        <f t="shared" si="120"/>
        <v>2</v>
      </c>
      <c r="E408" s="7">
        <f t="shared" si="121"/>
        <v>1</v>
      </c>
      <c r="F408" s="7">
        <f t="shared" si="122"/>
        <v>3</v>
      </c>
      <c r="G408" s="1">
        <f t="shared" si="123"/>
        <v>13</v>
      </c>
      <c r="H408" s="2">
        <f t="shared" si="124"/>
        <v>0.24074074074074073</v>
      </c>
      <c r="I408" s="8"/>
      <c r="J408" s="2">
        <f t="shared" si="115"/>
        <v>0.31481481481481483</v>
      </c>
      <c r="K408" s="2">
        <f t="shared" si="116"/>
        <v>0.55555555555555558</v>
      </c>
      <c r="L408" s="2">
        <f t="shared" si="117"/>
        <v>0.12962962962962962</v>
      </c>
      <c r="M408" s="2">
        <f t="shared" si="118"/>
        <v>-8.3266726846886741E-17</v>
      </c>
      <c r="N408" s="1">
        <v>17</v>
      </c>
      <c r="O408" s="1">
        <v>30</v>
      </c>
      <c r="P408" s="1">
        <v>7</v>
      </c>
      <c r="W408" s="1">
        <v>0</v>
      </c>
      <c r="AG408" t="str">
        <f t="shared" si="127"/>
        <v>Lakeville</v>
      </c>
      <c r="AH408" t="s">
        <v>2417</v>
      </c>
      <c r="AI408">
        <v>2</v>
      </c>
      <c r="AK408" s="99">
        <v>23</v>
      </c>
      <c r="AL408" s="97">
        <v>19</v>
      </c>
      <c r="AM408" s="97">
        <v>175</v>
      </c>
      <c r="AN408" s="96">
        <v>38005</v>
      </c>
      <c r="AO408" s="96">
        <f t="shared" si="119"/>
        <v>23019</v>
      </c>
      <c r="AP408" t="s">
        <v>1274</v>
      </c>
      <c r="AQ408">
        <f t="shared" si="125"/>
        <v>2338005</v>
      </c>
    </row>
    <row r="409" spans="1:43" hidden="1" outlineLevel="1" x14ac:dyDescent="0.2">
      <c r="A409" t="s">
        <v>2594</v>
      </c>
      <c r="B409" s="9" t="s">
        <v>1073</v>
      </c>
      <c r="C409" s="1">
        <f t="shared" si="126"/>
        <v>963</v>
      </c>
      <c r="D409" s="7">
        <f t="shared" si="120"/>
        <v>1</v>
      </c>
      <c r="E409" s="7">
        <f t="shared" si="121"/>
        <v>2</v>
      </c>
      <c r="F409" s="7">
        <f t="shared" si="122"/>
        <v>3</v>
      </c>
      <c r="G409" s="1">
        <f t="shared" si="123"/>
        <v>24</v>
      </c>
      <c r="H409" s="2">
        <f t="shared" si="124"/>
        <v>2.4922118380062305E-2</v>
      </c>
      <c r="I409" s="8"/>
      <c r="J409" s="2">
        <f t="shared" si="115"/>
        <v>0.47663551401869159</v>
      </c>
      <c r="K409" s="2">
        <f t="shared" si="116"/>
        <v>0.45171339563862928</v>
      </c>
      <c r="L409" s="2">
        <f t="shared" si="117"/>
        <v>7.1651090342679122E-2</v>
      </c>
      <c r="M409" s="2">
        <f t="shared" si="118"/>
        <v>6.9388939039072284E-17</v>
      </c>
      <c r="N409" s="1">
        <v>459</v>
      </c>
      <c r="O409" s="1">
        <v>435</v>
      </c>
      <c r="P409" s="1">
        <v>69</v>
      </c>
      <c r="W409" s="1">
        <v>0</v>
      </c>
      <c r="AG409" t="str">
        <f t="shared" si="127"/>
        <v>Lamoine</v>
      </c>
      <c r="AH409" t="s">
        <v>682</v>
      </c>
      <c r="AI409">
        <v>2</v>
      </c>
      <c r="AK409" s="99">
        <v>23</v>
      </c>
      <c r="AL409" s="97">
        <v>9</v>
      </c>
      <c r="AM409" s="97">
        <v>85</v>
      </c>
      <c r="AN409" s="96">
        <v>38180</v>
      </c>
      <c r="AO409" s="96">
        <f t="shared" si="119"/>
        <v>23009</v>
      </c>
      <c r="AP409" t="s">
        <v>1274</v>
      </c>
      <c r="AQ409">
        <f t="shared" si="125"/>
        <v>2338180</v>
      </c>
    </row>
    <row r="410" spans="1:43" hidden="1" outlineLevel="1" x14ac:dyDescent="0.2">
      <c r="A410" t="s">
        <v>677</v>
      </c>
      <c r="B410" s="9" t="s">
        <v>1073</v>
      </c>
      <c r="C410" s="1">
        <f t="shared" si="126"/>
        <v>2298</v>
      </c>
      <c r="D410" s="7">
        <f t="shared" si="120"/>
        <v>2</v>
      </c>
      <c r="E410" s="7">
        <f t="shared" si="121"/>
        <v>1</v>
      </c>
      <c r="F410" s="7">
        <f t="shared" si="122"/>
        <v>3</v>
      </c>
      <c r="G410" s="1">
        <f t="shared" si="123"/>
        <v>587</v>
      </c>
      <c r="H410" s="2">
        <f t="shared" si="124"/>
        <v>0.2554395126196693</v>
      </c>
      <c r="I410" s="8"/>
      <c r="J410" s="2">
        <f t="shared" si="115"/>
        <v>0.34029590948651001</v>
      </c>
      <c r="K410" s="2">
        <f t="shared" si="116"/>
        <v>0.59573542210617925</v>
      </c>
      <c r="L410" s="2">
        <f t="shared" si="117"/>
        <v>6.3968668407310705E-2</v>
      </c>
      <c r="M410" s="2">
        <f t="shared" si="118"/>
        <v>4.163336342344337E-17</v>
      </c>
      <c r="N410" s="1">
        <v>782</v>
      </c>
      <c r="O410" s="1">
        <v>1369</v>
      </c>
      <c r="P410" s="1">
        <v>147</v>
      </c>
      <c r="W410" s="1">
        <v>0</v>
      </c>
      <c r="AG410" t="str">
        <f t="shared" si="127"/>
        <v>Lebanon</v>
      </c>
      <c r="AH410" t="s">
        <v>492</v>
      </c>
      <c r="AI410">
        <v>1</v>
      </c>
      <c r="AK410" s="99">
        <v>23</v>
      </c>
      <c r="AL410" s="97">
        <v>31</v>
      </c>
      <c r="AM410" s="97">
        <v>70</v>
      </c>
      <c r="AN410" s="96">
        <v>38425</v>
      </c>
      <c r="AO410" s="96">
        <f t="shared" si="119"/>
        <v>23031</v>
      </c>
      <c r="AP410" t="s">
        <v>1274</v>
      </c>
      <c r="AQ410">
        <f t="shared" si="125"/>
        <v>2338425</v>
      </c>
    </row>
    <row r="411" spans="1:43" hidden="1" outlineLevel="1" x14ac:dyDescent="0.2">
      <c r="A411" t="s">
        <v>1206</v>
      </c>
      <c r="B411" s="9" t="s">
        <v>1073</v>
      </c>
      <c r="C411" s="1">
        <f t="shared" si="126"/>
        <v>396</v>
      </c>
      <c r="D411" s="7">
        <f t="shared" si="120"/>
        <v>2</v>
      </c>
      <c r="E411" s="7">
        <f t="shared" si="121"/>
        <v>1</v>
      </c>
      <c r="F411" s="7">
        <f t="shared" si="122"/>
        <v>3</v>
      </c>
      <c r="G411" s="1">
        <f t="shared" si="123"/>
        <v>145</v>
      </c>
      <c r="H411" s="2">
        <f t="shared" si="124"/>
        <v>0.36616161616161619</v>
      </c>
      <c r="I411" s="8"/>
      <c r="J411" s="2">
        <f t="shared" si="115"/>
        <v>0.29040404040404039</v>
      </c>
      <c r="K411" s="2">
        <f t="shared" si="116"/>
        <v>0.65656565656565657</v>
      </c>
      <c r="L411" s="2">
        <f t="shared" si="117"/>
        <v>5.3030303030303032E-2</v>
      </c>
      <c r="M411" s="2">
        <f t="shared" si="118"/>
        <v>-4.8572257327350599E-17</v>
      </c>
      <c r="N411" s="1">
        <v>115</v>
      </c>
      <c r="O411" s="1">
        <v>260</v>
      </c>
      <c r="P411" s="1">
        <v>21</v>
      </c>
      <c r="W411" s="1">
        <v>0</v>
      </c>
      <c r="AG411" t="str">
        <f t="shared" si="127"/>
        <v>Lee</v>
      </c>
      <c r="AH411" t="s">
        <v>2417</v>
      </c>
      <c r="AI411">
        <v>2</v>
      </c>
      <c r="AK411" s="99">
        <v>23</v>
      </c>
      <c r="AL411" s="97">
        <v>19</v>
      </c>
      <c r="AM411" s="97">
        <v>180</v>
      </c>
      <c r="AN411" s="96">
        <v>38530</v>
      </c>
      <c r="AO411" s="96">
        <f t="shared" si="119"/>
        <v>23019</v>
      </c>
      <c r="AP411" t="s">
        <v>1274</v>
      </c>
      <c r="AQ411">
        <f t="shared" si="125"/>
        <v>2338530</v>
      </c>
    </row>
    <row r="412" spans="1:43" hidden="1" outlineLevel="1" x14ac:dyDescent="0.2">
      <c r="A412" t="s">
        <v>2458</v>
      </c>
      <c r="B412" s="9" t="s">
        <v>1073</v>
      </c>
      <c r="C412" s="1">
        <f t="shared" si="126"/>
        <v>1022</v>
      </c>
      <c r="D412" s="7">
        <f t="shared" si="120"/>
        <v>2</v>
      </c>
      <c r="E412" s="7">
        <f t="shared" si="121"/>
        <v>1</v>
      </c>
      <c r="F412" s="7">
        <f t="shared" si="122"/>
        <v>3</v>
      </c>
      <c r="G412" s="1">
        <f t="shared" si="123"/>
        <v>193</v>
      </c>
      <c r="H412" s="2">
        <f t="shared" si="124"/>
        <v>0.18884540117416829</v>
      </c>
      <c r="I412" s="8"/>
      <c r="J412" s="2">
        <f t="shared" si="115"/>
        <v>0.36399217221135027</v>
      </c>
      <c r="K412" s="2">
        <f t="shared" si="116"/>
        <v>0.55283757338551864</v>
      </c>
      <c r="L412" s="2">
        <f t="shared" si="117"/>
        <v>8.3170254403131111E-2</v>
      </c>
      <c r="M412" s="2">
        <f t="shared" si="118"/>
        <v>-2.7755575615628914E-17</v>
      </c>
      <c r="N412" s="1">
        <v>372</v>
      </c>
      <c r="O412" s="1">
        <v>565</v>
      </c>
      <c r="P412" s="1">
        <v>85</v>
      </c>
      <c r="W412" s="1">
        <v>0</v>
      </c>
      <c r="AG412" t="str">
        <f t="shared" si="127"/>
        <v>Leeds</v>
      </c>
      <c r="AH412" t="s">
        <v>2243</v>
      </c>
      <c r="AI412">
        <v>2</v>
      </c>
      <c r="AK412" s="99">
        <v>23</v>
      </c>
      <c r="AL412" s="97">
        <v>1</v>
      </c>
      <c r="AM412" s="97">
        <v>20</v>
      </c>
      <c r="AN412" s="96">
        <v>38565</v>
      </c>
      <c r="AO412" s="96">
        <f t="shared" si="119"/>
        <v>23001</v>
      </c>
      <c r="AP412" t="s">
        <v>1274</v>
      </c>
      <c r="AQ412">
        <f t="shared" si="125"/>
        <v>2338565</v>
      </c>
    </row>
    <row r="413" spans="1:43" hidden="1" outlineLevel="1" x14ac:dyDescent="0.2">
      <c r="A413" t="s">
        <v>2602</v>
      </c>
      <c r="B413" s="9" t="s">
        <v>1073</v>
      </c>
      <c r="C413" s="1">
        <f t="shared" si="126"/>
        <v>1173</v>
      </c>
      <c r="D413" s="7">
        <f t="shared" si="120"/>
        <v>2</v>
      </c>
      <c r="E413" s="7">
        <f t="shared" si="121"/>
        <v>1</v>
      </c>
      <c r="F413" s="7">
        <f t="shared" si="122"/>
        <v>3</v>
      </c>
      <c r="G413" s="1">
        <f t="shared" si="123"/>
        <v>396</v>
      </c>
      <c r="H413" s="2">
        <f t="shared" si="124"/>
        <v>0.33759590792838873</v>
      </c>
      <c r="I413" s="8"/>
      <c r="J413" s="2">
        <f t="shared" si="115"/>
        <v>0.3052003410059676</v>
      </c>
      <c r="K413" s="2">
        <f t="shared" si="116"/>
        <v>0.64279624893435638</v>
      </c>
      <c r="L413" s="2">
        <f t="shared" si="117"/>
        <v>5.2003410059676042E-2</v>
      </c>
      <c r="M413" s="2">
        <f t="shared" si="118"/>
        <v>-2.7755575615628914E-17</v>
      </c>
      <c r="N413" s="1">
        <v>358</v>
      </c>
      <c r="O413" s="1">
        <v>754</v>
      </c>
      <c r="P413" s="1">
        <v>61</v>
      </c>
      <c r="W413" s="1">
        <v>0</v>
      </c>
      <c r="AG413" t="str">
        <f t="shared" si="127"/>
        <v>Levant</v>
      </c>
      <c r="AH413" t="s">
        <v>2417</v>
      </c>
      <c r="AI413">
        <v>2</v>
      </c>
      <c r="AK413" s="99">
        <v>23</v>
      </c>
      <c r="AL413" s="97">
        <v>19</v>
      </c>
      <c r="AM413" s="97">
        <v>185</v>
      </c>
      <c r="AN413" s="96">
        <v>38705</v>
      </c>
      <c r="AO413" s="96">
        <f t="shared" si="119"/>
        <v>23019</v>
      </c>
      <c r="AP413" t="s">
        <v>1274</v>
      </c>
      <c r="AQ413">
        <f t="shared" si="125"/>
        <v>2338705</v>
      </c>
    </row>
    <row r="414" spans="1:43" hidden="1" outlineLevel="1" x14ac:dyDescent="0.2">
      <c r="A414" t="s">
        <v>2629</v>
      </c>
      <c r="B414" s="9" t="s">
        <v>1073</v>
      </c>
      <c r="C414" s="1">
        <f t="shared" si="126"/>
        <v>13528</v>
      </c>
      <c r="D414" s="7">
        <f t="shared" si="120"/>
        <v>1</v>
      </c>
      <c r="E414" s="7">
        <f t="shared" si="121"/>
        <v>2</v>
      </c>
      <c r="F414" s="7">
        <f t="shared" si="122"/>
        <v>3</v>
      </c>
      <c r="G414" s="1">
        <f t="shared" si="123"/>
        <v>1559</v>
      </c>
      <c r="H414" s="2">
        <f t="shared" si="124"/>
        <v>0.11524246008279125</v>
      </c>
      <c r="I414" s="8"/>
      <c r="J414" s="2">
        <f t="shared" si="115"/>
        <v>0.52158486102897694</v>
      </c>
      <c r="K414" s="2">
        <f t="shared" si="116"/>
        <v>0.40634240094618568</v>
      </c>
      <c r="L414" s="2">
        <f t="shared" si="117"/>
        <v>7.1111768184506208E-2</v>
      </c>
      <c r="M414" s="2">
        <f t="shared" si="118"/>
        <v>9.6096984033117172E-4</v>
      </c>
      <c r="N414" s="1">
        <v>7056</v>
      </c>
      <c r="O414" s="1">
        <v>5497</v>
      </c>
      <c r="P414" s="1">
        <v>962</v>
      </c>
      <c r="W414" s="1">
        <v>13</v>
      </c>
      <c r="AG414" t="str">
        <f t="shared" si="127"/>
        <v>Lewiston</v>
      </c>
      <c r="AH414" t="s">
        <v>2243</v>
      </c>
      <c r="AI414">
        <v>2</v>
      </c>
      <c r="AK414" s="99">
        <v>23</v>
      </c>
      <c r="AL414" s="97">
        <v>1</v>
      </c>
      <c r="AM414" s="97">
        <v>25</v>
      </c>
      <c r="AN414" s="96">
        <v>38740</v>
      </c>
      <c r="AO414" s="96">
        <f t="shared" si="119"/>
        <v>23001</v>
      </c>
      <c r="AP414" t="s">
        <v>931</v>
      </c>
      <c r="AQ414">
        <f t="shared" si="125"/>
        <v>2338740</v>
      </c>
    </row>
    <row r="415" spans="1:43" hidden="1" outlineLevel="1" x14ac:dyDescent="0.2">
      <c r="A415" t="s">
        <v>79</v>
      </c>
      <c r="B415" s="9" t="s">
        <v>1073</v>
      </c>
      <c r="C415" s="1">
        <f t="shared" si="126"/>
        <v>453</v>
      </c>
      <c r="D415" s="7">
        <f t="shared" si="120"/>
        <v>1</v>
      </c>
      <c r="E415" s="7">
        <f t="shared" si="121"/>
        <v>2</v>
      </c>
      <c r="F415" s="7">
        <f t="shared" si="122"/>
        <v>3</v>
      </c>
      <c r="G415" s="1">
        <f t="shared" si="123"/>
        <v>1</v>
      </c>
      <c r="H415" s="2">
        <f t="shared" si="124"/>
        <v>2.2075055187637969E-3</v>
      </c>
      <c r="I415" s="8"/>
      <c r="J415" s="2">
        <f t="shared" si="115"/>
        <v>0.45474613686534215</v>
      </c>
      <c r="K415" s="2">
        <f t="shared" si="116"/>
        <v>0.45253863134657835</v>
      </c>
      <c r="L415" s="2">
        <f t="shared" si="117"/>
        <v>9.2715231788079472E-2</v>
      </c>
      <c r="M415" s="2">
        <f t="shared" si="118"/>
        <v>2.7755575615628914E-17</v>
      </c>
      <c r="N415" s="1">
        <v>206</v>
      </c>
      <c r="O415" s="1">
        <v>205</v>
      </c>
      <c r="P415" s="1">
        <v>42</v>
      </c>
      <c r="W415" s="1">
        <v>0</v>
      </c>
      <c r="AG415" t="str">
        <f t="shared" si="127"/>
        <v>Liberty</v>
      </c>
      <c r="AH415" t="s">
        <v>491</v>
      </c>
      <c r="AI415">
        <v>2</v>
      </c>
      <c r="AK415" s="99">
        <v>23</v>
      </c>
      <c r="AL415" s="97">
        <v>27</v>
      </c>
      <c r="AM415" s="97">
        <v>50</v>
      </c>
      <c r="AN415" s="96">
        <v>39055</v>
      </c>
      <c r="AO415" s="96">
        <f t="shared" si="119"/>
        <v>23027</v>
      </c>
      <c r="AP415" t="s">
        <v>1274</v>
      </c>
      <c r="AQ415">
        <f t="shared" si="125"/>
        <v>2339055</v>
      </c>
    </row>
    <row r="416" spans="1:43" hidden="1" outlineLevel="1" x14ac:dyDescent="0.2">
      <c r="A416" t="s">
        <v>2630</v>
      </c>
      <c r="B416" s="9" t="s">
        <v>1073</v>
      </c>
      <c r="C416" s="1">
        <f t="shared" si="126"/>
        <v>1337</v>
      </c>
      <c r="D416" s="7">
        <f t="shared" si="120"/>
        <v>2</v>
      </c>
      <c r="E416" s="7">
        <f t="shared" si="121"/>
        <v>1</v>
      </c>
      <c r="F416" s="7">
        <f t="shared" si="122"/>
        <v>3</v>
      </c>
      <c r="G416" s="1">
        <f t="shared" si="123"/>
        <v>145</v>
      </c>
      <c r="H416" s="2">
        <f t="shared" si="124"/>
        <v>0.10845175766641735</v>
      </c>
      <c r="I416" s="8"/>
      <c r="J416" s="2">
        <f t="shared" si="115"/>
        <v>0.40837696335078533</v>
      </c>
      <c r="K416" s="2">
        <f t="shared" si="116"/>
        <v>0.51682872101720267</v>
      </c>
      <c r="L416" s="2">
        <f t="shared" si="117"/>
        <v>7.4794315632011971E-2</v>
      </c>
      <c r="M416" s="2">
        <f t="shared" si="118"/>
        <v>2.7755575615628914E-17</v>
      </c>
      <c r="N416" s="1">
        <v>546</v>
      </c>
      <c r="O416" s="1">
        <v>691</v>
      </c>
      <c r="P416" s="1">
        <v>100</v>
      </c>
      <c r="W416" s="1">
        <v>0</v>
      </c>
      <c r="AG416" t="str">
        <f t="shared" si="127"/>
        <v>Limerick</v>
      </c>
      <c r="AH416" t="s">
        <v>492</v>
      </c>
      <c r="AI416">
        <v>1</v>
      </c>
      <c r="AK416" s="99">
        <v>23</v>
      </c>
      <c r="AL416" s="97">
        <v>31</v>
      </c>
      <c r="AM416" s="97">
        <v>75</v>
      </c>
      <c r="AN416" s="96">
        <v>39195</v>
      </c>
      <c r="AO416" s="96">
        <f t="shared" si="119"/>
        <v>23031</v>
      </c>
      <c r="AP416" t="s">
        <v>1274</v>
      </c>
      <c r="AQ416">
        <f t="shared" si="125"/>
        <v>2339195</v>
      </c>
    </row>
    <row r="417" spans="1:43" hidden="1" outlineLevel="1" x14ac:dyDescent="0.2">
      <c r="A417" t="s">
        <v>2224</v>
      </c>
      <c r="B417" s="9" t="s">
        <v>1073</v>
      </c>
      <c r="C417" s="1">
        <f t="shared" si="126"/>
        <v>628</v>
      </c>
      <c r="D417" s="7">
        <f t="shared" si="120"/>
        <v>2</v>
      </c>
      <c r="E417" s="7">
        <f t="shared" si="121"/>
        <v>1</v>
      </c>
      <c r="F417" s="7">
        <f t="shared" si="122"/>
        <v>3</v>
      </c>
      <c r="G417" s="1">
        <f t="shared" si="123"/>
        <v>121</v>
      </c>
      <c r="H417" s="2">
        <f t="shared" si="124"/>
        <v>0.1926751592356688</v>
      </c>
      <c r="I417" s="8"/>
      <c r="J417" s="2">
        <f t="shared" si="115"/>
        <v>0.34713375796178342</v>
      </c>
      <c r="K417" s="2">
        <f t="shared" si="116"/>
        <v>0.53980891719745228</v>
      </c>
      <c r="L417" s="2">
        <f t="shared" si="117"/>
        <v>0.11305732484076433</v>
      </c>
      <c r="M417" s="2">
        <f t="shared" si="118"/>
        <v>-8.3266726846886741E-17</v>
      </c>
      <c r="N417" s="1">
        <v>218</v>
      </c>
      <c r="O417" s="1">
        <v>339</v>
      </c>
      <c r="P417" s="1">
        <v>71</v>
      </c>
      <c r="W417" s="1">
        <v>0</v>
      </c>
      <c r="AG417" t="str">
        <f t="shared" si="127"/>
        <v>Limestone</v>
      </c>
      <c r="AH417" t="s">
        <v>872</v>
      </c>
      <c r="AI417">
        <v>2</v>
      </c>
      <c r="AK417" s="99">
        <v>23</v>
      </c>
      <c r="AL417" s="97">
        <v>3</v>
      </c>
      <c r="AM417" s="97">
        <v>160</v>
      </c>
      <c r="AN417" s="96">
        <v>39300</v>
      </c>
      <c r="AO417" s="96">
        <f t="shared" si="119"/>
        <v>23003</v>
      </c>
      <c r="AP417" t="s">
        <v>1274</v>
      </c>
      <c r="AQ417">
        <f t="shared" si="125"/>
        <v>2339300</v>
      </c>
    </row>
    <row r="418" spans="1:43" hidden="1" outlineLevel="1" x14ac:dyDescent="0.2">
      <c r="A418" t="s">
        <v>2465</v>
      </c>
      <c r="B418" s="9" t="s">
        <v>1073</v>
      </c>
      <c r="C418" s="1">
        <f t="shared" si="126"/>
        <v>1634</v>
      </c>
      <c r="D418" s="7">
        <f t="shared" si="120"/>
        <v>2</v>
      </c>
      <c r="E418" s="7">
        <f t="shared" si="121"/>
        <v>1</v>
      </c>
      <c r="F418" s="7">
        <f t="shared" si="122"/>
        <v>3</v>
      </c>
      <c r="G418" s="1">
        <f t="shared" si="123"/>
        <v>427</v>
      </c>
      <c r="H418" s="2">
        <f t="shared" si="124"/>
        <v>0.26132190942472461</v>
      </c>
      <c r="I418" s="8"/>
      <c r="J418" s="2">
        <f t="shared" si="115"/>
        <v>0.34332925336597309</v>
      </c>
      <c r="K418" s="2">
        <f t="shared" si="116"/>
        <v>0.60465116279069764</v>
      </c>
      <c r="L418" s="2">
        <f t="shared" si="117"/>
        <v>5.2019583843329255E-2</v>
      </c>
      <c r="M418" s="2">
        <f t="shared" si="118"/>
        <v>2.0816681711721685E-17</v>
      </c>
      <c r="N418" s="1">
        <v>561</v>
      </c>
      <c r="O418" s="1">
        <v>988</v>
      </c>
      <c r="P418" s="1">
        <v>85</v>
      </c>
      <c r="W418" s="1">
        <v>0</v>
      </c>
      <c r="AG418" t="str">
        <f t="shared" si="127"/>
        <v>Limington</v>
      </c>
      <c r="AH418" t="s">
        <v>492</v>
      </c>
      <c r="AI418">
        <v>1</v>
      </c>
      <c r="AK418" s="99">
        <v>23</v>
      </c>
      <c r="AL418" s="97">
        <v>31</v>
      </c>
      <c r="AM418" s="97">
        <v>80</v>
      </c>
      <c r="AN418" s="96">
        <v>39405</v>
      </c>
      <c r="AO418" s="96">
        <f t="shared" si="119"/>
        <v>23031</v>
      </c>
      <c r="AP418" t="s">
        <v>1274</v>
      </c>
      <c r="AQ418">
        <f t="shared" si="125"/>
        <v>2339405</v>
      </c>
    </row>
    <row r="419" spans="1:43" hidden="1" outlineLevel="1" x14ac:dyDescent="0.2">
      <c r="A419" t="s">
        <v>600</v>
      </c>
      <c r="B419" s="9" t="s">
        <v>1073</v>
      </c>
      <c r="C419" s="1">
        <f t="shared" si="126"/>
        <v>1890</v>
      </c>
      <c r="D419" s="7">
        <f t="shared" si="120"/>
        <v>2</v>
      </c>
      <c r="E419" s="7">
        <f t="shared" si="121"/>
        <v>1</v>
      </c>
      <c r="F419" s="7">
        <f t="shared" si="122"/>
        <v>3</v>
      </c>
      <c r="G419" s="1">
        <f t="shared" si="123"/>
        <v>454</v>
      </c>
      <c r="H419" s="2">
        <f t="shared" si="124"/>
        <v>0.24021164021164021</v>
      </c>
      <c r="I419" s="8"/>
      <c r="J419" s="2">
        <f t="shared" si="115"/>
        <v>0.34920634920634919</v>
      </c>
      <c r="K419" s="2">
        <f t="shared" si="116"/>
        <v>0.5894179894179894</v>
      </c>
      <c r="L419" s="2">
        <f t="shared" si="117"/>
        <v>6.1375661375661375E-2</v>
      </c>
      <c r="M419" s="2">
        <f t="shared" si="118"/>
        <v>4.163336342344337E-17</v>
      </c>
      <c r="N419" s="1">
        <v>660</v>
      </c>
      <c r="O419" s="1">
        <v>1114</v>
      </c>
      <c r="P419" s="1">
        <v>116</v>
      </c>
      <c r="W419" s="1">
        <v>0</v>
      </c>
      <c r="AG419" t="str">
        <f t="shared" si="127"/>
        <v>Lincoln</v>
      </c>
      <c r="AH419" t="s">
        <v>2417</v>
      </c>
      <c r="AI419">
        <v>2</v>
      </c>
      <c r="AK419" s="99">
        <v>23</v>
      </c>
      <c r="AL419" s="97">
        <v>19</v>
      </c>
      <c r="AM419" s="97">
        <v>190</v>
      </c>
      <c r="AN419" s="96">
        <v>39475</v>
      </c>
      <c r="AO419" s="96">
        <f t="shared" si="119"/>
        <v>23019</v>
      </c>
      <c r="AP419" t="s">
        <v>1274</v>
      </c>
      <c r="AQ419">
        <f t="shared" si="125"/>
        <v>2339475</v>
      </c>
    </row>
    <row r="420" spans="1:43" hidden="1" outlineLevel="1" x14ac:dyDescent="0.2">
      <c r="A420" t="s">
        <v>600</v>
      </c>
      <c r="B420" s="9" t="s">
        <v>1073</v>
      </c>
      <c r="C420" s="1">
        <f t="shared" si="126"/>
        <v>29</v>
      </c>
      <c r="D420" s="7">
        <f t="shared" si="120"/>
        <v>2</v>
      </c>
      <c r="E420" s="7">
        <f t="shared" si="121"/>
        <v>1</v>
      </c>
      <c r="F420" s="7">
        <f t="shared" si="122"/>
        <v>3</v>
      </c>
      <c r="G420" s="1">
        <f t="shared" si="123"/>
        <v>5</v>
      </c>
      <c r="H420" s="2">
        <f t="shared" si="124"/>
        <v>0.17241379310344829</v>
      </c>
      <c r="I420" s="8"/>
      <c r="J420" s="2">
        <f t="shared" si="115"/>
        <v>0.37931034482758619</v>
      </c>
      <c r="K420" s="2">
        <f t="shared" si="116"/>
        <v>0.55172413793103448</v>
      </c>
      <c r="L420" s="2">
        <f t="shared" si="117"/>
        <v>6.8965517241379309E-2</v>
      </c>
      <c r="M420" s="2">
        <f t="shared" si="118"/>
        <v>2.7755575615628914E-17</v>
      </c>
      <c r="N420" s="1">
        <v>11</v>
      </c>
      <c r="O420" s="1">
        <v>16</v>
      </c>
      <c r="P420" s="1">
        <v>2</v>
      </c>
      <c r="W420" s="1">
        <v>0</v>
      </c>
      <c r="AG420" t="str">
        <f t="shared" si="127"/>
        <v>Lincoln</v>
      </c>
      <c r="AH420" t="s">
        <v>976</v>
      </c>
      <c r="AI420">
        <v>2</v>
      </c>
      <c r="AK420" s="99">
        <v>23</v>
      </c>
      <c r="AL420" s="97">
        <v>17</v>
      </c>
      <c r="AM420" s="97">
        <v>80</v>
      </c>
      <c r="AN420" s="96">
        <v>39422</v>
      </c>
      <c r="AO420" s="96">
        <f t="shared" si="119"/>
        <v>23017</v>
      </c>
      <c r="AP420" t="s">
        <v>2522</v>
      </c>
      <c r="AQ420">
        <f t="shared" si="125"/>
        <v>2339422</v>
      </c>
    </row>
    <row r="421" spans="1:43" hidden="1" outlineLevel="1" x14ac:dyDescent="0.2">
      <c r="A421" t="s">
        <v>1010</v>
      </c>
      <c r="B421" s="9" t="s">
        <v>1073</v>
      </c>
      <c r="C421" s="1">
        <f t="shared" si="126"/>
        <v>1369</v>
      </c>
      <c r="D421" s="7">
        <f t="shared" si="120"/>
        <v>1</v>
      </c>
      <c r="E421" s="7">
        <f t="shared" si="121"/>
        <v>2</v>
      </c>
      <c r="F421" s="7">
        <f t="shared" si="122"/>
        <v>3</v>
      </c>
      <c r="G421" s="1">
        <f t="shared" si="123"/>
        <v>363</v>
      </c>
      <c r="H421" s="2">
        <f t="shared" si="124"/>
        <v>0.26515704894083275</v>
      </c>
      <c r="I421" s="8"/>
      <c r="J421" s="2">
        <f t="shared" si="115"/>
        <v>0.60847333820306793</v>
      </c>
      <c r="K421" s="2">
        <f t="shared" si="116"/>
        <v>0.34331628926223523</v>
      </c>
      <c r="L421" s="2">
        <f t="shared" si="117"/>
        <v>4.8210372534696858E-2</v>
      </c>
      <c r="M421" s="2">
        <f t="shared" si="118"/>
        <v>-1.3877787807814457E-17</v>
      </c>
      <c r="N421" s="1">
        <v>833</v>
      </c>
      <c r="O421" s="1">
        <v>470</v>
      </c>
      <c r="P421" s="1">
        <v>66</v>
      </c>
      <c r="W421" s="1">
        <v>0</v>
      </c>
      <c r="AG421" t="str">
        <f t="shared" si="127"/>
        <v>Lincolnville</v>
      </c>
      <c r="AH421" t="s">
        <v>491</v>
      </c>
      <c r="AI421">
        <v>2</v>
      </c>
      <c r="AK421" s="99">
        <v>23</v>
      </c>
      <c r="AL421" s="97">
        <v>27</v>
      </c>
      <c r="AM421" s="97">
        <v>55</v>
      </c>
      <c r="AN421" s="96">
        <v>39755</v>
      </c>
      <c r="AO421" s="96">
        <f t="shared" si="119"/>
        <v>23027</v>
      </c>
      <c r="AP421" t="s">
        <v>1274</v>
      </c>
      <c r="AQ421">
        <f t="shared" si="125"/>
        <v>2339755</v>
      </c>
    </row>
    <row r="422" spans="1:43" hidden="1" outlineLevel="1" x14ac:dyDescent="0.2">
      <c r="A422" t="s">
        <v>255</v>
      </c>
      <c r="B422" s="9" t="s">
        <v>1073</v>
      </c>
      <c r="C422" s="1">
        <f t="shared" si="126"/>
        <v>341</v>
      </c>
      <c r="D422" s="7">
        <f t="shared" si="120"/>
        <v>2</v>
      </c>
      <c r="E422" s="7">
        <f t="shared" si="121"/>
        <v>1</v>
      </c>
      <c r="F422" s="7">
        <f t="shared" si="122"/>
        <v>3</v>
      </c>
      <c r="G422" s="1">
        <f t="shared" si="123"/>
        <v>192</v>
      </c>
      <c r="H422" s="2">
        <f t="shared" si="124"/>
        <v>0.56304985337243407</v>
      </c>
      <c r="I422" s="8"/>
      <c r="J422" s="2">
        <f t="shared" si="115"/>
        <v>0.17302052785923755</v>
      </c>
      <c r="K422" s="2">
        <f t="shared" si="116"/>
        <v>0.73607038123167157</v>
      </c>
      <c r="L422" s="2">
        <f t="shared" si="117"/>
        <v>9.0909090909090912E-2</v>
      </c>
      <c r="M422" s="2">
        <f t="shared" si="118"/>
        <v>-8.3266726846886741E-17</v>
      </c>
      <c r="N422" s="1">
        <v>59</v>
      </c>
      <c r="O422" s="1">
        <v>251</v>
      </c>
      <c r="P422" s="1">
        <v>31</v>
      </c>
      <c r="W422" s="1">
        <v>0</v>
      </c>
      <c r="AG422" t="str">
        <f t="shared" si="127"/>
        <v>Linneus</v>
      </c>
      <c r="AH422" t="s">
        <v>872</v>
      </c>
      <c r="AI422">
        <v>2</v>
      </c>
      <c r="AK422" s="99">
        <v>23</v>
      </c>
      <c r="AL422" s="97">
        <v>3</v>
      </c>
      <c r="AM422" s="97">
        <v>165</v>
      </c>
      <c r="AN422" s="96">
        <v>39965</v>
      </c>
      <c r="AO422" s="96">
        <f t="shared" si="119"/>
        <v>23003</v>
      </c>
      <c r="AP422" t="s">
        <v>1274</v>
      </c>
      <c r="AQ422">
        <f t="shared" si="125"/>
        <v>2339965</v>
      </c>
    </row>
    <row r="423" spans="1:43" hidden="1" outlineLevel="1" x14ac:dyDescent="0.2">
      <c r="A423" t="s">
        <v>338</v>
      </c>
      <c r="B423" s="9" t="s">
        <v>1073</v>
      </c>
      <c r="C423" s="1">
        <f t="shared" si="126"/>
        <v>3921</v>
      </c>
      <c r="D423" s="7">
        <f t="shared" si="120"/>
        <v>2</v>
      </c>
      <c r="E423" s="7">
        <f t="shared" si="121"/>
        <v>1</v>
      </c>
      <c r="F423" s="7">
        <f t="shared" si="122"/>
        <v>3</v>
      </c>
      <c r="G423" s="1">
        <f t="shared" si="123"/>
        <v>524</v>
      </c>
      <c r="H423" s="2">
        <f t="shared" si="124"/>
        <v>0.13363937770976791</v>
      </c>
      <c r="I423" s="8"/>
      <c r="J423" s="2">
        <f t="shared" si="115"/>
        <v>0.39173680183626625</v>
      </c>
      <c r="K423" s="2">
        <f t="shared" si="116"/>
        <v>0.52537617954603422</v>
      </c>
      <c r="L423" s="2">
        <f t="shared" si="117"/>
        <v>8.2887018617699565E-2</v>
      </c>
      <c r="M423" s="2">
        <f t="shared" si="118"/>
        <v>-2.7755575615628914E-17</v>
      </c>
      <c r="N423" s="1">
        <v>1536</v>
      </c>
      <c r="O423" s="1">
        <v>2060</v>
      </c>
      <c r="P423" s="1">
        <v>325</v>
      </c>
      <c r="W423" s="1">
        <v>0</v>
      </c>
      <c r="AG423" t="str">
        <f t="shared" si="127"/>
        <v>Lisbon</v>
      </c>
      <c r="AH423" t="s">
        <v>2243</v>
      </c>
      <c r="AI423">
        <v>2</v>
      </c>
      <c r="AK423" s="99">
        <v>23</v>
      </c>
      <c r="AL423" s="97">
        <v>1</v>
      </c>
      <c r="AM423" s="97">
        <v>30</v>
      </c>
      <c r="AN423" s="96">
        <v>40035</v>
      </c>
      <c r="AO423" s="96">
        <f t="shared" si="119"/>
        <v>23001</v>
      </c>
      <c r="AP423" t="s">
        <v>1274</v>
      </c>
      <c r="AQ423">
        <f t="shared" si="125"/>
        <v>2340035</v>
      </c>
    </row>
    <row r="424" spans="1:43" hidden="1" outlineLevel="1" x14ac:dyDescent="0.2">
      <c r="A424" t="s">
        <v>1002</v>
      </c>
      <c r="B424" s="9" t="s">
        <v>1073</v>
      </c>
      <c r="C424" s="1">
        <f t="shared" si="126"/>
        <v>1694</v>
      </c>
      <c r="D424" s="7">
        <f t="shared" si="120"/>
        <v>2</v>
      </c>
      <c r="E424" s="7">
        <f t="shared" si="121"/>
        <v>1</v>
      </c>
      <c r="F424" s="7">
        <f t="shared" si="122"/>
        <v>3</v>
      </c>
      <c r="G424" s="1">
        <f t="shared" si="123"/>
        <v>294</v>
      </c>
      <c r="H424" s="2">
        <f t="shared" si="124"/>
        <v>0.17355371900826447</v>
      </c>
      <c r="I424" s="8"/>
      <c r="J424" s="2">
        <f t="shared" si="115"/>
        <v>0.37662337662337664</v>
      </c>
      <c r="K424" s="2">
        <f t="shared" si="116"/>
        <v>0.55017709563164108</v>
      </c>
      <c r="L424" s="2">
        <f t="shared" si="117"/>
        <v>7.3199527744982285E-2</v>
      </c>
      <c r="M424" s="2">
        <f t="shared" si="118"/>
        <v>0</v>
      </c>
      <c r="N424" s="1">
        <v>638</v>
      </c>
      <c r="O424" s="1">
        <v>932</v>
      </c>
      <c r="P424" s="1">
        <v>124</v>
      </c>
      <c r="W424" s="1">
        <v>0</v>
      </c>
      <c r="AG424" t="str">
        <f t="shared" si="127"/>
        <v>Litchfield</v>
      </c>
      <c r="AH424" t="s">
        <v>1663</v>
      </c>
      <c r="AI424">
        <v>2</v>
      </c>
      <c r="AK424" s="99">
        <v>23</v>
      </c>
      <c r="AL424" s="97">
        <v>11</v>
      </c>
      <c r="AM424" s="97">
        <v>60</v>
      </c>
      <c r="AN424" s="96">
        <v>40175</v>
      </c>
      <c r="AO424" s="96">
        <f t="shared" si="119"/>
        <v>23011</v>
      </c>
      <c r="AP424" t="s">
        <v>1274</v>
      </c>
      <c r="AQ424">
        <f t="shared" si="125"/>
        <v>2340175</v>
      </c>
    </row>
    <row r="425" spans="1:43" hidden="1" outlineLevel="1" x14ac:dyDescent="0.2">
      <c r="A425" t="s">
        <v>2167</v>
      </c>
      <c r="B425" s="9" t="s">
        <v>1073</v>
      </c>
      <c r="C425" s="1">
        <f t="shared" si="126"/>
        <v>371</v>
      </c>
      <c r="D425" s="7">
        <f t="shared" si="120"/>
        <v>2</v>
      </c>
      <c r="E425" s="7">
        <f t="shared" si="121"/>
        <v>1</v>
      </c>
      <c r="F425" s="7">
        <f t="shared" si="122"/>
        <v>3</v>
      </c>
      <c r="G425" s="1">
        <f t="shared" si="123"/>
        <v>165</v>
      </c>
      <c r="H425" s="2">
        <f t="shared" si="124"/>
        <v>0.44474393530997303</v>
      </c>
      <c r="I425" s="8"/>
      <c r="J425" s="2">
        <f t="shared" si="115"/>
        <v>0.22911051212938005</v>
      </c>
      <c r="K425" s="2">
        <f t="shared" si="116"/>
        <v>0.67385444743935308</v>
      </c>
      <c r="L425" s="2">
        <f t="shared" si="117"/>
        <v>9.4339622641509441E-2</v>
      </c>
      <c r="M425" s="2">
        <f t="shared" si="118"/>
        <v>2.6954177897574316E-3</v>
      </c>
      <c r="N425" s="1">
        <v>85</v>
      </c>
      <c r="O425" s="1">
        <v>250</v>
      </c>
      <c r="P425" s="1">
        <v>35</v>
      </c>
      <c r="W425" s="1">
        <v>1</v>
      </c>
      <c r="AG425" t="str">
        <f t="shared" si="127"/>
        <v>Littleton</v>
      </c>
      <c r="AH425" t="s">
        <v>872</v>
      </c>
      <c r="AI425">
        <v>2</v>
      </c>
      <c r="AK425" s="99">
        <v>23</v>
      </c>
      <c r="AL425" s="97">
        <v>3</v>
      </c>
      <c r="AM425" s="97">
        <v>170</v>
      </c>
      <c r="AN425" s="96">
        <v>40595</v>
      </c>
      <c r="AO425" s="96">
        <f t="shared" si="119"/>
        <v>23003</v>
      </c>
      <c r="AP425" t="s">
        <v>1274</v>
      </c>
      <c r="AQ425">
        <f t="shared" si="125"/>
        <v>2340595</v>
      </c>
    </row>
    <row r="426" spans="1:43" hidden="1" outlineLevel="1" x14ac:dyDescent="0.2">
      <c r="A426" t="s">
        <v>1391</v>
      </c>
      <c r="B426" s="9" t="s">
        <v>1073</v>
      </c>
      <c r="C426" s="1">
        <f t="shared" si="126"/>
        <v>1102</v>
      </c>
      <c r="D426" s="7">
        <f t="shared" si="120"/>
        <v>2</v>
      </c>
      <c r="E426" s="7">
        <f t="shared" si="121"/>
        <v>1</v>
      </c>
      <c r="F426" s="7">
        <f t="shared" si="122"/>
        <v>3</v>
      </c>
      <c r="G426" s="1">
        <f t="shared" si="123"/>
        <v>146</v>
      </c>
      <c r="H426" s="2">
        <f t="shared" si="124"/>
        <v>0.13248638838475499</v>
      </c>
      <c r="I426" s="8"/>
      <c r="J426" s="2">
        <f t="shared" si="115"/>
        <v>0.39473684210526316</v>
      </c>
      <c r="K426" s="2">
        <f t="shared" si="116"/>
        <v>0.52722323049001818</v>
      </c>
      <c r="L426" s="2">
        <f t="shared" si="117"/>
        <v>7.7132486388384755E-2</v>
      </c>
      <c r="M426" s="2">
        <f t="shared" si="118"/>
        <v>9.074410163339014E-4</v>
      </c>
      <c r="N426" s="1">
        <v>435</v>
      </c>
      <c r="O426" s="1">
        <v>581</v>
      </c>
      <c r="P426" s="1">
        <v>85</v>
      </c>
      <c r="W426" s="1">
        <v>1</v>
      </c>
      <c r="AG426" t="str">
        <f t="shared" si="127"/>
        <v>Livermore</v>
      </c>
      <c r="AH426" t="s">
        <v>2243</v>
      </c>
      <c r="AI426">
        <v>2</v>
      </c>
      <c r="AK426" s="99">
        <v>23</v>
      </c>
      <c r="AL426" s="97">
        <v>1</v>
      </c>
      <c r="AM426" s="97">
        <v>35</v>
      </c>
      <c r="AN426" s="96">
        <v>40665</v>
      </c>
      <c r="AO426" s="96">
        <f t="shared" si="119"/>
        <v>23001</v>
      </c>
      <c r="AP426" t="s">
        <v>1274</v>
      </c>
      <c r="AQ426">
        <f t="shared" si="125"/>
        <v>2340665</v>
      </c>
    </row>
    <row r="427" spans="1:43" hidden="1" outlineLevel="1" x14ac:dyDescent="0.2">
      <c r="A427" t="s">
        <v>594</v>
      </c>
      <c r="B427" s="9" t="s">
        <v>1073</v>
      </c>
      <c r="C427" s="1">
        <f t="shared" si="126"/>
        <v>1050</v>
      </c>
      <c r="D427" s="7">
        <f t="shared" si="120"/>
        <v>1</v>
      </c>
      <c r="E427" s="7">
        <f t="shared" si="121"/>
        <v>2</v>
      </c>
      <c r="F427" s="7">
        <f t="shared" si="122"/>
        <v>3</v>
      </c>
      <c r="G427" s="1">
        <f t="shared" si="123"/>
        <v>26</v>
      </c>
      <c r="H427" s="2">
        <f t="shared" si="124"/>
        <v>2.4761904761904763E-2</v>
      </c>
      <c r="I427" s="8"/>
      <c r="J427" s="2">
        <f t="shared" si="115"/>
        <v>0.46857142857142858</v>
      </c>
      <c r="K427" s="2">
        <f t="shared" si="116"/>
        <v>0.44380952380952382</v>
      </c>
      <c r="L427" s="2">
        <f t="shared" si="117"/>
        <v>8.7619047619047624E-2</v>
      </c>
      <c r="M427" s="2">
        <f t="shared" si="118"/>
        <v>-8.3266726846886741E-17</v>
      </c>
      <c r="N427" s="1">
        <v>492</v>
      </c>
      <c r="O427" s="1">
        <v>466</v>
      </c>
      <c r="P427" s="1">
        <v>92</v>
      </c>
      <c r="W427" s="1">
        <v>0</v>
      </c>
      <c r="AG427" t="str">
        <f t="shared" si="127"/>
        <v>Livermore Falls</v>
      </c>
      <c r="AH427" t="s">
        <v>2243</v>
      </c>
      <c r="AI427">
        <v>2</v>
      </c>
      <c r="AK427" s="99">
        <v>23</v>
      </c>
      <c r="AL427" s="97">
        <v>1</v>
      </c>
      <c r="AM427" s="97">
        <v>40</v>
      </c>
      <c r="AN427" s="96">
        <v>40770</v>
      </c>
      <c r="AO427" s="96">
        <f t="shared" si="119"/>
        <v>23001</v>
      </c>
      <c r="AP427" t="s">
        <v>1274</v>
      </c>
      <c r="AQ427">
        <f t="shared" si="125"/>
        <v>2340770</v>
      </c>
    </row>
    <row r="428" spans="1:43" hidden="1" outlineLevel="1" x14ac:dyDescent="0.2">
      <c r="A428" s="35" t="s">
        <v>1753</v>
      </c>
      <c r="B428" s="9" t="s">
        <v>1073</v>
      </c>
      <c r="C428" s="1">
        <f t="shared" si="126"/>
        <v>159</v>
      </c>
      <c r="D428" s="7">
        <f t="shared" si="120"/>
        <v>1</v>
      </c>
      <c r="E428" s="7">
        <f t="shared" si="121"/>
        <v>2</v>
      </c>
      <c r="F428" s="7">
        <f t="shared" si="122"/>
        <v>3</v>
      </c>
      <c r="G428" s="1">
        <f t="shared" si="123"/>
        <v>54</v>
      </c>
      <c r="H428" s="2">
        <f t="shared" si="124"/>
        <v>0.33962264150943394</v>
      </c>
      <c r="I428" s="8"/>
      <c r="J428" s="2">
        <f t="shared" ref="J428:J492" si="128">IF(C428=0,"-",N428/C428)</f>
        <v>0.65408805031446537</v>
      </c>
      <c r="K428" s="2">
        <f t="shared" ref="K428:K492" si="129">IF(C428=0,"-",O428/C428)</f>
        <v>0.31446540880503143</v>
      </c>
      <c r="L428" s="2">
        <f t="shared" ref="L428:L492" si="130">IF(C428=0,"-",P428/C428)</f>
        <v>3.1446540880503145E-2</v>
      </c>
      <c r="M428" s="2">
        <f t="shared" ref="M428:M492" si="131">IF(C428=0,"-",(1-J428-K428-L428))</f>
        <v>4.8572257327350599E-17</v>
      </c>
      <c r="N428" s="1">
        <v>104</v>
      </c>
      <c r="O428" s="1">
        <v>50</v>
      </c>
      <c r="P428" s="1">
        <v>5</v>
      </c>
      <c r="W428" s="1">
        <v>0</v>
      </c>
      <c r="AG428" t="str">
        <f t="shared" si="127"/>
        <v>Long Island</v>
      </c>
      <c r="AH428" t="s">
        <v>1337</v>
      </c>
      <c r="AI428">
        <v>1</v>
      </c>
      <c r="AK428" s="99">
        <v>23</v>
      </c>
      <c r="AL428" s="97">
        <v>5</v>
      </c>
      <c r="AM428" s="97">
        <v>63</v>
      </c>
      <c r="AN428" s="96">
        <v>41067</v>
      </c>
      <c r="AO428" s="96">
        <f t="shared" ref="AO428:AO492" si="132">AK428*1000+AL428</f>
        <v>23005</v>
      </c>
      <c r="AP428" t="s">
        <v>1274</v>
      </c>
      <c r="AQ428">
        <f t="shared" si="125"/>
        <v>2341067</v>
      </c>
    </row>
    <row r="429" spans="1:43" hidden="1" outlineLevel="1" x14ac:dyDescent="0.2">
      <c r="A429" t="s">
        <v>998</v>
      </c>
      <c r="B429" s="9" t="s">
        <v>1073</v>
      </c>
      <c r="C429" s="1">
        <f t="shared" si="126"/>
        <v>622</v>
      </c>
      <c r="D429" s="7">
        <f t="shared" ref="D429:D493" si="133">RANK(N429,(N429:AE429))</f>
        <v>1</v>
      </c>
      <c r="E429" s="7">
        <f t="shared" ref="E429:E493" si="134">RANK(O429,(N429:AE429))</f>
        <v>2</v>
      </c>
      <c r="F429" s="7">
        <f t="shared" ref="F429:F493" si="135">IF(P429&gt;0,RANK(P429,(N429:AE429)),0)</f>
        <v>3</v>
      </c>
      <c r="G429" s="1">
        <f t="shared" ref="G429:G493" si="136">MAX(N429:P429)-LARGE(N429:P429,2)</f>
        <v>17</v>
      </c>
      <c r="H429" s="2">
        <f t="shared" ref="H429:H493" si="137">G429/C429</f>
        <v>2.7331189710610933E-2</v>
      </c>
      <c r="I429" s="8"/>
      <c r="J429" s="2">
        <f t="shared" si="128"/>
        <v>0.47909967845659163</v>
      </c>
      <c r="K429" s="2">
        <f t="shared" si="129"/>
        <v>0.45176848874598069</v>
      </c>
      <c r="L429" s="2">
        <f t="shared" si="130"/>
        <v>6.9131832797427656E-2</v>
      </c>
      <c r="M429" s="2">
        <f t="shared" si="131"/>
        <v>2.7755575615628914E-17</v>
      </c>
      <c r="N429" s="1">
        <v>298</v>
      </c>
      <c r="O429" s="1">
        <v>281</v>
      </c>
      <c r="P429" s="1">
        <v>43</v>
      </c>
      <c r="W429" s="1">
        <v>0</v>
      </c>
      <c r="AG429" t="str">
        <f t="shared" si="127"/>
        <v>Lovell</v>
      </c>
      <c r="AH429" t="s">
        <v>976</v>
      </c>
      <c r="AI429">
        <v>2</v>
      </c>
      <c r="AK429" s="99">
        <v>23</v>
      </c>
      <c r="AL429" s="97">
        <v>17</v>
      </c>
      <c r="AM429" s="97">
        <v>85</v>
      </c>
      <c r="AN429" s="96">
        <v>41365</v>
      </c>
      <c r="AO429" s="96">
        <f t="shared" si="132"/>
        <v>23017</v>
      </c>
      <c r="AP429" t="s">
        <v>1274</v>
      </c>
      <c r="AQ429">
        <f t="shared" si="125"/>
        <v>2341365</v>
      </c>
    </row>
    <row r="430" spans="1:43" hidden="1" outlineLevel="1" x14ac:dyDescent="0.2">
      <c r="A430" t="s">
        <v>1600</v>
      </c>
      <c r="B430" s="9" t="s">
        <v>1073</v>
      </c>
      <c r="C430" s="1">
        <f t="shared" si="126"/>
        <v>194</v>
      </c>
      <c r="D430" s="7">
        <f t="shared" si="133"/>
        <v>2</v>
      </c>
      <c r="E430" s="7">
        <f t="shared" si="134"/>
        <v>1</v>
      </c>
      <c r="F430" s="7">
        <f t="shared" si="135"/>
        <v>3</v>
      </c>
      <c r="G430" s="1">
        <f t="shared" si="136"/>
        <v>95</v>
      </c>
      <c r="H430" s="2">
        <f t="shared" si="137"/>
        <v>0.48969072164948452</v>
      </c>
      <c r="I430" s="8"/>
      <c r="J430" s="2">
        <f t="shared" si="128"/>
        <v>0.23195876288659795</v>
      </c>
      <c r="K430" s="2">
        <f t="shared" si="129"/>
        <v>0.72164948453608246</v>
      </c>
      <c r="L430" s="2">
        <f t="shared" si="130"/>
        <v>4.6391752577319589E-2</v>
      </c>
      <c r="M430" s="2">
        <f t="shared" si="131"/>
        <v>-5.5511151231257827E-17</v>
      </c>
      <c r="N430" s="1">
        <v>45</v>
      </c>
      <c r="O430" s="1">
        <v>140</v>
      </c>
      <c r="P430" s="1">
        <v>9</v>
      </c>
      <c r="W430" s="1">
        <v>0</v>
      </c>
      <c r="AG430" t="str">
        <f t="shared" si="127"/>
        <v>Lowell</v>
      </c>
      <c r="AH430" t="s">
        <v>2417</v>
      </c>
      <c r="AI430">
        <v>2</v>
      </c>
      <c r="AK430" s="99">
        <v>23</v>
      </c>
      <c r="AL430" s="97">
        <v>19</v>
      </c>
      <c r="AM430" s="97">
        <v>195</v>
      </c>
      <c r="AN430" s="96">
        <v>41435</v>
      </c>
      <c r="AO430" s="96">
        <f t="shared" si="132"/>
        <v>23019</v>
      </c>
      <c r="AP430" t="s">
        <v>1274</v>
      </c>
      <c r="AQ430">
        <f t="shared" si="125"/>
        <v>2341435</v>
      </c>
    </row>
    <row r="431" spans="1:43" hidden="1" outlineLevel="1" x14ac:dyDescent="0.2">
      <c r="A431" t="s">
        <v>878</v>
      </c>
      <c r="B431" s="9" t="s">
        <v>1073</v>
      </c>
      <c r="C431" s="1">
        <f t="shared" si="126"/>
        <v>691</v>
      </c>
      <c r="D431" s="7">
        <f t="shared" si="133"/>
        <v>1</v>
      </c>
      <c r="E431" s="7">
        <f t="shared" si="134"/>
        <v>2</v>
      </c>
      <c r="F431" s="7">
        <f t="shared" si="135"/>
        <v>3</v>
      </c>
      <c r="G431" s="1">
        <f t="shared" si="136"/>
        <v>167</v>
      </c>
      <c r="H431" s="2">
        <f t="shared" si="137"/>
        <v>0.24167872648335745</v>
      </c>
      <c r="I431" s="8"/>
      <c r="J431" s="2">
        <f t="shared" si="128"/>
        <v>0.59334298118668594</v>
      </c>
      <c r="K431" s="2">
        <f t="shared" si="129"/>
        <v>0.35166425470332852</v>
      </c>
      <c r="L431" s="2">
        <f t="shared" si="130"/>
        <v>5.4992764109985527E-2</v>
      </c>
      <c r="M431" s="2">
        <f t="shared" si="131"/>
        <v>2.0816681711721685E-17</v>
      </c>
      <c r="N431" s="1">
        <v>410</v>
      </c>
      <c r="O431" s="1">
        <v>243</v>
      </c>
      <c r="P431" s="1">
        <v>38</v>
      </c>
      <c r="W431" s="1">
        <v>0</v>
      </c>
      <c r="AG431" t="str">
        <f t="shared" si="127"/>
        <v>Lubec</v>
      </c>
      <c r="AH431" t="s">
        <v>257</v>
      </c>
      <c r="AI431">
        <v>2</v>
      </c>
      <c r="AK431" s="99">
        <v>23</v>
      </c>
      <c r="AL431" s="97">
        <v>29</v>
      </c>
      <c r="AM431" s="97">
        <v>125</v>
      </c>
      <c r="AN431" s="96">
        <v>41610</v>
      </c>
      <c r="AO431" s="96">
        <f t="shared" si="132"/>
        <v>23029</v>
      </c>
      <c r="AP431" t="s">
        <v>1274</v>
      </c>
      <c r="AQ431">
        <f t="shared" si="125"/>
        <v>2341610</v>
      </c>
    </row>
    <row r="432" spans="1:43" hidden="1" outlineLevel="1" x14ac:dyDescent="0.2">
      <c r="A432" t="s">
        <v>1601</v>
      </c>
      <c r="B432" s="9" t="s">
        <v>1073</v>
      </c>
      <c r="C432" s="1">
        <f t="shared" si="126"/>
        <v>172</v>
      </c>
      <c r="D432" s="7">
        <f t="shared" si="133"/>
        <v>2</v>
      </c>
      <c r="E432" s="7">
        <f t="shared" si="134"/>
        <v>1</v>
      </c>
      <c r="F432" s="7">
        <f t="shared" si="135"/>
        <v>3</v>
      </c>
      <c r="G432" s="1">
        <f t="shared" si="136"/>
        <v>50</v>
      </c>
      <c r="H432" s="2">
        <f t="shared" si="137"/>
        <v>0.29069767441860467</v>
      </c>
      <c r="I432" s="8"/>
      <c r="J432" s="2">
        <f t="shared" si="128"/>
        <v>0.31976744186046513</v>
      </c>
      <c r="K432" s="2">
        <f t="shared" si="129"/>
        <v>0.61046511627906974</v>
      </c>
      <c r="L432" s="2">
        <f t="shared" si="130"/>
        <v>6.9767441860465115E-2</v>
      </c>
      <c r="M432" s="2">
        <f t="shared" si="131"/>
        <v>1.3877787807814457E-17</v>
      </c>
      <c r="N432" s="1">
        <v>55</v>
      </c>
      <c r="O432" s="1">
        <v>105</v>
      </c>
      <c r="P432" s="1">
        <v>12</v>
      </c>
      <c r="W432" s="1">
        <v>0</v>
      </c>
      <c r="AG432" t="str">
        <f t="shared" si="127"/>
        <v>Ludlow</v>
      </c>
      <c r="AH432" t="s">
        <v>872</v>
      </c>
      <c r="AI432">
        <v>2</v>
      </c>
      <c r="AK432" s="99">
        <v>23</v>
      </c>
      <c r="AL432" s="97">
        <v>3</v>
      </c>
      <c r="AM432" s="97">
        <v>175</v>
      </c>
      <c r="AN432" s="96">
        <v>41715</v>
      </c>
      <c r="AO432" s="96">
        <f t="shared" si="132"/>
        <v>23003</v>
      </c>
      <c r="AP432" t="s">
        <v>1274</v>
      </c>
      <c r="AQ432">
        <f t="shared" si="125"/>
        <v>2341715</v>
      </c>
    </row>
    <row r="433" spans="1:43" hidden="1" outlineLevel="1" x14ac:dyDescent="0.2">
      <c r="A433" t="s">
        <v>1260</v>
      </c>
      <c r="B433" s="9" t="s">
        <v>1073</v>
      </c>
      <c r="C433" s="1">
        <f t="shared" si="126"/>
        <v>2130</v>
      </c>
      <c r="D433" s="7">
        <f t="shared" si="133"/>
        <v>2</v>
      </c>
      <c r="E433" s="7">
        <f t="shared" si="134"/>
        <v>1</v>
      </c>
      <c r="F433" s="7">
        <f t="shared" si="135"/>
        <v>3</v>
      </c>
      <c r="G433" s="1">
        <f t="shared" si="136"/>
        <v>241</v>
      </c>
      <c r="H433" s="2">
        <f t="shared" si="137"/>
        <v>0.11314553990610329</v>
      </c>
      <c r="I433" s="8"/>
      <c r="J433" s="2">
        <f t="shared" si="128"/>
        <v>0.41126760563380282</v>
      </c>
      <c r="K433" s="2">
        <f t="shared" si="129"/>
        <v>0.52441314553990614</v>
      </c>
      <c r="L433" s="2">
        <f t="shared" si="130"/>
        <v>6.4319248826291087E-2</v>
      </c>
      <c r="M433" s="2">
        <f t="shared" si="131"/>
        <v>-5.5511151231257827E-17</v>
      </c>
      <c r="N433" s="1">
        <v>876</v>
      </c>
      <c r="O433" s="1">
        <v>1117</v>
      </c>
      <c r="P433" s="1">
        <v>137</v>
      </c>
      <c r="W433" s="1">
        <v>0</v>
      </c>
      <c r="AG433" t="str">
        <f t="shared" si="127"/>
        <v>Lyman</v>
      </c>
      <c r="AH433" t="s">
        <v>492</v>
      </c>
      <c r="AI433">
        <v>1</v>
      </c>
      <c r="AK433" s="99">
        <v>23</v>
      </c>
      <c r="AL433" s="97">
        <v>31</v>
      </c>
      <c r="AM433" s="97">
        <v>85</v>
      </c>
      <c r="AN433" s="96">
        <v>41750</v>
      </c>
      <c r="AO433" s="96">
        <f t="shared" si="132"/>
        <v>23031</v>
      </c>
      <c r="AP433" t="s">
        <v>1274</v>
      </c>
      <c r="AQ433">
        <f t="shared" si="125"/>
        <v>2341750</v>
      </c>
    </row>
    <row r="434" spans="1:43" hidden="1" outlineLevel="1" x14ac:dyDescent="0.2">
      <c r="A434" t="s">
        <v>879</v>
      </c>
      <c r="B434" s="9" t="s">
        <v>1073</v>
      </c>
      <c r="C434" s="1">
        <f t="shared" si="126"/>
        <v>714</v>
      </c>
      <c r="D434" s="7">
        <f t="shared" si="133"/>
        <v>1</v>
      </c>
      <c r="E434" s="7">
        <f t="shared" si="134"/>
        <v>2</v>
      </c>
      <c r="F434" s="7">
        <f t="shared" si="135"/>
        <v>3</v>
      </c>
      <c r="G434" s="1">
        <f t="shared" si="136"/>
        <v>95</v>
      </c>
      <c r="H434" s="2">
        <f t="shared" si="137"/>
        <v>0.13305322128851541</v>
      </c>
      <c r="I434" s="8"/>
      <c r="J434" s="2">
        <f t="shared" si="128"/>
        <v>0.53641456582633051</v>
      </c>
      <c r="K434" s="2">
        <f t="shared" si="129"/>
        <v>0.40336134453781514</v>
      </c>
      <c r="L434" s="2">
        <f t="shared" si="130"/>
        <v>6.0224089635854343E-2</v>
      </c>
      <c r="M434" s="2">
        <f t="shared" si="131"/>
        <v>6.9388939039072284E-18</v>
      </c>
      <c r="N434" s="1">
        <v>383</v>
      </c>
      <c r="O434" s="1">
        <v>288</v>
      </c>
      <c r="P434" s="1">
        <v>43</v>
      </c>
      <c r="W434" s="1">
        <v>0</v>
      </c>
      <c r="AG434" t="str">
        <f t="shared" si="127"/>
        <v>Machias</v>
      </c>
      <c r="AH434" t="s">
        <v>257</v>
      </c>
      <c r="AI434">
        <v>2</v>
      </c>
      <c r="AK434" s="99">
        <v>23</v>
      </c>
      <c r="AL434" s="97">
        <v>29</v>
      </c>
      <c r="AM434" s="97">
        <v>130</v>
      </c>
      <c r="AN434" s="96">
        <v>41960</v>
      </c>
      <c r="AO434" s="96">
        <f t="shared" si="132"/>
        <v>23029</v>
      </c>
      <c r="AP434" t="s">
        <v>1274</v>
      </c>
      <c r="AQ434">
        <f t="shared" si="125"/>
        <v>2341960</v>
      </c>
    </row>
    <row r="435" spans="1:43" hidden="1" outlineLevel="1" x14ac:dyDescent="0.2">
      <c r="A435" t="s">
        <v>880</v>
      </c>
      <c r="B435" s="9" t="s">
        <v>1073</v>
      </c>
      <c r="C435" s="1">
        <f t="shared" si="126"/>
        <v>406</v>
      </c>
      <c r="D435" s="7">
        <f t="shared" si="133"/>
        <v>1</v>
      </c>
      <c r="E435" s="7">
        <f t="shared" si="134"/>
        <v>2</v>
      </c>
      <c r="F435" s="7">
        <f t="shared" si="135"/>
        <v>3</v>
      </c>
      <c r="G435" s="1">
        <f t="shared" si="136"/>
        <v>31</v>
      </c>
      <c r="H435" s="2">
        <f t="shared" si="137"/>
        <v>7.6354679802955669E-2</v>
      </c>
      <c r="I435" s="8"/>
      <c r="J435" s="2">
        <f t="shared" si="128"/>
        <v>0.51724137931034486</v>
      </c>
      <c r="K435" s="2">
        <f t="shared" si="129"/>
        <v>0.44088669950738918</v>
      </c>
      <c r="L435" s="2">
        <f t="shared" si="130"/>
        <v>4.1871921182266007E-2</v>
      </c>
      <c r="M435" s="2">
        <f t="shared" si="131"/>
        <v>-4.8572257327350599E-17</v>
      </c>
      <c r="N435" s="1">
        <v>210</v>
      </c>
      <c r="O435" s="1">
        <v>179</v>
      </c>
      <c r="P435" s="1">
        <v>17</v>
      </c>
      <c r="W435" s="1">
        <v>0</v>
      </c>
      <c r="AG435" t="str">
        <f t="shared" si="127"/>
        <v>Machiasport</v>
      </c>
      <c r="AH435" t="s">
        <v>257</v>
      </c>
      <c r="AI435">
        <v>2</v>
      </c>
      <c r="AK435" s="99">
        <v>23</v>
      </c>
      <c r="AL435" s="97">
        <v>29</v>
      </c>
      <c r="AM435" s="97">
        <v>135</v>
      </c>
      <c r="AN435" s="96">
        <v>42100</v>
      </c>
      <c r="AO435" s="96">
        <f t="shared" si="132"/>
        <v>23029</v>
      </c>
      <c r="AP435" t="s">
        <v>1274</v>
      </c>
      <c r="AQ435">
        <f t="shared" si="125"/>
        <v>2342100</v>
      </c>
    </row>
    <row r="436" spans="1:43" hidden="1" outlineLevel="1" x14ac:dyDescent="0.2">
      <c r="A436" t="s">
        <v>113</v>
      </c>
      <c r="B436" s="9" t="s">
        <v>1073</v>
      </c>
      <c r="C436" s="1">
        <f t="shared" si="126"/>
        <v>29</v>
      </c>
      <c r="D436" s="7">
        <f t="shared" si="133"/>
        <v>2</v>
      </c>
      <c r="E436" s="7">
        <f t="shared" si="134"/>
        <v>1</v>
      </c>
      <c r="F436" s="7">
        <f t="shared" si="135"/>
        <v>3</v>
      </c>
      <c r="G436" s="1">
        <f t="shared" si="136"/>
        <v>10</v>
      </c>
      <c r="H436" s="2">
        <f t="shared" si="137"/>
        <v>0.34482758620689657</v>
      </c>
      <c r="I436" s="8"/>
      <c r="J436" s="2">
        <f t="shared" si="128"/>
        <v>0.31034482758620691</v>
      </c>
      <c r="K436" s="2">
        <f t="shared" si="129"/>
        <v>0.65517241379310343</v>
      </c>
      <c r="L436" s="2">
        <f t="shared" si="130"/>
        <v>3.4482758620689655E-2</v>
      </c>
      <c r="M436" s="2">
        <f t="shared" si="131"/>
        <v>6.9388939039072284E-17</v>
      </c>
      <c r="N436" s="1">
        <v>9</v>
      </c>
      <c r="O436" s="1">
        <v>19</v>
      </c>
      <c r="P436" s="1">
        <v>1</v>
      </c>
      <c r="W436" s="1">
        <v>0</v>
      </c>
      <c r="AG436" t="str">
        <f t="shared" si="127"/>
        <v>Macwahoc</v>
      </c>
      <c r="AH436" t="s">
        <v>872</v>
      </c>
      <c r="AI436">
        <v>2</v>
      </c>
      <c r="AK436" s="99">
        <v>23</v>
      </c>
      <c r="AL436" s="97">
        <v>3</v>
      </c>
      <c r="AM436" s="97">
        <v>180</v>
      </c>
      <c r="AN436" s="96">
        <v>42450</v>
      </c>
      <c r="AO436" s="96">
        <f t="shared" si="132"/>
        <v>23003</v>
      </c>
      <c r="AP436" t="s">
        <v>2522</v>
      </c>
      <c r="AQ436">
        <f t="shared" si="125"/>
        <v>2342450</v>
      </c>
    </row>
    <row r="437" spans="1:43" hidden="1" outlineLevel="1" x14ac:dyDescent="0.2">
      <c r="A437" t="s">
        <v>328</v>
      </c>
      <c r="B437" s="9" t="s">
        <v>1073</v>
      </c>
      <c r="C437" s="1">
        <f t="shared" si="126"/>
        <v>1689</v>
      </c>
      <c r="D437" s="7">
        <f t="shared" si="133"/>
        <v>1</v>
      </c>
      <c r="E437" s="7">
        <f t="shared" si="134"/>
        <v>2</v>
      </c>
      <c r="F437" s="7">
        <f t="shared" si="135"/>
        <v>3</v>
      </c>
      <c r="G437" s="1">
        <f t="shared" si="136"/>
        <v>353</v>
      </c>
      <c r="H437" s="2">
        <f t="shared" si="137"/>
        <v>0.20899940793368857</v>
      </c>
      <c r="I437" s="8"/>
      <c r="J437" s="2">
        <f t="shared" si="128"/>
        <v>0.5701598579040853</v>
      </c>
      <c r="K437" s="2">
        <f t="shared" si="129"/>
        <v>0.3611604499703967</v>
      </c>
      <c r="L437" s="2">
        <f t="shared" si="130"/>
        <v>6.8679692125518055E-2</v>
      </c>
      <c r="M437" s="2">
        <f t="shared" si="131"/>
        <v>-5.5511151231257827E-17</v>
      </c>
      <c r="N437" s="1">
        <v>963</v>
      </c>
      <c r="O437" s="1">
        <v>610</v>
      </c>
      <c r="P437" s="1">
        <v>116</v>
      </c>
      <c r="W437" s="1">
        <v>0</v>
      </c>
      <c r="AG437" t="str">
        <f t="shared" si="127"/>
        <v>Madawaska</v>
      </c>
      <c r="AH437" t="s">
        <v>872</v>
      </c>
      <c r="AI437">
        <v>2</v>
      </c>
      <c r="AK437" s="99">
        <v>23</v>
      </c>
      <c r="AL437" s="97">
        <v>3</v>
      </c>
      <c r="AM437" s="97">
        <v>185</v>
      </c>
      <c r="AN437" s="96">
        <v>42520</v>
      </c>
      <c r="AO437" s="96">
        <f t="shared" si="132"/>
        <v>23003</v>
      </c>
      <c r="AP437" t="s">
        <v>1274</v>
      </c>
      <c r="AQ437">
        <f t="shared" si="125"/>
        <v>2342520</v>
      </c>
    </row>
    <row r="438" spans="1:43" hidden="1" outlineLevel="1" x14ac:dyDescent="0.2">
      <c r="A438" t="s">
        <v>322</v>
      </c>
      <c r="B438" s="9" t="s">
        <v>1073</v>
      </c>
      <c r="C438" s="1">
        <f t="shared" si="126"/>
        <v>87</v>
      </c>
      <c r="D438" s="7">
        <f t="shared" si="133"/>
        <v>1</v>
      </c>
      <c r="E438" s="7">
        <f t="shared" si="134"/>
        <v>1</v>
      </c>
      <c r="F438" s="7">
        <f t="shared" si="135"/>
        <v>3</v>
      </c>
      <c r="G438" s="1">
        <f t="shared" si="136"/>
        <v>0</v>
      </c>
      <c r="H438" s="2">
        <f t="shared" si="137"/>
        <v>0</v>
      </c>
      <c r="I438" s="8"/>
      <c r="J438" s="2">
        <f t="shared" si="128"/>
        <v>0.47126436781609193</v>
      </c>
      <c r="K438" s="2">
        <f t="shared" si="129"/>
        <v>0.47126436781609193</v>
      </c>
      <c r="L438" s="2">
        <f t="shared" si="130"/>
        <v>5.7471264367816091E-2</v>
      </c>
      <c r="M438" s="2">
        <f t="shared" si="131"/>
        <v>4.163336342344337E-17</v>
      </c>
      <c r="N438" s="1">
        <v>41</v>
      </c>
      <c r="O438" s="1">
        <v>41</v>
      </c>
      <c r="P438" s="1">
        <v>5</v>
      </c>
      <c r="W438" s="1">
        <v>0</v>
      </c>
      <c r="AG438" t="str">
        <f>A438</f>
        <v>Madawaska Lake</v>
      </c>
      <c r="AH438" t="s">
        <v>872</v>
      </c>
      <c r="AI438">
        <v>2</v>
      </c>
      <c r="AK438" s="99">
        <v>23</v>
      </c>
      <c r="AL438" s="97">
        <v>3</v>
      </c>
      <c r="AN438" s="96">
        <v>42550</v>
      </c>
      <c r="AO438" s="96">
        <f t="shared" si="132"/>
        <v>23003</v>
      </c>
      <c r="AP438" t="s">
        <v>408</v>
      </c>
      <c r="AQ438">
        <f t="shared" si="125"/>
        <v>2342550</v>
      </c>
    </row>
    <row r="439" spans="1:43" hidden="1" outlineLevel="1" x14ac:dyDescent="0.2">
      <c r="A439" t="s">
        <v>1693</v>
      </c>
      <c r="B439" s="9" t="s">
        <v>1073</v>
      </c>
      <c r="C439" s="1">
        <f t="shared" si="126"/>
        <v>1838</v>
      </c>
      <c r="D439" s="7">
        <f t="shared" si="133"/>
        <v>2</v>
      </c>
      <c r="E439" s="7">
        <f t="shared" si="134"/>
        <v>1</v>
      </c>
      <c r="F439" s="7">
        <f t="shared" si="135"/>
        <v>3</v>
      </c>
      <c r="G439" s="1">
        <f t="shared" si="136"/>
        <v>187</v>
      </c>
      <c r="H439" s="2">
        <f t="shared" si="137"/>
        <v>0.10174102285092491</v>
      </c>
      <c r="I439" s="8"/>
      <c r="J439" s="2">
        <f t="shared" si="128"/>
        <v>0.41675734494015232</v>
      </c>
      <c r="K439" s="2">
        <f t="shared" si="129"/>
        <v>0.51849836779107727</v>
      </c>
      <c r="L439" s="2">
        <f t="shared" si="130"/>
        <v>6.4744287268770406E-2</v>
      </c>
      <c r="M439" s="2">
        <f t="shared" si="131"/>
        <v>5.5511151231257827E-17</v>
      </c>
      <c r="N439" s="1">
        <v>766</v>
      </c>
      <c r="O439" s="1">
        <v>953</v>
      </c>
      <c r="P439" s="1">
        <v>119</v>
      </c>
      <c r="W439" s="1">
        <v>0</v>
      </c>
      <c r="AG439" t="str">
        <f t="shared" si="127"/>
        <v>Madison</v>
      </c>
      <c r="AH439" t="s">
        <v>1616</v>
      </c>
      <c r="AI439">
        <v>2</v>
      </c>
      <c r="AK439" s="99">
        <v>23</v>
      </c>
      <c r="AL439" s="97">
        <v>25</v>
      </c>
      <c r="AM439" s="97">
        <v>85</v>
      </c>
      <c r="AN439" s="96">
        <v>42660</v>
      </c>
      <c r="AO439" s="96">
        <f t="shared" si="132"/>
        <v>23025</v>
      </c>
      <c r="AP439" t="s">
        <v>1274</v>
      </c>
      <c r="AQ439">
        <f t="shared" si="125"/>
        <v>2342660</v>
      </c>
    </row>
    <row r="440" spans="1:43" hidden="1" outlineLevel="1" x14ac:dyDescent="0.2">
      <c r="A440" t="s">
        <v>114</v>
      </c>
      <c r="B440" s="9" t="s">
        <v>1073</v>
      </c>
      <c r="C440" s="1">
        <f t="shared" si="126"/>
        <v>15</v>
      </c>
      <c r="D440" s="7">
        <f t="shared" si="133"/>
        <v>2</v>
      </c>
      <c r="E440" s="7">
        <f t="shared" si="134"/>
        <v>1</v>
      </c>
      <c r="F440" s="7">
        <f t="shared" si="135"/>
        <v>3</v>
      </c>
      <c r="G440" s="1">
        <f t="shared" si="136"/>
        <v>2</v>
      </c>
      <c r="H440" s="2">
        <f t="shared" si="137"/>
        <v>0.13333333333333333</v>
      </c>
      <c r="I440" s="8"/>
      <c r="J440" s="2">
        <f t="shared" si="128"/>
        <v>0.4</v>
      </c>
      <c r="K440" s="2">
        <f t="shared" si="129"/>
        <v>0.53333333333333333</v>
      </c>
      <c r="L440" s="2">
        <f t="shared" si="130"/>
        <v>6.6666666666666666E-2</v>
      </c>
      <c r="M440" s="2">
        <f t="shared" si="131"/>
        <v>-1.3877787807814457E-17</v>
      </c>
      <c r="N440" s="1">
        <v>6</v>
      </c>
      <c r="O440" s="1">
        <v>8</v>
      </c>
      <c r="P440" s="1">
        <v>1</v>
      </c>
      <c r="W440" s="1">
        <v>0</v>
      </c>
      <c r="AG440" t="str">
        <f t="shared" si="127"/>
        <v>Magalloway</v>
      </c>
      <c r="AH440" t="s">
        <v>976</v>
      </c>
      <c r="AI440">
        <v>2</v>
      </c>
      <c r="AK440" s="99">
        <v>23</v>
      </c>
      <c r="AL440" s="97">
        <v>17</v>
      </c>
      <c r="AM440" s="97">
        <v>90</v>
      </c>
      <c r="AN440" s="96">
        <v>42835</v>
      </c>
      <c r="AO440" s="96">
        <f t="shared" si="132"/>
        <v>23017</v>
      </c>
      <c r="AP440" t="s">
        <v>2522</v>
      </c>
      <c r="AQ440">
        <f t="shared" si="125"/>
        <v>2342835</v>
      </c>
    </row>
    <row r="441" spans="1:43" hidden="1" outlineLevel="1" x14ac:dyDescent="0.2">
      <c r="A441" t="s">
        <v>2544</v>
      </c>
      <c r="B441" s="9" t="s">
        <v>1073</v>
      </c>
      <c r="C441" s="1">
        <f t="shared" si="126"/>
        <v>1423</v>
      </c>
      <c r="D441" s="7">
        <f t="shared" si="133"/>
        <v>2</v>
      </c>
      <c r="E441" s="7">
        <f t="shared" si="134"/>
        <v>1</v>
      </c>
      <c r="F441" s="7">
        <f t="shared" si="135"/>
        <v>3</v>
      </c>
      <c r="G441" s="1">
        <f t="shared" si="136"/>
        <v>49</v>
      </c>
      <c r="H441" s="2">
        <f t="shared" si="137"/>
        <v>3.4434293745607872E-2</v>
      </c>
      <c r="I441" s="8"/>
      <c r="J441" s="2">
        <f t="shared" si="128"/>
        <v>0.46240337315530572</v>
      </c>
      <c r="K441" s="2">
        <f t="shared" si="129"/>
        <v>0.49683766690091358</v>
      </c>
      <c r="L441" s="2">
        <f t="shared" si="130"/>
        <v>4.0758959943780745E-2</v>
      </c>
      <c r="M441" s="2">
        <f t="shared" si="131"/>
        <v>1.3877787807814457E-17</v>
      </c>
      <c r="N441" s="1">
        <v>658</v>
      </c>
      <c r="O441" s="1">
        <v>707</v>
      </c>
      <c r="P441" s="1">
        <v>58</v>
      </c>
      <c r="W441" s="1">
        <v>0</v>
      </c>
      <c r="AG441" t="str">
        <f t="shared" si="127"/>
        <v>Manchester</v>
      </c>
      <c r="AH441" t="s">
        <v>1663</v>
      </c>
      <c r="AI441">
        <v>1</v>
      </c>
      <c r="AK441" s="99">
        <v>23</v>
      </c>
      <c r="AL441" s="97">
        <v>11</v>
      </c>
      <c r="AM441" s="97">
        <v>65</v>
      </c>
      <c r="AN441" s="96">
        <v>43080</v>
      </c>
      <c r="AO441" s="96">
        <f t="shared" si="132"/>
        <v>23011</v>
      </c>
      <c r="AP441" t="s">
        <v>1274</v>
      </c>
      <c r="AQ441">
        <f t="shared" si="125"/>
        <v>2343080</v>
      </c>
    </row>
    <row r="442" spans="1:43" hidden="1" outlineLevel="1" x14ac:dyDescent="0.2">
      <c r="A442" t="s">
        <v>588</v>
      </c>
      <c r="B442" s="9" t="s">
        <v>1073</v>
      </c>
      <c r="C442" s="1">
        <f t="shared" si="126"/>
        <v>915</v>
      </c>
      <c r="D442" s="7">
        <f t="shared" si="133"/>
        <v>2</v>
      </c>
      <c r="E442" s="7">
        <f t="shared" si="134"/>
        <v>1</v>
      </c>
      <c r="F442" s="7">
        <f t="shared" si="135"/>
        <v>3</v>
      </c>
      <c r="G442" s="1">
        <f t="shared" si="136"/>
        <v>302</v>
      </c>
      <c r="H442" s="2">
        <f t="shared" si="137"/>
        <v>0.33005464480874319</v>
      </c>
      <c r="I442" s="8"/>
      <c r="J442" s="2">
        <f t="shared" si="128"/>
        <v>0.29836065573770493</v>
      </c>
      <c r="K442" s="2">
        <f t="shared" si="129"/>
        <v>0.62841530054644812</v>
      </c>
      <c r="L442" s="2">
        <f t="shared" si="130"/>
        <v>7.3224043715846995E-2</v>
      </c>
      <c r="M442" s="2">
        <f t="shared" si="131"/>
        <v>-9.7144514654701197E-17</v>
      </c>
      <c r="N442" s="1">
        <v>273</v>
      </c>
      <c r="O442" s="1">
        <v>575</v>
      </c>
      <c r="P442" s="1">
        <v>67</v>
      </c>
      <c r="W442" s="1">
        <v>0</v>
      </c>
      <c r="AG442" t="str">
        <f t="shared" si="127"/>
        <v>Mapleton</v>
      </c>
      <c r="AH442" t="s">
        <v>872</v>
      </c>
      <c r="AI442">
        <v>2</v>
      </c>
      <c r="AK442" s="99">
        <v>23</v>
      </c>
      <c r="AL442" s="97">
        <v>3</v>
      </c>
      <c r="AM442" s="97">
        <v>190</v>
      </c>
      <c r="AN442" s="96">
        <v>43255</v>
      </c>
      <c r="AO442" s="96">
        <f t="shared" si="132"/>
        <v>23003</v>
      </c>
      <c r="AP442" t="s">
        <v>1274</v>
      </c>
      <c r="AQ442">
        <f t="shared" si="125"/>
        <v>2343255</v>
      </c>
    </row>
    <row r="443" spans="1:43" hidden="1" outlineLevel="1" x14ac:dyDescent="0.2">
      <c r="A443" t="s">
        <v>2057</v>
      </c>
      <c r="B443" s="9" t="s">
        <v>1073</v>
      </c>
      <c r="C443" s="1">
        <f t="shared" si="126"/>
        <v>236</v>
      </c>
      <c r="D443" s="7">
        <f t="shared" si="133"/>
        <v>2</v>
      </c>
      <c r="E443" s="7">
        <f t="shared" si="134"/>
        <v>1</v>
      </c>
      <c r="F443" s="7">
        <f t="shared" si="135"/>
        <v>3</v>
      </c>
      <c r="G443" s="1">
        <f t="shared" si="136"/>
        <v>42</v>
      </c>
      <c r="H443" s="2">
        <f t="shared" si="137"/>
        <v>0.17796610169491525</v>
      </c>
      <c r="I443" s="8"/>
      <c r="J443" s="2">
        <f t="shared" si="128"/>
        <v>0.38135593220338981</v>
      </c>
      <c r="K443" s="2">
        <f t="shared" si="129"/>
        <v>0.55932203389830504</v>
      </c>
      <c r="L443" s="2">
        <f t="shared" si="130"/>
        <v>5.5084745762711863E-2</v>
      </c>
      <c r="M443" s="2">
        <f t="shared" si="131"/>
        <v>4.2372881355932854E-3</v>
      </c>
      <c r="N443" s="1">
        <v>90</v>
      </c>
      <c r="O443" s="1">
        <v>132</v>
      </c>
      <c r="P443" s="1">
        <v>13</v>
      </c>
      <c r="W443" s="1">
        <v>1</v>
      </c>
      <c r="AG443" t="str">
        <f t="shared" si="127"/>
        <v>Mariaville</v>
      </c>
      <c r="AH443" t="s">
        <v>682</v>
      </c>
      <c r="AI443">
        <v>2</v>
      </c>
      <c r="AK443" s="99">
        <v>23</v>
      </c>
      <c r="AL443" s="97">
        <v>9</v>
      </c>
      <c r="AM443" s="97">
        <v>95</v>
      </c>
      <c r="AN443" s="96">
        <v>43430</v>
      </c>
      <c r="AO443" s="96">
        <f t="shared" si="132"/>
        <v>23009</v>
      </c>
      <c r="AP443" t="s">
        <v>1274</v>
      </c>
      <c r="AQ443">
        <f t="shared" si="125"/>
        <v>2343430</v>
      </c>
    </row>
    <row r="444" spans="1:43" hidden="1" outlineLevel="1" x14ac:dyDescent="0.2">
      <c r="A444" t="s">
        <v>999</v>
      </c>
      <c r="B444" s="9" t="s">
        <v>1073</v>
      </c>
      <c r="C444" s="1">
        <f t="shared" si="126"/>
        <v>591</v>
      </c>
      <c r="D444" s="7">
        <f t="shared" si="133"/>
        <v>2</v>
      </c>
      <c r="E444" s="7">
        <f t="shared" si="134"/>
        <v>1</v>
      </c>
      <c r="F444" s="7">
        <f t="shared" si="135"/>
        <v>3</v>
      </c>
      <c r="G444" s="1">
        <f t="shared" si="136"/>
        <v>261</v>
      </c>
      <c r="H444" s="2">
        <f t="shared" si="137"/>
        <v>0.44162436548223349</v>
      </c>
      <c r="I444" s="8"/>
      <c r="J444" s="2">
        <f t="shared" si="128"/>
        <v>0.25211505922165822</v>
      </c>
      <c r="K444" s="2">
        <f t="shared" si="129"/>
        <v>0.69373942470389172</v>
      </c>
      <c r="L444" s="2">
        <f t="shared" si="130"/>
        <v>5.4145516074450083E-2</v>
      </c>
      <c r="M444" s="2">
        <f t="shared" si="131"/>
        <v>-2.0816681711721685E-17</v>
      </c>
      <c r="N444" s="1">
        <v>149</v>
      </c>
      <c r="O444" s="1">
        <v>410</v>
      </c>
      <c r="P444" s="1">
        <v>32</v>
      </c>
      <c r="W444" s="1">
        <v>0</v>
      </c>
      <c r="AG444" t="str">
        <f t="shared" si="127"/>
        <v>Mars Hill</v>
      </c>
      <c r="AH444" t="s">
        <v>872</v>
      </c>
      <c r="AI444">
        <v>2</v>
      </c>
      <c r="AK444" s="99">
        <v>23</v>
      </c>
      <c r="AL444" s="97">
        <v>3</v>
      </c>
      <c r="AM444" s="97">
        <v>195</v>
      </c>
      <c r="AN444" s="96">
        <v>43710</v>
      </c>
      <c r="AO444" s="96">
        <f t="shared" si="132"/>
        <v>23003</v>
      </c>
      <c r="AP444" t="s">
        <v>1274</v>
      </c>
      <c r="AQ444">
        <f t="shared" si="125"/>
        <v>2343710</v>
      </c>
    </row>
    <row r="445" spans="1:43" hidden="1" outlineLevel="1" x14ac:dyDescent="0.2">
      <c r="A445" t="s">
        <v>1336</v>
      </c>
      <c r="B445" s="9" t="s">
        <v>1073</v>
      </c>
      <c r="C445" s="1">
        <f t="shared" si="126"/>
        <v>241</v>
      </c>
      <c r="D445" s="7">
        <f t="shared" si="133"/>
        <v>2</v>
      </c>
      <c r="E445" s="7">
        <f t="shared" si="134"/>
        <v>1</v>
      </c>
      <c r="F445" s="7">
        <f t="shared" si="135"/>
        <v>3</v>
      </c>
      <c r="G445" s="1">
        <f t="shared" si="136"/>
        <v>28</v>
      </c>
      <c r="H445" s="2">
        <f t="shared" si="137"/>
        <v>0.11618257261410789</v>
      </c>
      <c r="I445" s="8"/>
      <c r="J445" s="2">
        <f t="shared" si="128"/>
        <v>0.43153526970954359</v>
      </c>
      <c r="K445" s="2">
        <f t="shared" si="129"/>
        <v>0.5477178423236515</v>
      </c>
      <c r="L445" s="2">
        <f t="shared" si="130"/>
        <v>2.0746887966804978E-2</v>
      </c>
      <c r="M445" s="2">
        <f t="shared" si="131"/>
        <v>-7.2858385991025898E-17</v>
      </c>
      <c r="N445" s="1">
        <v>104</v>
      </c>
      <c r="O445" s="1">
        <v>132</v>
      </c>
      <c r="P445" s="1">
        <v>5</v>
      </c>
      <c r="W445" s="1">
        <v>0</v>
      </c>
      <c r="AG445" t="str">
        <f t="shared" si="127"/>
        <v>Marshfield</v>
      </c>
      <c r="AH445" t="s">
        <v>257</v>
      </c>
      <c r="AI445">
        <v>2</v>
      </c>
      <c r="AK445" s="99">
        <v>23</v>
      </c>
      <c r="AL445" s="97">
        <v>29</v>
      </c>
      <c r="AM445" s="97">
        <v>140</v>
      </c>
      <c r="AN445" s="96">
        <v>43640</v>
      </c>
      <c r="AO445" s="96">
        <f t="shared" si="132"/>
        <v>23029</v>
      </c>
      <c r="AP445" t="s">
        <v>1274</v>
      </c>
      <c r="AQ445">
        <f t="shared" si="125"/>
        <v>2343640</v>
      </c>
    </row>
    <row r="446" spans="1:43" hidden="1" outlineLevel="1" x14ac:dyDescent="0.2">
      <c r="A446" t="s">
        <v>332</v>
      </c>
      <c r="B446" s="9" t="s">
        <v>1073</v>
      </c>
      <c r="C446" s="1">
        <f t="shared" si="126"/>
        <v>89</v>
      </c>
      <c r="D446" s="7">
        <f t="shared" si="133"/>
        <v>2</v>
      </c>
      <c r="E446" s="7">
        <f t="shared" si="134"/>
        <v>1</v>
      </c>
      <c r="F446" s="7">
        <f t="shared" si="135"/>
        <v>3</v>
      </c>
      <c r="G446" s="1">
        <f t="shared" si="136"/>
        <v>20</v>
      </c>
      <c r="H446" s="2">
        <f t="shared" si="137"/>
        <v>0.2247191011235955</v>
      </c>
      <c r="I446" s="8"/>
      <c r="J446" s="2">
        <f t="shared" si="128"/>
        <v>0.33707865168539325</v>
      </c>
      <c r="K446" s="2">
        <f t="shared" si="129"/>
        <v>0.5617977528089888</v>
      </c>
      <c r="L446" s="2">
        <f t="shared" si="130"/>
        <v>0.10112359550561797</v>
      </c>
      <c r="M446" s="2">
        <f t="shared" si="131"/>
        <v>2.7755575615628914E-17</v>
      </c>
      <c r="N446" s="1">
        <v>30</v>
      </c>
      <c r="O446" s="1">
        <v>50</v>
      </c>
      <c r="P446" s="1">
        <v>9</v>
      </c>
      <c r="W446" s="1">
        <v>0</v>
      </c>
      <c r="AG446" t="str">
        <f t="shared" si="127"/>
        <v>Masardis</v>
      </c>
      <c r="AH446" t="s">
        <v>872</v>
      </c>
      <c r="AI446">
        <v>2</v>
      </c>
      <c r="AK446" s="99">
        <v>23</v>
      </c>
      <c r="AL446" s="97">
        <v>3</v>
      </c>
      <c r="AM446" s="97">
        <v>200</v>
      </c>
      <c r="AN446" s="96">
        <v>43990</v>
      </c>
      <c r="AO446" s="96">
        <f t="shared" si="132"/>
        <v>23003</v>
      </c>
      <c r="AP446" t="s">
        <v>1274</v>
      </c>
      <c r="AQ446">
        <f t="shared" si="125"/>
        <v>2343990</v>
      </c>
    </row>
    <row r="447" spans="1:43" hidden="1" outlineLevel="1" x14ac:dyDescent="0.2">
      <c r="A447" t="s">
        <v>277</v>
      </c>
      <c r="B447" s="9" t="s">
        <v>1073</v>
      </c>
      <c r="C447" s="1">
        <f t="shared" si="126"/>
        <v>45</v>
      </c>
      <c r="D447" s="7">
        <f t="shared" si="133"/>
        <v>1</v>
      </c>
      <c r="E447" s="7">
        <f t="shared" si="134"/>
        <v>2</v>
      </c>
      <c r="F447" s="7">
        <f t="shared" si="135"/>
        <v>3</v>
      </c>
      <c r="G447" s="1">
        <f t="shared" si="136"/>
        <v>17</v>
      </c>
      <c r="H447" s="2">
        <f t="shared" si="137"/>
        <v>0.37777777777777777</v>
      </c>
      <c r="I447" s="8"/>
      <c r="J447" s="2">
        <f t="shared" si="128"/>
        <v>0.62222222222222223</v>
      </c>
      <c r="K447" s="2">
        <f t="shared" si="129"/>
        <v>0.24444444444444444</v>
      </c>
      <c r="L447" s="2">
        <f t="shared" si="130"/>
        <v>0.13333333333333333</v>
      </c>
      <c r="M447" s="2">
        <f t="shared" si="131"/>
        <v>0</v>
      </c>
      <c r="N447" s="1">
        <v>28</v>
      </c>
      <c r="O447" s="1">
        <v>11</v>
      </c>
      <c r="P447" s="1">
        <v>6</v>
      </c>
      <c r="W447" s="1">
        <v>0</v>
      </c>
      <c r="AG447" t="str">
        <f t="shared" si="127"/>
        <v>Matinicus Isle</v>
      </c>
      <c r="AH447" t="s">
        <v>1138</v>
      </c>
      <c r="AI447">
        <v>1</v>
      </c>
      <c r="AK447" s="99">
        <v>23</v>
      </c>
      <c r="AL447" s="97">
        <v>13</v>
      </c>
      <c r="AM447" s="97">
        <v>35</v>
      </c>
      <c r="AN447" s="96">
        <v>44165</v>
      </c>
      <c r="AO447" s="96">
        <f t="shared" si="132"/>
        <v>23013</v>
      </c>
      <c r="AP447" t="s">
        <v>2522</v>
      </c>
      <c r="AQ447">
        <f t="shared" ref="AQ447:AQ508" si="138">AK447*100000+AN447</f>
        <v>2344165</v>
      </c>
    </row>
    <row r="448" spans="1:43" hidden="1" outlineLevel="1" x14ac:dyDescent="0.2">
      <c r="A448" t="s">
        <v>2722</v>
      </c>
      <c r="B448" s="9" t="s">
        <v>1073</v>
      </c>
      <c r="C448" s="1">
        <f>SUM(N448:AE448)</f>
        <v>36</v>
      </c>
      <c r="D448" s="7">
        <f>RANK(N448,(N448:AE448))</f>
        <v>2</v>
      </c>
      <c r="E448" s="7">
        <f>RANK(O448,(N448:AE448))</f>
        <v>1</v>
      </c>
      <c r="F448" s="7">
        <f>IF(P448&gt;0,RANK(P448,(N448:AE448)),0)</f>
        <v>3</v>
      </c>
      <c r="G448" s="1">
        <f>MAX(N448:P448)-LARGE(N448:P448,2)</f>
        <v>25</v>
      </c>
      <c r="H448" s="2">
        <f>G448/C448</f>
        <v>0.69444444444444442</v>
      </c>
      <c r="I448" s="8"/>
      <c r="J448" s="2">
        <f>IF(C448=0,"-",N448/C448)</f>
        <v>0.1111111111111111</v>
      </c>
      <c r="K448" s="2">
        <f>IF(C448=0,"-",O448/C448)</f>
        <v>0.80555555555555558</v>
      </c>
      <c r="L448" s="2">
        <f>IF(C448=0,"-",P448/C448)</f>
        <v>8.3333333333333329E-2</v>
      </c>
      <c r="M448" s="2">
        <f>IF(C448=0,"-",(1-J448-K448-L448))</f>
        <v>-6.9388939039072284E-17</v>
      </c>
      <c r="N448" s="1">
        <v>4</v>
      </c>
      <c r="O448" s="1">
        <v>29</v>
      </c>
      <c r="P448" s="1">
        <v>3</v>
      </c>
      <c r="W448" s="1">
        <v>0</v>
      </c>
      <c r="AG448" t="str">
        <f t="shared" si="127"/>
        <v>Mattamiscontis</v>
      </c>
      <c r="AH448" t="s">
        <v>2417</v>
      </c>
      <c r="AI448">
        <v>2</v>
      </c>
      <c r="AK448" s="99">
        <v>23</v>
      </c>
      <c r="AL448" s="97">
        <v>19</v>
      </c>
      <c r="AN448" s="96">
        <v>44250</v>
      </c>
      <c r="AO448" s="96">
        <f t="shared" si="132"/>
        <v>23019</v>
      </c>
      <c r="AP448" t="s">
        <v>408</v>
      </c>
      <c r="AQ448">
        <f t="shared" si="138"/>
        <v>2344250</v>
      </c>
    </row>
    <row r="449" spans="1:43" hidden="1" outlineLevel="1" x14ac:dyDescent="0.2">
      <c r="A449" t="s">
        <v>876</v>
      </c>
      <c r="B449" s="9" t="s">
        <v>1073</v>
      </c>
      <c r="C449" s="1">
        <f>SUM(N449:AE449)</f>
        <v>284</v>
      </c>
      <c r="D449" s="7">
        <f>RANK(N449,(N449:AE449))</f>
        <v>2</v>
      </c>
      <c r="E449" s="7">
        <f>RANK(O449,(N449:AE449))</f>
        <v>1</v>
      </c>
      <c r="F449" s="7">
        <f>IF(P449&gt;0,RANK(P449,(N449:AE449)),0)</f>
        <v>3</v>
      </c>
      <c r="G449" s="1">
        <f>MAX(N449:P449)-LARGE(N449:P449,2)</f>
        <v>62</v>
      </c>
      <c r="H449" s="2">
        <f>G449/C449</f>
        <v>0.21830985915492956</v>
      </c>
      <c r="I449" s="8"/>
      <c r="J449" s="2">
        <f>IF(C449=0,"-",N449/C449)</f>
        <v>0.34859154929577463</v>
      </c>
      <c r="K449" s="2">
        <f>IF(C449=0,"-",O449/C449)</f>
        <v>0.56690140845070425</v>
      </c>
      <c r="L449" s="2">
        <f>IF(C449=0,"-",P449/C449)</f>
        <v>8.4507042253521125E-2</v>
      </c>
      <c r="M449" s="2">
        <f>IF(C449=0,"-",(1-J449-K449-L449))</f>
        <v>0</v>
      </c>
      <c r="N449" s="1">
        <v>99</v>
      </c>
      <c r="O449" s="1">
        <v>161</v>
      </c>
      <c r="P449" s="1">
        <v>24</v>
      </c>
      <c r="W449" s="1">
        <v>0</v>
      </c>
      <c r="AG449" t="str">
        <f t="shared" si="127"/>
        <v>Mattawamkeag</v>
      </c>
      <c r="AH449" t="s">
        <v>2417</v>
      </c>
      <c r="AI449">
        <v>2</v>
      </c>
      <c r="AK449" s="99">
        <v>23</v>
      </c>
      <c r="AL449" s="97">
        <v>19</v>
      </c>
      <c r="AM449" s="97">
        <v>200</v>
      </c>
      <c r="AN449" s="96">
        <v>44270</v>
      </c>
      <c r="AO449" s="96">
        <f t="shared" si="132"/>
        <v>23019</v>
      </c>
      <c r="AP449" t="s">
        <v>1274</v>
      </c>
      <c r="AQ449">
        <f t="shared" si="138"/>
        <v>2344270</v>
      </c>
    </row>
    <row r="450" spans="1:43" hidden="1" outlineLevel="1" x14ac:dyDescent="0.2">
      <c r="A450" t="s">
        <v>877</v>
      </c>
      <c r="B450" s="9" t="s">
        <v>1073</v>
      </c>
      <c r="C450" s="1">
        <f t="shared" ref="C450:C511" si="139">SUM(N450:AE450)</f>
        <v>44</v>
      </c>
      <c r="D450" s="7">
        <f t="shared" si="133"/>
        <v>2</v>
      </c>
      <c r="E450" s="7">
        <f t="shared" si="134"/>
        <v>1</v>
      </c>
      <c r="F450" s="7">
        <f t="shared" si="135"/>
        <v>3</v>
      </c>
      <c r="G450" s="1">
        <f t="shared" si="136"/>
        <v>13</v>
      </c>
      <c r="H450" s="2">
        <f t="shared" si="137"/>
        <v>0.29545454545454547</v>
      </c>
      <c r="I450" s="8"/>
      <c r="J450" s="2">
        <f t="shared" si="128"/>
        <v>0.34090909090909088</v>
      </c>
      <c r="K450" s="2">
        <f t="shared" si="129"/>
        <v>0.63636363636363635</v>
      </c>
      <c r="L450" s="2">
        <f t="shared" si="130"/>
        <v>2.2727272727272728E-2</v>
      </c>
      <c r="M450" s="2">
        <f t="shared" si="131"/>
        <v>9.0205620750793969E-17</v>
      </c>
      <c r="N450" s="1">
        <v>15</v>
      </c>
      <c r="O450" s="1">
        <v>28</v>
      </c>
      <c r="P450" s="1">
        <v>1</v>
      </c>
      <c r="W450" s="1">
        <v>0</v>
      </c>
      <c r="AG450" t="str">
        <f t="shared" ref="AG450:AG514" si="140">A450</f>
        <v>Maxfield</v>
      </c>
      <c r="AH450" t="s">
        <v>2417</v>
      </c>
      <c r="AI450">
        <v>2</v>
      </c>
      <c r="AK450" s="99">
        <v>23</v>
      </c>
      <c r="AL450" s="97">
        <v>19</v>
      </c>
      <c r="AM450" s="97">
        <v>205</v>
      </c>
      <c r="AN450" s="96">
        <v>44340</v>
      </c>
      <c r="AO450" s="96">
        <f t="shared" si="132"/>
        <v>23019</v>
      </c>
      <c r="AP450" t="s">
        <v>1274</v>
      </c>
      <c r="AQ450">
        <f t="shared" si="138"/>
        <v>2344340</v>
      </c>
    </row>
    <row r="451" spans="1:43" hidden="1" outlineLevel="1" x14ac:dyDescent="0.2">
      <c r="A451" t="s">
        <v>1869</v>
      </c>
      <c r="B451" s="9" t="s">
        <v>1073</v>
      </c>
      <c r="C451" s="1">
        <f t="shared" si="139"/>
        <v>1251</v>
      </c>
      <c r="D451" s="7">
        <f t="shared" si="133"/>
        <v>2</v>
      </c>
      <c r="E451" s="7">
        <f t="shared" si="134"/>
        <v>1</v>
      </c>
      <c r="F451" s="7">
        <f t="shared" si="135"/>
        <v>3</v>
      </c>
      <c r="G451" s="1">
        <f t="shared" si="136"/>
        <v>220</v>
      </c>
      <c r="H451" s="2">
        <f t="shared" si="137"/>
        <v>0.17585931254996004</v>
      </c>
      <c r="I451" s="8"/>
      <c r="J451" s="2">
        <f t="shared" si="128"/>
        <v>0.35971223021582732</v>
      </c>
      <c r="K451" s="2">
        <f t="shared" si="129"/>
        <v>0.53557154276578733</v>
      </c>
      <c r="L451" s="2">
        <f t="shared" si="130"/>
        <v>0.10391686650679456</v>
      </c>
      <c r="M451" s="2">
        <f t="shared" si="131"/>
        <v>7.9936051159078259E-4</v>
      </c>
      <c r="N451" s="1">
        <v>450</v>
      </c>
      <c r="O451" s="1">
        <v>670</v>
      </c>
      <c r="P451" s="1">
        <v>130</v>
      </c>
      <c r="W451" s="1">
        <v>1</v>
      </c>
      <c r="AG451" t="str">
        <f t="shared" si="140"/>
        <v>Mechanic Falls</v>
      </c>
      <c r="AH451" t="s">
        <v>2243</v>
      </c>
      <c r="AI451">
        <v>2</v>
      </c>
      <c r="AK451" s="99">
        <v>23</v>
      </c>
      <c r="AL451" s="97">
        <v>1</v>
      </c>
      <c r="AM451" s="97">
        <v>45</v>
      </c>
      <c r="AN451" s="96">
        <v>44585</v>
      </c>
      <c r="AO451" s="96">
        <f t="shared" si="132"/>
        <v>23001</v>
      </c>
      <c r="AP451" t="s">
        <v>1274</v>
      </c>
      <c r="AQ451">
        <f t="shared" si="138"/>
        <v>2344585</v>
      </c>
    </row>
    <row r="452" spans="1:43" hidden="1" outlineLevel="1" x14ac:dyDescent="0.2">
      <c r="A452" t="s">
        <v>1541</v>
      </c>
      <c r="B452" s="9" t="s">
        <v>1073</v>
      </c>
      <c r="C452" s="1">
        <f t="shared" si="139"/>
        <v>90</v>
      </c>
      <c r="D452" s="7">
        <f t="shared" si="133"/>
        <v>2</v>
      </c>
      <c r="E452" s="7">
        <f t="shared" si="134"/>
        <v>1</v>
      </c>
      <c r="F452" s="7">
        <f t="shared" si="135"/>
        <v>3</v>
      </c>
      <c r="G452" s="1">
        <f t="shared" si="136"/>
        <v>26</v>
      </c>
      <c r="H452" s="2">
        <f t="shared" si="137"/>
        <v>0.28888888888888886</v>
      </c>
      <c r="I452" s="8"/>
      <c r="J452" s="2">
        <f t="shared" si="128"/>
        <v>0.32222222222222224</v>
      </c>
      <c r="K452" s="2">
        <f t="shared" si="129"/>
        <v>0.61111111111111116</v>
      </c>
      <c r="L452" s="2">
        <f t="shared" si="130"/>
        <v>6.6666666666666666E-2</v>
      </c>
      <c r="M452" s="2">
        <f t="shared" si="131"/>
        <v>-1.3877787807814457E-17</v>
      </c>
      <c r="N452" s="1">
        <v>29</v>
      </c>
      <c r="O452" s="1">
        <v>55</v>
      </c>
      <c r="P452" s="1">
        <v>6</v>
      </c>
      <c r="W452" s="1">
        <v>0</v>
      </c>
      <c r="AG452" t="str">
        <f t="shared" si="140"/>
        <v>Meddybemps</v>
      </c>
      <c r="AH452" t="s">
        <v>257</v>
      </c>
      <c r="AI452">
        <v>2</v>
      </c>
      <c r="AK452" s="99">
        <v>23</v>
      </c>
      <c r="AL452" s="97">
        <v>29</v>
      </c>
      <c r="AM452" s="97">
        <v>145</v>
      </c>
      <c r="AN452" s="96">
        <v>44760</v>
      </c>
      <c r="AO452" s="96">
        <f t="shared" si="132"/>
        <v>23029</v>
      </c>
      <c r="AP452" t="s">
        <v>1274</v>
      </c>
      <c r="AQ452">
        <f t="shared" si="138"/>
        <v>2344760</v>
      </c>
    </row>
    <row r="453" spans="1:43" hidden="1" outlineLevel="1" x14ac:dyDescent="0.2">
      <c r="A453" t="s">
        <v>2127</v>
      </c>
      <c r="B453" s="9" t="s">
        <v>1073</v>
      </c>
      <c r="C453" s="1">
        <f t="shared" si="139"/>
        <v>105</v>
      </c>
      <c r="D453" s="7">
        <f t="shared" si="133"/>
        <v>2</v>
      </c>
      <c r="E453" s="7">
        <f t="shared" si="134"/>
        <v>1</v>
      </c>
      <c r="F453" s="7">
        <f t="shared" si="135"/>
        <v>3</v>
      </c>
      <c r="G453" s="1">
        <f t="shared" si="136"/>
        <v>25</v>
      </c>
      <c r="H453" s="2">
        <f t="shared" si="137"/>
        <v>0.23809523809523808</v>
      </c>
      <c r="I453" s="8"/>
      <c r="J453" s="2">
        <f t="shared" si="128"/>
        <v>0.33333333333333331</v>
      </c>
      <c r="K453" s="2">
        <f t="shared" si="129"/>
        <v>0.5714285714285714</v>
      </c>
      <c r="L453" s="2">
        <f t="shared" si="130"/>
        <v>9.5238095238095233E-2</v>
      </c>
      <c r="M453" s="2">
        <f t="shared" si="131"/>
        <v>1.1102230246251565E-16</v>
      </c>
      <c r="N453" s="1">
        <v>35</v>
      </c>
      <c r="O453" s="1">
        <v>60</v>
      </c>
      <c r="P453" s="1">
        <v>10</v>
      </c>
      <c r="W453" s="1">
        <v>0</v>
      </c>
      <c r="AG453" t="str">
        <f t="shared" si="140"/>
        <v>Medford</v>
      </c>
      <c r="AH453" t="s">
        <v>1515</v>
      </c>
      <c r="AI453">
        <v>2</v>
      </c>
      <c r="AK453" s="99">
        <v>23</v>
      </c>
      <c r="AL453" s="97">
        <v>21</v>
      </c>
      <c r="AM453" s="97">
        <v>62</v>
      </c>
      <c r="AN453" s="96">
        <v>44830</v>
      </c>
      <c r="AO453" s="96">
        <f t="shared" si="132"/>
        <v>23021</v>
      </c>
      <c r="AP453" t="s">
        <v>1274</v>
      </c>
      <c r="AQ453">
        <f t="shared" si="138"/>
        <v>2344830</v>
      </c>
    </row>
    <row r="454" spans="1:43" hidden="1" outlineLevel="1" x14ac:dyDescent="0.2">
      <c r="A454" t="s">
        <v>2128</v>
      </c>
      <c r="B454" s="9" t="s">
        <v>1073</v>
      </c>
      <c r="C454" s="1">
        <f t="shared" si="139"/>
        <v>553</v>
      </c>
      <c r="D454" s="7">
        <f t="shared" si="133"/>
        <v>2</v>
      </c>
      <c r="E454" s="7">
        <f t="shared" si="134"/>
        <v>1</v>
      </c>
      <c r="F454" s="7">
        <f t="shared" si="135"/>
        <v>3</v>
      </c>
      <c r="G454" s="1">
        <f t="shared" si="136"/>
        <v>156</v>
      </c>
      <c r="H454" s="2">
        <f t="shared" si="137"/>
        <v>0.28209764918625679</v>
      </c>
      <c r="I454" s="8"/>
      <c r="J454" s="2">
        <f t="shared" si="128"/>
        <v>0.32549728752260398</v>
      </c>
      <c r="K454" s="2">
        <f t="shared" si="129"/>
        <v>0.60759493670886078</v>
      </c>
      <c r="L454" s="2">
        <f t="shared" si="130"/>
        <v>6.6907775768535266E-2</v>
      </c>
      <c r="M454" s="2">
        <f t="shared" si="131"/>
        <v>-2.7755575615628914E-17</v>
      </c>
      <c r="N454" s="1">
        <v>180</v>
      </c>
      <c r="O454" s="1">
        <v>336</v>
      </c>
      <c r="P454" s="1">
        <v>37</v>
      </c>
      <c r="W454" s="1">
        <v>0</v>
      </c>
      <c r="AG454" t="str">
        <f t="shared" si="140"/>
        <v>Medway</v>
      </c>
      <c r="AH454" t="s">
        <v>2417</v>
      </c>
      <c r="AI454">
        <v>2</v>
      </c>
      <c r="AK454" s="99">
        <v>23</v>
      </c>
      <c r="AL454" s="97">
        <v>19</v>
      </c>
      <c r="AM454" s="97">
        <v>210</v>
      </c>
      <c r="AN454" s="96">
        <v>45005</v>
      </c>
      <c r="AO454" s="96">
        <f t="shared" si="132"/>
        <v>23019</v>
      </c>
      <c r="AP454" t="s">
        <v>1274</v>
      </c>
      <c r="AQ454">
        <f t="shared" si="138"/>
        <v>2345005</v>
      </c>
    </row>
    <row r="455" spans="1:43" hidden="1" outlineLevel="1" x14ac:dyDescent="0.2">
      <c r="A455" t="s">
        <v>99</v>
      </c>
      <c r="B455" s="9" t="s">
        <v>1073</v>
      </c>
      <c r="C455" s="1">
        <f t="shared" si="139"/>
        <v>365</v>
      </c>
      <c r="D455" s="7">
        <f t="shared" si="133"/>
        <v>2</v>
      </c>
      <c r="E455" s="7">
        <f t="shared" si="134"/>
        <v>1</v>
      </c>
      <c r="F455" s="7">
        <f t="shared" si="135"/>
        <v>3</v>
      </c>
      <c r="G455" s="1">
        <f t="shared" si="136"/>
        <v>37</v>
      </c>
      <c r="H455" s="2">
        <f t="shared" si="137"/>
        <v>0.10136986301369863</v>
      </c>
      <c r="I455" s="8"/>
      <c r="J455" s="2">
        <f t="shared" si="128"/>
        <v>0.42465753424657532</v>
      </c>
      <c r="K455" s="2">
        <f t="shared" si="129"/>
        <v>0.52602739726027392</v>
      </c>
      <c r="L455" s="2">
        <f t="shared" si="130"/>
        <v>4.6575342465753428E-2</v>
      </c>
      <c r="M455" s="2">
        <f t="shared" si="131"/>
        <v>2.7397260273973878E-3</v>
      </c>
      <c r="N455" s="1">
        <v>155</v>
      </c>
      <c r="O455" s="1">
        <v>192</v>
      </c>
      <c r="P455" s="1">
        <v>17</v>
      </c>
      <c r="W455" s="1">
        <v>1</v>
      </c>
      <c r="AG455" t="str">
        <f t="shared" si="140"/>
        <v>Mercer</v>
      </c>
      <c r="AH455" t="s">
        <v>1616</v>
      </c>
      <c r="AI455">
        <v>2</v>
      </c>
      <c r="AK455" s="99">
        <v>23</v>
      </c>
      <c r="AL455" s="97">
        <v>25</v>
      </c>
      <c r="AM455" s="97">
        <v>90</v>
      </c>
      <c r="AN455" s="96">
        <v>45110</v>
      </c>
      <c r="AO455" s="96">
        <f t="shared" si="132"/>
        <v>23025</v>
      </c>
      <c r="AP455" t="s">
        <v>1274</v>
      </c>
      <c r="AQ455">
        <f t="shared" si="138"/>
        <v>2345110</v>
      </c>
    </row>
    <row r="456" spans="1:43" hidden="1" outlineLevel="1" x14ac:dyDescent="0.2">
      <c r="A456" t="s">
        <v>1832</v>
      </c>
      <c r="B456" s="9" t="s">
        <v>1073</v>
      </c>
      <c r="C456" s="1">
        <f t="shared" si="139"/>
        <v>91</v>
      </c>
      <c r="D456" s="7">
        <f t="shared" si="133"/>
        <v>2</v>
      </c>
      <c r="E456" s="7">
        <f t="shared" si="134"/>
        <v>1</v>
      </c>
      <c r="F456" s="7">
        <f t="shared" si="135"/>
        <v>3</v>
      </c>
      <c r="G456" s="1">
        <f t="shared" si="136"/>
        <v>27</v>
      </c>
      <c r="H456" s="2">
        <f t="shared" si="137"/>
        <v>0.2967032967032967</v>
      </c>
      <c r="I456" s="8"/>
      <c r="J456" s="2">
        <f t="shared" si="128"/>
        <v>0.32967032967032966</v>
      </c>
      <c r="K456" s="2">
        <f t="shared" si="129"/>
        <v>0.62637362637362637</v>
      </c>
      <c r="L456" s="2">
        <f t="shared" si="130"/>
        <v>4.3956043956043959E-2</v>
      </c>
      <c r="M456" s="2">
        <f t="shared" si="131"/>
        <v>6.2450045135165055E-17</v>
      </c>
      <c r="N456" s="1">
        <v>30</v>
      </c>
      <c r="O456" s="1">
        <v>57</v>
      </c>
      <c r="P456" s="1">
        <v>4</v>
      </c>
      <c r="W456" s="1">
        <v>0</v>
      </c>
      <c r="AG456" t="str">
        <f t="shared" si="140"/>
        <v>Merrill</v>
      </c>
      <c r="AH456" t="s">
        <v>872</v>
      </c>
      <c r="AI456">
        <v>2</v>
      </c>
      <c r="AK456" s="99">
        <v>23</v>
      </c>
      <c r="AL456" s="97">
        <v>3</v>
      </c>
      <c r="AM456" s="97">
        <v>205</v>
      </c>
      <c r="AN456" s="96">
        <v>45180</v>
      </c>
      <c r="AO456" s="96">
        <f t="shared" si="132"/>
        <v>23003</v>
      </c>
      <c r="AP456" t="s">
        <v>1274</v>
      </c>
      <c r="AQ456">
        <f t="shared" si="138"/>
        <v>2345180</v>
      </c>
    </row>
    <row r="457" spans="1:43" hidden="1" outlineLevel="1" x14ac:dyDescent="0.2">
      <c r="A457" t="s">
        <v>495</v>
      </c>
      <c r="B457" s="9" t="s">
        <v>1073</v>
      </c>
      <c r="C457" s="1">
        <f t="shared" si="139"/>
        <v>977</v>
      </c>
      <c r="D457" s="7">
        <f t="shared" si="133"/>
        <v>1</v>
      </c>
      <c r="E457" s="7">
        <f t="shared" si="134"/>
        <v>2</v>
      </c>
      <c r="F457" s="7">
        <f t="shared" si="135"/>
        <v>3</v>
      </c>
      <c r="G457" s="1">
        <f t="shared" si="136"/>
        <v>61</v>
      </c>
      <c r="H457" s="2">
        <f t="shared" si="137"/>
        <v>6.2436028659160696E-2</v>
      </c>
      <c r="I457" s="8"/>
      <c r="J457" s="2">
        <f t="shared" si="128"/>
        <v>0.48515864892528149</v>
      </c>
      <c r="K457" s="2">
        <f t="shared" si="129"/>
        <v>0.42272262026612079</v>
      </c>
      <c r="L457" s="2">
        <f t="shared" si="130"/>
        <v>9.2118730808597754E-2</v>
      </c>
      <c r="M457" s="2">
        <f t="shared" si="131"/>
        <v>-2.7755575615628914E-17</v>
      </c>
      <c r="N457" s="1">
        <v>474</v>
      </c>
      <c r="O457" s="1">
        <v>413</v>
      </c>
      <c r="P457" s="1">
        <v>90</v>
      </c>
      <c r="W457" s="1">
        <v>0</v>
      </c>
      <c r="AG457" t="str">
        <f t="shared" si="140"/>
        <v>Mexico</v>
      </c>
      <c r="AH457" t="s">
        <v>976</v>
      </c>
      <c r="AI457">
        <v>2</v>
      </c>
      <c r="AK457" s="99">
        <v>23</v>
      </c>
      <c r="AL457" s="97">
        <v>17</v>
      </c>
      <c r="AM457" s="97">
        <v>95</v>
      </c>
      <c r="AN457" s="96">
        <v>45285</v>
      </c>
      <c r="AO457" s="96">
        <f t="shared" si="132"/>
        <v>23017</v>
      </c>
      <c r="AP457" t="s">
        <v>1274</v>
      </c>
      <c r="AQ457">
        <f t="shared" si="138"/>
        <v>2345285</v>
      </c>
    </row>
    <row r="458" spans="1:43" hidden="1" outlineLevel="1" x14ac:dyDescent="0.2">
      <c r="A458" t="s">
        <v>496</v>
      </c>
      <c r="B458" s="9" t="s">
        <v>1073</v>
      </c>
      <c r="C458" s="1">
        <f t="shared" si="139"/>
        <v>508</v>
      </c>
      <c r="D458" s="7">
        <f t="shared" si="133"/>
        <v>2</v>
      </c>
      <c r="E458" s="7">
        <f t="shared" si="134"/>
        <v>1</v>
      </c>
      <c r="F458" s="7">
        <f t="shared" si="135"/>
        <v>3</v>
      </c>
      <c r="G458" s="1">
        <f t="shared" si="136"/>
        <v>2</v>
      </c>
      <c r="H458" s="2">
        <f t="shared" si="137"/>
        <v>3.937007874015748E-3</v>
      </c>
      <c r="I458" s="8"/>
      <c r="J458" s="2">
        <f t="shared" si="128"/>
        <v>0.47047244094488189</v>
      </c>
      <c r="K458" s="2">
        <f t="shared" si="129"/>
        <v>0.47440944881889763</v>
      </c>
      <c r="L458" s="2">
        <f t="shared" si="130"/>
        <v>5.1181102362204724E-2</v>
      </c>
      <c r="M458" s="2">
        <f t="shared" si="131"/>
        <v>3.9370078740157063E-3</v>
      </c>
      <c r="N458" s="1">
        <v>239</v>
      </c>
      <c r="O458" s="1">
        <v>241</v>
      </c>
      <c r="P458" s="1">
        <v>26</v>
      </c>
      <c r="W458" s="1">
        <v>2</v>
      </c>
      <c r="AG458" t="str">
        <f t="shared" si="140"/>
        <v>Milbridge</v>
      </c>
      <c r="AH458" t="s">
        <v>257</v>
      </c>
      <c r="AI458">
        <v>2</v>
      </c>
      <c r="AK458" s="99">
        <v>23</v>
      </c>
      <c r="AL458" s="97">
        <v>29</v>
      </c>
      <c r="AM458" s="97">
        <v>150</v>
      </c>
      <c r="AN458" s="96">
        <v>45600</v>
      </c>
      <c r="AO458" s="96">
        <f t="shared" si="132"/>
        <v>23029</v>
      </c>
      <c r="AP458" t="s">
        <v>1274</v>
      </c>
      <c r="AQ458">
        <f t="shared" si="138"/>
        <v>2345600</v>
      </c>
    </row>
    <row r="459" spans="1:43" hidden="1" outlineLevel="1" x14ac:dyDescent="0.2">
      <c r="A459" t="s">
        <v>753</v>
      </c>
      <c r="B459" s="9" t="s">
        <v>1073</v>
      </c>
      <c r="C459" s="1">
        <f t="shared" si="139"/>
        <v>1399</v>
      </c>
      <c r="D459" s="7">
        <f t="shared" si="133"/>
        <v>1</v>
      </c>
      <c r="E459" s="7">
        <f t="shared" si="134"/>
        <v>2</v>
      </c>
      <c r="F459" s="7">
        <f t="shared" si="135"/>
        <v>3</v>
      </c>
      <c r="G459" s="1">
        <f t="shared" si="136"/>
        <v>59</v>
      </c>
      <c r="H459" s="2">
        <f t="shared" si="137"/>
        <v>4.2172980700500358E-2</v>
      </c>
      <c r="I459" s="8"/>
      <c r="J459" s="2">
        <f t="shared" si="128"/>
        <v>0.49106504646175841</v>
      </c>
      <c r="K459" s="2">
        <f t="shared" si="129"/>
        <v>0.44889206576125806</v>
      </c>
      <c r="L459" s="2">
        <f t="shared" si="130"/>
        <v>6.0042887776983557E-2</v>
      </c>
      <c r="M459" s="2">
        <f t="shared" si="131"/>
        <v>-3.4694469519536142E-17</v>
      </c>
      <c r="N459" s="1">
        <v>687</v>
      </c>
      <c r="O459" s="1">
        <v>628</v>
      </c>
      <c r="P459" s="1">
        <v>84</v>
      </c>
      <c r="W459" s="1">
        <v>0</v>
      </c>
      <c r="AG459" t="str">
        <f t="shared" si="140"/>
        <v>Milford</v>
      </c>
      <c r="AH459" t="s">
        <v>2417</v>
      </c>
      <c r="AI459">
        <v>2</v>
      </c>
      <c r="AK459" s="99">
        <v>23</v>
      </c>
      <c r="AL459" s="97">
        <v>19</v>
      </c>
      <c r="AM459" s="97">
        <v>215</v>
      </c>
      <c r="AN459" s="96">
        <v>45670</v>
      </c>
      <c r="AO459" s="96">
        <f t="shared" si="132"/>
        <v>23019</v>
      </c>
      <c r="AP459" t="s">
        <v>1274</v>
      </c>
      <c r="AQ459">
        <f t="shared" si="138"/>
        <v>2345670</v>
      </c>
    </row>
    <row r="460" spans="1:43" hidden="1" outlineLevel="1" x14ac:dyDescent="0.2">
      <c r="A460" t="s">
        <v>494</v>
      </c>
      <c r="B460" s="9" t="s">
        <v>1073</v>
      </c>
      <c r="C460" s="1">
        <f t="shared" si="139"/>
        <v>1828</v>
      </c>
      <c r="D460" s="7">
        <f t="shared" si="133"/>
        <v>2</v>
      </c>
      <c r="E460" s="7">
        <f t="shared" si="134"/>
        <v>1</v>
      </c>
      <c r="F460" s="7">
        <f t="shared" si="135"/>
        <v>3</v>
      </c>
      <c r="G460" s="1">
        <f t="shared" si="136"/>
        <v>13</v>
      </c>
      <c r="H460" s="2">
        <f t="shared" si="137"/>
        <v>7.1115973741794312E-3</v>
      </c>
      <c r="I460" s="8"/>
      <c r="J460" s="2">
        <f t="shared" si="128"/>
        <v>0.45951859956236324</v>
      </c>
      <c r="K460" s="2">
        <f t="shared" si="129"/>
        <v>0.46663019693654267</v>
      </c>
      <c r="L460" s="2">
        <f t="shared" si="130"/>
        <v>7.3851203501094087E-2</v>
      </c>
      <c r="M460" s="2">
        <f t="shared" si="131"/>
        <v>5.5511151231257827E-17</v>
      </c>
      <c r="N460" s="1">
        <v>840</v>
      </c>
      <c r="O460" s="1">
        <v>853</v>
      </c>
      <c r="P460" s="1">
        <v>135</v>
      </c>
      <c r="W460" s="1">
        <v>0</v>
      </c>
      <c r="AG460" t="str">
        <f t="shared" si="140"/>
        <v>Millinocket</v>
      </c>
      <c r="AH460" t="s">
        <v>2417</v>
      </c>
      <c r="AI460">
        <v>2</v>
      </c>
      <c r="AK460" s="99">
        <v>23</v>
      </c>
      <c r="AL460" s="97">
        <v>19</v>
      </c>
      <c r="AM460" s="97">
        <v>220</v>
      </c>
      <c r="AN460" s="96">
        <v>45810</v>
      </c>
      <c r="AO460" s="96">
        <f t="shared" si="132"/>
        <v>23019</v>
      </c>
      <c r="AP460" t="s">
        <v>1274</v>
      </c>
      <c r="AQ460">
        <f t="shared" si="138"/>
        <v>2345810</v>
      </c>
    </row>
    <row r="461" spans="1:43" hidden="1" outlineLevel="1" x14ac:dyDescent="0.2">
      <c r="A461" t="s">
        <v>758</v>
      </c>
      <c r="B461" s="9" t="s">
        <v>1073</v>
      </c>
      <c r="C461" s="1">
        <f t="shared" si="139"/>
        <v>869</v>
      </c>
      <c r="D461" s="7">
        <f t="shared" si="133"/>
        <v>2</v>
      </c>
      <c r="E461" s="7">
        <f t="shared" si="134"/>
        <v>1</v>
      </c>
      <c r="F461" s="7">
        <f t="shared" si="135"/>
        <v>3</v>
      </c>
      <c r="G461" s="1">
        <f t="shared" si="136"/>
        <v>108</v>
      </c>
      <c r="H461" s="2">
        <f t="shared" si="137"/>
        <v>0.12428078250863062</v>
      </c>
      <c r="I461" s="8"/>
      <c r="J461" s="2">
        <f t="shared" si="128"/>
        <v>0.40736478711162255</v>
      </c>
      <c r="K461" s="2">
        <f t="shared" si="129"/>
        <v>0.53164556962025311</v>
      </c>
      <c r="L461" s="2">
        <f t="shared" si="130"/>
        <v>6.0989643268124283E-2</v>
      </c>
      <c r="M461" s="2">
        <f t="shared" si="131"/>
        <v>0</v>
      </c>
      <c r="N461" s="1">
        <v>354</v>
      </c>
      <c r="O461" s="1">
        <v>462</v>
      </c>
      <c r="P461" s="1">
        <v>53</v>
      </c>
      <c r="W461" s="1">
        <v>0</v>
      </c>
      <c r="AG461" t="str">
        <f t="shared" si="140"/>
        <v>Milo</v>
      </c>
      <c r="AH461" t="s">
        <v>1515</v>
      </c>
      <c r="AI461">
        <v>2</v>
      </c>
      <c r="AK461" s="99">
        <v>23</v>
      </c>
      <c r="AL461" s="97">
        <v>21</v>
      </c>
      <c r="AM461" s="97">
        <v>65</v>
      </c>
      <c r="AN461" s="96">
        <v>46020</v>
      </c>
      <c r="AO461" s="96">
        <f t="shared" si="132"/>
        <v>23021</v>
      </c>
      <c r="AP461" t="s">
        <v>1274</v>
      </c>
      <c r="AQ461">
        <f t="shared" si="138"/>
        <v>2346020</v>
      </c>
    </row>
    <row r="462" spans="1:43" hidden="1" outlineLevel="1" x14ac:dyDescent="0.2">
      <c r="A462" t="s">
        <v>2121</v>
      </c>
      <c r="B462" s="9" t="s">
        <v>1073</v>
      </c>
      <c r="C462" s="1">
        <f t="shared" si="139"/>
        <v>63</v>
      </c>
      <c r="D462" s="7">
        <f t="shared" si="133"/>
        <v>2</v>
      </c>
      <c r="E462" s="7">
        <f t="shared" si="134"/>
        <v>1</v>
      </c>
      <c r="F462" s="7">
        <f t="shared" si="135"/>
        <v>3</v>
      </c>
      <c r="G462" s="1">
        <f t="shared" si="136"/>
        <v>14</v>
      </c>
      <c r="H462" s="2">
        <f t="shared" si="137"/>
        <v>0.22222222222222221</v>
      </c>
      <c r="I462" s="8"/>
      <c r="J462" s="2">
        <f t="shared" si="128"/>
        <v>0.33333333333333331</v>
      </c>
      <c r="K462" s="2">
        <f t="shared" si="129"/>
        <v>0.55555555555555558</v>
      </c>
      <c r="L462" s="2">
        <f t="shared" si="130"/>
        <v>0.1111111111111111</v>
      </c>
      <c r="M462" s="2">
        <f t="shared" si="131"/>
        <v>5.5511151231257827E-17</v>
      </c>
      <c r="N462" s="1">
        <v>21</v>
      </c>
      <c r="O462" s="1">
        <v>35</v>
      </c>
      <c r="P462" s="1">
        <v>7</v>
      </c>
      <c r="W462" s="1">
        <v>0</v>
      </c>
      <c r="AG462" t="str">
        <f>A462</f>
        <v>Milton</v>
      </c>
      <c r="AH462" t="s">
        <v>976</v>
      </c>
      <c r="AI462">
        <v>2</v>
      </c>
      <c r="AK462" s="99">
        <v>23</v>
      </c>
      <c r="AL462" s="97">
        <v>17</v>
      </c>
      <c r="AM462" s="97">
        <v>97</v>
      </c>
      <c r="AN462" s="96">
        <v>46105</v>
      </c>
      <c r="AO462" s="96">
        <f t="shared" si="132"/>
        <v>23017</v>
      </c>
      <c r="AP462" t="s">
        <v>408</v>
      </c>
      <c r="AQ462">
        <f t="shared" si="138"/>
        <v>2346105</v>
      </c>
    </row>
    <row r="463" spans="1:43" hidden="1" outlineLevel="1" x14ac:dyDescent="0.2">
      <c r="A463" t="s">
        <v>484</v>
      </c>
      <c r="B463" s="9" t="s">
        <v>1073</v>
      </c>
      <c r="C463" s="1">
        <f t="shared" si="139"/>
        <v>1362</v>
      </c>
      <c r="D463" s="7">
        <f t="shared" si="133"/>
        <v>2</v>
      </c>
      <c r="E463" s="7">
        <f t="shared" si="134"/>
        <v>1</v>
      </c>
      <c r="F463" s="7">
        <f t="shared" si="135"/>
        <v>3</v>
      </c>
      <c r="G463" s="1">
        <f t="shared" si="136"/>
        <v>386</v>
      </c>
      <c r="H463" s="2">
        <f t="shared" si="137"/>
        <v>0.28340675477239352</v>
      </c>
      <c r="I463" s="8"/>
      <c r="J463" s="2">
        <f t="shared" si="128"/>
        <v>0.32672540381791482</v>
      </c>
      <c r="K463" s="2">
        <f t="shared" si="129"/>
        <v>0.61013215859030834</v>
      </c>
      <c r="L463" s="2">
        <f t="shared" si="130"/>
        <v>6.3142437591776804E-2</v>
      </c>
      <c r="M463" s="2">
        <f t="shared" si="131"/>
        <v>4.163336342344337E-17</v>
      </c>
      <c r="N463" s="1">
        <v>445</v>
      </c>
      <c r="O463" s="1">
        <v>831</v>
      </c>
      <c r="P463" s="1">
        <v>86</v>
      </c>
      <c r="W463" s="1">
        <v>0</v>
      </c>
      <c r="AG463" t="str">
        <f t="shared" si="140"/>
        <v>Minot</v>
      </c>
      <c r="AH463" t="s">
        <v>2243</v>
      </c>
      <c r="AI463">
        <v>2</v>
      </c>
      <c r="AK463" s="99">
        <v>23</v>
      </c>
      <c r="AL463" s="97">
        <v>1</v>
      </c>
      <c r="AM463" s="97">
        <v>50</v>
      </c>
      <c r="AN463" s="96">
        <v>46160</v>
      </c>
      <c r="AO463" s="96">
        <f t="shared" si="132"/>
        <v>23001</v>
      </c>
      <c r="AP463" t="s">
        <v>1274</v>
      </c>
      <c r="AQ463">
        <f t="shared" si="138"/>
        <v>2346160</v>
      </c>
    </row>
    <row r="464" spans="1:43" hidden="1" outlineLevel="1" x14ac:dyDescent="0.2">
      <c r="A464" t="s">
        <v>2723</v>
      </c>
      <c r="B464" s="9" t="s">
        <v>1073</v>
      </c>
      <c r="C464" s="1">
        <f>SUM(N464:AE464)</f>
        <v>26</v>
      </c>
      <c r="D464" s="7">
        <f>RANK(N464,(N464:AE464))</f>
        <v>1</v>
      </c>
      <c r="E464" s="7">
        <f>RANK(O464,(N464:AE464))</f>
        <v>2</v>
      </c>
      <c r="F464" s="7">
        <f>IF(P464&gt;0,RANK(P464,(N464:AE464)),0)</f>
        <v>3</v>
      </c>
      <c r="G464" s="1">
        <f>MAX(N464:P464)-LARGE(N464:P464,2)</f>
        <v>1</v>
      </c>
      <c r="H464" s="2">
        <f>G464/C464</f>
        <v>3.8461538461538464E-2</v>
      </c>
      <c r="I464" s="8"/>
      <c r="J464" s="2">
        <f>IF(C464=0,"-",N464/C464)</f>
        <v>0.5</v>
      </c>
      <c r="K464" s="2">
        <f>IF(C464=0,"-",O464/C464)</f>
        <v>0.46153846153846156</v>
      </c>
      <c r="L464" s="2">
        <f>IF(C464=0,"-",P464/C464)</f>
        <v>3.8461538461538464E-2</v>
      </c>
      <c r="M464" s="2">
        <f>IF(C464=0,"-",(1-J464-K464-L464))</f>
        <v>-2.7755575615628914E-17</v>
      </c>
      <c r="N464" s="1">
        <v>13</v>
      </c>
      <c r="O464" s="1">
        <v>12</v>
      </c>
      <c r="P464" s="1">
        <v>1</v>
      </c>
      <c r="W464" s="1">
        <v>0</v>
      </c>
      <c r="AG464" t="str">
        <f t="shared" si="140"/>
        <v>Molunkus</v>
      </c>
      <c r="AH464" t="s">
        <v>872</v>
      </c>
      <c r="AI464">
        <v>2</v>
      </c>
      <c r="AK464" s="99">
        <v>23</v>
      </c>
      <c r="AL464" s="97">
        <v>3</v>
      </c>
      <c r="AN464" s="96">
        <v>46280</v>
      </c>
      <c r="AO464" s="96">
        <f t="shared" si="132"/>
        <v>23003</v>
      </c>
      <c r="AP464" t="s">
        <v>408</v>
      </c>
      <c r="AQ464">
        <f t="shared" si="138"/>
        <v>2346280</v>
      </c>
    </row>
    <row r="465" spans="1:43" hidden="1" outlineLevel="1" x14ac:dyDescent="0.2">
      <c r="A465" t="s">
        <v>278</v>
      </c>
      <c r="B465" s="9" t="s">
        <v>1073</v>
      </c>
      <c r="C465" s="1">
        <f t="shared" si="139"/>
        <v>61</v>
      </c>
      <c r="D465" s="7">
        <f t="shared" si="133"/>
        <v>1</v>
      </c>
      <c r="E465" s="7">
        <f t="shared" si="134"/>
        <v>3</v>
      </c>
      <c r="F465" s="7">
        <f t="shared" si="135"/>
        <v>2</v>
      </c>
      <c r="G465" s="1">
        <f t="shared" si="136"/>
        <v>36</v>
      </c>
      <c r="H465" s="2">
        <f t="shared" si="137"/>
        <v>0.5901639344262295</v>
      </c>
      <c r="I465" s="8"/>
      <c r="J465" s="2">
        <f t="shared" si="128"/>
        <v>0.73770491803278693</v>
      </c>
      <c r="K465" s="2">
        <f t="shared" si="129"/>
        <v>0.11475409836065574</v>
      </c>
      <c r="L465" s="2">
        <f t="shared" si="130"/>
        <v>0.14754098360655737</v>
      </c>
      <c r="M465" s="2">
        <f t="shared" si="131"/>
        <v>-5.5511151231257827E-17</v>
      </c>
      <c r="N465" s="1">
        <v>45</v>
      </c>
      <c r="O465" s="1">
        <v>7</v>
      </c>
      <c r="P465" s="1">
        <v>9</v>
      </c>
      <c r="W465" s="1">
        <v>0</v>
      </c>
      <c r="AG465" t="str">
        <f t="shared" si="140"/>
        <v>Monhegan</v>
      </c>
      <c r="AH465" t="s">
        <v>600</v>
      </c>
      <c r="AI465">
        <v>1</v>
      </c>
      <c r="AK465" s="99">
        <v>23</v>
      </c>
      <c r="AL465" s="97">
        <v>15</v>
      </c>
      <c r="AM465" s="97">
        <v>55</v>
      </c>
      <c r="AN465" s="96">
        <v>46335</v>
      </c>
      <c r="AO465" s="96">
        <f t="shared" si="132"/>
        <v>23015</v>
      </c>
      <c r="AP465" t="s">
        <v>2522</v>
      </c>
      <c r="AQ465">
        <f t="shared" si="138"/>
        <v>2346335</v>
      </c>
    </row>
    <row r="466" spans="1:43" hidden="1" outlineLevel="1" x14ac:dyDescent="0.2">
      <c r="A466" t="s">
        <v>912</v>
      </c>
      <c r="B466" s="9" t="s">
        <v>1073</v>
      </c>
      <c r="C466" s="1">
        <f t="shared" si="139"/>
        <v>2017</v>
      </c>
      <c r="D466" s="7">
        <f t="shared" si="133"/>
        <v>2</v>
      </c>
      <c r="E466" s="7">
        <f t="shared" si="134"/>
        <v>1</v>
      </c>
      <c r="F466" s="7">
        <f t="shared" si="135"/>
        <v>3</v>
      </c>
      <c r="G466" s="1">
        <f t="shared" si="136"/>
        <v>226</v>
      </c>
      <c r="H466" s="2">
        <f t="shared" si="137"/>
        <v>0.11204759543877045</v>
      </c>
      <c r="I466" s="8"/>
      <c r="J466" s="2">
        <f t="shared" si="128"/>
        <v>0.40456122954883489</v>
      </c>
      <c r="K466" s="2">
        <f t="shared" si="129"/>
        <v>0.51660882498760541</v>
      </c>
      <c r="L466" s="2">
        <f t="shared" si="130"/>
        <v>7.8829945463559745E-2</v>
      </c>
      <c r="M466" s="2">
        <f t="shared" si="131"/>
        <v>-4.163336342344337E-17</v>
      </c>
      <c r="N466" s="1">
        <v>816</v>
      </c>
      <c r="O466" s="1">
        <v>1042</v>
      </c>
      <c r="P466" s="1">
        <v>159</v>
      </c>
      <c r="W466" s="1">
        <v>0</v>
      </c>
      <c r="AG466" t="str">
        <f t="shared" si="140"/>
        <v>Monmouth</v>
      </c>
      <c r="AH466" t="s">
        <v>1663</v>
      </c>
      <c r="AI466">
        <v>2</v>
      </c>
      <c r="AK466" s="99">
        <v>23</v>
      </c>
      <c r="AL466" s="97">
        <v>11</v>
      </c>
      <c r="AM466" s="97">
        <v>70</v>
      </c>
      <c r="AN466" s="96">
        <v>46405</v>
      </c>
      <c r="AO466" s="96">
        <f t="shared" si="132"/>
        <v>23011</v>
      </c>
      <c r="AP466" t="s">
        <v>1274</v>
      </c>
      <c r="AQ466">
        <f t="shared" si="138"/>
        <v>2346405</v>
      </c>
    </row>
    <row r="467" spans="1:43" hidden="1" outlineLevel="1" x14ac:dyDescent="0.2">
      <c r="A467" t="s">
        <v>1563</v>
      </c>
      <c r="B467" s="9" t="s">
        <v>1073</v>
      </c>
      <c r="C467" s="1">
        <f t="shared" si="139"/>
        <v>513</v>
      </c>
      <c r="D467" s="7">
        <f t="shared" si="133"/>
        <v>1</v>
      </c>
      <c r="E467" s="7">
        <f t="shared" si="134"/>
        <v>2</v>
      </c>
      <c r="F467" s="7">
        <f t="shared" si="135"/>
        <v>3</v>
      </c>
      <c r="G467" s="1">
        <f t="shared" si="136"/>
        <v>66</v>
      </c>
      <c r="H467" s="2">
        <f t="shared" si="137"/>
        <v>0.12865497076023391</v>
      </c>
      <c r="I467" s="8"/>
      <c r="J467" s="2">
        <f t="shared" si="128"/>
        <v>0.54385964912280704</v>
      </c>
      <c r="K467" s="2">
        <f t="shared" si="129"/>
        <v>0.41520467836257308</v>
      </c>
      <c r="L467" s="2">
        <f t="shared" si="130"/>
        <v>3.8986354775828458E-2</v>
      </c>
      <c r="M467" s="2">
        <f t="shared" si="131"/>
        <v>1.9493177387914229E-3</v>
      </c>
      <c r="N467" s="1">
        <v>279</v>
      </c>
      <c r="O467" s="1">
        <v>213</v>
      </c>
      <c r="P467" s="1">
        <v>20</v>
      </c>
      <c r="W467" s="1">
        <v>1</v>
      </c>
      <c r="AG467" t="str">
        <f t="shared" si="140"/>
        <v>Monroe</v>
      </c>
      <c r="AH467" t="s">
        <v>491</v>
      </c>
      <c r="AI467">
        <v>2</v>
      </c>
      <c r="AK467" s="99">
        <v>23</v>
      </c>
      <c r="AL467" s="97">
        <v>27</v>
      </c>
      <c r="AM467" s="97">
        <v>60</v>
      </c>
      <c r="AN467" s="96">
        <v>46475</v>
      </c>
      <c r="AO467" s="96">
        <f t="shared" si="132"/>
        <v>23027</v>
      </c>
      <c r="AP467" t="s">
        <v>1274</v>
      </c>
      <c r="AQ467">
        <f t="shared" si="138"/>
        <v>2346475</v>
      </c>
    </row>
    <row r="468" spans="1:43" hidden="1" outlineLevel="1" x14ac:dyDescent="0.2">
      <c r="A468" t="s">
        <v>1076</v>
      </c>
      <c r="B468" s="9" t="s">
        <v>1073</v>
      </c>
      <c r="C468" s="1">
        <f t="shared" si="139"/>
        <v>366</v>
      </c>
      <c r="D468" s="7">
        <f t="shared" si="133"/>
        <v>2</v>
      </c>
      <c r="E468" s="7">
        <f t="shared" si="134"/>
        <v>1</v>
      </c>
      <c r="F468" s="7">
        <f t="shared" si="135"/>
        <v>3</v>
      </c>
      <c r="G468" s="1">
        <f t="shared" si="136"/>
        <v>75</v>
      </c>
      <c r="H468" s="2">
        <f t="shared" si="137"/>
        <v>0.20491803278688525</v>
      </c>
      <c r="I468" s="8"/>
      <c r="J468" s="2">
        <f t="shared" si="128"/>
        <v>0.36338797814207652</v>
      </c>
      <c r="K468" s="2">
        <f t="shared" si="129"/>
        <v>0.56830601092896171</v>
      </c>
      <c r="L468" s="2">
        <f t="shared" si="130"/>
        <v>6.8306010928961755E-2</v>
      </c>
      <c r="M468" s="2">
        <f t="shared" si="131"/>
        <v>-4.163336342344337E-17</v>
      </c>
      <c r="N468" s="1">
        <v>133</v>
      </c>
      <c r="O468" s="1">
        <v>208</v>
      </c>
      <c r="P468" s="1">
        <v>25</v>
      </c>
      <c r="W468" s="1">
        <v>0</v>
      </c>
      <c r="AG468" t="str">
        <f t="shared" si="140"/>
        <v>Monson</v>
      </c>
      <c r="AH468" t="s">
        <v>1515</v>
      </c>
      <c r="AI468">
        <v>2</v>
      </c>
      <c r="AK468" s="99">
        <v>23</v>
      </c>
      <c r="AL468" s="97">
        <v>21</v>
      </c>
      <c r="AM468" s="97">
        <v>70</v>
      </c>
      <c r="AN468" s="96">
        <v>46580</v>
      </c>
      <c r="AO468" s="96">
        <f t="shared" si="132"/>
        <v>23021</v>
      </c>
      <c r="AP468" t="s">
        <v>1274</v>
      </c>
      <c r="AQ468">
        <f t="shared" si="138"/>
        <v>2346580</v>
      </c>
    </row>
    <row r="469" spans="1:43" hidden="1" outlineLevel="1" x14ac:dyDescent="0.2">
      <c r="A469" t="s">
        <v>1593</v>
      </c>
      <c r="B469" s="9" t="s">
        <v>1073</v>
      </c>
      <c r="C469" s="1">
        <f t="shared" si="139"/>
        <v>301</v>
      </c>
      <c r="D469" s="7">
        <f t="shared" si="133"/>
        <v>2</v>
      </c>
      <c r="E469" s="7">
        <f t="shared" si="134"/>
        <v>1</v>
      </c>
      <c r="F469" s="7">
        <f t="shared" si="135"/>
        <v>3</v>
      </c>
      <c r="G469" s="1">
        <f t="shared" si="136"/>
        <v>129</v>
      </c>
      <c r="H469" s="2">
        <f t="shared" si="137"/>
        <v>0.42857142857142855</v>
      </c>
      <c r="I469" s="8"/>
      <c r="J469" s="2">
        <f t="shared" si="128"/>
        <v>0.25249169435215946</v>
      </c>
      <c r="K469" s="2">
        <f t="shared" si="129"/>
        <v>0.68106312292358806</v>
      </c>
      <c r="L469" s="2">
        <f t="shared" si="130"/>
        <v>6.6445182724252497E-2</v>
      </c>
      <c r="M469" s="2">
        <f t="shared" si="131"/>
        <v>-1.3877787807814457E-17</v>
      </c>
      <c r="N469" s="1">
        <v>76</v>
      </c>
      <c r="O469" s="1">
        <v>205</v>
      </c>
      <c r="P469" s="1">
        <v>20</v>
      </c>
      <c r="W469" s="1">
        <v>0</v>
      </c>
      <c r="AG469" t="str">
        <f t="shared" si="140"/>
        <v>Monticello</v>
      </c>
      <c r="AH469" t="s">
        <v>872</v>
      </c>
      <c r="AI469">
        <v>2</v>
      </c>
      <c r="AK469" s="99">
        <v>23</v>
      </c>
      <c r="AL469" s="97">
        <v>3</v>
      </c>
      <c r="AM469" s="97">
        <v>210</v>
      </c>
      <c r="AN469" s="96">
        <v>46685</v>
      </c>
      <c r="AO469" s="96">
        <f t="shared" si="132"/>
        <v>23003</v>
      </c>
      <c r="AP469" t="s">
        <v>1274</v>
      </c>
      <c r="AQ469">
        <f t="shared" si="138"/>
        <v>2346685</v>
      </c>
    </row>
    <row r="470" spans="1:43" hidden="1" outlineLevel="1" x14ac:dyDescent="0.2">
      <c r="A470" t="s">
        <v>2370</v>
      </c>
      <c r="B470" s="9" t="s">
        <v>1073</v>
      </c>
      <c r="C470" s="1">
        <f t="shared" si="139"/>
        <v>531</v>
      </c>
      <c r="D470" s="7">
        <f t="shared" si="133"/>
        <v>1</v>
      </c>
      <c r="E470" s="7">
        <f t="shared" si="134"/>
        <v>2</v>
      </c>
      <c r="F470" s="7">
        <f t="shared" si="135"/>
        <v>3</v>
      </c>
      <c r="G470" s="1">
        <f t="shared" si="136"/>
        <v>73</v>
      </c>
      <c r="H470" s="2">
        <f t="shared" si="137"/>
        <v>0.13747645951035781</v>
      </c>
      <c r="I470" s="8"/>
      <c r="J470" s="2">
        <f t="shared" si="128"/>
        <v>0.5423728813559322</v>
      </c>
      <c r="K470" s="2">
        <f t="shared" si="129"/>
        <v>0.40489642184557439</v>
      </c>
      <c r="L470" s="2">
        <f t="shared" si="130"/>
        <v>5.2730696798493411E-2</v>
      </c>
      <c r="M470" s="2">
        <f t="shared" si="131"/>
        <v>-6.9388939039072284E-18</v>
      </c>
      <c r="N470" s="1">
        <v>288</v>
      </c>
      <c r="O470" s="1">
        <v>215</v>
      </c>
      <c r="P470" s="1">
        <v>28</v>
      </c>
      <c r="W470" s="1">
        <v>0</v>
      </c>
      <c r="AG470" t="str">
        <f t="shared" si="140"/>
        <v>Montville</v>
      </c>
      <c r="AH470" t="s">
        <v>491</v>
      </c>
      <c r="AI470">
        <v>2</v>
      </c>
      <c r="AK470" s="99">
        <v>23</v>
      </c>
      <c r="AL470" s="97">
        <v>27</v>
      </c>
      <c r="AM470" s="97">
        <v>65</v>
      </c>
      <c r="AN470" s="96">
        <v>46790</v>
      </c>
      <c r="AO470" s="96">
        <f t="shared" si="132"/>
        <v>23027</v>
      </c>
      <c r="AP470" t="s">
        <v>1274</v>
      </c>
      <c r="AQ470">
        <f t="shared" si="138"/>
        <v>2346790</v>
      </c>
    </row>
    <row r="471" spans="1:43" hidden="1" outlineLevel="1" x14ac:dyDescent="0.2">
      <c r="A471" t="s">
        <v>2155</v>
      </c>
      <c r="B471" s="9" t="s">
        <v>1073</v>
      </c>
      <c r="C471" s="1">
        <f t="shared" si="139"/>
        <v>85</v>
      </c>
      <c r="D471" s="7">
        <f t="shared" si="133"/>
        <v>2</v>
      </c>
      <c r="E471" s="7">
        <f t="shared" si="134"/>
        <v>1</v>
      </c>
      <c r="F471" s="7">
        <f t="shared" si="135"/>
        <v>3</v>
      </c>
      <c r="G471" s="1">
        <f t="shared" si="136"/>
        <v>51</v>
      </c>
      <c r="H471" s="2">
        <f t="shared" si="137"/>
        <v>0.6</v>
      </c>
      <c r="I471" s="8"/>
      <c r="J471" s="2">
        <f t="shared" si="128"/>
        <v>0.17647058823529413</v>
      </c>
      <c r="K471" s="2">
        <f t="shared" si="129"/>
        <v>0.77647058823529413</v>
      </c>
      <c r="L471" s="2">
        <f t="shared" si="130"/>
        <v>4.7058823529411764E-2</v>
      </c>
      <c r="M471" s="2">
        <f t="shared" si="131"/>
        <v>-5.5511151231257827E-17</v>
      </c>
      <c r="N471" s="1">
        <v>15</v>
      </c>
      <c r="O471" s="1">
        <v>66</v>
      </c>
      <c r="P471" s="1">
        <v>4</v>
      </c>
      <c r="W471" s="1">
        <v>0</v>
      </c>
      <c r="AG471" t="str">
        <f t="shared" si="140"/>
        <v>Moose River</v>
      </c>
      <c r="AH471" t="s">
        <v>1616</v>
      </c>
      <c r="AI471">
        <v>2</v>
      </c>
      <c r="AK471" s="99">
        <v>23</v>
      </c>
      <c r="AL471" s="97">
        <v>25</v>
      </c>
      <c r="AM471" s="97">
        <v>95</v>
      </c>
      <c r="AN471" s="96">
        <v>47140</v>
      </c>
      <c r="AO471" s="96">
        <f t="shared" si="132"/>
        <v>23025</v>
      </c>
      <c r="AP471" t="s">
        <v>1274</v>
      </c>
      <c r="AQ471">
        <f t="shared" si="138"/>
        <v>2347140</v>
      </c>
    </row>
    <row r="472" spans="1:43" hidden="1" outlineLevel="1" x14ac:dyDescent="0.2">
      <c r="A472" t="s">
        <v>279</v>
      </c>
      <c r="B472" s="9" t="s">
        <v>1073</v>
      </c>
      <c r="C472" s="1">
        <f t="shared" si="139"/>
        <v>22</v>
      </c>
      <c r="D472" s="7">
        <f t="shared" si="133"/>
        <v>2</v>
      </c>
      <c r="E472" s="7">
        <f t="shared" si="134"/>
        <v>1</v>
      </c>
      <c r="F472" s="7">
        <f t="shared" si="135"/>
        <v>2</v>
      </c>
      <c r="G472" s="1">
        <f t="shared" si="136"/>
        <v>19</v>
      </c>
      <c r="H472" s="2">
        <f t="shared" si="137"/>
        <v>0.86363636363636365</v>
      </c>
      <c r="I472" s="8"/>
      <c r="J472" s="2">
        <f t="shared" si="128"/>
        <v>4.5454545454545456E-2</v>
      </c>
      <c r="K472" s="2">
        <f t="shared" si="129"/>
        <v>0.90909090909090906</v>
      </c>
      <c r="L472" s="2">
        <f t="shared" si="130"/>
        <v>4.5454545454545456E-2</v>
      </c>
      <c r="M472" s="2">
        <f t="shared" si="131"/>
        <v>6.9388939039072284E-17</v>
      </c>
      <c r="N472" s="1">
        <v>1</v>
      </c>
      <c r="O472" s="1">
        <v>20</v>
      </c>
      <c r="P472" s="1">
        <v>1</v>
      </c>
      <c r="W472" s="1">
        <v>0</v>
      </c>
      <c r="AG472" t="str">
        <f t="shared" si="140"/>
        <v>Moro</v>
      </c>
      <c r="AH472" t="s">
        <v>872</v>
      </c>
      <c r="AI472">
        <v>2</v>
      </c>
      <c r="AK472" s="99">
        <v>23</v>
      </c>
      <c r="AL472" s="97">
        <v>3</v>
      </c>
      <c r="AM472" s="97">
        <v>215</v>
      </c>
      <c r="AN472" s="96">
        <v>47175</v>
      </c>
      <c r="AO472" s="96">
        <f t="shared" si="132"/>
        <v>23003</v>
      </c>
      <c r="AP472" t="s">
        <v>2522</v>
      </c>
      <c r="AQ472">
        <f t="shared" si="138"/>
        <v>2347175</v>
      </c>
    </row>
    <row r="473" spans="1:43" hidden="1" outlineLevel="1" x14ac:dyDescent="0.2">
      <c r="A473" t="s">
        <v>2538</v>
      </c>
      <c r="B473" s="9" t="s">
        <v>1073</v>
      </c>
      <c r="C473" s="1">
        <f t="shared" si="139"/>
        <v>496</v>
      </c>
      <c r="D473" s="7">
        <f t="shared" si="133"/>
        <v>2</v>
      </c>
      <c r="E473" s="7">
        <f t="shared" si="134"/>
        <v>1</v>
      </c>
      <c r="F473" s="7">
        <f t="shared" si="135"/>
        <v>3</v>
      </c>
      <c r="G473" s="1">
        <f t="shared" si="136"/>
        <v>51</v>
      </c>
      <c r="H473" s="2">
        <f t="shared" si="137"/>
        <v>0.1028225806451613</v>
      </c>
      <c r="I473" s="8"/>
      <c r="J473" s="2">
        <f t="shared" si="128"/>
        <v>0.41935483870967744</v>
      </c>
      <c r="K473" s="2">
        <f t="shared" si="129"/>
        <v>0.52217741935483875</v>
      </c>
      <c r="L473" s="2">
        <f t="shared" si="130"/>
        <v>5.8467741935483868E-2</v>
      </c>
      <c r="M473" s="2">
        <f t="shared" si="131"/>
        <v>-1.0408340855860843E-16</v>
      </c>
      <c r="N473" s="1">
        <v>208</v>
      </c>
      <c r="O473" s="1">
        <v>259</v>
      </c>
      <c r="P473" s="1">
        <v>29</v>
      </c>
      <c r="W473" s="1">
        <v>0</v>
      </c>
      <c r="AG473" t="str">
        <f t="shared" si="140"/>
        <v>Morrill</v>
      </c>
      <c r="AH473" t="s">
        <v>491</v>
      </c>
      <c r="AI473">
        <v>2</v>
      </c>
      <c r="AK473" s="99">
        <v>23</v>
      </c>
      <c r="AL473" s="97">
        <v>27</v>
      </c>
      <c r="AM473" s="97">
        <v>70</v>
      </c>
      <c r="AN473" s="96">
        <v>47245</v>
      </c>
      <c r="AO473" s="96">
        <f t="shared" si="132"/>
        <v>23027</v>
      </c>
      <c r="AP473" t="s">
        <v>1274</v>
      </c>
      <c r="AQ473">
        <f t="shared" si="138"/>
        <v>2347245</v>
      </c>
    </row>
    <row r="474" spans="1:43" hidden="1" outlineLevel="1" x14ac:dyDescent="0.2">
      <c r="A474" t="s">
        <v>1400</v>
      </c>
      <c r="B474" s="9" t="s">
        <v>1073</v>
      </c>
      <c r="C474" s="1">
        <f t="shared" si="139"/>
        <v>200</v>
      </c>
      <c r="D474" s="7">
        <f t="shared" si="133"/>
        <v>2</v>
      </c>
      <c r="E474" s="7">
        <f t="shared" si="134"/>
        <v>1</v>
      </c>
      <c r="F474" s="7">
        <f t="shared" si="135"/>
        <v>3</v>
      </c>
      <c r="G474" s="1">
        <f t="shared" si="136"/>
        <v>36</v>
      </c>
      <c r="H474" s="2">
        <f t="shared" si="137"/>
        <v>0.18</v>
      </c>
      <c r="I474" s="8"/>
      <c r="J474" s="2">
        <f t="shared" si="128"/>
        <v>0.38500000000000001</v>
      </c>
      <c r="K474" s="2">
        <f t="shared" si="129"/>
        <v>0.56499999999999995</v>
      </c>
      <c r="L474" s="2">
        <f t="shared" si="130"/>
        <v>0.05</v>
      </c>
      <c r="M474" s="2">
        <f t="shared" si="131"/>
        <v>4.163336342344337E-17</v>
      </c>
      <c r="N474" s="1">
        <v>77</v>
      </c>
      <c r="O474" s="1">
        <v>113</v>
      </c>
      <c r="P474" s="1">
        <v>10</v>
      </c>
      <c r="W474" s="1">
        <v>0</v>
      </c>
      <c r="AG474" t="str">
        <f t="shared" si="140"/>
        <v>Moscow</v>
      </c>
      <c r="AH474" t="s">
        <v>1616</v>
      </c>
      <c r="AI474">
        <v>2</v>
      </c>
      <c r="AK474" s="99">
        <v>23</v>
      </c>
      <c r="AL474" s="97">
        <v>25</v>
      </c>
      <c r="AM474" s="97">
        <v>100</v>
      </c>
      <c r="AN474" s="96">
        <v>47455</v>
      </c>
      <c r="AO474" s="96">
        <f t="shared" si="132"/>
        <v>23025</v>
      </c>
      <c r="AP474" t="s">
        <v>1274</v>
      </c>
      <c r="AQ474">
        <f t="shared" si="138"/>
        <v>2347455</v>
      </c>
    </row>
    <row r="475" spans="1:43" hidden="1" outlineLevel="1" x14ac:dyDescent="0.2">
      <c r="A475" t="s">
        <v>1401</v>
      </c>
      <c r="B475" s="9" t="s">
        <v>1073</v>
      </c>
      <c r="C475" s="1">
        <f t="shared" si="139"/>
        <v>90</v>
      </c>
      <c r="D475" s="7">
        <f t="shared" si="133"/>
        <v>2</v>
      </c>
      <c r="E475" s="7">
        <f t="shared" si="134"/>
        <v>1</v>
      </c>
      <c r="F475" s="7">
        <f t="shared" si="135"/>
        <v>3</v>
      </c>
      <c r="G475" s="1">
        <f t="shared" si="136"/>
        <v>12</v>
      </c>
      <c r="H475" s="2">
        <f t="shared" si="137"/>
        <v>0.13333333333333333</v>
      </c>
      <c r="I475" s="8"/>
      <c r="J475" s="2">
        <f t="shared" si="128"/>
        <v>0.34444444444444444</v>
      </c>
      <c r="K475" s="2">
        <f t="shared" si="129"/>
        <v>0.4777777777777778</v>
      </c>
      <c r="L475" s="2">
        <f t="shared" si="130"/>
        <v>0.17777777777777778</v>
      </c>
      <c r="M475" s="2">
        <f t="shared" si="131"/>
        <v>-2.7755575615628914E-17</v>
      </c>
      <c r="N475" s="1">
        <v>31</v>
      </c>
      <c r="O475" s="1">
        <v>43</v>
      </c>
      <c r="P475" s="1">
        <v>16</v>
      </c>
      <c r="W475" s="1">
        <v>0</v>
      </c>
      <c r="AG475" t="str">
        <f t="shared" si="140"/>
        <v>Mount Chase</v>
      </c>
      <c r="AH475" t="s">
        <v>2417</v>
      </c>
      <c r="AI475">
        <v>2</v>
      </c>
      <c r="AK475" s="99">
        <v>23</v>
      </c>
      <c r="AL475" s="97">
        <v>19</v>
      </c>
      <c r="AM475" s="97">
        <v>225</v>
      </c>
      <c r="AN475" s="96">
        <v>47560</v>
      </c>
      <c r="AO475" s="96">
        <f t="shared" si="132"/>
        <v>23019</v>
      </c>
      <c r="AP475" t="s">
        <v>1274</v>
      </c>
      <c r="AQ475">
        <f t="shared" si="138"/>
        <v>2347560</v>
      </c>
    </row>
    <row r="476" spans="1:43" hidden="1" outlineLevel="1" x14ac:dyDescent="0.2">
      <c r="A476" t="s">
        <v>1402</v>
      </c>
      <c r="B476" s="9" t="s">
        <v>1073</v>
      </c>
      <c r="C476" s="1">
        <f t="shared" si="139"/>
        <v>1280</v>
      </c>
      <c r="D476" s="7">
        <f t="shared" si="133"/>
        <v>1</v>
      </c>
      <c r="E476" s="7">
        <f t="shared" si="134"/>
        <v>2</v>
      </c>
      <c r="F476" s="7">
        <f t="shared" si="135"/>
        <v>3</v>
      </c>
      <c r="G476" s="1">
        <f t="shared" si="136"/>
        <v>533</v>
      </c>
      <c r="H476" s="2">
        <f t="shared" si="137"/>
        <v>0.41640624999999998</v>
      </c>
      <c r="I476" s="8"/>
      <c r="J476" s="2">
        <f t="shared" si="128"/>
        <v>0.68828124999999996</v>
      </c>
      <c r="K476" s="2">
        <f t="shared" si="129"/>
        <v>0.27187499999999998</v>
      </c>
      <c r="L476" s="2">
        <f t="shared" si="130"/>
        <v>3.9843749999999997E-2</v>
      </c>
      <c r="M476" s="2">
        <f t="shared" si="131"/>
        <v>6.9388939039072284E-17</v>
      </c>
      <c r="N476" s="1">
        <v>881</v>
      </c>
      <c r="O476" s="1">
        <v>348</v>
      </c>
      <c r="P476" s="1">
        <v>51</v>
      </c>
      <c r="W476" s="1">
        <v>0</v>
      </c>
      <c r="AG476" t="str">
        <f t="shared" si="140"/>
        <v>Mount Desert</v>
      </c>
      <c r="AH476" t="s">
        <v>682</v>
      </c>
      <c r="AI476">
        <v>2</v>
      </c>
      <c r="AK476" s="99">
        <v>23</v>
      </c>
      <c r="AL476" s="97">
        <v>9</v>
      </c>
      <c r="AM476" s="97">
        <v>100</v>
      </c>
      <c r="AN476" s="96">
        <v>47630</v>
      </c>
      <c r="AO476" s="96">
        <f t="shared" si="132"/>
        <v>23009</v>
      </c>
      <c r="AP476" t="s">
        <v>1274</v>
      </c>
      <c r="AQ476">
        <f t="shared" si="138"/>
        <v>2347630</v>
      </c>
    </row>
    <row r="477" spans="1:43" hidden="1" outlineLevel="1" x14ac:dyDescent="0.2">
      <c r="A477" t="s">
        <v>2536</v>
      </c>
      <c r="B477" s="9" t="s">
        <v>1073</v>
      </c>
      <c r="C477" s="1">
        <f t="shared" si="139"/>
        <v>916</v>
      </c>
      <c r="D477" s="7">
        <f t="shared" si="133"/>
        <v>1</v>
      </c>
      <c r="E477" s="7">
        <f t="shared" si="134"/>
        <v>2</v>
      </c>
      <c r="F477" s="7">
        <f t="shared" si="135"/>
        <v>3</v>
      </c>
      <c r="G477" s="1">
        <f t="shared" si="136"/>
        <v>19</v>
      </c>
      <c r="H477" s="2">
        <f t="shared" si="137"/>
        <v>2.074235807860262E-2</v>
      </c>
      <c r="I477" s="8"/>
      <c r="J477" s="2">
        <f t="shared" si="128"/>
        <v>0.47707423580786024</v>
      </c>
      <c r="K477" s="2">
        <f t="shared" si="129"/>
        <v>0.45633187772925765</v>
      </c>
      <c r="L477" s="2">
        <f t="shared" si="130"/>
        <v>6.6593886462882099E-2</v>
      </c>
      <c r="M477" s="2">
        <f t="shared" si="131"/>
        <v>1.3877787807814457E-17</v>
      </c>
      <c r="N477" s="1">
        <v>437</v>
      </c>
      <c r="O477" s="1">
        <v>418</v>
      </c>
      <c r="P477" s="1">
        <v>61</v>
      </c>
      <c r="W477" s="1">
        <v>0</v>
      </c>
      <c r="AG477" t="str">
        <f t="shared" si="140"/>
        <v>Mount Vernon</v>
      </c>
      <c r="AH477" t="s">
        <v>1663</v>
      </c>
      <c r="AI477">
        <v>2</v>
      </c>
      <c r="AK477" s="99">
        <v>23</v>
      </c>
      <c r="AL477" s="97">
        <v>11</v>
      </c>
      <c r="AM477" s="97">
        <v>75</v>
      </c>
      <c r="AN477" s="96">
        <v>47770</v>
      </c>
      <c r="AO477" s="96">
        <f t="shared" si="132"/>
        <v>23011</v>
      </c>
      <c r="AP477" t="s">
        <v>1274</v>
      </c>
      <c r="AQ477">
        <f t="shared" si="138"/>
        <v>2347770</v>
      </c>
    </row>
    <row r="478" spans="1:43" hidden="1" outlineLevel="1" x14ac:dyDescent="0.2">
      <c r="A478" t="s">
        <v>2418</v>
      </c>
      <c r="B478" s="9" t="s">
        <v>1073</v>
      </c>
      <c r="C478" s="1">
        <f t="shared" si="139"/>
        <v>1957</v>
      </c>
      <c r="D478" s="7">
        <f t="shared" si="133"/>
        <v>2</v>
      </c>
      <c r="E478" s="7">
        <f t="shared" si="134"/>
        <v>1</v>
      </c>
      <c r="F478" s="7">
        <f t="shared" si="135"/>
        <v>3</v>
      </c>
      <c r="G478" s="1">
        <f t="shared" si="136"/>
        <v>376</v>
      </c>
      <c r="H478" s="2">
        <f t="shared" si="137"/>
        <v>0.19213081246806335</v>
      </c>
      <c r="I478" s="8"/>
      <c r="J478" s="2">
        <f t="shared" si="128"/>
        <v>0.37455288707204903</v>
      </c>
      <c r="K478" s="2">
        <f t="shared" si="129"/>
        <v>0.56668369954011244</v>
      </c>
      <c r="L478" s="2">
        <f t="shared" si="130"/>
        <v>5.8763413387838526E-2</v>
      </c>
      <c r="M478" s="2">
        <f t="shared" si="131"/>
        <v>0</v>
      </c>
      <c r="N478" s="1">
        <v>733</v>
      </c>
      <c r="O478" s="1">
        <v>1109</v>
      </c>
      <c r="P478" s="1">
        <v>115</v>
      </c>
      <c r="W478" s="1">
        <v>0</v>
      </c>
      <c r="AG478" t="str">
        <f t="shared" si="140"/>
        <v>Naples</v>
      </c>
      <c r="AH478" t="s">
        <v>1337</v>
      </c>
      <c r="AI478">
        <v>1</v>
      </c>
      <c r="AK478" s="99">
        <v>23</v>
      </c>
      <c r="AL478" s="97">
        <v>5</v>
      </c>
      <c r="AM478" s="97">
        <v>65</v>
      </c>
      <c r="AN478" s="96">
        <v>48085</v>
      </c>
      <c r="AO478" s="96">
        <f t="shared" si="132"/>
        <v>23005</v>
      </c>
      <c r="AP478" t="s">
        <v>1274</v>
      </c>
      <c r="AQ478">
        <f t="shared" si="138"/>
        <v>2348085</v>
      </c>
    </row>
    <row r="479" spans="1:43" hidden="1" outlineLevel="1" x14ac:dyDescent="0.2">
      <c r="A479" t="s">
        <v>280</v>
      </c>
      <c r="B479" s="9" t="s">
        <v>1073</v>
      </c>
      <c r="C479" s="1">
        <f t="shared" si="139"/>
        <v>16</v>
      </c>
      <c r="D479" s="7">
        <f t="shared" si="133"/>
        <v>2</v>
      </c>
      <c r="E479" s="7">
        <f t="shared" si="134"/>
        <v>1</v>
      </c>
      <c r="F479" s="7">
        <f t="shared" si="135"/>
        <v>3</v>
      </c>
      <c r="G479" s="1">
        <f t="shared" si="136"/>
        <v>5</v>
      </c>
      <c r="H479" s="2">
        <f t="shared" si="137"/>
        <v>0.3125</v>
      </c>
      <c r="I479" s="8"/>
      <c r="J479" s="2">
        <f t="shared" si="128"/>
        <v>0.25</v>
      </c>
      <c r="K479" s="2">
        <f t="shared" si="129"/>
        <v>0.5625</v>
      </c>
      <c r="L479" s="2">
        <f t="shared" si="130"/>
        <v>0.1875</v>
      </c>
      <c r="M479" s="2">
        <f t="shared" si="131"/>
        <v>0</v>
      </c>
      <c r="N479" s="1">
        <v>4</v>
      </c>
      <c r="O479" s="1">
        <v>9</v>
      </c>
      <c r="P479" s="1">
        <v>3</v>
      </c>
      <c r="W479" s="1">
        <v>0</v>
      </c>
      <c r="AG479" t="str">
        <f t="shared" si="140"/>
        <v>Nashville</v>
      </c>
      <c r="AH479" t="s">
        <v>872</v>
      </c>
      <c r="AI479">
        <v>2</v>
      </c>
      <c r="AK479" s="99">
        <v>23</v>
      </c>
      <c r="AL479" s="97">
        <v>3</v>
      </c>
      <c r="AM479" s="97">
        <v>220</v>
      </c>
      <c r="AN479" s="96">
        <v>48120</v>
      </c>
      <c r="AO479" s="96">
        <f t="shared" si="132"/>
        <v>23003</v>
      </c>
      <c r="AP479" t="s">
        <v>2522</v>
      </c>
      <c r="AQ479">
        <f t="shared" si="138"/>
        <v>2348120</v>
      </c>
    </row>
    <row r="480" spans="1:43" hidden="1" outlineLevel="1" x14ac:dyDescent="0.2">
      <c r="A480" t="s">
        <v>1680</v>
      </c>
      <c r="B480" s="9" t="s">
        <v>1073</v>
      </c>
      <c r="C480" s="1">
        <f t="shared" si="139"/>
        <v>114</v>
      </c>
      <c r="D480" s="7">
        <f t="shared" si="133"/>
        <v>2</v>
      </c>
      <c r="E480" s="7">
        <f t="shared" si="134"/>
        <v>1</v>
      </c>
      <c r="F480" s="7">
        <f t="shared" si="135"/>
        <v>3</v>
      </c>
      <c r="G480" s="1">
        <f t="shared" si="136"/>
        <v>13</v>
      </c>
      <c r="H480" s="2">
        <f t="shared" si="137"/>
        <v>0.11403508771929824</v>
      </c>
      <c r="I480" s="8"/>
      <c r="J480" s="2">
        <f t="shared" si="128"/>
        <v>0.39473684210526316</v>
      </c>
      <c r="K480" s="2">
        <f t="shared" si="129"/>
        <v>0.50877192982456143</v>
      </c>
      <c r="L480" s="2">
        <f t="shared" si="130"/>
        <v>9.6491228070175433E-2</v>
      </c>
      <c r="M480" s="2">
        <f t="shared" si="131"/>
        <v>-2.7755575615628914E-17</v>
      </c>
      <c r="N480" s="1">
        <v>45</v>
      </c>
      <c r="O480" s="1">
        <v>58</v>
      </c>
      <c r="P480" s="1">
        <v>11</v>
      </c>
      <c r="W480" s="1">
        <v>0</v>
      </c>
      <c r="AG480" t="str">
        <f t="shared" si="140"/>
        <v>New Canada</v>
      </c>
      <c r="AH480" t="s">
        <v>872</v>
      </c>
      <c r="AI480">
        <v>2</v>
      </c>
      <c r="AK480" s="99">
        <v>23</v>
      </c>
      <c r="AL480" s="97">
        <v>3</v>
      </c>
      <c r="AM480" s="97">
        <v>225</v>
      </c>
      <c r="AN480" s="96">
        <v>48575</v>
      </c>
      <c r="AO480" s="96">
        <f t="shared" si="132"/>
        <v>23003</v>
      </c>
      <c r="AP480" t="s">
        <v>1274</v>
      </c>
      <c r="AQ480">
        <f t="shared" si="138"/>
        <v>2348575</v>
      </c>
    </row>
    <row r="481" spans="1:43" hidden="1" outlineLevel="1" x14ac:dyDescent="0.2">
      <c r="A481" t="s">
        <v>2378</v>
      </c>
      <c r="B481" s="9" t="s">
        <v>1073</v>
      </c>
      <c r="C481" s="1">
        <f t="shared" si="139"/>
        <v>2880</v>
      </c>
      <c r="D481" s="7">
        <f t="shared" si="133"/>
        <v>2</v>
      </c>
      <c r="E481" s="7">
        <f t="shared" si="134"/>
        <v>1</v>
      </c>
      <c r="F481" s="7">
        <f t="shared" si="135"/>
        <v>3</v>
      </c>
      <c r="G481" s="1">
        <f t="shared" si="136"/>
        <v>213</v>
      </c>
      <c r="H481" s="2">
        <f t="shared" si="137"/>
        <v>7.3958333333333334E-2</v>
      </c>
      <c r="I481" s="8"/>
      <c r="J481" s="2">
        <f t="shared" si="128"/>
        <v>0.43437500000000001</v>
      </c>
      <c r="K481" s="2">
        <f t="shared" si="129"/>
        <v>0.5083333333333333</v>
      </c>
      <c r="L481" s="2">
        <f t="shared" si="130"/>
        <v>5.7291666666666664E-2</v>
      </c>
      <c r="M481" s="2">
        <f t="shared" si="131"/>
        <v>7.6327832942979512E-17</v>
      </c>
      <c r="N481" s="1">
        <v>1251</v>
      </c>
      <c r="O481" s="1">
        <v>1464</v>
      </c>
      <c r="P481" s="1">
        <v>165</v>
      </c>
      <c r="W481" s="1">
        <v>0</v>
      </c>
      <c r="AG481" t="str">
        <f t="shared" si="140"/>
        <v>New Gloucester</v>
      </c>
      <c r="AH481" t="s">
        <v>1337</v>
      </c>
      <c r="AI481">
        <v>1</v>
      </c>
      <c r="AK481" s="99">
        <v>23</v>
      </c>
      <c r="AL481" s="97">
        <v>5</v>
      </c>
      <c r="AM481" s="97">
        <v>70</v>
      </c>
      <c r="AN481" s="96">
        <v>48820</v>
      </c>
      <c r="AO481" s="96">
        <f t="shared" si="132"/>
        <v>23005</v>
      </c>
      <c r="AP481" t="s">
        <v>1274</v>
      </c>
      <c r="AQ481">
        <f t="shared" si="138"/>
        <v>2348820</v>
      </c>
    </row>
    <row r="482" spans="1:43" hidden="1" outlineLevel="1" x14ac:dyDescent="0.2">
      <c r="A482" t="s">
        <v>1013</v>
      </c>
      <c r="B482" s="9" t="s">
        <v>1073</v>
      </c>
      <c r="C482" s="1">
        <f t="shared" si="139"/>
        <v>290</v>
      </c>
      <c r="D482" s="7">
        <f t="shared" si="133"/>
        <v>2</v>
      </c>
      <c r="E482" s="7">
        <f t="shared" si="134"/>
        <v>1</v>
      </c>
      <c r="F482" s="7">
        <f t="shared" si="135"/>
        <v>3</v>
      </c>
      <c r="G482" s="1">
        <f t="shared" si="136"/>
        <v>101</v>
      </c>
      <c r="H482" s="2">
        <f t="shared" si="137"/>
        <v>0.34827586206896549</v>
      </c>
      <c r="I482" s="8"/>
      <c r="J482" s="2">
        <f t="shared" si="128"/>
        <v>0.3</v>
      </c>
      <c r="K482" s="2">
        <f t="shared" si="129"/>
        <v>0.64827586206896548</v>
      </c>
      <c r="L482" s="2">
        <f t="shared" si="130"/>
        <v>4.8275862068965517E-2</v>
      </c>
      <c r="M482" s="2">
        <f t="shared" si="131"/>
        <v>3.4482758620689585E-3</v>
      </c>
      <c r="N482" s="1">
        <v>87</v>
      </c>
      <c r="O482" s="1">
        <v>188</v>
      </c>
      <c r="P482" s="1">
        <v>14</v>
      </c>
      <c r="W482" s="1">
        <v>1</v>
      </c>
      <c r="AG482" t="str">
        <f t="shared" si="140"/>
        <v>New Limerick</v>
      </c>
      <c r="AH482" t="s">
        <v>872</v>
      </c>
      <c r="AI482">
        <v>2</v>
      </c>
      <c r="AK482" s="99">
        <v>23</v>
      </c>
      <c r="AL482" s="97">
        <v>3</v>
      </c>
      <c r="AM482" s="97">
        <v>230</v>
      </c>
      <c r="AN482" s="96">
        <v>48960</v>
      </c>
      <c r="AO482" s="96">
        <f t="shared" si="132"/>
        <v>23003</v>
      </c>
      <c r="AP482" t="s">
        <v>1274</v>
      </c>
      <c r="AQ482">
        <f t="shared" si="138"/>
        <v>2348960</v>
      </c>
    </row>
    <row r="483" spans="1:43" hidden="1" outlineLevel="1" x14ac:dyDescent="0.2">
      <c r="A483" t="s">
        <v>1302</v>
      </c>
      <c r="B483" s="9" t="s">
        <v>1073</v>
      </c>
      <c r="C483" s="1">
        <f t="shared" si="139"/>
        <v>363</v>
      </c>
      <c r="D483" s="7">
        <f t="shared" si="133"/>
        <v>2</v>
      </c>
      <c r="E483" s="7">
        <f t="shared" si="134"/>
        <v>1</v>
      </c>
      <c r="F483" s="7">
        <f t="shared" si="135"/>
        <v>3</v>
      </c>
      <c r="G483" s="1">
        <f t="shared" si="136"/>
        <v>13</v>
      </c>
      <c r="H483" s="2">
        <f t="shared" si="137"/>
        <v>3.5812672176308541E-2</v>
      </c>
      <c r="I483" s="8"/>
      <c r="J483" s="2">
        <f t="shared" si="128"/>
        <v>0.44077134986225897</v>
      </c>
      <c r="K483" s="2">
        <f t="shared" si="129"/>
        <v>0.47658402203856748</v>
      </c>
      <c r="L483" s="2">
        <f t="shared" si="130"/>
        <v>8.2644628099173556E-2</v>
      </c>
      <c r="M483" s="2">
        <f t="shared" si="131"/>
        <v>0</v>
      </c>
      <c r="N483" s="1">
        <v>160</v>
      </c>
      <c r="O483" s="1">
        <v>173</v>
      </c>
      <c r="P483" s="1">
        <v>30</v>
      </c>
      <c r="W483" s="1">
        <v>0</v>
      </c>
      <c r="AG483" t="str">
        <f t="shared" si="140"/>
        <v>New Portland</v>
      </c>
      <c r="AH483" t="s">
        <v>1616</v>
      </c>
      <c r="AI483">
        <v>2</v>
      </c>
      <c r="AK483" s="99">
        <v>23</v>
      </c>
      <c r="AL483" s="97">
        <v>25</v>
      </c>
      <c r="AM483" s="97">
        <v>105</v>
      </c>
      <c r="AN483" s="96">
        <v>49205</v>
      </c>
      <c r="AO483" s="96">
        <f t="shared" si="132"/>
        <v>23025</v>
      </c>
      <c r="AP483" t="s">
        <v>1274</v>
      </c>
      <c r="AQ483">
        <f t="shared" si="138"/>
        <v>2349205</v>
      </c>
    </row>
    <row r="484" spans="1:43" hidden="1" outlineLevel="1" x14ac:dyDescent="0.2">
      <c r="A484" t="s">
        <v>615</v>
      </c>
      <c r="B484" s="9" t="s">
        <v>1073</v>
      </c>
      <c r="C484" s="1">
        <f t="shared" si="139"/>
        <v>785</v>
      </c>
      <c r="D484" s="7">
        <f t="shared" si="133"/>
        <v>2</v>
      </c>
      <c r="E484" s="7">
        <f t="shared" si="134"/>
        <v>1</v>
      </c>
      <c r="F484" s="7">
        <f t="shared" si="135"/>
        <v>3</v>
      </c>
      <c r="G484" s="1">
        <f t="shared" si="136"/>
        <v>17</v>
      </c>
      <c r="H484" s="2">
        <f t="shared" si="137"/>
        <v>2.1656050955414011E-2</v>
      </c>
      <c r="I484" s="8"/>
      <c r="J484" s="2">
        <f t="shared" si="128"/>
        <v>0.45477707006369428</v>
      </c>
      <c r="K484" s="2">
        <f t="shared" si="129"/>
        <v>0.47643312101910829</v>
      </c>
      <c r="L484" s="2">
        <f t="shared" si="130"/>
        <v>6.8789808917197451E-2</v>
      </c>
      <c r="M484" s="2">
        <f t="shared" si="131"/>
        <v>-1.3877787807814457E-17</v>
      </c>
      <c r="N484" s="1">
        <v>357</v>
      </c>
      <c r="O484" s="1">
        <v>374</v>
      </c>
      <c r="P484" s="1">
        <v>54</v>
      </c>
      <c r="W484" s="1">
        <v>0</v>
      </c>
      <c r="AG484" t="str">
        <f t="shared" si="140"/>
        <v>New Sharon</v>
      </c>
      <c r="AH484" t="s">
        <v>1440</v>
      </c>
      <c r="AI484">
        <v>2</v>
      </c>
      <c r="AK484" s="99">
        <v>23</v>
      </c>
      <c r="AL484" s="97">
        <v>7</v>
      </c>
      <c r="AM484" s="97">
        <v>60</v>
      </c>
      <c r="AN484" s="96">
        <v>49345</v>
      </c>
      <c r="AO484" s="96">
        <f t="shared" si="132"/>
        <v>23007</v>
      </c>
      <c r="AP484" t="s">
        <v>1274</v>
      </c>
      <c r="AQ484">
        <f t="shared" si="138"/>
        <v>2349345</v>
      </c>
    </row>
    <row r="485" spans="1:43" hidden="1" outlineLevel="1" x14ac:dyDescent="0.2">
      <c r="A485" t="s">
        <v>172</v>
      </c>
      <c r="B485" s="9" t="s">
        <v>1073</v>
      </c>
      <c r="C485" s="1">
        <f t="shared" si="139"/>
        <v>266</v>
      </c>
      <c r="D485" s="7">
        <f t="shared" si="133"/>
        <v>2</v>
      </c>
      <c r="E485" s="7">
        <f t="shared" si="134"/>
        <v>1</v>
      </c>
      <c r="F485" s="7">
        <f t="shared" si="135"/>
        <v>3</v>
      </c>
      <c r="G485" s="1">
        <f t="shared" si="136"/>
        <v>26</v>
      </c>
      <c r="H485" s="2">
        <f t="shared" si="137"/>
        <v>9.7744360902255634E-2</v>
      </c>
      <c r="I485" s="8"/>
      <c r="J485" s="2">
        <f t="shared" si="128"/>
        <v>0.38721804511278196</v>
      </c>
      <c r="K485" s="2">
        <f t="shared" si="129"/>
        <v>0.48496240601503759</v>
      </c>
      <c r="L485" s="2">
        <f t="shared" si="130"/>
        <v>0.12781954887218044</v>
      </c>
      <c r="M485" s="2">
        <f t="shared" si="131"/>
        <v>-5.5511151231257827E-17</v>
      </c>
      <c r="N485" s="1">
        <v>103</v>
      </c>
      <c r="O485" s="1">
        <v>129</v>
      </c>
      <c r="P485" s="1">
        <v>34</v>
      </c>
      <c r="W485" s="1">
        <v>0</v>
      </c>
      <c r="AG485" t="str">
        <f t="shared" si="140"/>
        <v>New Sweden</v>
      </c>
      <c r="AH485" t="s">
        <v>872</v>
      </c>
      <c r="AI485">
        <v>2</v>
      </c>
      <c r="AK485" s="99">
        <v>23</v>
      </c>
      <c r="AL485" s="97">
        <v>3</v>
      </c>
      <c r="AM485" s="97">
        <v>235</v>
      </c>
      <c r="AN485" s="96">
        <v>49415</v>
      </c>
      <c r="AO485" s="96">
        <f t="shared" si="132"/>
        <v>23003</v>
      </c>
      <c r="AP485" t="s">
        <v>1274</v>
      </c>
      <c r="AQ485">
        <f t="shared" si="138"/>
        <v>2349415</v>
      </c>
    </row>
    <row r="486" spans="1:43" hidden="1" outlineLevel="1" x14ac:dyDescent="0.2">
      <c r="A486" t="s">
        <v>1823</v>
      </c>
      <c r="B486" s="9" t="s">
        <v>1073</v>
      </c>
      <c r="C486" s="1">
        <f t="shared" si="139"/>
        <v>353</v>
      </c>
      <c r="D486" s="7">
        <f t="shared" si="133"/>
        <v>2</v>
      </c>
      <c r="E486" s="7">
        <f t="shared" si="134"/>
        <v>1</v>
      </c>
      <c r="F486" s="7">
        <f t="shared" si="135"/>
        <v>3</v>
      </c>
      <c r="G486" s="1">
        <f t="shared" si="136"/>
        <v>54</v>
      </c>
      <c r="H486" s="2">
        <f t="shared" si="137"/>
        <v>0.15297450424929179</v>
      </c>
      <c r="I486" s="8"/>
      <c r="J486" s="2">
        <f t="shared" si="128"/>
        <v>0.39093484419263458</v>
      </c>
      <c r="K486" s="2">
        <f t="shared" si="129"/>
        <v>0.5439093484419264</v>
      </c>
      <c r="L486" s="2">
        <f t="shared" si="130"/>
        <v>6.5155807365439092E-2</v>
      </c>
      <c r="M486" s="2">
        <f t="shared" si="131"/>
        <v>-6.9388939039072284E-17</v>
      </c>
      <c r="N486" s="1">
        <v>138</v>
      </c>
      <c r="O486" s="1">
        <v>192</v>
      </c>
      <c r="P486" s="1">
        <v>23</v>
      </c>
      <c r="W486" s="1">
        <v>0</v>
      </c>
      <c r="AG486" t="str">
        <f t="shared" si="140"/>
        <v>New Vineyard</v>
      </c>
      <c r="AH486" t="s">
        <v>1440</v>
      </c>
      <c r="AI486">
        <v>2</v>
      </c>
      <c r="AK486" s="99">
        <v>23</v>
      </c>
      <c r="AL486" s="97">
        <v>7</v>
      </c>
      <c r="AM486" s="97">
        <v>65</v>
      </c>
      <c r="AN486" s="96">
        <v>49520</v>
      </c>
      <c r="AO486" s="96">
        <f t="shared" si="132"/>
        <v>23007</v>
      </c>
      <c r="AP486" t="s">
        <v>1274</v>
      </c>
      <c r="AQ486">
        <f t="shared" si="138"/>
        <v>2349520</v>
      </c>
    </row>
    <row r="487" spans="1:43" hidden="1" outlineLevel="1" x14ac:dyDescent="0.2">
      <c r="A487" t="s">
        <v>2137</v>
      </c>
      <c r="B487" s="9" t="s">
        <v>1073</v>
      </c>
      <c r="C487" s="1">
        <f t="shared" si="139"/>
        <v>806</v>
      </c>
      <c r="D487" s="7">
        <f t="shared" si="133"/>
        <v>2</v>
      </c>
      <c r="E487" s="7">
        <f t="shared" si="134"/>
        <v>1</v>
      </c>
      <c r="F487" s="7">
        <f t="shared" si="135"/>
        <v>3</v>
      </c>
      <c r="G487" s="1">
        <f t="shared" si="136"/>
        <v>183</v>
      </c>
      <c r="H487" s="2">
        <f t="shared" si="137"/>
        <v>0.22704714640198512</v>
      </c>
      <c r="I487" s="8"/>
      <c r="J487" s="2">
        <f t="shared" si="128"/>
        <v>0.36352357320099254</v>
      </c>
      <c r="K487" s="2">
        <f t="shared" si="129"/>
        <v>0.59057071960297769</v>
      </c>
      <c r="L487" s="2">
        <f t="shared" si="130"/>
        <v>4.590570719602978E-2</v>
      </c>
      <c r="M487" s="2">
        <f t="shared" si="131"/>
        <v>4.163336342344337E-17</v>
      </c>
      <c r="N487" s="1">
        <v>293</v>
      </c>
      <c r="O487" s="1">
        <v>476</v>
      </c>
      <c r="P487" s="1">
        <v>37</v>
      </c>
      <c r="W487" s="1">
        <v>0</v>
      </c>
      <c r="AG487" t="str">
        <f t="shared" si="140"/>
        <v>Newburgh</v>
      </c>
      <c r="AH487" t="s">
        <v>2417</v>
      </c>
      <c r="AI487">
        <v>2</v>
      </c>
      <c r="AK487" s="99">
        <v>23</v>
      </c>
      <c r="AL487" s="97">
        <v>19</v>
      </c>
      <c r="AM487" s="97">
        <v>230</v>
      </c>
      <c r="AN487" s="96">
        <v>48505</v>
      </c>
      <c r="AO487" s="96">
        <f t="shared" si="132"/>
        <v>23019</v>
      </c>
      <c r="AP487" t="s">
        <v>1274</v>
      </c>
      <c r="AQ487">
        <f t="shared" si="138"/>
        <v>2348505</v>
      </c>
    </row>
    <row r="488" spans="1:43" hidden="1" outlineLevel="1" x14ac:dyDescent="0.2">
      <c r="A488" t="s">
        <v>1719</v>
      </c>
      <c r="B488" s="9" t="s">
        <v>1073</v>
      </c>
      <c r="C488" s="1">
        <f t="shared" si="139"/>
        <v>1146</v>
      </c>
      <c r="D488" s="7">
        <f t="shared" si="133"/>
        <v>1</v>
      </c>
      <c r="E488" s="7">
        <f t="shared" si="134"/>
        <v>2</v>
      </c>
      <c r="F488" s="7">
        <f t="shared" si="135"/>
        <v>3</v>
      </c>
      <c r="G488" s="1">
        <f t="shared" si="136"/>
        <v>384</v>
      </c>
      <c r="H488" s="2">
        <f t="shared" si="137"/>
        <v>0.33507853403141363</v>
      </c>
      <c r="I488" s="8"/>
      <c r="J488" s="2">
        <f t="shared" si="128"/>
        <v>0.64746945898778363</v>
      </c>
      <c r="K488" s="2">
        <f t="shared" si="129"/>
        <v>0.31239092495637</v>
      </c>
      <c r="L488" s="2">
        <f t="shared" si="130"/>
        <v>3.8394415357766144E-2</v>
      </c>
      <c r="M488" s="2">
        <f t="shared" si="131"/>
        <v>1.7452006980802279E-3</v>
      </c>
      <c r="N488" s="1">
        <v>742</v>
      </c>
      <c r="O488" s="1">
        <v>358</v>
      </c>
      <c r="P488" s="1">
        <v>44</v>
      </c>
      <c r="W488" s="1">
        <v>2</v>
      </c>
      <c r="AG488" t="str">
        <f t="shared" si="140"/>
        <v>Newcastle</v>
      </c>
      <c r="AH488" t="s">
        <v>600</v>
      </c>
      <c r="AI488">
        <v>1</v>
      </c>
      <c r="AK488" s="99">
        <v>23</v>
      </c>
      <c r="AL488" s="97">
        <v>15</v>
      </c>
      <c r="AM488" s="97">
        <v>60</v>
      </c>
      <c r="AN488" s="96">
        <v>48645</v>
      </c>
      <c r="AO488" s="96">
        <f t="shared" si="132"/>
        <v>23015</v>
      </c>
      <c r="AP488" t="s">
        <v>1274</v>
      </c>
      <c r="AQ488">
        <f t="shared" si="138"/>
        <v>2348645</v>
      </c>
    </row>
    <row r="489" spans="1:43" hidden="1" outlineLevel="1" x14ac:dyDescent="0.2">
      <c r="A489" t="s">
        <v>1720</v>
      </c>
      <c r="B489" s="9" t="s">
        <v>1073</v>
      </c>
      <c r="C489" s="1">
        <f t="shared" si="139"/>
        <v>722</v>
      </c>
      <c r="D489" s="7">
        <f t="shared" si="133"/>
        <v>2</v>
      </c>
      <c r="E489" s="7">
        <f t="shared" si="134"/>
        <v>1</v>
      </c>
      <c r="F489" s="7">
        <f t="shared" si="135"/>
        <v>3</v>
      </c>
      <c r="G489" s="1">
        <f t="shared" si="136"/>
        <v>134</v>
      </c>
      <c r="H489" s="2">
        <f t="shared" si="137"/>
        <v>0.18559556786703602</v>
      </c>
      <c r="I489" s="8"/>
      <c r="J489" s="2">
        <f t="shared" si="128"/>
        <v>0.36980609418282551</v>
      </c>
      <c r="K489" s="2">
        <f t="shared" si="129"/>
        <v>0.55540166204986152</v>
      </c>
      <c r="L489" s="2">
        <f t="shared" si="130"/>
        <v>7.4792243767313013E-2</v>
      </c>
      <c r="M489" s="2">
        <f t="shared" si="131"/>
        <v>-4.163336342344337E-17</v>
      </c>
      <c r="N489" s="1">
        <v>267</v>
      </c>
      <c r="O489" s="1">
        <v>401</v>
      </c>
      <c r="P489" s="1">
        <v>54</v>
      </c>
      <c r="W489" s="1">
        <v>0</v>
      </c>
      <c r="AG489" t="str">
        <f t="shared" si="140"/>
        <v>Newfield</v>
      </c>
      <c r="AH489" t="s">
        <v>492</v>
      </c>
      <c r="AI489">
        <v>1</v>
      </c>
      <c r="AK489" s="99">
        <v>23</v>
      </c>
      <c r="AL489" s="97">
        <v>31</v>
      </c>
      <c r="AM489" s="97">
        <v>90</v>
      </c>
      <c r="AN489" s="96">
        <v>48750</v>
      </c>
      <c r="AO489" s="96">
        <f t="shared" si="132"/>
        <v>23031</v>
      </c>
      <c r="AP489" t="s">
        <v>1274</v>
      </c>
      <c r="AQ489">
        <f t="shared" si="138"/>
        <v>2348750</v>
      </c>
    </row>
    <row r="490" spans="1:43" hidden="1" outlineLevel="1" x14ac:dyDescent="0.2">
      <c r="A490" t="s">
        <v>92</v>
      </c>
      <c r="B490" s="9" t="s">
        <v>1073</v>
      </c>
      <c r="C490" s="1">
        <f t="shared" si="139"/>
        <v>1302</v>
      </c>
      <c r="D490" s="7">
        <f t="shared" si="133"/>
        <v>2</v>
      </c>
      <c r="E490" s="7">
        <f t="shared" si="134"/>
        <v>1</v>
      </c>
      <c r="F490" s="7">
        <f t="shared" si="135"/>
        <v>3</v>
      </c>
      <c r="G490" s="1">
        <f t="shared" si="136"/>
        <v>286</v>
      </c>
      <c r="H490" s="2">
        <f t="shared" si="137"/>
        <v>0.2196620583717358</v>
      </c>
      <c r="I490" s="8"/>
      <c r="J490" s="2">
        <f t="shared" si="128"/>
        <v>0.3686635944700461</v>
      </c>
      <c r="K490" s="2">
        <f t="shared" si="129"/>
        <v>0.58832565284178184</v>
      </c>
      <c r="L490" s="2">
        <f t="shared" si="130"/>
        <v>4.3010752688172046E-2</v>
      </c>
      <c r="M490" s="2">
        <f t="shared" si="131"/>
        <v>6.9388939039072284E-17</v>
      </c>
      <c r="N490" s="1">
        <v>480</v>
      </c>
      <c r="O490" s="1">
        <v>766</v>
      </c>
      <c r="P490" s="1">
        <v>56</v>
      </c>
      <c r="W490" s="1">
        <v>0</v>
      </c>
      <c r="AG490" t="str">
        <f t="shared" si="140"/>
        <v>Newport</v>
      </c>
      <c r="AH490" t="s">
        <v>2417</v>
      </c>
      <c r="AI490">
        <v>2</v>
      </c>
      <c r="AK490" s="99">
        <v>23</v>
      </c>
      <c r="AL490" s="97">
        <v>19</v>
      </c>
      <c r="AM490" s="97">
        <v>235</v>
      </c>
      <c r="AN490" s="96">
        <v>49065</v>
      </c>
      <c r="AO490" s="96">
        <f t="shared" si="132"/>
        <v>23019</v>
      </c>
      <c r="AP490" t="s">
        <v>1274</v>
      </c>
      <c r="AQ490">
        <f t="shared" si="138"/>
        <v>2349065</v>
      </c>
    </row>
    <row r="491" spans="1:43" hidden="1" outlineLevel="1" x14ac:dyDescent="0.2">
      <c r="A491" t="s">
        <v>1800</v>
      </c>
      <c r="B491" s="9" t="s">
        <v>1073</v>
      </c>
      <c r="C491" s="1">
        <f t="shared" si="139"/>
        <v>249</v>
      </c>
      <c r="D491" s="7">
        <f t="shared" si="133"/>
        <v>1</v>
      </c>
      <c r="E491" s="7">
        <f t="shared" si="134"/>
        <v>2</v>
      </c>
      <c r="F491" s="7">
        <f t="shared" si="135"/>
        <v>3</v>
      </c>
      <c r="G491" s="1">
        <f t="shared" si="136"/>
        <v>6</v>
      </c>
      <c r="H491" s="2">
        <f t="shared" si="137"/>
        <v>2.4096385542168676E-2</v>
      </c>
      <c r="I491" s="8"/>
      <c r="J491" s="2">
        <f t="shared" si="128"/>
        <v>0.47389558232931728</v>
      </c>
      <c r="K491" s="2">
        <f t="shared" si="129"/>
        <v>0.44979919678714858</v>
      </c>
      <c r="L491" s="2">
        <f t="shared" si="130"/>
        <v>7.6305220883534142E-2</v>
      </c>
      <c r="M491" s="2">
        <f t="shared" si="131"/>
        <v>0</v>
      </c>
      <c r="N491" s="1">
        <v>118</v>
      </c>
      <c r="O491" s="1">
        <v>112</v>
      </c>
      <c r="P491" s="1">
        <v>19</v>
      </c>
      <c r="W491" s="1">
        <v>0</v>
      </c>
      <c r="AG491" t="str">
        <f t="shared" si="140"/>
        <v>Newry</v>
      </c>
      <c r="AH491" t="s">
        <v>976</v>
      </c>
      <c r="AI491">
        <v>2</v>
      </c>
      <c r="AK491" s="99">
        <v>23</v>
      </c>
      <c r="AL491" s="97">
        <v>17</v>
      </c>
      <c r="AM491" s="97">
        <v>100</v>
      </c>
      <c r="AN491" s="96">
        <v>49275</v>
      </c>
      <c r="AO491" s="96">
        <f t="shared" si="132"/>
        <v>23017</v>
      </c>
      <c r="AP491" t="s">
        <v>1274</v>
      </c>
      <c r="AQ491">
        <f t="shared" si="138"/>
        <v>2349275</v>
      </c>
    </row>
    <row r="492" spans="1:43" hidden="1" outlineLevel="1" x14ac:dyDescent="0.2">
      <c r="A492" t="s">
        <v>1819</v>
      </c>
      <c r="B492" s="9" t="s">
        <v>1073</v>
      </c>
      <c r="C492" s="1">
        <f t="shared" si="139"/>
        <v>1031</v>
      </c>
      <c r="D492" s="7">
        <f t="shared" si="133"/>
        <v>1</v>
      </c>
      <c r="E492" s="7">
        <f t="shared" si="134"/>
        <v>2</v>
      </c>
      <c r="F492" s="7">
        <f t="shared" si="135"/>
        <v>3</v>
      </c>
      <c r="G492" s="1">
        <f t="shared" si="136"/>
        <v>39</v>
      </c>
      <c r="H492" s="2">
        <f t="shared" si="137"/>
        <v>3.7827352085354024E-2</v>
      </c>
      <c r="I492" s="8"/>
      <c r="J492" s="2">
        <f t="shared" si="128"/>
        <v>0.49369544131910764</v>
      </c>
      <c r="K492" s="2">
        <f t="shared" si="129"/>
        <v>0.45586808923375366</v>
      </c>
      <c r="L492" s="2">
        <f t="shared" si="130"/>
        <v>5.0436469447138699E-2</v>
      </c>
      <c r="M492" s="2">
        <f t="shared" si="131"/>
        <v>-5.5511151231257827E-17</v>
      </c>
      <c r="N492" s="1">
        <v>509</v>
      </c>
      <c r="O492" s="1">
        <v>470</v>
      </c>
      <c r="P492" s="1">
        <v>52</v>
      </c>
      <c r="W492" s="1">
        <v>0</v>
      </c>
      <c r="AG492" t="str">
        <f t="shared" si="140"/>
        <v>Nobleboro</v>
      </c>
      <c r="AH492" t="s">
        <v>600</v>
      </c>
      <c r="AI492">
        <v>1</v>
      </c>
      <c r="AK492" s="99">
        <v>23</v>
      </c>
      <c r="AL492" s="97">
        <v>15</v>
      </c>
      <c r="AM492" s="97">
        <v>62</v>
      </c>
      <c r="AN492" s="96">
        <v>49660</v>
      </c>
      <c r="AO492" s="96">
        <f t="shared" si="132"/>
        <v>23015</v>
      </c>
      <c r="AP492" t="s">
        <v>1274</v>
      </c>
      <c r="AQ492">
        <f t="shared" si="138"/>
        <v>2349660</v>
      </c>
    </row>
    <row r="493" spans="1:43" hidden="1" outlineLevel="1" x14ac:dyDescent="0.2">
      <c r="A493" t="s">
        <v>1530</v>
      </c>
      <c r="B493" s="9" t="s">
        <v>1073</v>
      </c>
      <c r="C493" s="1">
        <f t="shared" si="139"/>
        <v>1413</v>
      </c>
      <c r="D493" s="7">
        <f t="shared" si="133"/>
        <v>2</v>
      </c>
      <c r="E493" s="7">
        <f t="shared" si="134"/>
        <v>1</v>
      </c>
      <c r="F493" s="7">
        <f t="shared" si="135"/>
        <v>3</v>
      </c>
      <c r="G493" s="1">
        <f t="shared" si="136"/>
        <v>121</v>
      </c>
      <c r="H493" s="2">
        <f t="shared" si="137"/>
        <v>8.5633404104741684E-2</v>
      </c>
      <c r="I493" s="8"/>
      <c r="J493" s="2">
        <f t="shared" ref="J493:J554" si="141">IF(C493=0,"-",N493/C493)</f>
        <v>0.42675159235668791</v>
      </c>
      <c r="K493" s="2">
        <f t="shared" ref="K493:K554" si="142">IF(C493=0,"-",O493/C493)</f>
        <v>0.51238499646142954</v>
      </c>
      <c r="L493" s="2">
        <f t="shared" ref="L493:L554" si="143">IF(C493=0,"-",P493/C493)</f>
        <v>6.0863411181882522E-2</v>
      </c>
      <c r="M493" s="2">
        <f t="shared" ref="M493:M554" si="144">IF(C493=0,"-",(1-J493-K493-L493))</f>
        <v>2.0816681711721685E-17</v>
      </c>
      <c r="N493" s="1">
        <v>603</v>
      </c>
      <c r="O493" s="1">
        <v>724</v>
      </c>
      <c r="P493" s="1">
        <v>86</v>
      </c>
      <c r="W493" s="1">
        <v>0</v>
      </c>
      <c r="AG493" t="str">
        <f t="shared" si="140"/>
        <v>Norridgewock</v>
      </c>
      <c r="AH493" t="s">
        <v>1616</v>
      </c>
      <c r="AI493">
        <v>2</v>
      </c>
      <c r="AK493" s="99">
        <v>23</v>
      </c>
      <c r="AL493" s="97">
        <v>25</v>
      </c>
      <c r="AM493" s="97">
        <v>110</v>
      </c>
      <c r="AN493" s="96">
        <v>49835</v>
      </c>
      <c r="AO493" s="96">
        <f t="shared" ref="AO493:AO552" si="145">AK493*1000+AL493</f>
        <v>23025</v>
      </c>
      <c r="AP493" t="s">
        <v>1274</v>
      </c>
      <c r="AQ493">
        <f t="shared" si="138"/>
        <v>2349835</v>
      </c>
    </row>
    <row r="494" spans="1:43" hidden="1" outlineLevel="1" x14ac:dyDescent="0.2">
      <c r="A494" t="s">
        <v>1531</v>
      </c>
      <c r="B494" s="9" t="s">
        <v>1073</v>
      </c>
      <c r="C494" s="1">
        <f t="shared" si="139"/>
        <v>2265</v>
      </c>
      <c r="D494" s="7">
        <f t="shared" ref="D494:D555" si="146">RANK(N494,(N494:AE494))</f>
        <v>2</v>
      </c>
      <c r="E494" s="7">
        <f t="shared" ref="E494:E555" si="147">RANK(O494,(N494:AE494))</f>
        <v>1</v>
      </c>
      <c r="F494" s="7">
        <f t="shared" ref="F494:F555" si="148">IF(P494&gt;0,RANK(P494,(N494:AE494)),0)</f>
        <v>3</v>
      </c>
      <c r="G494" s="1">
        <f t="shared" ref="G494:G555" si="149">MAX(N494:P494)-LARGE(N494:P494,2)</f>
        <v>166</v>
      </c>
      <c r="H494" s="2">
        <f t="shared" ref="H494:H555" si="150">G494/C494</f>
        <v>7.3289183222958063E-2</v>
      </c>
      <c r="I494" s="8"/>
      <c r="J494" s="2">
        <f t="shared" si="141"/>
        <v>0.43311258278145698</v>
      </c>
      <c r="K494" s="2">
        <f t="shared" si="142"/>
        <v>0.506401766004415</v>
      </c>
      <c r="L494" s="2">
        <f t="shared" si="143"/>
        <v>6.0485651214128036E-2</v>
      </c>
      <c r="M494" s="2">
        <f t="shared" si="144"/>
        <v>-6.9388939039072284E-17</v>
      </c>
      <c r="N494" s="1">
        <v>981</v>
      </c>
      <c r="O494" s="1">
        <v>1147</v>
      </c>
      <c r="P494" s="1">
        <v>137</v>
      </c>
      <c r="W494" s="1">
        <v>0</v>
      </c>
      <c r="AG494" t="str">
        <f t="shared" si="140"/>
        <v>North Berwick</v>
      </c>
      <c r="AH494" t="s">
        <v>492</v>
      </c>
      <c r="AI494">
        <v>1</v>
      </c>
      <c r="AK494" s="99">
        <v>23</v>
      </c>
      <c r="AL494" s="97">
        <v>31</v>
      </c>
      <c r="AM494" s="97">
        <v>95</v>
      </c>
      <c r="AN494" s="96">
        <v>50325</v>
      </c>
      <c r="AO494" s="96">
        <f t="shared" si="145"/>
        <v>23031</v>
      </c>
      <c r="AP494" t="s">
        <v>1274</v>
      </c>
      <c r="AQ494">
        <f t="shared" si="138"/>
        <v>2350325</v>
      </c>
    </row>
    <row r="495" spans="1:43" hidden="1" outlineLevel="1" x14ac:dyDescent="0.2">
      <c r="A495" t="s">
        <v>1120</v>
      </c>
      <c r="B495" s="9" t="s">
        <v>1073</v>
      </c>
      <c r="C495" s="1">
        <f t="shared" si="139"/>
        <v>265</v>
      </c>
      <c r="D495" s="7">
        <f t="shared" si="146"/>
        <v>1</v>
      </c>
      <c r="E495" s="7">
        <f t="shared" si="147"/>
        <v>2</v>
      </c>
      <c r="F495" s="7">
        <f t="shared" si="148"/>
        <v>3</v>
      </c>
      <c r="G495" s="1">
        <f t="shared" si="149"/>
        <v>129</v>
      </c>
      <c r="H495" s="2">
        <f t="shared" si="150"/>
        <v>0.48679245283018868</v>
      </c>
      <c r="I495" s="8"/>
      <c r="J495" s="2">
        <f t="shared" si="141"/>
        <v>0.7245283018867924</v>
      </c>
      <c r="K495" s="2">
        <f t="shared" si="142"/>
        <v>0.23773584905660378</v>
      </c>
      <c r="L495" s="2">
        <f t="shared" si="143"/>
        <v>3.7735849056603772E-2</v>
      </c>
      <c r="M495" s="2">
        <f t="shared" si="144"/>
        <v>4.8572257327350599E-17</v>
      </c>
      <c r="N495" s="1">
        <v>192</v>
      </c>
      <c r="O495" s="1">
        <v>63</v>
      </c>
      <c r="P495" s="1">
        <v>10</v>
      </c>
      <c r="W495" s="1">
        <v>0</v>
      </c>
      <c r="AG495" t="str">
        <f t="shared" si="140"/>
        <v>North Haven</v>
      </c>
      <c r="AH495" t="s">
        <v>1138</v>
      </c>
      <c r="AI495">
        <v>1</v>
      </c>
      <c r="AK495" s="99">
        <v>23</v>
      </c>
      <c r="AL495" s="97">
        <v>13</v>
      </c>
      <c r="AM495" s="97">
        <v>40</v>
      </c>
      <c r="AN495" s="96">
        <v>51620</v>
      </c>
      <c r="AO495" s="96">
        <f t="shared" si="145"/>
        <v>23013</v>
      </c>
      <c r="AP495" t="s">
        <v>1274</v>
      </c>
      <c r="AQ495">
        <f t="shared" si="138"/>
        <v>2351620</v>
      </c>
    </row>
    <row r="496" spans="1:43" hidden="1" outlineLevel="1" x14ac:dyDescent="0.2">
      <c r="A496" t="s">
        <v>1901</v>
      </c>
      <c r="B496" s="9" t="s">
        <v>1073</v>
      </c>
      <c r="C496" s="1">
        <f t="shared" si="139"/>
        <v>2403</v>
      </c>
      <c r="D496" s="7">
        <f t="shared" si="146"/>
        <v>1</v>
      </c>
      <c r="E496" s="7">
        <f t="shared" si="147"/>
        <v>2</v>
      </c>
      <c r="F496" s="7">
        <f t="shared" si="148"/>
        <v>3</v>
      </c>
      <c r="G496" s="1">
        <f t="shared" si="149"/>
        <v>426</v>
      </c>
      <c r="H496" s="2">
        <f t="shared" si="150"/>
        <v>0.17727840199750311</v>
      </c>
      <c r="I496" s="8"/>
      <c r="J496" s="2">
        <f t="shared" si="141"/>
        <v>0.56720765709529752</v>
      </c>
      <c r="K496" s="2">
        <f t="shared" si="142"/>
        <v>0.38992925509779441</v>
      </c>
      <c r="L496" s="2">
        <f t="shared" si="143"/>
        <v>4.2863087806908035E-2</v>
      </c>
      <c r="M496" s="2">
        <f t="shared" si="144"/>
        <v>2.7755575615628914E-17</v>
      </c>
      <c r="N496" s="1">
        <v>1363</v>
      </c>
      <c r="O496" s="1">
        <v>937</v>
      </c>
      <c r="P496" s="1">
        <v>103</v>
      </c>
      <c r="W496" s="1">
        <v>0</v>
      </c>
      <c r="AG496" t="str">
        <f t="shared" si="140"/>
        <v>North Yarmouth</v>
      </c>
      <c r="AH496" t="s">
        <v>1337</v>
      </c>
      <c r="AI496">
        <v>1</v>
      </c>
      <c r="AK496" s="99">
        <v>23</v>
      </c>
      <c r="AL496" s="97">
        <v>5</v>
      </c>
      <c r="AM496" s="97">
        <v>75</v>
      </c>
      <c r="AN496" s="96">
        <v>53860</v>
      </c>
      <c r="AO496" s="96">
        <f t="shared" si="145"/>
        <v>23005</v>
      </c>
      <c r="AP496" t="s">
        <v>1274</v>
      </c>
      <c r="AQ496">
        <f t="shared" si="138"/>
        <v>2353860</v>
      </c>
    </row>
    <row r="497" spans="1:43" hidden="1" outlineLevel="1" x14ac:dyDescent="0.2">
      <c r="A497" t="s">
        <v>2499</v>
      </c>
      <c r="B497" s="9" t="s">
        <v>1073</v>
      </c>
      <c r="C497" s="1">
        <f t="shared" si="139"/>
        <v>91</v>
      </c>
      <c r="D497" s="7">
        <f t="shared" si="146"/>
        <v>2</v>
      </c>
      <c r="E497" s="7">
        <f t="shared" si="147"/>
        <v>1</v>
      </c>
      <c r="F497" s="7">
        <f t="shared" si="148"/>
        <v>3</v>
      </c>
      <c r="G497" s="1">
        <f t="shared" si="149"/>
        <v>2</v>
      </c>
      <c r="H497" s="2">
        <f t="shared" si="150"/>
        <v>2.197802197802198E-2</v>
      </c>
      <c r="I497" s="8"/>
      <c r="J497" s="2">
        <f t="shared" si="141"/>
        <v>0.45054945054945056</v>
      </c>
      <c r="K497" s="2">
        <f t="shared" si="142"/>
        <v>0.47252747252747251</v>
      </c>
      <c r="L497" s="2">
        <f t="shared" si="143"/>
        <v>7.6923076923076927E-2</v>
      </c>
      <c r="M497" s="2">
        <f t="shared" si="144"/>
        <v>5.5511151231257827E-17</v>
      </c>
      <c r="N497" s="1">
        <v>41</v>
      </c>
      <c r="O497" s="1">
        <v>43</v>
      </c>
      <c r="P497" s="1">
        <v>7</v>
      </c>
      <c r="W497" s="1">
        <v>0</v>
      </c>
      <c r="AG497" t="str">
        <f t="shared" si="140"/>
        <v>Northfield</v>
      </c>
      <c r="AH497" t="s">
        <v>257</v>
      </c>
      <c r="AI497">
        <v>2</v>
      </c>
      <c r="AK497" s="99">
        <v>23</v>
      </c>
      <c r="AL497" s="97">
        <v>29</v>
      </c>
      <c r="AM497" s="97">
        <v>155</v>
      </c>
      <c r="AN497" s="96">
        <v>51375</v>
      </c>
      <c r="AO497" s="96">
        <f t="shared" si="145"/>
        <v>23029</v>
      </c>
      <c r="AP497" t="s">
        <v>1274</v>
      </c>
      <c r="AQ497">
        <f t="shared" si="138"/>
        <v>2351375</v>
      </c>
    </row>
    <row r="498" spans="1:43" hidden="1" outlineLevel="1" x14ac:dyDescent="0.2">
      <c r="A498" t="s">
        <v>1902</v>
      </c>
      <c r="B498" s="9" t="s">
        <v>1073</v>
      </c>
      <c r="C498" s="1">
        <f t="shared" si="139"/>
        <v>917</v>
      </c>
      <c r="D498" s="7">
        <f t="shared" si="146"/>
        <v>1</v>
      </c>
      <c r="E498" s="7">
        <f t="shared" si="147"/>
        <v>2</v>
      </c>
      <c r="F498" s="7">
        <f t="shared" si="148"/>
        <v>3</v>
      </c>
      <c r="G498" s="1">
        <f t="shared" si="149"/>
        <v>160</v>
      </c>
      <c r="H498" s="2">
        <f t="shared" si="150"/>
        <v>0.17448200654307525</v>
      </c>
      <c r="I498" s="8"/>
      <c r="J498" s="2">
        <f t="shared" si="141"/>
        <v>0.56706652126499457</v>
      </c>
      <c r="K498" s="2">
        <f t="shared" si="142"/>
        <v>0.3925845147219193</v>
      </c>
      <c r="L498" s="2">
        <f t="shared" si="143"/>
        <v>4.0348964013086151E-2</v>
      </c>
      <c r="M498" s="2">
        <f t="shared" si="144"/>
        <v>-2.0816681711721685E-17</v>
      </c>
      <c r="N498" s="1">
        <v>520</v>
      </c>
      <c r="O498" s="1">
        <v>360</v>
      </c>
      <c r="P498" s="1">
        <v>37</v>
      </c>
      <c r="W498" s="1">
        <v>0</v>
      </c>
      <c r="AG498" t="str">
        <f t="shared" si="140"/>
        <v>Northport</v>
      </c>
      <c r="AH498" t="s">
        <v>491</v>
      </c>
      <c r="AI498">
        <v>2</v>
      </c>
      <c r="AK498" s="99">
        <v>23</v>
      </c>
      <c r="AL498" s="97">
        <v>27</v>
      </c>
      <c r="AM498" s="97">
        <v>75</v>
      </c>
      <c r="AN498" s="96">
        <v>52845</v>
      </c>
      <c r="AO498" s="96">
        <f t="shared" si="145"/>
        <v>23027</v>
      </c>
      <c r="AP498" t="s">
        <v>1274</v>
      </c>
      <c r="AQ498">
        <f t="shared" si="138"/>
        <v>2352845</v>
      </c>
    </row>
    <row r="499" spans="1:43" hidden="1" outlineLevel="1" x14ac:dyDescent="0.2">
      <c r="A499" t="s">
        <v>2170</v>
      </c>
      <c r="B499" s="9" t="s">
        <v>1073</v>
      </c>
      <c r="C499" s="1">
        <f t="shared" si="139"/>
        <v>2175</v>
      </c>
      <c r="D499" s="7">
        <f t="shared" si="146"/>
        <v>2</v>
      </c>
      <c r="E499" s="7">
        <f t="shared" si="147"/>
        <v>1</v>
      </c>
      <c r="F499" s="7">
        <f t="shared" si="148"/>
        <v>3</v>
      </c>
      <c r="G499" s="1">
        <f t="shared" si="149"/>
        <v>59</v>
      </c>
      <c r="H499" s="2">
        <f t="shared" si="150"/>
        <v>2.7126436781609194E-2</v>
      </c>
      <c r="I499" s="8"/>
      <c r="J499" s="2">
        <f t="shared" si="141"/>
        <v>0.43770114942528737</v>
      </c>
      <c r="K499" s="2">
        <f t="shared" si="142"/>
        <v>0.46482758620689657</v>
      </c>
      <c r="L499" s="2">
        <f t="shared" si="143"/>
        <v>9.7471264367816085E-2</v>
      </c>
      <c r="M499" s="2">
        <f t="shared" si="144"/>
        <v>-2.7755575615628914E-17</v>
      </c>
      <c r="N499" s="1">
        <v>952</v>
      </c>
      <c r="O499" s="1">
        <v>1011</v>
      </c>
      <c r="P499" s="1">
        <v>212</v>
      </c>
      <c r="W499" s="1">
        <v>0</v>
      </c>
      <c r="AG499" t="str">
        <f t="shared" si="140"/>
        <v>Norway</v>
      </c>
      <c r="AH499" t="s">
        <v>976</v>
      </c>
      <c r="AI499">
        <v>2</v>
      </c>
      <c r="AK499" s="99">
        <v>23</v>
      </c>
      <c r="AL499" s="97">
        <v>17</v>
      </c>
      <c r="AM499" s="97">
        <v>105</v>
      </c>
      <c r="AN499" s="96">
        <v>54000</v>
      </c>
      <c r="AO499" s="96">
        <f t="shared" si="145"/>
        <v>23017</v>
      </c>
      <c r="AP499" t="s">
        <v>1274</v>
      </c>
      <c r="AQ499">
        <f t="shared" si="138"/>
        <v>2354000</v>
      </c>
    </row>
    <row r="500" spans="1:43" hidden="1" outlineLevel="1" x14ac:dyDescent="0.2">
      <c r="A500" t="s">
        <v>1368</v>
      </c>
      <c r="B500" s="9" t="s">
        <v>1073</v>
      </c>
      <c r="C500" s="1">
        <f t="shared" si="139"/>
        <v>287</v>
      </c>
      <c r="D500" s="7">
        <f t="shared" si="146"/>
        <v>2</v>
      </c>
      <c r="E500" s="7">
        <f t="shared" si="147"/>
        <v>1</v>
      </c>
      <c r="F500" s="7">
        <f t="shared" si="148"/>
        <v>3</v>
      </c>
      <c r="G500" s="1">
        <f t="shared" si="149"/>
        <v>79</v>
      </c>
      <c r="H500" s="2">
        <f t="shared" si="150"/>
        <v>0.27526132404181186</v>
      </c>
      <c r="I500" s="8"/>
      <c r="J500" s="2">
        <f t="shared" si="141"/>
        <v>0.33449477351916379</v>
      </c>
      <c r="K500" s="2">
        <f t="shared" si="142"/>
        <v>0.6097560975609756</v>
      </c>
      <c r="L500" s="2">
        <f t="shared" si="143"/>
        <v>5.5749128919860627E-2</v>
      </c>
      <c r="M500" s="2">
        <f t="shared" si="144"/>
        <v>-1.3877787807814457E-17</v>
      </c>
      <c r="N500" s="1">
        <v>96</v>
      </c>
      <c r="O500" s="1">
        <v>175</v>
      </c>
      <c r="P500" s="1">
        <v>16</v>
      </c>
      <c r="W500" s="1">
        <v>0</v>
      </c>
      <c r="AG500" t="str">
        <f t="shared" si="140"/>
        <v>Oakfield</v>
      </c>
      <c r="AH500" t="s">
        <v>872</v>
      </c>
      <c r="AI500">
        <v>2</v>
      </c>
      <c r="AK500" s="99">
        <v>23</v>
      </c>
      <c r="AL500" s="97">
        <v>3</v>
      </c>
      <c r="AM500" s="97">
        <v>240</v>
      </c>
      <c r="AN500" s="96">
        <v>54385</v>
      </c>
      <c r="AO500" s="96">
        <f t="shared" si="145"/>
        <v>23003</v>
      </c>
      <c r="AP500" t="s">
        <v>1274</v>
      </c>
      <c r="AQ500">
        <f t="shared" si="138"/>
        <v>2354385</v>
      </c>
    </row>
    <row r="501" spans="1:43" hidden="1" outlineLevel="1" x14ac:dyDescent="0.2">
      <c r="A501" t="s">
        <v>2585</v>
      </c>
      <c r="B501" s="9" t="s">
        <v>1073</v>
      </c>
      <c r="C501" s="1">
        <f t="shared" si="139"/>
        <v>2846</v>
      </c>
      <c r="D501" s="7">
        <f t="shared" si="146"/>
        <v>2</v>
      </c>
      <c r="E501" s="7">
        <f t="shared" si="147"/>
        <v>1</v>
      </c>
      <c r="F501" s="7">
        <f t="shared" si="148"/>
        <v>3</v>
      </c>
      <c r="G501" s="1">
        <f t="shared" si="149"/>
        <v>99</v>
      </c>
      <c r="H501" s="2">
        <f t="shared" si="150"/>
        <v>3.4785664089950812E-2</v>
      </c>
      <c r="I501" s="8"/>
      <c r="J501" s="2">
        <f t="shared" si="141"/>
        <v>0.44518622628250176</v>
      </c>
      <c r="K501" s="2">
        <f t="shared" si="142"/>
        <v>0.47997189037245258</v>
      </c>
      <c r="L501" s="2">
        <f t="shared" si="143"/>
        <v>7.4841883345045684E-2</v>
      </c>
      <c r="M501" s="2">
        <f t="shared" si="144"/>
        <v>2.7755575615628914E-17</v>
      </c>
      <c r="N501" s="1">
        <v>1267</v>
      </c>
      <c r="O501" s="1">
        <v>1366</v>
      </c>
      <c r="P501" s="1">
        <v>213</v>
      </c>
      <c r="W501" s="1">
        <v>0</v>
      </c>
      <c r="AG501" t="str">
        <f t="shared" si="140"/>
        <v>Oakland</v>
      </c>
      <c r="AH501" t="s">
        <v>1663</v>
      </c>
      <c r="AI501">
        <v>2</v>
      </c>
      <c r="AK501" s="99">
        <v>23</v>
      </c>
      <c r="AL501" s="97">
        <v>11</v>
      </c>
      <c r="AM501" s="97">
        <v>80</v>
      </c>
      <c r="AN501" s="96">
        <v>54560</v>
      </c>
      <c r="AO501" s="96">
        <f t="shared" si="145"/>
        <v>23011</v>
      </c>
      <c r="AP501" t="s">
        <v>1274</v>
      </c>
      <c r="AQ501">
        <f t="shared" si="138"/>
        <v>2354560</v>
      </c>
    </row>
    <row r="502" spans="1:43" hidden="1" outlineLevel="1" x14ac:dyDescent="0.2">
      <c r="A502" t="s">
        <v>1369</v>
      </c>
      <c r="B502" s="9" t="s">
        <v>1073</v>
      </c>
      <c r="C502" s="1">
        <f t="shared" si="139"/>
        <v>846</v>
      </c>
      <c r="D502" s="7">
        <f t="shared" si="146"/>
        <v>1</v>
      </c>
      <c r="E502" s="7">
        <f t="shared" si="147"/>
        <v>2</v>
      </c>
      <c r="F502" s="7">
        <f t="shared" si="148"/>
        <v>3</v>
      </c>
      <c r="G502" s="1">
        <f t="shared" si="149"/>
        <v>267</v>
      </c>
      <c r="H502" s="2">
        <f t="shared" si="150"/>
        <v>0.31560283687943264</v>
      </c>
      <c r="I502" s="8"/>
      <c r="J502" s="2">
        <f t="shared" si="141"/>
        <v>0.63711583924349879</v>
      </c>
      <c r="K502" s="2">
        <f t="shared" si="142"/>
        <v>0.32151300236406621</v>
      </c>
      <c r="L502" s="2">
        <f t="shared" si="143"/>
        <v>4.1371158392434985E-2</v>
      </c>
      <c r="M502" s="2">
        <f t="shared" si="144"/>
        <v>6.9388939039072284E-18</v>
      </c>
      <c r="N502" s="1">
        <v>539</v>
      </c>
      <c r="O502" s="1">
        <v>272</v>
      </c>
      <c r="P502" s="1">
        <v>35</v>
      </c>
      <c r="W502" s="1">
        <v>0</v>
      </c>
      <c r="AG502" t="str">
        <f t="shared" si="140"/>
        <v>Ogunquit</v>
      </c>
      <c r="AH502" t="s">
        <v>492</v>
      </c>
      <c r="AI502">
        <v>1</v>
      </c>
      <c r="AK502" s="99">
        <v>23</v>
      </c>
      <c r="AL502" s="97">
        <v>31</v>
      </c>
      <c r="AM502" s="97">
        <v>97</v>
      </c>
      <c r="AN502" s="96">
        <v>54980</v>
      </c>
      <c r="AO502" s="96">
        <f t="shared" si="145"/>
        <v>23031</v>
      </c>
      <c r="AP502" t="s">
        <v>1274</v>
      </c>
      <c r="AQ502">
        <f t="shared" si="138"/>
        <v>2354980</v>
      </c>
    </row>
    <row r="503" spans="1:43" hidden="1" outlineLevel="1" x14ac:dyDescent="0.2">
      <c r="A503" t="s">
        <v>2664</v>
      </c>
      <c r="B503" s="9" t="s">
        <v>1073</v>
      </c>
      <c r="C503" s="1">
        <f t="shared" si="139"/>
        <v>4658</v>
      </c>
      <c r="D503" s="7">
        <f t="shared" si="146"/>
        <v>1</v>
      </c>
      <c r="E503" s="7">
        <f t="shared" si="147"/>
        <v>2</v>
      </c>
      <c r="F503" s="7">
        <f t="shared" si="148"/>
        <v>3</v>
      </c>
      <c r="G503" s="1">
        <f t="shared" si="149"/>
        <v>834</v>
      </c>
      <c r="H503" s="2">
        <f t="shared" si="150"/>
        <v>0.17904680120223271</v>
      </c>
      <c r="I503" s="8"/>
      <c r="J503" s="2">
        <f t="shared" si="141"/>
        <v>0.55882352941176472</v>
      </c>
      <c r="K503" s="2">
        <f t="shared" si="142"/>
        <v>0.37977672820953201</v>
      </c>
      <c r="L503" s="2">
        <f t="shared" si="143"/>
        <v>6.1185057964791754E-2</v>
      </c>
      <c r="M503" s="2">
        <f t="shared" si="144"/>
        <v>2.1468441391151588E-4</v>
      </c>
      <c r="N503" s="1">
        <v>2603</v>
      </c>
      <c r="O503" s="1">
        <v>1769</v>
      </c>
      <c r="P503" s="1">
        <v>285</v>
      </c>
      <c r="W503" s="1">
        <v>1</v>
      </c>
      <c r="AG503" t="str">
        <f t="shared" si="140"/>
        <v>Old Orchard Beach</v>
      </c>
      <c r="AH503" t="s">
        <v>492</v>
      </c>
      <c r="AI503">
        <v>1</v>
      </c>
      <c r="AK503" s="99">
        <v>23</v>
      </c>
      <c r="AL503" s="97">
        <v>31</v>
      </c>
      <c r="AM503" s="97">
        <v>100</v>
      </c>
      <c r="AN503" s="96">
        <v>55085</v>
      </c>
      <c r="AO503" s="96">
        <f t="shared" si="145"/>
        <v>23031</v>
      </c>
      <c r="AP503" t="s">
        <v>1274</v>
      </c>
      <c r="AQ503">
        <f t="shared" si="138"/>
        <v>2355085</v>
      </c>
    </row>
    <row r="504" spans="1:43" hidden="1" outlineLevel="1" x14ac:dyDescent="0.2">
      <c r="A504" t="s">
        <v>1595</v>
      </c>
      <c r="B504" s="9" t="s">
        <v>1073</v>
      </c>
      <c r="C504" s="1">
        <f t="shared" si="139"/>
        <v>3103</v>
      </c>
      <c r="D504" s="7">
        <f t="shared" si="146"/>
        <v>1</v>
      </c>
      <c r="E504" s="7">
        <f t="shared" si="147"/>
        <v>2</v>
      </c>
      <c r="F504" s="7">
        <f t="shared" si="148"/>
        <v>3</v>
      </c>
      <c r="G504" s="1">
        <f t="shared" si="149"/>
        <v>546</v>
      </c>
      <c r="H504" s="2">
        <f t="shared" si="150"/>
        <v>0.17595874959716404</v>
      </c>
      <c r="I504" s="8"/>
      <c r="J504" s="2">
        <f t="shared" si="141"/>
        <v>0.55849178214631001</v>
      </c>
      <c r="K504" s="2">
        <f t="shared" si="142"/>
        <v>0.382533032549146</v>
      </c>
      <c r="L504" s="2">
        <f t="shared" si="143"/>
        <v>5.8652916532388015E-2</v>
      </c>
      <c r="M504" s="2">
        <f t="shared" si="144"/>
        <v>3.2226877215597166E-4</v>
      </c>
      <c r="N504" s="1">
        <v>1733</v>
      </c>
      <c r="O504" s="1">
        <v>1187</v>
      </c>
      <c r="P504" s="1">
        <v>182</v>
      </c>
      <c r="W504" s="1">
        <v>1</v>
      </c>
      <c r="AG504" t="str">
        <f t="shared" si="140"/>
        <v>Old Town</v>
      </c>
      <c r="AH504" t="s">
        <v>2417</v>
      </c>
      <c r="AI504">
        <v>2</v>
      </c>
      <c r="AK504" s="99">
        <v>23</v>
      </c>
      <c r="AL504" s="97">
        <v>19</v>
      </c>
      <c r="AM504" s="97">
        <v>240</v>
      </c>
      <c r="AN504" s="96">
        <v>55225</v>
      </c>
      <c r="AO504" s="96">
        <f t="shared" si="145"/>
        <v>23019</v>
      </c>
      <c r="AP504" t="s">
        <v>931</v>
      </c>
      <c r="AQ504">
        <f t="shared" si="138"/>
        <v>2355225</v>
      </c>
    </row>
    <row r="505" spans="1:43" hidden="1" outlineLevel="1" x14ac:dyDescent="0.2">
      <c r="A505" t="s">
        <v>1596</v>
      </c>
      <c r="B505" s="9" t="s">
        <v>1073</v>
      </c>
      <c r="C505" s="1">
        <f t="shared" si="139"/>
        <v>65</v>
      </c>
      <c r="D505" s="7">
        <f t="shared" si="146"/>
        <v>2</v>
      </c>
      <c r="E505" s="7">
        <f t="shared" si="147"/>
        <v>1</v>
      </c>
      <c r="F505" s="7">
        <f t="shared" si="148"/>
        <v>3</v>
      </c>
      <c r="G505" s="1">
        <f t="shared" si="149"/>
        <v>23</v>
      </c>
      <c r="H505" s="2">
        <f t="shared" si="150"/>
        <v>0.35384615384615387</v>
      </c>
      <c r="I505" s="8"/>
      <c r="J505" s="2">
        <f t="shared" si="141"/>
        <v>0.30769230769230771</v>
      </c>
      <c r="K505" s="2">
        <f t="shared" si="142"/>
        <v>0.66153846153846152</v>
      </c>
      <c r="L505" s="2">
        <f t="shared" si="143"/>
        <v>3.0769230769230771E-2</v>
      </c>
      <c r="M505" s="2">
        <f t="shared" si="144"/>
        <v>0</v>
      </c>
      <c r="N505" s="1">
        <v>20</v>
      </c>
      <c r="O505" s="1">
        <v>43</v>
      </c>
      <c r="P505" s="1">
        <v>2</v>
      </c>
      <c r="W505" s="1">
        <v>0</v>
      </c>
      <c r="AG505" t="str">
        <f t="shared" si="140"/>
        <v>Orient</v>
      </c>
      <c r="AH505" t="s">
        <v>872</v>
      </c>
      <c r="AI505">
        <v>2</v>
      </c>
      <c r="AK505" s="99">
        <v>23</v>
      </c>
      <c r="AL505" s="97">
        <v>3</v>
      </c>
      <c r="AM505" s="97">
        <v>245</v>
      </c>
      <c r="AN505" s="96">
        <v>55435</v>
      </c>
      <c r="AO505" s="96">
        <f t="shared" si="145"/>
        <v>23003</v>
      </c>
      <c r="AP505" t="s">
        <v>1274</v>
      </c>
      <c r="AQ505">
        <f t="shared" si="138"/>
        <v>2355435</v>
      </c>
    </row>
    <row r="506" spans="1:43" hidden="1" outlineLevel="1" x14ac:dyDescent="0.2">
      <c r="A506" t="s">
        <v>1653</v>
      </c>
      <c r="B506" s="9" t="s">
        <v>1073</v>
      </c>
      <c r="C506" s="1">
        <f t="shared" si="139"/>
        <v>1154</v>
      </c>
      <c r="D506" s="7">
        <f t="shared" si="146"/>
        <v>1</v>
      </c>
      <c r="E506" s="7">
        <f t="shared" si="147"/>
        <v>2</v>
      </c>
      <c r="F506" s="7">
        <f t="shared" si="148"/>
        <v>3</v>
      </c>
      <c r="G506" s="1">
        <f t="shared" si="149"/>
        <v>40</v>
      </c>
      <c r="H506" s="2">
        <f t="shared" si="150"/>
        <v>3.4662045060658578E-2</v>
      </c>
      <c r="I506" s="8"/>
      <c r="J506" s="2">
        <f t="shared" si="141"/>
        <v>0.48093587521663778</v>
      </c>
      <c r="K506" s="2">
        <f t="shared" si="142"/>
        <v>0.44627383015597921</v>
      </c>
      <c r="L506" s="2">
        <f t="shared" si="143"/>
        <v>7.2790294627383012E-2</v>
      </c>
      <c r="M506" s="2">
        <f t="shared" si="144"/>
        <v>5.5511151231257827E-17</v>
      </c>
      <c r="N506" s="1">
        <v>555</v>
      </c>
      <c r="O506" s="1">
        <v>515</v>
      </c>
      <c r="P506" s="1">
        <v>84</v>
      </c>
      <c r="W506" s="1">
        <v>0</v>
      </c>
      <c r="AG506" t="str">
        <f t="shared" si="140"/>
        <v>Orland</v>
      </c>
      <c r="AH506" t="s">
        <v>682</v>
      </c>
      <c r="AI506">
        <v>2</v>
      </c>
      <c r="AK506" s="99">
        <v>23</v>
      </c>
      <c r="AL506" s="97">
        <v>9</v>
      </c>
      <c r="AM506" s="97">
        <v>105</v>
      </c>
      <c r="AN506" s="96">
        <v>55505</v>
      </c>
      <c r="AO506" s="96">
        <f t="shared" si="145"/>
        <v>23009</v>
      </c>
      <c r="AP506" t="s">
        <v>1274</v>
      </c>
      <c r="AQ506">
        <f t="shared" si="138"/>
        <v>2355505</v>
      </c>
    </row>
    <row r="507" spans="1:43" hidden="1" outlineLevel="1" x14ac:dyDescent="0.2">
      <c r="A507" t="s">
        <v>2724</v>
      </c>
      <c r="B507" s="9" t="s">
        <v>1073</v>
      </c>
      <c r="C507" s="1">
        <f>SUM(N507:AE507)</f>
        <v>1</v>
      </c>
      <c r="D507" s="7">
        <f>RANK(N507,(N507:AE507))</f>
        <v>2</v>
      </c>
      <c r="E507" s="7">
        <f>RANK(O507,(N507:AE507))</f>
        <v>1</v>
      </c>
      <c r="F507" s="7">
        <f>IF(P507&gt;0,RANK(P507,(N507:AE507)),0)</f>
        <v>0</v>
      </c>
      <c r="G507" s="1">
        <f>MAX(N507:P507)-LARGE(N507:P507,2)</f>
        <v>1</v>
      </c>
      <c r="H507" s="2">
        <f>G507/C507</f>
        <v>1</v>
      </c>
      <c r="I507" s="8"/>
      <c r="J507" s="2">
        <f>IF(C507=0,"-",N507/C507)</f>
        <v>0</v>
      </c>
      <c r="K507" s="2">
        <f>IF(C507=0,"-",O507/C507)</f>
        <v>1</v>
      </c>
      <c r="L507" s="2">
        <f>IF(C507=0,"-",P507/C507)</f>
        <v>0</v>
      </c>
      <c r="M507" s="2">
        <f>IF(C507=0,"-",(1-J507-K507-L507))</f>
        <v>0</v>
      </c>
      <c r="N507" s="1">
        <v>0</v>
      </c>
      <c r="O507" s="1">
        <v>1</v>
      </c>
      <c r="P507" s="1">
        <v>0</v>
      </c>
      <c r="W507" s="1">
        <v>0</v>
      </c>
      <c r="AG507" t="str">
        <f t="shared" si="140"/>
        <v>Orneville</v>
      </c>
      <c r="AH507" t="s">
        <v>1515</v>
      </c>
      <c r="AI507">
        <v>2</v>
      </c>
      <c r="AK507" s="99">
        <v>23</v>
      </c>
      <c r="AL507" s="97">
        <v>21</v>
      </c>
      <c r="AN507">
        <v>55550</v>
      </c>
      <c r="AO507" s="96">
        <f t="shared" si="145"/>
        <v>23021</v>
      </c>
      <c r="AP507" t="s">
        <v>408</v>
      </c>
      <c r="AQ507">
        <f t="shared" si="138"/>
        <v>2355550</v>
      </c>
    </row>
    <row r="508" spans="1:43" hidden="1" outlineLevel="1" x14ac:dyDescent="0.2">
      <c r="A508" t="s">
        <v>1654</v>
      </c>
      <c r="B508" s="9" t="s">
        <v>1073</v>
      </c>
      <c r="C508" s="1">
        <f t="shared" si="139"/>
        <v>4246</v>
      </c>
      <c r="D508" s="7">
        <f t="shared" si="146"/>
        <v>1</v>
      </c>
      <c r="E508" s="7">
        <f t="shared" si="147"/>
        <v>2</v>
      </c>
      <c r="F508" s="7">
        <f t="shared" si="148"/>
        <v>3</v>
      </c>
      <c r="G508" s="1">
        <f t="shared" si="149"/>
        <v>1940</v>
      </c>
      <c r="H508" s="2">
        <f t="shared" si="150"/>
        <v>0.45690061234102686</v>
      </c>
      <c r="I508" s="8"/>
      <c r="J508" s="2">
        <f t="shared" si="141"/>
        <v>0.69924634950541686</v>
      </c>
      <c r="K508" s="2">
        <f t="shared" si="142"/>
        <v>0.24234573716439001</v>
      </c>
      <c r="L508" s="2">
        <f t="shared" si="143"/>
        <v>5.8407913330193122E-2</v>
      </c>
      <c r="M508" s="2">
        <f t="shared" si="144"/>
        <v>6.9388939039072284E-18</v>
      </c>
      <c r="N508" s="1">
        <v>2969</v>
      </c>
      <c r="O508" s="1">
        <v>1029</v>
      </c>
      <c r="P508" s="1">
        <v>248</v>
      </c>
      <c r="W508" s="1">
        <v>0</v>
      </c>
      <c r="AG508" t="str">
        <f t="shared" si="140"/>
        <v>Orono</v>
      </c>
      <c r="AH508" t="s">
        <v>2417</v>
      </c>
      <c r="AI508">
        <v>2</v>
      </c>
      <c r="AK508" s="99">
        <v>23</v>
      </c>
      <c r="AL508" s="97">
        <v>19</v>
      </c>
      <c r="AM508" s="97">
        <v>245</v>
      </c>
      <c r="AN508" s="96">
        <v>55565</v>
      </c>
      <c r="AO508" s="96">
        <f t="shared" si="145"/>
        <v>23019</v>
      </c>
      <c r="AP508" t="s">
        <v>1274</v>
      </c>
      <c r="AQ508">
        <f t="shared" si="138"/>
        <v>2355565</v>
      </c>
    </row>
    <row r="509" spans="1:43" hidden="1" outlineLevel="1" x14ac:dyDescent="0.2">
      <c r="A509" t="s">
        <v>1061</v>
      </c>
      <c r="B509" s="9" t="s">
        <v>1073</v>
      </c>
      <c r="C509" s="1">
        <f t="shared" si="139"/>
        <v>2022</v>
      </c>
      <c r="D509" s="7">
        <f t="shared" si="146"/>
        <v>2</v>
      </c>
      <c r="E509" s="7">
        <f t="shared" si="147"/>
        <v>1</v>
      </c>
      <c r="F509" s="7">
        <f t="shared" si="148"/>
        <v>3</v>
      </c>
      <c r="G509" s="1">
        <f t="shared" si="149"/>
        <v>257</v>
      </c>
      <c r="H509" s="2">
        <f t="shared" si="150"/>
        <v>0.12710187932739861</v>
      </c>
      <c r="I509" s="8"/>
      <c r="J509" s="2">
        <f t="shared" si="141"/>
        <v>0.40850642927794262</v>
      </c>
      <c r="K509" s="2">
        <f t="shared" si="142"/>
        <v>0.53560830860534125</v>
      </c>
      <c r="L509" s="2">
        <f t="shared" si="143"/>
        <v>5.5885262116716121E-2</v>
      </c>
      <c r="M509" s="2">
        <f t="shared" si="144"/>
        <v>6.2450045135165055E-17</v>
      </c>
      <c r="N509" s="1">
        <v>826</v>
      </c>
      <c r="O509" s="1">
        <v>1083</v>
      </c>
      <c r="P509" s="1">
        <v>113</v>
      </c>
      <c r="W509" s="1">
        <v>0</v>
      </c>
      <c r="AG509" t="str">
        <f t="shared" si="140"/>
        <v>Orrington</v>
      </c>
      <c r="AH509" t="s">
        <v>2417</v>
      </c>
      <c r="AI509">
        <v>2</v>
      </c>
      <c r="AK509" s="99">
        <v>23</v>
      </c>
      <c r="AL509" s="97">
        <v>19</v>
      </c>
      <c r="AM509" s="97">
        <v>250</v>
      </c>
      <c r="AN509" s="96">
        <v>55680</v>
      </c>
      <c r="AO509" s="96">
        <f t="shared" si="145"/>
        <v>23019</v>
      </c>
      <c r="AP509" t="s">
        <v>1274</v>
      </c>
      <c r="AQ509">
        <f t="shared" ref="AQ509:AQ572" si="151">AK509*100000+AN509</f>
        <v>2355680</v>
      </c>
    </row>
    <row r="510" spans="1:43" hidden="1" outlineLevel="1" x14ac:dyDescent="0.2">
      <c r="A510" t="s">
        <v>1238</v>
      </c>
      <c r="B510" s="9" t="s">
        <v>1073</v>
      </c>
      <c r="C510" s="1">
        <f t="shared" si="139"/>
        <v>39</v>
      </c>
      <c r="D510" s="7">
        <f t="shared" si="146"/>
        <v>2</v>
      </c>
      <c r="E510" s="7">
        <f t="shared" si="147"/>
        <v>1</v>
      </c>
      <c r="F510" s="7">
        <f t="shared" si="148"/>
        <v>0</v>
      </c>
      <c r="G510" s="1">
        <f t="shared" si="149"/>
        <v>15</v>
      </c>
      <c r="H510" s="2">
        <f t="shared" si="150"/>
        <v>0.38461538461538464</v>
      </c>
      <c r="I510" s="8"/>
      <c r="J510" s="2">
        <f t="shared" si="141"/>
        <v>0.30769230769230771</v>
      </c>
      <c r="K510" s="2">
        <f t="shared" si="142"/>
        <v>0.69230769230769229</v>
      </c>
      <c r="L510" s="2">
        <f t="shared" si="143"/>
        <v>0</v>
      </c>
      <c r="M510" s="2">
        <f t="shared" si="144"/>
        <v>0</v>
      </c>
      <c r="N510" s="1">
        <v>12</v>
      </c>
      <c r="O510" s="1">
        <v>27</v>
      </c>
      <c r="P510" s="1">
        <v>0</v>
      </c>
      <c r="W510" s="1">
        <v>0</v>
      </c>
      <c r="AG510" t="str">
        <f t="shared" si="140"/>
        <v>Osborn</v>
      </c>
      <c r="AH510" t="s">
        <v>682</v>
      </c>
      <c r="AI510">
        <v>2</v>
      </c>
      <c r="AK510" s="99">
        <v>23</v>
      </c>
      <c r="AL510" s="97">
        <v>9</v>
      </c>
      <c r="AM510" s="97">
        <v>110</v>
      </c>
      <c r="AN510" s="96">
        <v>55855</v>
      </c>
      <c r="AO510" s="96">
        <f t="shared" si="145"/>
        <v>23009</v>
      </c>
      <c r="AP510" t="s">
        <v>1274</v>
      </c>
      <c r="AQ510">
        <f t="shared" si="151"/>
        <v>2355855</v>
      </c>
    </row>
    <row r="511" spans="1:43" hidden="1" outlineLevel="1" x14ac:dyDescent="0.2">
      <c r="A511" t="s">
        <v>2299</v>
      </c>
      <c r="B511" s="9" t="s">
        <v>1073</v>
      </c>
      <c r="C511" s="1">
        <f t="shared" si="139"/>
        <v>377</v>
      </c>
      <c r="D511" s="7">
        <f t="shared" si="146"/>
        <v>2</v>
      </c>
      <c r="E511" s="7">
        <f t="shared" si="147"/>
        <v>1</v>
      </c>
      <c r="F511" s="7">
        <f t="shared" si="148"/>
        <v>3</v>
      </c>
      <c r="G511" s="1">
        <f t="shared" si="149"/>
        <v>140</v>
      </c>
      <c r="H511" s="2">
        <f t="shared" si="150"/>
        <v>0.3713527851458886</v>
      </c>
      <c r="I511" s="8"/>
      <c r="J511" s="2">
        <f t="shared" si="141"/>
        <v>0.29708222811671087</v>
      </c>
      <c r="K511" s="2">
        <f t="shared" si="142"/>
        <v>0.66843501326259946</v>
      </c>
      <c r="L511" s="2">
        <f t="shared" si="143"/>
        <v>3.4482758620689655E-2</v>
      </c>
      <c r="M511" s="2">
        <f t="shared" si="144"/>
        <v>-4.163336342344337E-17</v>
      </c>
      <c r="N511" s="1">
        <v>112</v>
      </c>
      <c r="O511" s="1">
        <v>252</v>
      </c>
      <c r="P511" s="1">
        <v>13</v>
      </c>
      <c r="W511" s="1">
        <v>0</v>
      </c>
      <c r="AG511" t="str">
        <f t="shared" si="140"/>
        <v>Otis</v>
      </c>
      <c r="AH511" t="s">
        <v>682</v>
      </c>
      <c r="AI511">
        <v>2</v>
      </c>
      <c r="AK511" s="99">
        <v>23</v>
      </c>
      <c r="AL511" s="97">
        <v>9</v>
      </c>
      <c r="AM511" s="97">
        <v>115</v>
      </c>
      <c r="AN511" s="96">
        <v>55890</v>
      </c>
      <c r="AO511" s="96">
        <f t="shared" si="145"/>
        <v>23009</v>
      </c>
      <c r="AP511" t="s">
        <v>1274</v>
      </c>
      <c r="AQ511">
        <f t="shared" si="151"/>
        <v>2355890</v>
      </c>
    </row>
    <row r="512" spans="1:43" hidden="1" outlineLevel="1" x14ac:dyDescent="0.2">
      <c r="A512" t="s">
        <v>1799</v>
      </c>
      <c r="B512" s="9" t="s">
        <v>1073</v>
      </c>
      <c r="C512" s="1">
        <f t="shared" ref="C512:C575" si="152">SUM(N512:AE512)</f>
        <v>902</v>
      </c>
      <c r="D512" s="7">
        <f t="shared" si="146"/>
        <v>2</v>
      </c>
      <c r="E512" s="7">
        <f t="shared" si="147"/>
        <v>1</v>
      </c>
      <c r="F512" s="7">
        <f t="shared" si="148"/>
        <v>3</v>
      </c>
      <c r="G512" s="1">
        <f t="shared" si="149"/>
        <v>87</v>
      </c>
      <c r="H512" s="2">
        <f t="shared" si="150"/>
        <v>9.6452328159645231E-2</v>
      </c>
      <c r="I512" s="8"/>
      <c r="J512" s="2">
        <f t="shared" si="141"/>
        <v>0.41130820399113083</v>
      </c>
      <c r="K512" s="2">
        <f t="shared" si="142"/>
        <v>0.5077605321507761</v>
      </c>
      <c r="L512" s="2">
        <f t="shared" si="143"/>
        <v>8.0931263858093128E-2</v>
      </c>
      <c r="M512" s="2">
        <f t="shared" si="144"/>
        <v>-1.1102230246251565E-16</v>
      </c>
      <c r="N512" s="1">
        <v>371</v>
      </c>
      <c r="O512" s="1">
        <v>458</v>
      </c>
      <c r="P512" s="1">
        <v>73</v>
      </c>
      <c r="W512" s="1">
        <v>0</v>
      </c>
      <c r="AG512" t="str">
        <f t="shared" si="140"/>
        <v>Otisfield</v>
      </c>
      <c r="AH512" t="s">
        <v>976</v>
      </c>
      <c r="AI512">
        <v>2</v>
      </c>
      <c r="AK512" s="99">
        <v>23</v>
      </c>
      <c r="AL512" s="97">
        <v>17</v>
      </c>
      <c r="AM512" s="97">
        <v>108</v>
      </c>
      <c r="AN512" s="96">
        <v>55960</v>
      </c>
      <c r="AO512" s="96">
        <f t="shared" si="145"/>
        <v>23017</v>
      </c>
      <c r="AP512" t="s">
        <v>1274</v>
      </c>
      <c r="AQ512">
        <f t="shared" si="151"/>
        <v>2355960</v>
      </c>
    </row>
    <row r="513" spans="1:43" hidden="1" outlineLevel="1" x14ac:dyDescent="0.2">
      <c r="A513" t="s">
        <v>2646</v>
      </c>
      <c r="B513" s="9" t="s">
        <v>1073</v>
      </c>
      <c r="C513" s="1">
        <f t="shared" si="152"/>
        <v>883</v>
      </c>
      <c r="D513" s="7">
        <f t="shared" si="146"/>
        <v>1</v>
      </c>
      <c r="E513" s="7">
        <f t="shared" si="147"/>
        <v>2</v>
      </c>
      <c r="F513" s="7">
        <f t="shared" si="148"/>
        <v>3</v>
      </c>
      <c r="G513" s="1">
        <f t="shared" si="149"/>
        <v>58</v>
      </c>
      <c r="H513" s="2">
        <f t="shared" si="150"/>
        <v>6.5685164212910527E-2</v>
      </c>
      <c r="I513" s="8"/>
      <c r="J513" s="2">
        <f t="shared" si="141"/>
        <v>0.50962627406568517</v>
      </c>
      <c r="K513" s="2">
        <f t="shared" si="142"/>
        <v>0.44394110985277463</v>
      </c>
      <c r="L513" s="2">
        <f t="shared" si="143"/>
        <v>4.5300113250283124E-2</v>
      </c>
      <c r="M513" s="2">
        <f t="shared" si="144"/>
        <v>1.1325028312570776E-3</v>
      </c>
      <c r="N513" s="1">
        <v>450</v>
      </c>
      <c r="O513" s="1">
        <v>392</v>
      </c>
      <c r="P513" s="1">
        <v>40</v>
      </c>
      <c r="W513" s="1">
        <v>1</v>
      </c>
      <c r="AG513" t="str">
        <f t="shared" si="140"/>
        <v>Owl's Head</v>
      </c>
      <c r="AH513" t="s">
        <v>1138</v>
      </c>
      <c r="AI513">
        <v>1</v>
      </c>
      <c r="AK513" s="99">
        <v>23</v>
      </c>
      <c r="AL513" s="97">
        <v>13</v>
      </c>
      <c r="AM513" s="97">
        <v>45</v>
      </c>
      <c r="AN513" s="96">
        <v>56135</v>
      </c>
      <c r="AO513" s="96">
        <f t="shared" si="145"/>
        <v>23013</v>
      </c>
      <c r="AP513" t="s">
        <v>1274</v>
      </c>
      <c r="AQ513">
        <f t="shared" si="151"/>
        <v>2356135</v>
      </c>
    </row>
    <row r="514" spans="1:43" hidden="1" outlineLevel="1" x14ac:dyDescent="0.2">
      <c r="A514" t="s">
        <v>281</v>
      </c>
      <c r="B514" s="9" t="s">
        <v>1073</v>
      </c>
      <c r="C514" s="1">
        <f t="shared" si="152"/>
        <v>32</v>
      </c>
      <c r="D514" s="7">
        <f t="shared" si="146"/>
        <v>2</v>
      </c>
      <c r="E514" s="7">
        <f t="shared" si="147"/>
        <v>1</v>
      </c>
      <c r="F514" s="7">
        <f t="shared" si="148"/>
        <v>3</v>
      </c>
      <c r="G514" s="1">
        <f t="shared" si="149"/>
        <v>10</v>
      </c>
      <c r="H514" s="2">
        <f t="shared" si="150"/>
        <v>0.3125</v>
      </c>
      <c r="I514" s="8"/>
      <c r="J514" s="2">
        <f t="shared" si="141"/>
        <v>0.3125</v>
      </c>
      <c r="K514" s="2">
        <f t="shared" si="142"/>
        <v>0.625</v>
      </c>
      <c r="L514" s="2">
        <f t="shared" si="143"/>
        <v>6.25E-2</v>
      </c>
      <c r="M514" s="2">
        <f t="shared" si="144"/>
        <v>0</v>
      </c>
      <c r="N514" s="1">
        <v>10</v>
      </c>
      <c r="O514" s="1">
        <v>20</v>
      </c>
      <c r="P514" s="1">
        <v>2</v>
      </c>
      <c r="W514" s="1">
        <v>0</v>
      </c>
      <c r="AG514" t="str">
        <f t="shared" si="140"/>
        <v>Oxbow</v>
      </c>
      <c r="AH514" t="s">
        <v>872</v>
      </c>
      <c r="AI514">
        <v>2</v>
      </c>
      <c r="AK514" s="99">
        <v>23</v>
      </c>
      <c r="AL514" s="97">
        <v>3</v>
      </c>
      <c r="AM514" s="97">
        <v>250</v>
      </c>
      <c r="AN514" s="96">
        <v>56205</v>
      </c>
      <c r="AO514" s="96">
        <f t="shared" si="145"/>
        <v>23003</v>
      </c>
      <c r="AP514" t="s">
        <v>2522</v>
      </c>
      <c r="AQ514">
        <f t="shared" si="151"/>
        <v>2356205</v>
      </c>
    </row>
    <row r="515" spans="1:43" hidden="1" outlineLevel="1" x14ac:dyDescent="0.2">
      <c r="A515" t="s">
        <v>976</v>
      </c>
      <c r="B515" s="9" t="s">
        <v>1073</v>
      </c>
      <c r="C515" s="1">
        <f t="shared" si="152"/>
        <v>1729</v>
      </c>
      <c r="D515" s="7">
        <f t="shared" si="146"/>
        <v>2</v>
      </c>
      <c r="E515" s="7">
        <f t="shared" si="147"/>
        <v>1</v>
      </c>
      <c r="F515" s="7">
        <f t="shared" si="148"/>
        <v>3</v>
      </c>
      <c r="G515" s="1">
        <f t="shared" si="149"/>
        <v>458</v>
      </c>
      <c r="H515" s="2">
        <f t="shared" si="150"/>
        <v>0.26489300173510699</v>
      </c>
      <c r="I515" s="8"/>
      <c r="J515" s="2">
        <f t="shared" si="141"/>
        <v>0.30827067669172931</v>
      </c>
      <c r="K515" s="2">
        <f t="shared" si="142"/>
        <v>0.57316367842683635</v>
      </c>
      <c r="L515" s="2">
        <f t="shared" si="143"/>
        <v>0.11856564488143435</v>
      </c>
      <c r="M515" s="2">
        <f t="shared" si="144"/>
        <v>-6.9388939039072284E-17</v>
      </c>
      <c r="N515" s="1">
        <v>533</v>
      </c>
      <c r="O515" s="1">
        <v>991</v>
      </c>
      <c r="P515" s="1">
        <v>205</v>
      </c>
      <c r="W515" s="1">
        <v>0</v>
      </c>
      <c r="AG515" t="str">
        <f t="shared" ref="AG515:AG578" si="153">A515</f>
        <v>Oxford</v>
      </c>
      <c r="AH515" t="s">
        <v>976</v>
      </c>
      <c r="AI515">
        <v>2</v>
      </c>
      <c r="AK515" s="99">
        <v>23</v>
      </c>
      <c r="AL515" s="97">
        <v>17</v>
      </c>
      <c r="AM515" s="97">
        <v>110</v>
      </c>
      <c r="AN515" s="96">
        <v>56310</v>
      </c>
      <c r="AO515" s="96">
        <f t="shared" si="145"/>
        <v>23017</v>
      </c>
      <c r="AP515" t="s">
        <v>1274</v>
      </c>
      <c r="AQ515">
        <f t="shared" si="151"/>
        <v>2356310</v>
      </c>
    </row>
    <row r="516" spans="1:43" hidden="1" outlineLevel="1" x14ac:dyDescent="0.2">
      <c r="A516" t="s">
        <v>2230</v>
      </c>
      <c r="B516" s="9" t="s">
        <v>1073</v>
      </c>
      <c r="C516" s="1">
        <f t="shared" si="152"/>
        <v>758</v>
      </c>
      <c r="D516" s="7">
        <f t="shared" si="146"/>
        <v>2</v>
      </c>
      <c r="E516" s="7">
        <f t="shared" si="147"/>
        <v>1</v>
      </c>
      <c r="F516" s="7">
        <f t="shared" si="148"/>
        <v>3</v>
      </c>
      <c r="G516" s="1">
        <f t="shared" si="149"/>
        <v>150</v>
      </c>
      <c r="H516" s="2">
        <f t="shared" si="150"/>
        <v>0.19788918205804748</v>
      </c>
      <c r="I516" s="8"/>
      <c r="J516" s="2">
        <f t="shared" si="141"/>
        <v>0.37203166226912932</v>
      </c>
      <c r="K516" s="2">
        <f t="shared" si="142"/>
        <v>0.56992084432717682</v>
      </c>
      <c r="L516" s="2">
        <f t="shared" si="143"/>
        <v>5.8047493403693931E-2</v>
      </c>
      <c r="M516" s="2">
        <f t="shared" si="144"/>
        <v>-6.9388939039072284E-17</v>
      </c>
      <c r="N516" s="1">
        <v>282</v>
      </c>
      <c r="O516" s="1">
        <v>432</v>
      </c>
      <c r="P516" s="1">
        <v>44</v>
      </c>
      <c r="W516" s="1">
        <v>0</v>
      </c>
      <c r="AG516" t="str">
        <f t="shared" si="153"/>
        <v>Palermo</v>
      </c>
      <c r="AH516" t="s">
        <v>491</v>
      </c>
      <c r="AI516">
        <v>2</v>
      </c>
      <c r="AK516" s="99">
        <v>23</v>
      </c>
      <c r="AL516" s="97">
        <v>27</v>
      </c>
      <c r="AM516" s="97">
        <v>80</v>
      </c>
      <c r="AN516" s="96">
        <v>56450</v>
      </c>
      <c r="AO516" s="96">
        <f t="shared" si="145"/>
        <v>23027</v>
      </c>
      <c r="AP516" t="s">
        <v>1274</v>
      </c>
      <c r="AQ516">
        <f t="shared" si="151"/>
        <v>2356450</v>
      </c>
    </row>
    <row r="517" spans="1:43" hidden="1" outlineLevel="1" x14ac:dyDescent="0.2">
      <c r="A517" t="s">
        <v>1294</v>
      </c>
      <c r="B517" s="9" t="s">
        <v>1073</v>
      </c>
      <c r="C517" s="1">
        <f t="shared" si="152"/>
        <v>846</v>
      </c>
      <c r="D517" s="7">
        <f t="shared" si="146"/>
        <v>2</v>
      </c>
      <c r="E517" s="7">
        <f t="shared" si="147"/>
        <v>1</v>
      </c>
      <c r="F517" s="7">
        <f t="shared" si="148"/>
        <v>3</v>
      </c>
      <c r="G517" s="1">
        <f t="shared" si="149"/>
        <v>287</v>
      </c>
      <c r="H517" s="2">
        <f t="shared" si="150"/>
        <v>0.33924349881796689</v>
      </c>
      <c r="I517" s="8"/>
      <c r="J517" s="2">
        <f t="shared" si="141"/>
        <v>0.29669030732860519</v>
      </c>
      <c r="K517" s="2">
        <f t="shared" si="142"/>
        <v>0.63593380614657213</v>
      </c>
      <c r="L517" s="2">
        <f t="shared" si="143"/>
        <v>6.7375886524822695E-2</v>
      </c>
      <c r="M517" s="2">
        <f t="shared" si="144"/>
        <v>4.163336342344337E-17</v>
      </c>
      <c r="N517" s="1">
        <v>251</v>
      </c>
      <c r="O517" s="1">
        <v>538</v>
      </c>
      <c r="P517" s="1">
        <v>57</v>
      </c>
      <c r="W517" s="1">
        <v>0</v>
      </c>
      <c r="AG517" t="str">
        <f t="shared" si="153"/>
        <v>Palmyra</v>
      </c>
      <c r="AH517" t="s">
        <v>1616</v>
      </c>
      <c r="AI517">
        <v>2</v>
      </c>
      <c r="AK517" s="99">
        <v>23</v>
      </c>
      <c r="AL517" s="97">
        <v>25</v>
      </c>
      <c r="AM517" s="97">
        <v>115</v>
      </c>
      <c r="AN517" s="96">
        <v>56520</v>
      </c>
      <c r="AO517" s="96">
        <f t="shared" si="145"/>
        <v>23025</v>
      </c>
      <c r="AP517" t="s">
        <v>1274</v>
      </c>
      <c r="AQ517">
        <f t="shared" si="151"/>
        <v>2356520</v>
      </c>
    </row>
    <row r="518" spans="1:43" hidden="1" outlineLevel="1" x14ac:dyDescent="0.2">
      <c r="A518" t="s">
        <v>2403</v>
      </c>
      <c r="B518" s="9" t="s">
        <v>1073</v>
      </c>
      <c r="C518" s="1">
        <f t="shared" si="152"/>
        <v>2038</v>
      </c>
      <c r="D518" s="7">
        <f t="shared" si="146"/>
        <v>2</v>
      </c>
      <c r="E518" s="7">
        <f t="shared" si="147"/>
        <v>1</v>
      </c>
      <c r="F518" s="7">
        <f t="shared" si="148"/>
        <v>3</v>
      </c>
      <c r="G518" s="1">
        <f t="shared" si="149"/>
        <v>187</v>
      </c>
      <c r="H518" s="2">
        <f t="shared" si="150"/>
        <v>9.175662414131501E-2</v>
      </c>
      <c r="I518" s="8"/>
      <c r="J518" s="2">
        <f t="shared" si="141"/>
        <v>0.373405299313052</v>
      </c>
      <c r="K518" s="2">
        <f t="shared" si="142"/>
        <v>0.46516192345436702</v>
      </c>
      <c r="L518" s="2">
        <f t="shared" si="143"/>
        <v>0.16143277723258095</v>
      </c>
      <c r="M518" s="2">
        <f t="shared" si="144"/>
        <v>2.7755575615628914E-17</v>
      </c>
      <c r="N518" s="1">
        <v>761</v>
      </c>
      <c r="O518" s="1">
        <v>948</v>
      </c>
      <c r="P518" s="1">
        <v>329</v>
      </c>
      <c r="W518" s="1">
        <v>0</v>
      </c>
      <c r="AG518" t="str">
        <f t="shared" si="153"/>
        <v>Paris</v>
      </c>
      <c r="AH518" t="s">
        <v>976</v>
      </c>
      <c r="AI518">
        <v>2</v>
      </c>
      <c r="AK518" s="99">
        <v>23</v>
      </c>
      <c r="AL518" s="97">
        <v>17</v>
      </c>
      <c r="AM518" s="97">
        <v>115</v>
      </c>
      <c r="AN518" s="96">
        <v>56625</v>
      </c>
      <c r="AO518" s="96">
        <f t="shared" si="145"/>
        <v>23017</v>
      </c>
      <c r="AP518" t="s">
        <v>1274</v>
      </c>
      <c r="AQ518">
        <f t="shared" si="151"/>
        <v>2356625</v>
      </c>
    </row>
    <row r="519" spans="1:43" hidden="1" outlineLevel="1" x14ac:dyDescent="0.2">
      <c r="A519" t="s">
        <v>1629</v>
      </c>
      <c r="B519" s="9" t="s">
        <v>1073</v>
      </c>
      <c r="C519" s="1">
        <f t="shared" si="152"/>
        <v>371</v>
      </c>
      <c r="D519" s="7">
        <f t="shared" si="146"/>
        <v>2</v>
      </c>
      <c r="E519" s="7">
        <f t="shared" si="147"/>
        <v>1</v>
      </c>
      <c r="F519" s="7">
        <f t="shared" si="148"/>
        <v>3</v>
      </c>
      <c r="G519" s="1">
        <f t="shared" si="149"/>
        <v>77</v>
      </c>
      <c r="H519" s="2">
        <f t="shared" si="150"/>
        <v>0.20754716981132076</v>
      </c>
      <c r="I519" s="8"/>
      <c r="J519" s="2">
        <f t="shared" si="141"/>
        <v>0.35849056603773582</v>
      </c>
      <c r="K519" s="2">
        <f t="shared" si="142"/>
        <v>0.56603773584905659</v>
      </c>
      <c r="L519" s="2">
        <f t="shared" si="143"/>
        <v>7.5471698113207544E-2</v>
      </c>
      <c r="M519" s="2">
        <f t="shared" si="144"/>
        <v>9.7144514654701197E-17</v>
      </c>
      <c r="N519" s="1">
        <v>133</v>
      </c>
      <c r="O519" s="1">
        <v>210</v>
      </c>
      <c r="P519" s="1">
        <v>28</v>
      </c>
      <c r="W519" s="1">
        <v>0</v>
      </c>
      <c r="AG519" t="str">
        <f t="shared" si="153"/>
        <v>Parkman</v>
      </c>
      <c r="AH519" t="s">
        <v>1515</v>
      </c>
      <c r="AI519">
        <v>2</v>
      </c>
      <c r="AK519" s="99">
        <v>23</v>
      </c>
      <c r="AL519" s="97">
        <v>21</v>
      </c>
      <c r="AM519" s="97">
        <v>75</v>
      </c>
      <c r="AN519" s="96">
        <v>56765</v>
      </c>
      <c r="AO519" s="96">
        <f t="shared" si="145"/>
        <v>23021</v>
      </c>
      <c r="AP519" t="s">
        <v>1274</v>
      </c>
      <c r="AQ519">
        <f t="shared" si="151"/>
        <v>2356765</v>
      </c>
    </row>
    <row r="520" spans="1:43" hidden="1" outlineLevel="1" x14ac:dyDescent="0.2">
      <c r="A520" t="s">
        <v>1661</v>
      </c>
      <c r="B520" s="9" t="s">
        <v>1073</v>
      </c>
      <c r="C520" s="1">
        <f t="shared" si="152"/>
        <v>797</v>
      </c>
      <c r="D520" s="7">
        <f t="shared" si="146"/>
        <v>2</v>
      </c>
      <c r="E520" s="7">
        <f t="shared" si="147"/>
        <v>1</v>
      </c>
      <c r="F520" s="7">
        <f t="shared" si="148"/>
        <v>3</v>
      </c>
      <c r="G520" s="1">
        <f t="shared" si="149"/>
        <v>97</v>
      </c>
      <c r="H520" s="2">
        <f t="shared" si="150"/>
        <v>0.12170639899623588</v>
      </c>
      <c r="I520" s="8"/>
      <c r="J520" s="2">
        <f t="shared" si="141"/>
        <v>0.40903387703889588</v>
      </c>
      <c r="K520" s="2">
        <f t="shared" si="142"/>
        <v>0.53074027603513174</v>
      </c>
      <c r="L520" s="2">
        <f t="shared" si="143"/>
        <v>6.0225846925972396E-2</v>
      </c>
      <c r="M520" s="2">
        <f t="shared" si="144"/>
        <v>-6.9388939039072284E-17</v>
      </c>
      <c r="N520" s="1">
        <v>326</v>
      </c>
      <c r="O520" s="1">
        <v>423</v>
      </c>
      <c r="P520" s="1">
        <v>48</v>
      </c>
      <c r="W520" s="1">
        <v>0</v>
      </c>
      <c r="AG520" t="str">
        <f t="shared" si="153"/>
        <v>Parsonsfield</v>
      </c>
      <c r="AH520" t="s">
        <v>492</v>
      </c>
      <c r="AI520">
        <v>1</v>
      </c>
      <c r="AK520" s="99">
        <v>23</v>
      </c>
      <c r="AL520" s="97">
        <v>31</v>
      </c>
      <c r="AM520" s="97">
        <v>105</v>
      </c>
      <c r="AN520" s="96">
        <v>56870</v>
      </c>
      <c r="AO520" s="96">
        <f t="shared" si="145"/>
        <v>23031</v>
      </c>
      <c r="AP520" t="s">
        <v>1274</v>
      </c>
      <c r="AQ520">
        <f t="shared" si="151"/>
        <v>2356870</v>
      </c>
    </row>
    <row r="521" spans="1:43" hidden="1" outlineLevel="1" x14ac:dyDescent="0.2">
      <c r="A521" t="s">
        <v>159</v>
      </c>
      <c r="B521" s="9" t="s">
        <v>1073</v>
      </c>
      <c r="C521" s="1">
        <f t="shared" si="152"/>
        <v>175</v>
      </c>
      <c r="D521" s="7">
        <f t="shared" si="146"/>
        <v>2</v>
      </c>
      <c r="E521" s="7">
        <f t="shared" si="147"/>
        <v>1</v>
      </c>
      <c r="F521" s="7">
        <f t="shared" si="148"/>
        <v>3</v>
      </c>
      <c r="G521" s="1">
        <f t="shared" si="149"/>
        <v>69</v>
      </c>
      <c r="H521" s="2">
        <f t="shared" si="150"/>
        <v>0.39428571428571429</v>
      </c>
      <c r="I521" s="8"/>
      <c r="J521" s="2">
        <f t="shared" si="141"/>
        <v>0.28000000000000003</v>
      </c>
      <c r="K521" s="2">
        <f t="shared" si="142"/>
        <v>0.67428571428571427</v>
      </c>
      <c r="L521" s="2">
        <f t="shared" si="143"/>
        <v>4.5714285714285714E-2</v>
      </c>
      <c r="M521" s="2">
        <f t="shared" si="144"/>
        <v>-6.9388939039072284E-18</v>
      </c>
      <c r="N521" s="1">
        <v>49</v>
      </c>
      <c r="O521" s="1">
        <v>118</v>
      </c>
      <c r="P521" s="1">
        <v>8</v>
      </c>
      <c r="W521" s="1">
        <v>0</v>
      </c>
      <c r="AG521" t="str">
        <f t="shared" si="153"/>
        <v>Passadumkeag</v>
      </c>
      <c r="AH521" t="s">
        <v>2417</v>
      </c>
      <c r="AI521">
        <v>2</v>
      </c>
      <c r="AK521" s="99">
        <v>23</v>
      </c>
      <c r="AL521" s="97">
        <v>19</v>
      </c>
      <c r="AM521" s="97">
        <v>255</v>
      </c>
      <c r="AN521" s="96">
        <v>57045</v>
      </c>
      <c r="AO521" s="96">
        <f t="shared" si="145"/>
        <v>23019</v>
      </c>
      <c r="AP521" t="s">
        <v>1274</v>
      </c>
      <c r="AQ521">
        <f t="shared" si="151"/>
        <v>2357045</v>
      </c>
    </row>
    <row r="522" spans="1:43" hidden="1" outlineLevel="1" x14ac:dyDescent="0.2">
      <c r="A522" t="s">
        <v>158</v>
      </c>
      <c r="B522" s="9" t="s">
        <v>1073</v>
      </c>
      <c r="C522" s="1">
        <f t="shared" si="152"/>
        <v>380</v>
      </c>
      <c r="D522" s="7">
        <f t="shared" si="146"/>
        <v>2</v>
      </c>
      <c r="E522" s="7">
        <f t="shared" si="147"/>
        <v>1</v>
      </c>
      <c r="F522" s="7">
        <f t="shared" si="148"/>
        <v>3</v>
      </c>
      <c r="G522" s="1">
        <f t="shared" si="149"/>
        <v>86</v>
      </c>
      <c r="H522" s="2">
        <f t="shared" si="150"/>
        <v>0.22631578947368422</v>
      </c>
      <c r="I522" s="8"/>
      <c r="J522" s="2">
        <f t="shared" si="141"/>
        <v>0.35526315789473684</v>
      </c>
      <c r="K522" s="2">
        <f t="shared" si="142"/>
        <v>0.58157894736842108</v>
      </c>
      <c r="L522" s="2">
        <f t="shared" si="143"/>
        <v>6.3157894736842107E-2</v>
      </c>
      <c r="M522" s="2">
        <f t="shared" si="144"/>
        <v>-2.7755575615628914E-17</v>
      </c>
      <c r="N522" s="1">
        <v>135</v>
      </c>
      <c r="O522" s="1">
        <v>221</v>
      </c>
      <c r="P522" s="1">
        <v>24</v>
      </c>
      <c r="W522" s="1">
        <v>0</v>
      </c>
      <c r="AG522" t="str">
        <f t="shared" si="153"/>
        <v>Patten</v>
      </c>
      <c r="AH522" t="s">
        <v>2417</v>
      </c>
      <c r="AI522">
        <v>2</v>
      </c>
      <c r="AK522" s="99">
        <v>23</v>
      </c>
      <c r="AL522" s="97">
        <v>19</v>
      </c>
      <c r="AM522" s="97">
        <v>260</v>
      </c>
      <c r="AN522" s="96">
        <v>57150</v>
      </c>
      <c r="AO522" s="96">
        <f t="shared" si="145"/>
        <v>23019</v>
      </c>
      <c r="AP522" t="s">
        <v>1274</v>
      </c>
      <c r="AQ522">
        <f t="shared" si="151"/>
        <v>2357150</v>
      </c>
    </row>
    <row r="523" spans="1:43" hidden="1" outlineLevel="1" x14ac:dyDescent="0.2">
      <c r="A523" t="s">
        <v>1118</v>
      </c>
      <c r="B523" s="9" t="s">
        <v>1073</v>
      </c>
      <c r="C523" s="1">
        <f t="shared" si="152"/>
        <v>371</v>
      </c>
      <c r="D523" s="7">
        <f t="shared" si="146"/>
        <v>2</v>
      </c>
      <c r="E523" s="7">
        <f t="shared" si="147"/>
        <v>1</v>
      </c>
      <c r="F523" s="7">
        <f t="shared" si="148"/>
        <v>3</v>
      </c>
      <c r="G523" s="1">
        <f t="shared" si="149"/>
        <v>3</v>
      </c>
      <c r="H523" s="2">
        <f t="shared" si="150"/>
        <v>8.0862533692722376E-3</v>
      </c>
      <c r="I523" s="8"/>
      <c r="J523" s="2">
        <f t="shared" si="141"/>
        <v>0.46630727762803237</v>
      </c>
      <c r="K523" s="2">
        <f t="shared" si="142"/>
        <v>0.47439353099730458</v>
      </c>
      <c r="L523" s="2">
        <f t="shared" si="143"/>
        <v>5.9299191374663072E-2</v>
      </c>
      <c r="M523" s="2">
        <f t="shared" si="144"/>
        <v>-2.0816681711721685E-17</v>
      </c>
      <c r="N523" s="1">
        <v>173</v>
      </c>
      <c r="O523" s="1">
        <v>176</v>
      </c>
      <c r="P523" s="1">
        <v>22</v>
      </c>
      <c r="W523" s="1">
        <v>0</v>
      </c>
      <c r="AG523" t="str">
        <f t="shared" si="153"/>
        <v>Pembroke</v>
      </c>
      <c r="AH523" t="s">
        <v>257</v>
      </c>
      <c r="AI523">
        <v>2</v>
      </c>
      <c r="AK523" s="99">
        <v>23</v>
      </c>
      <c r="AL523" s="97">
        <v>29</v>
      </c>
      <c r="AM523" s="97">
        <v>160</v>
      </c>
      <c r="AN523" s="96">
        <v>57780</v>
      </c>
      <c r="AO523" s="96">
        <f t="shared" si="145"/>
        <v>23029</v>
      </c>
      <c r="AP523" t="s">
        <v>1274</v>
      </c>
      <c r="AQ523">
        <f t="shared" si="151"/>
        <v>2357780</v>
      </c>
    </row>
    <row r="524" spans="1:43" hidden="1" outlineLevel="1" x14ac:dyDescent="0.2">
      <c r="A524" t="s">
        <v>2417</v>
      </c>
      <c r="B524" s="9" t="s">
        <v>1073</v>
      </c>
      <c r="C524" s="1">
        <f t="shared" si="152"/>
        <v>707</v>
      </c>
      <c r="D524" s="7">
        <f t="shared" si="146"/>
        <v>1</v>
      </c>
      <c r="E524" s="7">
        <f t="shared" si="147"/>
        <v>2</v>
      </c>
      <c r="F524" s="7">
        <f t="shared" si="148"/>
        <v>3</v>
      </c>
      <c r="G524" s="1">
        <f t="shared" si="149"/>
        <v>174</v>
      </c>
      <c r="H524" s="2">
        <f t="shared" si="150"/>
        <v>0.24611032531824611</v>
      </c>
      <c r="I524" s="8"/>
      <c r="J524" s="2">
        <f t="shared" si="141"/>
        <v>0.59830268741159831</v>
      </c>
      <c r="K524" s="2">
        <f t="shared" si="142"/>
        <v>0.3521923620933522</v>
      </c>
      <c r="L524" s="2">
        <f t="shared" si="143"/>
        <v>4.9504950495049507E-2</v>
      </c>
      <c r="M524" s="2">
        <f t="shared" si="144"/>
        <v>-1.3877787807814457E-17</v>
      </c>
      <c r="N524" s="1">
        <v>423</v>
      </c>
      <c r="O524" s="1">
        <v>249</v>
      </c>
      <c r="P524" s="1">
        <v>35</v>
      </c>
      <c r="W524" s="1">
        <v>0</v>
      </c>
      <c r="AG524" t="str">
        <f t="shared" si="153"/>
        <v>Penobscot</v>
      </c>
      <c r="AH524" t="s">
        <v>682</v>
      </c>
      <c r="AI524">
        <v>2</v>
      </c>
      <c r="AK524" s="99">
        <v>23</v>
      </c>
      <c r="AL524" s="97">
        <v>9</v>
      </c>
      <c r="AM524" s="97">
        <v>120</v>
      </c>
      <c r="AN524" s="96">
        <v>57920</v>
      </c>
      <c r="AO524" s="96">
        <f t="shared" si="145"/>
        <v>23009</v>
      </c>
      <c r="AP524" t="s">
        <v>1274</v>
      </c>
      <c r="AQ524">
        <f t="shared" si="151"/>
        <v>2357920</v>
      </c>
    </row>
    <row r="525" spans="1:43" hidden="1" outlineLevel="1" x14ac:dyDescent="0.2">
      <c r="A525" s="35" t="s">
        <v>575</v>
      </c>
      <c r="B525" s="9" t="s">
        <v>1073</v>
      </c>
      <c r="C525" s="1">
        <f t="shared" si="152"/>
        <v>192</v>
      </c>
      <c r="D525" s="7">
        <f t="shared" si="146"/>
        <v>1</v>
      </c>
      <c r="E525" s="7">
        <f t="shared" si="147"/>
        <v>3</v>
      </c>
      <c r="F525" s="7">
        <f t="shared" si="148"/>
        <v>2</v>
      </c>
      <c r="G525" s="1">
        <f t="shared" si="149"/>
        <v>38</v>
      </c>
      <c r="H525" s="2">
        <f t="shared" si="150"/>
        <v>0.19791666666666666</v>
      </c>
      <c r="I525" s="8"/>
      <c r="J525" s="2">
        <f t="shared" si="141"/>
        <v>0.515625</v>
      </c>
      <c r="K525" s="2">
        <f t="shared" si="142"/>
        <v>0.16666666666666666</v>
      </c>
      <c r="L525" s="2">
        <f t="shared" si="143"/>
        <v>0.31770833333333331</v>
      </c>
      <c r="M525" s="2">
        <f t="shared" si="144"/>
        <v>5.5511151231257827E-17</v>
      </c>
      <c r="N525" s="1">
        <v>99</v>
      </c>
      <c r="O525" s="1">
        <v>32</v>
      </c>
      <c r="P525" s="1">
        <v>61</v>
      </c>
      <c r="W525" s="1">
        <v>0</v>
      </c>
      <c r="AG525" t="str">
        <f t="shared" si="153"/>
        <v>Penobscot Nation</v>
      </c>
      <c r="AH525" t="s">
        <v>2417</v>
      </c>
      <c r="AI525">
        <v>2</v>
      </c>
      <c r="AK525" s="99">
        <v>23</v>
      </c>
      <c r="AL525" s="97">
        <v>19</v>
      </c>
      <c r="AN525" s="96">
        <v>34400</v>
      </c>
      <c r="AO525" s="96">
        <f t="shared" si="145"/>
        <v>23019</v>
      </c>
      <c r="AP525" t="s">
        <v>166</v>
      </c>
      <c r="AQ525">
        <f t="shared" si="151"/>
        <v>2334400</v>
      </c>
    </row>
    <row r="526" spans="1:43" hidden="1" outlineLevel="1" x14ac:dyDescent="0.2">
      <c r="A526" t="s">
        <v>603</v>
      </c>
      <c r="B526" s="9" t="s">
        <v>1073</v>
      </c>
      <c r="C526" s="1">
        <f t="shared" si="152"/>
        <v>165</v>
      </c>
      <c r="D526" s="7">
        <f t="shared" si="146"/>
        <v>2</v>
      </c>
      <c r="E526" s="7">
        <f t="shared" si="147"/>
        <v>1</v>
      </c>
      <c r="F526" s="7">
        <f t="shared" si="148"/>
        <v>3</v>
      </c>
      <c r="G526" s="1">
        <f t="shared" si="149"/>
        <v>64</v>
      </c>
      <c r="H526" s="2">
        <f t="shared" si="150"/>
        <v>0.38787878787878788</v>
      </c>
      <c r="I526" s="8"/>
      <c r="J526" s="2">
        <f t="shared" si="141"/>
        <v>0.27878787878787881</v>
      </c>
      <c r="K526" s="2">
        <f t="shared" si="142"/>
        <v>0.66666666666666663</v>
      </c>
      <c r="L526" s="2">
        <f t="shared" si="143"/>
        <v>5.4545454545454543E-2</v>
      </c>
      <c r="M526" s="2">
        <f t="shared" si="144"/>
        <v>2.0816681711721685E-17</v>
      </c>
      <c r="N526" s="1">
        <v>46</v>
      </c>
      <c r="O526" s="1">
        <v>110</v>
      </c>
      <c r="P526" s="1">
        <v>9</v>
      </c>
      <c r="W526" s="1">
        <v>0</v>
      </c>
      <c r="AG526" t="str">
        <f t="shared" si="153"/>
        <v>Perham</v>
      </c>
      <c r="AH526" t="s">
        <v>872</v>
      </c>
      <c r="AI526">
        <v>2</v>
      </c>
      <c r="AK526" s="99">
        <v>23</v>
      </c>
      <c r="AL526" s="97">
        <v>3</v>
      </c>
      <c r="AM526" s="97">
        <v>255</v>
      </c>
      <c r="AN526" s="96">
        <v>58060</v>
      </c>
      <c r="AO526" s="96">
        <f t="shared" si="145"/>
        <v>23003</v>
      </c>
      <c r="AP526" t="s">
        <v>1274</v>
      </c>
      <c r="AQ526">
        <f t="shared" si="151"/>
        <v>2358060</v>
      </c>
    </row>
    <row r="527" spans="1:43" hidden="1" outlineLevel="1" x14ac:dyDescent="0.2">
      <c r="A527" t="s">
        <v>983</v>
      </c>
      <c r="B527" s="9" t="s">
        <v>1073</v>
      </c>
      <c r="C527" s="1">
        <f t="shared" si="152"/>
        <v>10</v>
      </c>
      <c r="D527" s="7">
        <f t="shared" si="146"/>
        <v>1</v>
      </c>
      <c r="E527" s="7">
        <f t="shared" si="147"/>
        <v>2</v>
      </c>
      <c r="F527" s="7">
        <f t="shared" si="148"/>
        <v>3</v>
      </c>
      <c r="G527" s="1">
        <f t="shared" si="149"/>
        <v>3</v>
      </c>
      <c r="H527" s="2">
        <f t="shared" si="150"/>
        <v>0.3</v>
      </c>
      <c r="I527" s="8"/>
      <c r="J527" s="2">
        <f t="shared" si="141"/>
        <v>0.6</v>
      </c>
      <c r="K527" s="2">
        <f t="shared" si="142"/>
        <v>0.3</v>
      </c>
      <c r="L527" s="2">
        <f t="shared" si="143"/>
        <v>0.1</v>
      </c>
      <c r="M527" s="2">
        <f t="shared" si="144"/>
        <v>2.7755575615628914E-17</v>
      </c>
      <c r="N527" s="1">
        <v>6</v>
      </c>
      <c r="O527" s="1">
        <v>3</v>
      </c>
      <c r="P527" s="1">
        <v>1</v>
      </c>
      <c r="W527" s="1">
        <v>0</v>
      </c>
      <c r="AG527" t="str">
        <f>A527</f>
        <v>Perkins</v>
      </c>
      <c r="AH527" t="s">
        <v>1440</v>
      </c>
      <c r="AI527">
        <v>2</v>
      </c>
      <c r="AK527" s="99">
        <v>23</v>
      </c>
      <c r="AL527" s="97">
        <v>7</v>
      </c>
      <c r="AN527" s="96">
        <v>58100</v>
      </c>
      <c r="AO527" s="96">
        <f t="shared" si="145"/>
        <v>23007</v>
      </c>
      <c r="AP527" t="s">
        <v>408</v>
      </c>
      <c r="AQ527">
        <f t="shared" si="151"/>
        <v>2358100</v>
      </c>
    </row>
    <row r="528" spans="1:43" hidden="1" outlineLevel="1" x14ac:dyDescent="0.2">
      <c r="A528" t="s">
        <v>2217</v>
      </c>
      <c r="B528" s="9" t="s">
        <v>1073</v>
      </c>
      <c r="C528" s="1">
        <f t="shared" si="152"/>
        <v>395</v>
      </c>
      <c r="D528" s="7">
        <f t="shared" si="146"/>
        <v>2</v>
      </c>
      <c r="E528" s="7">
        <f t="shared" si="147"/>
        <v>1</v>
      </c>
      <c r="F528" s="7">
        <f t="shared" si="148"/>
        <v>3</v>
      </c>
      <c r="G528" s="1">
        <f t="shared" si="149"/>
        <v>16</v>
      </c>
      <c r="H528" s="2">
        <f t="shared" si="150"/>
        <v>4.0506329113924051E-2</v>
      </c>
      <c r="I528" s="8"/>
      <c r="J528" s="2">
        <f t="shared" si="141"/>
        <v>0.44810126582278481</v>
      </c>
      <c r="K528" s="2">
        <f t="shared" si="142"/>
        <v>0.48860759493670886</v>
      </c>
      <c r="L528" s="2">
        <f t="shared" si="143"/>
        <v>6.3291139240506333E-2</v>
      </c>
      <c r="M528" s="2">
        <f t="shared" si="144"/>
        <v>5.5511151231257827E-17</v>
      </c>
      <c r="N528" s="1">
        <v>177</v>
      </c>
      <c r="O528" s="1">
        <v>193</v>
      </c>
      <c r="P528" s="1">
        <v>25</v>
      </c>
      <c r="W528" s="1">
        <v>0</v>
      </c>
      <c r="AG528" t="str">
        <f t="shared" si="153"/>
        <v>Perry</v>
      </c>
      <c r="AH528" t="s">
        <v>257</v>
      </c>
      <c r="AI528">
        <v>2</v>
      </c>
      <c r="AK528" s="99">
        <v>23</v>
      </c>
      <c r="AL528" s="97">
        <v>29</v>
      </c>
      <c r="AM528" s="97">
        <v>165</v>
      </c>
      <c r="AN528" s="96">
        <v>58165</v>
      </c>
      <c r="AO528" s="96">
        <f t="shared" si="145"/>
        <v>23029</v>
      </c>
      <c r="AP528" t="s">
        <v>1274</v>
      </c>
      <c r="AQ528">
        <f t="shared" si="151"/>
        <v>2358165</v>
      </c>
    </row>
    <row r="529" spans="1:43" hidden="1" outlineLevel="1" x14ac:dyDescent="0.2">
      <c r="A529" t="s">
        <v>2467</v>
      </c>
      <c r="B529" s="9" t="s">
        <v>1073</v>
      </c>
      <c r="C529" s="1">
        <f t="shared" si="152"/>
        <v>763</v>
      </c>
      <c r="D529" s="7">
        <f t="shared" si="146"/>
        <v>2</v>
      </c>
      <c r="E529" s="7">
        <f t="shared" si="147"/>
        <v>1</v>
      </c>
      <c r="F529" s="7">
        <f t="shared" si="148"/>
        <v>3</v>
      </c>
      <c r="G529" s="1">
        <f t="shared" si="149"/>
        <v>149</v>
      </c>
      <c r="H529" s="2">
        <f t="shared" si="150"/>
        <v>0.19528178243774574</v>
      </c>
      <c r="I529" s="8"/>
      <c r="J529" s="2">
        <f t="shared" si="141"/>
        <v>0.34600262123197906</v>
      </c>
      <c r="K529" s="2">
        <f t="shared" si="142"/>
        <v>0.54128440366972475</v>
      </c>
      <c r="L529" s="2">
        <f t="shared" si="143"/>
        <v>0.1127129750982962</v>
      </c>
      <c r="M529" s="2">
        <f t="shared" si="144"/>
        <v>-5.5511151231257827E-17</v>
      </c>
      <c r="N529" s="1">
        <v>264</v>
      </c>
      <c r="O529" s="1">
        <v>413</v>
      </c>
      <c r="P529" s="1">
        <v>86</v>
      </c>
      <c r="W529" s="1">
        <v>0</v>
      </c>
      <c r="AG529" t="str">
        <f t="shared" si="153"/>
        <v>Peru</v>
      </c>
      <c r="AH529" t="s">
        <v>976</v>
      </c>
      <c r="AI529">
        <v>2</v>
      </c>
      <c r="AK529" s="99">
        <v>23</v>
      </c>
      <c r="AL529" s="97">
        <v>17</v>
      </c>
      <c r="AM529" s="97">
        <v>120</v>
      </c>
      <c r="AN529" s="96">
        <v>58270</v>
      </c>
      <c r="AO529" s="96">
        <f t="shared" si="145"/>
        <v>23017</v>
      </c>
      <c r="AP529" t="s">
        <v>1274</v>
      </c>
      <c r="AQ529">
        <f t="shared" si="151"/>
        <v>2358270</v>
      </c>
    </row>
    <row r="530" spans="1:43" hidden="1" outlineLevel="1" x14ac:dyDescent="0.2">
      <c r="A530" t="s">
        <v>2390</v>
      </c>
      <c r="B530" s="9" t="s">
        <v>1073</v>
      </c>
      <c r="C530" s="1">
        <f t="shared" si="152"/>
        <v>508</v>
      </c>
      <c r="D530" s="7">
        <f t="shared" si="146"/>
        <v>2</v>
      </c>
      <c r="E530" s="7">
        <f t="shared" si="147"/>
        <v>1</v>
      </c>
      <c r="F530" s="7">
        <f t="shared" si="148"/>
        <v>3</v>
      </c>
      <c r="G530" s="1">
        <f t="shared" si="149"/>
        <v>14</v>
      </c>
      <c r="H530" s="2">
        <f t="shared" si="150"/>
        <v>2.7559055118110236E-2</v>
      </c>
      <c r="I530" s="8"/>
      <c r="J530" s="2">
        <f t="shared" si="141"/>
        <v>0.45866141732283466</v>
      </c>
      <c r="K530" s="2">
        <f t="shared" si="142"/>
        <v>0.48622047244094491</v>
      </c>
      <c r="L530" s="2">
        <f t="shared" si="143"/>
        <v>5.5118110236220472E-2</v>
      </c>
      <c r="M530" s="2">
        <f t="shared" si="144"/>
        <v>-9.7144514654701197E-17</v>
      </c>
      <c r="N530" s="1">
        <v>233</v>
      </c>
      <c r="O530" s="1">
        <v>247</v>
      </c>
      <c r="P530" s="1">
        <v>28</v>
      </c>
      <c r="W530" s="1">
        <v>0</v>
      </c>
      <c r="AG530" t="str">
        <f t="shared" si="153"/>
        <v>Phillips</v>
      </c>
      <c r="AH530" t="s">
        <v>1440</v>
      </c>
      <c r="AI530">
        <v>2</v>
      </c>
      <c r="AK530" s="99">
        <v>23</v>
      </c>
      <c r="AL530" s="97">
        <v>7</v>
      </c>
      <c r="AM530" s="97">
        <v>70</v>
      </c>
      <c r="AN530" s="96">
        <v>58445</v>
      </c>
      <c r="AO530" s="96">
        <f t="shared" si="145"/>
        <v>23007</v>
      </c>
      <c r="AP530" t="s">
        <v>1274</v>
      </c>
      <c r="AQ530">
        <f t="shared" si="151"/>
        <v>2358445</v>
      </c>
    </row>
    <row r="531" spans="1:43" hidden="1" outlineLevel="1" x14ac:dyDescent="0.2">
      <c r="A531" t="s">
        <v>1146</v>
      </c>
      <c r="B531" s="9" t="s">
        <v>1073</v>
      </c>
      <c r="C531" s="1">
        <f t="shared" si="152"/>
        <v>1280</v>
      </c>
      <c r="D531" s="7">
        <f t="shared" si="146"/>
        <v>1</v>
      </c>
      <c r="E531" s="7">
        <f t="shared" si="147"/>
        <v>2</v>
      </c>
      <c r="F531" s="7">
        <f t="shared" si="148"/>
        <v>3</v>
      </c>
      <c r="G531" s="1">
        <f t="shared" si="149"/>
        <v>29</v>
      </c>
      <c r="H531" s="2">
        <f t="shared" si="150"/>
        <v>2.2656249999999999E-2</v>
      </c>
      <c r="I531" s="8"/>
      <c r="J531" s="2">
        <f t="shared" si="141"/>
        <v>0.48593750000000002</v>
      </c>
      <c r="K531" s="2">
        <f t="shared" si="142"/>
        <v>0.46328124999999998</v>
      </c>
      <c r="L531" s="2">
        <f t="shared" si="143"/>
        <v>0.05</v>
      </c>
      <c r="M531" s="2">
        <f t="shared" si="144"/>
        <v>7.8124999999999722E-4</v>
      </c>
      <c r="N531" s="1">
        <v>622</v>
      </c>
      <c r="O531" s="1">
        <v>593</v>
      </c>
      <c r="P531" s="1">
        <v>64</v>
      </c>
      <c r="W531" s="1">
        <v>1</v>
      </c>
      <c r="AG531" t="str">
        <f t="shared" si="153"/>
        <v>Phippsburg</v>
      </c>
      <c r="AH531" t="s">
        <v>1445</v>
      </c>
      <c r="AI531">
        <v>1</v>
      </c>
      <c r="AK531" s="99">
        <v>23</v>
      </c>
      <c r="AL531" s="97">
        <v>23</v>
      </c>
      <c r="AM531" s="97">
        <v>30</v>
      </c>
      <c r="AN531" s="96">
        <v>58515</v>
      </c>
      <c r="AO531" s="96">
        <f t="shared" si="145"/>
        <v>23023</v>
      </c>
      <c r="AP531" t="s">
        <v>1274</v>
      </c>
      <c r="AQ531">
        <f t="shared" si="151"/>
        <v>2358515</v>
      </c>
    </row>
    <row r="532" spans="1:43" hidden="1" outlineLevel="1" x14ac:dyDescent="0.2">
      <c r="A532" t="s">
        <v>2551</v>
      </c>
      <c r="B532" s="9" t="s">
        <v>1073</v>
      </c>
      <c r="C532" s="1">
        <f t="shared" si="152"/>
        <v>1555</v>
      </c>
      <c r="D532" s="7">
        <f t="shared" si="146"/>
        <v>2</v>
      </c>
      <c r="E532" s="7">
        <f t="shared" si="147"/>
        <v>1</v>
      </c>
      <c r="F532" s="7">
        <f t="shared" si="148"/>
        <v>3</v>
      </c>
      <c r="G532" s="1">
        <f t="shared" si="149"/>
        <v>188</v>
      </c>
      <c r="H532" s="2">
        <f t="shared" si="150"/>
        <v>0.12090032154340837</v>
      </c>
      <c r="I532" s="8"/>
      <c r="J532" s="2">
        <f t="shared" si="141"/>
        <v>0.40836012861736337</v>
      </c>
      <c r="K532" s="2">
        <f t="shared" si="142"/>
        <v>0.52926045016077172</v>
      </c>
      <c r="L532" s="2">
        <f t="shared" si="143"/>
        <v>6.2379421221864954E-2</v>
      </c>
      <c r="M532" s="2">
        <f t="shared" si="144"/>
        <v>-4.8572257327350599E-17</v>
      </c>
      <c r="N532" s="1">
        <v>635</v>
      </c>
      <c r="O532" s="1">
        <v>823</v>
      </c>
      <c r="P532" s="1">
        <v>97</v>
      </c>
      <c r="W532" s="1">
        <v>0</v>
      </c>
      <c r="AG532" t="str">
        <f t="shared" si="153"/>
        <v>Pittsfield</v>
      </c>
      <c r="AH532" t="s">
        <v>1616</v>
      </c>
      <c r="AI532">
        <v>2</v>
      </c>
      <c r="AK532" s="99">
        <v>23</v>
      </c>
      <c r="AL532" s="97">
        <v>25</v>
      </c>
      <c r="AM532" s="97">
        <v>120</v>
      </c>
      <c r="AN532" s="96">
        <v>59005</v>
      </c>
      <c r="AO532" s="96">
        <f t="shared" si="145"/>
        <v>23025</v>
      </c>
      <c r="AP532" t="s">
        <v>1274</v>
      </c>
      <c r="AQ532">
        <f t="shared" si="151"/>
        <v>2359005</v>
      </c>
    </row>
    <row r="533" spans="1:43" hidden="1" outlineLevel="1" x14ac:dyDescent="0.2">
      <c r="A533" t="s">
        <v>1739</v>
      </c>
      <c r="B533" s="9" t="s">
        <v>1073</v>
      </c>
      <c r="C533" s="1">
        <f t="shared" si="152"/>
        <v>1386</v>
      </c>
      <c r="D533" s="7">
        <f t="shared" si="146"/>
        <v>2</v>
      </c>
      <c r="E533" s="7">
        <f t="shared" si="147"/>
        <v>1</v>
      </c>
      <c r="F533" s="7">
        <f t="shared" si="148"/>
        <v>3</v>
      </c>
      <c r="G533" s="1">
        <f t="shared" si="149"/>
        <v>216</v>
      </c>
      <c r="H533" s="2">
        <f t="shared" si="150"/>
        <v>0.15584415584415584</v>
      </c>
      <c r="I533" s="8"/>
      <c r="J533" s="2">
        <f t="shared" si="141"/>
        <v>0.39321789321789324</v>
      </c>
      <c r="K533" s="2">
        <f t="shared" si="142"/>
        <v>0.54906204906204903</v>
      </c>
      <c r="L533" s="2">
        <f t="shared" si="143"/>
        <v>5.772005772005772E-2</v>
      </c>
      <c r="M533" s="2">
        <f t="shared" si="144"/>
        <v>6.9388939039072284E-18</v>
      </c>
      <c r="N533" s="1">
        <v>545</v>
      </c>
      <c r="O533" s="1">
        <v>761</v>
      </c>
      <c r="P533" s="1">
        <v>80</v>
      </c>
      <c r="W533" s="1">
        <v>0</v>
      </c>
      <c r="AG533" t="str">
        <f t="shared" si="153"/>
        <v>Pittston</v>
      </c>
      <c r="AH533" t="s">
        <v>1663</v>
      </c>
      <c r="AI533">
        <v>1</v>
      </c>
      <c r="AK533" s="99">
        <v>23</v>
      </c>
      <c r="AL533" s="97">
        <v>11</v>
      </c>
      <c r="AM533" s="97">
        <v>85</v>
      </c>
      <c r="AN533" s="96">
        <v>59110</v>
      </c>
      <c r="AO533" s="96">
        <f t="shared" si="145"/>
        <v>23011</v>
      </c>
      <c r="AP533" t="s">
        <v>1274</v>
      </c>
      <c r="AQ533">
        <f t="shared" si="151"/>
        <v>2359110</v>
      </c>
    </row>
    <row r="534" spans="1:43" hidden="1" outlineLevel="1" x14ac:dyDescent="0.2">
      <c r="A534" t="s">
        <v>149</v>
      </c>
      <c r="B534" s="9" t="s">
        <v>1073</v>
      </c>
      <c r="C534" s="1">
        <f t="shared" si="152"/>
        <v>144</v>
      </c>
      <c r="D534" s="7">
        <f t="shared" si="146"/>
        <v>1</v>
      </c>
      <c r="E534" s="7">
        <f t="shared" si="147"/>
        <v>3</v>
      </c>
      <c r="F534" s="7">
        <f t="shared" si="148"/>
        <v>2</v>
      </c>
      <c r="G534" s="1">
        <f t="shared" si="149"/>
        <v>47</v>
      </c>
      <c r="H534" s="2">
        <f t="shared" si="150"/>
        <v>0.3263888888888889</v>
      </c>
      <c r="I534" s="8"/>
      <c r="J534" s="2">
        <f t="shared" si="141"/>
        <v>0.5625</v>
      </c>
      <c r="K534" s="2">
        <f t="shared" si="142"/>
        <v>0.2013888888888889</v>
      </c>
      <c r="L534" s="2">
        <f t="shared" si="143"/>
        <v>0.2361111111111111</v>
      </c>
      <c r="M534" s="2">
        <f t="shared" si="144"/>
        <v>0</v>
      </c>
      <c r="N534" s="1">
        <v>81</v>
      </c>
      <c r="O534" s="1">
        <v>29</v>
      </c>
      <c r="P534" s="1">
        <v>34</v>
      </c>
      <c r="W534" s="1">
        <v>0</v>
      </c>
      <c r="AG534" t="str">
        <f t="shared" si="153"/>
        <v>Pleasant Point</v>
      </c>
      <c r="AH534" t="s">
        <v>257</v>
      </c>
      <c r="AI534">
        <v>2</v>
      </c>
      <c r="AK534" s="99">
        <v>23</v>
      </c>
      <c r="AL534" s="97">
        <v>29</v>
      </c>
      <c r="AN534" s="96">
        <v>59600</v>
      </c>
      <c r="AO534" s="96">
        <f t="shared" si="145"/>
        <v>23029</v>
      </c>
      <c r="AP534" t="s">
        <v>166</v>
      </c>
      <c r="AQ534">
        <f t="shared" si="151"/>
        <v>2359600</v>
      </c>
    </row>
    <row r="535" spans="1:43" hidden="1" outlineLevel="1" x14ac:dyDescent="0.2">
      <c r="A535" t="s">
        <v>282</v>
      </c>
      <c r="B535" s="9" t="s">
        <v>1073</v>
      </c>
      <c r="C535" s="1">
        <f t="shared" si="152"/>
        <v>41</v>
      </c>
      <c r="D535" s="7">
        <f t="shared" si="146"/>
        <v>2</v>
      </c>
      <c r="E535" s="7">
        <f t="shared" si="147"/>
        <v>1</v>
      </c>
      <c r="F535" s="7">
        <f t="shared" si="148"/>
        <v>3</v>
      </c>
      <c r="G535" s="1">
        <f t="shared" si="149"/>
        <v>4</v>
      </c>
      <c r="H535" s="2">
        <f t="shared" si="150"/>
        <v>9.7560975609756101E-2</v>
      </c>
      <c r="I535" s="8"/>
      <c r="J535" s="2">
        <f t="shared" si="141"/>
        <v>0.41463414634146339</v>
      </c>
      <c r="K535" s="2">
        <f t="shared" si="142"/>
        <v>0.51219512195121952</v>
      </c>
      <c r="L535" s="2">
        <f t="shared" si="143"/>
        <v>7.3170731707317069E-2</v>
      </c>
      <c r="M535" s="2">
        <f t="shared" si="144"/>
        <v>6.9388939039072284E-17</v>
      </c>
      <c r="N535" s="1">
        <v>17</v>
      </c>
      <c r="O535" s="1">
        <v>21</v>
      </c>
      <c r="P535" s="1">
        <v>3</v>
      </c>
      <c r="W535" s="1">
        <v>0</v>
      </c>
      <c r="AG535" t="str">
        <f t="shared" si="153"/>
        <v>Pleasant Ridge</v>
      </c>
      <c r="AH535" t="s">
        <v>1616</v>
      </c>
      <c r="AI535">
        <v>2</v>
      </c>
      <c r="AK535" s="99">
        <v>23</v>
      </c>
      <c r="AL535" s="97">
        <v>25</v>
      </c>
      <c r="AM535" s="97">
        <v>125</v>
      </c>
      <c r="AN535" s="96">
        <v>59705</v>
      </c>
      <c r="AO535" s="96">
        <f t="shared" si="145"/>
        <v>23025</v>
      </c>
      <c r="AP535" t="s">
        <v>2522</v>
      </c>
      <c r="AQ535">
        <f t="shared" si="151"/>
        <v>2359705</v>
      </c>
    </row>
    <row r="536" spans="1:43" hidden="1" outlineLevel="1" x14ac:dyDescent="0.2">
      <c r="A536" t="s">
        <v>837</v>
      </c>
      <c r="B536" s="9" t="s">
        <v>1073</v>
      </c>
      <c r="C536" s="1">
        <f t="shared" si="152"/>
        <v>519</v>
      </c>
      <c r="D536" s="7">
        <f t="shared" si="146"/>
        <v>2</v>
      </c>
      <c r="E536" s="7">
        <f t="shared" si="147"/>
        <v>1</v>
      </c>
      <c r="F536" s="7">
        <f t="shared" si="148"/>
        <v>3</v>
      </c>
      <c r="G536" s="1">
        <f t="shared" si="149"/>
        <v>173</v>
      </c>
      <c r="H536" s="2">
        <f t="shared" si="150"/>
        <v>0.33333333333333331</v>
      </c>
      <c r="I536" s="8"/>
      <c r="J536" s="2">
        <f t="shared" si="141"/>
        <v>0.30635838150289019</v>
      </c>
      <c r="K536" s="2">
        <f t="shared" si="142"/>
        <v>0.63969171483622356</v>
      </c>
      <c r="L536" s="2">
        <f t="shared" si="143"/>
        <v>5.3949903660886318E-2</v>
      </c>
      <c r="M536" s="2">
        <f t="shared" si="144"/>
        <v>-6.2450045135165055E-17</v>
      </c>
      <c r="N536" s="1">
        <v>159</v>
      </c>
      <c r="O536" s="1">
        <v>332</v>
      </c>
      <c r="P536" s="1">
        <v>28</v>
      </c>
      <c r="W536" s="1">
        <v>0</v>
      </c>
      <c r="AG536" t="str">
        <f t="shared" si="153"/>
        <v>Plymouth</v>
      </c>
      <c r="AH536" t="s">
        <v>2417</v>
      </c>
      <c r="AI536">
        <v>2</v>
      </c>
      <c r="AK536" s="99">
        <v>23</v>
      </c>
      <c r="AL536" s="97">
        <v>19</v>
      </c>
      <c r="AM536" s="97">
        <v>265</v>
      </c>
      <c r="AN536" s="96">
        <v>59950</v>
      </c>
      <c r="AO536" s="96">
        <f t="shared" si="145"/>
        <v>23019</v>
      </c>
      <c r="AP536" t="s">
        <v>1274</v>
      </c>
      <c r="AQ536">
        <f t="shared" si="151"/>
        <v>2359950</v>
      </c>
    </row>
    <row r="537" spans="1:43" hidden="1" outlineLevel="1" x14ac:dyDescent="0.2">
      <c r="A537" t="s">
        <v>2024</v>
      </c>
      <c r="B537" s="9" t="s">
        <v>1073</v>
      </c>
      <c r="C537" s="1">
        <f t="shared" si="152"/>
        <v>2711</v>
      </c>
      <c r="D537" s="7">
        <f t="shared" si="146"/>
        <v>2</v>
      </c>
      <c r="E537" s="7">
        <f t="shared" si="147"/>
        <v>1</v>
      </c>
      <c r="F537" s="7">
        <f t="shared" si="148"/>
        <v>3</v>
      </c>
      <c r="G537" s="1">
        <f t="shared" si="149"/>
        <v>349</v>
      </c>
      <c r="H537" s="2">
        <f t="shared" si="150"/>
        <v>0.12873478421246773</v>
      </c>
      <c r="I537" s="8"/>
      <c r="J537" s="2">
        <f t="shared" si="141"/>
        <v>0.39800811508668388</v>
      </c>
      <c r="K537" s="2">
        <f t="shared" si="142"/>
        <v>0.52674289929915163</v>
      </c>
      <c r="L537" s="2">
        <f t="shared" si="143"/>
        <v>7.4880118037624496E-2</v>
      </c>
      <c r="M537" s="2">
        <f t="shared" si="144"/>
        <v>3.6886757653999125E-4</v>
      </c>
      <c r="N537" s="1">
        <v>1079</v>
      </c>
      <c r="O537" s="1">
        <v>1428</v>
      </c>
      <c r="P537" s="1">
        <v>203</v>
      </c>
      <c r="W537" s="1">
        <v>1</v>
      </c>
      <c r="AG537" t="str">
        <f t="shared" si="153"/>
        <v>Poland</v>
      </c>
      <c r="AH537" t="s">
        <v>2243</v>
      </c>
      <c r="AI537">
        <v>2</v>
      </c>
      <c r="AK537" s="99">
        <v>23</v>
      </c>
      <c r="AL537" s="97">
        <v>1</v>
      </c>
      <c r="AM537" s="97">
        <v>55</v>
      </c>
      <c r="AN537" s="96">
        <v>60020</v>
      </c>
      <c r="AO537" s="96">
        <f t="shared" si="145"/>
        <v>23001</v>
      </c>
      <c r="AP537" t="s">
        <v>1274</v>
      </c>
      <c r="AQ537">
        <f t="shared" si="151"/>
        <v>2360020</v>
      </c>
    </row>
    <row r="538" spans="1:43" hidden="1" outlineLevel="1" x14ac:dyDescent="0.2">
      <c r="A538" t="s">
        <v>449</v>
      </c>
      <c r="B538" s="9" t="s">
        <v>1073</v>
      </c>
      <c r="C538" s="1">
        <f t="shared" si="152"/>
        <v>203</v>
      </c>
      <c r="D538" s="7">
        <f t="shared" si="146"/>
        <v>2</v>
      </c>
      <c r="E538" s="7">
        <f t="shared" si="147"/>
        <v>1</v>
      </c>
      <c r="F538" s="7">
        <f t="shared" si="148"/>
        <v>3</v>
      </c>
      <c r="G538" s="1">
        <f t="shared" si="149"/>
        <v>39</v>
      </c>
      <c r="H538" s="2">
        <f t="shared" si="150"/>
        <v>0.19211822660098521</v>
      </c>
      <c r="I538" s="8"/>
      <c r="J538" s="2">
        <f t="shared" si="141"/>
        <v>0.35467980295566504</v>
      </c>
      <c r="K538" s="2">
        <f t="shared" si="142"/>
        <v>0.54679802955665024</v>
      </c>
      <c r="L538" s="2">
        <f t="shared" si="143"/>
        <v>9.8522167487684734E-2</v>
      </c>
      <c r="M538" s="2">
        <f t="shared" si="144"/>
        <v>-1.3877787807814457E-17</v>
      </c>
      <c r="N538" s="1">
        <v>72</v>
      </c>
      <c r="O538" s="1">
        <v>111</v>
      </c>
      <c r="P538" s="1">
        <v>20</v>
      </c>
      <c r="W538" s="1">
        <v>0</v>
      </c>
      <c r="AG538" t="str">
        <f t="shared" si="153"/>
        <v>Portage Lake</v>
      </c>
      <c r="AH538" t="s">
        <v>872</v>
      </c>
      <c r="AI538">
        <v>2</v>
      </c>
      <c r="AK538" s="99">
        <v>23</v>
      </c>
      <c r="AL538" s="97">
        <v>3</v>
      </c>
      <c r="AM538" s="97">
        <v>260</v>
      </c>
      <c r="AN538" s="96">
        <v>60300</v>
      </c>
      <c r="AO538" s="96">
        <f t="shared" si="145"/>
        <v>23003</v>
      </c>
      <c r="AP538" t="s">
        <v>1274</v>
      </c>
      <c r="AQ538">
        <f t="shared" si="151"/>
        <v>2360300</v>
      </c>
    </row>
    <row r="539" spans="1:43" hidden="1" outlineLevel="1" x14ac:dyDescent="0.2">
      <c r="A539" t="s">
        <v>1086</v>
      </c>
      <c r="B539" s="9" t="s">
        <v>1073</v>
      </c>
      <c r="C539" s="1">
        <f t="shared" si="152"/>
        <v>657</v>
      </c>
      <c r="D539" s="7">
        <f t="shared" si="146"/>
        <v>2</v>
      </c>
      <c r="E539" s="7">
        <f t="shared" si="147"/>
        <v>1</v>
      </c>
      <c r="F539" s="7">
        <f t="shared" si="148"/>
        <v>3</v>
      </c>
      <c r="G539" s="1">
        <f t="shared" si="149"/>
        <v>155</v>
      </c>
      <c r="H539" s="2">
        <f t="shared" si="150"/>
        <v>0.23592085235920851</v>
      </c>
      <c r="I539" s="8"/>
      <c r="J539" s="2">
        <f t="shared" si="141"/>
        <v>0.34703196347031962</v>
      </c>
      <c r="K539" s="2">
        <f t="shared" si="142"/>
        <v>0.58295281582952818</v>
      </c>
      <c r="L539" s="2">
        <f t="shared" si="143"/>
        <v>7.0015220700152203E-2</v>
      </c>
      <c r="M539" s="2">
        <f t="shared" si="144"/>
        <v>0</v>
      </c>
      <c r="N539" s="1">
        <v>228</v>
      </c>
      <c r="O539" s="1">
        <v>383</v>
      </c>
      <c r="P539" s="1">
        <v>46</v>
      </c>
      <c r="W539" s="1">
        <v>0</v>
      </c>
      <c r="AG539" t="str">
        <f t="shared" si="153"/>
        <v>Porter</v>
      </c>
      <c r="AH539" t="s">
        <v>976</v>
      </c>
      <c r="AI539">
        <v>2</v>
      </c>
      <c r="AK539" s="99">
        <v>23</v>
      </c>
      <c r="AL539" s="97">
        <v>17</v>
      </c>
      <c r="AM539" s="97">
        <v>125</v>
      </c>
      <c r="AN539" s="96">
        <v>60405</v>
      </c>
      <c r="AO539" s="96">
        <f t="shared" si="145"/>
        <v>23017</v>
      </c>
      <c r="AP539" t="s">
        <v>1274</v>
      </c>
      <c r="AQ539">
        <f t="shared" si="151"/>
        <v>2360405</v>
      </c>
    </row>
    <row r="540" spans="1:43" hidden="1" outlineLevel="1" x14ac:dyDescent="0.2">
      <c r="A540" t="s">
        <v>450</v>
      </c>
      <c r="B540" s="9" t="s">
        <v>1073</v>
      </c>
      <c r="C540" s="1">
        <f t="shared" si="152"/>
        <v>33276</v>
      </c>
      <c r="D540" s="7">
        <f t="shared" si="146"/>
        <v>1</v>
      </c>
      <c r="E540" s="7">
        <f t="shared" si="147"/>
        <v>2</v>
      </c>
      <c r="F540" s="7">
        <f t="shared" si="148"/>
        <v>3</v>
      </c>
      <c r="G540" s="1">
        <f t="shared" si="149"/>
        <v>20562</v>
      </c>
      <c r="H540" s="2">
        <f t="shared" si="150"/>
        <v>0.61792282726289216</v>
      </c>
      <c r="I540" s="8"/>
      <c r="J540" s="2">
        <f t="shared" si="141"/>
        <v>0.7884661617982931</v>
      </c>
      <c r="K540" s="2">
        <f t="shared" si="142"/>
        <v>0.17054333453540088</v>
      </c>
      <c r="L540" s="2">
        <f t="shared" si="143"/>
        <v>4.099050366630605E-2</v>
      </c>
      <c r="M540" s="2">
        <f t="shared" si="144"/>
        <v>-2.7755575615628914E-17</v>
      </c>
      <c r="N540" s="1">
        <v>26237</v>
      </c>
      <c r="O540" s="1">
        <v>5675</v>
      </c>
      <c r="P540" s="1">
        <v>1364</v>
      </c>
      <c r="W540" s="1">
        <v>0</v>
      </c>
      <c r="AG540" t="str">
        <f t="shared" si="153"/>
        <v>Portland</v>
      </c>
      <c r="AH540" t="s">
        <v>1337</v>
      </c>
      <c r="AI540">
        <v>1</v>
      </c>
      <c r="AK540" s="99">
        <v>23</v>
      </c>
      <c r="AL540" s="97">
        <v>5</v>
      </c>
      <c r="AM540" s="97">
        <v>85</v>
      </c>
      <c r="AN540" s="96">
        <v>60545</v>
      </c>
      <c r="AO540" s="96">
        <f t="shared" si="145"/>
        <v>23005</v>
      </c>
      <c r="AP540" t="s">
        <v>931</v>
      </c>
      <c r="AQ540">
        <f t="shared" si="151"/>
        <v>2360545</v>
      </c>
    </row>
    <row r="541" spans="1:43" hidden="1" outlineLevel="1" x14ac:dyDescent="0.2">
      <c r="A541" t="s">
        <v>1193</v>
      </c>
      <c r="B541" s="9" t="s">
        <v>1073</v>
      </c>
      <c r="C541" s="1">
        <f t="shared" si="152"/>
        <v>992</v>
      </c>
      <c r="D541" s="7">
        <f t="shared" si="146"/>
        <v>1</v>
      </c>
      <c r="E541" s="7">
        <f t="shared" si="147"/>
        <v>2</v>
      </c>
      <c r="F541" s="7">
        <f t="shared" si="148"/>
        <v>3</v>
      </c>
      <c r="G541" s="1">
        <f t="shared" si="149"/>
        <v>98</v>
      </c>
      <c r="H541" s="2">
        <f t="shared" si="150"/>
        <v>9.8790322580645157E-2</v>
      </c>
      <c r="I541" s="8"/>
      <c r="J541" s="2">
        <f t="shared" si="141"/>
        <v>0.51713709677419351</v>
      </c>
      <c r="K541" s="2">
        <f t="shared" si="142"/>
        <v>0.41834677419354838</v>
      </c>
      <c r="L541" s="2">
        <f t="shared" si="143"/>
        <v>6.4516129032258063E-2</v>
      </c>
      <c r="M541" s="2">
        <f t="shared" si="144"/>
        <v>5.5511151231257827E-17</v>
      </c>
      <c r="N541" s="1">
        <v>513</v>
      </c>
      <c r="O541" s="1">
        <v>415</v>
      </c>
      <c r="P541" s="1">
        <v>64</v>
      </c>
      <c r="W541" s="1">
        <v>0</v>
      </c>
      <c r="AG541" t="str">
        <f t="shared" si="153"/>
        <v>Pownal</v>
      </c>
      <c r="AH541" t="s">
        <v>1337</v>
      </c>
      <c r="AI541">
        <v>1</v>
      </c>
      <c r="AK541" s="99">
        <v>23</v>
      </c>
      <c r="AL541" s="97">
        <v>5</v>
      </c>
      <c r="AM541" s="97">
        <v>90</v>
      </c>
      <c r="AN541" s="96">
        <v>60685</v>
      </c>
      <c r="AO541" s="96">
        <f t="shared" si="145"/>
        <v>23005</v>
      </c>
      <c r="AP541" t="s">
        <v>1274</v>
      </c>
      <c r="AQ541">
        <f t="shared" si="151"/>
        <v>2360685</v>
      </c>
    </row>
    <row r="542" spans="1:43" hidden="1" outlineLevel="1" x14ac:dyDescent="0.2">
      <c r="A542" s="35" t="s">
        <v>297</v>
      </c>
      <c r="B542" s="9" t="s">
        <v>1073</v>
      </c>
      <c r="C542" s="1">
        <f t="shared" si="152"/>
        <v>58</v>
      </c>
      <c r="D542" s="7">
        <f t="shared" si="146"/>
        <v>2</v>
      </c>
      <c r="E542" s="7">
        <f t="shared" si="147"/>
        <v>1</v>
      </c>
      <c r="F542" s="7">
        <f t="shared" si="148"/>
        <v>3</v>
      </c>
      <c r="G542" s="1">
        <f t="shared" si="149"/>
        <v>31</v>
      </c>
      <c r="H542" s="2">
        <f t="shared" si="150"/>
        <v>0.53448275862068961</v>
      </c>
      <c r="I542" s="8"/>
      <c r="J542" s="2">
        <f t="shared" si="141"/>
        <v>0.18965517241379309</v>
      </c>
      <c r="K542" s="2">
        <f t="shared" si="142"/>
        <v>0.72413793103448276</v>
      </c>
      <c r="L542" s="2">
        <f t="shared" si="143"/>
        <v>8.6206896551724144E-2</v>
      </c>
      <c r="M542" s="2">
        <f t="shared" si="144"/>
        <v>-5.5511151231257827E-17</v>
      </c>
      <c r="N542" s="1">
        <v>11</v>
      </c>
      <c r="O542" s="1">
        <v>42</v>
      </c>
      <c r="P542" s="1">
        <v>5</v>
      </c>
      <c r="W542" s="1">
        <v>0</v>
      </c>
      <c r="AG542" t="str">
        <f t="shared" si="153"/>
        <v>Prentiss</v>
      </c>
      <c r="AH542" t="s">
        <v>2417</v>
      </c>
      <c r="AI542">
        <v>2</v>
      </c>
      <c r="AK542" s="99">
        <v>23</v>
      </c>
      <c r="AL542" s="97">
        <v>19</v>
      </c>
      <c r="AM542" s="97">
        <v>270</v>
      </c>
      <c r="AN542" s="96">
        <v>60790</v>
      </c>
      <c r="AO542" s="96">
        <f t="shared" si="145"/>
        <v>23019</v>
      </c>
      <c r="AP542" t="s">
        <v>408</v>
      </c>
      <c r="AQ542">
        <f t="shared" si="151"/>
        <v>2360790</v>
      </c>
    </row>
    <row r="543" spans="1:43" hidden="1" outlineLevel="1" x14ac:dyDescent="0.2">
      <c r="A543" t="s">
        <v>971</v>
      </c>
      <c r="B543" s="9" t="s">
        <v>1073</v>
      </c>
      <c r="C543" s="1">
        <f t="shared" si="152"/>
        <v>3203</v>
      </c>
      <c r="D543" s="7">
        <f t="shared" si="146"/>
        <v>2</v>
      </c>
      <c r="E543" s="7">
        <f t="shared" si="147"/>
        <v>1</v>
      </c>
      <c r="F543" s="7">
        <f t="shared" si="148"/>
        <v>3</v>
      </c>
      <c r="G543" s="1">
        <f t="shared" si="149"/>
        <v>406</v>
      </c>
      <c r="H543" s="2">
        <f t="shared" si="150"/>
        <v>0.12675616609428661</v>
      </c>
      <c r="I543" s="8"/>
      <c r="J543" s="2">
        <f t="shared" si="141"/>
        <v>0.39025913206369028</v>
      </c>
      <c r="K543" s="2">
        <f t="shared" si="142"/>
        <v>0.51701529815797687</v>
      </c>
      <c r="L543" s="2">
        <f t="shared" si="143"/>
        <v>9.2725569778332809E-2</v>
      </c>
      <c r="M543" s="2">
        <f t="shared" si="144"/>
        <v>-1.3877787807814457E-17</v>
      </c>
      <c r="N543" s="1">
        <v>1250</v>
      </c>
      <c r="O543" s="1">
        <v>1656</v>
      </c>
      <c r="P543" s="1">
        <v>297</v>
      </c>
      <c r="W543" s="1">
        <v>0</v>
      </c>
      <c r="AG543" t="str">
        <f t="shared" si="153"/>
        <v>Presque Isle</v>
      </c>
      <c r="AH543" t="s">
        <v>872</v>
      </c>
      <c r="AI543">
        <v>2</v>
      </c>
      <c r="AK543" s="99">
        <v>23</v>
      </c>
      <c r="AL543" s="97">
        <v>3</v>
      </c>
      <c r="AM543" s="97">
        <v>265</v>
      </c>
      <c r="AN543" s="96">
        <v>60825</v>
      </c>
      <c r="AO543" s="96">
        <f t="shared" si="145"/>
        <v>23003</v>
      </c>
      <c r="AP543" t="s">
        <v>931</v>
      </c>
      <c r="AQ543">
        <f t="shared" si="151"/>
        <v>2360825</v>
      </c>
    </row>
    <row r="544" spans="1:43" hidden="1" outlineLevel="1" x14ac:dyDescent="0.2">
      <c r="A544" t="s">
        <v>1756</v>
      </c>
      <c r="B544" s="9" t="s">
        <v>1073</v>
      </c>
      <c r="C544" s="1">
        <f t="shared" si="152"/>
        <v>348</v>
      </c>
      <c r="D544" s="7">
        <f t="shared" si="146"/>
        <v>2</v>
      </c>
      <c r="E544" s="7">
        <f t="shared" si="147"/>
        <v>1</v>
      </c>
      <c r="F544" s="7">
        <f t="shared" si="148"/>
        <v>3</v>
      </c>
      <c r="G544" s="1">
        <f t="shared" si="149"/>
        <v>106</v>
      </c>
      <c r="H544" s="2">
        <f t="shared" si="150"/>
        <v>0.3045977011494253</v>
      </c>
      <c r="I544" s="8"/>
      <c r="J544" s="2">
        <f t="shared" si="141"/>
        <v>0.31034482758620691</v>
      </c>
      <c r="K544" s="2">
        <f t="shared" si="142"/>
        <v>0.61494252873563215</v>
      </c>
      <c r="L544" s="2">
        <f t="shared" si="143"/>
        <v>7.4712643678160925E-2</v>
      </c>
      <c r="M544" s="2">
        <f t="shared" si="144"/>
        <v>6.9388939039072284E-17</v>
      </c>
      <c r="N544" s="1">
        <v>108</v>
      </c>
      <c r="O544" s="1">
        <v>214</v>
      </c>
      <c r="P544" s="1">
        <v>26</v>
      </c>
      <c r="W544" s="1">
        <v>0</v>
      </c>
      <c r="AG544" t="str">
        <f t="shared" si="153"/>
        <v>Princeton</v>
      </c>
      <c r="AH544" t="s">
        <v>257</v>
      </c>
      <c r="AI544">
        <v>2</v>
      </c>
      <c r="AK544" s="99">
        <v>23</v>
      </c>
      <c r="AL544" s="97">
        <v>29</v>
      </c>
      <c r="AM544" s="97">
        <v>180</v>
      </c>
      <c r="AN544" s="96">
        <v>61035</v>
      </c>
      <c r="AO544" s="96">
        <f t="shared" si="145"/>
        <v>23029</v>
      </c>
      <c r="AP544" t="s">
        <v>1274</v>
      </c>
      <c r="AQ544">
        <f t="shared" si="151"/>
        <v>2361035</v>
      </c>
    </row>
    <row r="545" spans="1:43" hidden="1" outlineLevel="1" x14ac:dyDescent="0.2">
      <c r="A545" t="s">
        <v>742</v>
      </c>
      <c r="B545" s="9" t="s">
        <v>1073</v>
      </c>
      <c r="C545" s="1">
        <f t="shared" si="152"/>
        <v>317</v>
      </c>
      <c r="D545" s="7">
        <f t="shared" si="146"/>
        <v>2</v>
      </c>
      <c r="E545" s="7">
        <f t="shared" si="147"/>
        <v>1</v>
      </c>
      <c r="F545" s="7">
        <f t="shared" si="148"/>
        <v>3</v>
      </c>
      <c r="G545" s="1">
        <f t="shared" si="149"/>
        <v>39</v>
      </c>
      <c r="H545" s="2">
        <f t="shared" si="150"/>
        <v>0.12302839116719243</v>
      </c>
      <c r="I545" s="8"/>
      <c r="J545" s="2">
        <f t="shared" si="141"/>
        <v>0.41324921135646686</v>
      </c>
      <c r="K545" s="2">
        <f t="shared" si="142"/>
        <v>0.5362776025236593</v>
      </c>
      <c r="L545" s="2">
        <f t="shared" si="143"/>
        <v>5.0473186119873815E-2</v>
      </c>
      <c r="M545" s="2">
        <f t="shared" si="144"/>
        <v>2.0816681711721685E-17</v>
      </c>
      <c r="N545" s="1">
        <v>131</v>
      </c>
      <c r="O545" s="1">
        <v>170</v>
      </c>
      <c r="P545" s="1">
        <v>16</v>
      </c>
      <c r="W545" s="1">
        <v>0</v>
      </c>
      <c r="AG545" t="str">
        <f t="shared" si="153"/>
        <v>Prospect</v>
      </c>
      <c r="AH545" t="s">
        <v>491</v>
      </c>
      <c r="AI545">
        <v>2</v>
      </c>
      <c r="AK545" s="99">
        <v>23</v>
      </c>
      <c r="AL545" s="97">
        <v>27</v>
      </c>
      <c r="AM545" s="97">
        <v>85</v>
      </c>
      <c r="AN545" s="96">
        <v>61210</v>
      </c>
      <c r="AO545" s="96">
        <f t="shared" si="145"/>
        <v>23027</v>
      </c>
      <c r="AP545" t="s">
        <v>1274</v>
      </c>
      <c r="AQ545">
        <f t="shared" si="151"/>
        <v>2361210</v>
      </c>
    </row>
    <row r="546" spans="1:43" hidden="1" outlineLevel="1" x14ac:dyDescent="0.2">
      <c r="A546" t="s">
        <v>1677</v>
      </c>
      <c r="B546" s="9" t="s">
        <v>1073</v>
      </c>
      <c r="C546" s="1">
        <f t="shared" si="152"/>
        <v>818</v>
      </c>
      <c r="D546" s="7">
        <f t="shared" si="146"/>
        <v>1</v>
      </c>
      <c r="E546" s="7">
        <f t="shared" si="147"/>
        <v>2</v>
      </c>
      <c r="F546" s="7">
        <f t="shared" si="148"/>
        <v>3</v>
      </c>
      <c r="G546" s="1">
        <f t="shared" si="149"/>
        <v>9</v>
      </c>
      <c r="H546" s="2">
        <f t="shared" si="150"/>
        <v>1.1002444987775062E-2</v>
      </c>
      <c r="I546" s="8"/>
      <c r="J546" s="2">
        <f t="shared" si="141"/>
        <v>0.46943765281173594</v>
      </c>
      <c r="K546" s="2">
        <f t="shared" si="142"/>
        <v>0.45843520782396086</v>
      </c>
      <c r="L546" s="2">
        <f t="shared" si="143"/>
        <v>7.090464547677261E-2</v>
      </c>
      <c r="M546" s="2">
        <f t="shared" si="144"/>
        <v>1.2224938875306512E-3</v>
      </c>
      <c r="N546" s="1">
        <v>384</v>
      </c>
      <c r="O546" s="1">
        <v>375</v>
      </c>
      <c r="P546" s="1">
        <v>58</v>
      </c>
      <c r="W546" s="1">
        <v>1</v>
      </c>
      <c r="AG546" t="str">
        <f t="shared" si="153"/>
        <v>Randolph</v>
      </c>
      <c r="AH546" t="s">
        <v>1663</v>
      </c>
      <c r="AI546">
        <v>2</v>
      </c>
      <c r="AK546" s="99">
        <v>23</v>
      </c>
      <c r="AL546" s="97">
        <v>11</v>
      </c>
      <c r="AM546" s="97">
        <v>90</v>
      </c>
      <c r="AN546" s="96">
        <v>61700</v>
      </c>
      <c r="AO546" s="96">
        <f t="shared" si="145"/>
        <v>23011</v>
      </c>
      <c r="AP546" t="s">
        <v>1274</v>
      </c>
      <c r="AQ546">
        <f t="shared" si="151"/>
        <v>2361700</v>
      </c>
    </row>
    <row r="547" spans="1:43" hidden="1" outlineLevel="1" x14ac:dyDescent="0.2">
      <c r="A547" t="s">
        <v>1171</v>
      </c>
      <c r="B547" s="9" t="s">
        <v>1073</v>
      </c>
      <c r="C547" s="1">
        <f t="shared" si="152"/>
        <v>617</v>
      </c>
      <c r="D547" s="7">
        <f t="shared" si="146"/>
        <v>2</v>
      </c>
      <c r="E547" s="7">
        <f t="shared" si="147"/>
        <v>1</v>
      </c>
      <c r="F547" s="7">
        <f t="shared" si="148"/>
        <v>3</v>
      </c>
      <c r="G547" s="1">
        <f t="shared" si="149"/>
        <v>76</v>
      </c>
      <c r="H547" s="2">
        <f t="shared" si="150"/>
        <v>0.12317666126418152</v>
      </c>
      <c r="I547" s="8"/>
      <c r="J547" s="2">
        <f t="shared" si="141"/>
        <v>0.41329011345218802</v>
      </c>
      <c r="K547" s="2">
        <f t="shared" si="142"/>
        <v>0.5364667747163695</v>
      </c>
      <c r="L547" s="2">
        <f t="shared" si="143"/>
        <v>5.0243111831442464E-2</v>
      </c>
      <c r="M547" s="2">
        <f t="shared" si="144"/>
        <v>1.3877787807814457E-17</v>
      </c>
      <c r="N547" s="1">
        <v>255</v>
      </c>
      <c r="O547" s="1">
        <v>331</v>
      </c>
      <c r="P547" s="1">
        <v>31</v>
      </c>
      <c r="W547" s="1">
        <v>0</v>
      </c>
      <c r="AG547" t="str">
        <f t="shared" si="153"/>
        <v>Rangeley</v>
      </c>
      <c r="AH547" t="s">
        <v>1440</v>
      </c>
      <c r="AI547">
        <v>2</v>
      </c>
      <c r="AK547" s="99">
        <v>23</v>
      </c>
      <c r="AL547" s="97">
        <v>7</v>
      </c>
      <c r="AM547" s="97">
        <v>80</v>
      </c>
      <c r="AN547" s="96">
        <v>61840</v>
      </c>
      <c r="AO547" s="96">
        <f t="shared" si="145"/>
        <v>23007</v>
      </c>
      <c r="AP547" t="s">
        <v>1274</v>
      </c>
      <c r="AQ547">
        <f t="shared" si="151"/>
        <v>2361840</v>
      </c>
    </row>
    <row r="548" spans="1:43" hidden="1" outlineLevel="1" x14ac:dyDescent="0.2">
      <c r="A548" t="s">
        <v>1171</v>
      </c>
      <c r="B548" s="9" t="s">
        <v>1073</v>
      </c>
      <c r="C548" s="1">
        <f t="shared" si="152"/>
        <v>138</v>
      </c>
      <c r="D548" s="7">
        <f t="shared" si="146"/>
        <v>2</v>
      </c>
      <c r="E548" s="7">
        <f t="shared" si="147"/>
        <v>1</v>
      </c>
      <c r="F548" s="7">
        <f t="shared" si="148"/>
        <v>3</v>
      </c>
      <c r="G548" s="1">
        <f t="shared" si="149"/>
        <v>35</v>
      </c>
      <c r="H548" s="2">
        <f t="shared" si="150"/>
        <v>0.25362318840579712</v>
      </c>
      <c r="I548" s="8"/>
      <c r="J548" s="2">
        <f t="shared" si="141"/>
        <v>0.36231884057971014</v>
      </c>
      <c r="K548" s="2">
        <f t="shared" si="142"/>
        <v>0.61594202898550721</v>
      </c>
      <c r="L548" s="2">
        <f t="shared" si="143"/>
        <v>2.1739130434782608E-2</v>
      </c>
      <c r="M548" s="2">
        <f t="shared" si="144"/>
        <v>-1.3877787807814457E-17</v>
      </c>
      <c r="N548" s="1">
        <v>50</v>
      </c>
      <c r="O548" s="1">
        <v>85</v>
      </c>
      <c r="P548" s="1">
        <v>3</v>
      </c>
      <c r="W548" s="1">
        <v>0</v>
      </c>
      <c r="AG548" t="str">
        <f t="shared" si="153"/>
        <v>Rangeley</v>
      </c>
      <c r="AH548" t="s">
        <v>1440</v>
      </c>
      <c r="AI548">
        <v>2</v>
      </c>
      <c r="AK548" s="99">
        <v>23</v>
      </c>
      <c r="AL548" s="97">
        <v>7</v>
      </c>
      <c r="AM548" s="97">
        <v>75</v>
      </c>
      <c r="AN548" s="96">
        <v>61875</v>
      </c>
      <c r="AO548" s="96">
        <f t="shared" si="145"/>
        <v>23007</v>
      </c>
      <c r="AP548" t="s">
        <v>2522</v>
      </c>
      <c r="AQ548">
        <f t="shared" si="151"/>
        <v>2361875</v>
      </c>
    </row>
    <row r="549" spans="1:43" hidden="1" outlineLevel="1" x14ac:dyDescent="0.2">
      <c r="A549" t="s">
        <v>1068</v>
      </c>
      <c r="B549" s="9" t="s">
        <v>1073</v>
      </c>
      <c r="C549" s="1">
        <f t="shared" si="152"/>
        <v>2523</v>
      </c>
      <c r="D549" s="7">
        <f t="shared" si="146"/>
        <v>2</v>
      </c>
      <c r="E549" s="7">
        <f t="shared" si="147"/>
        <v>1</v>
      </c>
      <c r="F549" s="7">
        <f t="shared" si="148"/>
        <v>3</v>
      </c>
      <c r="G549" s="1">
        <f t="shared" si="149"/>
        <v>156</v>
      </c>
      <c r="H549" s="2">
        <f t="shared" si="150"/>
        <v>6.1831153388822828E-2</v>
      </c>
      <c r="I549" s="8"/>
      <c r="J549" s="2">
        <f t="shared" si="141"/>
        <v>0.44272691240586604</v>
      </c>
      <c r="K549" s="2">
        <f t="shared" si="142"/>
        <v>0.50455806579468887</v>
      </c>
      <c r="L549" s="2">
        <f t="shared" si="143"/>
        <v>5.2715021799445108E-2</v>
      </c>
      <c r="M549" s="2">
        <f t="shared" si="144"/>
        <v>-1.3877787807814457E-17</v>
      </c>
      <c r="N549" s="1">
        <v>1117</v>
      </c>
      <c r="O549" s="1">
        <v>1273</v>
      </c>
      <c r="P549" s="1">
        <v>133</v>
      </c>
      <c r="W549" s="1">
        <v>0</v>
      </c>
      <c r="AG549" t="str">
        <f t="shared" si="153"/>
        <v>Raymond</v>
      </c>
      <c r="AH549" t="s">
        <v>1337</v>
      </c>
      <c r="AI549">
        <v>1</v>
      </c>
      <c r="AK549" s="99">
        <v>23</v>
      </c>
      <c r="AL549" s="97">
        <v>5</v>
      </c>
      <c r="AM549" s="97">
        <v>95</v>
      </c>
      <c r="AN549" s="96">
        <v>61945</v>
      </c>
      <c r="AO549" s="96">
        <f t="shared" si="145"/>
        <v>23005</v>
      </c>
      <c r="AP549" t="s">
        <v>1274</v>
      </c>
      <c r="AQ549">
        <f t="shared" si="151"/>
        <v>2361945</v>
      </c>
    </row>
    <row r="550" spans="1:43" hidden="1" outlineLevel="1" x14ac:dyDescent="0.2">
      <c r="A550" t="s">
        <v>638</v>
      </c>
      <c r="B550" s="9" t="s">
        <v>1073</v>
      </c>
      <c r="C550" s="1">
        <f t="shared" si="152"/>
        <v>1466</v>
      </c>
      <c r="D550" s="7">
        <f t="shared" si="146"/>
        <v>1</v>
      </c>
      <c r="E550" s="7">
        <f t="shared" si="147"/>
        <v>2</v>
      </c>
      <c r="F550" s="7">
        <f t="shared" si="148"/>
        <v>3</v>
      </c>
      <c r="G550" s="1">
        <f t="shared" si="149"/>
        <v>132</v>
      </c>
      <c r="H550" s="2">
        <f t="shared" si="150"/>
        <v>9.0040927694406553E-2</v>
      </c>
      <c r="I550" s="8"/>
      <c r="J550" s="2">
        <f t="shared" si="141"/>
        <v>0.51364256480218284</v>
      </c>
      <c r="K550" s="2">
        <f t="shared" si="142"/>
        <v>0.42360163710777626</v>
      </c>
      <c r="L550" s="2">
        <f t="shared" si="143"/>
        <v>6.2755798090040935E-2</v>
      </c>
      <c r="M550" s="2">
        <f t="shared" si="144"/>
        <v>-4.163336342344337E-17</v>
      </c>
      <c r="N550" s="1">
        <v>753</v>
      </c>
      <c r="O550" s="1">
        <v>621</v>
      </c>
      <c r="P550" s="1">
        <v>92</v>
      </c>
      <c r="W550" s="1">
        <v>0</v>
      </c>
      <c r="AG550" t="str">
        <f t="shared" si="153"/>
        <v>Readfield</v>
      </c>
      <c r="AH550" t="s">
        <v>1663</v>
      </c>
      <c r="AI550">
        <v>1</v>
      </c>
      <c r="AK550" s="99">
        <v>23</v>
      </c>
      <c r="AL550" s="97">
        <v>11</v>
      </c>
      <c r="AM550" s="97">
        <v>95</v>
      </c>
      <c r="AN550" s="96">
        <v>62190</v>
      </c>
      <c r="AO550" s="96">
        <f t="shared" si="145"/>
        <v>23011</v>
      </c>
      <c r="AP550" t="s">
        <v>1274</v>
      </c>
      <c r="AQ550">
        <f t="shared" si="151"/>
        <v>2362190</v>
      </c>
    </row>
    <row r="551" spans="1:43" hidden="1" outlineLevel="1" x14ac:dyDescent="0.2">
      <c r="A551" t="s">
        <v>283</v>
      </c>
      <c r="B551" s="9" t="s">
        <v>1073</v>
      </c>
      <c r="C551" s="1">
        <f t="shared" si="152"/>
        <v>61</v>
      </c>
      <c r="D551" s="7">
        <f t="shared" si="146"/>
        <v>2</v>
      </c>
      <c r="E551" s="7">
        <f t="shared" si="147"/>
        <v>1</v>
      </c>
      <c r="F551" s="7">
        <f t="shared" si="148"/>
        <v>3</v>
      </c>
      <c r="G551" s="1">
        <f t="shared" si="149"/>
        <v>25</v>
      </c>
      <c r="H551" s="2">
        <f t="shared" si="150"/>
        <v>0.4098360655737705</v>
      </c>
      <c r="I551" s="8"/>
      <c r="J551" s="2">
        <f t="shared" si="141"/>
        <v>0.26229508196721313</v>
      </c>
      <c r="K551" s="2">
        <f t="shared" si="142"/>
        <v>0.67213114754098358</v>
      </c>
      <c r="L551" s="2">
        <f t="shared" si="143"/>
        <v>6.5573770491803282E-2</v>
      </c>
      <c r="M551" s="2">
        <f t="shared" si="144"/>
        <v>-4.163336342344337E-17</v>
      </c>
      <c r="N551" s="1">
        <v>16</v>
      </c>
      <c r="O551" s="1">
        <v>41</v>
      </c>
      <c r="P551" s="1">
        <v>4</v>
      </c>
      <c r="W551" s="1">
        <v>0</v>
      </c>
      <c r="AG551" t="str">
        <f t="shared" si="153"/>
        <v>Reed</v>
      </c>
      <c r="AH551" t="s">
        <v>872</v>
      </c>
      <c r="AI551">
        <v>2</v>
      </c>
      <c r="AK551" s="99">
        <v>23</v>
      </c>
      <c r="AL551" s="97">
        <v>3</v>
      </c>
      <c r="AM551" s="97">
        <v>270</v>
      </c>
      <c r="AN551" s="96">
        <v>62400</v>
      </c>
      <c r="AO551" s="96">
        <f t="shared" si="145"/>
        <v>23003</v>
      </c>
      <c r="AP551" t="s">
        <v>2522</v>
      </c>
      <c r="AQ551">
        <f t="shared" si="151"/>
        <v>2362400</v>
      </c>
    </row>
    <row r="552" spans="1:43" hidden="1" outlineLevel="1" x14ac:dyDescent="0.2">
      <c r="A552" t="s">
        <v>1482</v>
      </c>
      <c r="B552" s="9" t="s">
        <v>1073</v>
      </c>
      <c r="C552" s="1">
        <f t="shared" si="152"/>
        <v>1600</v>
      </c>
      <c r="D552" s="7">
        <f t="shared" si="146"/>
        <v>2</v>
      </c>
      <c r="E552" s="7">
        <f t="shared" si="147"/>
        <v>1</v>
      </c>
      <c r="F552" s="7">
        <f t="shared" si="148"/>
        <v>3</v>
      </c>
      <c r="G552" s="1">
        <f t="shared" si="149"/>
        <v>101</v>
      </c>
      <c r="H552" s="2">
        <f t="shared" si="150"/>
        <v>6.3125000000000001E-2</v>
      </c>
      <c r="I552" s="8"/>
      <c r="J552" s="2">
        <f t="shared" si="141"/>
        <v>0.43437500000000001</v>
      </c>
      <c r="K552" s="2">
        <f t="shared" si="142"/>
        <v>0.4975</v>
      </c>
      <c r="L552" s="2">
        <f t="shared" si="143"/>
        <v>6.8125000000000005E-2</v>
      </c>
      <c r="M552" s="2">
        <f t="shared" si="144"/>
        <v>4.163336342344337E-17</v>
      </c>
      <c r="N552" s="1">
        <v>695</v>
      </c>
      <c r="O552" s="1">
        <v>796</v>
      </c>
      <c r="P552" s="1">
        <v>109</v>
      </c>
      <c r="W552" s="1">
        <v>0</v>
      </c>
      <c r="AG552" t="str">
        <f t="shared" si="153"/>
        <v>Richmond</v>
      </c>
      <c r="AH552" t="s">
        <v>1445</v>
      </c>
      <c r="AI552">
        <v>1</v>
      </c>
      <c r="AK552" s="99">
        <v>23</v>
      </c>
      <c r="AL552" s="97">
        <v>23</v>
      </c>
      <c r="AM552" s="97">
        <v>35</v>
      </c>
      <c r="AN552" s="96">
        <v>62645</v>
      </c>
      <c r="AO552" s="96">
        <f t="shared" si="145"/>
        <v>23023</v>
      </c>
      <c r="AP552" t="s">
        <v>1274</v>
      </c>
      <c r="AQ552">
        <f t="shared" si="151"/>
        <v>2362645</v>
      </c>
    </row>
    <row r="553" spans="1:43" hidden="1" outlineLevel="1" x14ac:dyDescent="0.2">
      <c r="A553" t="s">
        <v>711</v>
      </c>
      <c r="B553" s="9" t="s">
        <v>1073</v>
      </c>
      <c r="C553" s="1">
        <f t="shared" si="152"/>
        <v>217</v>
      </c>
      <c r="D553" s="7">
        <f t="shared" si="146"/>
        <v>2</v>
      </c>
      <c r="E553" s="7">
        <f t="shared" si="147"/>
        <v>1</v>
      </c>
      <c r="F553" s="7">
        <f t="shared" si="148"/>
        <v>3</v>
      </c>
      <c r="G553" s="1">
        <f t="shared" si="149"/>
        <v>30</v>
      </c>
      <c r="H553" s="2">
        <f t="shared" si="150"/>
        <v>0.13824884792626729</v>
      </c>
      <c r="I553" s="8"/>
      <c r="J553" s="2">
        <f t="shared" si="141"/>
        <v>0.40552995391705071</v>
      </c>
      <c r="K553" s="2">
        <f t="shared" si="142"/>
        <v>0.54377880184331795</v>
      </c>
      <c r="L553" s="2">
        <f t="shared" si="143"/>
        <v>5.0691244239631339E-2</v>
      </c>
      <c r="M553" s="2">
        <f t="shared" si="144"/>
        <v>0</v>
      </c>
      <c r="N553" s="1">
        <v>88</v>
      </c>
      <c r="O553" s="1">
        <v>118</v>
      </c>
      <c r="P553" s="1">
        <v>11</v>
      </c>
      <c r="W553" s="1">
        <v>0</v>
      </c>
      <c r="AG553" t="str">
        <f t="shared" si="153"/>
        <v>Ripley</v>
      </c>
      <c r="AH553" t="s">
        <v>1616</v>
      </c>
      <c r="AI553">
        <v>2</v>
      </c>
      <c r="AK553" s="99">
        <v>23</v>
      </c>
      <c r="AL553" s="97">
        <v>25</v>
      </c>
      <c r="AM553" s="97">
        <v>130</v>
      </c>
      <c r="AN553" s="96">
        <v>62995</v>
      </c>
      <c r="AO553" s="96">
        <f t="shared" ref="AO553:AO614" si="154">AK553*1000+AL553</f>
        <v>23025</v>
      </c>
      <c r="AP553" t="s">
        <v>1274</v>
      </c>
      <c r="AQ553">
        <f t="shared" si="151"/>
        <v>2362995</v>
      </c>
    </row>
    <row r="554" spans="1:43" hidden="1" outlineLevel="1" x14ac:dyDescent="0.2">
      <c r="A554" t="s">
        <v>639</v>
      </c>
      <c r="B554" s="9" t="s">
        <v>1073</v>
      </c>
      <c r="C554" s="1">
        <f t="shared" si="152"/>
        <v>269</v>
      </c>
      <c r="D554" s="7">
        <f t="shared" si="146"/>
        <v>2</v>
      </c>
      <c r="E554" s="7">
        <f t="shared" si="147"/>
        <v>1</v>
      </c>
      <c r="F554" s="7">
        <f t="shared" si="148"/>
        <v>3</v>
      </c>
      <c r="G554" s="1">
        <f t="shared" si="149"/>
        <v>28</v>
      </c>
      <c r="H554" s="2">
        <f t="shared" si="150"/>
        <v>0.10408921933085502</v>
      </c>
      <c r="I554" s="8"/>
      <c r="J554" s="2">
        <f t="shared" si="141"/>
        <v>0.4200743494423792</v>
      </c>
      <c r="K554" s="2">
        <f t="shared" si="142"/>
        <v>0.52416356877323422</v>
      </c>
      <c r="L554" s="2">
        <f t="shared" si="143"/>
        <v>5.5762081784386616E-2</v>
      </c>
      <c r="M554" s="2">
        <f t="shared" si="144"/>
        <v>-4.163336342344337E-17</v>
      </c>
      <c r="N554" s="1">
        <v>113</v>
      </c>
      <c r="O554" s="1">
        <v>141</v>
      </c>
      <c r="P554" s="1">
        <v>15</v>
      </c>
      <c r="W554" s="1">
        <v>0</v>
      </c>
      <c r="AG554" t="str">
        <f t="shared" si="153"/>
        <v>Robbinston</v>
      </c>
      <c r="AH554" t="s">
        <v>257</v>
      </c>
      <c r="AI554">
        <v>2</v>
      </c>
      <c r="AK554" s="99">
        <v>23</v>
      </c>
      <c r="AL554" s="97">
        <v>29</v>
      </c>
      <c r="AM554" s="97">
        <v>185</v>
      </c>
      <c r="AN554" s="96">
        <v>63275</v>
      </c>
      <c r="AO554" s="96">
        <f t="shared" si="154"/>
        <v>23029</v>
      </c>
      <c r="AP554" t="s">
        <v>1274</v>
      </c>
      <c r="AQ554">
        <f t="shared" si="151"/>
        <v>2363275</v>
      </c>
    </row>
    <row r="555" spans="1:43" hidden="1" outlineLevel="1" x14ac:dyDescent="0.2">
      <c r="A555" t="s">
        <v>184</v>
      </c>
      <c r="B555" s="9" t="s">
        <v>1073</v>
      </c>
      <c r="C555" s="1">
        <f t="shared" si="152"/>
        <v>2986</v>
      </c>
      <c r="D555" s="7">
        <f t="shared" si="146"/>
        <v>1</v>
      </c>
      <c r="E555" s="7">
        <f t="shared" si="147"/>
        <v>2</v>
      </c>
      <c r="F555" s="7">
        <f t="shared" si="148"/>
        <v>3</v>
      </c>
      <c r="G555" s="1">
        <f t="shared" si="149"/>
        <v>952</v>
      </c>
      <c r="H555" s="2">
        <f t="shared" si="150"/>
        <v>0.31882116543871397</v>
      </c>
      <c r="I555" s="8"/>
      <c r="J555" s="2">
        <f t="shared" ref="J555:J626" si="155">IF(C555=0,"-",N555/C555)</f>
        <v>0.63462826523777627</v>
      </c>
      <c r="K555" s="2">
        <f t="shared" ref="K555:K626" si="156">IF(C555=0,"-",O555/C555)</f>
        <v>0.3158070997990623</v>
      </c>
      <c r="L555" s="2">
        <f t="shared" ref="L555:L626" si="157">IF(C555=0,"-",P555/C555)</f>
        <v>4.9229738780977896E-2</v>
      </c>
      <c r="M555" s="2">
        <f t="shared" ref="M555:M626" si="158">IF(C555=0,"-",(1-J555-K555-L555))</f>
        <v>3.3489618218354028E-4</v>
      </c>
      <c r="N555" s="1">
        <v>1895</v>
      </c>
      <c r="O555" s="1">
        <v>943</v>
      </c>
      <c r="P555" s="1">
        <v>147</v>
      </c>
      <c r="W555" s="1">
        <v>1</v>
      </c>
      <c r="AG555" t="str">
        <f t="shared" si="153"/>
        <v>Rockland</v>
      </c>
      <c r="AH555" t="s">
        <v>1138</v>
      </c>
      <c r="AI555">
        <v>1</v>
      </c>
      <c r="AK555" s="99">
        <v>23</v>
      </c>
      <c r="AL555" s="97">
        <v>13</v>
      </c>
      <c r="AM555" s="97">
        <v>50</v>
      </c>
      <c r="AN555" s="96">
        <v>63590</v>
      </c>
      <c r="AO555" s="96">
        <f t="shared" si="154"/>
        <v>23013</v>
      </c>
      <c r="AP555" t="s">
        <v>931</v>
      </c>
      <c r="AQ555">
        <f t="shared" si="151"/>
        <v>2363590</v>
      </c>
    </row>
    <row r="556" spans="1:43" hidden="1" outlineLevel="1" x14ac:dyDescent="0.2">
      <c r="A556" t="s">
        <v>913</v>
      </c>
      <c r="B556" s="9" t="s">
        <v>1073</v>
      </c>
      <c r="C556" s="1">
        <f t="shared" si="152"/>
        <v>2052</v>
      </c>
      <c r="D556" s="7">
        <f t="shared" ref="D556:D627" si="159">RANK(N556,(N556:AE556))</f>
        <v>1</v>
      </c>
      <c r="E556" s="7">
        <f t="shared" ref="E556:E627" si="160">RANK(O556,(N556:AE556))</f>
        <v>2</v>
      </c>
      <c r="F556" s="7">
        <f t="shared" ref="F556:F627" si="161">IF(P556&gt;0,RANK(P556,(N556:AE556)),0)</f>
        <v>3</v>
      </c>
      <c r="G556" s="1">
        <f t="shared" ref="G556:G627" si="162">MAX(N556:P556)-LARGE(N556:P556,2)</f>
        <v>608</v>
      </c>
      <c r="H556" s="2">
        <f t="shared" ref="H556:H627" si="163">G556/C556</f>
        <v>0.29629629629629628</v>
      </c>
      <c r="I556" s="8"/>
      <c r="J556" s="2">
        <f t="shared" si="155"/>
        <v>0.62524366471734893</v>
      </c>
      <c r="K556" s="2">
        <f t="shared" si="156"/>
        <v>0.32894736842105265</v>
      </c>
      <c r="L556" s="2">
        <f t="shared" si="157"/>
        <v>4.5808966861598438E-2</v>
      </c>
      <c r="M556" s="2">
        <f t="shared" si="158"/>
        <v>-2.7755575615628914E-17</v>
      </c>
      <c r="N556" s="1">
        <v>1283</v>
      </c>
      <c r="O556" s="1">
        <v>675</v>
      </c>
      <c r="P556" s="1">
        <v>94</v>
      </c>
      <c r="W556" s="1">
        <v>0</v>
      </c>
      <c r="AG556" t="str">
        <f t="shared" si="153"/>
        <v>Rockport</v>
      </c>
      <c r="AH556" t="s">
        <v>1138</v>
      </c>
      <c r="AI556">
        <v>1</v>
      </c>
      <c r="AK556" s="99">
        <v>23</v>
      </c>
      <c r="AL556" s="97">
        <v>13</v>
      </c>
      <c r="AM556" s="97">
        <v>55</v>
      </c>
      <c r="AN556" s="96">
        <v>63660</v>
      </c>
      <c r="AO556" s="96">
        <f t="shared" si="154"/>
        <v>23013</v>
      </c>
      <c r="AP556" t="s">
        <v>1274</v>
      </c>
      <c r="AQ556">
        <f t="shared" si="151"/>
        <v>2363660</v>
      </c>
    </row>
    <row r="557" spans="1:43" hidden="1" outlineLevel="1" x14ac:dyDescent="0.2">
      <c r="A557" t="s">
        <v>1158</v>
      </c>
      <c r="B557" s="9" t="s">
        <v>1073</v>
      </c>
      <c r="C557" s="1">
        <f t="shared" si="152"/>
        <v>171</v>
      </c>
      <c r="D557" s="7">
        <f t="shared" si="159"/>
        <v>2</v>
      </c>
      <c r="E557" s="7">
        <f t="shared" si="160"/>
        <v>1</v>
      </c>
      <c r="F557" s="7">
        <f t="shared" si="161"/>
        <v>3</v>
      </c>
      <c r="G557" s="1">
        <f t="shared" si="162"/>
        <v>71</v>
      </c>
      <c r="H557" s="2">
        <f t="shared" si="163"/>
        <v>0.41520467836257308</v>
      </c>
      <c r="I557" s="8"/>
      <c r="J557" s="2">
        <f t="shared" si="155"/>
        <v>0.26900584795321636</v>
      </c>
      <c r="K557" s="2">
        <f t="shared" si="156"/>
        <v>0.68421052631578949</v>
      </c>
      <c r="L557" s="2">
        <f t="shared" si="157"/>
        <v>4.6783625730994149E-2</v>
      </c>
      <c r="M557" s="2">
        <f t="shared" si="158"/>
        <v>0</v>
      </c>
      <c r="N557" s="1">
        <v>46</v>
      </c>
      <c r="O557" s="1">
        <v>117</v>
      </c>
      <c r="P557" s="1">
        <v>8</v>
      </c>
      <c r="W557" s="1">
        <v>0</v>
      </c>
      <c r="AG557" t="str">
        <f>A557</f>
        <v>Rockwood</v>
      </c>
      <c r="AH557" t="s">
        <v>1616</v>
      </c>
      <c r="AI557">
        <v>2</v>
      </c>
      <c r="AK557" s="99">
        <v>23</v>
      </c>
      <c r="AL557" s="97">
        <v>25</v>
      </c>
      <c r="AN557" s="96">
        <v>63700</v>
      </c>
      <c r="AO557" s="96">
        <f t="shared" si="154"/>
        <v>23025</v>
      </c>
      <c r="AP557" t="s">
        <v>408</v>
      </c>
      <c r="AQ557">
        <f t="shared" si="151"/>
        <v>2363700</v>
      </c>
    </row>
    <row r="558" spans="1:43" hidden="1" outlineLevel="1" x14ac:dyDescent="0.2">
      <c r="A558" t="s">
        <v>640</v>
      </c>
      <c r="B558" s="9" t="s">
        <v>1073</v>
      </c>
      <c r="C558" s="1">
        <f t="shared" si="152"/>
        <v>529</v>
      </c>
      <c r="D558" s="7">
        <f t="shared" si="159"/>
        <v>1</v>
      </c>
      <c r="E558" s="7">
        <f t="shared" si="160"/>
        <v>2</v>
      </c>
      <c r="F558" s="7">
        <f t="shared" si="161"/>
        <v>3</v>
      </c>
      <c r="G558" s="1">
        <f t="shared" si="162"/>
        <v>29</v>
      </c>
      <c r="H558" s="2">
        <f t="shared" si="163"/>
        <v>5.4820415879017016E-2</v>
      </c>
      <c r="I558" s="8"/>
      <c r="J558" s="2">
        <f t="shared" si="155"/>
        <v>0.49716446124763702</v>
      </c>
      <c r="K558" s="2">
        <f t="shared" si="156"/>
        <v>0.44234404536862004</v>
      </c>
      <c r="L558" s="2">
        <f t="shared" si="157"/>
        <v>6.0491493383742913E-2</v>
      </c>
      <c r="M558" s="2">
        <f t="shared" si="158"/>
        <v>2.0816681711721685E-17</v>
      </c>
      <c r="N558" s="1">
        <v>263</v>
      </c>
      <c r="O558" s="1">
        <v>234</v>
      </c>
      <c r="P558" s="1">
        <v>32</v>
      </c>
      <c r="W558" s="1">
        <v>0</v>
      </c>
      <c r="AG558" t="str">
        <f t="shared" si="153"/>
        <v>Rome</v>
      </c>
      <c r="AH558" t="s">
        <v>1663</v>
      </c>
      <c r="AI558">
        <v>2</v>
      </c>
      <c r="AK558" s="99">
        <v>23</v>
      </c>
      <c r="AL558" s="97">
        <v>11</v>
      </c>
      <c r="AM558" s="97">
        <v>100</v>
      </c>
      <c r="AN558" s="96">
        <v>63835</v>
      </c>
      <c r="AO558" s="96">
        <f t="shared" si="154"/>
        <v>23011</v>
      </c>
      <c r="AP558" t="s">
        <v>1274</v>
      </c>
      <c r="AQ558">
        <f t="shared" si="151"/>
        <v>2363835</v>
      </c>
    </row>
    <row r="559" spans="1:43" hidden="1" outlineLevel="1" x14ac:dyDescent="0.2">
      <c r="A559" t="s">
        <v>1985</v>
      </c>
      <c r="B559" s="9" t="s">
        <v>1073</v>
      </c>
      <c r="C559" s="1">
        <f t="shared" si="152"/>
        <v>147</v>
      </c>
      <c r="D559" s="7">
        <f t="shared" si="159"/>
        <v>1</v>
      </c>
      <c r="E559" s="7">
        <f t="shared" si="160"/>
        <v>2</v>
      </c>
      <c r="F559" s="7">
        <f t="shared" si="161"/>
        <v>3</v>
      </c>
      <c r="G559" s="1">
        <f t="shared" si="162"/>
        <v>38</v>
      </c>
      <c r="H559" s="2">
        <f t="shared" si="163"/>
        <v>0.25850340136054423</v>
      </c>
      <c r="I559" s="8"/>
      <c r="J559" s="2">
        <f t="shared" si="155"/>
        <v>0.60544217687074831</v>
      </c>
      <c r="K559" s="2">
        <f t="shared" si="156"/>
        <v>0.34693877551020408</v>
      </c>
      <c r="L559" s="2">
        <f t="shared" si="157"/>
        <v>4.7619047619047616E-2</v>
      </c>
      <c r="M559" s="2">
        <f t="shared" si="158"/>
        <v>0</v>
      </c>
      <c r="N559" s="1">
        <v>89</v>
      </c>
      <c r="O559" s="1">
        <v>51</v>
      </c>
      <c r="P559" s="1">
        <v>7</v>
      </c>
      <c r="W559" s="1">
        <v>0</v>
      </c>
      <c r="AG559" t="str">
        <f t="shared" si="153"/>
        <v>Roque Bluffs</v>
      </c>
      <c r="AH559" t="s">
        <v>257</v>
      </c>
      <c r="AI559">
        <v>2</v>
      </c>
      <c r="AK559" s="99">
        <v>23</v>
      </c>
      <c r="AL559" s="97">
        <v>29</v>
      </c>
      <c r="AM559" s="97">
        <v>190</v>
      </c>
      <c r="AN559" s="96">
        <v>63940</v>
      </c>
      <c r="AO559" s="96">
        <f t="shared" si="154"/>
        <v>23029</v>
      </c>
      <c r="AP559" t="s">
        <v>1274</v>
      </c>
      <c r="AQ559">
        <f t="shared" si="151"/>
        <v>2363940</v>
      </c>
    </row>
    <row r="560" spans="1:43" hidden="1" outlineLevel="1" x14ac:dyDescent="0.2">
      <c r="A560" t="s">
        <v>914</v>
      </c>
      <c r="B560" s="9" t="s">
        <v>1073</v>
      </c>
      <c r="C560" s="1">
        <f t="shared" si="152"/>
        <v>201</v>
      </c>
      <c r="D560" s="7">
        <f t="shared" si="159"/>
        <v>2</v>
      </c>
      <c r="E560" s="7">
        <f t="shared" si="160"/>
        <v>1</v>
      </c>
      <c r="F560" s="7">
        <f t="shared" si="161"/>
        <v>3</v>
      </c>
      <c r="G560" s="1">
        <f t="shared" si="162"/>
        <v>27</v>
      </c>
      <c r="H560" s="2">
        <f t="shared" si="163"/>
        <v>0.13432835820895522</v>
      </c>
      <c r="I560" s="8"/>
      <c r="J560" s="2">
        <f t="shared" si="155"/>
        <v>0.38805970149253732</v>
      </c>
      <c r="K560" s="2">
        <f t="shared" si="156"/>
        <v>0.52238805970149249</v>
      </c>
      <c r="L560" s="2">
        <f t="shared" si="157"/>
        <v>8.9552238805970144E-2</v>
      </c>
      <c r="M560" s="2">
        <f t="shared" si="158"/>
        <v>4.163336342344337E-17</v>
      </c>
      <c r="N560" s="1">
        <v>78</v>
      </c>
      <c r="O560" s="1">
        <v>105</v>
      </c>
      <c r="P560" s="1">
        <v>18</v>
      </c>
      <c r="W560" s="1">
        <v>0</v>
      </c>
      <c r="AG560" t="str">
        <f t="shared" si="153"/>
        <v>Roxbury</v>
      </c>
      <c r="AH560" t="s">
        <v>976</v>
      </c>
      <c r="AI560">
        <v>2</v>
      </c>
      <c r="AK560" s="99">
        <v>23</v>
      </c>
      <c r="AL560" s="97">
        <v>17</v>
      </c>
      <c r="AM560" s="97">
        <v>130</v>
      </c>
      <c r="AN560" s="96">
        <v>64185</v>
      </c>
      <c r="AO560" s="96">
        <f t="shared" si="154"/>
        <v>23017</v>
      </c>
      <c r="AP560" t="s">
        <v>1274</v>
      </c>
      <c r="AQ560">
        <f t="shared" si="151"/>
        <v>2364185</v>
      </c>
    </row>
    <row r="561" spans="1:43" hidden="1" outlineLevel="1" x14ac:dyDescent="0.2">
      <c r="A561" t="s">
        <v>1986</v>
      </c>
      <c r="B561" s="9" t="s">
        <v>1073</v>
      </c>
      <c r="C561" s="1">
        <f t="shared" si="152"/>
        <v>2201</v>
      </c>
      <c r="D561" s="7">
        <f t="shared" si="159"/>
        <v>2</v>
      </c>
      <c r="E561" s="7">
        <f t="shared" si="160"/>
        <v>1</v>
      </c>
      <c r="F561" s="7">
        <f t="shared" si="161"/>
        <v>3</v>
      </c>
      <c r="G561" s="1">
        <f t="shared" si="162"/>
        <v>4</v>
      </c>
      <c r="H561" s="2">
        <f t="shared" si="163"/>
        <v>1.817355747387551E-3</v>
      </c>
      <c r="I561" s="8"/>
      <c r="J561" s="2">
        <f t="shared" si="155"/>
        <v>0.45024988641526581</v>
      </c>
      <c r="K561" s="2">
        <f t="shared" si="156"/>
        <v>0.45206724216265332</v>
      </c>
      <c r="L561" s="2">
        <f t="shared" si="157"/>
        <v>9.7228532485233984E-2</v>
      </c>
      <c r="M561" s="2">
        <f t="shared" si="158"/>
        <v>4.5433893684694582E-4</v>
      </c>
      <c r="N561" s="1">
        <v>991</v>
      </c>
      <c r="O561" s="1">
        <v>995</v>
      </c>
      <c r="P561" s="1">
        <v>214</v>
      </c>
      <c r="W561" s="1">
        <v>1</v>
      </c>
      <c r="AG561" t="str">
        <f t="shared" si="153"/>
        <v>Rumford</v>
      </c>
      <c r="AH561" t="s">
        <v>976</v>
      </c>
      <c r="AI561">
        <v>2</v>
      </c>
      <c r="AK561" s="99">
        <v>23</v>
      </c>
      <c r="AL561" s="97">
        <v>17</v>
      </c>
      <c r="AM561" s="97">
        <v>135</v>
      </c>
      <c r="AN561" s="96">
        <v>64290</v>
      </c>
      <c r="AO561" s="96">
        <f t="shared" si="154"/>
        <v>23017</v>
      </c>
      <c r="AP561" t="s">
        <v>1274</v>
      </c>
      <c r="AQ561">
        <f t="shared" si="151"/>
        <v>2364290</v>
      </c>
    </row>
    <row r="562" spans="1:43" hidden="1" outlineLevel="1" x14ac:dyDescent="0.2">
      <c r="A562" t="s">
        <v>1692</v>
      </c>
      <c r="B562" s="9" t="s">
        <v>1073</v>
      </c>
      <c r="C562" s="1">
        <f t="shared" si="152"/>
        <v>2072</v>
      </c>
      <c r="D562" s="7">
        <f t="shared" si="159"/>
        <v>2</v>
      </c>
      <c r="E562" s="7">
        <f t="shared" si="160"/>
        <v>1</v>
      </c>
      <c r="F562" s="7">
        <f t="shared" si="161"/>
        <v>3</v>
      </c>
      <c r="G562" s="1">
        <f t="shared" si="162"/>
        <v>470</v>
      </c>
      <c r="H562" s="2">
        <f t="shared" si="163"/>
        <v>0.22683397683397682</v>
      </c>
      <c r="I562" s="8"/>
      <c r="J562" s="2">
        <f t="shared" si="155"/>
        <v>0.35135135135135137</v>
      </c>
      <c r="K562" s="2">
        <f t="shared" si="156"/>
        <v>0.5781853281853282</v>
      </c>
      <c r="L562" s="2">
        <f t="shared" si="157"/>
        <v>7.0463320463320461E-2</v>
      </c>
      <c r="M562" s="2">
        <f t="shared" si="158"/>
        <v>2.7755575615628914E-17</v>
      </c>
      <c r="N562" s="1">
        <v>728</v>
      </c>
      <c r="O562" s="1">
        <v>1198</v>
      </c>
      <c r="P562" s="1">
        <v>146</v>
      </c>
      <c r="W562" s="1">
        <v>0</v>
      </c>
      <c r="AG562" t="str">
        <f t="shared" si="153"/>
        <v>Sabattus</v>
      </c>
      <c r="AH562" t="s">
        <v>2243</v>
      </c>
      <c r="AI562">
        <v>2</v>
      </c>
      <c r="AK562" s="99">
        <v>23</v>
      </c>
      <c r="AL562" s="97">
        <v>1</v>
      </c>
      <c r="AM562" s="97">
        <v>57</v>
      </c>
      <c r="AN562" s="96">
        <v>64570</v>
      </c>
      <c r="AO562" s="96">
        <f t="shared" si="154"/>
        <v>23001</v>
      </c>
      <c r="AP562" t="s">
        <v>1274</v>
      </c>
      <c r="AQ562">
        <f t="shared" si="151"/>
        <v>2364570</v>
      </c>
    </row>
    <row r="563" spans="1:43" hidden="1" outlineLevel="1" x14ac:dyDescent="0.2">
      <c r="A563" t="s">
        <v>1382</v>
      </c>
      <c r="B563" s="9" t="s">
        <v>1073</v>
      </c>
      <c r="C563" s="1">
        <f t="shared" si="152"/>
        <v>9112</v>
      </c>
      <c r="D563" s="7">
        <f t="shared" si="159"/>
        <v>1</v>
      </c>
      <c r="E563" s="7">
        <f t="shared" si="160"/>
        <v>2</v>
      </c>
      <c r="F563" s="7">
        <f t="shared" si="161"/>
        <v>3</v>
      </c>
      <c r="G563" s="1">
        <f t="shared" si="162"/>
        <v>1635</v>
      </c>
      <c r="H563" s="2">
        <f t="shared" si="163"/>
        <v>0.17943371378402106</v>
      </c>
      <c r="I563" s="8"/>
      <c r="J563" s="2">
        <f t="shared" si="155"/>
        <v>0.5626646180860404</v>
      </c>
      <c r="K563" s="2">
        <f t="shared" si="156"/>
        <v>0.38323090430201934</v>
      </c>
      <c r="L563" s="2">
        <f t="shared" si="157"/>
        <v>5.3994732221246705E-2</v>
      </c>
      <c r="M563" s="2">
        <f t="shared" si="158"/>
        <v>1.0974539069355527E-4</v>
      </c>
      <c r="N563" s="1">
        <v>5127</v>
      </c>
      <c r="O563" s="1">
        <v>3492</v>
      </c>
      <c r="P563" s="1">
        <v>492</v>
      </c>
      <c r="W563" s="1">
        <v>1</v>
      </c>
      <c r="AG563" t="str">
        <f t="shared" si="153"/>
        <v>Saco</v>
      </c>
      <c r="AH563" t="s">
        <v>492</v>
      </c>
      <c r="AI563">
        <v>1</v>
      </c>
      <c r="AK563" s="99">
        <v>23</v>
      </c>
      <c r="AL563" s="97">
        <v>31</v>
      </c>
      <c r="AM563" s="97">
        <v>110</v>
      </c>
      <c r="AN563" s="96">
        <v>64675</v>
      </c>
      <c r="AO563" s="96">
        <f t="shared" si="154"/>
        <v>23031</v>
      </c>
      <c r="AP563" t="s">
        <v>931</v>
      </c>
      <c r="AQ563">
        <f t="shared" si="151"/>
        <v>2364675</v>
      </c>
    </row>
    <row r="564" spans="1:43" hidden="1" outlineLevel="1" x14ac:dyDescent="0.2">
      <c r="A564" t="s">
        <v>1383</v>
      </c>
      <c r="B564" s="9" t="s">
        <v>1073</v>
      </c>
      <c r="C564" s="1">
        <f t="shared" si="152"/>
        <v>471</v>
      </c>
      <c r="D564" s="7">
        <f t="shared" si="159"/>
        <v>1</v>
      </c>
      <c r="E564" s="7">
        <f t="shared" si="160"/>
        <v>2</v>
      </c>
      <c r="F564" s="7">
        <f t="shared" si="161"/>
        <v>3</v>
      </c>
      <c r="G564" s="1">
        <f t="shared" si="162"/>
        <v>45</v>
      </c>
      <c r="H564" s="2">
        <f t="shared" si="163"/>
        <v>9.5541401273885357E-2</v>
      </c>
      <c r="I564" s="8"/>
      <c r="J564" s="2">
        <f t="shared" si="155"/>
        <v>0.50743099787685775</v>
      </c>
      <c r="K564" s="2">
        <f t="shared" si="156"/>
        <v>0.41188959660297242</v>
      </c>
      <c r="L564" s="2">
        <f t="shared" si="157"/>
        <v>8.0679405520169847E-2</v>
      </c>
      <c r="M564" s="2">
        <f t="shared" si="158"/>
        <v>-1.3877787807814457E-17</v>
      </c>
      <c r="N564" s="1">
        <v>239</v>
      </c>
      <c r="O564" s="1">
        <v>194</v>
      </c>
      <c r="P564" s="1">
        <v>38</v>
      </c>
      <c r="W564" s="1">
        <v>0</v>
      </c>
      <c r="AG564" t="str">
        <f t="shared" si="153"/>
        <v>St. Agatha</v>
      </c>
      <c r="AH564" t="s">
        <v>872</v>
      </c>
      <c r="AI564">
        <v>2</v>
      </c>
      <c r="AK564" s="99">
        <v>23</v>
      </c>
      <c r="AL564" s="97">
        <v>3</v>
      </c>
      <c r="AM564" s="97">
        <v>275</v>
      </c>
      <c r="AN564" s="96">
        <v>64780</v>
      </c>
      <c r="AO564" s="96">
        <f t="shared" si="154"/>
        <v>23003</v>
      </c>
      <c r="AP564" t="s">
        <v>1274</v>
      </c>
      <c r="AQ564">
        <f t="shared" si="151"/>
        <v>2364780</v>
      </c>
    </row>
    <row r="565" spans="1:43" hidden="1" outlineLevel="1" x14ac:dyDescent="0.2">
      <c r="A565" t="s">
        <v>1029</v>
      </c>
      <c r="B565" s="9" t="s">
        <v>1073</v>
      </c>
      <c r="C565" s="1">
        <f t="shared" si="152"/>
        <v>891</v>
      </c>
      <c r="D565" s="7">
        <f t="shared" si="159"/>
        <v>2</v>
      </c>
      <c r="E565" s="7">
        <f t="shared" si="160"/>
        <v>1</v>
      </c>
      <c r="F565" s="7">
        <f t="shared" si="161"/>
        <v>3</v>
      </c>
      <c r="G565" s="1">
        <f t="shared" si="162"/>
        <v>307</v>
      </c>
      <c r="H565" s="2">
        <f t="shared" si="163"/>
        <v>0.34455667789001121</v>
      </c>
      <c r="I565" s="8"/>
      <c r="J565" s="2">
        <f t="shared" si="155"/>
        <v>0.29292929292929293</v>
      </c>
      <c r="K565" s="2">
        <f t="shared" si="156"/>
        <v>0.63748597081930414</v>
      </c>
      <c r="L565" s="2">
        <f t="shared" si="157"/>
        <v>6.7340067340067339E-2</v>
      </c>
      <c r="M565" s="2">
        <f t="shared" si="158"/>
        <v>2.2446689113355955E-3</v>
      </c>
      <c r="N565" s="1">
        <v>261</v>
      </c>
      <c r="O565" s="1">
        <v>568</v>
      </c>
      <c r="P565" s="1">
        <v>60</v>
      </c>
      <c r="W565" s="1">
        <v>2</v>
      </c>
      <c r="AG565" t="str">
        <f t="shared" si="153"/>
        <v>St. Albans</v>
      </c>
      <c r="AH565" t="s">
        <v>1616</v>
      </c>
      <c r="AI565">
        <v>2</v>
      </c>
      <c r="AK565" s="99">
        <v>23</v>
      </c>
      <c r="AL565" s="97">
        <v>25</v>
      </c>
      <c r="AM565" s="97">
        <v>135</v>
      </c>
      <c r="AN565" s="96">
        <v>64850</v>
      </c>
      <c r="AO565" s="96">
        <f t="shared" si="154"/>
        <v>23025</v>
      </c>
      <c r="AP565" t="s">
        <v>1274</v>
      </c>
      <c r="AQ565">
        <f t="shared" si="151"/>
        <v>2364850</v>
      </c>
    </row>
    <row r="566" spans="1:43" hidden="1" outlineLevel="1" x14ac:dyDescent="0.2">
      <c r="A566" t="s">
        <v>2639</v>
      </c>
      <c r="B566" s="9" t="s">
        <v>1073</v>
      </c>
      <c r="C566" s="1">
        <f t="shared" si="152"/>
        <v>205</v>
      </c>
      <c r="D566" s="7">
        <f t="shared" si="159"/>
        <v>1</v>
      </c>
      <c r="E566" s="7">
        <f t="shared" si="160"/>
        <v>2</v>
      </c>
      <c r="F566" s="7">
        <f t="shared" si="161"/>
        <v>3</v>
      </c>
      <c r="G566" s="1">
        <f t="shared" si="162"/>
        <v>64</v>
      </c>
      <c r="H566" s="2">
        <f t="shared" si="163"/>
        <v>0.31219512195121951</v>
      </c>
      <c r="I566" s="8"/>
      <c r="J566" s="2">
        <f t="shared" si="155"/>
        <v>0.61951219512195121</v>
      </c>
      <c r="K566" s="2">
        <f t="shared" si="156"/>
        <v>0.3073170731707317</v>
      </c>
      <c r="L566" s="2">
        <f t="shared" si="157"/>
        <v>7.3170731707317069E-2</v>
      </c>
      <c r="M566" s="2">
        <f t="shared" si="158"/>
        <v>1.3877787807814457E-17</v>
      </c>
      <c r="N566" s="1">
        <v>127</v>
      </c>
      <c r="O566" s="1">
        <v>63</v>
      </c>
      <c r="P566" s="1">
        <v>15</v>
      </c>
      <c r="W566" s="1">
        <v>0</v>
      </c>
      <c r="AG566" t="str">
        <f t="shared" si="153"/>
        <v>St. Francis</v>
      </c>
      <c r="AH566" t="s">
        <v>872</v>
      </c>
      <c r="AI566">
        <v>2</v>
      </c>
      <c r="AK566" s="99">
        <v>23</v>
      </c>
      <c r="AL566" s="97">
        <v>3</v>
      </c>
      <c r="AM566" s="97">
        <v>280</v>
      </c>
      <c r="AN566" s="96">
        <v>65025</v>
      </c>
      <c r="AO566" s="96">
        <f t="shared" si="154"/>
        <v>23003</v>
      </c>
      <c r="AP566" t="s">
        <v>1274</v>
      </c>
      <c r="AQ566">
        <f t="shared" si="151"/>
        <v>2365025</v>
      </c>
    </row>
    <row r="567" spans="1:43" hidden="1" outlineLevel="1" x14ac:dyDescent="0.2">
      <c r="A567" t="s">
        <v>1022</v>
      </c>
      <c r="B567" s="9" t="s">
        <v>1073</v>
      </c>
      <c r="C567" s="1">
        <f t="shared" si="152"/>
        <v>1488</v>
      </c>
      <c r="D567" s="7">
        <f t="shared" si="159"/>
        <v>1</v>
      </c>
      <c r="E567" s="7">
        <f t="shared" si="160"/>
        <v>2</v>
      </c>
      <c r="F567" s="7">
        <f t="shared" si="161"/>
        <v>3</v>
      </c>
      <c r="G567" s="1">
        <f t="shared" si="162"/>
        <v>323</v>
      </c>
      <c r="H567" s="2">
        <f t="shared" si="163"/>
        <v>0.21706989247311828</v>
      </c>
      <c r="I567" s="8"/>
      <c r="J567" s="2">
        <f t="shared" si="155"/>
        <v>0.58333333333333337</v>
      </c>
      <c r="K567" s="2">
        <f t="shared" si="156"/>
        <v>0.36626344086021506</v>
      </c>
      <c r="L567" s="2">
        <f t="shared" si="157"/>
        <v>5.040322580645161E-2</v>
      </c>
      <c r="M567" s="2">
        <f t="shared" si="158"/>
        <v>-4.163336342344337E-17</v>
      </c>
      <c r="N567" s="1">
        <v>868</v>
      </c>
      <c r="O567" s="1">
        <v>545</v>
      </c>
      <c r="P567" s="1">
        <v>75</v>
      </c>
      <c r="W567" s="1">
        <v>0</v>
      </c>
      <c r="AG567" t="str">
        <f t="shared" si="153"/>
        <v>St. George</v>
      </c>
      <c r="AH567" t="s">
        <v>1138</v>
      </c>
      <c r="AI567">
        <v>1</v>
      </c>
      <c r="AK567" s="99">
        <v>23</v>
      </c>
      <c r="AL567" s="97">
        <v>13</v>
      </c>
      <c r="AM567" s="97">
        <v>60</v>
      </c>
      <c r="AN567" s="96">
        <v>65130</v>
      </c>
      <c r="AO567" s="96">
        <f t="shared" si="154"/>
        <v>23013</v>
      </c>
      <c r="AP567" t="s">
        <v>1274</v>
      </c>
      <c r="AQ567">
        <f t="shared" si="151"/>
        <v>2365130</v>
      </c>
    </row>
    <row r="568" spans="1:43" hidden="1" outlineLevel="1" x14ac:dyDescent="0.2">
      <c r="A568" t="s">
        <v>198</v>
      </c>
      <c r="B568" s="9" t="s">
        <v>1073</v>
      </c>
      <c r="C568" s="1">
        <f t="shared" si="152"/>
        <v>127</v>
      </c>
      <c r="D568" s="7">
        <f t="shared" si="159"/>
        <v>2</v>
      </c>
      <c r="E568" s="7">
        <f t="shared" si="160"/>
        <v>1</v>
      </c>
      <c r="F568" s="7">
        <f t="shared" si="161"/>
        <v>3</v>
      </c>
      <c r="G568" s="1">
        <f t="shared" si="162"/>
        <v>13</v>
      </c>
      <c r="H568" s="2">
        <f t="shared" si="163"/>
        <v>0.10236220472440945</v>
      </c>
      <c r="I568" s="8"/>
      <c r="J568" s="2">
        <f t="shared" si="155"/>
        <v>0.40157480314960631</v>
      </c>
      <c r="K568" s="2">
        <f t="shared" si="156"/>
        <v>0.50393700787401574</v>
      </c>
      <c r="L568" s="2">
        <f t="shared" si="157"/>
        <v>9.4488188976377951E-2</v>
      </c>
      <c r="M568" s="2">
        <f t="shared" si="158"/>
        <v>5.5511151231257827E-17</v>
      </c>
      <c r="N568" s="1">
        <v>51</v>
      </c>
      <c r="O568" s="1">
        <v>64</v>
      </c>
      <c r="P568" s="1">
        <v>12</v>
      </c>
      <c r="W568" s="1">
        <v>0</v>
      </c>
      <c r="AG568" t="str">
        <f t="shared" si="153"/>
        <v>St. John</v>
      </c>
      <c r="AH568" t="s">
        <v>872</v>
      </c>
      <c r="AI568">
        <v>2</v>
      </c>
      <c r="AK568" s="99">
        <v>23</v>
      </c>
      <c r="AL568" s="97">
        <v>3</v>
      </c>
      <c r="AM568" s="97">
        <v>285</v>
      </c>
      <c r="AN568" s="96">
        <v>65200</v>
      </c>
      <c r="AO568" s="96">
        <f t="shared" si="154"/>
        <v>23003</v>
      </c>
      <c r="AP568" t="s">
        <v>2522</v>
      </c>
      <c r="AQ568">
        <f t="shared" si="151"/>
        <v>2365200</v>
      </c>
    </row>
    <row r="569" spans="1:43" hidden="1" outlineLevel="1" x14ac:dyDescent="0.2">
      <c r="A569" t="s">
        <v>199</v>
      </c>
      <c r="B569" s="9" t="s">
        <v>1073</v>
      </c>
      <c r="C569" s="1">
        <f t="shared" si="152"/>
        <v>87</v>
      </c>
      <c r="D569" s="7">
        <f t="shared" si="159"/>
        <v>1</v>
      </c>
      <c r="E569" s="7">
        <f t="shared" si="160"/>
        <v>2</v>
      </c>
      <c r="F569" s="7">
        <f t="shared" si="161"/>
        <v>3</v>
      </c>
      <c r="G569" s="1">
        <f t="shared" si="162"/>
        <v>6</v>
      </c>
      <c r="H569" s="2">
        <f t="shared" si="163"/>
        <v>6.8965517241379309E-2</v>
      </c>
      <c r="I569" s="8"/>
      <c r="J569" s="2">
        <f t="shared" si="155"/>
        <v>0.52873563218390807</v>
      </c>
      <c r="K569" s="2">
        <f t="shared" si="156"/>
        <v>0.45977011494252873</v>
      </c>
      <c r="L569" s="2">
        <f t="shared" si="157"/>
        <v>1.1494252873563218E-2</v>
      </c>
      <c r="M569" s="2">
        <f t="shared" si="158"/>
        <v>-1.3877787807814457E-17</v>
      </c>
      <c r="N569" s="1">
        <v>46</v>
      </c>
      <c r="O569" s="1">
        <v>40</v>
      </c>
      <c r="P569" s="1">
        <v>1</v>
      </c>
      <c r="W569" s="1">
        <v>0</v>
      </c>
      <c r="AG569" t="str">
        <f t="shared" si="153"/>
        <v>Sandy River</v>
      </c>
      <c r="AH569" t="s">
        <v>1440</v>
      </c>
      <c r="AI569">
        <v>2</v>
      </c>
      <c r="AK569" s="99">
        <v>23</v>
      </c>
      <c r="AL569" s="97">
        <v>7</v>
      </c>
      <c r="AM569" s="97">
        <v>85</v>
      </c>
      <c r="AN569" s="96">
        <v>65655</v>
      </c>
      <c r="AO569" s="96">
        <f t="shared" si="154"/>
        <v>23007</v>
      </c>
      <c r="AP569" t="s">
        <v>2522</v>
      </c>
      <c r="AQ569">
        <f t="shared" si="151"/>
        <v>2365655</v>
      </c>
    </row>
    <row r="570" spans="1:43" hidden="1" outlineLevel="1" x14ac:dyDescent="0.2">
      <c r="A570" t="s">
        <v>1470</v>
      </c>
      <c r="B570" s="9" t="s">
        <v>1073</v>
      </c>
      <c r="C570" s="1">
        <f t="shared" si="152"/>
        <v>7331</v>
      </c>
      <c r="D570" s="7">
        <f t="shared" si="159"/>
        <v>2</v>
      </c>
      <c r="E570" s="7">
        <f t="shared" si="160"/>
        <v>1</v>
      </c>
      <c r="F570" s="7">
        <f t="shared" si="161"/>
        <v>3</v>
      </c>
      <c r="G570" s="1">
        <f t="shared" si="162"/>
        <v>90</v>
      </c>
      <c r="H570" s="2">
        <f t="shared" si="163"/>
        <v>1.2276633474287273E-2</v>
      </c>
      <c r="I570" s="8"/>
      <c r="J570" s="2">
        <f t="shared" si="155"/>
        <v>0.46023734824716955</v>
      </c>
      <c r="K570" s="2">
        <f t="shared" si="156"/>
        <v>0.47251398172145681</v>
      </c>
      <c r="L570" s="2">
        <f t="shared" si="157"/>
        <v>6.7248670031373622E-2</v>
      </c>
      <c r="M570" s="2">
        <f t="shared" si="158"/>
        <v>1.3877787807814457E-17</v>
      </c>
      <c r="N570" s="1">
        <v>3374</v>
      </c>
      <c r="O570" s="1">
        <v>3464</v>
      </c>
      <c r="P570" s="1">
        <v>493</v>
      </c>
      <c r="W570" s="1">
        <v>0</v>
      </c>
      <c r="AG570" t="str">
        <f t="shared" si="153"/>
        <v>Sanford</v>
      </c>
      <c r="AH570" t="s">
        <v>492</v>
      </c>
      <c r="AI570">
        <v>1</v>
      </c>
      <c r="AK570" s="99">
        <v>23</v>
      </c>
      <c r="AL570" s="97">
        <v>31</v>
      </c>
      <c r="AM570" s="97">
        <v>115</v>
      </c>
      <c r="AN570" s="96">
        <v>65760</v>
      </c>
      <c r="AO570" s="96">
        <f t="shared" si="154"/>
        <v>23031</v>
      </c>
      <c r="AP570" t="s">
        <v>1274</v>
      </c>
      <c r="AQ570">
        <f t="shared" si="151"/>
        <v>2365760</v>
      </c>
    </row>
    <row r="571" spans="1:43" hidden="1" outlineLevel="1" x14ac:dyDescent="0.2">
      <c r="A571" t="s">
        <v>1868</v>
      </c>
      <c r="B571" s="9" t="s">
        <v>1073</v>
      </c>
      <c r="C571" s="1">
        <f t="shared" si="152"/>
        <v>553</v>
      </c>
      <c r="D571" s="7">
        <f t="shared" si="159"/>
        <v>2</v>
      </c>
      <c r="E571" s="7">
        <f t="shared" si="160"/>
        <v>1</v>
      </c>
      <c r="F571" s="7">
        <f t="shared" si="161"/>
        <v>3</v>
      </c>
      <c r="G571" s="1">
        <f t="shared" si="162"/>
        <v>119</v>
      </c>
      <c r="H571" s="2">
        <f t="shared" si="163"/>
        <v>0.21518987341772153</v>
      </c>
      <c r="I571" s="8"/>
      <c r="J571" s="2">
        <f t="shared" si="155"/>
        <v>0.36889692585895117</v>
      </c>
      <c r="K571" s="2">
        <f t="shared" si="156"/>
        <v>0.58408679927667273</v>
      </c>
      <c r="L571" s="2">
        <f t="shared" si="157"/>
        <v>4.701627486437613E-2</v>
      </c>
      <c r="M571" s="2">
        <f t="shared" si="158"/>
        <v>-3.4694469519536142E-17</v>
      </c>
      <c r="N571" s="1">
        <v>204</v>
      </c>
      <c r="O571" s="1">
        <v>323</v>
      </c>
      <c r="P571" s="1">
        <v>26</v>
      </c>
      <c r="W571" s="1">
        <v>0</v>
      </c>
      <c r="AG571" t="str">
        <f t="shared" si="153"/>
        <v>Sangerville</v>
      </c>
      <c r="AH571" t="s">
        <v>1515</v>
      </c>
      <c r="AI571">
        <v>2</v>
      </c>
      <c r="AK571" s="99">
        <v>23</v>
      </c>
      <c r="AL571" s="97">
        <v>21</v>
      </c>
      <c r="AM571" s="97">
        <v>80</v>
      </c>
      <c r="AN571" s="96">
        <v>65865</v>
      </c>
      <c r="AO571" s="96">
        <f t="shared" si="154"/>
        <v>23021</v>
      </c>
      <c r="AP571" t="s">
        <v>1274</v>
      </c>
      <c r="AQ571">
        <f t="shared" si="151"/>
        <v>2365865</v>
      </c>
    </row>
    <row r="572" spans="1:43" hidden="1" outlineLevel="1" x14ac:dyDescent="0.2">
      <c r="A572" t="s">
        <v>1544</v>
      </c>
      <c r="B572" s="9" t="s">
        <v>1073</v>
      </c>
      <c r="C572" s="1">
        <f t="shared" si="152"/>
        <v>11572</v>
      </c>
      <c r="D572" s="7">
        <f t="shared" si="159"/>
        <v>1</v>
      </c>
      <c r="E572" s="7">
        <f t="shared" si="160"/>
        <v>2</v>
      </c>
      <c r="F572" s="7">
        <f t="shared" si="161"/>
        <v>3</v>
      </c>
      <c r="G572" s="1">
        <f t="shared" si="162"/>
        <v>1193</v>
      </c>
      <c r="H572" s="2">
        <f t="shared" si="163"/>
        <v>0.10309367438645005</v>
      </c>
      <c r="I572" s="8"/>
      <c r="J572" s="2">
        <f t="shared" si="155"/>
        <v>0.52799861735222953</v>
      </c>
      <c r="K572" s="2">
        <f t="shared" si="156"/>
        <v>0.42490494296577946</v>
      </c>
      <c r="L572" s="2">
        <f t="shared" si="157"/>
        <v>4.7096439681991016E-2</v>
      </c>
      <c r="M572" s="2">
        <f t="shared" si="158"/>
        <v>-6.9388939039072284E-18</v>
      </c>
      <c r="N572" s="1">
        <v>6110</v>
      </c>
      <c r="O572" s="1">
        <v>4917</v>
      </c>
      <c r="P572" s="1">
        <v>545</v>
      </c>
      <c r="W572" s="1">
        <v>0</v>
      </c>
      <c r="AG572" t="str">
        <f t="shared" si="153"/>
        <v>Scarborough</v>
      </c>
      <c r="AH572" t="s">
        <v>1337</v>
      </c>
      <c r="AI572">
        <v>1</v>
      </c>
      <c r="AK572" s="99">
        <v>23</v>
      </c>
      <c r="AL572" s="97">
        <v>5</v>
      </c>
      <c r="AM572" s="97">
        <v>100</v>
      </c>
      <c r="AN572" s="96">
        <v>66145</v>
      </c>
      <c r="AO572" s="96">
        <f t="shared" si="154"/>
        <v>23005</v>
      </c>
      <c r="AP572" t="s">
        <v>1274</v>
      </c>
      <c r="AQ572">
        <f t="shared" si="151"/>
        <v>2366145</v>
      </c>
    </row>
    <row r="573" spans="1:43" hidden="1" outlineLevel="1" x14ac:dyDescent="0.2">
      <c r="A573" t="s">
        <v>2457</v>
      </c>
      <c r="B573" s="9" t="s">
        <v>1073</v>
      </c>
      <c r="C573" s="1">
        <f t="shared" si="152"/>
        <v>741</v>
      </c>
      <c r="D573" s="7">
        <f t="shared" si="159"/>
        <v>1</v>
      </c>
      <c r="E573" s="7">
        <f t="shared" si="160"/>
        <v>2</v>
      </c>
      <c r="F573" s="7">
        <f t="shared" si="161"/>
        <v>3</v>
      </c>
      <c r="G573" s="1">
        <f t="shared" si="162"/>
        <v>50</v>
      </c>
      <c r="H573" s="2">
        <f t="shared" si="163"/>
        <v>6.7476383265856948E-2</v>
      </c>
      <c r="I573" s="8"/>
      <c r="J573" s="2">
        <f t="shared" si="155"/>
        <v>0.49932523616734142</v>
      </c>
      <c r="K573" s="2">
        <f t="shared" si="156"/>
        <v>0.4318488529014845</v>
      </c>
      <c r="L573" s="2">
        <f t="shared" si="157"/>
        <v>6.8825910931174086E-2</v>
      </c>
      <c r="M573" s="2">
        <f t="shared" si="158"/>
        <v>-6.9388939039072284E-17</v>
      </c>
      <c r="N573" s="1">
        <v>370</v>
      </c>
      <c r="O573" s="1">
        <v>320</v>
      </c>
      <c r="P573" s="1">
        <v>51</v>
      </c>
      <c r="W573" s="1">
        <v>0</v>
      </c>
      <c r="AG573" t="str">
        <f t="shared" si="153"/>
        <v>Searsmont</v>
      </c>
      <c r="AH573" t="s">
        <v>491</v>
      </c>
      <c r="AI573">
        <v>2</v>
      </c>
      <c r="AK573" s="99">
        <v>23</v>
      </c>
      <c r="AL573" s="97">
        <v>27</v>
      </c>
      <c r="AM573" s="97">
        <v>90</v>
      </c>
      <c r="AN573" s="96">
        <v>66565</v>
      </c>
      <c r="AO573" s="96">
        <f t="shared" si="154"/>
        <v>23027</v>
      </c>
      <c r="AP573" t="s">
        <v>1274</v>
      </c>
      <c r="AQ573">
        <f t="shared" ref="AQ573:AQ641" si="164">AK573*100000+AN573</f>
        <v>2366565</v>
      </c>
    </row>
    <row r="574" spans="1:43" hidden="1" outlineLevel="1" x14ac:dyDescent="0.2">
      <c r="A574" t="s">
        <v>2531</v>
      </c>
      <c r="B574" s="9" t="s">
        <v>1073</v>
      </c>
      <c r="C574" s="1">
        <f t="shared" si="152"/>
        <v>1228</v>
      </c>
      <c r="D574" s="7">
        <f t="shared" si="159"/>
        <v>1</v>
      </c>
      <c r="E574" s="7">
        <f t="shared" si="160"/>
        <v>2</v>
      </c>
      <c r="F574" s="7">
        <f t="shared" si="161"/>
        <v>3</v>
      </c>
      <c r="G574" s="1">
        <f t="shared" si="162"/>
        <v>94</v>
      </c>
      <c r="H574" s="2">
        <f t="shared" si="163"/>
        <v>7.6547231270358312E-2</v>
      </c>
      <c r="I574" s="8"/>
      <c r="J574" s="2">
        <f t="shared" si="155"/>
        <v>0.50977198697068404</v>
      </c>
      <c r="K574" s="2">
        <f t="shared" si="156"/>
        <v>0.43322475570032576</v>
      </c>
      <c r="L574" s="2">
        <f t="shared" si="157"/>
        <v>5.7003257328990226E-2</v>
      </c>
      <c r="M574" s="2">
        <f t="shared" si="158"/>
        <v>-2.7755575615628914E-17</v>
      </c>
      <c r="N574" s="1">
        <v>626</v>
      </c>
      <c r="O574" s="1">
        <v>532</v>
      </c>
      <c r="P574" s="1">
        <v>70</v>
      </c>
      <c r="W574" s="1">
        <v>0</v>
      </c>
      <c r="AG574" t="str">
        <f t="shared" si="153"/>
        <v>Searsport</v>
      </c>
      <c r="AH574" t="s">
        <v>491</v>
      </c>
      <c r="AI574">
        <v>2</v>
      </c>
      <c r="AK574" s="99">
        <v>23</v>
      </c>
      <c r="AL574" s="97">
        <v>27</v>
      </c>
      <c r="AM574" s="97">
        <v>95</v>
      </c>
      <c r="AN574" s="96">
        <v>66635</v>
      </c>
      <c r="AO574" s="96">
        <f t="shared" si="154"/>
        <v>23027</v>
      </c>
      <c r="AP574" t="s">
        <v>1274</v>
      </c>
      <c r="AQ574">
        <f t="shared" si="164"/>
        <v>2366635</v>
      </c>
    </row>
    <row r="575" spans="1:43" hidden="1" outlineLevel="1" x14ac:dyDescent="0.2">
      <c r="A575" t="s">
        <v>451</v>
      </c>
      <c r="B575" s="9" t="s">
        <v>1073</v>
      </c>
      <c r="C575" s="1">
        <f t="shared" si="152"/>
        <v>925</v>
      </c>
      <c r="D575" s="7">
        <f t="shared" si="159"/>
        <v>2</v>
      </c>
      <c r="E575" s="7">
        <f t="shared" si="160"/>
        <v>1</v>
      </c>
      <c r="F575" s="7">
        <f t="shared" si="161"/>
        <v>3</v>
      </c>
      <c r="G575" s="1">
        <f t="shared" si="162"/>
        <v>173</v>
      </c>
      <c r="H575" s="2">
        <f t="shared" si="163"/>
        <v>0.18702702702702703</v>
      </c>
      <c r="I575" s="8"/>
      <c r="J575" s="2">
        <f t="shared" si="155"/>
        <v>0.38486486486486488</v>
      </c>
      <c r="K575" s="2">
        <f t="shared" si="156"/>
        <v>0.57189189189189193</v>
      </c>
      <c r="L575" s="2">
        <f t="shared" si="157"/>
        <v>4.1081081081081078E-2</v>
      </c>
      <c r="M575" s="2">
        <f t="shared" si="158"/>
        <v>2.1621621621620568E-3</v>
      </c>
      <c r="N575" s="1">
        <v>356</v>
      </c>
      <c r="O575" s="1">
        <v>529</v>
      </c>
      <c r="P575" s="1">
        <v>38</v>
      </c>
      <c r="W575" s="1">
        <v>2</v>
      </c>
      <c r="AG575" t="str">
        <f t="shared" si="153"/>
        <v>Sebago</v>
      </c>
      <c r="AH575" t="s">
        <v>1337</v>
      </c>
      <c r="AI575">
        <v>1</v>
      </c>
      <c r="AK575" s="99">
        <v>23</v>
      </c>
      <c r="AL575" s="97">
        <v>5</v>
      </c>
      <c r="AM575" s="97">
        <v>105</v>
      </c>
      <c r="AN575" s="96">
        <v>66775</v>
      </c>
      <c r="AO575" s="96">
        <f t="shared" si="154"/>
        <v>23005</v>
      </c>
      <c r="AP575" t="s">
        <v>1274</v>
      </c>
      <c r="AQ575">
        <f t="shared" si="164"/>
        <v>2366775</v>
      </c>
    </row>
    <row r="576" spans="1:43" hidden="1" outlineLevel="1" x14ac:dyDescent="0.2">
      <c r="A576" t="s">
        <v>1466</v>
      </c>
      <c r="B576" s="9" t="s">
        <v>1073</v>
      </c>
      <c r="C576" s="1">
        <f t="shared" ref="C576:C640" si="165">SUM(N576:AE576)</f>
        <v>324</v>
      </c>
      <c r="D576" s="7">
        <f t="shared" si="159"/>
        <v>2</v>
      </c>
      <c r="E576" s="7">
        <f t="shared" si="160"/>
        <v>1</v>
      </c>
      <c r="F576" s="7">
        <f t="shared" si="161"/>
        <v>3</v>
      </c>
      <c r="G576" s="1">
        <f t="shared" si="162"/>
        <v>115</v>
      </c>
      <c r="H576" s="2">
        <f t="shared" si="163"/>
        <v>0.35493827160493829</v>
      </c>
      <c r="I576" s="8"/>
      <c r="J576" s="2">
        <f t="shared" si="155"/>
        <v>0.29938271604938271</v>
      </c>
      <c r="K576" s="2">
        <f t="shared" si="156"/>
        <v>0.65432098765432101</v>
      </c>
      <c r="L576" s="2">
        <f t="shared" si="157"/>
        <v>4.6296296296296294E-2</v>
      </c>
      <c r="M576" s="2">
        <f t="shared" si="158"/>
        <v>-1.3877787807814457E-17</v>
      </c>
      <c r="N576" s="1">
        <v>97</v>
      </c>
      <c r="O576" s="1">
        <v>212</v>
      </c>
      <c r="P576" s="1">
        <v>15</v>
      </c>
      <c r="W576" s="1">
        <v>0</v>
      </c>
      <c r="AG576" t="str">
        <f t="shared" si="153"/>
        <v>Sebec</v>
      </c>
      <c r="AH576" t="s">
        <v>1515</v>
      </c>
      <c r="AI576">
        <v>2</v>
      </c>
      <c r="AK576" s="99">
        <v>23</v>
      </c>
      <c r="AL576" s="97">
        <v>21</v>
      </c>
      <c r="AM576" s="97">
        <v>85</v>
      </c>
      <c r="AN576" s="96">
        <v>66950</v>
      </c>
      <c r="AO576" s="96">
        <f t="shared" si="154"/>
        <v>23021</v>
      </c>
      <c r="AP576" t="s">
        <v>1274</v>
      </c>
      <c r="AQ576">
        <f t="shared" si="164"/>
        <v>2366950</v>
      </c>
    </row>
    <row r="577" spans="1:43" hidden="1" outlineLevel="1" x14ac:dyDescent="0.2">
      <c r="A577" t="s">
        <v>200</v>
      </c>
      <c r="B577" s="9" t="s">
        <v>1073</v>
      </c>
      <c r="C577" s="1">
        <f t="shared" si="165"/>
        <v>30</v>
      </c>
      <c r="D577" s="7">
        <f t="shared" si="159"/>
        <v>2</v>
      </c>
      <c r="E577" s="7">
        <f t="shared" si="160"/>
        <v>1</v>
      </c>
      <c r="F577" s="7">
        <f t="shared" si="161"/>
        <v>0</v>
      </c>
      <c r="G577" s="1">
        <f t="shared" si="162"/>
        <v>2</v>
      </c>
      <c r="H577" s="2">
        <f t="shared" si="163"/>
        <v>6.6666666666666666E-2</v>
      </c>
      <c r="I577" s="8"/>
      <c r="J577" s="2">
        <f t="shared" si="155"/>
        <v>0.46666666666666667</v>
      </c>
      <c r="K577" s="2">
        <f t="shared" si="156"/>
        <v>0.53333333333333333</v>
      </c>
      <c r="L577" s="2">
        <f t="shared" si="157"/>
        <v>0</v>
      </c>
      <c r="M577" s="2">
        <f t="shared" si="158"/>
        <v>0</v>
      </c>
      <c r="N577" s="1">
        <v>14</v>
      </c>
      <c r="O577" s="1">
        <v>16</v>
      </c>
      <c r="P577" s="1">
        <v>0</v>
      </c>
      <c r="W577" s="1">
        <v>0</v>
      </c>
      <c r="AG577" t="str">
        <f t="shared" si="153"/>
        <v>Seboeis</v>
      </c>
      <c r="AH577" t="s">
        <v>2417</v>
      </c>
      <c r="AI577">
        <v>2</v>
      </c>
      <c r="AK577" s="99">
        <v>23</v>
      </c>
      <c r="AL577" s="97">
        <v>19</v>
      </c>
      <c r="AM577" s="97">
        <v>275</v>
      </c>
      <c r="AN577" s="96">
        <v>67160</v>
      </c>
      <c r="AO577" s="96">
        <f t="shared" si="154"/>
        <v>23019</v>
      </c>
      <c r="AP577" t="s">
        <v>2522</v>
      </c>
      <c r="AQ577">
        <f t="shared" si="164"/>
        <v>2367160</v>
      </c>
    </row>
    <row r="578" spans="1:43" hidden="1" outlineLevel="1" x14ac:dyDescent="0.2">
      <c r="A578" t="s">
        <v>1426</v>
      </c>
      <c r="B578" s="9" t="s">
        <v>1073</v>
      </c>
      <c r="C578" s="1">
        <f t="shared" si="165"/>
        <v>672</v>
      </c>
      <c r="D578" s="7">
        <f t="shared" si="159"/>
        <v>1</v>
      </c>
      <c r="E578" s="7">
        <f t="shared" si="160"/>
        <v>2</v>
      </c>
      <c r="F578" s="7">
        <f t="shared" si="161"/>
        <v>3</v>
      </c>
      <c r="G578" s="1">
        <f t="shared" si="162"/>
        <v>151</v>
      </c>
      <c r="H578" s="2">
        <f t="shared" si="163"/>
        <v>0.22470238095238096</v>
      </c>
      <c r="I578" s="8"/>
      <c r="J578" s="2">
        <f t="shared" si="155"/>
        <v>0.5848214285714286</v>
      </c>
      <c r="K578" s="2">
        <f t="shared" si="156"/>
        <v>0.36011904761904762</v>
      </c>
      <c r="L578" s="2">
        <f t="shared" si="157"/>
        <v>5.3571428571428568E-2</v>
      </c>
      <c r="M578" s="2">
        <f t="shared" si="158"/>
        <v>1.488095238095212E-3</v>
      </c>
      <c r="N578" s="1">
        <v>393</v>
      </c>
      <c r="O578" s="1">
        <v>242</v>
      </c>
      <c r="P578" s="1">
        <v>36</v>
      </c>
      <c r="W578" s="1">
        <v>1</v>
      </c>
      <c r="AG578" t="str">
        <f t="shared" si="153"/>
        <v>Sedgwick</v>
      </c>
      <c r="AH578" t="s">
        <v>682</v>
      </c>
      <c r="AI578">
        <v>2</v>
      </c>
      <c r="AK578" s="99">
        <v>23</v>
      </c>
      <c r="AL578" s="97">
        <v>9</v>
      </c>
      <c r="AM578" s="97">
        <v>130</v>
      </c>
      <c r="AN578" s="96">
        <v>67300</v>
      </c>
      <c r="AO578" s="96">
        <f t="shared" si="154"/>
        <v>23009</v>
      </c>
      <c r="AP578" t="s">
        <v>1274</v>
      </c>
      <c r="AQ578">
        <f t="shared" si="164"/>
        <v>2367300</v>
      </c>
    </row>
    <row r="579" spans="1:43" hidden="1" outlineLevel="1" x14ac:dyDescent="0.2">
      <c r="A579" t="s">
        <v>1545</v>
      </c>
      <c r="B579" s="9" t="s">
        <v>1073</v>
      </c>
      <c r="C579" s="1">
        <f t="shared" si="165"/>
        <v>1255</v>
      </c>
      <c r="D579" s="7">
        <f t="shared" si="159"/>
        <v>2</v>
      </c>
      <c r="E579" s="7">
        <f t="shared" si="160"/>
        <v>1</v>
      </c>
      <c r="F579" s="7">
        <f t="shared" si="161"/>
        <v>3</v>
      </c>
      <c r="G579" s="1">
        <f t="shared" si="162"/>
        <v>271</v>
      </c>
      <c r="H579" s="2">
        <f t="shared" si="163"/>
        <v>0.21593625498007968</v>
      </c>
      <c r="I579" s="8"/>
      <c r="J579" s="2">
        <f t="shared" si="155"/>
        <v>0.35936254980079679</v>
      </c>
      <c r="K579" s="2">
        <f t="shared" si="156"/>
        <v>0.57529880478087647</v>
      </c>
      <c r="L579" s="2">
        <f t="shared" si="157"/>
        <v>6.5338645418326693E-2</v>
      </c>
      <c r="M579" s="2">
        <f t="shared" si="158"/>
        <v>-1.3877787807814457E-17</v>
      </c>
      <c r="N579" s="1">
        <v>451</v>
      </c>
      <c r="O579" s="1">
        <v>722</v>
      </c>
      <c r="P579" s="1">
        <v>82</v>
      </c>
      <c r="W579" s="1">
        <v>0</v>
      </c>
      <c r="AG579" t="str">
        <f t="shared" ref="AG579:AG641" si="166">A579</f>
        <v>Shapleigh</v>
      </c>
      <c r="AH579" t="s">
        <v>492</v>
      </c>
      <c r="AI579">
        <v>1</v>
      </c>
      <c r="AK579" s="99">
        <v>23</v>
      </c>
      <c r="AL579" s="97">
        <v>31</v>
      </c>
      <c r="AM579" s="97">
        <v>120</v>
      </c>
      <c r="AN579" s="96">
        <v>67475</v>
      </c>
      <c r="AO579" s="96">
        <f t="shared" si="154"/>
        <v>23031</v>
      </c>
      <c r="AP579" t="s">
        <v>1274</v>
      </c>
      <c r="AQ579">
        <f t="shared" si="164"/>
        <v>2367475</v>
      </c>
    </row>
    <row r="580" spans="1:43" hidden="1" outlineLevel="1" x14ac:dyDescent="0.2">
      <c r="A580" t="s">
        <v>1897</v>
      </c>
      <c r="B580" s="9" t="s">
        <v>1073</v>
      </c>
      <c r="C580" s="1">
        <f t="shared" si="165"/>
        <v>483</v>
      </c>
      <c r="D580" s="7">
        <f t="shared" si="159"/>
        <v>2</v>
      </c>
      <c r="E580" s="7">
        <f t="shared" si="160"/>
        <v>1</v>
      </c>
      <c r="F580" s="7">
        <f t="shared" si="161"/>
        <v>3</v>
      </c>
      <c r="G580" s="1">
        <f t="shared" si="162"/>
        <v>200</v>
      </c>
      <c r="H580" s="2">
        <f t="shared" si="163"/>
        <v>0.41407867494824019</v>
      </c>
      <c r="I580" s="8"/>
      <c r="J580" s="2">
        <f t="shared" si="155"/>
        <v>0.25051759834368531</v>
      </c>
      <c r="K580" s="2">
        <f t="shared" si="156"/>
        <v>0.6645962732919255</v>
      </c>
      <c r="L580" s="2">
        <f t="shared" si="157"/>
        <v>8.4886128364389232E-2</v>
      </c>
      <c r="M580" s="2">
        <f t="shared" si="158"/>
        <v>-9.7144514654701197E-17</v>
      </c>
      <c r="N580" s="1">
        <v>121</v>
      </c>
      <c r="O580" s="1">
        <v>321</v>
      </c>
      <c r="P580" s="1">
        <v>41</v>
      </c>
      <c r="W580" s="1">
        <v>0</v>
      </c>
      <c r="AG580" t="str">
        <f t="shared" si="166"/>
        <v>Sherman</v>
      </c>
      <c r="AH580" t="s">
        <v>872</v>
      </c>
      <c r="AI580">
        <v>2</v>
      </c>
      <c r="AK580" s="99">
        <v>23</v>
      </c>
      <c r="AL580" s="97">
        <v>3</v>
      </c>
      <c r="AM580" s="97">
        <v>290</v>
      </c>
      <c r="AN580" s="96">
        <v>67790</v>
      </c>
      <c r="AO580" s="96">
        <f t="shared" si="154"/>
        <v>23003</v>
      </c>
      <c r="AP580" t="s">
        <v>1274</v>
      </c>
      <c r="AQ580">
        <f t="shared" si="164"/>
        <v>2367790</v>
      </c>
    </row>
    <row r="581" spans="1:43" hidden="1" outlineLevel="1" x14ac:dyDescent="0.2">
      <c r="A581" t="s">
        <v>264</v>
      </c>
      <c r="B581" s="9" t="s">
        <v>1073</v>
      </c>
      <c r="C581" s="1">
        <f t="shared" si="165"/>
        <v>123</v>
      </c>
      <c r="D581" s="7">
        <f t="shared" si="159"/>
        <v>2</v>
      </c>
      <c r="E581" s="7">
        <f t="shared" si="160"/>
        <v>1</v>
      </c>
      <c r="F581" s="7">
        <f t="shared" si="161"/>
        <v>3</v>
      </c>
      <c r="G581" s="1">
        <f t="shared" si="162"/>
        <v>42</v>
      </c>
      <c r="H581" s="2">
        <f t="shared" si="163"/>
        <v>0.34146341463414637</v>
      </c>
      <c r="I581" s="8"/>
      <c r="J581" s="2">
        <f t="shared" si="155"/>
        <v>0.29268292682926828</v>
      </c>
      <c r="K581" s="2">
        <f t="shared" si="156"/>
        <v>0.63414634146341464</v>
      </c>
      <c r="L581" s="2">
        <f t="shared" si="157"/>
        <v>7.3170731707317069E-2</v>
      </c>
      <c r="M581" s="2">
        <f t="shared" si="158"/>
        <v>-4.163336342344337E-17</v>
      </c>
      <c r="N581" s="1">
        <v>36</v>
      </c>
      <c r="O581" s="1">
        <v>78</v>
      </c>
      <c r="P581" s="1">
        <v>9</v>
      </c>
      <c r="W581" s="1">
        <v>0</v>
      </c>
      <c r="AG581" t="str">
        <f t="shared" si="166"/>
        <v>Shirley</v>
      </c>
      <c r="AH581" t="s">
        <v>1515</v>
      </c>
      <c r="AI581">
        <v>2</v>
      </c>
      <c r="AK581" s="99">
        <v>23</v>
      </c>
      <c r="AL581" s="97">
        <v>21</v>
      </c>
      <c r="AM581" s="97">
        <v>90</v>
      </c>
      <c r="AN581" s="96">
        <v>68140</v>
      </c>
      <c r="AO581" s="96">
        <f t="shared" si="154"/>
        <v>23021</v>
      </c>
      <c r="AP581" t="s">
        <v>1274</v>
      </c>
      <c r="AQ581">
        <f t="shared" si="164"/>
        <v>2368140</v>
      </c>
    </row>
    <row r="582" spans="1:43" hidden="1" outlineLevel="1" x14ac:dyDescent="0.2">
      <c r="A582" t="s">
        <v>1468</v>
      </c>
      <c r="B582" s="9" t="s">
        <v>1073</v>
      </c>
      <c r="C582" s="1">
        <f t="shared" si="165"/>
        <v>2237</v>
      </c>
      <c r="D582" s="7">
        <f t="shared" si="159"/>
        <v>2</v>
      </c>
      <c r="E582" s="7">
        <f t="shared" si="160"/>
        <v>1</v>
      </c>
      <c r="F582" s="7">
        <f t="shared" si="161"/>
        <v>3</v>
      </c>
      <c r="G582" s="1">
        <f t="shared" si="162"/>
        <v>422</v>
      </c>
      <c r="H582" s="2">
        <f t="shared" si="163"/>
        <v>0.18864550737594993</v>
      </c>
      <c r="I582" s="8"/>
      <c r="J582" s="2">
        <f t="shared" si="155"/>
        <v>0.37818506928922663</v>
      </c>
      <c r="K582" s="2">
        <f t="shared" si="156"/>
        <v>0.56683057666517656</v>
      </c>
      <c r="L582" s="2">
        <f t="shared" si="157"/>
        <v>5.4984354045596782E-2</v>
      </c>
      <c r="M582" s="2">
        <f t="shared" si="158"/>
        <v>9.0205620750793969E-17</v>
      </c>
      <c r="N582" s="1">
        <v>846</v>
      </c>
      <c r="O582" s="1">
        <v>1268</v>
      </c>
      <c r="P582" s="1">
        <v>123</v>
      </c>
      <c r="W582" s="1">
        <v>0</v>
      </c>
      <c r="AG582" t="str">
        <f t="shared" si="166"/>
        <v>Sidney</v>
      </c>
      <c r="AH582" t="s">
        <v>1663</v>
      </c>
      <c r="AI582">
        <v>2</v>
      </c>
      <c r="AK582" s="99">
        <v>23</v>
      </c>
      <c r="AL582" s="97">
        <v>11</v>
      </c>
      <c r="AM582" s="97">
        <v>105</v>
      </c>
      <c r="AN582" s="96">
        <v>68385</v>
      </c>
      <c r="AO582" s="96">
        <f t="shared" si="154"/>
        <v>23011</v>
      </c>
      <c r="AP582" t="s">
        <v>1274</v>
      </c>
      <c r="AQ582">
        <f t="shared" si="164"/>
        <v>2368385</v>
      </c>
    </row>
    <row r="583" spans="1:43" hidden="1" outlineLevel="1" x14ac:dyDescent="0.2">
      <c r="A583" t="s">
        <v>2102</v>
      </c>
      <c r="B583" s="9" t="s">
        <v>1073</v>
      </c>
      <c r="C583" s="1">
        <f t="shared" si="165"/>
        <v>3177</v>
      </c>
      <c r="D583" s="7">
        <f t="shared" si="159"/>
        <v>1</v>
      </c>
      <c r="E583" s="7">
        <f t="shared" si="160"/>
        <v>2</v>
      </c>
      <c r="F583" s="7">
        <f t="shared" si="161"/>
        <v>3</v>
      </c>
      <c r="G583" s="1">
        <f t="shared" si="162"/>
        <v>65</v>
      </c>
      <c r="H583" s="2">
        <f t="shared" si="163"/>
        <v>2.045955303745672E-2</v>
      </c>
      <c r="I583" s="8"/>
      <c r="J583" s="2">
        <f t="shared" si="155"/>
        <v>0.48725212464589235</v>
      </c>
      <c r="K583" s="2">
        <f t="shared" si="156"/>
        <v>0.46679257160843562</v>
      </c>
      <c r="L583" s="2">
        <f t="shared" si="157"/>
        <v>4.595530374567202E-2</v>
      </c>
      <c r="M583" s="2">
        <f t="shared" si="158"/>
        <v>6.2450045135165055E-17</v>
      </c>
      <c r="N583" s="1">
        <v>1548</v>
      </c>
      <c r="O583" s="1">
        <v>1483</v>
      </c>
      <c r="P583" s="1">
        <v>146</v>
      </c>
      <c r="W583" s="1">
        <v>0</v>
      </c>
      <c r="AG583" t="str">
        <f t="shared" si="166"/>
        <v>Skowhegan</v>
      </c>
      <c r="AH583" t="s">
        <v>1616</v>
      </c>
      <c r="AI583">
        <v>2</v>
      </c>
      <c r="AK583" s="99">
        <v>23</v>
      </c>
      <c r="AL583" s="97">
        <v>25</v>
      </c>
      <c r="AM583" s="97">
        <v>140</v>
      </c>
      <c r="AN583" s="96">
        <v>68910</v>
      </c>
      <c r="AO583" s="96">
        <f t="shared" si="154"/>
        <v>23025</v>
      </c>
      <c r="AP583" t="s">
        <v>1274</v>
      </c>
      <c r="AQ583">
        <f t="shared" si="164"/>
        <v>2368910</v>
      </c>
    </row>
    <row r="584" spans="1:43" hidden="1" outlineLevel="1" x14ac:dyDescent="0.2">
      <c r="A584" t="s">
        <v>247</v>
      </c>
      <c r="B584" s="9" t="s">
        <v>1073</v>
      </c>
      <c r="C584" s="1">
        <f t="shared" si="165"/>
        <v>513</v>
      </c>
      <c r="D584" s="7">
        <f t="shared" si="159"/>
        <v>2</v>
      </c>
      <c r="E584" s="7">
        <f t="shared" si="160"/>
        <v>1</v>
      </c>
      <c r="F584" s="7">
        <f t="shared" si="161"/>
        <v>3</v>
      </c>
      <c r="G584" s="1">
        <f t="shared" si="162"/>
        <v>19</v>
      </c>
      <c r="H584" s="2">
        <f t="shared" si="163"/>
        <v>3.7037037037037035E-2</v>
      </c>
      <c r="I584" s="8"/>
      <c r="J584" s="2">
        <f t="shared" si="155"/>
        <v>0.46393762183235865</v>
      </c>
      <c r="K584" s="2">
        <f t="shared" si="156"/>
        <v>0.50097465886939574</v>
      </c>
      <c r="L584" s="2">
        <f t="shared" si="157"/>
        <v>3.5087719298245612E-2</v>
      </c>
      <c r="M584" s="2">
        <f t="shared" si="158"/>
        <v>0</v>
      </c>
      <c r="N584" s="1">
        <v>238</v>
      </c>
      <c r="O584" s="1">
        <v>257</v>
      </c>
      <c r="P584" s="1">
        <v>18</v>
      </c>
      <c r="W584" s="1">
        <v>0</v>
      </c>
      <c r="AG584" t="str">
        <f t="shared" si="166"/>
        <v>Smithfield</v>
      </c>
      <c r="AH584" t="s">
        <v>1616</v>
      </c>
      <c r="AI584">
        <v>2</v>
      </c>
      <c r="AK584" s="99">
        <v>23</v>
      </c>
      <c r="AL584" s="97">
        <v>25</v>
      </c>
      <c r="AM584" s="97">
        <v>145</v>
      </c>
      <c r="AN584" s="96">
        <v>69155</v>
      </c>
      <c r="AO584" s="96">
        <f t="shared" si="154"/>
        <v>23025</v>
      </c>
      <c r="AP584" t="s">
        <v>1274</v>
      </c>
      <c r="AQ584">
        <f t="shared" si="164"/>
        <v>2369155</v>
      </c>
    </row>
    <row r="585" spans="1:43" hidden="1" outlineLevel="1" x14ac:dyDescent="0.2">
      <c r="A585" t="s">
        <v>2103</v>
      </c>
      <c r="B585" s="9" t="s">
        <v>1073</v>
      </c>
      <c r="C585" s="1">
        <f t="shared" si="165"/>
        <v>120</v>
      </c>
      <c r="D585" s="7">
        <f t="shared" si="159"/>
        <v>2</v>
      </c>
      <c r="E585" s="7">
        <f t="shared" si="160"/>
        <v>1</v>
      </c>
      <c r="F585" s="7">
        <f t="shared" si="161"/>
        <v>3</v>
      </c>
      <c r="G585" s="1">
        <f t="shared" si="162"/>
        <v>31</v>
      </c>
      <c r="H585" s="2">
        <f t="shared" si="163"/>
        <v>0.25833333333333336</v>
      </c>
      <c r="I585" s="8"/>
      <c r="J585" s="2">
        <f t="shared" si="155"/>
        <v>0.35</v>
      </c>
      <c r="K585" s="2">
        <f t="shared" si="156"/>
        <v>0.60833333333333328</v>
      </c>
      <c r="L585" s="2">
        <f t="shared" si="157"/>
        <v>4.1666666666666664E-2</v>
      </c>
      <c r="M585" s="2">
        <f t="shared" si="158"/>
        <v>7.6327832942979512E-17</v>
      </c>
      <c r="N585" s="1">
        <v>42</v>
      </c>
      <c r="O585" s="1">
        <v>73</v>
      </c>
      <c r="P585" s="1">
        <v>5</v>
      </c>
      <c r="W585" s="1">
        <v>0</v>
      </c>
      <c r="AG585" t="str">
        <f t="shared" si="166"/>
        <v>Smyrna</v>
      </c>
      <c r="AH585" t="s">
        <v>872</v>
      </c>
      <c r="AI585">
        <v>2</v>
      </c>
      <c r="AK585" s="99">
        <v>23</v>
      </c>
      <c r="AL585" s="97">
        <v>3</v>
      </c>
      <c r="AM585" s="97">
        <v>295</v>
      </c>
      <c r="AN585" s="96">
        <v>69260</v>
      </c>
      <c r="AO585" s="96">
        <f t="shared" si="154"/>
        <v>23003</v>
      </c>
      <c r="AP585" t="s">
        <v>1274</v>
      </c>
      <c r="AQ585">
        <f t="shared" si="164"/>
        <v>2369260</v>
      </c>
    </row>
    <row r="586" spans="1:43" hidden="1" outlineLevel="1" x14ac:dyDescent="0.2">
      <c r="A586" t="s">
        <v>2104</v>
      </c>
      <c r="B586" s="9" t="s">
        <v>1073</v>
      </c>
      <c r="C586" s="1">
        <f t="shared" si="165"/>
        <v>474</v>
      </c>
      <c r="D586" s="7">
        <f t="shared" si="159"/>
        <v>2</v>
      </c>
      <c r="E586" s="7">
        <f t="shared" si="160"/>
        <v>1</v>
      </c>
      <c r="F586" s="7">
        <f t="shared" si="161"/>
        <v>3</v>
      </c>
      <c r="G586" s="1">
        <f t="shared" si="162"/>
        <v>6</v>
      </c>
      <c r="H586" s="2">
        <f t="shared" si="163"/>
        <v>1.2658227848101266E-2</v>
      </c>
      <c r="I586" s="8"/>
      <c r="J586" s="2">
        <f t="shared" si="155"/>
        <v>0.47468354430379744</v>
      </c>
      <c r="K586" s="2">
        <f t="shared" si="156"/>
        <v>0.48734177215189872</v>
      </c>
      <c r="L586" s="2">
        <f t="shared" si="157"/>
        <v>3.7974683544303799E-2</v>
      </c>
      <c r="M586" s="2">
        <f t="shared" si="158"/>
        <v>3.4694469519536142E-17</v>
      </c>
      <c r="N586" s="1">
        <v>225</v>
      </c>
      <c r="O586" s="1">
        <v>231</v>
      </c>
      <c r="P586" s="1">
        <v>18</v>
      </c>
      <c r="W586" s="1">
        <v>0</v>
      </c>
      <c r="AG586" t="str">
        <f t="shared" si="166"/>
        <v>Solon</v>
      </c>
      <c r="AH586" t="s">
        <v>1616</v>
      </c>
      <c r="AI586">
        <v>2</v>
      </c>
      <c r="AK586" s="99">
        <v>23</v>
      </c>
      <c r="AL586" s="97">
        <v>25</v>
      </c>
      <c r="AM586" s="97">
        <v>150</v>
      </c>
      <c r="AN586" s="96">
        <v>69505</v>
      </c>
      <c r="AO586" s="96">
        <f t="shared" si="154"/>
        <v>23025</v>
      </c>
      <c r="AP586" t="s">
        <v>1274</v>
      </c>
      <c r="AQ586">
        <f t="shared" si="164"/>
        <v>2369505</v>
      </c>
    </row>
    <row r="587" spans="1:43" hidden="1" outlineLevel="1" x14ac:dyDescent="0.2">
      <c r="A587" t="s">
        <v>957</v>
      </c>
      <c r="B587" s="9" t="s">
        <v>1073</v>
      </c>
      <c r="C587" s="1">
        <f t="shared" si="165"/>
        <v>269</v>
      </c>
      <c r="D587" s="7">
        <f t="shared" si="159"/>
        <v>2</v>
      </c>
      <c r="E587" s="7">
        <f t="shared" si="160"/>
        <v>1</v>
      </c>
      <c r="F587" s="7">
        <f t="shared" si="161"/>
        <v>3</v>
      </c>
      <c r="G587" s="1">
        <f t="shared" si="162"/>
        <v>38</v>
      </c>
      <c r="H587" s="2">
        <f t="shared" si="163"/>
        <v>0.14126394052044611</v>
      </c>
      <c r="I587" s="8"/>
      <c r="J587" s="2">
        <f t="shared" si="155"/>
        <v>0.39405204460966542</v>
      </c>
      <c r="K587" s="2">
        <f t="shared" si="156"/>
        <v>0.53531598513011147</v>
      </c>
      <c r="L587" s="2">
        <f t="shared" si="157"/>
        <v>7.0631970260223054E-2</v>
      </c>
      <c r="M587" s="2">
        <f t="shared" si="158"/>
        <v>1.1102230246251565E-16</v>
      </c>
      <c r="N587" s="1">
        <v>106</v>
      </c>
      <c r="O587" s="1">
        <v>144</v>
      </c>
      <c r="P587" s="1">
        <v>19</v>
      </c>
      <c r="W587" s="1">
        <v>0</v>
      </c>
      <c r="AG587" t="str">
        <f t="shared" si="166"/>
        <v>Somerville</v>
      </c>
      <c r="AH587" t="s">
        <v>600</v>
      </c>
      <c r="AI587">
        <v>1</v>
      </c>
      <c r="AK587" s="99">
        <v>23</v>
      </c>
      <c r="AL587" s="97">
        <v>15</v>
      </c>
      <c r="AM587" s="97">
        <v>70</v>
      </c>
      <c r="AN587" s="96">
        <v>69645</v>
      </c>
      <c r="AO587" s="96">
        <f t="shared" si="154"/>
        <v>23015</v>
      </c>
      <c r="AP587" t="s">
        <v>1274</v>
      </c>
      <c r="AQ587">
        <f t="shared" si="164"/>
        <v>2369645</v>
      </c>
    </row>
    <row r="588" spans="1:43" hidden="1" outlineLevel="1" x14ac:dyDescent="0.2">
      <c r="A588" t="s">
        <v>1186</v>
      </c>
      <c r="B588" s="9" t="s">
        <v>1073</v>
      </c>
      <c r="C588" s="1">
        <f t="shared" si="165"/>
        <v>177</v>
      </c>
      <c r="D588" s="7">
        <f t="shared" si="159"/>
        <v>1</v>
      </c>
      <c r="E588" s="7">
        <f t="shared" si="160"/>
        <v>2</v>
      </c>
      <c r="F588" s="7">
        <f t="shared" si="161"/>
        <v>3</v>
      </c>
      <c r="G588" s="1">
        <f t="shared" si="162"/>
        <v>7</v>
      </c>
      <c r="H588" s="2">
        <f t="shared" si="163"/>
        <v>3.954802259887006E-2</v>
      </c>
      <c r="I588" s="8"/>
      <c r="J588" s="2">
        <f t="shared" si="155"/>
        <v>0.49717514124293788</v>
      </c>
      <c r="K588" s="2">
        <f t="shared" si="156"/>
        <v>0.4576271186440678</v>
      </c>
      <c r="L588" s="2">
        <f t="shared" si="157"/>
        <v>4.519774011299435E-2</v>
      </c>
      <c r="M588" s="2">
        <f t="shared" si="158"/>
        <v>-8.3266726846886741E-17</v>
      </c>
      <c r="N588" s="1">
        <v>88</v>
      </c>
      <c r="O588" s="1">
        <v>81</v>
      </c>
      <c r="P588" s="1">
        <v>8</v>
      </c>
      <c r="W588" s="1">
        <v>0</v>
      </c>
      <c r="AG588" t="str">
        <f t="shared" si="166"/>
        <v>Sorrento</v>
      </c>
      <c r="AH588" t="s">
        <v>682</v>
      </c>
      <c r="AI588">
        <v>2</v>
      </c>
      <c r="AK588" s="99">
        <v>23</v>
      </c>
      <c r="AL588" s="97">
        <v>9</v>
      </c>
      <c r="AM588" s="97">
        <v>135</v>
      </c>
      <c r="AN588" s="96">
        <v>69750</v>
      </c>
      <c r="AO588" s="96">
        <f t="shared" si="154"/>
        <v>23009</v>
      </c>
      <c r="AP588" t="s">
        <v>1274</v>
      </c>
      <c r="AQ588">
        <f t="shared" si="164"/>
        <v>2369750</v>
      </c>
    </row>
    <row r="589" spans="1:43" hidden="1" outlineLevel="1" x14ac:dyDescent="0.2">
      <c r="A589" t="s">
        <v>2328</v>
      </c>
      <c r="B589" s="9" t="s">
        <v>1073</v>
      </c>
      <c r="C589" s="1">
        <f t="shared" si="165"/>
        <v>3300</v>
      </c>
      <c r="D589" s="7">
        <f t="shared" si="159"/>
        <v>1</v>
      </c>
      <c r="E589" s="7">
        <f t="shared" si="160"/>
        <v>2</v>
      </c>
      <c r="F589" s="7">
        <f t="shared" si="161"/>
        <v>3</v>
      </c>
      <c r="G589" s="1">
        <f t="shared" si="162"/>
        <v>636</v>
      </c>
      <c r="H589" s="2">
        <f t="shared" si="163"/>
        <v>0.19272727272727272</v>
      </c>
      <c r="I589" s="8"/>
      <c r="J589" s="2">
        <f t="shared" si="155"/>
        <v>0.56757575757575762</v>
      </c>
      <c r="K589" s="2">
        <f t="shared" si="156"/>
        <v>0.37484848484848488</v>
      </c>
      <c r="L589" s="2">
        <f t="shared" si="157"/>
        <v>5.7272727272727274E-2</v>
      </c>
      <c r="M589" s="2">
        <f t="shared" si="158"/>
        <v>3.0303030303022865E-4</v>
      </c>
      <c r="N589" s="1">
        <v>1873</v>
      </c>
      <c r="O589" s="1">
        <v>1237</v>
      </c>
      <c r="P589" s="1">
        <v>189</v>
      </c>
      <c r="W589" s="1">
        <v>1</v>
      </c>
      <c r="AG589" t="str">
        <f t="shared" si="166"/>
        <v>South Berwick</v>
      </c>
      <c r="AH589" t="s">
        <v>492</v>
      </c>
      <c r="AI589">
        <v>1</v>
      </c>
      <c r="AK589" s="99">
        <v>23</v>
      </c>
      <c r="AL589" s="97">
        <v>31</v>
      </c>
      <c r="AM589" s="97">
        <v>125</v>
      </c>
      <c r="AN589" s="96">
        <v>70030</v>
      </c>
      <c r="AO589" s="96">
        <f t="shared" si="154"/>
        <v>23031</v>
      </c>
      <c r="AP589" t="s">
        <v>1274</v>
      </c>
      <c r="AQ589">
        <f t="shared" si="164"/>
        <v>2370030</v>
      </c>
    </row>
    <row r="590" spans="1:43" hidden="1" outlineLevel="1" x14ac:dyDescent="0.2">
      <c r="A590" t="s">
        <v>2084</v>
      </c>
      <c r="B590" s="9" t="s">
        <v>1073</v>
      </c>
      <c r="C590" s="1">
        <f t="shared" si="165"/>
        <v>562</v>
      </c>
      <c r="D590" s="7">
        <f t="shared" si="159"/>
        <v>1</v>
      </c>
      <c r="E590" s="7">
        <f t="shared" si="160"/>
        <v>2</v>
      </c>
      <c r="F590" s="7">
        <f t="shared" si="161"/>
        <v>3</v>
      </c>
      <c r="G590" s="1">
        <f t="shared" si="162"/>
        <v>121</v>
      </c>
      <c r="H590" s="2">
        <f t="shared" si="163"/>
        <v>0.21530249110320285</v>
      </c>
      <c r="I590" s="8"/>
      <c r="J590" s="2">
        <f t="shared" si="155"/>
        <v>0.57473309608540923</v>
      </c>
      <c r="K590" s="2">
        <f t="shared" si="156"/>
        <v>0.35943060498220641</v>
      </c>
      <c r="L590" s="2">
        <f t="shared" si="157"/>
        <v>6.5836298932384338E-2</v>
      </c>
      <c r="M590" s="2">
        <f t="shared" si="158"/>
        <v>1.3877787807814457E-17</v>
      </c>
      <c r="N590" s="1">
        <v>323</v>
      </c>
      <c r="O590" s="1">
        <v>202</v>
      </c>
      <c r="P590" s="1">
        <v>37</v>
      </c>
      <c r="W590" s="1">
        <v>0</v>
      </c>
      <c r="AG590" t="str">
        <f t="shared" si="166"/>
        <v>South Bristol</v>
      </c>
      <c r="AH590" t="s">
        <v>600</v>
      </c>
      <c r="AI590">
        <v>1</v>
      </c>
      <c r="AK590" s="99">
        <v>23</v>
      </c>
      <c r="AL590" s="97">
        <v>15</v>
      </c>
      <c r="AM590" s="97">
        <v>75</v>
      </c>
      <c r="AN590" s="96">
        <v>70240</v>
      </c>
      <c r="AO590" s="96">
        <f t="shared" si="154"/>
        <v>23015</v>
      </c>
      <c r="AP590" t="s">
        <v>1274</v>
      </c>
      <c r="AQ590">
        <f t="shared" si="164"/>
        <v>2370240</v>
      </c>
    </row>
    <row r="591" spans="1:43" hidden="1" outlineLevel="1" x14ac:dyDescent="0.2">
      <c r="A591" t="s">
        <v>2045</v>
      </c>
      <c r="B591" s="9" t="s">
        <v>1073</v>
      </c>
      <c r="C591" s="1">
        <f t="shared" si="165"/>
        <v>13027</v>
      </c>
      <c r="D591" s="7">
        <f t="shared" si="159"/>
        <v>1</v>
      </c>
      <c r="E591" s="7">
        <f t="shared" si="160"/>
        <v>2</v>
      </c>
      <c r="F591" s="7">
        <f t="shared" si="161"/>
        <v>3</v>
      </c>
      <c r="G591" s="1">
        <f t="shared" si="162"/>
        <v>5764</v>
      </c>
      <c r="H591" s="2">
        <f t="shared" si="163"/>
        <v>0.44246564826897983</v>
      </c>
      <c r="I591" s="8"/>
      <c r="J591" s="2">
        <f t="shared" si="155"/>
        <v>0.69639978506179478</v>
      </c>
      <c r="K591" s="2">
        <f t="shared" si="156"/>
        <v>0.2539341367928149</v>
      </c>
      <c r="L591" s="2">
        <f t="shared" si="157"/>
        <v>4.9666078145390341E-2</v>
      </c>
      <c r="M591" s="2">
        <f t="shared" si="158"/>
        <v>-2.7755575615628914E-17</v>
      </c>
      <c r="N591" s="1">
        <v>9072</v>
      </c>
      <c r="O591" s="1">
        <v>3308</v>
      </c>
      <c r="P591" s="1">
        <v>647</v>
      </c>
      <c r="W591" s="1">
        <v>0</v>
      </c>
      <c r="AG591" t="str">
        <f t="shared" si="166"/>
        <v>South Portland</v>
      </c>
      <c r="AH591" t="s">
        <v>1337</v>
      </c>
      <c r="AI591">
        <v>1</v>
      </c>
      <c r="AK591" s="99">
        <v>23</v>
      </c>
      <c r="AL591" s="97">
        <v>5</v>
      </c>
      <c r="AM591" s="97">
        <v>110</v>
      </c>
      <c r="AN591" s="96">
        <v>71990</v>
      </c>
      <c r="AO591" s="96">
        <f t="shared" si="154"/>
        <v>23005</v>
      </c>
      <c r="AP591" t="s">
        <v>931</v>
      </c>
      <c r="AQ591">
        <f t="shared" si="164"/>
        <v>2371990</v>
      </c>
    </row>
    <row r="592" spans="1:43" hidden="1" outlineLevel="1" x14ac:dyDescent="0.2">
      <c r="A592" t="s">
        <v>1958</v>
      </c>
      <c r="B592" s="9" t="s">
        <v>1073</v>
      </c>
      <c r="C592" s="1">
        <f t="shared" si="165"/>
        <v>752</v>
      </c>
      <c r="D592" s="7">
        <f t="shared" si="159"/>
        <v>1</v>
      </c>
      <c r="E592" s="7">
        <f t="shared" si="160"/>
        <v>2</v>
      </c>
      <c r="F592" s="7">
        <f t="shared" si="161"/>
        <v>3</v>
      </c>
      <c r="G592" s="1">
        <f t="shared" si="162"/>
        <v>108</v>
      </c>
      <c r="H592" s="2">
        <f t="shared" si="163"/>
        <v>0.14361702127659576</v>
      </c>
      <c r="I592" s="8"/>
      <c r="J592" s="2">
        <f t="shared" si="155"/>
        <v>0.5478723404255319</v>
      </c>
      <c r="K592" s="2">
        <f t="shared" si="156"/>
        <v>0.40425531914893614</v>
      </c>
      <c r="L592" s="2">
        <f t="shared" si="157"/>
        <v>4.7872340425531915E-2</v>
      </c>
      <c r="M592" s="2">
        <f t="shared" si="158"/>
        <v>4.163336342344337E-17</v>
      </c>
      <c r="N592" s="1">
        <v>412</v>
      </c>
      <c r="O592" s="1">
        <v>304</v>
      </c>
      <c r="P592" s="1">
        <v>36</v>
      </c>
      <c r="W592" s="1">
        <v>0</v>
      </c>
      <c r="AG592" t="str">
        <f t="shared" si="166"/>
        <v>South Thomaston</v>
      </c>
      <c r="AH592" t="s">
        <v>1138</v>
      </c>
      <c r="AI592">
        <v>1</v>
      </c>
      <c r="AK592" s="99">
        <v>23</v>
      </c>
      <c r="AL592" s="97">
        <v>13</v>
      </c>
      <c r="AM592" s="97">
        <v>65</v>
      </c>
      <c r="AN592" s="96">
        <v>72585</v>
      </c>
      <c r="AO592" s="96">
        <f t="shared" si="154"/>
        <v>23013</v>
      </c>
      <c r="AP592" t="s">
        <v>1274</v>
      </c>
      <c r="AQ592">
        <f t="shared" si="164"/>
        <v>2372585</v>
      </c>
    </row>
    <row r="593" spans="1:43" hidden="1" outlineLevel="1" x14ac:dyDescent="0.2">
      <c r="A593" t="s">
        <v>2321</v>
      </c>
      <c r="B593" s="9" t="s">
        <v>1073</v>
      </c>
      <c r="C593" s="1">
        <f t="shared" si="165"/>
        <v>407</v>
      </c>
      <c r="D593" s="7">
        <f t="shared" si="159"/>
        <v>1</v>
      </c>
      <c r="E593" s="7">
        <f t="shared" si="160"/>
        <v>2</v>
      </c>
      <c r="F593" s="7">
        <f t="shared" si="161"/>
        <v>3</v>
      </c>
      <c r="G593" s="1">
        <f t="shared" si="162"/>
        <v>28</v>
      </c>
      <c r="H593" s="2">
        <f t="shared" si="163"/>
        <v>6.8796068796068796E-2</v>
      </c>
      <c r="I593" s="8"/>
      <c r="J593" s="2">
        <f t="shared" si="155"/>
        <v>0.50614250614250611</v>
      </c>
      <c r="K593" s="2">
        <f t="shared" si="156"/>
        <v>0.43734643734643736</v>
      </c>
      <c r="L593" s="2">
        <f t="shared" si="157"/>
        <v>5.6511056511056514E-2</v>
      </c>
      <c r="M593" s="2">
        <f t="shared" si="158"/>
        <v>2.0816681711721685E-17</v>
      </c>
      <c r="N593" s="1">
        <v>206</v>
      </c>
      <c r="O593" s="1">
        <v>178</v>
      </c>
      <c r="P593" s="1">
        <v>23</v>
      </c>
      <c r="W593" s="1">
        <v>0</v>
      </c>
      <c r="AG593" t="str">
        <f t="shared" si="166"/>
        <v>Southport</v>
      </c>
      <c r="AH593" t="s">
        <v>600</v>
      </c>
      <c r="AI593">
        <v>1</v>
      </c>
      <c r="AK593" s="99">
        <v>23</v>
      </c>
      <c r="AL593" s="97">
        <v>15</v>
      </c>
      <c r="AM593" s="97">
        <v>80</v>
      </c>
      <c r="AN593" s="96">
        <v>71955</v>
      </c>
      <c r="AO593" s="96">
        <f t="shared" si="154"/>
        <v>23015</v>
      </c>
      <c r="AP593" t="s">
        <v>1274</v>
      </c>
      <c r="AQ593">
        <f t="shared" si="164"/>
        <v>2371955</v>
      </c>
    </row>
    <row r="594" spans="1:43" hidden="1" outlineLevel="1" x14ac:dyDescent="0.2">
      <c r="A594" t="s">
        <v>1523</v>
      </c>
      <c r="B594" s="9" t="s">
        <v>1073</v>
      </c>
      <c r="C594" s="1">
        <f t="shared" si="165"/>
        <v>965</v>
      </c>
      <c r="D594" s="7">
        <f t="shared" si="159"/>
        <v>1</v>
      </c>
      <c r="E594" s="7">
        <f t="shared" si="160"/>
        <v>2</v>
      </c>
      <c r="F594" s="7">
        <f t="shared" si="161"/>
        <v>3</v>
      </c>
      <c r="G594" s="1">
        <f t="shared" si="162"/>
        <v>265</v>
      </c>
      <c r="H594" s="2">
        <f t="shared" si="163"/>
        <v>0.27461139896373055</v>
      </c>
      <c r="I594" s="8"/>
      <c r="J594" s="2">
        <f t="shared" si="155"/>
        <v>0.61450777202072537</v>
      </c>
      <c r="K594" s="2">
        <f t="shared" si="156"/>
        <v>0.33989637305699483</v>
      </c>
      <c r="L594" s="2">
        <f t="shared" si="157"/>
        <v>4.5595854922279792E-2</v>
      </c>
      <c r="M594" s="2">
        <f t="shared" si="158"/>
        <v>6.9388939039072284E-18</v>
      </c>
      <c r="N594" s="1">
        <v>593</v>
      </c>
      <c r="O594" s="1">
        <v>328</v>
      </c>
      <c r="P594" s="1">
        <v>44</v>
      </c>
      <c r="W594" s="1">
        <v>0</v>
      </c>
      <c r="AG594" t="str">
        <f t="shared" si="166"/>
        <v>Southwest Harbor</v>
      </c>
      <c r="AH594" t="s">
        <v>682</v>
      </c>
      <c r="AI594">
        <v>2</v>
      </c>
      <c r="AK594" s="99">
        <v>23</v>
      </c>
      <c r="AL594" s="97">
        <v>9</v>
      </c>
      <c r="AM594" s="97">
        <v>140</v>
      </c>
      <c r="AN594" s="96">
        <v>72865</v>
      </c>
      <c r="AO594" s="96">
        <f t="shared" si="154"/>
        <v>23009</v>
      </c>
      <c r="AP594" t="s">
        <v>1274</v>
      </c>
      <c r="AQ594">
        <f t="shared" si="164"/>
        <v>2372865</v>
      </c>
    </row>
    <row r="595" spans="1:43" hidden="1" outlineLevel="1" x14ac:dyDescent="0.2">
      <c r="A595" t="s">
        <v>1152</v>
      </c>
      <c r="B595" s="9" t="s">
        <v>1073</v>
      </c>
      <c r="C595" s="1">
        <f t="shared" si="165"/>
        <v>124</v>
      </c>
      <c r="D595" s="7">
        <f t="shared" si="159"/>
        <v>2</v>
      </c>
      <c r="E595" s="7">
        <f t="shared" si="160"/>
        <v>1</v>
      </c>
      <c r="F595" s="7">
        <f t="shared" si="161"/>
        <v>3</v>
      </c>
      <c r="G595" s="1">
        <f t="shared" si="162"/>
        <v>67</v>
      </c>
      <c r="H595" s="2">
        <f t="shared" si="163"/>
        <v>0.54032258064516125</v>
      </c>
      <c r="I595" s="8"/>
      <c r="J595" s="2">
        <f t="shared" si="155"/>
        <v>0.19354838709677419</v>
      </c>
      <c r="K595" s="2">
        <f t="shared" si="156"/>
        <v>0.7338709677419355</v>
      </c>
      <c r="L595" s="2">
        <f t="shared" si="157"/>
        <v>7.2580645161290328E-2</v>
      </c>
      <c r="M595" s="2">
        <f t="shared" si="158"/>
        <v>-6.9388939039072284E-17</v>
      </c>
      <c r="N595" s="1">
        <v>24</v>
      </c>
      <c r="O595" s="1">
        <v>91</v>
      </c>
      <c r="P595" s="1">
        <v>9</v>
      </c>
      <c r="W595" s="1">
        <v>0</v>
      </c>
      <c r="AG595" t="str">
        <f t="shared" si="166"/>
        <v>Springfield</v>
      </c>
      <c r="AH595" t="s">
        <v>2417</v>
      </c>
      <c r="AI595">
        <v>2</v>
      </c>
      <c r="AK595" s="99">
        <v>23</v>
      </c>
      <c r="AL595" s="97">
        <v>19</v>
      </c>
      <c r="AM595" s="97">
        <v>280</v>
      </c>
      <c r="AN595" s="96">
        <v>73250</v>
      </c>
      <c r="AO595" s="96">
        <f t="shared" si="154"/>
        <v>23019</v>
      </c>
      <c r="AP595" t="s">
        <v>1274</v>
      </c>
      <c r="AQ595">
        <f t="shared" si="164"/>
        <v>2373250</v>
      </c>
    </row>
    <row r="596" spans="1:43" hidden="1" outlineLevel="1" x14ac:dyDescent="0.2">
      <c r="A596" t="s">
        <v>1959</v>
      </c>
      <c r="B596" s="9" t="s">
        <v>1073</v>
      </c>
      <c r="C596" s="1">
        <f t="shared" si="165"/>
        <v>142</v>
      </c>
      <c r="D596" s="7">
        <f t="shared" si="159"/>
        <v>2</v>
      </c>
      <c r="E596" s="7">
        <f t="shared" si="160"/>
        <v>1</v>
      </c>
      <c r="F596" s="7">
        <f t="shared" si="161"/>
        <v>3</v>
      </c>
      <c r="G596" s="1">
        <f t="shared" si="162"/>
        <v>66</v>
      </c>
      <c r="H596" s="2">
        <f t="shared" si="163"/>
        <v>0.46478873239436619</v>
      </c>
      <c r="I596" s="8"/>
      <c r="J596" s="2">
        <f t="shared" si="155"/>
        <v>0.24647887323943662</v>
      </c>
      <c r="K596" s="2">
        <f t="shared" si="156"/>
        <v>0.71126760563380287</v>
      </c>
      <c r="L596" s="2">
        <f t="shared" si="157"/>
        <v>4.2253521126760563E-2</v>
      </c>
      <c r="M596" s="2">
        <f t="shared" si="158"/>
        <v>-5.5511151231257827E-17</v>
      </c>
      <c r="N596" s="1">
        <v>35</v>
      </c>
      <c r="O596" s="1">
        <v>101</v>
      </c>
      <c r="P596" s="1">
        <v>6</v>
      </c>
      <c r="W596" s="1">
        <v>0</v>
      </c>
      <c r="AG596" t="str">
        <f t="shared" si="166"/>
        <v>Stacyville</v>
      </c>
      <c r="AH596" t="s">
        <v>2417</v>
      </c>
      <c r="AI596">
        <v>2</v>
      </c>
      <c r="AK596" s="99">
        <v>23</v>
      </c>
      <c r="AL596" s="97">
        <v>19</v>
      </c>
      <c r="AM596" s="97">
        <v>285</v>
      </c>
      <c r="AN596" s="96">
        <v>73600</v>
      </c>
      <c r="AO596" s="96">
        <f t="shared" si="154"/>
        <v>23019</v>
      </c>
      <c r="AP596" t="s">
        <v>1274</v>
      </c>
      <c r="AQ596">
        <f t="shared" si="164"/>
        <v>2373600</v>
      </c>
    </row>
    <row r="597" spans="1:43" hidden="1" outlineLevel="1" x14ac:dyDescent="0.2">
      <c r="A597" t="s">
        <v>1681</v>
      </c>
      <c r="B597" s="9" t="s">
        <v>1073</v>
      </c>
      <c r="C597" s="1">
        <f t="shared" si="165"/>
        <v>4588</v>
      </c>
      <c r="D597" s="7">
        <f t="shared" si="159"/>
        <v>2</v>
      </c>
      <c r="E597" s="7">
        <f t="shared" si="160"/>
        <v>1</v>
      </c>
      <c r="F597" s="7">
        <f t="shared" si="161"/>
        <v>3</v>
      </c>
      <c r="G597" s="1">
        <f t="shared" si="162"/>
        <v>710</v>
      </c>
      <c r="H597" s="2">
        <f t="shared" si="163"/>
        <v>0.15475152571926765</v>
      </c>
      <c r="I597" s="8"/>
      <c r="J597" s="2">
        <f t="shared" si="155"/>
        <v>0.39625108979947687</v>
      </c>
      <c r="K597" s="2">
        <f t="shared" si="156"/>
        <v>0.55100261551874452</v>
      </c>
      <c r="L597" s="2">
        <f t="shared" si="157"/>
        <v>5.2746294681778549E-2</v>
      </c>
      <c r="M597" s="2">
        <f t="shared" si="158"/>
        <v>5.5511151231257827E-17</v>
      </c>
      <c r="N597" s="1">
        <v>1818</v>
      </c>
      <c r="O597" s="1">
        <v>2528</v>
      </c>
      <c r="P597" s="1">
        <v>242</v>
      </c>
      <c r="W597" s="1">
        <v>0</v>
      </c>
      <c r="AG597" t="str">
        <f t="shared" si="166"/>
        <v>Standish</v>
      </c>
      <c r="AH597" t="s">
        <v>1337</v>
      </c>
      <c r="AI597">
        <v>1</v>
      </c>
      <c r="AK597" s="99">
        <v>23</v>
      </c>
      <c r="AL597" s="97">
        <v>5</v>
      </c>
      <c r="AM597" s="97">
        <v>115</v>
      </c>
      <c r="AN597" s="96">
        <v>73670</v>
      </c>
      <c r="AO597" s="96">
        <f t="shared" si="154"/>
        <v>23005</v>
      </c>
      <c r="AP597" t="s">
        <v>1274</v>
      </c>
      <c r="AQ597">
        <f t="shared" si="164"/>
        <v>2373670</v>
      </c>
    </row>
    <row r="598" spans="1:43" hidden="1" outlineLevel="1" x14ac:dyDescent="0.2">
      <c r="A598" t="s">
        <v>1467</v>
      </c>
      <c r="B598" s="9" t="s">
        <v>1073</v>
      </c>
      <c r="C598" s="1">
        <f t="shared" si="165"/>
        <v>284</v>
      </c>
      <c r="D598" s="7">
        <f t="shared" si="159"/>
        <v>2</v>
      </c>
      <c r="E598" s="7">
        <f t="shared" si="160"/>
        <v>1</v>
      </c>
      <c r="F598" s="7">
        <f t="shared" si="161"/>
        <v>3</v>
      </c>
      <c r="G598" s="1">
        <f t="shared" si="162"/>
        <v>2</v>
      </c>
      <c r="H598" s="2">
        <f t="shared" si="163"/>
        <v>7.0422535211267607E-3</v>
      </c>
      <c r="I598" s="8"/>
      <c r="J598" s="2">
        <f t="shared" si="155"/>
        <v>0.45774647887323944</v>
      </c>
      <c r="K598" s="2">
        <f t="shared" si="156"/>
        <v>0.46478873239436619</v>
      </c>
      <c r="L598" s="2">
        <f t="shared" si="157"/>
        <v>7.746478873239436E-2</v>
      </c>
      <c r="M598" s="2">
        <f t="shared" si="158"/>
        <v>-4.163336342344337E-17</v>
      </c>
      <c r="N598" s="1">
        <v>130</v>
      </c>
      <c r="O598" s="1">
        <v>132</v>
      </c>
      <c r="P598" s="1">
        <v>22</v>
      </c>
      <c r="W598" s="1">
        <v>0</v>
      </c>
      <c r="AG598" t="str">
        <f t="shared" si="166"/>
        <v>Starks</v>
      </c>
      <c r="AH598" t="s">
        <v>1616</v>
      </c>
      <c r="AI598">
        <v>2</v>
      </c>
      <c r="AK598" s="99">
        <v>23</v>
      </c>
      <c r="AL598" s="97">
        <v>25</v>
      </c>
      <c r="AM598" s="97">
        <v>155</v>
      </c>
      <c r="AN598" s="96">
        <v>73845</v>
      </c>
      <c r="AO598" s="96">
        <f t="shared" si="154"/>
        <v>23025</v>
      </c>
      <c r="AP598" t="s">
        <v>1274</v>
      </c>
      <c r="AQ598">
        <f t="shared" si="164"/>
        <v>2373845</v>
      </c>
    </row>
    <row r="599" spans="1:43" hidden="1" outlineLevel="1" x14ac:dyDescent="0.2">
      <c r="A599" t="s">
        <v>1346</v>
      </c>
      <c r="B599" s="9" t="s">
        <v>1073</v>
      </c>
      <c r="C599" s="1">
        <f t="shared" si="165"/>
        <v>574</v>
      </c>
      <c r="D599" s="7">
        <f t="shared" si="159"/>
        <v>2</v>
      </c>
      <c r="E599" s="7">
        <f t="shared" si="160"/>
        <v>1</v>
      </c>
      <c r="F599" s="7">
        <f t="shared" si="161"/>
        <v>3</v>
      </c>
      <c r="G599" s="1">
        <f t="shared" si="162"/>
        <v>188</v>
      </c>
      <c r="H599" s="2">
        <f t="shared" si="163"/>
        <v>0.32752613240418116</v>
      </c>
      <c r="I599" s="8"/>
      <c r="J599" s="2">
        <f t="shared" si="155"/>
        <v>0.31707317073170732</v>
      </c>
      <c r="K599" s="2">
        <f t="shared" si="156"/>
        <v>0.64459930313588854</v>
      </c>
      <c r="L599" s="2">
        <f t="shared" si="157"/>
        <v>3.8327526132404179E-2</v>
      </c>
      <c r="M599" s="2">
        <f t="shared" si="158"/>
        <v>-9.0205620750793969E-17</v>
      </c>
      <c r="N599" s="1">
        <v>182</v>
      </c>
      <c r="O599" s="1">
        <v>370</v>
      </c>
      <c r="P599" s="1">
        <v>22</v>
      </c>
      <c r="W599" s="1">
        <v>0</v>
      </c>
      <c r="AG599" t="str">
        <f t="shared" si="166"/>
        <v>Stetson</v>
      </c>
      <c r="AH599" t="s">
        <v>2417</v>
      </c>
      <c r="AI599">
        <v>2</v>
      </c>
      <c r="AK599" s="99">
        <v>23</v>
      </c>
      <c r="AL599" s="97">
        <v>19</v>
      </c>
      <c r="AM599" s="97">
        <v>290</v>
      </c>
      <c r="AN599" s="96">
        <v>74055</v>
      </c>
      <c r="AO599" s="96">
        <f t="shared" si="154"/>
        <v>23019</v>
      </c>
      <c r="AP599" t="s">
        <v>1274</v>
      </c>
      <c r="AQ599">
        <f t="shared" si="164"/>
        <v>2374055</v>
      </c>
    </row>
    <row r="600" spans="1:43" hidden="1" outlineLevel="1" x14ac:dyDescent="0.2">
      <c r="A600" t="s">
        <v>963</v>
      </c>
      <c r="B600" s="9" t="s">
        <v>1073</v>
      </c>
      <c r="C600" s="1">
        <f t="shared" si="165"/>
        <v>479</v>
      </c>
      <c r="D600" s="7">
        <f t="shared" si="159"/>
        <v>2</v>
      </c>
      <c r="E600" s="7">
        <f t="shared" si="160"/>
        <v>1</v>
      </c>
      <c r="F600" s="7">
        <f t="shared" si="161"/>
        <v>3</v>
      </c>
      <c r="G600" s="1">
        <f t="shared" si="162"/>
        <v>83</v>
      </c>
      <c r="H600" s="2">
        <f t="shared" si="163"/>
        <v>0.1732776617954071</v>
      </c>
      <c r="I600" s="8"/>
      <c r="J600" s="2">
        <f t="shared" si="155"/>
        <v>0.39874739039665968</v>
      </c>
      <c r="K600" s="2">
        <f t="shared" si="156"/>
        <v>0.57202505219206679</v>
      </c>
      <c r="L600" s="2">
        <f t="shared" si="157"/>
        <v>2.9227557411273485E-2</v>
      </c>
      <c r="M600" s="2">
        <f t="shared" si="158"/>
        <v>1.0061396160665481E-16</v>
      </c>
      <c r="N600" s="1">
        <v>191</v>
      </c>
      <c r="O600" s="1">
        <v>274</v>
      </c>
      <c r="P600" s="1">
        <v>14</v>
      </c>
      <c r="W600" s="1">
        <v>0</v>
      </c>
      <c r="AG600" t="str">
        <f t="shared" si="166"/>
        <v>Steuben</v>
      </c>
      <c r="AH600" t="s">
        <v>257</v>
      </c>
      <c r="AI600">
        <v>2</v>
      </c>
      <c r="AK600" s="99">
        <v>23</v>
      </c>
      <c r="AL600" s="97">
        <v>29</v>
      </c>
      <c r="AM600" s="97">
        <v>195</v>
      </c>
      <c r="AN600" s="96">
        <v>74125</v>
      </c>
      <c r="AO600" s="96">
        <f t="shared" si="154"/>
        <v>23029</v>
      </c>
      <c r="AP600" t="s">
        <v>1274</v>
      </c>
      <c r="AQ600">
        <f t="shared" si="164"/>
        <v>2374125</v>
      </c>
    </row>
    <row r="601" spans="1:43" hidden="1" outlineLevel="1" x14ac:dyDescent="0.2">
      <c r="A601" t="s">
        <v>1066</v>
      </c>
      <c r="B601" s="9" t="s">
        <v>1073</v>
      </c>
      <c r="C601" s="1">
        <f t="shared" si="165"/>
        <v>128</v>
      </c>
      <c r="D601" s="7">
        <f t="shared" si="159"/>
        <v>2</v>
      </c>
      <c r="E601" s="7">
        <f t="shared" si="160"/>
        <v>1</v>
      </c>
      <c r="F601" s="7">
        <f t="shared" si="161"/>
        <v>3</v>
      </c>
      <c r="G601" s="1">
        <f t="shared" si="162"/>
        <v>19</v>
      </c>
      <c r="H601" s="2">
        <f t="shared" si="163"/>
        <v>0.1484375</v>
      </c>
      <c r="I601" s="8"/>
      <c r="J601" s="2">
        <f t="shared" si="155"/>
        <v>0.375</v>
      </c>
      <c r="K601" s="2">
        <f t="shared" si="156"/>
        <v>0.5234375</v>
      </c>
      <c r="L601" s="2">
        <f t="shared" si="157"/>
        <v>0.1015625</v>
      </c>
      <c r="M601" s="2">
        <f t="shared" si="158"/>
        <v>0</v>
      </c>
      <c r="N601" s="1">
        <v>48</v>
      </c>
      <c r="O601" s="1">
        <v>67</v>
      </c>
      <c r="P601" s="1">
        <v>13</v>
      </c>
      <c r="W601" s="1">
        <v>0</v>
      </c>
      <c r="AG601" t="str">
        <f t="shared" si="166"/>
        <v>Stockholm</v>
      </c>
      <c r="AH601" t="s">
        <v>872</v>
      </c>
      <c r="AI601">
        <v>2</v>
      </c>
      <c r="AK601" s="99">
        <v>23</v>
      </c>
      <c r="AL601" s="97">
        <v>3</v>
      </c>
      <c r="AM601" s="97">
        <v>300</v>
      </c>
      <c r="AN601" s="96">
        <v>74405</v>
      </c>
      <c r="AO601" s="96">
        <f t="shared" si="154"/>
        <v>23003</v>
      </c>
      <c r="AP601" t="s">
        <v>1274</v>
      </c>
      <c r="AQ601">
        <f t="shared" si="164"/>
        <v>2374405</v>
      </c>
    </row>
    <row r="602" spans="1:43" hidden="1" outlineLevel="1" x14ac:dyDescent="0.2">
      <c r="A602" t="s">
        <v>1906</v>
      </c>
      <c r="B602" s="9" t="s">
        <v>1073</v>
      </c>
      <c r="C602" s="1">
        <f t="shared" si="165"/>
        <v>894</v>
      </c>
      <c r="D602" s="7">
        <f t="shared" si="159"/>
        <v>1</v>
      </c>
      <c r="E602" s="7">
        <f t="shared" si="160"/>
        <v>2</v>
      </c>
      <c r="F602" s="7">
        <f t="shared" si="161"/>
        <v>3</v>
      </c>
      <c r="G602" s="1">
        <f t="shared" si="162"/>
        <v>54</v>
      </c>
      <c r="H602" s="2">
        <f t="shared" si="163"/>
        <v>6.0402684563758392E-2</v>
      </c>
      <c r="I602" s="8"/>
      <c r="J602" s="2">
        <f t="shared" si="155"/>
        <v>0.50335570469798663</v>
      </c>
      <c r="K602" s="2">
        <f t="shared" si="156"/>
        <v>0.44295302013422821</v>
      </c>
      <c r="L602" s="2">
        <f t="shared" si="157"/>
        <v>5.3691275167785234E-2</v>
      </c>
      <c r="M602" s="2">
        <f t="shared" si="158"/>
        <v>-7.6327832942979512E-17</v>
      </c>
      <c r="N602" s="1">
        <v>450</v>
      </c>
      <c r="O602" s="1">
        <v>396</v>
      </c>
      <c r="P602" s="1">
        <v>48</v>
      </c>
      <c r="W602" s="1">
        <v>0</v>
      </c>
      <c r="AG602" t="str">
        <f t="shared" si="166"/>
        <v>Stockton Springs</v>
      </c>
      <c r="AH602" t="s">
        <v>491</v>
      </c>
      <c r="AI602">
        <v>2</v>
      </c>
      <c r="AK602" s="99">
        <v>23</v>
      </c>
      <c r="AL602" s="97">
        <v>27</v>
      </c>
      <c r="AM602" s="97">
        <v>100</v>
      </c>
      <c r="AN602" s="96">
        <v>74475</v>
      </c>
      <c r="AO602" s="96">
        <f t="shared" si="154"/>
        <v>23027</v>
      </c>
      <c r="AP602" t="s">
        <v>1274</v>
      </c>
      <c r="AQ602">
        <f t="shared" si="164"/>
        <v>2374475</v>
      </c>
    </row>
    <row r="603" spans="1:43" hidden="1" outlineLevel="1" x14ac:dyDescent="0.2">
      <c r="A603" t="s">
        <v>1065</v>
      </c>
      <c r="B603" s="9" t="s">
        <v>1073</v>
      </c>
      <c r="C603" s="1">
        <f t="shared" si="165"/>
        <v>158</v>
      </c>
      <c r="D603" s="7">
        <f t="shared" si="159"/>
        <v>2</v>
      </c>
      <c r="E603" s="7">
        <f t="shared" si="160"/>
        <v>1</v>
      </c>
      <c r="F603" s="7">
        <f t="shared" si="161"/>
        <v>3</v>
      </c>
      <c r="G603" s="1">
        <f t="shared" si="162"/>
        <v>16</v>
      </c>
      <c r="H603" s="2">
        <f t="shared" si="163"/>
        <v>0.10126582278481013</v>
      </c>
      <c r="I603" s="8"/>
      <c r="J603" s="2">
        <f t="shared" si="155"/>
        <v>0.41772151898734178</v>
      </c>
      <c r="K603" s="2">
        <f t="shared" si="156"/>
        <v>0.51898734177215189</v>
      </c>
      <c r="L603" s="2">
        <f t="shared" si="157"/>
        <v>5.6962025316455694E-2</v>
      </c>
      <c r="M603" s="2">
        <f t="shared" si="158"/>
        <v>6.3291139240506389E-3</v>
      </c>
      <c r="N603" s="1">
        <v>66</v>
      </c>
      <c r="O603" s="1">
        <v>82</v>
      </c>
      <c r="P603" s="1">
        <v>9</v>
      </c>
      <c r="W603" s="1">
        <v>1</v>
      </c>
      <c r="AG603" t="str">
        <f t="shared" si="166"/>
        <v>Stoneham</v>
      </c>
      <c r="AH603" t="s">
        <v>976</v>
      </c>
      <c r="AI603">
        <v>2</v>
      </c>
      <c r="AK603" s="99">
        <v>23</v>
      </c>
      <c r="AL603" s="97">
        <v>17</v>
      </c>
      <c r="AM603" s="97">
        <v>140</v>
      </c>
      <c r="AN603" s="96">
        <v>74510</v>
      </c>
      <c r="AO603" s="96">
        <f t="shared" si="154"/>
        <v>23017</v>
      </c>
      <c r="AP603" t="s">
        <v>1274</v>
      </c>
      <c r="AQ603">
        <f t="shared" si="164"/>
        <v>2374510</v>
      </c>
    </row>
    <row r="604" spans="1:43" hidden="1" outlineLevel="1" x14ac:dyDescent="0.2">
      <c r="A604" t="s">
        <v>1625</v>
      </c>
      <c r="B604" s="9" t="s">
        <v>1073</v>
      </c>
      <c r="C604" s="1">
        <f t="shared" si="165"/>
        <v>509</v>
      </c>
      <c r="D604" s="7">
        <f t="shared" si="159"/>
        <v>1</v>
      </c>
      <c r="E604" s="7">
        <f t="shared" si="160"/>
        <v>2</v>
      </c>
      <c r="F604" s="7">
        <f t="shared" si="161"/>
        <v>3</v>
      </c>
      <c r="G604" s="1">
        <f t="shared" si="162"/>
        <v>158</v>
      </c>
      <c r="H604" s="2">
        <f t="shared" si="163"/>
        <v>0.31041257367387032</v>
      </c>
      <c r="I604" s="8"/>
      <c r="J604" s="2">
        <f t="shared" si="155"/>
        <v>0.63654223968565815</v>
      </c>
      <c r="K604" s="2">
        <f t="shared" si="156"/>
        <v>0.32612966601178783</v>
      </c>
      <c r="L604" s="2">
        <f t="shared" si="157"/>
        <v>3.732809430255403E-2</v>
      </c>
      <c r="M604" s="2">
        <f t="shared" si="158"/>
        <v>-1.3877787807814457E-17</v>
      </c>
      <c r="N604" s="1">
        <v>324</v>
      </c>
      <c r="O604" s="1">
        <v>166</v>
      </c>
      <c r="P604" s="1">
        <v>19</v>
      </c>
      <c r="W604" s="1">
        <v>0</v>
      </c>
      <c r="AG604" t="str">
        <f t="shared" si="166"/>
        <v>Stonington</v>
      </c>
      <c r="AH604" t="s">
        <v>682</v>
      </c>
      <c r="AI604">
        <v>2</v>
      </c>
      <c r="AK604" s="99">
        <v>23</v>
      </c>
      <c r="AL604" s="97">
        <v>9</v>
      </c>
      <c r="AM604" s="97">
        <v>145</v>
      </c>
      <c r="AN604" s="96">
        <v>74580</v>
      </c>
      <c r="AO604" s="96">
        <f t="shared" si="154"/>
        <v>23009</v>
      </c>
      <c r="AP604" t="s">
        <v>1274</v>
      </c>
      <c r="AQ604">
        <f t="shared" si="164"/>
        <v>2374580</v>
      </c>
    </row>
    <row r="605" spans="1:43" hidden="1" outlineLevel="1" x14ac:dyDescent="0.2">
      <c r="A605" t="s">
        <v>2160</v>
      </c>
      <c r="B605" s="9" t="s">
        <v>1073</v>
      </c>
      <c r="C605" s="1">
        <f t="shared" si="165"/>
        <v>191</v>
      </c>
      <c r="D605" s="7">
        <f t="shared" si="159"/>
        <v>1</v>
      </c>
      <c r="E605" s="7">
        <f t="shared" si="160"/>
        <v>2</v>
      </c>
      <c r="F605" s="7">
        <f t="shared" si="161"/>
        <v>3</v>
      </c>
      <c r="G605" s="1">
        <f t="shared" si="162"/>
        <v>42</v>
      </c>
      <c r="H605" s="2">
        <f t="shared" si="163"/>
        <v>0.21989528795811519</v>
      </c>
      <c r="I605" s="8"/>
      <c r="J605" s="2">
        <f t="shared" si="155"/>
        <v>0.59162303664921467</v>
      </c>
      <c r="K605" s="2">
        <f t="shared" si="156"/>
        <v>0.37172774869109948</v>
      </c>
      <c r="L605" s="2">
        <f t="shared" si="157"/>
        <v>3.6649214659685861E-2</v>
      </c>
      <c r="M605" s="2">
        <f t="shared" si="158"/>
        <v>-1.3877787807814457E-17</v>
      </c>
      <c r="N605" s="1">
        <v>113</v>
      </c>
      <c r="O605" s="1">
        <v>71</v>
      </c>
      <c r="P605" s="1">
        <v>7</v>
      </c>
      <c r="W605" s="1">
        <v>0</v>
      </c>
      <c r="AG605" t="str">
        <f t="shared" si="166"/>
        <v>Stow</v>
      </c>
      <c r="AH605" t="s">
        <v>976</v>
      </c>
      <c r="AI605">
        <v>2</v>
      </c>
      <c r="AK605" s="99">
        <v>23</v>
      </c>
      <c r="AL605" s="97">
        <v>17</v>
      </c>
      <c r="AM605" s="97">
        <v>145</v>
      </c>
      <c r="AN605" s="96">
        <v>74685</v>
      </c>
      <c r="AO605" s="96">
        <f t="shared" si="154"/>
        <v>23017</v>
      </c>
      <c r="AP605" t="s">
        <v>1274</v>
      </c>
      <c r="AQ605">
        <f t="shared" si="164"/>
        <v>2374685</v>
      </c>
    </row>
    <row r="606" spans="1:43" hidden="1" outlineLevel="1" x14ac:dyDescent="0.2">
      <c r="A606" t="s">
        <v>1341</v>
      </c>
      <c r="B606" s="9" t="s">
        <v>1073</v>
      </c>
      <c r="C606" s="1">
        <f t="shared" si="165"/>
        <v>632</v>
      </c>
      <c r="D606" s="7">
        <f t="shared" si="159"/>
        <v>2</v>
      </c>
      <c r="E606" s="7">
        <f t="shared" si="160"/>
        <v>1</v>
      </c>
      <c r="F606" s="7">
        <f t="shared" si="161"/>
        <v>3</v>
      </c>
      <c r="G606" s="1">
        <f t="shared" si="162"/>
        <v>99</v>
      </c>
      <c r="H606" s="2">
        <f t="shared" si="163"/>
        <v>0.15664556962025317</v>
      </c>
      <c r="I606" s="8"/>
      <c r="J606" s="2">
        <f t="shared" si="155"/>
        <v>0.39556962025316456</v>
      </c>
      <c r="K606" s="2">
        <f t="shared" si="156"/>
        <v>0.55221518987341767</v>
      </c>
      <c r="L606" s="2">
        <f t="shared" si="157"/>
        <v>5.2215189873417722E-2</v>
      </c>
      <c r="M606" s="2">
        <f t="shared" si="158"/>
        <v>5.5511151231257827E-17</v>
      </c>
      <c r="N606" s="1">
        <v>250</v>
      </c>
      <c r="O606" s="1">
        <v>349</v>
      </c>
      <c r="P606" s="1">
        <v>33</v>
      </c>
      <c r="W606" s="1">
        <v>0</v>
      </c>
      <c r="AG606" t="str">
        <f t="shared" si="166"/>
        <v>Strong</v>
      </c>
      <c r="AH606" t="s">
        <v>1440</v>
      </c>
      <c r="AI606">
        <v>2</v>
      </c>
      <c r="AK606" s="99">
        <v>23</v>
      </c>
      <c r="AL606" s="97">
        <v>7</v>
      </c>
      <c r="AM606" s="97">
        <v>90</v>
      </c>
      <c r="AN606" s="96">
        <v>74825</v>
      </c>
      <c r="AO606" s="96">
        <f t="shared" si="154"/>
        <v>23007</v>
      </c>
      <c r="AP606" t="s">
        <v>1274</v>
      </c>
      <c r="AQ606">
        <f t="shared" si="164"/>
        <v>2374825</v>
      </c>
    </row>
    <row r="607" spans="1:43" hidden="1" outlineLevel="1" x14ac:dyDescent="0.2">
      <c r="A607" t="s">
        <v>647</v>
      </c>
      <c r="B607" s="9" t="s">
        <v>1073</v>
      </c>
      <c r="C607" s="1">
        <f t="shared" si="165"/>
        <v>555</v>
      </c>
      <c r="D607" s="7">
        <f t="shared" si="159"/>
        <v>1</v>
      </c>
      <c r="E607" s="7">
        <f t="shared" si="160"/>
        <v>2</v>
      </c>
      <c r="F607" s="7">
        <f t="shared" si="161"/>
        <v>3</v>
      </c>
      <c r="G607" s="1">
        <f t="shared" si="162"/>
        <v>26</v>
      </c>
      <c r="H607" s="2">
        <f t="shared" si="163"/>
        <v>4.6846846846846847E-2</v>
      </c>
      <c r="I607" s="8"/>
      <c r="J607" s="2">
        <f t="shared" si="155"/>
        <v>0.4936936936936937</v>
      </c>
      <c r="K607" s="2">
        <f t="shared" si="156"/>
        <v>0.44684684684684683</v>
      </c>
      <c r="L607" s="2">
        <f t="shared" si="157"/>
        <v>5.9459459459459463E-2</v>
      </c>
      <c r="M607" s="2">
        <f t="shared" si="158"/>
        <v>-5.5511151231257827E-17</v>
      </c>
      <c r="N607" s="1">
        <v>274</v>
      </c>
      <c r="O607" s="1">
        <v>248</v>
      </c>
      <c r="P607" s="1">
        <v>33</v>
      </c>
      <c r="W607" s="1">
        <v>0</v>
      </c>
      <c r="AG607" t="str">
        <f t="shared" si="166"/>
        <v>Sullivan</v>
      </c>
      <c r="AH607" t="s">
        <v>682</v>
      </c>
      <c r="AI607">
        <v>2</v>
      </c>
      <c r="AK607" s="99">
        <v>23</v>
      </c>
      <c r="AL607" s="97">
        <v>9</v>
      </c>
      <c r="AM607" s="97">
        <v>150</v>
      </c>
      <c r="AN607" s="96">
        <v>74965</v>
      </c>
      <c r="AO607" s="96">
        <f t="shared" si="154"/>
        <v>23009</v>
      </c>
      <c r="AP607" t="s">
        <v>1274</v>
      </c>
      <c r="AQ607">
        <f t="shared" si="164"/>
        <v>2374965</v>
      </c>
    </row>
    <row r="608" spans="1:43" hidden="1" outlineLevel="1" x14ac:dyDescent="0.2">
      <c r="A608" t="s">
        <v>2642</v>
      </c>
      <c r="B608" s="9" t="s">
        <v>1073</v>
      </c>
      <c r="C608" s="1">
        <f t="shared" si="165"/>
        <v>447</v>
      </c>
      <c r="D608" s="7">
        <f t="shared" si="159"/>
        <v>2</v>
      </c>
      <c r="E608" s="7">
        <f t="shared" si="160"/>
        <v>1</v>
      </c>
      <c r="F608" s="7">
        <f t="shared" si="161"/>
        <v>3</v>
      </c>
      <c r="G608" s="1">
        <f t="shared" si="162"/>
        <v>69</v>
      </c>
      <c r="H608" s="2">
        <f t="shared" si="163"/>
        <v>0.15436241610738255</v>
      </c>
      <c r="I608" s="8"/>
      <c r="J608" s="2">
        <f t="shared" si="155"/>
        <v>0.29977628635346754</v>
      </c>
      <c r="K608" s="2">
        <f t="shared" si="156"/>
        <v>0.45413870246085009</v>
      </c>
      <c r="L608" s="2">
        <f t="shared" si="157"/>
        <v>0.24608501118568232</v>
      </c>
      <c r="M608" s="2">
        <f t="shared" si="158"/>
        <v>5.5511151231257827E-17</v>
      </c>
      <c r="N608" s="1">
        <v>134</v>
      </c>
      <c r="O608" s="1">
        <v>203</v>
      </c>
      <c r="P608" s="1">
        <v>110</v>
      </c>
      <c r="W608" s="1">
        <v>0</v>
      </c>
      <c r="AG608" t="str">
        <f t="shared" si="166"/>
        <v>Sumner</v>
      </c>
      <c r="AH608" t="s">
        <v>976</v>
      </c>
      <c r="AI608">
        <v>2</v>
      </c>
      <c r="AK608" s="99">
        <v>23</v>
      </c>
      <c r="AL608" s="97">
        <v>17</v>
      </c>
      <c r="AM608" s="97">
        <v>150</v>
      </c>
      <c r="AN608" s="96">
        <v>75035</v>
      </c>
      <c r="AO608" s="96">
        <f t="shared" si="154"/>
        <v>23017</v>
      </c>
      <c r="AP608" t="s">
        <v>1274</v>
      </c>
      <c r="AQ608">
        <f t="shared" si="164"/>
        <v>2375035</v>
      </c>
    </row>
    <row r="609" spans="1:43" hidden="1" outlineLevel="1" x14ac:dyDescent="0.2">
      <c r="A609" t="s">
        <v>2279</v>
      </c>
      <c r="B609" s="9" t="s">
        <v>1073</v>
      </c>
      <c r="C609" s="1">
        <f t="shared" si="165"/>
        <v>897</v>
      </c>
      <c r="D609" s="7">
        <f t="shared" si="159"/>
        <v>1</v>
      </c>
      <c r="E609" s="7">
        <f t="shared" si="160"/>
        <v>2</v>
      </c>
      <c r="F609" s="7">
        <f t="shared" si="161"/>
        <v>3</v>
      </c>
      <c r="G609" s="1">
        <f t="shared" si="162"/>
        <v>136</v>
      </c>
      <c r="H609" s="2">
        <f t="shared" si="163"/>
        <v>0.1516164994425864</v>
      </c>
      <c r="I609" s="8"/>
      <c r="J609" s="2">
        <f t="shared" si="155"/>
        <v>0.55406911928651059</v>
      </c>
      <c r="K609" s="2">
        <f t="shared" si="156"/>
        <v>0.40245261984392416</v>
      </c>
      <c r="L609" s="2">
        <f t="shared" si="157"/>
        <v>4.3478260869565216E-2</v>
      </c>
      <c r="M609" s="2">
        <f t="shared" si="158"/>
        <v>2.7755575615628914E-17</v>
      </c>
      <c r="N609" s="1">
        <v>497</v>
      </c>
      <c r="O609" s="1">
        <v>361</v>
      </c>
      <c r="P609" s="1">
        <v>39</v>
      </c>
      <c r="W609" s="1">
        <v>0</v>
      </c>
      <c r="AG609" t="str">
        <f t="shared" si="166"/>
        <v>Surry</v>
      </c>
      <c r="AH609" t="s">
        <v>682</v>
      </c>
      <c r="AI609">
        <v>2</v>
      </c>
      <c r="AK609" s="99">
        <v>23</v>
      </c>
      <c r="AL609" s="97">
        <v>9</v>
      </c>
      <c r="AM609" s="97">
        <v>155</v>
      </c>
      <c r="AN609" s="96">
        <v>75280</v>
      </c>
      <c r="AO609" s="96">
        <f t="shared" si="154"/>
        <v>23009</v>
      </c>
      <c r="AP609" t="s">
        <v>1274</v>
      </c>
      <c r="AQ609">
        <f t="shared" si="164"/>
        <v>2375280</v>
      </c>
    </row>
    <row r="610" spans="1:43" hidden="1" outlineLevel="1" x14ac:dyDescent="0.2">
      <c r="A610" t="s">
        <v>1025</v>
      </c>
      <c r="B610" s="9" t="s">
        <v>1073</v>
      </c>
      <c r="C610" s="1">
        <f t="shared" si="165"/>
        <v>205</v>
      </c>
      <c r="D610" s="7">
        <f t="shared" si="159"/>
        <v>2</v>
      </c>
      <c r="E610" s="7">
        <f t="shared" si="160"/>
        <v>1</v>
      </c>
      <c r="F610" s="7">
        <f t="shared" si="161"/>
        <v>3</v>
      </c>
      <c r="G610" s="1">
        <f t="shared" si="162"/>
        <v>25</v>
      </c>
      <c r="H610" s="2">
        <f t="shared" si="163"/>
        <v>0.12195121951219512</v>
      </c>
      <c r="I610" s="8"/>
      <c r="J610" s="2">
        <f t="shared" si="155"/>
        <v>0.40487804878048783</v>
      </c>
      <c r="K610" s="2">
        <f t="shared" si="156"/>
        <v>0.52682926829268295</v>
      </c>
      <c r="L610" s="2">
        <f t="shared" si="157"/>
        <v>6.8292682926829273E-2</v>
      </c>
      <c r="M610" s="2">
        <f t="shared" si="158"/>
        <v>-5.5511151231257827E-17</v>
      </c>
      <c r="N610" s="1">
        <v>83</v>
      </c>
      <c r="O610" s="1">
        <v>108</v>
      </c>
      <c r="P610" s="1">
        <v>14</v>
      </c>
      <c r="W610" s="1">
        <v>0</v>
      </c>
      <c r="AG610" t="str">
        <f t="shared" si="166"/>
        <v>Swan's Island</v>
      </c>
      <c r="AH610" t="s">
        <v>682</v>
      </c>
      <c r="AI610">
        <v>2</v>
      </c>
      <c r="AK610" s="99">
        <v>23</v>
      </c>
      <c r="AL610" s="97">
        <v>9</v>
      </c>
      <c r="AM610" s="97">
        <v>160</v>
      </c>
      <c r="AN610" s="96">
        <v>75455</v>
      </c>
      <c r="AO610" s="96">
        <f t="shared" si="154"/>
        <v>23009</v>
      </c>
      <c r="AP610" t="s">
        <v>1274</v>
      </c>
      <c r="AQ610">
        <f t="shared" si="164"/>
        <v>2375455</v>
      </c>
    </row>
    <row r="611" spans="1:43" hidden="1" outlineLevel="1" x14ac:dyDescent="0.2">
      <c r="A611" t="s">
        <v>1026</v>
      </c>
      <c r="B611" s="9" t="s">
        <v>1073</v>
      </c>
      <c r="C611" s="1">
        <f t="shared" si="165"/>
        <v>683</v>
      </c>
      <c r="D611" s="7">
        <f t="shared" si="159"/>
        <v>2</v>
      </c>
      <c r="E611" s="7">
        <f t="shared" si="160"/>
        <v>1</v>
      </c>
      <c r="F611" s="7">
        <f t="shared" si="161"/>
        <v>3</v>
      </c>
      <c r="G611" s="1">
        <f t="shared" si="162"/>
        <v>83</v>
      </c>
      <c r="H611" s="2">
        <f t="shared" si="163"/>
        <v>0.12152269399707175</v>
      </c>
      <c r="I611" s="8"/>
      <c r="J611" s="2">
        <f t="shared" si="155"/>
        <v>0.40702781844802344</v>
      </c>
      <c r="K611" s="2">
        <f t="shared" si="156"/>
        <v>0.52855051244509521</v>
      </c>
      <c r="L611" s="2">
        <f t="shared" si="157"/>
        <v>6.4421669106881407E-2</v>
      </c>
      <c r="M611" s="2">
        <f t="shared" si="158"/>
        <v>0</v>
      </c>
      <c r="N611" s="1">
        <v>278</v>
      </c>
      <c r="O611" s="1">
        <v>361</v>
      </c>
      <c r="P611" s="1">
        <v>44</v>
      </c>
      <c r="W611" s="1">
        <v>0</v>
      </c>
      <c r="AG611" t="str">
        <f t="shared" si="166"/>
        <v>Swanville</v>
      </c>
      <c r="AH611" t="s">
        <v>491</v>
      </c>
      <c r="AI611">
        <v>2</v>
      </c>
      <c r="AK611" s="99">
        <v>23</v>
      </c>
      <c r="AL611" s="97">
        <v>27</v>
      </c>
      <c r="AM611" s="97">
        <v>105</v>
      </c>
      <c r="AN611" s="96">
        <v>75525</v>
      </c>
      <c r="AO611" s="96">
        <f t="shared" si="154"/>
        <v>23027</v>
      </c>
      <c r="AP611" t="s">
        <v>1274</v>
      </c>
      <c r="AQ611">
        <f t="shared" si="164"/>
        <v>2375525</v>
      </c>
    </row>
    <row r="612" spans="1:43" hidden="1" outlineLevel="1" x14ac:dyDescent="0.2">
      <c r="A612" t="s">
        <v>1027</v>
      </c>
      <c r="B612" s="9" t="s">
        <v>1073</v>
      </c>
      <c r="C612" s="1">
        <f t="shared" si="165"/>
        <v>213</v>
      </c>
      <c r="D612" s="7">
        <f t="shared" si="159"/>
        <v>1</v>
      </c>
      <c r="E612" s="7">
        <f t="shared" si="160"/>
        <v>2</v>
      </c>
      <c r="F612" s="7">
        <f t="shared" si="161"/>
        <v>3</v>
      </c>
      <c r="G612" s="1">
        <f t="shared" si="162"/>
        <v>6</v>
      </c>
      <c r="H612" s="2">
        <f t="shared" si="163"/>
        <v>2.8169014084507043E-2</v>
      </c>
      <c r="I612" s="8"/>
      <c r="J612" s="2">
        <f t="shared" si="155"/>
        <v>0.46948356807511737</v>
      </c>
      <c r="K612" s="2">
        <f t="shared" si="156"/>
        <v>0.44131455399061031</v>
      </c>
      <c r="L612" s="2">
        <f t="shared" si="157"/>
        <v>8.9201877934272297E-2</v>
      </c>
      <c r="M612" s="2">
        <f t="shared" si="158"/>
        <v>1.3877787807814457E-17</v>
      </c>
      <c r="N612" s="1">
        <v>100</v>
      </c>
      <c r="O612" s="1">
        <v>94</v>
      </c>
      <c r="P612" s="1">
        <v>19</v>
      </c>
      <c r="W612" s="1">
        <v>0</v>
      </c>
      <c r="AG612" t="str">
        <f t="shared" si="166"/>
        <v>Sweden</v>
      </c>
      <c r="AH612" t="s">
        <v>976</v>
      </c>
      <c r="AI612">
        <v>2</v>
      </c>
      <c r="AK612" s="99">
        <v>23</v>
      </c>
      <c r="AL612" s="97">
        <v>17</v>
      </c>
      <c r="AM612" s="97">
        <v>155</v>
      </c>
      <c r="AN612" s="96">
        <v>75595</v>
      </c>
      <c r="AO612" s="96">
        <f t="shared" si="154"/>
        <v>23017</v>
      </c>
      <c r="AP612" t="s">
        <v>1274</v>
      </c>
      <c r="AQ612">
        <f t="shared" si="164"/>
        <v>2375595</v>
      </c>
    </row>
    <row r="613" spans="1:43" hidden="1" outlineLevel="1" x14ac:dyDescent="0.2">
      <c r="A613" t="s">
        <v>2186</v>
      </c>
      <c r="B613" s="9" t="s">
        <v>1073</v>
      </c>
      <c r="C613" s="1">
        <f t="shared" si="165"/>
        <v>5</v>
      </c>
      <c r="D613" s="7">
        <f t="shared" si="159"/>
        <v>1</v>
      </c>
      <c r="E613" s="7">
        <f t="shared" si="160"/>
        <v>2</v>
      </c>
      <c r="F613" s="7">
        <f t="shared" si="161"/>
        <v>0</v>
      </c>
      <c r="G613" s="1">
        <f t="shared" si="162"/>
        <v>1</v>
      </c>
      <c r="H613" s="2">
        <f t="shared" si="163"/>
        <v>0.2</v>
      </c>
      <c r="I613" s="8"/>
      <c r="J613" s="2">
        <f t="shared" si="155"/>
        <v>0.6</v>
      </c>
      <c r="K613" s="2">
        <f t="shared" si="156"/>
        <v>0.4</v>
      </c>
      <c r="L613" s="2">
        <f t="shared" si="157"/>
        <v>0</v>
      </c>
      <c r="M613" s="2">
        <f t="shared" si="158"/>
        <v>0</v>
      </c>
      <c r="N613" s="1">
        <v>3</v>
      </c>
      <c r="O613" s="1">
        <v>2</v>
      </c>
      <c r="P613" s="1">
        <v>0</v>
      </c>
      <c r="W613" s="1">
        <v>0</v>
      </c>
      <c r="AG613" t="str">
        <f>A613</f>
        <v>T3 ND</v>
      </c>
      <c r="AH613" t="s">
        <v>682</v>
      </c>
      <c r="AI613">
        <v>2</v>
      </c>
      <c r="AK613" s="99">
        <v>23</v>
      </c>
      <c r="AL613" s="97">
        <v>9</v>
      </c>
      <c r="AN613" s="96">
        <v>75630</v>
      </c>
      <c r="AO613" s="96">
        <f t="shared" si="154"/>
        <v>23009</v>
      </c>
      <c r="AP613" t="s">
        <v>408</v>
      </c>
      <c r="AQ613">
        <f t="shared" si="164"/>
        <v>2375630</v>
      </c>
    </row>
    <row r="614" spans="1:43" hidden="1" outlineLevel="1" x14ac:dyDescent="0.2">
      <c r="A614" t="s">
        <v>2726</v>
      </c>
      <c r="B614" s="9" t="s">
        <v>1073</v>
      </c>
      <c r="C614" s="1">
        <f t="shared" ref="C614:C617" si="167">SUM(N614:AE614)</f>
        <v>1</v>
      </c>
      <c r="D614" s="7">
        <f t="shared" ref="D614:D617" si="168">RANK(N614,(N614:AE614))</f>
        <v>1</v>
      </c>
      <c r="E614" s="7">
        <f t="shared" ref="E614:E617" si="169">RANK(O614,(N614:AE614))</f>
        <v>2</v>
      </c>
      <c r="F614" s="7">
        <f t="shared" ref="F614:F617" si="170">IF(P614&gt;0,RANK(P614,(N614:AE614)),0)</f>
        <v>0</v>
      </c>
      <c r="G614" s="1">
        <f t="shared" ref="G614:G617" si="171">MAX(N614:P614)-LARGE(N614:P614,2)</f>
        <v>1</v>
      </c>
      <c r="H614" s="2">
        <f t="shared" ref="H614:H617" si="172">G614/C614</f>
        <v>1</v>
      </c>
      <c r="I614" s="8"/>
      <c r="J614" s="2">
        <f t="shared" ref="J614:J617" si="173">IF(C614=0,"-",N614/C614)</f>
        <v>1</v>
      </c>
      <c r="K614" s="2">
        <f t="shared" ref="K614:K617" si="174">IF(C614=0,"-",O614/C614)</f>
        <v>0</v>
      </c>
      <c r="L614" s="2">
        <f t="shared" ref="L614:L617" si="175">IF(C614=0,"-",P614/C614)</f>
        <v>0</v>
      </c>
      <c r="M614" s="2">
        <f t="shared" ref="M614:M617" si="176">IF(C614=0,"-",(1-J614-K614-L614))</f>
        <v>0</v>
      </c>
      <c r="N614" s="1">
        <v>1</v>
      </c>
      <c r="O614" s="1">
        <v>0</v>
      </c>
      <c r="P614" s="1">
        <v>0</v>
      </c>
      <c r="W614" s="1">
        <v>0</v>
      </c>
      <c r="AG614" t="str">
        <f t="shared" ref="AG614:AG621" si="177">A614</f>
        <v>T4 R3 WELS</v>
      </c>
      <c r="AH614" t="s">
        <v>872</v>
      </c>
      <c r="AI614">
        <v>2</v>
      </c>
      <c r="AK614" s="99">
        <v>23</v>
      </c>
      <c r="AL614" s="97">
        <v>3</v>
      </c>
      <c r="AN614" s="96">
        <v>90403</v>
      </c>
      <c r="AO614" s="96">
        <f t="shared" si="154"/>
        <v>23003</v>
      </c>
      <c r="AP614" t="s">
        <v>408</v>
      </c>
      <c r="AQ614">
        <f t="shared" si="164"/>
        <v>2390403</v>
      </c>
    </row>
    <row r="615" spans="1:43" hidden="1" outlineLevel="1" x14ac:dyDescent="0.2">
      <c r="A615" t="s">
        <v>2725</v>
      </c>
      <c r="B615" s="9" t="s">
        <v>1073</v>
      </c>
      <c r="C615" s="1">
        <f t="shared" si="167"/>
        <v>5</v>
      </c>
      <c r="D615" s="7">
        <f t="shared" si="168"/>
        <v>1</v>
      </c>
      <c r="E615" s="7">
        <f t="shared" si="169"/>
        <v>1</v>
      </c>
      <c r="F615" s="7">
        <f t="shared" si="170"/>
        <v>3</v>
      </c>
      <c r="G615" s="1">
        <f t="shared" si="171"/>
        <v>0</v>
      </c>
      <c r="H615" s="2">
        <f t="shared" si="172"/>
        <v>0</v>
      </c>
      <c r="I615" s="8"/>
      <c r="J615" s="2">
        <f t="shared" si="173"/>
        <v>0.4</v>
      </c>
      <c r="K615" s="2">
        <f t="shared" si="174"/>
        <v>0.4</v>
      </c>
      <c r="L615" s="2">
        <f t="shared" si="175"/>
        <v>0.2</v>
      </c>
      <c r="M615" s="2">
        <f t="shared" si="176"/>
        <v>-5.5511151231257827E-17</v>
      </c>
      <c r="N615" s="1">
        <v>2</v>
      </c>
      <c r="O615" s="1">
        <v>2</v>
      </c>
      <c r="P615" s="1">
        <v>1</v>
      </c>
      <c r="W615" s="1">
        <v>0</v>
      </c>
      <c r="AG615" t="str">
        <f t="shared" si="177"/>
        <v>T7 SD</v>
      </c>
      <c r="AH615" t="s">
        <v>682</v>
      </c>
      <c r="AI615">
        <v>2</v>
      </c>
      <c r="AK615" s="99">
        <v>23</v>
      </c>
      <c r="AL615" s="97">
        <v>9</v>
      </c>
      <c r="AN615" s="96">
        <v>75670</v>
      </c>
      <c r="AO615" s="96">
        <f t="shared" ref="AO615:AO617" si="178">AK615*1000+AL615</f>
        <v>23009</v>
      </c>
      <c r="AP615" t="s">
        <v>408</v>
      </c>
      <c r="AQ615">
        <f t="shared" si="164"/>
        <v>2375670</v>
      </c>
    </row>
    <row r="616" spans="1:43" hidden="1" outlineLevel="1" x14ac:dyDescent="0.2">
      <c r="A616" t="s">
        <v>2732</v>
      </c>
      <c r="B616" s="9" t="s">
        <v>1073</v>
      </c>
      <c r="C616" s="1">
        <f t="shared" si="167"/>
        <v>10</v>
      </c>
      <c r="D616" s="7">
        <f t="shared" si="168"/>
        <v>2</v>
      </c>
      <c r="E616" s="7">
        <f t="shared" si="169"/>
        <v>1</v>
      </c>
      <c r="F616" s="7">
        <f t="shared" si="170"/>
        <v>3</v>
      </c>
      <c r="G616" s="1">
        <f t="shared" si="171"/>
        <v>5</v>
      </c>
      <c r="H616" s="2">
        <f t="shared" si="172"/>
        <v>0.5</v>
      </c>
      <c r="I616" s="8"/>
      <c r="J616" s="2">
        <f t="shared" si="173"/>
        <v>0.2</v>
      </c>
      <c r="K616" s="2">
        <f t="shared" si="174"/>
        <v>0.7</v>
      </c>
      <c r="L616" s="2">
        <f t="shared" si="175"/>
        <v>0.1</v>
      </c>
      <c r="M616" s="2">
        <f t="shared" si="176"/>
        <v>8.3266726846886741E-17</v>
      </c>
      <c r="N616" s="1">
        <v>2</v>
      </c>
      <c r="O616" s="1">
        <v>7</v>
      </c>
      <c r="P616" s="1">
        <v>1</v>
      </c>
      <c r="W616" s="1">
        <v>0</v>
      </c>
      <c r="AG616" t="str">
        <f t="shared" si="177"/>
        <v>T10 SD</v>
      </c>
      <c r="AH616" t="s">
        <v>682</v>
      </c>
      <c r="AI616">
        <v>2</v>
      </c>
      <c r="AK616" s="99">
        <v>23</v>
      </c>
      <c r="AL616" s="97">
        <v>9</v>
      </c>
      <c r="AN616" s="96">
        <v>93010</v>
      </c>
      <c r="AO616" s="96">
        <f t="shared" si="178"/>
        <v>23009</v>
      </c>
      <c r="AP616" t="s">
        <v>408</v>
      </c>
      <c r="AQ616">
        <f t="shared" si="164"/>
        <v>2393010</v>
      </c>
    </row>
    <row r="617" spans="1:43" hidden="1" outlineLevel="1" x14ac:dyDescent="0.2">
      <c r="A617" t="s">
        <v>2733</v>
      </c>
      <c r="B617" s="9" t="s">
        <v>1073</v>
      </c>
      <c r="C617" s="1">
        <f t="shared" si="167"/>
        <v>15</v>
      </c>
      <c r="D617" s="7">
        <f t="shared" si="168"/>
        <v>2</v>
      </c>
      <c r="E617" s="7">
        <f t="shared" si="169"/>
        <v>1</v>
      </c>
      <c r="F617" s="7">
        <f t="shared" si="170"/>
        <v>0</v>
      </c>
      <c r="G617" s="1">
        <f t="shared" si="171"/>
        <v>3</v>
      </c>
      <c r="H617" s="2">
        <f t="shared" si="172"/>
        <v>0.2</v>
      </c>
      <c r="I617" s="8"/>
      <c r="J617" s="2">
        <f t="shared" si="173"/>
        <v>0.4</v>
      </c>
      <c r="K617" s="2">
        <f t="shared" si="174"/>
        <v>0.6</v>
      </c>
      <c r="L617" s="2">
        <f t="shared" si="175"/>
        <v>0</v>
      </c>
      <c r="M617" s="2">
        <f t="shared" si="176"/>
        <v>0</v>
      </c>
      <c r="N617" s="1">
        <v>6</v>
      </c>
      <c r="O617" s="1">
        <v>9</v>
      </c>
      <c r="P617" s="1">
        <v>0</v>
      </c>
      <c r="W617" s="1">
        <v>0</v>
      </c>
      <c r="AG617" t="str">
        <f t="shared" si="177"/>
        <v>T11 R4 WELS</v>
      </c>
      <c r="AH617" t="s">
        <v>872</v>
      </c>
      <c r="AI617">
        <v>2</v>
      </c>
      <c r="AK617" s="99">
        <v>23</v>
      </c>
      <c r="AL617" s="97">
        <v>3</v>
      </c>
      <c r="AN617" s="96">
        <v>91104</v>
      </c>
      <c r="AO617" s="96">
        <f t="shared" si="178"/>
        <v>23003</v>
      </c>
      <c r="AP617" t="s">
        <v>408</v>
      </c>
      <c r="AQ617">
        <f t="shared" si="164"/>
        <v>2391104</v>
      </c>
    </row>
    <row r="618" spans="1:43" hidden="1" outlineLevel="1" x14ac:dyDescent="0.2">
      <c r="A618" t="s">
        <v>2735</v>
      </c>
      <c r="B618" s="9" t="s">
        <v>1073</v>
      </c>
      <c r="C618" s="1">
        <f>SUM(N618:AE618)</f>
        <v>6</v>
      </c>
      <c r="D618" s="7">
        <f>RANK(N618,(N618:AE618))</f>
        <v>2</v>
      </c>
      <c r="E618" s="7">
        <f>RANK(O618,(N618:AE618))</f>
        <v>1</v>
      </c>
      <c r="F618" s="7">
        <f>IF(P618&gt;0,RANK(P618,(N618:AE618)),0)</f>
        <v>0</v>
      </c>
      <c r="G618" s="1">
        <f>MAX(N618:P618)-LARGE(N618:P618,2)</f>
        <v>6</v>
      </c>
      <c r="H618" s="2">
        <f>G618/C618</f>
        <v>1</v>
      </c>
      <c r="I618" s="8"/>
      <c r="J618" s="2">
        <f>IF(C618=0,"-",N618/C618)</f>
        <v>0</v>
      </c>
      <c r="K618" s="2">
        <f>IF(C618=0,"-",O618/C618)</f>
        <v>1</v>
      </c>
      <c r="L618" s="2">
        <f>IF(C618=0,"-",P618/C618)</f>
        <v>0</v>
      </c>
      <c r="M618" s="2">
        <f>IF(C618=0,"-",(1-J618-K618-L618))</f>
        <v>0</v>
      </c>
      <c r="N618" s="1">
        <v>0</v>
      </c>
      <c r="O618" s="1">
        <v>6</v>
      </c>
      <c r="P618" s="1">
        <v>0</v>
      </c>
      <c r="W618" s="1">
        <v>0</v>
      </c>
      <c r="AG618" t="str">
        <f t="shared" si="177"/>
        <v>T15 R6 WELS</v>
      </c>
      <c r="AH618" t="s">
        <v>872</v>
      </c>
      <c r="AI618">
        <v>2</v>
      </c>
      <c r="AK618" s="99">
        <v>23</v>
      </c>
      <c r="AL618" s="97">
        <v>3</v>
      </c>
      <c r="AN618" s="96">
        <v>91506</v>
      </c>
      <c r="AO618" s="96">
        <f>AK618*1000+AL618</f>
        <v>23003</v>
      </c>
      <c r="AP618" t="s">
        <v>408</v>
      </c>
      <c r="AQ618">
        <f>AK618*100000+AN618</f>
        <v>2391506</v>
      </c>
    </row>
    <row r="619" spans="1:43" hidden="1" outlineLevel="1" x14ac:dyDescent="0.2">
      <c r="A619" s="35" t="s">
        <v>3268</v>
      </c>
      <c r="B619" s="9" t="s">
        <v>1073</v>
      </c>
      <c r="C619" s="1">
        <f t="shared" ref="C619:C623" si="179">SUM(N619:AE619)</f>
        <v>15</v>
      </c>
      <c r="D619" s="7">
        <f t="shared" ref="D619:D623" si="180">RANK(N619,(N619:AE619))</f>
        <v>2</v>
      </c>
      <c r="E619" s="7">
        <f t="shared" ref="E619:E623" si="181">RANK(O619,(N619:AE619))</f>
        <v>1</v>
      </c>
      <c r="F619" s="7">
        <f t="shared" ref="F619:F623" si="182">IF(P619&gt;0,RANK(P619,(N619:AE619)),0)</f>
        <v>3</v>
      </c>
      <c r="G619" s="1">
        <f t="shared" ref="G619:G623" si="183">MAX(N619:P619)-LARGE(N619:P619,2)</f>
        <v>1</v>
      </c>
      <c r="H619" s="2">
        <f t="shared" ref="H619:H623" si="184">G619/C619</f>
        <v>6.6666666666666666E-2</v>
      </c>
      <c r="I619" s="8"/>
      <c r="J619" s="2">
        <f t="shared" ref="J619:J623" si="185">IF(C619=0,"-",N619/C619)</f>
        <v>0.4</v>
      </c>
      <c r="K619" s="2">
        <f t="shared" ref="K619:K623" si="186">IF(C619=0,"-",O619/C619)</f>
        <v>0.46666666666666667</v>
      </c>
      <c r="L619" s="2">
        <f t="shared" ref="L619:L623" si="187">IF(C619=0,"-",P619/C619)</f>
        <v>0.13333333333333333</v>
      </c>
      <c r="M619" s="2">
        <f t="shared" ref="M619:M623" si="188">IF(C619=0,"-",(1-J619-K619-L619))</f>
        <v>-2.7755575615628914E-17</v>
      </c>
      <c r="N619" s="1">
        <v>6</v>
      </c>
      <c r="O619" s="1">
        <v>7</v>
      </c>
      <c r="P619" s="1">
        <v>2</v>
      </c>
      <c r="W619" s="1">
        <v>0</v>
      </c>
      <c r="AG619" t="str">
        <f t="shared" si="177"/>
        <v>T17 R3 Van Buren Cove</v>
      </c>
      <c r="AH619" t="s">
        <v>872</v>
      </c>
      <c r="AI619">
        <v>2</v>
      </c>
      <c r="AK619" s="99">
        <v>23</v>
      </c>
      <c r="AL619" s="97">
        <v>3</v>
      </c>
      <c r="AN619" s="133">
        <v>91703</v>
      </c>
      <c r="AO619" s="96">
        <f t="shared" ref="AO619:AO621" si="189">AK619*1000+AL619</f>
        <v>23003</v>
      </c>
      <c r="AP619" t="s">
        <v>408</v>
      </c>
      <c r="AQ619">
        <f t="shared" ref="AQ619:AQ621" si="190">AK619*100000+AN619</f>
        <v>2391703</v>
      </c>
    </row>
    <row r="620" spans="1:43" hidden="1" outlineLevel="1" x14ac:dyDescent="0.2">
      <c r="A620" s="35" t="s">
        <v>2736</v>
      </c>
      <c r="B620" s="9" t="s">
        <v>1073</v>
      </c>
      <c r="C620" s="1">
        <f t="shared" si="179"/>
        <v>5</v>
      </c>
      <c r="D620" s="7">
        <f t="shared" si="180"/>
        <v>1</v>
      </c>
      <c r="E620" s="7">
        <f t="shared" si="181"/>
        <v>2</v>
      </c>
      <c r="F620" s="7">
        <f t="shared" si="182"/>
        <v>0</v>
      </c>
      <c r="G620" s="1">
        <f t="shared" si="183"/>
        <v>1</v>
      </c>
      <c r="H620" s="2">
        <f t="shared" si="184"/>
        <v>0.2</v>
      </c>
      <c r="I620" s="8"/>
      <c r="J620" s="2">
        <f t="shared" si="185"/>
        <v>0.6</v>
      </c>
      <c r="K620" s="2">
        <f t="shared" si="186"/>
        <v>0.4</v>
      </c>
      <c r="L620" s="2">
        <f t="shared" si="187"/>
        <v>0</v>
      </c>
      <c r="M620" s="2">
        <f t="shared" si="188"/>
        <v>0</v>
      </c>
      <c r="N620" s="1">
        <v>3</v>
      </c>
      <c r="O620" s="1">
        <v>2</v>
      </c>
      <c r="P620" s="1">
        <v>0</v>
      </c>
      <c r="W620" s="1">
        <v>0</v>
      </c>
      <c r="AG620" t="str">
        <f t="shared" si="177"/>
        <v>T22 MD</v>
      </c>
      <c r="AH620" t="s">
        <v>682</v>
      </c>
      <c r="AI620">
        <v>2</v>
      </c>
      <c r="AK620" s="99">
        <v>23</v>
      </c>
      <c r="AL620" s="97">
        <v>9</v>
      </c>
      <c r="AN620" s="133">
        <v>93022</v>
      </c>
      <c r="AO620" s="96">
        <f t="shared" si="189"/>
        <v>23009</v>
      </c>
      <c r="AP620" t="s">
        <v>408</v>
      </c>
      <c r="AQ620">
        <f t="shared" si="190"/>
        <v>2393022</v>
      </c>
    </row>
    <row r="621" spans="1:43" hidden="1" outlineLevel="1" x14ac:dyDescent="0.2">
      <c r="A621" s="35" t="s">
        <v>3269</v>
      </c>
      <c r="B621" s="9" t="s">
        <v>1073</v>
      </c>
      <c r="C621" s="1">
        <f t="shared" si="179"/>
        <v>0</v>
      </c>
      <c r="D621" s="7">
        <f t="shared" si="180"/>
        <v>1</v>
      </c>
      <c r="E621" s="7">
        <f t="shared" si="181"/>
        <v>1</v>
      </c>
      <c r="F621" s="7">
        <f t="shared" si="182"/>
        <v>0</v>
      </c>
      <c r="G621" s="1">
        <f t="shared" si="183"/>
        <v>0</v>
      </c>
      <c r="H621" s="2" t="e">
        <f t="shared" si="184"/>
        <v>#DIV/0!</v>
      </c>
      <c r="I621" s="8"/>
      <c r="J621" s="2" t="str">
        <f t="shared" si="185"/>
        <v>-</v>
      </c>
      <c r="K621" s="2" t="str">
        <f t="shared" si="186"/>
        <v>-</v>
      </c>
      <c r="L621" s="2" t="str">
        <f t="shared" si="187"/>
        <v>-</v>
      </c>
      <c r="M621" s="2" t="str">
        <f t="shared" si="188"/>
        <v>-</v>
      </c>
      <c r="N621" s="1">
        <v>0</v>
      </c>
      <c r="O621" s="1">
        <v>0</v>
      </c>
      <c r="P621" s="1">
        <v>0</v>
      </c>
      <c r="W621" s="1">
        <v>0</v>
      </c>
      <c r="AG621" t="str">
        <f t="shared" si="177"/>
        <v>T26 ED BPP</v>
      </c>
      <c r="AH621" t="s">
        <v>257</v>
      </c>
      <c r="AI621">
        <v>2</v>
      </c>
      <c r="AK621" s="99">
        <v>23</v>
      </c>
      <c r="AL621" s="97">
        <v>29</v>
      </c>
      <c r="AN621" s="133">
        <v>93026</v>
      </c>
      <c r="AO621" s="96">
        <f t="shared" si="189"/>
        <v>23029</v>
      </c>
      <c r="AP621" t="s">
        <v>408</v>
      </c>
      <c r="AQ621">
        <f t="shared" si="190"/>
        <v>2393026</v>
      </c>
    </row>
    <row r="622" spans="1:43" hidden="1" outlineLevel="1" x14ac:dyDescent="0.2">
      <c r="A622" t="s">
        <v>1642</v>
      </c>
      <c r="B622" s="9" t="s">
        <v>1073</v>
      </c>
      <c r="C622" s="1">
        <f t="shared" si="179"/>
        <v>32</v>
      </c>
      <c r="D622" s="7">
        <f t="shared" si="180"/>
        <v>2</v>
      </c>
      <c r="E622" s="7">
        <f t="shared" si="181"/>
        <v>1</v>
      </c>
      <c r="F622" s="7">
        <f t="shared" si="182"/>
        <v>3</v>
      </c>
      <c r="G622" s="1">
        <f t="shared" si="183"/>
        <v>5</v>
      </c>
      <c r="H622" s="2">
        <f t="shared" si="184"/>
        <v>0.15625</v>
      </c>
      <c r="I622" s="8"/>
      <c r="J622" s="2">
        <f t="shared" si="185"/>
        <v>0.40625</v>
      </c>
      <c r="K622" s="2">
        <f t="shared" si="186"/>
        <v>0.5625</v>
      </c>
      <c r="L622" s="2">
        <f t="shared" si="187"/>
        <v>3.125E-2</v>
      </c>
      <c r="M622" s="2">
        <f t="shared" si="188"/>
        <v>0</v>
      </c>
      <c r="N622" s="1">
        <v>13</v>
      </c>
      <c r="O622" s="1">
        <v>18</v>
      </c>
      <c r="P622" s="1">
        <v>1</v>
      </c>
      <c r="W622" s="1">
        <v>0</v>
      </c>
      <c r="AG622" t="str">
        <f t="shared" si="166"/>
        <v>Talmadge</v>
      </c>
      <c r="AH622" t="s">
        <v>257</v>
      </c>
      <c r="AI622">
        <v>2</v>
      </c>
      <c r="AK622" s="99">
        <v>23</v>
      </c>
      <c r="AL622" s="97">
        <v>29</v>
      </c>
      <c r="AM622" s="97">
        <v>200</v>
      </c>
      <c r="AN622" s="96">
        <v>75770</v>
      </c>
      <c r="AO622" s="96">
        <f t="shared" ref="AO622:AO688" si="191">AK622*1000+AL622</f>
        <v>23029</v>
      </c>
      <c r="AP622" t="s">
        <v>1274</v>
      </c>
      <c r="AQ622">
        <f t="shared" si="164"/>
        <v>2375770</v>
      </c>
    </row>
    <row r="623" spans="1:43" hidden="1" outlineLevel="1" x14ac:dyDescent="0.2">
      <c r="A623" t="s">
        <v>2727</v>
      </c>
      <c r="B623" s="9" t="s">
        <v>1073</v>
      </c>
      <c r="C623" s="1">
        <f t="shared" si="179"/>
        <v>5</v>
      </c>
      <c r="D623" s="7">
        <f t="shared" si="180"/>
        <v>1</v>
      </c>
      <c r="E623" s="7">
        <f t="shared" si="181"/>
        <v>2</v>
      </c>
      <c r="F623" s="7">
        <f t="shared" si="182"/>
        <v>0</v>
      </c>
      <c r="G623" s="1">
        <f t="shared" si="183"/>
        <v>3</v>
      </c>
      <c r="H623" s="2">
        <f t="shared" si="184"/>
        <v>0.6</v>
      </c>
      <c r="I623" s="8"/>
      <c r="J623" s="2">
        <f t="shared" si="185"/>
        <v>0.8</v>
      </c>
      <c r="K623" s="2">
        <f t="shared" si="186"/>
        <v>0.2</v>
      </c>
      <c r="L623" s="2">
        <f t="shared" si="187"/>
        <v>0</v>
      </c>
      <c r="M623" s="2">
        <f t="shared" si="188"/>
        <v>-5.5511151231257827E-17</v>
      </c>
      <c r="N623" s="1">
        <v>4</v>
      </c>
      <c r="O623" s="1">
        <v>1</v>
      </c>
      <c r="P623" s="1">
        <v>0</v>
      </c>
      <c r="W623" s="1">
        <v>0</v>
      </c>
      <c r="AG623" t="str">
        <f t="shared" si="166"/>
        <v>TD R2 WELS</v>
      </c>
      <c r="AH623" t="s">
        <v>872</v>
      </c>
      <c r="AI623">
        <v>2</v>
      </c>
      <c r="AK623" s="99">
        <v>23</v>
      </c>
      <c r="AL623" s="97">
        <v>3</v>
      </c>
      <c r="AN623" s="96">
        <v>89702</v>
      </c>
      <c r="AO623" s="96">
        <f t="shared" si="191"/>
        <v>23003</v>
      </c>
      <c r="AP623" t="s">
        <v>408</v>
      </c>
      <c r="AQ623">
        <f t="shared" si="164"/>
        <v>2389702</v>
      </c>
    </row>
    <row r="624" spans="1:43" hidden="1" outlineLevel="1" x14ac:dyDescent="0.2">
      <c r="A624" t="s">
        <v>2556</v>
      </c>
      <c r="B624" s="9" t="s">
        <v>1073</v>
      </c>
      <c r="C624" s="1">
        <f t="shared" si="165"/>
        <v>271</v>
      </c>
      <c r="D624" s="7">
        <f t="shared" si="159"/>
        <v>1</v>
      </c>
      <c r="E624" s="7">
        <f t="shared" si="160"/>
        <v>2</v>
      </c>
      <c r="F624" s="7">
        <f t="shared" si="161"/>
        <v>3</v>
      </c>
      <c r="G624" s="1">
        <f t="shared" si="162"/>
        <v>50</v>
      </c>
      <c r="H624" s="2">
        <f t="shared" si="163"/>
        <v>0.18450184501845018</v>
      </c>
      <c r="I624" s="8"/>
      <c r="J624" s="2">
        <f t="shared" si="155"/>
        <v>0.55350553505535061</v>
      </c>
      <c r="K624" s="2">
        <f t="shared" si="156"/>
        <v>0.36900369003690037</v>
      </c>
      <c r="L624" s="2">
        <f t="shared" si="157"/>
        <v>7.7490774907749083E-2</v>
      </c>
      <c r="M624" s="2">
        <f t="shared" si="158"/>
        <v>-5.5511151231257827E-17</v>
      </c>
      <c r="N624" s="1">
        <v>150</v>
      </c>
      <c r="O624" s="1">
        <v>100</v>
      </c>
      <c r="P624" s="1">
        <v>21</v>
      </c>
      <c r="W624" s="1">
        <v>0</v>
      </c>
      <c r="AG624" t="str">
        <f t="shared" si="166"/>
        <v>Temple</v>
      </c>
      <c r="AH624" t="s">
        <v>1440</v>
      </c>
      <c r="AI624">
        <v>2</v>
      </c>
      <c r="AK624" s="99">
        <v>23</v>
      </c>
      <c r="AL624" s="97">
        <v>7</v>
      </c>
      <c r="AM624" s="97">
        <v>95</v>
      </c>
      <c r="AN624" s="96">
        <v>75980</v>
      </c>
      <c r="AO624" s="96">
        <f t="shared" si="191"/>
        <v>23007</v>
      </c>
      <c r="AP624" t="s">
        <v>1274</v>
      </c>
      <c r="AQ624">
        <f t="shared" si="164"/>
        <v>2375980</v>
      </c>
    </row>
    <row r="625" spans="1:43" hidden="1" outlineLevel="1" x14ac:dyDescent="0.2">
      <c r="A625" t="s">
        <v>201</v>
      </c>
      <c r="B625" s="9" t="s">
        <v>1073</v>
      </c>
      <c r="C625" s="1">
        <f t="shared" si="165"/>
        <v>36</v>
      </c>
      <c r="D625" s="7">
        <f t="shared" si="159"/>
        <v>2</v>
      </c>
      <c r="E625" s="7">
        <f t="shared" si="160"/>
        <v>1</v>
      </c>
      <c r="F625" s="7">
        <f t="shared" si="161"/>
        <v>3</v>
      </c>
      <c r="G625" s="1">
        <f t="shared" si="162"/>
        <v>2</v>
      </c>
      <c r="H625" s="2">
        <f t="shared" si="163"/>
        <v>5.5555555555555552E-2</v>
      </c>
      <c r="I625" s="8"/>
      <c r="J625" s="2">
        <f t="shared" si="155"/>
        <v>0.44444444444444442</v>
      </c>
      <c r="K625" s="2">
        <f t="shared" si="156"/>
        <v>0.5</v>
      </c>
      <c r="L625" s="2">
        <f t="shared" si="157"/>
        <v>5.5555555555555552E-2</v>
      </c>
      <c r="M625" s="2">
        <f t="shared" si="158"/>
        <v>2.7755575615628914E-17</v>
      </c>
      <c r="N625" s="1">
        <v>16</v>
      </c>
      <c r="O625" s="1">
        <v>18</v>
      </c>
      <c r="P625" s="1">
        <v>2</v>
      </c>
      <c r="W625" s="1">
        <v>0</v>
      </c>
      <c r="AG625" t="str">
        <f t="shared" si="166"/>
        <v>The Forks</v>
      </c>
      <c r="AH625" t="s">
        <v>1616</v>
      </c>
      <c r="AI625">
        <v>2</v>
      </c>
      <c r="AK625" s="99">
        <v>23</v>
      </c>
      <c r="AL625" s="97">
        <v>25</v>
      </c>
      <c r="AM625" s="97">
        <v>160</v>
      </c>
      <c r="AN625" s="96">
        <v>76190</v>
      </c>
      <c r="AO625" s="96">
        <f t="shared" si="191"/>
        <v>23025</v>
      </c>
      <c r="AP625" t="s">
        <v>2522</v>
      </c>
      <c r="AQ625">
        <f t="shared" si="164"/>
        <v>2376190</v>
      </c>
    </row>
    <row r="626" spans="1:43" hidden="1" outlineLevel="1" x14ac:dyDescent="0.2">
      <c r="A626" t="s">
        <v>2346</v>
      </c>
      <c r="B626" s="9" t="s">
        <v>1073</v>
      </c>
      <c r="C626" s="1">
        <f t="shared" si="165"/>
        <v>1262</v>
      </c>
      <c r="D626" s="7">
        <f t="shared" si="159"/>
        <v>1</v>
      </c>
      <c r="E626" s="7">
        <f t="shared" si="160"/>
        <v>2</v>
      </c>
      <c r="F626" s="7">
        <f t="shared" si="161"/>
        <v>3</v>
      </c>
      <c r="G626" s="1">
        <f t="shared" si="162"/>
        <v>176</v>
      </c>
      <c r="H626" s="2">
        <f t="shared" si="163"/>
        <v>0.13946117274167988</v>
      </c>
      <c r="I626" s="8"/>
      <c r="J626" s="2">
        <f t="shared" si="155"/>
        <v>0.53961965134706813</v>
      </c>
      <c r="K626" s="2">
        <f t="shared" si="156"/>
        <v>0.40015847860538828</v>
      </c>
      <c r="L626" s="2">
        <f t="shared" si="157"/>
        <v>5.9429477020602216E-2</v>
      </c>
      <c r="M626" s="2">
        <f t="shared" si="158"/>
        <v>7.9239302694137509E-4</v>
      </c>
      <c r="N626" s="1">
        <v>681</v>
      </c>
      <c r="O626" s="1">
        <v>505</v>
      </c>
      <c r="P626" s="1">
        <v>75</v>
      </c>
      <c r="W626" s="1">
        <v>1</v>
      </c>
      <c r="AG626" t="str">
        <f t="shared" si="166"/>
        <v>Thomaston</v>
      </c>
      <c r="AH626" t="s">
        <v>1138</v>
      </c>
      <c r="AI626">
        <v>1</v>
      </c>
      <c r="AK626" s="99">
        <v>23</v>
      </c>
      <c r="AL626" s="97">
        <v>13</v>
      </c>
      <c r="AM626" s="97">
        <v>70</v>
      </c>
      <c r="AN626" s="96">
        <v>76365</v>
      </c>
      <c r="AO626" s="96">
        <f t="shared" si="191"/>
        <v>23013</v>
      </c>
      <c r="AP626" t="s">
        <v>1274</v>
      </c>
      <c r="AQ626">
        <f t="shared" si="164"/>
        <v>2376365</v>
      </c>
    </row>
    <row r="627" spans="1:43" hidden="1" outlineLevel="1" x14ac:dyDescent="0.2">
      <c r="A627" t="s">
        <v>1641</v>
      </c>
      <c r="B627" s="9" t="s">
        <v>1073</v>
      </c>
      <c r="C627" s="1">
        <f t="shared" si="165"/>
        <v>370</v>
      </c>
      <c r="D627" s="7">
        <f t="shared" si="159"/>
        <v>1</v>
      </c>
      <c r="E627" s="7">
        <f t="shared" si="160"/>
        <v>2</v>
      </c>
      <c r="F627" s="7">
        <f t="shared" si="161"/>
        <v>3</v>
      </c>
      <c r="G627" s="1">
        <f t="shared" si="162"/>
        <v>27</v>
      </c>
      <c r="H627" s="2">
        <f t="shared" si="163"/>
        <v>7.2972972972972977E-2</v>
      </c>
      <c r="I627" s="8"/>
      <c r="J627" s="2">
        <f t="shared" ref="J627:J684" si="192">IF(C627=0,"-",N627/C627)</f>
        <v>0.49459459459459459</v>
      </c>
      <c r="K627" s="2">
        <f t="shared" ref="K627:K684" si="193">IF(C627=0,"-",O627/C627)</f>
        <v>0.42162162162162165</v>
      </c>
      <c r="L627" s="2">
        <f t="shared" ref="L627:L684" si="194">IF(C627=0,"-",P627/C627)</f>
        <v>7.567567567567568E-2</v>
      </c>
      <c r="M627" s="2">
        <f t="shared" ref="M627:M684" si="195">IF(C627=0,"-",(1-J627-K627-L627))</f>
        <v>8.1081081081080253E-3</v>
      </c>
      <c r="N627" s="1">
        <v>183</v>
      </c>
      <c r="O627" s="1">
        <v>156</v>
      </c>
      <c r="P627" s="1">
        <v>28</v>
      </c>
      <c r="W627" s="1">
        <v>3</v>
      </c>
      <c r="AG627" t="str">
        <f t="shared" si="166"/>
        <v>Thorndike</v>
      </c>
      <c r="AH627" t="s">
        <v>491</v>
      </c>
      <c r="AI627">
        <v>2</v>
      </c>
      <c r="AK627" s="99">
        <v>23</v>
      </c>
      <c r="AL627" s="97">
        <v>27</v>
      </c>
      <c r="AM627" s="97">
        <v>110</v>
      </c>
      <c r="AN627" s="96">
        <v>76610</v>
      </c>
      <c r="AO627" s="96">
        <f t="shared" si="191"/>
        <v>23027</v>
      </c>
      <c r="AP627" t="s">
        <v>1274</v>
      </c>
      <c r="AQ627">
        <f t="shared" si="164"/>
        <v>2376610</v>
      </c>
    </row>
    <row r="628" spans="1:43" hidden="1" outlineLevel="1" x14ac:dyDescent="0.2">
      <c r="A628" t="s">
        <v>155</v>
      </c>
      <c r="B628" s="9" t="s">
        <v>1073</v>
      </c>
      <c r="C628" s="1">
        <f t="shared" si="165"/>
        <v>99</v>
      </c>
      <c r="D628" s="7">
        <f t="shared" ref="D628:D685" si="196">RANK(N628,(N628:AE628))</f>
        <v>2</v>
      </c>
      <c r="E628" s="7">
        <f t="shared" ref="E628:E685" si="197">RANK(O628,(N628:AE628))</f>
        <v>1</v>
      </c>
      <c r="F628" s="7">
        <f t="shared" ref="F628:F685" si="198">IF(P628&gt;0,RANK(P628,(N628:AE628)),0)</f>
        <v>3</v>
      </c>
      <c r="G628" s="1">
        <f t="shared" ref="G628:G685" si="199">MAX(N628:P628)-LARGE(N628:P628,2)</f>
        <v>58</v>
      </c>
      <c r="H628" s="2">
        <f t="shared" ref="H628:H685" si="200">G628/C628</f>
        <v>0.58585858585858586</v>
      </c>
      <c r="I628" s="8"/>
      <c r="J628" s="2">
        <f t="shared" si="192"/>
        <v>0.17171717171717171</v>
      </c>
      <c r="K628" s="2">
        <f t="shared" si="193"/>
        <v>0.75757575757575757</v>
      </c>
      <c r="L628" s="2">
        <f t="shared" si="194"/>
        <v>7.0707070707070704E-2</v>
      </c>
      <c r="M628" s="2">
        <f t="shared" si="195"/>
        <v>1.3877787807814457E-17</v>
      </c>
      <c r="N628" s="1">
        <v>17</v>
      </c>
      <c r="O628" s="1">
        <v>75</v>
      </c>
      <c r="P628" s="1">
        <v>7</v>
      </c>
      <c r="W628" s="1">
        <v>0</v>
      </c>
      <c r="AG628" t="str">
        <f t="shared" si="166"/>
        <v>Topsfield</v>
      </c>
      <c r="AH628" t="s">
        <v>257</v>
      </c>
      <c r="AI628">
        <v>2</v>
      </c>
      <c r="AK628" s="99">
        <v>23</v>
      </c>
      <c r="AL628" s="97">
        <v>29</v>
      </c>
      <c r="AM628" s="97">
        <v>202</v>
      </c>
      <c r="AN628" s="96">
        <v>76895</v>
      </c>
      <c r="AO628" s="96">
        <f t="shared" si="191"/>
        <v>23029</v>
      </c>
      <c r="AP628" t="s">
        <v>1274</v>
      </c>
      <c r="AQ628">
        <f t="shared" si="164"/>
        <v>2376895</v>
      </c>
    </row>
    <row r="629" spans="1:43" hidden="1" outlineLevel="1" x14ac:dyDescent="0.2">
      <c r="A629" t="s">
        <v>828</v>
      </c>
      <c r="B629" s="9" t="s">
        <v>1073</v>
      </c>
      <c r="C629" s="1">
        <f t="shared" si="165"/>
        <v>5106</v>
      </c>
      <c r="D629" s="7">
        <f t="shared" si="196"/>
        <v>1</v>
      </c>
      <c r="E629" s="7">
        <f t="shared" si="197"/>
        <v>2</v>
      </c>
      <c r="F629" s="7">
        <f t="shared" si="198"/>
        <v>3</v>
      </c>
      <c r="G629" s="1">
        <f t="shared" si="199"/>
        <v>979</v>
      </c>
      <c r="H629" s="2">
        <f t="shared" si="200"/>
        <v>0.19173521347434391</v>
      </c>
      <c r="I629" s="8"/>
      <c r="J629" s="2">
        <f t="shared" si="192"/>
        <v>0.56012534273403836</v>
      </c>
      <c r="K629" s="2">
        <f t="shared" si="193"/>
        <v>0.3683901292596945</v>
      </c>
      <c r="L629" s="2">
        <f t="shared" si="194"/>
        <v>7.1288679984332165E-2</v>
      </c>
      <c r="M629" s="2">
        <f t="shared" si="195"/>
        <v>1.9584802193498008E-4</v>
      </c>
      <c r="N629" s="1">
        <v>2860</v>
      </c>
      <c r="O629" s="1">
        <v>1881</v>
      </c>
      <c r="P629" s="1">
        <v>364</v>
      </c>
      <c r="W629" s="1">
        <v>1</v>
      </c>
      <c r="AG629" t="str">
        <f t="shared" si="166"/>
        <v>Topsham</v>
      </c>
      <c r="AH629" t="s">
        <v>1445</v>
      </c>
      <c r="AI629">
        <v>1</v>
      </c>
      <c r="AK629" s="99">
        <v>23</v>
      </c>
      <c r="AL629" s="97">
        <v>23</v>
      </c>
      <c r="AM629" s="97">
        <v>40</v>
      </c>
      <c r="AN629" s="96">
        <v>76960</v>
      </c>
      <c r="AO629" s="96">
        <f t="shared" si="191"/>
        <v>23023</v>
      </c>
      <c r="AP629" t="s">
        <v>1274</v>
      </c>
      <c r="AQ629">
        <f t="shared" si="164"/>
        <v>2376960</v>
      </c>
    </row>
    <row r="630" spans="1:43" hidden="1" outlineLevel="1" x14ac:dyDescent="0.2">
      <c r="A630" t="s">
        <v>1372</v>
      </c>
      <c r="B630" s="9" t="s">
        <v>1073</v>
      </c>
      <c r="C630" s="1">
        <f t="shared" si="165"/>
        <v>816</v>
      </c>
      <c r="D630" s="7">
        <f t="shared" si="196"/>
        <v>1</v>
      </c>
      <c r="E630" s="7">
        <f t="shared" si="197"/>
        <v>2</v>
      </c>
      <c r="F630" s="7">
        <f t="shared" si="198"/>
        <v>3</v>
      </c>
      <c r="G630" s="1">
        <f t="shared" si="199"/>
        <v>132</v>
      </c>
      <c r="H630" s="2">
        <f t="shared" si="200"/>
        <v>0.16176470588235295</v>
      </c>
      <c r="I630" s="8"/>
      <c r="J630" s="2">
        <f t="shared" si="192"/>
        <v>0.55269607843137258</v>
      </c>
      <c r="K630" s="2">
        <f t="shared" si="193"/>
        <v>0.39093137254901961</v>
      </c>
      <c r="L630" s="2">
        <f t="shared" si="194"/>
        <v>5.6372549019607844E-2</v>
      </c>
      <c r="M630" s="2">
        <f t="shared" si="195"/>
        <v>-3.4694469519536142E-17</v>
      </c>
      <c r="N630" s="1">
        <v>451</v>
      </c>
      <c r="O630" s="1">
        <v>319</v>
      </c>
      <c r="P630" s="1">
        <v>46</v>
      </c>
      <c r="W630" s="1">
        <v>0</v>
      </c>
      <c r="AG630" t="str">
        <f t="shared" si="166"/>
        <v>Tremont</v>
      </c>
      <c r="AH630" t="s">
        <v>682</v>
      </c>
      <c r="AI630">
        <v>2</v>
      </c>
      <c r="AK630" s="99">
        <v>23</v>
      </c>
      <c r="AL630" s="97">
        <v>9</v>
      </c>
      <c r="AM630" s="97">
        <v>165</v>
      </c>
      <c r="AN630" s="96">
        <v>77345</v>
      </c>
      <c r="AO630" s="96">
        <f t="shared" si="191"/>
        <v>23009</v>
      </c>
      <c r="AP630" t="s">
        <v>1274</v>
      </c>
      <c r="AQ630">
        <f t="shared" si="164"/>
        <v>2377345</v>
      </c>
    </row>
    <row r="631" spans="1:43" hidden="1" outlineLevel="1" x14ac:dyDescent="0.2">
      <c r="A631" t="s">
        <v>2527</v>
      </c>
      <c r="B631" s="9" t="s">
        <v>1073</v>
      </c>
      <c r="C631" s="1">
        <f t="shared" si="165"/>
        <v>753</v>
      </c>
      <c r="D631" s="7">
        <f t="shared" si="196"/>
        <v>1</v>
      </c>
      <c r="E631" s="7">
        <f t="shared" si="197"/>
        <v>2</v>
      </c>
      <c r="F631" s="7">
        <f t="shared" si="198"/>
        <v>3</v>
      </c>
      <c r="G631" s="1">
        <f t="shared" si="199"/>
        <v>25</v>
      </c>
      <c r="H631" s="2">
        <f t="shared" si="200"/>
        <v>3.3200531208499334E-2</v>
      </c>
      <c r="I631" s="8"/>
      <c r="J631" s="2">
        <f t="shared" si="192"/>
        <v>0.48339973439575035</v>
      </c>
      <c r="K631" s="2">
        <f t="shared" si="193"/>
        <v>0.45019920318725098</v>
      </c>
      <c r="L631" s="2">
        <f t="shared" si="194"/>
        <v>6.6401062416998669E-2</v>
      </c>
      <c r="M631" s="2">
        <f t="shared" si="195"/>
        <v>0</v>
      </c>
      <c r="N631" s="1">
        <v>364</v>
      </c>
      <c r="O631" s="1">
        <v>339</v>
      </c>
      <c r="P631" s="1">
        <v>50</v>
      </c>
      <c r="W631" s="1">
        <v>0</v>
      </c>
      <c r="AG631" t="str">
        <f t="shared" si="166"/>
        <v>Trenton</v>
      </c>
      <c r="AH631" t="s">
        <v>682</v>
      </c>
      <c r="AI631">
        <v>2</v>
      </c>
      <c r="AK631" s="99">
        <v>23</v>
      </c>
      <c r="AL631" s="97">
        <v>9</v>
      </c>
      <c r="AM631" s="97">
        <v>170</v>
      </c>
      <c r="AN631" s="96">
        <v>77415</v>
      </c>
      <c r="AO631" s="96">
        <f t="shared" si="191"/>
        <v>23009</v>
      </c>
      <c r="AP631" t="s">
        <v>1274</v>
      </c>
      <c r="AQ631">
        <f t="shared" si="164"/>
        <v>2377415</v>
      </c>
    </row>
    <row r="632" spans="1:43" hidden="1" outlineLevel="1" x14ac:dyDescent="0.2">
      <c r="A632" t="s">
        <v>1547</v>
      </c>
      <c r="B632" s="9" t="s">
        <v>1073</v>
      </c>
      <c r="C632" s="1">
        <f t="shared" si="165"/>
        <v>448</v>
      </c>
      <c r="D632" s="7">
        <f t="shared" si="196"/>
        <v>2</v>
      </c>
      <c r="E632" s="7">
        <f t="shared" si="197"/>
        <v>1</v>
      </c>
      <c r="F632" s="7">
        <f t="shared" si="198"/>
        <v>3</v>
      </c>
      <c r="G632" s="1">
        <f t="shared" si="199"/>
        <v>30</v>
      </c>
      <c r="H632" s="2">
        <f t="shared" si="200"/>
        <v>6.6964285714285712E-2</v>
      </c>
      <c r="I632" s="8"/>
      <c r="J632" s="2">
        <f t="shared" si="192"/>
        <v>0.4375</v>
      </c>
      <c r="K632" s="2">
        <f t="shared" si="193"/>
        <v>0.5044642857142857</v>
      </c>
      <c r="L632" s="2">
        <f t="shared" si="194"/>
        <v>5.8035714285714288E-2</v>
      </c>
      <c r="M632" s="2">
        <f t="shared" si="195"/>
        <v>1.3877787807814457E-17</v>
      </c>
      <c r="N632" s="1">
        <v>196</v>
      </c>
      <c r="O632" s="1">
        <v>226</v>
      </c>
      <c r="P632" s="1">
        <v>26</v>
      </c>
      <c r="W632" s="1">
        <v>0</v>
      </c>
      <c r="AG632" t="str">
        <f t="shared" si="166"/>
        <v>Troy</v>
      </c>
      <c r="AH632" t="s">
        <v>491</v>
      </c>
      <c r="AI632">
        <v>2</v>
      </c>
      <c r="AK632" s="99">
        <v>23</v>
      </c>
      <c r="AL632" s="97">
        <v>27</v>
      </c>
      <c r="AM632" s="97">
        <v>115</v>
      </c>
      <c r="AN632" s="96">
        <v>77625</v>
      </c>
      <c r="AO632" s="96">
        <f t="shared" si="191"/>
        <v>23027</v>
      </c>
      <c r="AP632" t="s">
        <v>1274</v>
      </c>
      <c r="AQ632">
        <f t="shared" si="164"/>
        <v>2377625</v>
      </c>
    </row>
    <row r="633" spans="1:43" hidden="1" outlineLevel="1" x14ac:dyDescent="0.2">
      <c r="A633" t="s">
        <v>442</v>
      </c>
      <c r="B633" s="9" t="s">
        <v>1073</v>
      </c>
      <c r="C633" s="1">
        <f t="shared" si="165"/>
        <v>2628</v>
      </c>
      <c r="D633" s="7">
        <f t="shared" si="196"/>
        <v>2</v>
      </c>
      <c r="E633" s="7">
        <f t="shared" si="197"/>
        <v>1</v>
      </c>
      <c r="F633" s="7">
        <f t="shared" si="198"/>
        <v>3</v>
      </c>
      <c r="G633" s="1">
        <f t="shared" si="199"/>
        <v>635</v>
      </c>
      <c r="H633" s="2">
        <f t="shared" si="200"/>
        <v>0.24162861491628615</v>
      </c>
      <c r="I633" s="8"/>
      <c r="J633" s="2">
        <f t="shared" si="192"/>
        <v>0.33904109589041098</v>
      </c>
      <c r="K633" s="2">
        <f t="shared" si="193"/>
        <v>0.58066971080669716</v>
      </c>
      <c r="L633" s="2">
        <f t="shared" si="194"/>
        <v>8.0289193302891929E-2</v>
      </c>
      <c r="M633" s="2">
        <f t="shared" si="195"/>
        <v>-6.9388939039072284E-17</v>
      </c>
      <c r="N633" s="1">
        <v>891</v>
      </c>
      <c r="O633" s="1">
        <v>1526</v>
      </c>
      <c r="P633" s="1">
        <v>211</v>
      </c>
      <c r="W633" s="1">
        <v>0</v>
      </c>
      <c r="AG633" t="str">
        <f t="shared" si="166"/>
        <v>Turner</v>
      </c>
      <c r="AH633" t="s">
        <v>2243</v>
      </c>
      <c r="AI633">
        <v>2</v>
      </c>
      <c r="AK633" s="99">
        <v>23</v>
      </c>
      <c r="AL633" s="97">
        <v>1</v>
      </c>
      <c r="AM633" s="97">
        <v>60</v>
      </c>
      <c r="AN633" s="96">
        <v>77800</v>
      </c>
      <c r="AO633" s="96">
        <f t="shared" si="191"/>
        <v>23001</v>
      </c>
      <c r="AP633" t="s">
        <v>1274</v>
      </c>
      <c r="AQ633">
        <f t="shared" si="164"/>
        <v>2377800</v>
      </c>
    </row>
    <row r="634" spans="1:43" hidden="1" outlineLevel="1" x14ac:dyDescent="0.2">
      <c r="A634" t="s">
        <v>680</v>
      </c>
      <c r="B634" s="9" t="s">
        <v>1073</v>
      </c>
      <c r="C634" s="1">
        <f t="shared" si="165"/>
        <v>1226</v>
      </c>
      <c r="D634" s="7">
        <f t="shared" si="196"/>
        <v>2</v>
      </c>
      <c r="E634" s="7">
        <f t="shared" si="197"/>
        <v>1</v>
      </c>
      <c r="F634" s="7">
        <f t="shared" si="198"/>
        <v>3</v>
      </c>
      <c r="G634" s="1">
        <f t="shared" si="199"/>
        <v>83</v>
      </c>
      <c r="H634" s="2">
        <f t="shared" si="200"/>
        <v>6.7699836867862975E-2</v>
      </c>
      <c r="I634" s="8"/>
      <c r="J634" s="2">
        <f t="shared" si="192"/>
        <v>0.4363784665579119</v>
      </c>
      <c r="K634" s="2">
        <f t="shared" si="193"/>
        <v>0.50407830342577487</v>
      </c>
      <c r="L634" s="2">
        <f t="shared" si="194"/>
        <v>5.872756933115824E-2</v>
      </c>
      <c r="M634" s="2">
        <f t="shared" si="195"/>
        <v>8.1566068515499107E-4</v>
      </c>
      <c r="N634" s="1">
        <v>535</v>
      </c>
      <c r="O634" s="1">
        <v>618</v>
      </c>
      <c r="P634" s="1">
        <v>72</v>
      </c>
      <c r="W634" s="1">
        <v>1</v>
      </c>
      <c r="AG634" t="str">
        <f t="shared" si="166"/>
        <v>Union</v>
      </c>
      <c r="AH634" t="s">
        <v>1138</v>
      </c>
      <c r="AI634">
        <v>1</v>
      </c>
      <c r="AK634" s="99">
        <v>23</v>
      </c>
      <c r="AL634" s="97">
        <v>13</v>
      </c>
      <c r="AM634" s="97">
        <v>75</v>
      </c>
      <c r="AN634" s="96">
        <v>78115</v>
      </c>
      <c r="AO634" s="96">
        <f t="shared" si="191"/>
        <v>23013</v>
      </c>
      <c r="AP634" t="s">
        <v>1274</v>
      </c>
      <c r="AQ634">
        <f t="shared" si="164"/>
        <v>2378115</v>
      </c>
    </row>
    <row r="635" spans="1:43" hidden="1" outlineLevel="1" x14ac:dyDescent="0.2">
      <c r="A635" t="s">
        <v>2555</v>
      </c>
      <c r="B635" s="9" t="s">
        <v>1073</v>
      </c>
      <c r="C635" s="1">
        <f t="shared" si="165"/>
        <v>751</v>
      </c>
      <c r="D635" s="7">
        <f t="shared" si="196"/>
        <v>1</v>
      </c>
      <c r="E635" s="7">
        <f t="shared" si="197"/>
        <v>2</v>
      </c>
      <c r="F635" s="7">
        <f t="shared" si="198"/>
        <v>3</v>
      </c>
      <c r="G635" s="1">
        <f t="shared" si="199"/>
        <v>68</v>
      </c>
      <c r="H635" s="2">
        <f t="shared" si="200"/>
        <v>9.0545938748335553E-2</v>
      </c>
      <c r="I635" s="8"/>
      <c r="J635" s="2">
        <f t="shared" si="192"/>
        <v>0.50998668442077233</v>
      </c>
      <c r="K635" s="2">
        <f t="shared" si="193"/>
        <v>0.41944074567243678</v>
      </c>
      <c r="L635" s="2">
        <f t="shared" si="194"/>
        <v>6.92410119840213E-2</v>
      </c>
      <c r="M635" s="2">
        <f t="shared" si="195"/>
        <v>1.3315579227695939E-3</v>
      </c>
      <c r="N635" s="1">
        <v>383</v>
      </c>
      <c r="O635" s="1">
        <v>315</v>
      </c>
      <c r="P635" s="1">
        <v>52</v>
      </c>
      <c r="W635" s="1">
        <v>1</v>
      </c>
      <c r="AG635" t="str">
        <f t="shared" si="166"/>
        <v>Unity</v>
      </c>
      <c r="AH635" t="s">
        <v>491</v>
      </c>
      <c r="AI635">
        <v>2</v>
      </c>
      <c r="AK635" s="99">
        <v>23</v>
      </c>
      <c r="AL635" s="97">
        <v>27</v>
      </c>
      <c r="AM635" s="97">
        <v>120</v>
      </c>
      <c r="AN635" s="96">
        <v>78255</v>
      </c>
      <c r="AO635" s="96">
        <f t="shared" si="191"/>
        <v>23027</v>
      </c>
      <c r="AP635" t="s">
        <v>1274</v>
      </c>
      <c r="AQ635">
        <f t="shared" si="164"/>
        <v>2378255</v>
      </c>
    </row>
    <row r="636" spans="1:43" hidden="1" outlineLevel="1" x14ac:dyDescent="0.2">
      <c r="A636" t="s">
        <v>1578</v>
      </c>
      <c r="B636" s="9" t="s">
        <v>1073</v>
      </c>
      <c r="C636" s="1">
        <f t="shared" si="165"/>
        <v>45</v>
      </c>
      <c r="D636" s="7">
        <f t="shared" si="196"/>
        <v>2</v>
      </c>
      <c r="E636" s="7">
        <f t="shared" si="197"/>
        <v>1</v>
      </c>
      <c r="F636" s="7">
        <f t="shared" si="198"/>
        <v>0</v>
      </c>
      <c r="G636" s="1">
        <f t="shared" si="199"/>
        <v>25</v>
      </c>
      <c r="H636" s="2">
        <f t="shared" si="200"/>
        <v>0.55555555555555558</v>
      </c>
      <c r="I636" s="8"/>
      <c r="J636" s="2">
        <f t="shared" si="192"/>
        <v>0.22222222222222221</v>
      </c>
      <c r="K636" s="2">
        <f t="shared" si="193"/>
        <v>0.77777777777777779</v>
      </c>
      <c r="L636" s="2">
        <f t="shared" si="194"/>
        <v>0</v>
      </c>
      <c r="M636" s="2">
        <f t="shared" si="195"/>
        <v>0</v>
      </c>
      <c r="N636" s="1">
        <v>10</v>
      </c>
      <c r="O636" s="1">
        <v>35</v>
      </c>
      <c r="P636" s="1">
        <v>0</v>
      </c>
      <c r="W636" s="1">
        <v>0</v>
      </c>
      <c r="AG636" t="str">
        <f t="shared" si="166"/>
        <v>Upton</v>
      </c>
      <c r="AH636" t="s">
        <v>976</v>
      </c>
      <c r="AI636">
        <v>2</v>
      </c>
      <c r="AK636" s="99">
        <v>23</v>
      </c>
      <c r="AL636" s="97">
        <v>17</v>
      </c>
      <c r="AM636" s="97">
        <v>160</v>
      </c>
      <c r="AN636" s="96">
        <v>78465</v>
      </c>
      <c r="AO636" s="96">
        <f t="shared" si="191"/>
        <v>23017</v>
      </c>
      <c r="AP636" t="s">
        <v>1274</v>
      </c>
      <c r="AQ636">
        <f t="shared" si="164"/>
        <v>2378465</v>
      </c>
    </row>
    <row r="637" spans="1:43" hidden="1" outlineLevel="1" x14ac:dyDescent="0.2">
      <c r="A637" t="s">
        <v>2241</v>
      </c>
      <c r="B637" s="9" t="s">
        <v>1073</v>
      </c>
      <c r="C637" s="1">
        <f t="shared" si="165"/>
        <v>666</v>
      </c>
      <c r="D637" s="7">
        <f t="shared" si="196"/>
        <v>1</v>
      </c>
      <c r="E637" s="7">
        <f t="shared" si="197"/>
        <v>2</v>
      </c>
      <c r="F637" s="7">
        <f t="shared" si="198"/>
        <v>3</v>
      </c>
      <c r="G637" s="1">
        <f t="shared" si="199"/>
        <v>76</v>
      </c>
      <c r="H637" s="2">
        <f t="shared" si="200"/>
        <v>0.11411411411411411</v>
      </c>
      <c r="I637" s="8"/>
      <c r="J637" s="2">
        <f t="shared" si="192"/>
        <v>0.51951951951951947</v>
      </c>
      <c r="K637" s="2">
        <f t="shared" si="193"/>
        <v>0.40540540540540543</v>
      </c>
      <c r="L637" s="2">
        <f t="shared" si="194"/>
        <v>7.5075075075075076E-2</v>
      </c>
      <c r="M637" s="2">
        <f t="shared" si="195"/>
        <v>2.7755575615628914E-17</v>
      </c>
      <c r="N637" s="1">
        <v>346</v>
      </c>
      <c r="O637" s="1">
        <v>270</v>
      </c>
      <c r="P637" s="1">
        <v>50</v>
      </c>
      <c r="W637" s="1">
        <v>0</v>
      </c>
      <c r="AG637" t="str">
        <f t="shared" si="166"/>
        <v>Van Buren</v>
      </c>
      <c r="AH637" t="s">
        <v>872</v>
      </c>
      <c r="AI637">
        <v>2</v>
      </c>
      <c r="AK637" s="99">
        <v>23</v>
      </c>
      <c r="AL637" s="97">
        <v>3</v>
      </c>
      <c r="AM637" s="97">
        <v>305</v>
      </c>
      <c r="AN637" s="96">
        <v>78570</v>
      </c>
      <c r="AO637" s="96">
        <f t="shared" si="191"/>
        <v>23003</v>
      </c>
      <c r="AP637" t="s">
        <v>1274</v>
      </c>
      <c r="AQ637">
        <f t="shared" si="164"/>
        <v>2378570</v>
      </c>
    </row>
    <row r="638" spans="1:43" hidden="1" outlineLevel="1" x14ac:dyDescent="0.2">
      <c r="A638" t="s">
        <v>1903</v>
      </c>
      <c r="B638" s="9" t="s">
        <v>1073</v>
      </c>
      <c r="C638" s="1">
        <f t="shared" si="165"/>
        <v>71</v>
      </c>
      <c r="D638" s="7">
        <f t="shared" si="196"/>
        <v>2</v>
      </c>
      <c r="E638" s="7">
        <f t="shared" si="197"/>
        <v>1</v>
      </c>
      <c r="F638" s="7">
        <f t="shared" si="198"/>
        <v>3</v>
      </c>
      <c r="G638" s="1">
        <f t="shared" si="199"/>
        <v>16</v>
      </c>
      <c r="H638" s="2">
        <f t="shared" si="200"/>
        <v>0.22535211267605634</v>
      </c>
      <c r="I638" s="8"/>
      <c r="J638" s="2">
        <f t="shared" si="192"/>
        <v>0.38028169014084506</v>
      </c>
      <c r="K638" s="2">
        <f t="shared" si="193"/>
        <v>0.60563380281690138</v>
      </c>
      <c r="L638" s="2">
        <f t="shared" si="194"/>
        <v>1.4084507042253521E-2</v>
      </c>
      <c r="M638" s="2">
        <f t="shared" si="195"/>
        <v>9.1940344226770776E-17</v>
      </c>
      <c r="N638" s="1">
        <v>27</v>
      </c>
      <c r="O638" s="1">
        <v>43</v>
      </c>
      <c r="P638" s="1">
        <v>1</v>
      </c>
      <c r="W638" s="1">
        <v>0</v>
      </c>
      <c r="AG638" t="str">
        <f t="shared" si="166"/>
        <v>Vanceboro</v>
      </c>
      <c r="AH638" t="s">
        <v>257</v>
      </c>
      <c r="AI638">
        <v>2</v>
      </c>
      <c r="AK638" s="99">
        <v>23</v>
      </c>
      <c r="AL638" s="97">
        <v>29</v>
      </c>
      <c r="AM638" s="97">
        <v>205</v>
      </c>
      <c r="AN638" s="96">
        <v>78675</v>
      </c>
      <c r="AO638" s="96">
        <f t="shared" si="191"/>
        <v>23029</v>
      </c>
      <c r="AP638" t="s">
        <v>1274</v>
      </c>
      <c r="AQ638">
        <f t="shared" si="164"/>
        <v>2378675</v>
      </c>
    </row>
    <row r="639" spans="1:43" hidden="1" outlineLevel="1" x14ac:dyDescent="0.2">
      <c r="A639" t="s">
        <v>1844</v>
      </c>
      <c r="B639" s="9" t="s">
        <v>1073</v>
      </c>
      <c r="C639" s="1">
        <f t="shared" si="165"/>
        <v>2071</v>
      </c>
      <c r="D639" s="7">
        <f t="shared" si="196"/>
        <v>2</v>
      </c>
      <c r="E639" s="7">
        <f t="shared" si="197"/>
        <v>1</v>
      </c>
      <c r="F639" s="7">
        <f t="shared" si="198"/>
        <v>3</v>
      </c>
      <c r="G639" s="1">
        <f t="shared" si="199"/>
        <v>271</v>
      </c>
      <c r="H639" s="2">
        <f t="shared" si="200"/>
        <v>0.13085465958474168</v>
      </c>
      <c r="I639" s="8"/>
      <c r="J639" s="2">
        <f t="shared" si="192"/>
        <v>0.40125543215837761</v>
      </c>
      <c r="K639" s="2">
        <f t="shared" si="193"/>
        <v>0.5321100917431193</v>
      </c>
      <c r="L639" s="2">
        <f t="shared" si="194"/>
        <v>6.6634476098503134E-2</v>
      </c>
      <c r="M639" s="2">
        <f t="shared" si="195"/>
        <v>-9.7144514654701197E-17</v>
      </c>
      <c r="N639" s="1">
        <v>831</v>
      </c>
      <c r="O639" s="1">
        <v>1102</v>
      </c>
      <c r="P639" s="1">
        <v>138</v>
      </c>
      <c r="W639" s="1">
        <v>0</v>
      </c>
      <c r="AG639" t="str">
        <f t="shared" si="166"/>
        <v>Vassalboro</v>
      </c>
      <c r="AH639" t="s">
        <v>1663</v>
      </c>
      <c r="AI639">
        <v>1</v>
      </c>
      <c r="AK639" s="99">
        <v>23</v>
      </c>
      <c r="AL639" s="97">
        <v>11</v>
      </c>
      <c r="AM639" s="97">
        <v>110</v>
      </c>
      <c r="AN639" s="96">
        <v>78745</v>
      </c>
      <c r="AO639" s="96">
        <f t="shared" si="191"/>
        <v>23011</v>
      </c>
      <c r="AP639" t="s">
        <v>1274</v>
      </c>
      <c r="AQ639">
        <f t="shared" si="164"/>
        <v>2378745</v>
      </c>
    </row>
    <row r="640" spans="1:43" hidden="1" outlineLevel="1" x14ac:dyDescent="0.2">
      <c r="A640" t="s">
        <v>1845</v>
      </c>
      <c r="B640" s="9" t="s">
        <v>1073</v>
      </c>
      <c r="C640" s="1">
        <f t="shared" si="165"/>
        <v>982</v>
      </c>
      <c r="D640" s="7">
        <f t="shared" si="196"/>
        <v>1</v>
      </c>
      <c r="E640" s="7">
        <f t="shared" si="197"/>
        <v>2</v>
      </c>
      <c r="F640" s="7">
        <f t="shared" si="198"/>
        <v>3</v>
      </c>
      <c r="G640" s="1">
        <f t="shared" si="199"/>
        <v>145</v>
      </c>
      <c r="H640" s="2">
        <f t="shared" si="200"/>
        <v>0.14765784114052954</v>
      </c>
      <c r="I640" s="8"/>
      <c r="J640" s="2">
        <f t="shared" si="192"/>
        <v>0.54684317718940934</v>
      </c>
      <c r="K640" s="2">
        <f t="shared" si="193"/>
        <v>0.39918533604887985</v>
      </c>
      <c r="L640" s="2">
        <f t="shared" si="194"/>
        <v>5.3971486761710798E-2</v>
      </c>
      <c r="M640" s="2">
        <f t="shared" si="195"/>
        <v>2.0816681711721685E-17</v>
      </c>
      <c r="N640" s="1">
        <v>537</v>
      </c>
      <c r="O640" s="1">
        <v>392</v>
      </c>
      <c r="P640" s="1">
        <v>53</v>
      </c>
      <c r="W640" s="1">
        <v>0</v>
      </c>
      <c r="AG640" t="str">
        <f t="shared" si="166"/>
        <v>Veazie</v>
      </c>
      <c r="AH640" t="s">
        <v>2417</v>
      </c>
      <c r="AI640">
        <v>2</v>
      </c>
      <c r="AK640" s="99">
        <v>23</v>
      </c>
      <c r="AL640" s="97">
        <v>19</v>
      </c>
      <c r="AM640" s="97">
        <v>295</v>
      </c>
      <c r="AN640" s="96">
        <v>78780</v>
      </c>
      <c r="AO640" s="96">
        <f t="shared" si="191"/>
        <v>23019</v>
      </c>
      <c r="AP640" t="s">
        <v>1274</v>
      </c>
      <c r="AQ640">
        <f t="shared" si="164"/>
        <v>2378780</v>
      </c>
    </row>
    <row r="641" spans="1:43" hidden="1" outlineLevel="1" x14ac:dyDescent="0.2">
      <c r="A641" t="s">
        <v>2644</v>
      </c>
      <c r="B641" s="9" t="s">
        <v>1073</v>
      </c>
      <c r="C641" s="1">
        <f t="shared" ref="C641:C717" si="201">SUM(N641:AE641)</f>
        <v>273</v>
      </c>
      <c r="D641" s="7">
        <f t="shared" si="196"/>
        <v>2</v>
      </c>
      <c r="E641" s="7">
        <f t="shared" si="197"/>
        <v>1</v>
      </c>
      <c r="F641" s="7">
        <f t="shared" si="198"/>
        <v>3</v>
      </c>
      <c r="G641" s="1">
        <f t="shared" si="199"/>
        <v>15</v>
      </c>
      <c r="H641" s="2">
        <f t="shared" si="200"/>
        <v>5.4945054945054944E-2</v>
      </c>
      <c r="I641" s="8"/>
      <c r="J641" s="2">
        <f t="shared" si="192"/>
        <v>0.4358974358974359</v>
      </c>
      <c r="K641" s="2">
        <f t="shared" si="193"/>
        <v>0.49084249084249082</v>
      </c>
      <c r="L641" s="2">
        <f t="shared" si="194"/>
        <v>7.3260073260073263E-2</v>
      </c>
      <c r="M641" s="2">
        <f t="shared" si="195"/>
        <v>1.3877787807814457E-17</v>
      </c>
      <c r="N641" s="1">
        <v>119</v>
      </c>
      <c r="O641" s="1">
        <v>134</v>
      </c>
      <c r="P641" s="1">
        <v>20</v>
      </c>
      <c r="W641" s="1">
        <v>0</v>
      </c>
      <c r="AG641" t="str">
        <f t="shared" si="166"/>
        <v>Verona Island</v>
      </c>
      <c r="AH641" t="s">
        <v>682</v>
      </c>
      <c r="AI641">
        <v>2</v>
      </c>
      <c r="AK641" s="99">
        <v>23</v>
      </c>
      <c r="AL641" s="97">
        <v>9</v>
      </c>
      <c r="AM641" s="97">
        <v>175</v>
      </c>
      <c r="AN641" s="96">
        <v>78920</v>
      </c>
      <c r="AO641" s="96">
        <f t="shared" si="191"/>
        <v>23009</v>
      </c>
      <c r="AP641" t="s">
        <v>1274</v>
      </c>
      <c r="AQ641">
        <f t="shared" si="164"/>
        <v>2378920</v>
      </c>
    </row>
    <row r="642" spans="1:43" hidden="1" outlineLevel="1" x14ac:dyDescent="0.2">
      <c r="A642" t="s">
        <v>1742</v>
      </c>
      <c r="B642" s="9" t="s">
        <v>1073</v>
      </c>
      <c r="C642" s="1">
        <f t="shared" si="201"/>
        <v>355</v>
      </c>
      <c r="D642" s="7">
        <f t="shared" si="196"/>
        <v>1</v>
      </c>
      <c r="E642" s="7">
        <f t="shared" si="197"/>
        <v>2</v>
      </c>
      <c r="F642" s="7">
        <f t="shared" si="198"/>
        <v>3</v>
      </c>
      <c r="G642" s="1">
        <f t="shared" si="199"/>
        <v>42</v>
      </c>
      <c r="H642" s="2">
        <f t="shared" si="200"/>
        <v>0.11830985915492957</v>
      </c>
      <c r="I642" s="8"/>
      <c r="J642" s="2">
        <f t="shared" si="192"/>
        <v>0.54084507042253516</v>
      </c>
      <c r="K642" s="2">
        <f t="shared" si="193"/>
        <v>0.42253521126760563</v>
      </c>
      <c r="L642" s="2">
        <f t="shared" si="194"/>
        <v>3.6619718309859155E-2</v>
      </c>
      <c r="M642" s="2">
        <f t="shared" si="195"/>
        <v>6.2450045135165055E-17</v>
      </c>
      <c r="N642" s="1">
        <v>192</v>
      </c>
      <c r="O642" s="1">
        <v>150</v>
      </c>
      <c r="P642" s="1">
        <v>13</v>
      </c>
      <c r="W642" s="1">
        <v>0</v>
      </c>
      <c r="AG642" t="str">
        <f t="shared" ref="AG642:AG718" si="202">A642</f>
        <v>Vienna</v>
      </c>
      <c r="AH642" t="s">
        <v>1663</v>
      </c>
      <c r="AI642">
        <v>2</v>
      </c>
      <c r="AK642" s="99">
        <v>23</v>
      </c>
      <c r="AL642" s="97">
        <v>11</v>
      </c>
      <c r="AM642" s="97">
        <v>115</v>
      </c>
      <c r="AN642" s="96">
        <v>79025</v>
      </c>
      <c r="AO642" s="96">
        <f t="shared" si="191"/>
        <v>23011</v>
      </c>
      <c r="AP642" t="s">
        <v>1274</v>
      </c>
      <c r="AQ642">
        <f t="shared" ref="AQ642:AQ718" si="203">AK642*100000+AN642</f>
        <v>2379025</v>
      </c>
    </row>
    <row r="643" spans="1:43" hidden="1" outlineLevel="1" x14ac:dyDescent="0.2">
      <c r="A643" t="s">
        <v>1624</v>
      </c>
      <c r="B643" s="9" t="s">
        <v>1073</v>
      </c>
      <c r="C643" s="1">
        <f t="shared" si="201"/>
        <v>673</v>
      </c>
      <c r="D643" s="7">
        <f t="shared" si="196"/>
        <v>1</v>
      </c>
      <c r="E643" s="7">
        <f t="shared" si="197"/>
        <v>2</v>
      </c>
      <c r="F643" s="7">
        <f t="shared" si="198"/>
        <v>3</v>
      </c>
      <c r="G643" s="1">
        <f t="shared" si="199"/>
        <v>232</v>
      </c>
      <c r="H643" s="2">
        <f t="shared" si="200"/>
        <v>0.34472511144130757</v>
      </c>
      <c r="I643" s="8"/>
      <c r="J643" s="2">
        <f t="shared" si="192"/>
        <v>0.6419019316493314</v>
      </c>
      <c r="K643" s="2">
        <f t="shared" si="193"/>
        <v>0.29717682020802377</v>
      </c>
      <c r="L643" s="2">
        <f t="shared" si="194"/>
        <v>6.0921248142644872E-2</v>
      </c>
      <c r="M643" s="2">
        <f t="shared" si="195"/>
        <v>-4.8572257327350599E-17</v>
      </c>
      <c r="N643" s="1">
        <v>432</v>
      </c>
      <c r="O643" s="1">
        <v>200</v>
      </c>
      <c r="P643" s="1">
        <v>41</v>
      </c>
      <c r="W643" s="1">
        <v>0</v>
      </c>
      <c r="AG643" t="str">
        <f t="shared" si="202"/>
        <v>Vinalhaven</v>
      </c>
      <c r="AH643" t="s">
        <v>1138</v>
      </c>
      <c r="AI643">
        <v>1</v>
      </c>
      <c r="AK643" s="99">
        <v>23</v>
      </c>
      <c r="AL643" s="97">
        <v>13</v>
      </c>
      <c r="AM643" s="97">
        <v>80</v>
      </c>
      <c r="AN643" s="96">
        <v>79130</v>
      </c>
      <c r="AO643" s="96">
        <f t="shared" si="191"/>
        <v>23013</v>
      </c>
      <c r="AP643" t="s">
        <v>1274</v>
      </c>
      <c r="AQ643">
        <f t="shared" si="203"/>
        <v>2379130</v>
      </c>
    </row>
    <row r="644" spans="1:43" hidden="1" outlineLevel="1" x14ac:dyDescent="0.2">
      <c r="A644" t="s">
        <v>1529</v>
      </c>
      <c r="B644" s="9" t="s">
        <v>1073</v>
      </c>
      <c r="C644" s="1">
        <f t="shared" si="201"/>
        <v>109</v>
      </c>
      <c r="D644" s="7">
        <f t="shared" si="196"/>
        <v>2</v>
      </c>
      <c r="E644" s="7">
        <f t="shared" si="197"/>
        <v>1</v>
      </c>
      <c r="F644" s="7">
        <f t="shared" si="198"/>
        <v>3</v>
      </c>
      <c r="G644" s="1">
        <f t="shared" si="199"/>
        <v>30</v>
      </c>
      <c r="H644" s="2">
        <f t="shared" si="200"/>
        <v>0.27522935779816515</v>
      </c>
      <c r="I644" s="8"/>
      <c r="J644" s="2">
        <f t="shared" si="192"/>
        <v>0.32110091743119268</v>
      </c>
      <c r="K644" s="2">
        <f t="shared" si="193"/>
        <v>0.59633027522935778</v>
      </c>
      <c r="L644" s="2">
        <f t="shared" si="194"/>
        <v>8.2568807339449546E-2</v>
      </c>
      <c r="M644" s="2">
        <f t="shared" si="195"/>
        <v>-5.5511151231257827E-17</v>
      </c>
      <c r="N644" s="1">
        <v>35</v>
      </c>
      <c r="O644" s="1">
        <v>65</v>
      </c>
      <c r="P644" s="1">
        <v>9</v>
      </c>
      <c r="W644" s="1">
        <v>0</v>
      </c>
      <c r="AG644" t="str">
        <f t="shared" si="202"/>
        <v>Wade</v>
      </c>
      <c r="AH644" t="s">
        <v>872</v>
      </c>
      <c r="AI644">
        <v>2</v>
      </c>
      <c r="AK644" s="99">
        <v>23</v>
      </c>
      <c r="AL644" s="97">
        <v>3</v>
      </c>
      <c r="AM644" s="97">
        <v>310</v>
      </c>
      <c r="AN644" s="96">
        <v>79270</v>
      </c>
      <c r="AO644" s="96">
        <f t="shared" si="191"/>
        <v>23003</v>
      </c>
      <c r="AP644" t="s">
        <v>1274</v>
      </c>
      <c r="AQ644">
        <f t="shared" si="203"/>
        <v>2379270</v>
      </c>
    </row>
    <row r="645" spans="1:43" hidden="1" outlineLevel="1" x14ac:dyDescent="0.2">
      <c r="A645" t="s">
        <v>1144</v>
      </c>
      <c r="B645" s="9" t="s">
        <v>1073</v>
      </c>
      <c r="C645" s="1">
        <f t="shared" si="201"/>
        <v>38</v>
      </c>
      <c r="D645" s="7">
        <f t="shared" si="196"/>
        <v>2</v>
      </c>
      <c r="E645" s="7">
        <f t="shared" si="197"/>
        <v>1</v>
      </c>
      <c r="F645" s="7">
        <f t="shared" si="198"/>
        <v>3</v>
      </c>
      <c r="G645" s="1">
        <f t="shared" si="199"/>
        <v>15</v>
      </c>
      <c r="H645" s="2">
        <f t="shared" si="200"/>
        <v>0.39473684210526316</v>
      </c>
      <c r="I645" s="8"/>
      <c r="J645" s="2">
        <f t="shared" si="192"/>
        <v>0.26315789473684209</v>
      </c>
      <c r="K645" s="2">
        <f t="shared" si="193"/>
        <v>0.65789473684210531</v>
      </c>
      <c r="L645" s="2">
        <f t="shared" si="194"/>
        <v>7.8947368421052627E-2</v>
      </c>
      <c r="M645" s="2">
        <f t="shared" si="195"/>
        <v>2.7755575615628914E-17</v>
      </c>
      <c r="N645" s="1">
        <v>10</v>
      </c>
      <c r="O645" s="1">
        <v>25</v>
      </c>
      <c r="P645" s="1">
        <v>3</v>
      </c>
      <c r="W645" s="1">
        <v>0</v>
      </c>
      <c r="AG645" t="str">
        <f t="shared" si="202"/>
        <v>Waite</v>
      </c>
      <c r="AH645" t="s">
        <v>257</v>
      </c>
      <c r="AI645">
        <v>2</v>
      </c>
      <c r="AK645" s="99">
        <v>23</v>
      </c>
      <c r="AL645" s="97">
        <v>29</v>
      </c>
      <c r="AM645" s="97">
        <v>210</v>
      </c>
      <c r="AN645" s="96">
        <v>79375</v>
      </c>
      <c r="AO645" s="96">
        <f t="shared" si="191"/>
        <v>23029</v>
      </c>
      <c r="AP645" t="s">
        <v>1274</v>
      </c>
      <c r="AQ645">
        <f t="shared" si="203"/>
        <v>2379375</v>
      </c>
    </row>
    <row r="646" spans="1:43" hidden="1" outlineLevel="1" x14ac:dyDescent="0.2">
      <c r="A646" t="s">
        <v>491</v>
      </c>
      <c r="B646" s="9" t="s">
        <v>1073</v>
      </c>
      <c r="C646" s="1">
        <f t="shared" si="201"/>
        <v>403</v>
      </c>
      <c r="D646" s="7">
        <f t="shared" si="196"/>
        <v>1</v>
      </c>
      <c r="E646" s="7">
        <f t="shared" si="197"/>
        <v>2</v>
      </c>
      <c r="F646" s="7">
        <f t="shared" si="198"/>
        <v>3</v>
      </c>
      <c r="G646" s="1">
        <f t="shared" si="199"/>
        <v>11</v>
      </c>
      <c r="H646" s="2">
        <f t="shared" si="200"/>
        <v>2.729528535980149E-2</v>
      </c>
      <c r="I646" s="8"/>
      <c r="J646" s="2">
        <f t="shared" si="192"/>
        <v>0.4813895781637717</v>
      </c>
      <c r="K646" s="2">
        <f t="shared" si="193"/>
        <v>0.45409429280397023</v>
      </c>
      <c r="L646" s="2">
        <f t="shared" si="194"/>
        <v>6.4516129032258063E-2</v>
      </c>
      <c r="M646" s="2">
        <f t="shared" si="195"/>
        <v>0</v>
      </c>
      <c r="N646" s="1">
        <v>194</v>
      </c>
      <c r="O646" s="1">
        <v>183</v>
      </c>
      <c r="P646" s="1">
        <v>26</v>
      </c>
      <c r="W646" s="1">
        <v>0</v>
      </c>
      <c r="AG646" t="str">
        <f t="shared" si="202"/>
        <v>Waldo</v>
      </c>
      <c r="AH646" t="s">
        <v>491</v>
      </c>
      <c r="AI646">
        <v>2</v>
      </c>
      <c r="AK646" s="99">
        <v>23</v>
      </c>
      <c r="AL646" s="97">
        <v>27</v>
      </c>
      <c r="AM646" s="97">
        <v>125</v>
      </c>
      <c r="AN646" s="96">
        <v>79480</v>
      </c>
      <c r="AO646" s="96">
        <f t="shared" si="191"/>
        <v>23027</v>
      </c>
      <c r="AP646" t="s">
        <v>1274</v>
      </c>
      <c r="AQ646">
        <f t="shared" si="203"/>
        <v>2379480</v>
      </c>
    </row>
    <row r="647" spans="1:43" hidden="1" outlineLevel="1" x14ac:dyDescent="0.2">
      <c r="A647" t="s">
        <v>1145</v>
      </c>
      <c r="B647" s="9" t="s">
        <v>1073</v>
      </c>
      <c r="C647" s="1">
        <f t="shared" si="201"/>
        <v>2272</v>
      </c>
      <c r="D647" s="7">
        <f t="shared" si="196"/>
        <v>2</v>
      </c>
      <c r="E647" s="7">
        <f t="shared" si="197"/>
        <v>1</v>
      </c>
      <c r="F647" s="7">
        <f t="shared" si="198"/>
        <v>3</v>
      </c>
      <c r="G647" s="1">
        <f t="shared" si="199"/>
        <v>78</v>
      </c>
      <c r="H647" s="2">
        <f t="shared" si="200"/>
        <v>3.4330985915492961E-2</v>
      </c>
      <c r="I647" s="8"/>
      <c r="J647" s="2">
        <f t="shared" si="192"/>
        <v>0.45334507042253519</v>
      </c>
      <c r="K647" s="2">
        <f t="shared" si="193"/>
        <v>0.48767605633802819</v>
      </c>
      <c r="L647" s="2">
        <f t="shared" si="194"/>
        <v>5.8978873239436617E-2</v>
      </c>
      <c r="M647" s="2">
        <f t="shared" si="195"/>
        <v>-4.8572257327350599E-17</v>
      </c>
      <c r="N647" s="1">
        <v>1030</v>
      </c>
      <c r="O647" s="1">
        <v>1108</v>
      </c>
      <c r="P647" s="1">
        <v>134</v>
      </c>
      <c r="W647" s="1">
        <v>0</v>
      </c>
      <c r="AG647" t="str">
        <f t="shared" si="202"/>
        <v>Waldoboro</v>
      </c>
      <c r="AH647" t="s">
        <v>600</v>
      </c>
      <c r="AI647">
        <v>1</v>
      </c>
      <c r="AK647" s="99">
        <v>23</v>
      </c>
      <c r="AL647" s="97">
        <v>15</v>
      </c>
      <c r="AM647" s="97">
        <v>85</v>
      </c>
      <c r="AN647" s="96">
        <v>79550</v>
      </c>
      <c r="AO647" s="96">
        <f t="shared" si="191"/>
        <v>23015</v>
      </c>
      <c r="AP647" t="s">
        <v>1274</v>
      </c>
      <c r="AQ647">
        <f t="shared" si="203"/>
        <v>2379550</v>
      </c>
    </row>
    <row r="648" spans="1:43" hidden="1" outlineLevel="1" x14ac:dyDescent="0.2">
      <c r="A648" t="s">
        <v>1905</v>
      </c>
      <c r="B648" s="9" t="s">
        <v>1073</v>
      </c>
      <c r="C648" s="1">
        <f t="shared" si="201"/>
        <v>698</v>
      </c>
      <c r="D648" s="7">
        <f t="shared" si="196"/>
        <v>2</v>
      </c>
      <c r="E648" s="7">
        <f t="shared" si="197"/>
        <v>1</v>
      </c>
      <c r="F648" s="7">
        <f t="shared" si="198"/>
        <v>3</v>
      </c>
      <c r="G648" s="1">
        <f t="shared" si="199"/>
        <v>263</v>
      </c>
      <c r="H648" s="2">
        <f t="shared" si="200"/>
        <v>0.37679083094555876</v>
      </c>
      <c r="I648" s="8"/>
      <c r="J648" s="2">
        <f t="shared" si="192"/>
        <v>0.27650429799426934</v>
      </c>
      <c r="K648" s="2">
        <f t="shared" si="193"/>
        <v>0.65329512893982811</v>
      </c>
      <c r="L648" s="2">
        <f t="shared" si="194"/>
        <v>6.8767908309455589E-2</v>
      </c>
      <c r="M648" s="2">
        <f t="shared" si="195"/>
        <v>1.4326647564469608E-3</v>
      </c>
      <c r="N648" s="1">
        <v>193</v>
      </c>
      <c r="O648" s="1">
        <v>456</v>
      </c>
      <c r="P648" s="1">
        <v>48</v>
      </c>
      <c r="W648" s="1">
        <v>1</v>
      </c>
      <c r="AG648" t="str">
        <f t="shared" si="202"/>
        <v>Wales</v>
      </c>
      <c r="AH648" t="s">
        <v>2243</v>
      </c>
      <c r="AI648">
        <v>2</v>
      </c>
      <c r="AK648" s="99">
        <v>23</v>
      </c>
      <c r="AL648" s="97">
        <v>1</v>
      </c>
      <c r="AM648" s="97">
        <v>65</v>
      </c>
      <c r="AN648" s="96">
        <v>79585</v>
      </c>
      <c r="AO648" s="96">
        <f t="shared" si="191"/>
        <v>23001</v>
      </c>
      <c r="AP648" t="s">
        <v>1274</v>
      </c>
      <c r="AQ648">
        <f t="shared" si="203"/>
        <v>2379585</v>
      </c>
    </row>
    <row r="649" spans="1:43" hidden="1" outlineLevel="1" x14ac:dyDescent="0.2">
      <c r="A649" t="s">
        <v>1003</v>
      </c>
      <c r="B649" s="9" t="s">
        <v>1073</v>
      </c>
      <c r="C649" s="1">
        <f t="shared" si="201"/>
        <v>227</v>
      </c>
      <c r="D649" s="7">
        <f t="shared" si="196"/>
        <v>1</v>
      </c>
      <c r="E649" s="7">
        <f t="shared" si="197"/>
        <v>2</v>
      </c>
      <c r="F649" s="7">
        <f t="shared" si="198"/>
        <v>3</v>
      </c>
      <c r="G649" s="1">
        <f t="shared" si="199"/>
        <v>46</v>
      </c>
      <c r="H649" s="2">
        <f t="shared" si="200"/>
        <v>0.20264317180616739</v>
      </c>
      <c r="I649" s="8"/>
      <c r="J649" s="2">
        <f t="shared" si="192"/>
        <v>0.56828193832599116</v>
      </c>
      <c r="K649" s="2">
        <f t="shared" si="193"/>
        <v>0.3656387665198238</v>
      </c>
      <c r="L649" s="2">
        <f t="shared" si="194"/>
        <v>6.6079295154185022E-2</v>
      </c>
      <c r="M649" s="2">
        <f t="shared" si="195"/>
        <v>1.3877787807814457E-17</v>
      </c>
      <c r="N649" s="1">
        <v>129</v>
      </c>
      <c r="O649" s="1">
        <v>83</v>
      </c>
      <c r="P649" s="1">
        <v>15</v>
      </c>
      <c r="W649" s="1">
        <v>0</v>
      </c>
      <c r="AG649" t="str">
        <f t="shared" si="202"/>
        <v>Wallagrass</v>
      </c>
      <c r="AH649" t="s">
        <v>872</v>
      </c>
      <c r="AI649">
        <v>2</v>
      </c>
      <c r="AK649" s="99">
        <v>23</v>
      </c>
      <c r="AL649" s="97">
        <v>3</v>
      </c>
      <c r="AM649" s="97">
        <v>315</v>
      </c>
      <c r="AN649" s="96">
        <v>79865</v>
      </c>
      <c r="AO649" s="96">
        <f t="shared" si="191"/>
        <v>23003</v>
      </c>
      <c r="AP649" t="s">
        <v>1274</v>
      </c>
      <c r="AQ649">
        <f t="shared" si="203"/>
        <v>2379865</v>
      </c>
    </row>
    <row r="650" spans="1:43" hidden="1" outlineLevel="1" x14ac:dyDescent="0.2">
      <c r="A650" t="s">
        <v>1290</v>
      </c>
      <c r="B650" s="9" t="s">
        <v>1073</v>
      </c>
      <c r="C650" s="1">
        <f t="shared" si="201"/>
        <v>174</v>
      </c>
      <c r="D650" s="7">
        <f t="shared" si="196"/>
        <v>2</v>
      </c>
      <c r="E650" s="7">
        <f t="shared" si="197"/>
        <v>1</v>
      </c>
      <c r="F650" s="7">
        <f t="shared" si="198"/>
        <v>3</v>
      </c>
      <c r="G650" s="1">
        <f t="shared" si="199"/>
        <v>86</v>
      </c>
      <c r="H650" s="2">
        <f t="shared" si="200"/>
        <v>0.4942528735632184</v>
      </c>
      <c r="I650" s="8"/>
      <c r="J650" s="2">
        <f t="shared" si="192"/>
        <v>0.23563218390804597</v>
      </c>
      <c r="K650" s="2">
        <f t="shared" si="193"/>
        <v>0.72988505747126442</v>
      </c>
      <c r="L650" s="2">
        <f t="shared" si="194"/>
        <v>3.4482758620689655E-2</v>
      </c>
      <c r="M650" s="2">
        <f t="shared" si="195"/>
        <v>-4.163336342344337E-17</v>
      </c>
      <c r="N650" s="1">
        <v>41</v>
      </c>
      <c r="O650" s="1">
        <v>127</v>
      </c>
      <c r="P650" s="1">
        <v>6</v>
      </c>
      <c r="W650" s="1">
        <v>0</v>
      </c>
      <c r="AG650" t="str">
        <f t="shared" si="202"/>
        <v>Waltham</v>
      </c>
      <c r="AH650" t="s">
        <v>682</v>
      </c>
      <c r="AI650">
        <v>2</v>
      </c>
      <c r="AK650" s="99">
        <v>23</v>
      </c>
      <c r="AL650" s="97">
        <v>9</v>
      </c>
      <c r="AM650" s="97">
        <v>180</v>
      </c>
      <c r="AN650" s="96">
        <v>80040</v>
      </c>
      <c r="AO650" s="96">
        <f t="shared" si="191"/>
        <v>23009</v>
      </c>
      <c r="AP650" t="s">
        <v>1274</v>
      </c>
      <c r="AQ650">
        <f t="shared" si="203"/>
        <v>2380040</v>
      </c>
    </row>
    <row r="651" spans="1:43" hidden="1" outlineLevel="1" x14ac:dyDescent="0.2">
      <c r="A651" t="s">
        <v>422</v>
      </c>
      <c r="B651" s="9" t="s">
        <v>1073</v>
      </c>
      <c r="C651" s="1">
        <f t="shared" si="201"/>
        <v>1684</v>
      </c>
      <c r="D651" s="7">
        <f t="shared" si="196"/>
        <v>2</v>
      </c>
      <c r="E651" s="7">
        <f t="shared" si="197"/>
        <v>1</v>
      </c>
      <c r="F651" s="7">
        <f t="shared" si="198"/>
        <v>3</v>
      </c>
      <c r="G651" s="1">
        <f t="shared" si="199"/>
        <v>240</v>
      </c>
      <c r="H651" s="2">
        <f t="shared" si="200"/>
        <v>0.14251781472684086</v>
      </c>
      <c r="I651" s="8"/>
      <c r="J651" s="2">
        <f t="shared" si="192"/>
        <v>0.4002375296912114</v>
      </c>
      <c r="K651" s="2">
        <f t="shared" si="193"/>
        <v>0.54275534441805229</v>
      </c>
      <c r="L651" s="2">
        <f t="shared" si="194"/>
        <v>5.6413301662707839E-2</v>
      </c>
      <c r="M651" s="2">
        <f t="shared" si="195"/>
        <v>5.9382422802847085E-4</v>
      </c>
      <c r="N651" s="1">
        <v>674</v>
      </c>
      <c r="O651" s="1">
        <v>914</v>
      </c>
      <c r="P651" s="1">
        <v>95</v>
      </c>
      <c r="W651" s="1">
        <v>1</v>
      </c>
      <c r="AG651" t="str">
        <f t="shared" si="202"/>
        <v>Warren</v>
      </c>
      <c r="AH651" t="s">
        <v>1138</v>
      </c>
      <c r="AI651">
        <v>1</v>
      </c>
      <c r="AK651" s="99">
        <v>23</v>
      </c>
      <c r="AL651" s="97">
        <v>13</v>
      </c>
      <c r="AM651" s="97">
        <v>85</v>
      </c>
      <c r="AN651" s="96">
        <v>80215</v>
      </c>
      <c r="AO651" s="96">
        <f t="shared" si="191"/>
        <v>23013</v>
      </c>
      <c r="AP651" t="s">
        <v>1274</v>
      </c>
      <c r="AQ651">
        <f t="shared" si="203"/>
        <v>2380215</v>
      </c>
    </row>
    <row r="652" spans="1:43" hidden="1" outlineLevel="1" x14ac:dyDescent="0.2">
      <c r="A652" t="s">
        <v>211</v>
      </c>
      <c r="B652" s="9" t="s">
        <v>1073</v>
      </c>
      <c r="C652" s="1">
        <f t="shared" si="201"/>
        <v>585</v>
      </c>
      <c r="D652" s="7">
        <f t="shared" si="196"/>
        <v>2</v>
      </c>
      <c r="E652" s="7">
        <f t="shared" si="197"/>
        <v>1</v>
      </c>
      <c r="F652" s="7">
        <f t="shared" si="198"/>
        <v>3</v>
      </c>
      <c r="G652" s="1">
        <f t="shared" si="199"/>
        <v>91</v>
      </c>
      <c r="H652" s="2">
        <f t="shared" si="200"/>
        <v>0.15555555555555556</v>
      </c>
      <c r="I652" s="8"/>
      <c r="J652" s="2">
        <f t="shared" si="192"/>
        <v>0.37094017094017095</v>
      </c>
      <c r="K652" s="2">
        <f t="shared" si="193"/>
        <v>0.52649572649572651</v>
      </c>
      <c r="L652" s="2">
        <f t="shared" si="194"/>
        <v>0.10256410256410256</v>
      </c>
      <c r="M652" s="2">
        <f t="shared" si="195"/>
        <v>-2.7755575615628914E-17</v>
      </c>
      <c r="N652" s="1">
        <v>217</v>
      </c>
      <c r="O652" s="1">
        <v>308</v>
      </c>
      <c r="P652" s="1">
        <v>60</v>
      </c>
      <c r="W652" s="1">
        <v>0</v>
      </c>
      <c r="AG652" t="str">
        <f t="shared" si="202"/>
        <v>Washburn</v>
      </c>
      <c r="AH652" t="s">
        <v>872</v>
      </c>
      <c r="AI652">
        <v>2</v>
      </c>
      <c r="AK652" s="99">
        <v>23</v>
      </c>
      <c r="AL652" s="97">
        <v>3</v>
      </c>
      <c r="AM652" s="97">
        <v>320</v>
      </c>
      <c r="AN652" s="96">
        <v>80285</v>
      </c>
      <c r="AO652" s="96">
        <f t="shared" si="191"/>
        <v>23003</v>
      </c>
      <c r="AP652" t="s">
        <v>1274</v>
      </c>
      <c r="AQ652">
        <f t="shared" si="203"/>
        <v>2380285</v>
      </c>
    </row>
    <row r="653" spans="1:43" hidden="1" outlineLevel="1" x14ac:dyDescent="0.2">
      <c r="A653" t="s">
        <v>257</v>
      </c>
      <c r="B653" s="9" t="s">
        <v>1073</v>
      </c>
      <c r="C653" s="1">
        <f>SUM(N653:AE653)</f>
        <v>774</v>
      </c>
      <c r="D653" s="7">
        <f>RANK(N653,(N653:AE653))</f>
        <v>2</v>
      </c>
      <c r="E653" s="7">
        <f>RANK(O653,(N653:AE653))</f>
        <v>1</v>
      </c>
      <c r="F653" s="7">
        <f>IF(P653&gt;0,RANK(P653,(N653:AE653)),0)</f>
        <v>3</v>
      </c>
      <c r="G653" s="1">
        <f>MAX(N653:P653)-LARGE(N653:P653,2)</f>
        <v>78</v>
      </c>
      <c r="H653" s="2">
        <f>G653/C653</f>
        <v>0.10077519379844961</v>
      </c>
      <c r="I653" s="8"/>
      <c r="J653" s="2">
        <f>IF(C653=0,"-",N653/C653)</f>
        <v>0.41731266149870799</v>
      </c>
      <c r="K653" s="2">
        <f>IF(C653=0,"-",O653/C653)</f>
        <v>0.51808785529715762</v>
      </c>
      <c r="L653" s="2">
        <f>IF(C653=0,"-",P653/C653)</f>
        <v>6.3307493540051676E-2</v>
      </c>
      <c r="M653" s="2">
        <f>IF(C653=0,"-",(1-J653-K653-L653))</f>
        <v>1.2919896640827683E-3</v>
      </c>
      <c r="N653" s="1">
        <v>323</v>
      </c>
      <c r="O653" s="1">
        <v>401</v>
      </c>
      <c r="P653" s="1">
        <v>49</v>
      </c>
      <c r="W653" s="1">
        <v>1</v>
      </c>
      <c r="AG653" t="str">
        <f>A653</f>
        <v>Washington</v>
      </c>
      <c r="AH653" t="s">
        <v>1138</v>
      </c>
      <c r="AI653">
        <v>1</v>
      </c>
      <c r="AK653" s="99">
        <v>23</v>
      </c>
      <c r="AL653" s="97">
        <v>13</v>
      </c>
      <c r="AM653" s="97">
        <v>90</v>
      </c>
      <c r="AN653" s="96">
        <v>80425</v>
      </c>
      <c r="AO653" s="96">
        <f>AK653*1000+AL653</f>
        <v>23013</v>
      </c>
      <c r="AP653" t="s">
        <v>1274</v>
      </c>
      <c r="AQ653">
        <f>AK653*100000+AN653</f>
        <v>2380425</v>
      </c>
    </row>
    <row r="654" spans="1:43" hidden="1" outlineLevel="1" x14ac:dyDescent="0.2">
      <c r="A654" t="s">
        <v>257</v>
      </c>
      <c r="B654" s="9" t="s">
        <v>1073</v>
      </c>
      <c r="C654" s="1">
        <f t="shared" ref="C654" si="204">SUM(N654:AE654)</f>
        <v>13</v>
      </c>
      <c r="D654" s="7">
        <f t="shared" ref="D654" si="205">RANK(N654,(N654:AE654))</f>
        <v>2</v>
      </c>
      <c r="E654" s="7">
        <f t="shared" ref="E654" si="206">RANK(O654,(N654:AE654))</f>
        <v>1</v>
      </c>
      <c r="F654" s="7">
        <f t="shared" ref="F654" si="207">IF(P654&gt;0,RANK(P654,(N654:AE654)),0)</f>
        <v>0</v>
      </c>
      <c r="G654" s="1">
        <f t="shared" ref="G654" si="208">MAX(N654:P654)-LARGE(N654:P654,2)</f>
        <v>3</v>
      </c>
      <c r="H654" s="2">
        <f t="shared" ref="H654" si="209">G654/C654</f>
        <v>0.23076923076923078</v>
      </c>
      <c r="I654" s="8"/>
      <c r="J654" s="2">
        <f t="shared" ref="J654" si="210">IF(C654=0,"-",N654/C654)</f>
        <v>0.38461538461538464</v>
      </c>
      <c r="K654" s="2">
        <f t="shared" ref="K654" si="211">IF(C654=0,"-",O654/C654)</f>
        <v>0.61538461538461542</v>
      </c>
      <c r="L654" s="2">
        <f t="shared" ref="L654" si="212">IF(C654=0,"-",P654/C654)</f>
        <v>0</v>
      </c>
      <c r="M654" s="2">
        <f t="shared" ref="M654" si="213">IF(C654=0,"-",(1-J654-K654-L654))</f>
        <v>0</v>
      </c>
      <c r="N654" s="1">
        <v>5</v>
      </c>
      <c r="O654" s="1">
        <v>8</v>
      </c>
      <c r="P654" s="1">
        <v>0</v>
      </c>
      <c r="W654" s="1">
        <v>0</v>
      </c>
      <c r="AG654" t="str">
        <f t="shared" si="202"/>
        <v>Washington</v>
      </c>
      <c r="AH654" t="s">
        <v>1440</v>
      </c>
      <c r="AI654">
        <v>2</v>
      </c>
      <c r="AK654" s="99">
        <v>23</v>
      </c>
      <c r="AL654" s="97">
        <v>7</v>
      </c>
      <c r="AN654" s="133">
        <v>80420</v>
      </c>
      <c r="AO654" s="96">
        <f t="shared" si="191"/>
        <v>23007</v>
      </c>
      <c r="AP654" t="s">
        <v>408</v>
      </c>
      <c r="AQ654">
        <f t="shared" si="203"/>
        <v>2380420</v>
      </c>
    </row>
    <row r="655" spans="1:43" hidden="1" outlineLevel="1" x14ac:dyDescent="0.2">
      <c r="A655" t="s">
        <v>2235</v>
      </c>
      <c r="B655" s="9" t="s">
        <v>1073</v>
      </c>
      <c r="C655" s="1">
        <f t="shared" si="201"/>
        <v>3076</v>
      </c>
      <c r="D655" s="7">
        <f t="shared" si="196"/>
        <v>2</v>
      </c>
      <c r="E655" s="7">
        <f t="shared" si="197"/>
        <v>1</v>
      </c>
      <c r="F655" s="7">
        <f t="shared" si="198"/>
        <v>3</v>
      </c>
      <c r="G655" s="1">
        <f t="shared" si="199"/>
        <v>610</v>
      </c>
      <c r="H655" s="2">
        <f t="shared" si="200"/>
        <v>0.19830949284785435</v>
      </c>
      <c r="I655" s="8"/>
      <c r="J655" s="2">
        <f t="shared" si="192"/>
        <v>0.36671001300390116</v>
      </c>
      <c r="K655" s="2">
        <f t="shared" si="193"/>
        <v>0.56501950585175553</v>
      </c>
      <c r="L655" s="2">
        <f t="shared" si="194"/>
        <v>6.8270481144343309E-2</v>
      </c>
      <c r="M655" s="2">
        <f t="shared" si="195"/>
        <v>0</v>
      </c>
      <c r="N655" s="1">
        <v>1128</v>
      </c>
      <c r="O655" s="1">
        <v>1738</v>
      </c>
      <c r="P655" s="1">
        <v>210</v>
      </c>
      <c r="W655" s="1">
        <v>0</v>
      </c>
      <c r="AG655" t="str">
        <f t="shared" si="202"/>
        <v>Waterboro</v>
      </c>
      <c r="AH655" t="s">
        <v>492</v>
      </c>
      <c r="AI655">
        <v>1</v>
      </c>
      <c r="AK655" s="99">
        <v>23</v>
      </c>
      <c r="AL655" s="97">
        <v>31</v>
      </c>
      <c r="AM655" s="97">
        <v>130</v>
      </c>
      <c r="AN655" s="96">
        <v>80530</v>
      </c>
      <c r="AO655" s="96">
        <f t="shared" si="191"/>
        <v>23031</v>
      </c>
      <c r="AP655" t="s">
        <v>1274</v>
      </c>
      <c r="AQ655">
        <f t="shared" si="203"/>
        <v>2380530</v>
      </c>
    </row>
    <row r="656" spans="1:43" hidden="1" outlineLevel="1" x14ac:dyDescent="0.2">
      <c r="A656" t="s">
        <v>370</v>
      </c>
      <c r="B656" s="9" t="s">
        <v>1073</v>
      </c>
      <c r="C656" s="1">
        <f t="shared" si="201"/>
        <v>791</v>
      </c>
      <c r="D656" s="7">
        <f t="shared" si="196"/>
        <v>2</v>
      </c>
      <c r="E656" s="7">
        <f t="shared" si="197"/>
        <v>1</v>
      </c>
      <c r="F656" s="7">
        <f t="shared" si="198"/>
        <v>3</v>
      </c>
      <c r="G656" s="1">
        <f t="shared" si="199"/>
        <v>54</v>
      </c>
      <c r="H656" s="2">
        <f t="shared" si="200"/>
        <v>6.8268015170670035E-2</v>
      </c>
      <c r="I656" s="8"/>
      <c r="J656" s="2">
        <f t="shared" si="192"/>
        <v>0.42098609355246525</v>
      </c>
      <c r="K656" s="2">
        <f t="shared" si="193"/>
        <v>0.48925410872313529</v>
      </c>
      <c r="L656" s="2">
        <f t="shared" si="194"/>
        <v>8.9759797724399501E-2</v>
      </c>
      <c r="M656" s="2">
        <f t="shared" si="195"/>
        <v>1.3877787807814457E-17</v>
      </c>
      <c r="N656" s="1">
        <v>333</v>
      </c>
      <c r="O656" s="1">
        <v>387</v>
      </c>
      <c r="P656" s="1">
        <v>71</v>
      </c>
      <c r="W656" s="1">
        <v>0</v>
      </c>
      <c r="AG656" t="str">
        <f t="shared" si="202"/>
        <v>Waterford</v>
      </c>
      <c r="AH656" t="s">
        <v>976</v>
      </c>
      <c r="AI656">
        <v>2</v>
      </c>
      <c r="AK656" s="99">
        <v>23</v>
      </c>
      <c r="AL656" s="97">
        <v>17</v>
      </c>
      <c r="AM656" s="97">
        <v>165</v>
      </c>
      <c r="AN656" s="96">
        <v>80635</v>
      </c>
      <c r="AO656" s="96">
        <f t="shared" si="191"/>
        <v>23017</v>
      </c>
      <c r="AP656" t="s">
        <v>1274</v>
      </c>
      <c r="AQ656">
        <f t="shared" si="203"/>
        <v>2380635</v>
      </c>
    </row>
    <row r="657" spans="1:43" hidden="1" outlineLevel="1" x14ac:dyDescent="0.2">
      <c r="A657" t="s">
        <v>659</v>
      </c>
      <c r="B657" s="9" t="s">
        <v>1073</v>
      </c>
      <c r="C657" s="1">
        <f t="shared" si="201"/>
        <v>5889</v>
      </c>
      <c r="D657" s="7">
        <f t="shared" si="196"/>
        <v>1</v>
      </c>
      <c r="E657" s="7">
        <f t="shared" si="197"/>
        <v>2</v>
      </c>
      <c r="F657" s="7">
        <f t="shared" si="198"/>
        <v>3</v>
      </c>
      <c r="G657" s="1">
        <f t="shared" si="199"/>
        <v>1866</v>
      </c>
      <c r="H657" s="2">
        <f t="shared" si="200"/>
        <v>0.31686194600101886</v>
      </c>
      <c r="I657" s="8"/>
      <c r="J657" s="2">
        <f t="shared" si="192"/>
        <v>0.62913907284768211</v>
      </c>
      <c r="K657" s="2">
        <f t="shared" si="193"/>
        <v>0.31227712684666326</v>
      </c>
      <c r="L657" s="2">
        <f t="shared" si="194"/>
        <v>5.8583800305654611E-2</v>
      </c>
      <c r="M657" s="2">
        <f t="shared" si="195"/>
        <v>2.0816681711721685E-17</v>
      </c>
      <c r="N657" s="1">
        <v>3705</v>
      </c>
      <c r="O657" s="1">
        <v>1839</v>
      </c>
      <c r="P657" s="1">
        <v>345</v>
      </c>
      <c r="W657" s="1">
        <v>0</v>
      </c>
      <c r="AG657" t="str">
        <f t="shared" si="202"/>
        <v>Waterville</v>
      </c>
      <c r="AH657" t="s">
        <v>1663</v>
      </c>
      <c r="AI657">
        <v>1</v>
      </c>
      <c r="AK657" s="99">
        <v>23</v>
      </c>
      <c r="AL657" s="97">
        <v>11</v>
      </c>
      <c r="AM657" s="97">
        <v>120</v>
      </c>
      <c r="AN657" s="96">
        <v>80740</v>
      </c>
      <c r="AO657" s="96">
        <f t="shared" si="191"/>
        <v>23011</v>
      </c>
      <c r="AP657" t="s">
        <v>931</v>
      </c>
      <c r="AQ657">
        <f t="shared" si="203"/>
        <v>2380740</v>
      </c>
    </row>
    <row r="658" spans="1:43" hidden="1" outlineLevel="1" x14ac:dyDescent="0.2">
      <c r="A658" t="s">
        <v>423</v>
      </c>
      <c r="B658" s="9" t="s">
        <v>1073</v>
      </c>
      <c r="C658" s="1">
        <f t="shared" si="201"/>
        <v>715</v>
      </c>
      <c r="D658" s="7">
        <f t="shared" si="196"/>
        <v>1</v>
      </c>
      <c r="E658" s="7">
        <f t="shared" si="197"/>
        <v>2</v>
      </c>
      <c r="F658" s="7">
        <f t="shared" si="198"/>
        <v>3</v>
      </c>
      <c r="G658" s="1">
        <f t="shared" si="199"/>
        <v>96</v>
      </c>
      <c r="H658" s="2">
        <f t="shared" si="200"/>
        <v>0.13426573426573427</v>
      </c>
      <c r="I658" s="8"/>
      <c r="J658" s="2">
        <f t="shared" si="192"/>
        <v>0.53986013986013981</v>
      </c>
      <c r="K658" s="2">
        <f t="shared" si="193"/>
        <v>0.40559440559440557</v>
      </c>
      <c r="L658" s="2">
        <f t="shared" si="194"/>
        <v>5.4545454545454543E-2</v>
      </c>
      <c r="M658" s="2">
        <f t="shared" si="195"/>
        <v>7.6327832942979512E-17</v>
      </c>
      <c r="N658" s="1">
        <v>386</v>
      </c>
      <c r="O658" s="1">
        <v>290</v>
      </c>
      <c r="P658" s="1">
        <v>39</v>
      </c>
      <c r="W658" s="1">
        <v>0</v>
      </c>
      <c r="AG658" t="str">
        <f t="shared" si="202"/>
        <v>Wayne</v>
      </c>
      <c r="AH658" t="s">
        <v>1663</v>
      </c>
      <c r="AI658">
        <v>2</v>
      </c>
      <c r="AK658" s="99">
        <v>23</v>
      </c>
      <c r="AL658" s="97">
        <v>11</v>
      </c>
      <c r="AM658" s="97">
        <v>125</v>
      </c>
      <c r="AN658" s="96">
        <v>80880</v>
      </c>
      <c r="AO658" s="96">
        <f t="shared" si="191"/>
        <v>23011</v>
      </c>
      <c r="AP658" t="s">
        <v>1274</v>
      </c>
      <c r="AQ658">
        <f t="shared" si="203"/>
        <v>2380880</v>
      </c>
    </row>
    <row r="659" spans="1:43" hidden="1" outlineLevel="1" x14ac:dyDescent="0.2">
      <c r="A659" t="s">
        <v>302</v>
      </c>
      <c r="B659" s="9" t="s">
        <v>1073</v>
      </c>
      <c r="C659" s="1">
        <f t="shared" si="201"/>
        <v>31</v>
      </c>
      <c r="D659" s="7">
        <f t="shared" si="196"/>
        <v>2</v>
      </c>
      <c r="E659" s="7">
        <f t="shared" si="197"/>
        <v>1</v>
      </c>
      <c r="F659" s="7">
        <f t="shared" si="198"/>
        <v>3</v>
      </c>
      <c r="G659" s="1">
        <f t="shared" si="199"/>
        <v>5</v>
      </c>
      <c r="H659" s="2">
        <f t="shared" si="200"/>
        <v>0.16129032258064516</v>
      </c>
      <c r="I659" s="8"/>
      <c r="J659" s="2">
        <f t="shared" si="192"/>
        <v>0.32258064516129031</v>
      </c>
      <c r="K659" s="2">
        <f t="shared" si="193"/>
        <v>0.4838709677419355</v>
      </c>
      <c r="L659" s="2">
        <f t="shared" si="194"/>
        <v>0.19354838709677419</v>
      </c>
      <c r="M659" s="2">
        <f t="shared" si="195"/>
        <v>5.5511151231257827E-17</v>
      </c>
      <c r="N659" s="1">
        <v>10</v>
      </c>
      <c r="O659" s="1">
        <v>15</v>
      </c>
      <c r="P659" s="1">
        <v>6</v>
      </c>
      <c r="W659" s="1">
        <v>0</v>
      </c>
      <c r="AG659" t="str">
        <f t="shared" si="202"/>
        <v>Webster</v>
      </c>
      <c r="AH659" t="s">
        <v>2417</v>
      </c>
      <c r="AI659">
        <v>2</v>
      </c>
      <c r="AK659" s="99">
        <v>23</v>
      </c>
      <c r="AL659" s="97">
        <v>19</v>
      </c>
      <c r="AM659" s="97">
        <v>300</v>
      </c>
      <c r="AN659" s="96">
        <v>81055</v>
      </c>
      <c r="AO659" s="96">
        <f t="shared" si="191"/>
        <v>23019</v>
      </c>
      <c r="AP659" t="s">
        <v>2522</v>
      </c>
      <c r="AQ659">
        <f t="shared" si="203"/>
        <v>2381055</v>
      </c>
    </row>
    <row r="660" spans="1:43" hidden="1" outlineLevel="1" x14ac:dyDescent="0.2">
      <c r="A660" t="s">
        <v>1226</v>
      </c>
      <c r="B660" s="9" t="s">
        <v>1073</v>
      </c>
      <c r="C660" s="1">
        <f t="shared" si="201"/>
        <v>270</v>
      </c>
      <c r="D660" s="7">
        <f t="shared" si="196"/>
        <v>1</v>
      </c>
      <c r="E660" s="7">
        <f t="shared" si="197"/>
        <v>1</v>
      </c>
      <c r="F660" s="7">
        <f t="shared" si="198"/>
        <v>3</v>
      </c>
      <c r="G660" s="1">
        <f t="shared" si="199"/>
        <v>0</v>
      </c>
      <c r="H660" s="2">
        <f t="shared" si="200"/>
        <v>0</v>
      </c>
      <c r="I660" s="8"/>
      <c r="J660" s="2">
        <f t="shared" si="192"/>
        <v>0.45555555555555555</v>
      </c>
      <c r="K660" s="2">
        <f t="shared" si="193"/>
        <v>0.45555555555555555</v>
      </c>
      <c r="L660" s="2">
        <f t="shared" si="194"/>
        <v>8.8888888888888892E-2</v>
      </c>
      <c r="M660" s="2">
        <f t="shared" si="195"/>
        <v>6.9388939039072284E-17</v>
      </c>
      <c r="N660" s="1">
        <v>123</v>
      </c>
      <c r="O660" s="1">
        <v>123</v>
      </c>
      <c r="P660" s="1">
        <v>24</v>
      </c>
      <c r="W660" s="1">
        <v>0</v>
      </c>
      <c r="AG660" t="str">
        <f t="shared" si="202"/>
        <v>Weld</v>
      </c>
      <c r="AH660" t="s">
        <v>1440</v>
      </c>
      <c r="AI660">
        <v>2</v>
      </c>
      <c r="AK660" s="99">
        <v>23</v>
      </c>
      <c r="AL660" s="97">
        <v>7</v>
      </c>
      <c r="AM660" s="97">
        <v>100</v>
      </c>
      <c r="AN660" s="96">
        <v>81300</v>
      </c>
      <c r="AO660" s="96">
        <f t="shared" si="191"/>
        <v>23007</v>
      </c>
      <c r="AP660" t="s">
        <v>1274</v>
      </c>
      <c r="AQ660">
        <f t="shared" si="203"/>
        <v>2381300</v>
      </c>
    </row>
    <row r="661" spans="1:43" hidden="1" outlineLevel="1" x14ac:dyDescent="0.2">
      <c r="A661" t="s">
        <v>902</v>
      </c>
      <c r="B661" s="9" t="s">
        <v>1073</v>
      </c>
      <c r="C661" s="1">
        <f t="shared" si="201"/>
        <v>88</v>
      </c>
      <c r="D661" s="7">
        <f t="shared" si="196"/>
        <v>1</v>
      </c>
      <c r="E661" s="7">
        <f t="shared" si="197"/>
        <v>2</v>
      </c>
      <c r="F661" s="7">
        <f t="shared" si="198"/>
        <v>3</v>
      </c>
      <c r="G661" s="1">
        <f t="shared" si="199"/>
        <v>12</v>
      </c>
      <c r="H661" s="2">
        <f t="shared" si="200"/>
        <v>0.13636363636363635</v>
      </c>
      <c r="I661" s="8"/>
      <c r="J661" s="2">
        <f t="shared" si="192"/>
        <v>0.54545454545454541</v>
      </c>
      <c r="K661" s="2">
        <f t="shared" si="193"/>
        <v>0.40909090909090912</v>
      </c>
      <c r="L661" s="2">
        <f t="shared" si="194"/>
        <v>4.5454545454545456E-2</v>
      </c>
      <c r="M661" s="2">
        <f t="shared" si="195"/>
        <v>1.3877787807814457E-17</v>
      </c>
      <c r="N661" s="1">
        <v>48</v>
      </c>
      <c r="O661" s="1">
        <v>36</v>
      </c>
      <c r="P661" s="1">
        <v>4</v>
      </c>
      <c r="W661" s="1">
        <v>0</v>
      </c>
      <c r="AG661" t="str">
        <f t="shared" si="202"/>
        <v>Wellington</v>
      </c>
      <c r="AH661" t="s">
        <v>1515</v>
      </c>
      <c r="AI661">
        <v>2</v>
      </c>
      <c r="AK661" s="99">
        <v>23</v>
      </c>
      <c r="AL661" s="97">
        <v>21</v>
      </c>
      <c r="AM661" s="97">
        <v>95</v>
      </c>
      <c r="AN661" s="96">
        <v>81405</v>
      </c>
      <c r="AO661" s="96">
        <f t="shared" si="191"/>
        <v>23021</v>
      </c>
      <c r="AP661" t="s">
        <v>1274</v>
      </c>
      <c r="AQ661">
        <f t="shared" si="203"/>
        <v>2381405</v>
      </c>
    </row>
    <row r="662" spans="1:43" hidden="1" outlineLevel="1" x14ac:dyDescent="0.2">
      <c r="A662" t="s">
        <v>982</v>
      </c>
      <c r="B662" s="9" t="s">
        <v>1073</v>
      </c>
      <c r="C662" s="1">
        <f t="shared" si="201"/>
        <v>5849</v>
      </c>
      <c r="D662" s="7">
        <f t="shared" si="196"/>
        <v>1</v>
      </c>
      <c r="E662" s="7">
        <f t="shared" si="197"/>
        <v>2</v>
      </c>
      <c r="F662" s="7">
        <f t="shared" si="198"/>
        <v>3</v>
      </c>
      <c r="G662" s="1">
        <f t="shared" si="199"/>
        <v>423</v>
      </c>
      <c r="H662" s="2">
        <f t="shared" si="200"/>
        <v>7.2320054710206874E-2</v>
      </c>
      <c r="I662" s="8"/>
      <c r="J662" s="2">
        <f t="shared" si="192"/>
        <v>0.50760813814327232</v>
      </c>
      <c r="K662" s="2">
        <f t="shared" si="193"/>
        <v>0.43528808343306546</v>
      </c>
      <c r="L662" s="2">
        <f t="shared" si="194"/>
        <v>5.7103778423662162E-2</v>
      </c>
      <c r="M662" s="2">
        <f t="shared" si="195"/>
        <v>4.8572257327350599E-17</v>
      </c>
      <c r="N662" s="1">
        <v>2969</v>
      </c>
      <c r="O662" s="1">
        <v>2546</v>
      </c>
      <c r="P662" s="1">
        <v>334</v>
      </c>
      <c r="W662" s="1">
        <v>0</v>
      </c>
      <c r="AG662" t="str">
        <f t="shared" si="202"/>
        <v>Wells</v>
      </c>
      <c r="AH662" t="s">
        <v>492</v>
      </c>
      <c r="AI662">
        <v>1</v>
      </c>
      <c r="AK662" s="99">
        <v>23</v>
      </c>
      <c r="AL662" s="97">
        <v>31</v>
      </c>
      <c r="AM662" s="97">
        <v>135</v>
      </c>
      <c r="AN662" s="96">
        <v>81475</v>
      </c>
      <c r="AO662" s="96">
        <f t="shared" si="191"/>
        <v>23031</v>
      </c>
      <c r="AP662" t="s">
        <v>1274</v>
      </c>
      <c r="AQ662">
        <f t="shared" si="203"/>
        <v>2381475</v>
      </c>
    </row>
    <row r="663" spans="1:43" hidden="1" outlineLevel="1" x14ac:dyDescent="0.2">
      <c r="A663" t="s">
        <v>801</v>
      </c>
      <c r="B663" s="9" t="s">
        <v>1073</v>
      </c>
      <c r="C663" s="1">
        <f t="shared" si="201"/>
        <v>61</v>
      </c>
      <c r="D663" s="7">
        <f t="shared" si="196"/>
        <v>2</v>
      </c>
      <c r="E663" s="7">
        <f t="shared" si="197"/>
        <v>1</v>
      </c>
      <c r="F663" s="7">
        <f t="shared" si="198"/>
        <v>3</v>
      </c>
      <c r="G663" s="1">
        <f t="shared" si="199"/>
        <v>11</v>
      </c>
      <c r="H663" s="2">
        <f t="shared" si="200"/>
        <v>0.18032786885245902</v>
      </c>
      <c r="I663" s="8"/>
      <c r="J663" s="2">
        <f t="shared" si="192"/>
        <v>0.37704918032786883</v>
      </c>
      <c r="K663" s="2">
        <f t="shared" si="193"/>
        <v>0.55737704918032782</v>
      </c>
      <c r="L663" s="2">
        <f t="shared" si="194"/>
        <v>6.5573770491803282E-2</v>
      </c>
      <c r="M663" s="2">
        <f t="shared" si="195"/>
        <v>6.9388939039072284E-17</v>
      </c>
      <c r="N663" s="1">
        <v>23</v>
      </c>
      <c r="O663" s="1">
        <v>34</v>
      </c>
      <c r="P663" s="1">
        <v>4</v>
      </c>
      <c r="W663" s="1">
        <v>0</v>
      </c>
      <c r="AG663" t="str">
        <f t="shared" si="202"/>
        <v>Wesley</v>
      </c>
      <c r="AH663" t="s">
        <v>257</v>
      </c>
      <c r="AI663">
        <v>2</v>
      </c>
      <c r="AK663" s="99">
        <v>23</v>
      </c>
      <c r="AL663" s="97">
        <v>29</v>
      </c>
      <c r="AM663" s="97">
        <v>215</v>
      </c>
      <c r="AN663" s="96">
        <v>81685</v>
      </c>
      <c r="AO663" s="96">
        <f t="shared" si="191"/>
        <v>23029</v>
      </c>
      <c r="AP663" t="s">
        <v>1274</v>
      </c>
      <c r="AQ663">
        <f t="shared" si="203"/>
        <v>2381685</v>
      </c>
    </row>
    <row r="664" spans="1:43" hidden="1" outlineLevel="1" x14ac:dyDescent="0.2">
      <c r="A664" t="s">
        <v>455</v>
      </c>
      <c r="B664" s="9" t="s">
        <v>1073</v>
      </c>
      <c r="C664" s="1">
        <f t="shared" si="201"/>
        <v>1113</v>
      </c>
      <c r="D664" s="7">
        <f t="shared" si="196"/>
        <v>1</v>
      </c>
      <c r="E664" s="7">
        <f t="shared" si="197"/>
        <v>2</v>
      </c>
      <c r="F664" s="7">
        <f t="shared" si="198"/>
        <v>3</v>
      </c>
      <c r="G664" s="1">
        <f t="shared" si="199"/>
        <v>60</v>
      </c>
      <c r="H664" s="2">
        <f t="shared" si="200"/>
        <v>5.3908355795148251E-2</v>
      </c>
      <c r="I664" s="8"/>
      <c r="J664" s="2">
        <f t="shared" si="192"/>
        <v>0.49595687331536387</v>
      </c>
      <c r="K664" s="2">
        <f t="shared" si="193"/>
        <v>0.44204851752021562</v>
      </c>
      <c r="L664" s="2">
        <f t="shared" si="194"/>
        <v>6.1994609164420483E-2</v>
      </c>
      <c r="M664" s="2">
        <f t="shared" si="195"/>
        <v>2.7755575615628914E-17</v>
      </c>
      <c r="N664" s="1">
        <v>552</v>
      </c>
      <c r="O664" s="1">
        <v>492</v>
      </c>
      <c r="P664" s="1">
        <v>69</v>
      </c>
      <c r="W664" s="1">
        <v>0</v>
      </c>
      <c r="AG664" t="str">
        <f t="shared" si="202"/>
        <v>West Bath</v>
      </c>
      <c r="AH664" t="s">
        <v>1445</v>
      </c>
      <c r="AI664">
        <v>1</v>
      </c>
      <c r="AK664" s="99">
        <v>23</v>
      </c>
      <c r="AL664" s="97">
        <v>23</v>
      </c>
      <c r="AM664" s="97">
        <v>45</v>
      </c>
      <c r="AN664" s="96">
        <v>81930</v>
      </c>
      <c r="AO664" s="96">
        <f t="shared" si="191"/>
        <v>23023</v>
      </c>
      <c r="AP664" t="s">
        <v>1274</v>
      </c>
      <c r="AQ664">
        <f t="shared" si="203"/>
        <v>2381930</v>
      </c>
    </row>
    <row r="665" spans="1:43" hidden="1" outlineLevel="1" x14ac:dyDescent="0.2">
      <c r="A665" t="s">
        <v>202</v>
      </c>
      <c r="B665" s="9" t="s">
        <v>1073</v>
      </c>
      <c r="C665" s="1">
        <f t="shared" si="201"/>
        <v>43</v>
      </c>
      <c r="D665" s="7">
        <f t="shared" si="196"/>
        <v>1</v>
      </c>
      <c r="E665" s="7">
        <f t="shared" si="197"/>
        <v>1</v>
      </c>
      <c r="F665" s="7">
        <f t="shared" si="198"/>
        <v>3</v>
      </c>
      <c r="G665" s="1">
        <f t="shared" si="199"/>
        <v>0</v>
      </c>
      <c r="H665" s="2">
        <f t="shared" si="200"/>
        <v>0</v>
      </c>
      <c r="I665" s="8"/>
      <c r="J665" s="2">
        <f t="shared" si="192"/>
        <v>0.46511627906976744</v>
      </c>
      <c r="K665" s="2">
        <f t="shared" si="193"/>
        <v>0.46511627906976744</v>
      </c>
      <c r="L665" s="2">
        <f t="shared" si="194"/>
        <v>6.9767441860465115E-2</v>
      </c>
      <c r="M665" s="2">
        <f t="shared" si="195"/>
        <v>6.9388939039072284E-17</v>
      </c>
      <c r="N665" s="1">
        <v>20</v>
      </c>
      <c r="O665" s="1">
        <v>20</v>
      </c>
      <c r="P665" s="1">
        <v>3</v>
      </c>
      <c r="W665" s="1">
        <v>0</v>
      </c>
      <c r="AG665" t="str">
        <f t="shared" si="202"/>
        <v>West Forks</v>
      </c>
      <c r="AH665" t="s">
        <v>1616</v>
      </c>
      <c r="AI665">
        <v>2</v>
      </c>
      <c r="AK665" s="99">
        <v>23</v>
      </c>
      <c r="AL665" s="97">
        <v>25</v>
      </c>
      <c r="AM665" s="97">
        <v>165</v>
      </c>
      <c r="AN665" s="96">
        <v>82840</v>
      </c>
      <c r="AO665" s="96">
        <f t="shared" si="191"/>
        <v>23025</v>
      </c>
      <c r="AP665" t="s">
        <v>2522</v>
      </c>
      <c r="AQ665">
        <f t="shared" si="203"/>
        <v>2382840</v>
      </c>
    </row>
    <row r="666" spans="1:43" hidden="1" outlineLevel="1" x14ac:dyDescent="0.2">
      <c r="A666" t="s">
        <v>339</v>
      </c>
      <c r="B666" s="9" t="s">
        <v>1073</v>
      </c>
      <c r="C666" s="1">
        <f t="shared" si="201"/>
        <v>1842</v>
      </c>
      <c r="D666" s="7">
        <f t="shared" si="196"/>
        <v>2</v>
      </c>
      <c r="E666" s="7">
        <f t="shared" si="197"/>
        <v>1</v>
      </c>
      <c r="F666" s="7">
        <f t="shared" si="198"/>
        <v>3</v>
      </c>
      <c r="G666" s="1">
        <f t="shared" si="199"/>
        <v>277</v>
      </c>
      <c r="H666" s="2">
        <f t="shared" si="200"/>
        <v>0.15038002171552661</v>
      </c>
      <c r="I666" s="8"/>
      <c r="J666" s="2">
        <f t="shared" si="192"/>
        <v>0.39196525515743758</v>
      </c>
      <c r="K666" s="2">
        <f t="shared" si="193"/>
        <v>0.54234527687296419</v>
      </c>
      <c r="L666" s="2">
        <f t="shared" si="194"/>
        <v>6.5146579804560262E-2</v>
      </c>
      <c r="M666" s="2">
        <f t="shared" si="195"/>
        <v>5.4288816503803017E-4</v>
      </c>
      <c r="N666" s="1">
        <v>722</v>
      </c>
      <c r="O666" s="1">
        <v>999</v>
      </c>
      <c r="P666" s="1">
        <v>120</v>
      </c>
      <c r="W666" s="1">
        <v>1</v>
      </c>
      <c r="AG666" t="str">
        <f t="shared" si="202"/>
        <v>West Gardiner</v>
      </c>
      <c r="AH666" t="s">
        <v>1663</v>
      </c>
      <c r="AI666">
        <v>2</v>
      </c>
      <c r="AK666" s="99">
        <v>23</v>
      </c>
      <c r="AL666" s="97">
        <v>11</v>
      </c>
      <c r="AM666" s="97">
        <v>130</v>
      </c>
      <c r="AN666" s="96">
        <v>82945</v>
      </c>
      <c r="AO666" s="96">
        <f t="shared" si="191"/>
        <v>23011</v>
      </c>
      <c r="AP666" t="s">
        <v>1274</v>
      </c>
      <c r="AQ666">
        <f t="shared" si="203"/>
        <v>2382945</v>
      </c>
    </row>
    <row r="667" spans="1:43" hidden="1" outlineLevel="1" x14ac:dyDescent="0.2">
      <c r="A667" t="s">
        <v>595</v>
      </c>
      <c r="B667" s="9" t="s">
        <v>1073</v>
      </c>
      <c r="C667" s="1">
        <f t="shared" si="201"/>
        <v>731</v>
      </c>
      <c r="D667" s="7">
        <f t="shared" si="196"/>
        <v>2</v>
      </c>
      <c r="E667" s="7">
        <f t="shared" si="197"/>
        <v>1</v>
      </c>
      <c r="F667" s="7">
        <f t="shared" si="198"/>
        <v>3</v>
      </c>
      <c r="G667" s="1">
        <f t="shared" si="199"/>
        <v>105</v>
      </c>
      <c r="H667" s="2">
        <f t="shared" si="200"/>
        <v>0.1436388508891929</v>
      </c>
      <c r="I667" s="8"/>
      <c r="J667" s="2">
        <f t="shared" si="192"/>
        <v>0.37482900136798908</v>
      </c>
      <c r="K667" s="2">
        <f t="shared" si="193"/>
        <v>0.51846785225718195</v>
      </c>
      <c r="L667" s="2">
        <f t="shared" si="194"/>
        <v>0.106703146374829</v>
      </c>
      <c r="M667" s="2">
        <f t="shared" si="195"/>
        <v>-8.3266726846886741E-17</v>
      </c>
      <c r="N667" s="1">
        <v>274</v>
      </c>
      <c r="O667" s="1">
        <v>379</v>
      </c>
      <c r="P667" s="1">
        <v>78</v>
      </c>
      <c r="W667" s="1">
        <v>0</v>
      </c>
      <c r="AG667" t="str">
        <f t="shared" si="202"/>
        <v>West Paris</v>
      </c>
      <c r="AH667" t="s">
        <v>976</v>
      </c>
      <c r="AI667">
        <v>2</v>
      </c>
      <c r="AK667" s="99">
        <v>23</v>
      </c>
      <c r="AL667" s="97">
        <v>17</v>
      </c>
      <c r="AM667" s="97">
        <v>170</v>
      </c>
      <c r="AN667" s="96">
        <v>83890</v>
      </c>
      <c r="AO667" s="96">
        <f t="shared" si="191"/>
        <v>23017</v>
      </c>
      <c r="AP667" t="s">
        <v>1274</v>
      </c>
      <c r="AQ667">
        <f t="shared" si="203"/>
        <v>2383890</v>
      </c>
    </row>
    <row r="668" spans="1:43" hidden="1" outlineLevel="1" x14ac:dyDescent="0.2">
      <c r="A668" t="s">
        <v>750</v>
      </c>
      <c r="B668" s="9" t="s">
        <v>1073</v>
      </c>
      <c r="C668" s="1">
        <f t="shared" si="201"/>
        <v>8426</v>
      </c>
      <c r="D668" s="7">
        <f t="shared" si="196"/>
        <v>1</v>
      </c>
      <c r="E668" s="7">
        <f t="shared" si="197"/>
        <v>2</v>
      </c>
      <c r="F668" s="7">
        <f t="shared" si="198"/>
        <v>3</v>
      </c>
      <c r="G668" s="1">
        <f t="shared" si="199"/>
        <v>1926</v>
      </c>
      <c r="H668" s="2">
        <f t="shared" si="200"/>
        <v>0.2285782103014479</v>
      </c>
      <c r="I668" s="8"/>
      <c r="J668" s="2">
        <f t="shared" si="192"/>
        <v>0.58639924044623781</v>
      </c>
      <c r="K668" s="2">
        <f t="shared" si="193"/>
        <v>0.35782103014478994</v>
      </c>
      <c r="L668" s="2">
        <f t="shared" si="194"/>
        <v>5.5779729408972231E-2</v>
      </c>
      <c r="M668" s="2">
        <f t="shared" si="195"/>
        <v>1.3877787807814457E-17</v>
      </c>
      <c r="N668" s="1">
        <v>4941</v>
      </c>
      <c r="O668" s="1">
        <v>3015</v>
      </c>
      <c r="P668" s="1">
        <v>470</v>
      </c>
      <c r="W668" s="1">
        <v>0</v>
      </c>
      <c r="AG668" t="str">
        <f t="shared" si="202"/>
        <v>Westbrook</v>
      </c>
      <c r="AH668" t="s">
        <v>1337</v>
      </c>
      <c r="AI668">
        <v>1</v>
      </c>
      <c r="AK668" s="99">
        <v>23</v>
      </c>
      <c r="AL668" s="97">
        <v>5</v>
      </c>
      <c r="AM668" s="97">
        <v>120</v>
      </c>
      <c r="AN668" s="96">
        <v>82105</v>
      </c>
      <c r="AO668" s="96">
        <f t="shared" si="191"/>
        <v>23005</v>
      </c>
      <c r="AP668" t="s">
        <v>931</v>
      </c>
      <c r="AQ668">
        <f t="shared" si="203"/>
        <v>2382105</v>
      </c>
    </row>
    <row r="669" spans="1:43" hidden="1" outlineLevel="1" x14ac:dyDescent="0.2">
      <c r="A669" t="s">
        <v>2249</v>
      </c>
      <c r="B669" s="9" t="s">
        <v>1073</v>
      </c>
      <c r="C669" s="1">
        <f t="shared" si="201"/>
        <v>197</v>
      </c>
      <c r="D669" s="7">
        <f t="shared" si="196"/>
        <v>2</v>
      </c>
      <c r="E669" s="7">
        <f t="shared" si="197"/>
        <v>1</v>
      </c>
      <c r="F669" s="7">
        <f t="shared" si="198"/>
        <v>3</v>
      </c>
      <c r="G669" s="1">
        <f t="shared" si="199"/>
        <v>38</v>
      </c>
      <c r="H669" s="2">
        <f t="shared" si="200"/>
        <v>0.19289340101522842</v>
      </c>
      <c r="I669" s="8"/>
      <c r="J669" s="2">
        <f t="shared" si="192"/>
        <v>0.36548223350253806</v>
      </c>
      <c r="K669" s="2">
        <f t="shared" si="193"/>
        <v>0.55837563451776651</v>
      </c>
      <c r="L669" s="2">
        <f t="shared" si="194"/>
        <v>7.6142131979695438E-2</v>
      </c>
      <c r="M669" s="2">
        <f t="shared" si="195"/>
        <v>0</v>
      </c>
      <c r="N669" s="1">
        <v>72</v>
      </c>
      <c r="O669" s="1">
        <v>110</v>
      </c>
      <c r="P669" s="1">
        <v>15</v>
      </c>
      <c r="W669" s="1">
        <v>0</v>
      </c>
      <c r="AG669" t="str">
        <f t="shared" si="202"/>
        <v>Westfield</v>
      </c>
      <c r="AH669" t="s">
        <v>872</v>
      </c>
      <c r="AI669">
        <v>2</v>
      </c>
      <c r="AK669" s="99">
        <v>23</v>
      </c>
      <c r="AL669" s="97">
        <v>3</v>
      </c>
      <c r="AM669" s="97">
        <v>325</v>
      </c>
      <c r="AN669" s="96">
        <v>82770</v>
      </c>
      <c r="AO669" s="96">
        <f t="shared" si="191"/>
        <v>23003</v>
      </c>
      <c r="AP669" t="s">
        <v>1274</v>
      </c>
      <c r="AQ669">
        <f t="shared" si="203"/>
        <v>2382770</v>
      </c>
    </row>
    <row r="670" spans="1:43" hidden="1" outlineLevel="1" x14ac:dyDescent="0.2">
      <c r="A670" t="s">
        <v>1174</v>
      </c>
      <c r="B670" s="9" t="s">
        <v>1073</v>
      </c>
      <c r="C670" s="1">
        <f t="shared" si="201"/>
        <v>49</v>
      </c>
      <c r="D670" s="7">
        <f t="shared" si="196"/>
        <v>1</v>
      </c>
      <c r="E670" s="7">
        <f t="shared" si="197"/>
        <v>2</v>
      </c>
      <c r="F670" s="7">
        <f t="shared" si="198"/>
        <v>3</v>
      </c>
      <c r="G670" s="1">
        <f t="shared" si="199"/>
        <v>1</v>
      </c>
      <c r="H670" s="2">
        <f t="shared" si="200"/>
        <v>2.0408163265306121E-2</v>
      </c>
      <c r="I670" s="8"/>
      <c r="J670" s="2">
        <f t="shared" si="192"/>
        <v>0.46938775510204084</v>
      </c>
      <c r="K670" s="2">
        <f t="shared" si="193"/>
        <v>0.44897959183673469</v>
      </c>
      <c r="L670" s="2">
        <f t="shared" si="194"/>
        <v>8.1632653061224483E-2</v>
      </c>
      <c r="M670" s="2">
        <f t="shared" si="195"/>
        <v>-6.9388939039072284E-17</v>
      </c>
      <c r="N670" s="1">
        <v>23</v>
      </c>
      <c r="O670" s="1">
        <v>22</v>
      </c>
      <c r="P670" s="1">
        <v>4</v>
      </c>
      <c r="W670" s="1">
        <v>0</v>
      </c>
      <c r="AG670" t="str">
        <f t="shared" si="202"/>
        <v>Westmanland</v>
      </c>
      <c r="AH670" t="s">
        <v>872</v>
      </c>
      <c r="AI670">
        <v>2</v>
      </c>
      <c r="AK670" s="99">
        <v>23</v>
      </c>
      <c r="AL670" s="97">
        <v>3</v>
      </c>
      <c r="AM670" s="97">
        <v>330</v>
      </c>
      <c r="AN670" s="96">
        <v>83540</v>
      </c>
      <c r="AO670" s="96">
        <f t="shared" si="191"/>
        <v>23003</v>
      </c>
      <c r="AP670" t="s">
        <v>1274</v>
      </c>
      <c r="AQ670">
        <f t="shared" si="203"/>
        <v>2383540</v>
      </c>
    </row>
    <row r="671" spans="1:43" hidden="1" outlineLevel="1" x14ac:dyDescent="0.2">
      <c r="A671" t="s">
        <v>2407</v>
      </c>
      <c r="B671" s="9" t="s">
        <v>1073</v>
      </c>
      <c r="C671" s="1">
        <f t="shared" si="201"/>
        <v>133</v>
      </c>
      <c r="D671" s="7">
        <f t="shared" si="196"/>
        <v>2</v>
      </c>
      <c r="E671" s="7">
        <f t="shared" si="197"/>
        <v>1</v>
      </c>
      <c r="F671" s="7">
        <f t="shared" si="198"/>
        <v>3</v>
      </c>
      <c r="G671" s="1">
        <f t="shared" si="199"/>
        <v>37</v>
      </c>
      <c r="H671" s="2">
        <f t="shared" si="200"/>
        <v>0.2781954887218045</v>
      </c>
      <c r="I671" s="8"/>
      <c r="J671" s="2">
        <f t="shared" si="192"/>
        <v>0.34586466165413532</v>
      </c>
      <c r="K671" s="2">
        <f t="shared" si="193"/>
        <v>0.62406015037593987</v>
      </c>
      <c r="L671" s="2">
        <f t="shared" si="194"/>
        <v>3.007518796992481E-2</v>
      </c>
      <c r="M671" s="2">
        <f t="shared" si="195"/>
        <v>0</v>
      </c>
      <c r="N671" s="1">
        <v>46</v>
      </c>
      <c r="O671" s="1">
        <v>83</v>
      </c>
      <c r="P671" s="1">
        <v>4</v>
      </c>
      <c r="W671" s="1">
        <v>0</v>
      </c>
      <c r="AG671" t="str">
        <f t="shared" si="202"/>
        <v>Weston</v>
      </c>
      <c r="AH671" t="s">
        <v>872</v>
      </c>
      <c r="AI671">
        <v>2</v>
      </c>
      <c r="AK671" s="99">
        <v>23</v>
      </c>
      <c r="AL671" s="97">
        <v>3</v>
      </c>
      <c r="AM671" s="97">
        <v>335</v>
      </c>
      <c r="AN671" s="96">
        <v>83785</v>
      </c>
      <c r="AO671" s="96">
        <f t="shared" si="191"/>
        <v>23003</v>
      </c>
      <c r="AP671" t="s">
        <v>1274</v>
      </c>
      <c r="AQ671">
        <f t="shared" si="203"/>
        <v>2383785</v>
      </c>
    </row>
    <row r="672" spans="1:43" hidden="1" outlineLevel="1" x14ac:dyDescent="0.2">
      <c r="A672" t="s">
        <v>2645</v>
      </c>
      <c r="B672" s="9" t="s">
        <v>1073</v>
      </c>
      <c r="C672" s="1">
        <f t="shared" si="201"/>
        <v>462</v>
      </c>
      <c r="D672" s="7">
        <f t="shared" si="196"/>
        <v>1</v>
      </c>
      <c r="E672" s="7">
        <f t="shared" si="197"/>
        <v>2</v>
      </c>
      <c r="F672" s="7">
        <f t="shared" si="198"/>
        <v>3</v>
      </c>
      <c r="G672" s="1">
        <f t="shared" si="199"/>
        <v>46</v>
      </c>
      <c r="H672" s="2">
        <f t="shared" si="200"/>
        <v>9.9567099567099568E-2</v>
      </c>
      <c r="I672" s="8"/>
      <c r="J672" s="2">
        <f t="shared" si="192"/>
        <v>0.52164502164502169</v>
      </c>
      <c r="K672" s="2">
        <f t="shared" si="193"/>
        <v>0.42207792207792205</v>
      </c>
      <c r="L672" s="2">
        <f t="shared" si="194"/>
        <v>5.627705627705628E-2</v>
      </c>
      <c r="M672" s="2">
        <f t="shared" si="195"/>
        <v>-2.0816681711721685E-17</v>
      </c>
      <c r="N672" s="1">
        <v>241</v>
      </c>
      <c r="O672" s="1">
        <v>195</v>
      </c>
      <c r="P672" s="1">
        <v>26</v>
      </c>
      <c r="W672" s="1">
        <v>0</v>
      </c>
      <c r="AG672" t="str">
        <f t="shared" si="202"/>
        <v>Westport Island</v>
      </c>
      <c r="AH672" t="s">
        <v>600</v>
      </c>
      <c r="AI672">
        <v>1</v>
      </c>
      <c r="AK672" s="99">
        <v>23</v>
      </c>
      <c r="AL672" s="97">
        <v>15</v>
      </c>
      <c r="AM672" s="97">
        <v>92</v>
      </c>
      <c r="AN672" s="96">
        <v>84135</v>
      </c>
      <c r="AO672" s="96">
        <f t="shared" si="191"/>
        <v>23015</v>
      </c>
      <c r="AP672" t="s">
        <v>1274</v>
      </c>
      <c r="AQ672">
        <f t="shared" si="203"/>
        <v>2384135</v>
      </c>
    </row>
    <row r="673" spans="1:43" hidden="1" outlineLevel="1" x14ac:dyDescent="0.2">
      <c r="A673" t="s">
        <v>763</v>
      </c>
      <c r="B673" s="9" t="s">
        <v>1073</v>
      </c>
      <c r="C673" s="1">
        <f t="shared" si="201"/>
        <v>1196</v>
      </c>
      <c r="D673" s="7">
        <f t="shared" si="196"/>
        <v>2</v>
      </c>
      <c r="E673" s="7">
        <f t="shared" si="197"/>
        <v>1</v>
      </c>
      <c r="F673" s="7">
        <f t="shared" si="198"/>
        <v>3</v>
      </c>
      <c r="G673" s="1">
        <f t="shared" si="199"/>
        <v>17</v>
      </c>
      <c r="H673" s="2">
        <f t="shared" si="200"/>
        <v>1.4214046822742474E-2</v>
      </c>
      <c r="I673" s="8"/>
      <c r="J673" s="2">
        <f t="shared" si="192"/>
        <v>0.46571906354515052</v>
      </c>
      <c r="K673" s="2">
        <f t="shared" si="193"/>
        <v>0.47993311036789299</v>
      </c>
      <c r="L673" s="2">
        <f t="shared" si="194"/>
        <v>5.434782608695652E-2</v>
      </c>
      <c r="M673" s="2">
        <f t="shared" si="195"/>
        <v>2.0816681711721685E-17</v>
      </c>
      <c r="N673" s="1">
        <v>557</v>
      </c>
      <c r="O673" s="1">
        <v>574</v>
      </c>
      <c r="P673" s="1">
        <v>65</v>
      </c>
      <c r="W673" s="1">
        <v>0</v>
      </c>
      <c r="AG673" t="str">
        <f t="shared" si="202"/>
        <v>Whitefield</v>
      </c>
      <c r="AH673" t="s">
        <v>600</v>
      </c>
      <c r="AI673">
        <v>1</v>
      </c>
      <c r="AK673" s="99">
        <v>23</v>
      </c>
      <c r="AL673" s="97">
        <v>15</v>
      </c>
      <c r="AM673" s="97">
        <v>95</v>
      </c>
      <c r="AN673" s="96">
        <v>85010</v>
      </c>
      <c r="AO673" s="96">
        <f t="shared" si="191"/>
        <v>23015</v>
      </c>
      <c r="AP673" t="s">
        <v>1274</v>
      </c>
      <c r="AQ673">
        <f t="shared" si="203"/>
        <v>2385010</v>
      </c>
    </row>
    <row r="674" spans="1:43" hidden="1" outlineLevel="1" x14ac:dyDescent="0.2">
      <c r="A674" t="s">
        <v>2164</v>
      </c>
      <c r="B674" s="9" t="s">
        <v>1073</v>
      </c>
      <c r="C674" s="1">
        <f t="shared" si="201"/>
        <v>311</v>
      </c>
      <c r="D674" s="7">
        <f t="shared" si="196"/>
        <v>1</v>
      </c>
      <c r="E674" s="7">
        <f t="shared" si="197"/>
        <v>2</v>
      </c>
      <c r="F674" s="7">
        <f t="shared" si="198"/>
        <v>3</v>
      </c>
      <c r="G674" s="1">
        <f t="shared" si="199"/>
        <v>30</v>
      </c>
      <c r="H674" s="2">
        <f t="shared" si="200"/>
        <v>9.6463022508038579E-2</v>
      </c>
      <c r="I674" s="8"/>
      <c r="J674" s="2">
        <f t="shared" si="192"/>
        <v>0.51768488745980712</v>
      </c>
      <c r="K674" s="2">
        <f t="shared" si="193"/>
        <v>0.4212218649517685</v>
      </c>
      <c r="L674" s="2">
        <f t="shared" si="194"/>
        <v>6.1093247588424437E-2</v>
      </c>
      <c r="M674" s="2">
        <f t="shared" si="195"/>
        <v>-5.5511151231257827E-17</v>
      </c>
      <c r="N674" s="1">
        <v>161</v>
      </c>
      <c r="O674" s="1">
        <v>131</v>
      </c>
      <c r="P674" s="1">
        <v>19</v>
      </c>
      <c r="W674" s="1">
        <v>0</v>
      </c>
      <c r="AG674" t="str">
        <f t="shared" si="202"/>
        <v>Whiting</v>
      </c>
      <c r="AH674" t="s">
        <v>257</v>
      </c>
      <c r="AI674">
        <v>2</v>
      </c>
      <c r="AK674" s="99">
        <v>23</v>
      </c>
      <c r="AL674" s="97">
        <v>29</v>
      </c>
      <c r="AM674" s="97">
        <v>220</v>
      </c>
      <c r="AN674" s="96">
        <v>85185</v>
      </c>
      <c r="AO674" s="96">
        <f t="shared" si="191"/>
        <v>23029</v>
      </c>
      <c r="AP674" t="s">
        <v>1274</v>
      </c>
      <c r="AQ674">
        <f t="shared" si="203"/>
        <v>2385185</v>
      </c>
    </row>
    <row r="675" spans="1:43" hidden="1" outlineLevel="1" x14ac:dyDescent="0.2">
      <c r="A675" t="s">
        <v>1175</v>
      </c>
      <c r="B675" s="9" t="s">
        <v>1073</v>
      </c>
      <c r="C675" s="1">
        <f t="shared" si="201"/>
        <v>88</v>
      </c>
      <c r="D675" s="7">
        <f t="shared" si="196"/>
        <v>2</v>
      </c>
      <c r="E675" s="7">
        <f t="shared" si="197"/>
        <v>1</v>
      </c>
      <c r="F675" s="7">
        <f t="shared" si="198"/>
        <v>3</v>
      </c>
      <c r="G675" s="1">
        <f t="shared" si="199"/>
        <v>1</v>
      </c>
      <c r="H675" s="2">
        <f t="shared" si="200"/>
        <v>1.1363636363636364E-2</v>
      </c>
      <c r="I675" s="8"/>
      <c r="J675" s="2">
        <f t="shared" si="192"/>
        <v>0.44318181818181818</v>
      </c>
      <c r="K675" s="2">
        <f t="shared" si="193"/>
        <v>0.45454545454545453</v>
      </c>
      <c r="L675" s="2">
        <f t="shared" si="194"/>
        <v>0.10227272727272728</v>
      </c>
      <c r="M675" s="2">
        <f t="shared" si="195"/>
        <v>6.9388939039072284E-17</v>
      </c>
      <c r="N675" s="1">
        <v>39</v>
      </c>
      <c r="O675" s="1">
        <v>40</v>
      </c>
      <c r="P675" s="1">
        <v>9</v>
      </c>
      <c r="W675" s="1">
        <v>0</v>
      </c>
      <c r="AG675" t="str">
        <f t="shared" si="202"/>
        <v>Whitneyville</v>
      </c>
      <c r="AH675" t="s">
        <v>257</v>
      </c>
      <c r="AI675">
        <v>2</v>
      </c>
      <c r="AK675" s="99">
        <v>23</v>
      </c>
      <c r="AL675" s="97">
        <v>29</v>
      </c>
      <c r="AM675" s="97">
        <v>225</v>
      </c>
      <c r="AN675" s="96">
        <v>85290</v>
      </c>
      <c r="AO675" s="96">
        <f t="shared" si="191"/>
        <v>23029</v>
      </c>
      <c r="AP675" t="s">
        <v>1274</v>
      </c>
      <c r="AQ675">
        <f t="shared" si="203"/>
        <v>2385290</v>
      </c>
    </row>
    <row r="676" spans="1:43" hidden="1" outlineLevel="1" x14ac:dyDescent="0.2">
      <c r="A676" t="s">
        <v>1176</v>
      </c>
      <c r="B676" s="9" t="s">
        <v>1073</v>
      </c>
      <c r="C676" s="1">
        <f t="shared" si="201"/>
        <v>76</v>
      </c>
      <c r="D676" s="7">
        <f t="shared" si="196"/>
        <v>2</v>
      </c>
      <c r="E676" s="7">
        <f t="shared" si="197"/>
        <v>1</v>
      </c>
      <c r="F676" s="7">
        <f t="shared" si="198"/>
        <v>3</v>
      </c>
      <c r="G676" s="1">
        <f t="shared" si="199"/>
        <v>31</v>
      </c>
      <c r="H676" s="2">
        <f t="shared" si="200"/>
        <v>0.40789473684210525</v>
      </c>
      <c r="I676" s="8"/>
      <c r="J676" s="2">
        <f t="shared" si="192"/>
        <v>0.28947368421052633</v>
      </c>
      <c r="K676" s="2">
        <f t="shared" si="193"/>
        <v>0.69736842105263153</v>
      </c>
      <c r="L676" s="2">
        <f t="shared" si="194"/>
        <v>1.3157894736842105E-2</v>
      </c>
      <c r="M676" s="2">
        <f t="shared" si="195"/>
        <v>4.163336342344337E-17</v>
      </c>
      <c r="N676" s="1">
        <v>22</v>
      </c>
      <c r="O676" s="1">
        <v>53</v>
      </c>
      <c r="P676" s="1">
        <v>1</v>
      </c>
      <c r="W676" s="1">
        <v>0</v>
      </c>
      <c r="AG676" t="str">
        <f t="shared" si="202"/>
        <v>Willimantic</v>
      </c>
      <c r="AH676" t="s">
        <v>1515</v>
      </c>
      <c r="AI676">
        <v>2</v>
      </c>
      <c r="AK676" s="99">
        <v>23</v>
      </c>
      <c r="AL676" s="97">
        <v>21</v>
      </c>
      <c r="AM676" s="97">
        <v>100</v>
      </c>
      <c r="AN676" s="96">
        <v>85710</v>
      </c>
      <c r="AO676" s="96">
        <f t="shared" si="191"/>
        <v>23021</v>
      </c>
      <c r="AP676" t="s">
        <v>1274</v>
      </c>
      <c r="AQ676">
        <f t="shared" si="203"/>
        <v>2385710</v>
      </c>
    </row>
    <row r="677" spans="1:43" hidden="1" outlineLevel="1" x14ac:dyDescent="0.2">
      <c r="A677" t="s">
        <v>2427</v>
      </c>
      <c r="B677" s="9" t="s">
        <v>1073</v>
      </c>
      <c r="C677" s="1">
        <f t="shared" si="201"/>
        <v>1845</v>
      </c>
      <c r="D677" s="7">
        <f t="shared" si="196"/>
        <v>1</v>
      </c>
      <c r="E677" s="7">
        <f t="shared" si="197"/>
        <v>2</v>
      </c>
      <c r="F677" s="7">
        <f t="shared" si="198"/>
        <v>3</v>
      </c>
      <c r="G677" s="1">
        <f t="shared" si="199"/>
        <v>42</v>
      </c>
      <c r="H677" s="2">
        <f t="shared" si="200"/>
        <v>2.2764227642276424E-2</v>
      </c>
      <c r="I677" s="8"/>
      <c r="J677" s="2">
        <f t="shared" si="192"/>
        <v>0.48021680216802171</v>
      </c>
      <c r="K677" s="2">
        <f t="shared" si="193"/>
        <v>0.45745257452574528</v>
      </c>
      <c r="L677" s="2">
        <f t="shared" si="194"/>
        <v>6.2330623306233061E-2</v>
      </c>
      <c r="M677" s="2">
        <f t="shared" si="195"/>
        <v>-1.0408340855860843E-16</v>
      </c>
      <c r="N677" s="1">
        <v>886</v>
      </c>
      <c r="O677" s="1">
        <v>844</v>
      </c>
      <c r="P677" s="1">
        <v>115</v>
      </c>
      <c r="W677" s="1">
        <v>0</v>
      </c>
      <c r="AG677" t="str">
        <f t="shared" si="202"/>
        <v>Wilton</v>
      </c>
      <c r="AH677" t="s">
        <v>1440</v>
      </c>
      <c r="AI677">
        <v>2</v>
      </c>
      <c r="AK677" s="99">
        <v>23</v>
      </c>
      <c r="AL677" s="97">
        <v>7</v>
      </c>
      <c r="AM677" s="97">
        <v>105</v>
      </c>
      <c r="AN677" s="96">
        <v>85850</v>
      </c>
      <c r="AO677" s="96">
        <f t="shared" si="191"/>
        <v>23007</v>
      </c>
      <c r="AP677" t="s">
        <v>1274</v>
      </c>
      <c r="AQ677">
        <f t="shared" si="203"/>
        <v>2385850</v>
      </c>
    </row>
    <row r="678" spans="1:43" hidden="1" outlineLevel="1" x14ac:dyDescent="0.2">
      <c r="A678" t="s">
        <v>2145</v>
      </c>
      <c r="B678" s="9" t="s">
        <v>1073</v>
      </c>
      <c r="C678" s="1">
        <f t="shared" si="201"/>
        <v>8309</v>
      </c>
      <c r="D678" s="7">
        <f t="shared" si="196"/>
        <v>2</v>
      </c>
      <c r="E678" s="7">
        <f t="shared" si="197"/>
        <v>1</v>
      </c>
      <c r="F678" s="7">
        <f t="shared" si="198"/>
        <v>3</v>
      </c>
      <c r="G678" s="1">
        <f t="shared" si="199"/>
        <v>516</v>
      </c>
      <c r="H678" s="2">
        <f t="shared" si="200"/>
        <v>6.2101335900830425E-2</v>
      </c>
      <c r="I678" s="8"/>
      <c r="J678" s="2">
        <f t="shared" si="192"/>
        <v>0.44072692261403296</v>
      </c>
      <c r="K678" s="2">
        <f t="shared" si="193"/>
        <v>0.50282825851486335</v>
      </c>
      <c r="L678" s="2">
        <f t="shared" si="194"/>
        <v>5.620411601877482E-2</v>
      </c>
      <c r="M678" s="2">
        <f t="shared" si="195"/>
        <v>2.4070285232893202E-4</v>
      </c>
      <c r="N678" s="1">
        <v>3662</v>
      </c>
      <c r="O678" s="1">
        <v>4178</v>
      </c>
      <c r="P678" s="1">
        <v>467</v>
      </c>
      <c r="W678" s="1">
        <v>2</v>
      </c>
      <c r="AG678" t="str">
        <f t="shared" si="202"/>
        <v>Windham</v>
      </c>
      <c r="AH678" t="s">
        <v>1337</v>
      </c>
      <c r="AI678">
        <v>1</v>
      </c>
      <c r="AK678" s="99">
        <v>23</v>
      </c>
      <c r="AL678" s="97">
        <v>5</v>
      </c>
      <c r="AM678" s="97">
        <v>125</v>
      </c>
      <c r="AN678" s="96">
        <v>86025</v>
      </c>
      <c r="AO678" s="96">
        <f t="shared" si="191"/>
        <v>23005</v>
      </c>
      <c r="AP678" t="s">
        <v>1274</v>
      </c>
      <c r="AQ678">
        <f t="shared" si="203"/>
        <v>2386025</v>
      </c>
    </row>
    <row r="679" spans="1:43" hidden="1" outlineLevel="1" x14ac:dyDescent="0.2">
      <c r="A679" t="s">
        <v>1428</v>
      </c>
      <c r="B679" s="9" t="s">
        <v>1073</v>
      </c>
      <c r="C679" s="1">
        <f t="shared" si="201"/>
        <v>1096</v>
      </c>
      <c r="D679" s="7">
        <f t="shared" si="196"/>
        <v>2</v>
      </c>
      <c r="E679" s="7">
        <f t="shared" si="197"/>
        <v>1</v>
      </c>
      <c r="F679" s="7">
        <f t="shared" si="198"/>
        <v>3</v>
      </c>
      <c r="G679" s="1">
        <f t="shared" si="199"/>
        <v>332</v>
      </c>
      <c r="H679" s="2">
        <f t="shared" si="200"/>
        <v>0.3029197080291971</v>
      </c>
      <c r="I679" s="8"/>
      <c r="J679" s="2">
        <f t="shared" si="192"/>
        <v>0.31478102189781021</v>
      </c>
      <c r="K679" s="2">
        <f t="shared" si="193"/>
        <v>0.61770072992700731</v>
      </c>
      <c r="L679" s="2">
        <f t="shared" si="194"/>
        <v>6.7518248175182483E-2</v>
      </c>
      <c r="M679" s="2">
        <f t="shared" si="195"/>
        <v>0</v>
      </c>
      <c r="N679" s="1">
        <v>345</v>
      </c>
      <c r="O679" s="1">
        <v>677</v>
      </c>
      <c r="P679" s="1">
        <v>74</v>
      </c>
      <c r="W679" s="1">
        <v>0</v>
      </c>
      <c r="AG679" t="str">
        <f t="shared" si="202"/>
        <v>Windsor</v>
      </c>
      <c r="AH679" t="s">
        <v>1663</v>
      </c>
      <c r="AI679">
        <v>1</v>
      </c>
      <c r="AK679" s="99">
        <v>23</v>
      </c>
      <c r="AL679" s="97">
        <v>11</v>
      </c>
      <c r="AM679" s="97">
        <v>135</v>
      </c>
      <c r="AN679" s="96">
        <v>86165</v>
      </c>
      <c r="AO679" s="96">
        <f t="shared" si="191"/>
        <v>23011</v>
      </c>
      <c r="AP679" t="s">
        <v>1274</v>
      </c>
      <c r="AQ679">
        <f t="shared" si="203"/>
        <v>2386165</v>
      </c>
    </row>
    <row r="680" spans="1:43" hidden="1" outlineLevel="1" x14ac:dyDescent="0.2">
      <c r="A680" t="s">
        <v>20</v>
      </c>
      <c r="B680" s="9" t="s">
        <v>1073</v>
      </c>
      <c r="C680" s="1">
        <f t="shared" si="201"/>
        <v>154</v>
      </c>
      <c r="D680" s="7">
        <f t="shared" si="196"/>
        <v>2</v>
      </c>
      <c r="E680" s="7">
        <f t="shared" si="197"/>
        <v>1</v>
      </c>
      <c r="F680" s="7">
        <f t="shared" si="198"/>
        <v>3</v>
      </c>
      <c r="G680" s="1">
        <f t="shared" si="199"/>
        <v>50</v>
      </c>
      <c r="H680" s="2">
        <f t="shared" si="200"/>
        <v>0.32467532467532467</v>
      </c>
      <c r="I680" s="8"/>
      <c r="J680" s="2">
        <f t="shared" si="192"/>
        <v>0.31818181818181818</v>
      </c>
      <c r="K680" s="2">
        <f t="shared" si="193"/>
        <v>0.6428571428571429</v>
      </c>
      <c r="L680" s="2">
        <f t="shared" si="194"/>
        <v>3.896103896103896E-2</v>
      </c>
      <c r="M680" s="2">
        <f t="shared" si="195"/>
        <v>1.3877787807814457E-17</v>
      </c>
      <c r="N680" s="1">
        <v>49</v>
      </c>
      <c r="O680" s="1">
        <v>99</v>
      </c>
      <c r="P680" s="1">
        <v>6</v>
      </c>
      <c r="W680" s="1">
        <v>0</v>
      </c>
      <c r="AG680" t="str">
        <f t="shared" si="202"/>
        <v>Winn</v>
      </c>
      <c r="AH680" t="s">
        <v>2417</v>
      </c>
      <c r="AI680">
        <v>2</v>
      </c>
      <c r="AK680" s="99">
        <v>23</v>
      </c>
      <c r="AL680" s="97">
        <v>19</v>
      </c>
      <c r="AM680" s="97">
        <v>305</v>
      </c>
      <c r="AN680" s="96">
        <v>86305</v>
      </c>
      <c r="AO680" s="96">
        <f t="shared" si="191"/>
        <v>23019</v>
      </c>
      <c r="AP680" t="s">
        <v>1274</v>
      </c>
      <c r="AQ680">
        <f t="shared" si="203"/>
        <v>2386305</v>
      </c>
    </row>
    <row r="681" spans="1:43" hidden="1" outlineLevel="1" x14ac:dyDescent="0.2">
      <c r="A681" t="s">
        <v>736</v>
      </c>
      <c r="B681" s="9" t="s">
        <v>1073</v>
      </c>
      <c r="C681" s="1">
        <f t="shared" si="201"/>
        <v>3585</v>
      </c>
      <c r="D681" s="7">
        <f t="shared" si="196"/>
        <v>2</v>
      </c>
      <c r="E681" s="7">
        <f t="shared" si="197"/>
        <v>1</v>
      </c>
      <c r="F681" s="7">
        <f t="shared" si="198"/>
        <v>3</v>
      </c>
      <c r="G681" s="1">
        <f t="shared" si="199"/>
        <v>70</v>
      </c>
      <c r="H681" s="2">
        <f t="shared" si="200"/>
        <v>1.9525801952580194E-2</v>
      </c>
      <c r="I681" s="8"/>
      <c r="J681" s="2">
        <f t="shared" si="192"/>
        <v>0.46276150627615065</v>
      </c>
      <c r="K681" s="2">
        <f t="shared" si="193"/>
        <v>0.48228730822873084</v>
      </c>
      <c r="L681" s="2">
        <f t="shared" si="194"/>
        <v>5.495118549511855E-2</v>
      </c>
      <c r="M681" s="2">
        <f t="shared" si="195"/>
        <v>-3.4694469519536142E-17</v>
      </c>
      <c r="N681" s="1">
        <v>1659</v>
      </c>
      <c r="O681" s="1">
        <v>1729</v>
      </c>
      <c r="P681" s="1">
        <v>197</v>
      </c>
      <c r="W681" s="1">
        <v>0</v>
      </c>
      <c r="AG681" t="str">
        <f t="shared" si="202"/>
        <v>Winslow</v>
      </c>
      <c r="AH681" t="s">
        <v>1663</v>
      </c>
      <c r="AI681">
        <v>1</v>
      </c>
      <c r="AK681" s="99">
        <v>23</v>
      </c>
      <c r="AL681" s="97">
        <v>11</v>
      </c>
      <c r="AM681" s="97">
        <v>140</v>
      </c>
      <c r="AN681" s="96">
        <v>86515</v>
      </c>
      <c r="AO681" s="96">
        <f t="shared" si="191"/>
        <v>23011</v>
      </c>
      <c r="AP681" t="s">
        <v>1274</v>
      </c>
      <c r="AQ681">
        <f t="shared" si="203"/>
        <v>2386515</v>
      </c>
    </row>
    <row r="682" spans="1:43" hidden="1" outlineLevel="1" x14ac:dyDescent="0.2">
      <c r="A682" t="s">
        <v>932</v>
      </c>
      <c r="B682" s="9" t="s">
        <v>1073</v>
      </c>
      <c r="C682" s="1">
        <f t="shared" si="201"/>
        <v>279</v>
      </c>
      <c r="D682" s="7">
        <f t="shared" si="196"/>
        <v>2</v>
      </c>
      <c r="E682" s="7">
        <f t="shared" si="197"/>
        <v>1</v>
      </c>
      <c r="F682" s="7">
        <f t="shared" si="198"/>
        <v>3</v>
      </c>
      <c r="G682" s="1">
        <f t="shared" si="199"/>
        <v>34</v>
      </c>
      <c r="H682" s="2">
        <f t="shared" si="200"/>
        <v>0.12186379928315412</v>
      </c>
      <c r="I682" s="8"/>
      <c r="J682" s="2">
        <f t="shared" si="192"/>
        <v>0.41935483870967744</v>
      </c>
      <c r="K682" s="2">
        <f t="shared" si="193"/>
        <v>0.54121863799283154</v>
      </c>
      <c r="L682" s="2">
        <f t="shared" si="194"/>
        <v>3.9426523297491037E-2</v>
      </c>
      <c r="M682" s="2">
        <f t="shared" si="195"/>
        <v>-6.9388939039072284E-17</v>
      </c>
      <c r="N682" s="1">
        <v>117</v>
      </c>
      <c r="O682" s="1">
        <v>151</v>
      </c>
      <c r="P682" s="1">
        <v>11</v>
      </c>
      <c r="W682" s="1">
        <v>0</v>
      </c>
      <c r="AG682" t="str">
        <f t="shared" si="202"/>
        <v>Winter Harbor</v>
      </c>
      <c r="AH682" t="s">
        <v>682</v>
      </c>
      <c r="AI682">
        <v>2</v>
      </c>
      <c r="AK682" s="99">
        <v>23</v>
      </c>
      <c r="AL682" s="97">
        <v>9</v>
      </c>
      <c r="AM682" s="97">
        <v>185</v>
      </c>
      <c r="AN682" s="96">
        <v>86655</v>
      </c>
      <c r="AO682" s="96">
        <f t="shared" si="191"/>
        <v>23009</v>
      </c>
      <c r="AP682" t="s">
        <v>1274</v>
      </c>
      <c r="AQ682">
        <f t="shared" si="203"/>
        <v>2386655</v>
      </c>
    </row>
    <row r="683" spans="1:43" hidden="1" outlineLevel="1" x14ac:dyDescent="0.2">
      <c r="A683" t="s">
        <v>1851</v>
      </c>
      <c r="B683" s="9" t="s">
        <v>1073</v>
      </c>
      <c r="C683" s="1">
        <f t="shared" si="201"/>
        <v>1836</v>
      </c>
      <c r="D683" s="7">
        <f t="shared" si="196"/>
        <v>2</v>
      </c>
      <c r="E683" s="7">
        <f t="shared" si="197"/>
        <v>1</v>
      </c>
      <c r="F683" s="7">
        <f t="shared" si="198"/>
        <v>3</v>
      </c>
      <c r="G683" s="1">
        <f t="shared" si="199"/>
        <v>79</v>
      </c>
      <c r="H683" s="2">
        <f t="shared" si="200"/>
        <v>4.3028322440087148E-2</v>
      </c>
      <c r="I683" s="8"/>
      <c r="J683" s="2">
        <f t="shared" si="192"/>
        <v>0.45206971677559915</v>
      </c>
      <c r="K683" s="2">
        <f t="shared" si="193"/>
        <v>0.49509803921568629</v>
      </c>
      <c r="L683" s="2">
        <f t="shared" si="194"/>
        <v>5.2832244008714599E-2</v>
      </c>
      <c r="M683" s="2">
        <f t="shared" si="195"/>
        <v>-4.163336342344337E-17</v>
      </c>
      <c r="N683" s="1">
        <v>830</v>
      </c>
      <c r="O683" s="1">
        <v>909</v>
      </c>
      <c r="P683" s="1">
        <v>97</v>
      </c>
      <c r="W683" s="1">
        <v>0</v>
      </c>
      <c r="AG683" t="str">
        <f t="shared" si="202"/>
        <v>Winterport</v>
      </c>
      <c r="AH683" t="s">
        <v>491</v>
      </c>
      <c r="AI683">
        <v>2</v>
      </c>
      <c r="AK683" s="99">
        <v>23</v>
      </c>
      <c r="AL683" s="97">
        <v>27</v>
      </c>
      <c r="AM683" s="97">
        <v>130</v>
      </c>
      <c r="AN683" s="96">
        <v>86760</v>
      </c>
      <c r="AO683" s="96">
        <f t="shared" si="191"/>
        <v>23027</v>
      </c>
      <c r="AP683" t="s">
        <v>1274</v>
      </c>
      <c r="AQ683">
        <f t="shared" si="203"/>
        <v>2386760</v>
      </c>
    </row>
    <row r="684" spans="1:43" hidden="1" outlineLevel="1" x14ac:dyDescent="0.2">
      <c r="A684" t="s">
        <v>48</v>
      </c>
      <c r="B684" s="9" t="s">
        <v>1073</v>
      </c>
      <c r="C684" s="1">
        <f t="shared" si="201"/>
        <v>101</v>
      </c>
      <c r="D684" s="7">
        <f t="shared" si="196"/>
        <v>2</v>
      </c>
      <c r="E684" s="7">
        <f t="shared" si="197"/>
        <v>1</v>
      </c>
      <c r="F684" s="7">
        <f t="shared" si="198"/>
        <v>3</v>
      </c>
      <c r="G684" s="1">
        <f t="shared" si="199"/>
        <v>18</v>
      </c>
      <c r="H684" s="2">
        <f t="shared" si="200"/>
        <v>0.17821782178217821</v>
      </c>
      <c r="I684" s="8"/>
      <c r="J684" s="2">
        <f t="shared" si="192"/>
        <v>0.37623762376237624</v>
      </c>
      <c r="K684" s="2">
        <f t="shared" si="193"/>
        <v>0.5544554455445545</v>
      </c>
      <c r="L684" s="2">
        <f t="shared" si="194"/>
        <v>6.9306930693069313E-2</v>
      </c>
      <c r="M684" s="2">
        <f t="shared" si="195"/>
        <v>-5.5511151231257827E-17</v>
      </c>
      <c r="N684" s="1">
        <v>38</v>
      </c>
      <c r="O684" s="1">
        <v>56</v>
      </c>
      <c r="P684" s="1">
        <v>7</v>
      </c>
      <c r="W684" s="1">
        <v>0</v>
      </c>
      <c r="AG684" t="str">
        <f t="shared" si="202"/>
        <v>Winterville</v>
      </c>
      <c r="AH684" t="s">
        <v>872</v>
      </c>
      <c r="AI684">
        <v>2</v>
      </c>
      <c r="AK684" s="99">
        <v>23</v>
      </c>
      <c r="AL684" s="97">
        <v>3</v>
      </c>
      <c r="AM684" s="97">
        <v>340</v>
      </c>
      <c r="AN684" s="96">
        <v>86865</v>
      </c>
      <c r="AO684" s="96">
        <f t="shared" si="191"/>
        <v>23003</v>
      </c>
      <c r="AP684" t="s">
        <v>2522</v>
      </c>
      <c r="AQ684">
        <f t="shared" si="203"/>
        <v>2386865</v>
      </c>
    </row>
    <row r="685" spans="1:43" hidden="1" outlineLevel="1" x14ac:dyDescent="0.2">
      <c r="A685" t="s">
        <v>1962</v>
      </c>
      <c r="B685" s="9" t="s">
        <v>1073</v>
      </c>
      <c r="C685" s="1">
        <f t="shared" si="201"/>
        <v>2950</v>
      </c>
      <c r="D685" s="7">
        <f t="shared" si="196"/>
        <v>1</v>
      </c>
      <c r="E685" s="7">
        <f t="shared" si="197"/>
        <v>2</v>
      </c>
      <c r="F685" s="7">
        <f t="shared" si="198"/>
        <v>3</v>
      </c>
      <c r="G685" s="1">
        <f t="shared" si="199"/>
        <v>219</v>
      </c>
      <c r="H685" s="2">
        <f t="shared" si="200"/>
        <v>7.4237288135593216E-2</v>
      </c>
      <c r="I685" s="8"/>
      <c r="J685" s="2">
        <f t="shared" ref="J685:J760" si="214">IF(C685=0,"-",N685/C685)</f>
        <v>0.50677966101694916</v>
      </c>
      <c r="K685" s="2">
        <f t="shared" ref="K685:K760" si="215">IF(C685=0,"-",O685/C685)</f>
        <v>0.43254237288135594</v>
      </c>
      <c r="L685" s="2">
        <f t="shared" ref="L685:L760" si="216">IF(C685=0,"-",P685/C685)</f>
        <v>6.0677966101694916E-2</v>
      </c>
      <c r="M685" s="2">
        <f t="shared" ref="M685:M760" si="217">IF(C685=0,"-",(1-J685-K685-L685))</f>
        <v>-1.3877787807814457E-17</v>
      </c>
      <c r="N685" s="1">
        <v>1495</v>
      </c>
      <c r="O685" s="1">
        <v>1276</v>
      </c>
      <c r="P685" s="1">
        <v>179</v>
      </c>
      <c r="W685" s="1">
        <v>0</v>
      </c>
      <c r="AG685" t="str">
        <f t="shared" si="202"/>
        <v>Winthrop</v>
      </c>
      <c r="AH685" t="s">
        <v>1663</v>
      </c>
      <c r="AI685">
        <v>1</v>
      </c>
      <c r="AK685" s="99">
        <v>23</v>
      </c>
      <c r="AL685" s="97">
        <v>11</v>
      </c>
      <c r="AM685" s="97">
        <v>145</v>
      </c>
      <c r="AN685" s="96">
        <v>86970</v>
      </c>
      <c r="AO685" s="96">
        <f t="shared" si="191"/>
        <v>23011</v>
      </c>
      <c r="AP685" t="s">
        <v>1274</v>
      </c>
      <c r="AQ685">
        <f t="shared" si="203"/>
        <v>2386970</v>
      </c>
    </row>
    <row r="686" spans="1:43" hidden="1" outlineLevel="1" x14ac:dyDescent="0.2">
      <c r="A686" t="s">
        <v>1565</v>
      </c>
      <c r="B686" s="9" t="s">
        <v>1073</v>
      </c>
      <c r="C686" s="1">
        <f t="shared" si="201"/>
        <v>1826</v>
      </c>
      <c r="D686" s="7">
        <f t="shared" ref="D686:D704" si="218">RANK(N686,(N686:AE686))</f>
        <v>2</v>
      </c>
      <c r="E686" s="7">
        <f t="shared" ref="E686:E704" si="219">RANK(O686,(N686:AE686))</f>
        <v>1</v>
      </c>
      <c r="F686" s="7">
        <f t="shared" ref="F686:F704" si="220">IF(P686&gt;0,RANK(P686,(N686:AE686)),0)</f>
        <v>3</v>
      </c>
      <c r="G686" s="1">
        <f t="shared" ref="G686:G704" si="221">MAX(N686:P686)-LARGE(N686:P686,2)</f>
        <v>108</v>
      </c>
      <c r="H686" s="2">
        <f t="shared" ref="H686:H704" si="222">G686/C686</f>
        <v>5.9145673603504929E-2</v>
      </c>
      <c r="I686" s="8"/>
      <c r="J686" s="2">
        <f t="shared" si="214"/>
        <v>0.43592552026286968</v>
      </c>
      <c r="K686" s="2">
        <f t="shared" si="215"/>
        <v>0.4950711938663746</v>
      </c>
      <c r="L686" s="2">
        <f t="shared" si="216"/>
        <v>6.9003285870755757E-2</v>
      </c>
      <c r="M686" s="2">
        <f t="shared" si="217"/>
        <v>-4.163336342344337E-17</v>
      </c>
      <c r="N686" s="1">
        <v>796</v>
      </c>
      <c r="O686" s="1">
        <v>904</v>
      </c>
      <c r="P686" s="1">
        <v>126</v>
      </c>
      <c r="W686" s="1">
        <v>0</v>
      </c>
      <c r="AG686" t="str">
        <f t="shared" si="202"/>
        <v>Wiscasset</v>
      </c>
      <c r="AH686" t="s">
        <v>600</v>
      </c>
      <c r="AI686">
        <v>1</v>
      </c>
      <c r="AK686" s="99">
        <v>23</v>
      </c>
      <c r="AL686" s="97">
        <v>15</v>
      </c>
      <c r="AM686" s="97">
        <v>100</v>
      </c>
      <c r="AN686" s="96">
        <v>87075</v>
      </c>
      <c r="AO686" s="96">
        <f t="shared" si="191"/>
        <v>23015</v>
      </c>
      <c r="AP686" t="s">
        <v>1274</v>
      </c>
      <c r="AQ686">
        <f t="shared" si="203"/>
        <v>2387075</v>
      </c>
    </row>
    <row r="687" spans="1:43" hidden="1" outlineLevel="1" x14ac:dyDescent="0.2">
      <c r="A687" t="s">
        <v>1983</v>
      </c>
      <c r="B687" s="9" t="s">
        <v>1073</v>
      </c>
      <c r="C687" s="1">
        <f t="shared" si="201"/>
        <v>521</v>
      </c>
      <c r="D687" s="7">
        <f t="shared" si="218"/>
        <v>2</v>
      </c>
      <c r="E687" s="7">
        <f t="shared" si="219"/>
        <v>1</v>
      </c>
      <c r="F687" s="7">
        <f t="shared" si="220"/>
        <v>3</v>
      </c>
      <c r="G687" s="1">
        <f t="shared" si="221"/>
        <v>92</v>
      </c>
      <c r="H687" s="2">
        <f t="shared" si="222"/>
        <v>0.1765834932821497</v>
      </c>
      <c r="I687" s="8"/>
      <c r="J687" s="2">
        <f t="shared" si="214"/>
        <v>0.36660268714011518</v>
      </c>
      <c r="K687" s="2">
        <f t="shared" si="215"/>
        <v>0.54318618042226485</v>
      </c>
      <c r="L687" s="2">
        <f t="shared" si="216"/>
        <v>9.0211132437619967E-2</v>
      </c>
      <c r="M687" s="2">
        <f t="shared" si="217"/>
        <v>5.5511151231257827E-17</v>
      </c>
      <c r="N687" s="1">
        <v>191</v>
      </c>
      <c r="O687" s="1">
        <v>283</v>
      </c>
      <c r="P687" s="1">
        <v>47</v>
      </c>
      <c r="W687" s="1">
        <v>0</v>
      </c>
      <c r="AG687" t="str">
        <f t="shared" si="202"/>
        <v>Woodland</v>
      </c>
      <c r="AH687" t="s">
        <v>872</v>
      </c>
      <c r="AI687">
        <v>2</v>
      </c>
      <c r="AK687" s="99">
        <v>23</v>
      </c>
      <c r="AL687" s="97">
        <v>3</v>
      </c>
      <c r="AM687" s="97">
        <v>345</v>
      </c>
      <c r="AN687" s="96">
        <v>87215</v>
      </c>
      <c r="AO687" s="96">
        <f t="shared" si="191"/>
        <v>23003</v>
      </c>
      <c r="AP687" t="s">
        <v>1274</v>
      </c>
      <c r="AQ687">
        <f t="shared" si="203"/>
        <v>2387215</v>
      </c>
    </row>
    <row r="688" spans="1:43" hidden="1" outlineLevel="1" x14ac:dyDescent="0.2">
      <c r="A688" t="s">
        <v>1418</v>
      </c>
      <c r="B688" s="9" t="s">
        <v>1073</v>
      </c>
      <c r="C688" s="1">
        <f t="shared" si="201"/>
        <v>634</v>
      </c>
      <c r="D688" s="7">
        <f t="shared" si="218"/>
        <v>2</v>
      </c>
      <c r="E688" s="7">
        <f t="shared" si="219"/>
        <v>1</v>
      </c>
      <c r="F688" s="7">
        <f t="shared" si="220"/>
        <v>3</v>
      </c>
      <c r="G688" s="1">
        <f t="shared" si="221"/>
        <v>71</v>
      </c>
      <c r="H688" s="2">
        <f t="shared" si="222"/>
        <v>0.11198738170347003</v>
      </c>
      <c r="I688" s="8"/>
      <c r="J688" s="2">
        <f t="shared" si="214"/>
        <v>0.38958990536277605</v>
      </c>
      <c r="K688" s="2">
        <f t="shared" si="215"/>
        <v>0.50157728706624605</v>
      </c>
      <c r="L688" s="2">
        <f t="shared" si="216"/>
        <v>0.10883280757097792</v>
      </c>
      <c r="M688" s="2">
        <f t="shared" si="217"/>
        <v>-1.3877787807814457E-17</v>
      </c>
      <c r="N688" s="1">
        <v>247</v>
      </c>
      <c r="O688" s="1">
        <v>318</v>
      </c>
      <c r="P688" s="1">
        <v>69</v>
      </c>
      <c r="W688" s="1">
        <v>0</v>
      </c>
      <c r="AG688" t="str">
        <f t="shared" si="202"/>
        <v>Woodstock</v>
      </c>
      <c r="AH688" t="s">
        <v>976</v>
      </c>
      <c r="AI688">
        <v>2</v>
      </c>
      <c r="AK688" s="99">
        <v>23</v>
      </c>
      <c r="AL688" s="97">
        <v>17</v>
      </c>
      <c r="AM688" s="97">
        <v>175</v>
      </c>
      <c r="AN688" s="96">
        <v>87355</v>
      </c>
      <c r="AO688" s="96">
        <f t="shared" si="191"/>
        <v>23017</v>
      </c>
      <c r="AP688" t="s">
        <v>1274</v>
      </c>
      <c r="AQ688">
        <f t="shared" si="203"/>
        <v>2387355</v>
      </c>
    </row>
    <row r="689" spans="1:43" hidden="1" outlineLevel="1" x14ac:dyDescent="0.2">
      <c r="A689" t="s">
        <v>749</v>
      </c>
      <c r="B689" s="9" t="s">
        <v>1073</v>
      </c>
      <c r="C689" s="1">
        <f t="shared" si="201"/>
        <v>98</v>
      </c>
      <c r="D689" s="7">
        <f t="shared" si="218"/>
        <v>2</v>
      </c>
      <c r="E689" s="7">
        <f t="shared" si="219"/>
        <v>1</v>
      </c>
      <c r="F689" s="7">
        <f t="shared" si="220"/>
        <v>3</v>
      </c>
      <c r="G689" s="1">
        <f t="shared" si="221"/>
        <v>56</v>
      </c>
      <c r="H689" s="2">
        <f t="shared" si="222"/>
        <v>0.5714285714285714</v>
      </c>
      <c r="I689" s="8"/>
      <c r="J689" s="2">
        <f t="shared" si="214"/>
        <v>0.18367346938775511</v>
      </c>
      <c r="K689" s="2">
        <f t="shared" si="215"/>
        <v>0.75510204081632648</v>
      </c>
      <c r="L689" s="2">
        <f t="shared" si="216"/>
        <v>6.1224489795918366E-2</v>
      </c>
      <c r="M689" s="2">
        <f t="shared" si="217"/>
        <v>6.9388939039072284E-17</v>
      </c>
      <c r="N689" s="1">
        <v>18</v>
      </c>
      <c r="O689" s="1">
        <v>74</v>
      </c>
      <c r="P689" s="1">
        <v>6</v>
      </c>
      <c r="W689" s="1">
        <v>0</v>
      </c>
      <c r="AG689" t="str">
        <f t="shared" si="202"/>
        <v>Woodville</v>
      </c>
      <c r="AH689" t="s">
        <v>2417</v>
      </c>
      <c r="AI689">
        <v>2</v>
      </c>
      <c r="AK689" s="99">
        <v>23</v>
      </c>
      <c r="AL689" s="97">
        <v>19</v>
      </c>
      <c r="AM689" s="97">
        <v>310</v>
      </c>
      <c r="AN689" s="96">
        <v>87390</v>
      </c>
      <c r="AO689" s="96">
        <f t="shared" ref="AO689:AO703" si="223">AK689*1000+AL689</f>
        <v>23019</v>
      </c>
      <c r="AP689" t="s">
        <v>1274</v>
      </c>
      <c r="AQ689">
        <f t="shared" si="203"/>
        <v>2387390</v>
      </c>
    </row>
    <row r="690" spans="1:43" hidden="1" outlineLevel="1" x14ac:dyDescent="0.2">
      <c r="A690" t="s">
        <v>476</v>
      </c>
      <c r="B690" s="9" t="s">
        <v>1073</v>
      </c>
      <c r="C690" s="1">
        <f t="shared" si="201"/>
        <v>1730</v>
      </c>
      <c r="D690" s="7">
        <f t="shared" si="218"/>
        <v>2</v>
      </c>
      <c r="E690" s="7">
        <f t="shared" si="219"/>
        <v>1</v>
      </c>
      <c r="F690" s="7">
        <f t="shared" si="220"/>
        <v>3</v>
      </c>
      <c r="G690" s="1">
        <f t="shared" si="221"/>
        <v>98</v>
      </c>
      <c r="H690" s="2">
        <f t="shared" si="222"/>
        <v>5.6647398843930635E-2</v>
      </c>
      <c r="I690" s="8"/>
      <c r="J690" s="2">
        <f t="shared" si="214"/>
        <v>0.43815028901734104</v>
      </c>
      <c r="K690" s="2">
        <f t="shared" si="215"/>
        <v>0.49479768786127165</v>
      </c>
      <c r="L690" s="2">
        <f t="shared" si="216"/>
        <v>6.7052023121387277E-2</v>
      </c>
      <c r="M690" s="2">
        <f t="shared" si="217"/>
        <v>8.3266726846886741E-17</v>
      </c>
      <c r="N690" s="1">
        <v>758</v>
      </c>
      <c r="O690" s="1">
        <v>856</v>
      </c>
      <c r="P690" s="1">
        <v>116</v>
      </c>
      <c r="W690" s="1">
        <v>0</v>
      </c>
      <c r="AG690" t="str">
        <f t="shared" si="202"/>
        <v>Woolwich</v>
      </c>
      <c r="AH690" t="s">
        <v>1445</v>
      </c>
      <c r="AI690">
        <v>1</v>
      </c>
      <c r="AK690" s="99">
        <v>23</v>
      </c>
      <c r="AL690" s="97">
        <v>23</v>
      </c>
      <c r="AM690" s="97">
        <v>50</v>
      </c>
      <c r="AN690" s="96">
        <v>87460</v>
      </c>
      <c r="AO690" s="96">
        <f t="shared" si="223"/>
        <v>23023</v>
      </c>
      <c r="AP690" t="s">
        <v>1274</v>
      </c>
      <c r="AQ690">
        <f t="shared" si="203"/>
        <v>2387460</v>
      </c>
    </row>
    <row r="691" spans="1:43" hidden="1" outlineLevel="1" x14ac:dyDescent="0.2">
      <c r="A691" t="s">
        <v>2342</v>
      </c>
      <c r="B691" s="9" t="s">
        <v>1073</v>
      </c>
      <c r="C691" s="1">
        <f>SUM(N691:AE691)</f>
        <v>35</v>
      </c>
      <c r="D691" s="7">
        <f>RANK(N691,(N691:AE691))</f>
        <v>1</v>
      </c>
      <c r="E691" s="7">
        <f>RANK(O691,(N691:AE691))</f>
        <v>2</v>
      </c>
      <c r="F691" s="7">
        <f>IF(P691&gt;0,RANK(P691,(N691:AE691)),0)</f>
        <v>3</v>
      </c>
      <c r="G691" s="1">
        <f>MAX(N691:P691)-LARGE(N691:P691,2)</f>
        <v>5</v>
      </c>
      <c r="H691" s="2">
        <f>G691/C691</f>
        <v>0.14285714285714285</v>
      </c>
      <c r="I691" s="8"/>
      <c r="J691" s="2">
        <f>IF(C691=0,"-",N691/C691)</f>
        <v>0.54285714285714282</v>
      </c>
      <c r="K691" s="2">
        <f>IF(C691=0,"-",O691/C691)</f>
        <v>0.4</v>
      </c>
      <c r="L691" s="2">
        <f>IF(C691=0,"-",P691/C691)</f>
        <v>5.7142857142857141E-2</v>
      </c>
      <c r="M691" s="2">
        <f>IF(C691=0,"-",(1-J691-K691-L691))</f>
        <v>2.0816681711721685E-17</v>
      </c>
      <c r="N691" s="1">
        <v>19</v>
      </c>
      <c r="O691" s="1">
        <v>14</v>
      </c>
      <c r="P691" s="1">
        <v>2</v>
      </c>
      <c r="W691" s="1">
        <v>0</v>
      </c>
      <c r="AG691" t="str">
        <f t="shared" si="202"/>
        <v>Wyman</v>
      </c>
      <c r="AH691" t="s">
        <v>1440</v>
      </c>
      <c r="AI691">
        <v>2</v>
      </c>
      <c r="AK691" s="99">
        <v>23</v>
      </c>
      <c r="AL691" s="97">
        <v>7</v>
      </c>
      <c r="AN691">
        <v>87680</v>
      </c>
      <c r="AO691" s="96">
        <f t="shared" si="223"/>
        <v>23007</v>
      </c>
      <c r="AP691" t="s">
        <v>408</v>
      </c>
      <c r="AQ691">
        <f t="shared" si="203"/>
        <v>2387680</v>
      </c>
    </row>
    <row r="692" spans="1:43" hidden="1" outlineLevel="1" x14ac:dyDescent="0.2">
      <c r="A692" t="s">
        <v>1875</v>
      </c>
      <c r="B692" s="9" t="s">
        <v>1073</v>
      </c>
      <c r="C692" s="1">
        <f t="shared" si="201"/>
        <v>5219</v>
      </c>
      <c r="D692" s="7">
        <f t="shared" si="218"/>
        <v>1</v>
      </c>
      <c r="E692" s="7">
        <f t="shared" si="219"/>
        <v>2</v>
      </c>
      <c r="F692" s="7">
        <f t="shared" si="220"/>
        <v>3</v>
      </c>
      <c r="G692" s="1">
        <f t="shared" si="221"/>
        <v>1855</v>
      </c>
      <c r="H692" s="2">
        <f t="shared" si="222"/>
        <v>0.35543207511017438</v>
      </c>
      <c r="I692" s="8"/>
      <c r="J692" s="2">
        <f t="shared" si="214"/>
        <v>0.65625598773711435</v>
      </c>
      <c r="K692" s="2">
        <f t="shared" si="215"/>
        <v>0.30082391262694003</v>
      </c>
      <c r="L692" s="2">
        <f t="shared" si="216"/>
        <v>4.2920099635945584E-2</v>
      </c>
      <c r="M692" s="2">
        <f t="shared" si="217"/>
        <v>3.4694469519536142E-17</v>
      </c>
      <c r="N692" s="1">
        <v>3425</v>
      </c>
      <c r="O692" s="1">
        <v>1570</v>
      </c>
      <c r="P692" s="1">
        <v>224</v>
      </c>
      <c r="W692" s="1">
        <v>0</v>
      </c>
      <c r="AG692" t="str">
        <f t="shared" si="202"/>
        <v>Yarmouth</v>
      </c>
      <c r="AH692" t="s">
        <v>1337</v>
      </c>
      <c r="AI692">
        <v>1</v>
      </c>
      <c r="AK692" s="99">
        <v>23</v>
      </c>
      <c r="AL692" s="97">
        <v>5</v>
      </c>
      <c r="AM692" s="97">
        <v>130</v>
      </c>
      <c r="AN692" s="96">
        <v>87845</v>
      </c>
      <c r="AO692" s="96">
        <f t="shared" si="223"/>
        <v>23005</v>
      </c>
      <c r="AP692" t="s">
        <v>1274</v>
      </c>
      <c r="AQ692">
        <f t="shared" si="203"/>
        <v>2387845</v>
      </c>
    </row>
    <row r="693" spans="1:43" hidden="1" outlineLevel="1" x14ac:dyDescent="0.2">
      <c r="A693" t="s">
        <v>492</v>
      </c>
      <c r="B693" s="9" t="s">
        <v>1073</v>
      </c>
      <c r="C693" s="1">
        <f t="shared" si="201"/>
        <v>7622</v>
      </c>
      <c r="D693" s="7">
        <f t="shared" si="218"/>
        <v>1</v>
      </c>
      <c r="E693" s="7">
        <f t="shared" si="219"/>
        <v>2</v>
      </c>
      <c r="F693" s="7">
        <f t="shared" si="220"/>
        <v>3</v>
      </c>
      <c r="G693" s="1">
        <f t="shared" si="221"/>
        <v>1727</v>
      </c>
      <c r="H693" s="2">
        <f t="shared" si="222"/>
        <v>0.22658094988192076</v>
      </c>
      <c r="I693" s="8"/>
      <c r="J693" s="2">
        <f t="shared" si="214"/>
        <v>0.58462345840986618</v>
      </c>
      <c r="K693" s="2">
        <f t="shared" si="215"/>
        <v>0.35804250852794545</v>
      </c>
      <c r="L693" s="2">
        <f t="shared" si="216"/>
        <v>5.73340330621884E-2</v>
      </c>
      <c r="M693" s="2">
        <f t="shared" si="217"/>
        <v>-2.7755575615628914E-17</v>
      </c>
      <c r="N693" s="1">
        <v>4456</v>
      </c>
      <c r="O693" s="1">
        <v>2729</v>
      </c>
      <c r="P693" s="1">
        <v>437</v>
      </c>
      <c r="W693" s="1">
        <v>0</v>
      </c>
      <c r="AG693" t="str">
        <f t="shared" si="202"/>
        <v>York</v>
      </c>
      <c r="AH693" t="s">
        <v>492</v>
      </c>
      <c r="AI693">
        <v>1</v>
      </c>
      <c r="AK693" s="99">
        <v>23</v>
      </c>
      <c r="AL693" s="97">
        <v>31</v>
      </c>
      <c r="AM693" s="97">
        <v>140</v>
      </c>
      <c r="AN693" s="96">
        <v>87985</v>
      </c>
      <c r="AO693" s="96">
        <f t="shared" si="223"/>
        <v>23031</v>
      </c>
      <c r="AP693" t="s">
        <v>1274</v>
      </c>
      <c r="AQ693">
        <f t="shared" si="203"/>
        <v>2387985</v>
      </c>
    </row>
    <row r="694" spans="1:43" hidden="1" outlineLevel="1" x14ac:dyDescent="0.2">
      <c r="A694" t="s">
        <v>2738</v>
      </c>
      <c r="B694" s="9" t="s">
        <v>1073</v>
      </c>
      <c r="C694" s="1">
        <f t="shared" ref="C694:C703" si="224">SUM(N694:AE694)</f>
        <v>5</v>
      </c>
      <c r="D694" s="7">
        <f t="shared" ref="D694:D703" si="225">RANK(N694,(N694:AE694))</f>
        <v>2</v>
      </c>
      <c r="E694" s="7">
        <f t="shared" ref="E694:E703" si="226">RANK(O694,(N694:AE694))</f>
        <v>1</v>
      </c>
      <c r="F694" s="7">
        <f t="shared" ref="F694:F703" si="227">IF(P694&gt;0,RANK(P694,(N694:AE694)),0)</f>
        <v>0</v>
      </c>
      <c r="G694" s="1">
        <f t="shared" ref="G694:G703" si="228">MAX(N694:P694)-LARGE(N694:P694,2)</f>
        <v>1</v>
      </c>
      <c r="H694" s="2">
        <f t="shared" ref="H694:H703" si="229">G694/C694</f>
        <v>0.2</v>
      </c>
      <c r="I694" s="8"/>
      <c r="J694" s="2">
        <f t="shared" ref="J694:J703" si="230">IF(C694=0,"-",N694/C694)</f>
        <v>0.4</v>
      </c>
      <c r="K694" s="2">
        <f t="shared" ref="K694:K703" si="231">IF(C694=0,"-",O694/C694)</f>
        <v>0.6</v>
      </c>
      <c r="L694" s="2">
        <f t="shared" ref="L694:L703" si="232">IF(C694=0,"-",P694/C694)</f>
        <v>0</v>
      </c>
      <c r="M694" s="2">
        <f t="shared" ref="M694:M703" si="233">IF(C694=0,"-",(1-J694-K694-L694))</f>
        <v>0</v>
      </c>
      <c r="N694" s="1">
        <v>2</v>
      </c>
      <c r="O694" s="1">
        <v>3</v>
      </c>
      <c r="P694" s="1">
        <v>0</v>
      </c>
      <c r="W694" s="1">
        <v>0</v>
      </c>
      <c r="AG694" t="str">
        <f t="shared" si="202"/>
        <v>Adamstown/Lower Cupsuptic</v>
      </c>
      <c r="AH694" t="s">
        <v>976</v>
      </c>
      <c r="AI694">
        <v>2</v>
      </c>
      <c r="AK694" s="99">
        <v>23</v>
      </c>
      <c r="AL694" s="97">
        <v>17</v>
      </c>
      <c r="AN694" s="96">
        <v>99900</v>
      </c>
      <c r="AO694" s="96">
        <f t="shared" si="223"/>
        <v>23017</v>
      </c>
      <c r="AP694" t="s">
        <v>408</v>
      </c>
      <c r="AQ694">
        <f t="shared" si="203"/>
        <v>2399900</v>
      </c>
    </row>
    <row r="695" spans="1:43" hidden="1" outlineLevel="1" x14ac:dyDescent="0.2">
      <c r="A695" t="s">
        <v>2739</v>
      </c>
      <c r="B695" s="9" t="s">
        <v>1073</v>
      </c>
      <c r="C695" s="1">
        <f t="shared" si="224"/>
        <v>95</v>
      </c>
      <c r="D695" s="7">
        <f t="shared" si="225"/>
        <v>2</v>
      </c>
      <c r="E695" s="7">
        <f t="shared" si="226"/>
        <v>1</v>
      </c>
      <c r="F695" s="7">
        <f t="shared" si="227"/>
        <v>3</v>
      </c>
      <c r="G695" s="1">
        <f t="shared" si="228"/>
        <v>24</v>
      </c>
      <c r="H695" s="2">
        <f t="shared" si="229"/>
        <v>0.25263157894736843</v>
      </c>
      <c r="I695" s="8"/>
      <c r="J695" s="2">
        <f t="shared" si="230"/>
        <v>0.33684210526315789</v>
      </c>
      <c r="K695" s="2">
        <f t="shared" si="231"/>
        <v>0.58947368421052626</v>
      </c>
      <c r="L695" s="2">
        <f t="shared" si="232"/>
        <v>7.3684210526315783E-2</v>
      </c>
      <c r="M695" s="2">
        <f t="shared" si="233"/>
        <v>1.2490009027033011E-16</v>
      </c>
      <c r="N695" s="1">
        <v>32</v>
      </c>
      <c r="O695" s="1">
        <v>56</v>
      </c>
      <c r="P695" s="1">
        <v>7</v>
      </c>
      <c r="W695" s="1">
        <v>0</v>
      </c>
      <c r="AG695" t="str">
        <f t="shared" si="202"/>
        <v>Barnard/Ebeemee (T5 R9 Nwp)/T4 R9 Nwp/Williamsburg</v>
      </c>
      <c r="AH695" t="s">
        <v>1515</v>
      </c>
      <c r="AI695">
        <v>2</v>
      </c>
      <c r="AK695" s="99">
        <v>23</v>
      </c>
      <c r="AL695" s="97">
        <v>21</v>
      </c>
      <c r="AN695" s="96">
        <v>99901</v>
      </c>
      <c r="AO695" s="96">
        <f t="shared" si="223"/>
        <v>23021</v>
      </c>
      <c r="AP695" t="s">
        <v>408</v>
      </c>
      <c r="AQ695">
        <f t="shared" si="203"/>
        <v>2399901</v>
      </c>
    </row>
    <row r="696" spans="1:43" hidden="1" outlineLevel="1" x14ac:dyDescent="0.2">
      <c r="A696" t="s">
        <v>2737</v>
      </c>
      <c r="B696" s="9" t="s">
        <v>1073</v>
      </c>
      <c r="C696" s="1">
        <f t="shared" si="224"/>
        <v>45</v>
      </c>
      <c r="D696" s="7">
        <f t="shared" si="225"/>
        <v>2</v>
      </c>
      <c r="E696" s="7">
        <f t="shared" si="226"/>
        <v>1</v>
      </c>
      <c r="F696" s="7">
        <f t="shared" si="227"/>
        <v>0</v>
      </c>
      <c r="G696" s="1">
        <f t="shared" si="228"/>
        <v>7</v>
      </c>
      <c r="H696" s="2">
        <f t="shared" si="229"/>
        <v>0.15555555555555556</v>
      </c>
      <c r="I696" s="8"/>
      <c r="J696" s="2">
        <f t="shared" si="230"/>
        <v>0.42222222222222222</v>
      </c>
      <c r="K696" s="2">
        <f t="shared" si="231"/>
        <v>0.57777777777777772</v>
      </c>
      <c r="L696" s="2">
        <f t="shared" si="232"/>
        <v>0</v>
      </c>
      <c r="M696" s="2">
        <f t="shared" si="233"/>
        <v>0</v>
      </c>
      <c r="N696" s="1">
        <v>19</v>
      </c>
      <c r="O696" s="1">
        <v>26</v>
      </c>
      <c r="P696" s="1">
        <v>0</v>
      </c>
      <c r="W696" s="1">
        <v>0</v>
      </c>
      <c r="AG696" t="str">
        <f t="shared" si="202"/>
        <v>Berry/Cathance/Marion</v>
      </c>
      <c r="AH696" t="s">
        <v>257</v>
      </c>
      <c r="AI696">
        <v>2</v>
      </c>
      <c r="AK696" s="99">
        <v>23</v>
      </c>
      <c r="AL696" s="97">
        <v>29</v>
      </c>
      <c r="AN696" s="96">
        <v>99902</v>
      </c>
      <c r="AO696" s="96">
        <f t="shared" si="223"/>
        <v>23029</v>
      </c>
      <c r="AP696" t="s">
        <v>408</v>
      </c>
      <c r="AQ696">
        <f t="shared" si="203"/>
        <v>2399902</v>
      </c>
    </row>
    <row r="697" spans="1:43" hidden="1" outlineLevel="1" x14ac:dyDescent="0.2">
      <c r="A697" t="s">
        <v>2740</v>
      </c>
      <c r="B697" s="9" t="s">
        <v>1073</v>
      </c>
      <c r="C697" s="1">
        <f t="shared" si="224"/>
        <v>23</v>
      </c>
      <c r="D697" s="7">
        <f t="shared" si="225"/>
        <v>2</v>
      </c>
      <c r="E697" s="7">
        <f t="shared" si="226"/>
        <v>1</v>
      </c>
      <c r="F697" s="7">
        <f t="shared" si="227"/>
        <v>3</v>
      </c>
      <c r="G697" s="1">
        <f t="shared" si="228"/>
        <v>4</v>
      </c>
      <c r="H697" s="2">
        <f t="shared" si="229"/>
        <v>0.17391304347826086</v>
      </c>
      <c r="I697" s="8"/>
      <c r="J697" s="2">
        <f t="shared" si="230"/>
        <v>0.39130434782608697</v>
      </c>
      <c r="K697" s="2">
        <f t="shared" si="231"/>
        <v>0.56521739130434778</v>
      </c>
      <c r="L697" s="2">
        <f t="shared" si="232"/>
        <v>4.3478260869565216E-2</v>
      </c>
      <c r="M697" s="2">
        <f t="shared" si="233"/>
        <v>8.3266726846886741E-17</v>
      </c>
      <c r="N697" s="1">
        <v>9</v>
      </c>
      <c r="O697" s="1">
        <v>13</v>
      </c>
      <c r="P697" s="1">
        <v>1</v>
      </c>
      <c r="W697" s="1">
        <v>0</v>
      </c>
      <c r="AG697" t="str">
        <f t="shared" si="202"/>
        <v>Grindstone/Herseytown/Soldiertown T2 R7 WELS</v>
      </c>
      <c r="AH697" t="s">
        <v>2417</v>
      </c>
      <c r="AI697">
        <v>2</v>
      </c>
      <c r="AK697" s="99">
        <v>23</v>
      </c>
      <c r="AL697" s="97">
        <v>19</v>
      </c>
      <c r="AN697" s="96">
        <v>99905</v>
      </c>
      <c r="AO697" s="96">
        <f t="shared" si="223"/>
        <v>23019</v>
      </c>
      <c r="AP697" t="s">
        <v>408</v>
      </c>
      <c r="AQ697">
        <f t="shared" si="203"/>
        <v>2399905</v>
      </c>
    </row>
    <row r="698" spans="1:43" hidden="1" outlineLevel="1" x14ac:dyDescent="0.2">
      <c r="A698" t="s">
        <v>2741</v>
      </c>
      <c r="B698" s="9" t="s">
        <v>1073</v>
      </c>
      <c r="C698" s="1">
        <f t="shared" si="224"/>
        <v>24</v>
      </c>
      <c r="D698" s="7">
        <f t="shared" si="225"/>
        <v>2</v>
      </c>
      <c r="E698" s="7">
        <f t="shared" si="226"/>
        <v>1</v>
      </c>
      <c r="F698" s="7">
        <f t="shared" si="227"/>
        <v>3</v>
      </c>
      <c r="G698" s="1">
        <f t="shared" si="228"/>
        <v>11</v>
      </c>
      <c r="H698" s="2">
        <f t="shared" si="229"/>
        <v>0.45833333333333331</v>
      </c>
      <c r="I698" s="8"/>
      <c r="J698" s="2">
        <f t="shared" si="230"/>
        <v>0.25</v>
      </c>
      <c r="K698" s="2">
        <f t="shared" si="231"/>
        <v>0.70833333333333337</v>
      </c>
      <c r="L698" s="2">
        <f t="shared" si="232"/>
        <v>4.1666666666666664E-2</v>
      </c>
      <c r="M698" s="2">
        <f t="shared" si="233"/>
        <v>-3.4694469519536142E-17</v>
      </c>
      <c r="N698" s="1">
        <v>6</v>
      </c>
      <c r="O698" s="1">
        <v>17</v>
      </c>
      <c r="P698" s="1">
        <v>1</v>
      </c>
      <c r="W698" s="1">
        <v>0</v>
      </c>
      <c r="AG698" t="str">
        <f t="shared" si="202"/>
        <v>Lexington/Spring Lake</v>
      </c>
      <c r="AH698" t="s">
        <v>1616</v>
      </c>
      <c r="AI698">
        <v>2</v>
      </c>
      <c r="AK698" s="99">
        <v>23</v>
      </c>
      <c r="AL698" s="97">
        <v>25</v>
      </c>
      <c r="AN698" s="96">
        <v>99906</v>
      </c>
      <c r="AO698" s="96">
        <f t="shared" si="223"/>
        <v>23025</v>
      </c>
      <c r="AP698" t="s">
        <v>408</v>
      </c>
      <c r="AQ698">
        <f t="shared" si="203"/>
        <v>2399906</v>
      </c>
    </row>
    <row r="699" spans="1:43" hidden="1" outlineLevel="1" x14ac:dyDescent="0.2">
      <c r="A699" t="s">
        <v>2731</v>
      </c>
      <c r="B699" s="9" t="s">
        <v>1073</v>
      </c>
      <c r="C699" s="1">
        <f t="shared" si="224"/>
        <v>11</v>
      </c>
      <c r="D699" s="7">
        <f t="shared" si="225"/>
        <v>2</v>
      </c>
      <c r="E699" s="7">
        <f t="shared" si="226"/>
        <v>1</v>
      </c>
      <c r="F699" s="7">
        <f t="shared" si="227"/>
        <v>3</v>
      </c>
      <c r="G699" s="1">
        <f t="shared" si="228"/>
        <v>2</v>
      </c>
      <c r="H699" s="2">
        <f t="shared" si="229"/>
        <v>0.18181818181818182</v>
      </c>
      <c r="I699" s="8"/>
      <c r="J699" s="2">
        <f t="shared" si="230"/>
        <v>0.36363636363636365</v>
      </c>
      <c r="K699" s="2">
        <f t="shared" si="231"/>
        <v>0.54545454545454541</v>
      </c>
      <c r="L699" s="2">
        <f t="shared" si="232"/>
        <v>9.0909090909090912E-2</v>
      </c>
      <c r="M699" s="2">
        <f t="shared" si="233"/>
        <v>2.7755575615628914E-17</v>
      </c>
      <c r="N699" s="1">
        <v>4</v>
      </c>
      <c r="O699" s="1">
        <v>6</v>
      </c>
      <c r="P699" s="1">
        <v>1</v>
      </c>
      <c r="W699" s="1">
        <v>0</v>
      </c>
      <c r="AG699" t="str">
        <f>A699</f>
        <v>T5 R7 WELS/T5 R8 WELS/T6 R8 WELS</v>
      </c>
      <c r="AH699" t="s">
        <v>2417</v>
      </c>
      <c r="AI699">
        <v>2</v>
      </c>
      <c r="AK699" s="99">
        <v>23</v>
      </c>
      <c r="AL699" s="97">
        <v>19</v>
      </c>
      <c r="AN699" s="96">
        <v>99908</v>
      </c>
      <c r="AO699" s="96">
        <f t="shared" si="223"/>
        <v>23019</v>
      </c>
      <c r="AP699" t="s">
        <v>408</v>
      </c>
      <c r="AQ699">
        <f>AK699*100000+AN699</f>
        <v>2399908</v>
      </c>
    </row>
    <row r="700" spans="1:43" hidden="1" outlineLevel="1" x14ac:dyDescent="0.2">
      <c r="A700" t="s">
        <v>2734</v>
      </c>
      <c r="B700" s="9" t="s">
        <v>1073</v>
      </c>
      <c r="C700" s="1">
        <f t="shared" si="224"/>
        <v>3</v>
      </c>
      <c r="D700" s="7">
        <f t="shared" si="225"/>
        <v>1</v>
      </c>
      <c r="E700" s="7">
        <f t="shared" si="226"/>
        <v>2</v>
      </c>
      <c r="F700" s="7">
        <f t="shared" si="227"/>
        <v>0</v>
      </c>
      <c r="G700" s="1">
        <f t="shared" si="228"/>
        <v>1</v>
      </c>
      <c r="H700" s="2">
        <f t="shared" si="229"/>
        <v>0.33333333333333331</v>
      </c>
      <c r="I700" s="8"/>
      <c r="J700" s="2">
        <f t="shared" si="230"/>
        <v>0.66666666666666663</v>
      </c>
      <c r="K700" s="2">
        <f t="shared" si="231"/>
        <v>0.33333333333333331</v>
      </c>
      <c r="L700" s="2">
        <f t="shared" si="232"/>
        <v>0</v>
      </c>
      <c r="M700" s="2">
        <f t="shared" si="233"/>
        <v>5.5511151231257827E-17</v>
      </c>
      <c r="N700" s="1">
        <v>2</v>
      </c>
      <c r="O700" s="1">
        <v>1</v>
      </c>
      <c r="P700" s="1">
        <v>0</v>
      </c>
      <c r="W700" s="1">
        <v>0</v>
      </c>
      <c r="AG700" t="str">
        <f>A700</f>
        <v>T12 R13/T9 R8 WELS</v>
      </c>
      <c r="AH700" t="s">
        <v>872</v>
      </c>
      <c r="AI700">
        <v>2</v>
      </c>
      <c r="AK700" s="99">
        <v>23</v>
      </c>
      <c r="AL700" s="97">
        <v>3</v>
      </c>
      <c r="AN700" s="96">
        <v>99909</v>
      </c>
      <c r="AO700" s="96">
        <f t="shared" si="223"/>
        <v>23003</v>
      </c>
      <c r="AP700" t="s">
        <v>408</v>
      </c>
      <c r="AQ700">
        <f>AK700*100000+AN700</f>
        <v>2399909</v>
      </c>
    </row>
    <row r="701" spans="1:43" hidden="1" outlineLevel="1" x14ac:dyDescent="0.2">
      <c r="A701" s="9" t="s">
        <v>3270</v>
      </c>
      <c r="B701" s="9" t="s">
        <v>1073</v>
      </c>
      <c r="C701" s="1">
        <f t="shared" si="224"/>
        <v>121</v>
      </c>
      <c r="D701" s="7">
        <f t="shared" si="225"/>
        <v>2</v>
      </c>
      <c r="E701" s="7">
        <f t="shared" si="226"/>
        <v>1</v>
      </c>
      <c r="F701" s="7">
        <f t="shared" si="227"/>
        <v>3</v>
      </c>
      <c r="G701" s="1">
        <f t="shared" si="228"/>
        <v>11</v>
      </c>
      <c r="H701" s="2">
        <f t="shared" si="229"/>
        <v>9.0909090909090912E-2</v>
      </c>
      <c r="I701" s="8"/>
      <c r="J701" s="2">
        <f t="shared" si="230"/>
        <v>0.43801652892561982</v>
      </c>
      <c r="K701" s="2">
        <f t="shared" si="231"/>
        <v>0.52892561983471076</v>
      </c>
      <c r="L701" s="2">
        <f t="shared" si="232"/>
        <v>3.3057851239669422E-2</v>
      </c>
      <c r="M701" s="2">
        <f t="shared" si="233"/>
        <v>0</v>
      </c>
      <c r="N701" s="1">
        <v>53</v>
      </c>
      <c r="O701" s="1">
        <v>64</v>
      </c>
      <c r="P701" s="1">
        <v>4</v>
      </c>
      <c r="W701" s="1">
        <v>0</v>
      </c>
      <c r="AG701" t="str">
        <f>A701</f>
        <v>Millinocket Penobscot Twps</v>
      </c>
      <c r="AH701" t="s">
        <v>2417</v>
      </c>
      <c r="AI701">
        <v>2</v>
      </c>
      <c r="AK701" s="99">
        <v>23</v>
      </c>
      <c r="AL701" s="97">
        <v>19</v>
      </c>
      <c r="AN701" s="96">
        <v>99910</v>
      </c>
      <c r="AO701" s="96">
        <f t="shared" si="223"/>
        <v>23019</v>
      </c>
      <c r="AP701" t="s">
        <v>408</v>
      </c>
      <c r="AQ701">
        <f>AK701*100000+AN701</f>
        <v>2399910</v>
      </c>
    </row>
    <row r="702" spans="1:43" hidden="1" outlineLevel="1" x14ac:dyDescent="0.2">
      <c r="A702" s="9" t="s">
        <v>3271</v>
      </c>
      <c r="B702" s="9" t="s">
        <v>1073</v>
      </c>
      <c r="C702" s="1">
        <f t="shared" ref="C702" si="234">SUM(N702:AE702)</f>
        <v>54</v>
      </c>
      <c r="D702" s="7">
        <f t="shared" ref="D702" si="235">RANK(N702,(N702:AE702))</f>
        <v>2</v>
      </c>
      <c r="E702" s="7">
        <f t="shared" ref="E702" si="236">RANK(O702,(N702:AE702))</f>
        <v>1</v>
      </c>
      <c r="F702" s="7">
        <f t="shared" ref="F702" si="237">IF(P702&gt;0,RANK(P702,(N702:AE702)),0)</f>
        <v>3</v>
      </c>
      <c r="G702" s="1">
        <f t="shared" ref="G702" si="238">MAX(N702:P702)-LARGE(N702:P702,2)</f>
        <v>15</v>
      </c>
      <c r="H702" s="2">
        <f t="shared" ref="H702" si="239">G702/C702</f>
        <v>0.27777777777777779</v>
      </c>
      <c r="I702" s="8"/>
      <c r="J702" s="2">
        <f t="shared" ref="J702" si="240">IF(C702=0,"-",N702/C702)</f>
        <v>0.35185185185185186</v>
      </c>
      <c r="K702" s="2">
        <f t="shared" ref="K702" si="241">IF(C702=0,"-",O702/C702)</f>
        <v>0.62962962962962965</v>
      </c>
      <c r="L702" s="2">
        <f t="shared" ref="L702" si="242">IF(C702=0,"-",P702/C702)</f>
        <v>1.8518518518518517E-2</v>
      </c>
      <c r="M702" s="2">
        <f t="shared" ref="M702" si="243">IF(C702=0,"-",(1-J702-K702-L702))</f>
        <v>-2.7755575615628914E-17</v>
      </c>
      <c r="N702" s="1">
        <v>19</v>
      </c>
      <c r="O702" s="1">
        <v>34</v>
      </c>
      <c r="P702" s="1">
        <v>1</v>
      </c>
      <c r="W702" s="1">
        <v>0</v>
      </c>
      <c r="AG702" t="str">
        <f>A702</f>
        <v>Millinocket Piscataquis Twps</v>
      </c>
      <c r="AH702" t="s">
        <v>2417</v>
      </c>
      <c r="AI702">
        <v>2</v>
      </c>
      <c r="AK702" s="99">
        <v>23</v>
      </c>
      <c r="AL702" s="97">
        <v>19</v>
      </c>
      <c r="AN702" s="96">
        <v>99911</v>
      </c>
      <c r="AO702" s="96">
        <f t="shared" ref="AO702" si="244">AK702*1000+AL702</f>
        <v>23019</v>
      </c>
      <c r="AP702" s="9" t="s">
        <v>408</v>
      </c>
      <c r="AQ702">
        <f>AK702*100000+AN702</f>
        <v>2399911</v>
      </c>
    </row>
    <row r="703" spans="1:43" hidden="1" outlineLevel="1" x14ac:dyDescent="0.2">
      <c r="A703" s="9" t="s">
        <v>2728</v>
      </c>
      <c r="B703" s="9" t="s">
        <v>1073</v>
      </c>
      <c r="C703" s="1">
        <f t="shared" si="224"/>
        <v>2329</v>
      </c>
      <c r="D703" s="7">
        <f t="shared" si="225"/>
        <v>1</v>
      </c>
      <c r="E703" s="7">
        <f t="shared" si="226"/>
        <v>2</v>
      </c>
      <c r="F703" s="7">
        <f t="shared" si="227"/>
        <v>3</v>
      </c>
      <c r="G703" s="1">
        <f t="shared" si="228"/>
        <v>1701</v>
      </c>
      <c r="H703" s="2">
        <f t="shared" si="229"/>
        <v>0.73035637612709314</v>
      </c>
      <c r="I703" s="8"/>
      <c r="J703" s="2">
        <f t="shared" si="230"/>
        <v>0.84929154143409191</v>
      </c>
      <c r="K703" s="2">
        <f t="shared" si="231"/>
        <v>0.11893516530699871</v>
      </c>
      <c r="L703" s="2">
        <f t="shared" si="232"/>
        <v>3.1773293258909402E-2</v>
      </c>
      <c r="M703" s="2">
        <f t="shared" si="233"/>
        <v>-2.7755575615628914E-17</v>
      </c>
      <c r="N703" s="1">
        <v>1978</v>
      </c>
      <c r="O703" s="1">
        <v>277</v>
      </c>
      <c r="P703" s="1">
        <v>74</v>
      </c>
      <c r="W703" s="1">
        <v>0</v>
      </c>
      <c r="AG703" t="str">
        <f>A703</f>
        <v>State UOCAVA</v>
      </c>
      <c r="AH703" s="9" t="s">
        <v>2729</v>
      </c>
      <c r="AI703">
        <v>0</v>
      </c>
      <c r="AK703" s="99">
        <v>23</v>
      </c>
      <c r="AL703" s="97">
        <v>99</v>
      </c>
      <c r="AN703" s="96">
        <v>99000</v>
      </c>
      <c r="AO703" s="96">
        <f t="shared" si="223"/>
        <v>23099</v>
      </c>
      <c r="AP703" s="9" t="s">
        <v>2730</v>
      </c>
      <c r="AQ703">
        <f>AK703*100000+AN703</f>
        <v>2399000</v>
      </c>
    </row>
    <row r="704" spans="1:43" collapsed="1" x14ac:dyDescent="0.2">
      <c r="A704" s="9" t="s">
        <v>1738</v>
      </c>
      <c r="B704" s="9" t="s">
        <v>260</v>
      </c>
      <c r="C704" s="1">
        <f t="shared" si="201"/>
        <v>630667</v>
      </c>
      <c r="D704" s="7">
        <f t="shared" si="218"/>
        <v>1</v>
      </c>
      <c r="E704" s="7">
        <f t="shared" si="219"/>
        <v>2</v>
      </c>
      <c r="F704" s="7">
        <f t="shared" si="220"/>
        <v>3</v>
      </c>
      <c r="G704" s="1">
        <f t="shared" si="221"/>
        <v>48651</v>
      </c>
      <c r="H704" s="2">
        <f t="shared" si="222"/>
        <v>7.7142136817052426E-2</v>
      </c>
      <c r="I704" s="8"/>
      <c r="J704" s="2">
        <f t="shared" si="214"/>
        <v>0.50892467815820397</v>
      </c>
      <c r="K704" s="2">
        <f t="shared" si="215"/>
        <v>0.43178254134115152</v>
      </c>
      <c r="L704" s="2">
        <f t="shared" si="216"/>
        <v>5.9092992022731487E-2</v>
      </c>
      <c r="M704" s="2">
        <f t="shared" si="217"/>
        <v>1.9978847791302795E-4</v>
      </c>
      <c r="N704" s="1">
        <f>SUM(N174:N703)</f>
        <v>320962</v>
      </c>
      <c r="O704" s="1">
        <f>SUM(O174:O703)</f>
        <v>272311</v>
      </c>
      <c r="P704" s="1">
        <f>SUM(P174:P703)</f>
        <v>37268</v>
      </c>
      <c r="W704" s="1">
        <f>SUM(W174:W703)</f>
        <v>126</v>
      </c>
      <c r="AG704" t="str">
        <f t="shared" si="202"/>
        <v>Maine</v>
      </c>
      <c r="AK704" s="99">
        <v>23</v>
      </c>
      <c r="AO704" s="99">
        <v>23</v>
      </c>
      <c r="AP704" t="s">
        <v>887</v>
      </c>
      <c r="AQ704" s="99">
        <v>23</v>
      </c>
    </row>
    <row r="705" spans="1:43" s="63" customFormat="1" x14ac:dyDescent="0.2">
      <c r="A705" s="9"/>
      <c r="B705" s="9"/>
      <c r="C705" s="1"/>
      <c r="D705" s="7"/>
      <c r="E705" s="7"/>
      <c r="F705" s="7"/>
      <c r="G705" s="1"/>
      <c r="H705" s="2"/>
      <c r="I705" s="15"/>
      <c r="J705" s="2"/>
      <c r="K705" s="2"/>
      <c r="L705" s="2"/>
      <c r="M705" s="2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G705"/>
      <c r="AI705" s="9"/>
      <c r="AJ705"/>
      <c r="AK705" s="99"/>
      <c r="AL705" s="97"/>
      <c r="AM705" s="97"/>
      <c r="AN705" s="96"/>
      <c r="AO705" s="96"/>
      <c r="AQ705"/>
    </row>
    <row r="706" spans="1:43" hidden="1" outlineLevel="1" x14ac:dyDescent="0.2">
      <c r="A706" s="62" t="s">
        <v>1717</v>
      </c>
      <c r="B706" s="9" t="s">
        <v>1961</v>
      </c>
      <c r="C706" s="1">
        <f t="shared" si="201"/>
        <v>7114</v>
      </c>
      <c r="D706" s="7">
        <f t="shared" ref="D706:D770" si="245">RANK(N706,(N706:AE706))</f>
        <v>2</v>
      </c>
      <c r="E706" s="7">
        <f t="shared" ref="E706:E770" si="246">RANK(O706,(N706:AE706))</f>
        <v>1</v>
      </c>
      <c r="F706" s="7">
        <f t="shared" ref="F706:F770" si="247">IF(P706&gt;0,RANK(P706,(N706:AE706)),0)</f>
        <v>0</v>
      </c>
      <c r="G706" s="1">
        <f t="shared" ref="G706:G770" si="248">MAX(N706:P706)-LARGE(N706:P706,2)</f>
        <v>3726</v>
      </c>
      <c r="H706" s="2">
        <f t="shared" ref="H706:H770" si="249">G706/C706</f>
        <v>0.52375597413550745</v>
      </c>
      <c r="I706" s="8"/>
      <c r="J706" s="2">
        <f t="shared" si="214"/>
        <v>0.23699746977790273</v>
      </c>
      <c r="K706" s="2">
        <f t="shared" si="215"/>
        <v>0.76075344391341015</v>
      </c>
      <c r="L706" s="2">
        <f t="shared" si="216"/>
        <v>0</v>
      </c>
      <c r="M706" s="2">
        <f t="shared" si="217"/>
        <v>2.2490863086871427E-3</v>
      </c>
      <c r="N706" s="1">
        <v>1686</v>
      </c>
      <c r="O706" s="1">
        <v>5412</v>
      </c>
      <c r="W706" s="1">
        <v>16</v>
      </c>
      <c r="AG706" t="str">
        <f t="shared" si="202"/>
        <v>Abington</v>
      </c>
      <c r="AH706" t="s">
        <v>837</v>
      </c>
      <c r="AI706">
        <v>8</v>
      </c>
      <c r="AK706" s="99">
        <v>25</v>
      </c>
      <c r="AL706" s="97">
        <v>23</v>
      </c>
      <c r="AM706" s="97">
        <v>5</v>
      </c>
      <c r="AN706" s="96">
        <v>170</v>
      </c>
      <c r="AO706" s="96">
        <f t="shared" ref="AO706:AO719" si="250">1000*AK706+AL706</f>
        <v>25023</v>
      </c>
      <c r="AP706" t="s">
        <v>1274</v>
      </c>
      <c r="AQ706">
        <f t="shared" si="203"/>
        <v>2500170</v>
      </c>
    </row>
    <row r="707" spans="1:43" hidden="1" outlineLevel="1" x14ac:dyDescent="0.2">
      <c r="A707" s="62" t="s">
        <v>1718</v>
      </c>
      <c r="B707" s="9" t="s">
        <v>1961</v>
      </c>
      <c r="C707" s="1">
        <f t="shared" si="201"/>
        <v>10937</v>
      </c>
      <c r="D707" s="7">
        <f t="shared" si="245"/>
        <v>2</v>
      </c>
      <c r="E707" s="7">
        <f t="shared" si="246"/>
        <v>1</v>
      </c>
      <c r="F707" s="7">
        <f t="shared" si="247"/>
        <v>0</v>
      </c>
      <c r="G707" s="1">
        <f t="shared" si="248"/>
        <v>2633</v>
      </c>
      <c r="H707" s="2">
        <f t="shared" si="249"/>
        <v>0.24074243393983724</v>
      </c>
      <c r="I707" s="8"/>
      <c r="J707" s="2">
        <f t="shared" si="214"/>
        <v>0.37862302276675502</v>
      </c>
      <c r="K707" s="2">
        <f t="shared" si="215"/>
        <v>0.61936545670659227</v>
      </c>
      <c r="L707" s="2">
        <f t="shared" si="216"/>
        <v>0</v>
      </c>
      <c r="M707" s="2">
        <f t="shared" si="217"/>
        <v>2.0115205266526548E-3</v>
      </c>
      <c r="N707" s="1">
        <v>4141</v>
      </c>
      <c r="O707" s="1">
        <v>6774</v>
      </c>
      <c r="W707" s="1">
        <v>22</v>
      </c>
      <c r="AG707" t="str">
        <f t="shared" si="202"/>
        <v>Acton</v>
      </c>
      <c r="AH707" t="s">
        <v>164</v>
      </c>
      <c r="AI707">
        <v>3</v>
      </c>
      <c r="AK707" s="99">
        <v>25</v>
      </c>
      <c r="AL707" s="97">
        <v>17</v>
      </c>
      <c r="AM707" s="97">
        <v>5</v>
      </c>
      <c r="AN707" s="96">
        <v>380</v>
      </c>
      <c r="AO707" s="96">
        <f t="shared" si="250"/>
        <v>25017</v>
      </c>
      <c r="AP707" t="s">
        <v>1274</v>
      </c>
      <c r="AQ707">
        <f t="shared" si="203"/>
        <v>2500380</v>
      </c>
    </row>
    <row r="708" spans="1:43" hidden="1" outlineLevel="1" x14ac:dyDescent="0.2">
      <c r="A708" s="62" t="s">
        <v>2558</v>
      </c>
      <c r="B708" s="9" t="s">
        <v>1961</v>
      </c>
      <c r="C708" s="1">
        <f t="shared" si="201"/>
        <v>4149</v>
      </c>
      <c r="D708" s="7">
        <f t="shared" si="245"/>
        <v>2</v>
      </c>
      <c r="E708" s="7">
        <f t="shared" si="246"/>
        <v>1</v>
      </c>
      <c r="F708" s="7">
        <f t="shared" si="247"/>
        <v>0</v>
      </c>
      <c r="G708" s="1">
        <f t="shared" si="248"/>
        <v>2147</v>
      </c>
      <c r="H708" s="2">
        <f t="shared" si="249"/>
        <v>0.51747409014220291</v>
      </c>
      <c r="I708" s="8"/>
      <c r="J708" s="2">
        <f t="shared" si="214"/>
        <v>0.23981682333092311</v>
      </c>
      <c r="K708" s="2">
        <f t="shared" si="215"/>
        <v>0.75729091347312605</v>
      </c>
      <c r="L708" s="2">
        <f t="shared" si="216"/>
        <v>0</v>
      </c>
      <c r="M708" s="2">
        <f t="shared" si="217"/>
        <v>2.8922631959508172E-3</v>
      </c>
      <c r="N708" s="1">
        <v>995</v>
      </c>
      <c r="O708" s="1">
        <v>3142</v>
      </c>
      <c r="W708" s="1">
        <v>12</v>
      </c>
      <c r="AG708" t="str">
        <f t="shared" si="202"/>
        <v>Acushnet</v>
      </c>
      <c r="AH708" t="s">
        <v>1827</v>
      </c>
      <c r="AI708">
        <v>9</v>
      </c>
      <c r="AK708" s="99">
        <v>25</v>
      </c>
      <c r="AL708" s="97">
        <v>5</v>
      </c>
      <c r="AM708" s="97">
        <v>5</v>
      </c>
      <c r="AN708" s="96">
        <v>520</v>
      </c>
      <c r="AO708" s="96">
        <f t="shared" si="250"/>
        <v>25005</v>
      </c>
      <c r="AP708" t="s">
        <v>1274</v>
      </c>
      <c r="AQ708">
        <f t="shared" si="203"/>
        <v>2500520</v>
      </c>
    </row>
    <row r="709" spans="1:43" hidden="1" outlineLevel="1" x14ac:dyDescent="0.2">
      <c r="A709" s="62" t="s">
        <v>1439</v>
      </c>
      <c r="B709" s="9" t="s">
        <v>1961</v>
      </c>
      <c r="C709" s="1">
        <f t="shared" si="201"/>
        <v>3111</v>
      </c>
      <c r="D709" s="7">
        <f t="shared" si="245"/>
        <v>2</v>
      </c>
      <c r="E709" s="7">
        <f t="shared" si="246"/>
        <v>1</v>
      </c>
      <c r="F709" s="7">
        <f t="shared" si="247"/>
        <v>0</v>
      </c>
      <c r="G709" s="1">
        <f t="shared" si="248"/>
        <v>555</v>
      </c>
      <c r="H709" s="2">
        <f t="shared" si="249"/>
        <v>0.17839922854387658</v>
      </c>
      <c r="I709" s="8"/>
      <c r="J709" s="2">
        <f t="shared" si="214"/>
        <v>0.41047894567663129</v>
      </c>
      <c r="K709" s="2">
        <f t="shared" si="215"/>
        <v>0.58887817422050792</v>
      </c>
      <c r="L709" s="2">
        <f t="shared" si="216"/>
        <v>0</v>
      </c>
      <c r="M709" s="2">
        <f t="shared" si="217"/>
        <v>6.4288010286073227E-4</v>
      </c>
      <c r="N709" s="1">
        <v>1277</v>
      </c>
      <c r="O709" s="1">
        <v>1832</v>
      </c>
      <c r="W709" s="1">
        <v>2</v>
      </c>
      <c r="AG709" t="str">
        <f t="shared" si="202"/>
        <v>Adams</v>
      </c>
      <c r="AH709" t="s">
        <v>12</v>
      </c>
      <c r="AI709">
        <v>1</v>
      </c>
      <c r="AK709" s="99">
        <v>25</v>
      </c>
      <c r="AL709" s="97">
        <v>3</v>
      </c>
      <c r="AM709" s="97">
        <v>5</v>
      </c>
      <c r="AN709" s="96">
        <v>555</v>
      </c>
      <c r="AO709" s="96">
        <f t="shared" si="250"/>
        <v>25003</v>
      </c>
      <c r="AP709" t="s">
        <v>1274</v>
      </c>
      <c r="AQ709">
        <f t="shared" si="203"/>
        <v>2500555</v>
      </c>
    </row>
    <row r="710" spans="1:43" hidden="1" outlineLevel="1" x14ac:dyDescent="0.2">
      <c r="A710" s="62" t="s">
        <v>2559</v>
      </c>
      <c r="B710" s="9" t="s">
        <v>1961</v>
      </c>
      <c r="C710" s="1">
        <f t="shared" si="201"/>
        <v>11721</v>
      </c>
      <c r="D710" s="7">
        <f t="shared" si="245"/>
        <v>2</v>
      </c>
      <c r="E710" s="7">
        <f t="shared" si="246"/>
        <v>1</v>
      </c>
      <c r="F710" s="7">
        <f t="shared" si="247"/>
        <v>0</v>
      </c>
      <c r="G710" s="1">
        <f t="shared" si="248"/>
        <v>7401</v>
      </c>
      <c r="H710" s="2">
        <f t="shared" si="249"/>
        <v>0.63143076529306374</v>
      </c>
      <c r="I710" s="8"/>
      <c r="J710" s="2">
        <f t="shared" si="214"/>
        <v>0.1821516935415067</v>
      </c>
      <c r="K710" s="2">
        <f t="shared" si="215"/>
        <v>0.81358245883457048</v>
      </c>
      <c r="L710" s="2">
        <f t="shared" si="216"/>
        <v>0</v>
      </c>
      <c r="M710" s="2">
        <f t="shared" si="217"/>
        <v>4.2658476239227916E-3</v>
      </c>
      <c r="N710" s="1">
        <v>2135</v>
      </c>
      <c r="O710" s="1">
        <v>9536</v>
      </c>
      <c r="W710" s="1">
        <v>50</v>
      </c>
      <c r="AG710" t="str">
        <f t="shared" si="202"/>
        <v>Agawam</v>
      </c>
      <c r="AH710" t="s">
        <v>2120</v>
      </c>
      <c r="AI710">
        <v>1</v>
      </c>
      <c r="AK710" s="99">
        <v>25</v>
      </c>
      <c r="AL710" s="97">
        <v>13</v>
      </c>
      <c r="AM710" s="97">
        <v>5</v>
      </c>
      <c r="AN710" s="96">
        <v>765</v>
      </c>
      <c r="AO710" s="96">
        <f t="shared" si="250"/>
        <v>25013</v>
      </c>
      <c r="AP710" t="s">
        <v>931</v>
      </c>
      <c r="AQ710">
        <f t="shared" si="203"/>
        <v>2500765</v>
      </c>
    </row>
    <row r="711" spans="1:43" hidden="1" outlineLevel="1" x14ac:dyDescent="0.2">
      <c r="A711" s="62" t="s">
        <v>1495</v>
      </c>
      <c r="B711" s="9" t="s">
        <v>1961</v>
      </c>
      <c r="C711" s="1">
        <f t="shared" si="201"/>
        <v>256</v>
      </c>
      <c r="D711" s="7">
        <f t="shared" si="245"/>
        <v>1</v>
      </c>
      <c r="E711" s="7">
        <f t="shared" si="246"/>
        <v>2</v>
      </c>
      <c r="F711" s="7">
        <f t="shared" si="247"/>
        <v>0</v>
      </c>
      <c r="G711" s="1">
        <f t="shared" si="248"/>
        <v>60</v>
      </c>
      <c r="H711" s="2">
        <f t="shared" si="249"/>
        <v>0.234375</v>
      </c>
      <c r="I711" s="8"/>
      <c r="J711" s="2">
        <f t="shared" si="214"/>
        <v>0.6171875</v>
      </c>
      <c r="K711" s="2">
        <f t="shared" si="215"/>
        <v>0.3828125</v>
      </c>
      <c r="L711" s="2">
        <f t="shared" si="216"/>
        <v>0</v>
      </c>
      <c r="M711" s="2">
        <f t="shared" si="217"/>
        <v>0</v>
      </c>
      <c r="N711" s="1">
        <v>158</v>
      </c>
      <c r="O711" s="1">
        <v>98</v>
      </c>
      <c r="W711" s="1">
        <v>0</v>
      </c>
      <c r="AG711" t="str">
        <f t="shared" si="202"/>
        <v>Alford</v>
      </c>
      <c r="AH711" t="s">
        <v>12</v>
      </c>
      <c r="AI711">
        <v>1</v>
      </c>
      <c r="AK711" s="99">
        <v>25</v>
      </c>
      <c r="AL711" s="97">
        <v>3</v>
      </c>
      <c r="AM711" s="97">
        <v>10</v>
      </c>
      <c r="AN711" s="96">
        <v>975</v>
      </c>
      <c r="AO711" s="96">
        <f t="shared" si="250"/>
        <v>25003</v>
      </c>
      <c r="AP711" t="s">
        <v>1274</v>
      </c>
      <c r="AQ711">
        <f t="shared" si="203"/>
        <v>2500975</v>
      </c>
    </row>
    <row r="712" spans="1:43" hidden="1" outlineLevel="1" x14ac:dyDescent="0.2">
      <c r="A712" s="62" t="s">
        <v>1496</v>
      </c>
      <c r="B712" s="9" t="s">
        <v>1961</v>
      </c>
      <c r="C712" s="1">
        <f t="shared" si="201"/>
        <v>7621</v>
      </c>
      <c r="D712" s="7">
        <f t="shared" si="245"/>
        <v>2</v>
      </c>
      <c r="E712" s="7">
        <f t="shared" si="246"/>
        <v>1</v>
      </c>
      <c r="F712" s="7">
        <f t="shared" si="247"/>
        <v>0</v>
      </c>
      <c r="G712" s="1">
        <f t="shared" si="248"/>
        <v>3180</v>
      </c>
      <c r="H712" s="2">
        <f t="shared" si="249"/>
        <v>0.41726807505576696</v>
      </c>
      <c r="I712" s="8"/>
      <c r="J712" s="2">
        <f t="shared" si="214"/>
        <v>0.28998819052617769</v>
      </c>
      <c r="K712" s="2">
        <f t="shared" si="215"/>
        <v>0.70725626558194465</v>
      </c>
      <c r="L712" s="2">
        <f t="shared" si="216"/>
        <v>0</v>
      </c>
      <c r="M712" s="2">
        <f t="shared" si="217"/>
        <v>2.7555438918777098E-3</v>
      </c>
      <c r="N712" s="1">
        <v>2210</v>
      </c>
      <c r="O712" s="1">
        <v>5390</v>
      </c>
      <c r="W712" s="1">
        <v>21</v>
      </c>
      <c r="AG712" t="str">
        <f t="shared" si="202"/>
        <v>Amesbury</v>
      </c>
      <c r="AH712" t="s">
        <v>728</v>
      </c>
      <c r="AI712">
        <v>6</v>
      </c>
      <c r="AK712" s="99">
        <v>25</v>
      </c>
      <c r="AL712" s="97">
        <v>9</v>
      </c>
      <c r="AM712" s="97">
        <v>5</v>
      </c>
      <c r="AN712" s="96">
        <v>1185</v>
      </c>
      <c r="AO712" s="96">
        <f t="shared" si="250"/>
        <v>25009</v>
      </c>
      <c r="AP712" t="s">
        <v>1274</v>
      </c>
      <c r="AQ712">
        <f t="shared" si="203"/>
        <v>2501185</v>
      </c>
    </row>
    <row r="713" spans="1:43" hidden="1" outlineLevel="1" x14ac:dyDescent="0.2">
      <c r="A713" s="62" t="s">
        <v>1613</v>
      </c>
      <c r="B713" s="9" t="s">
        <v>1961</v>
      </c>
      <c r="C713" s="1">
        <f t="shared" si="201"/>
        <v>10890</v>
      </c>
      <c r="D713" s="7">
        <f t="shared" si="245"/>
        <v>1</v>
      </c>
      <c r="E713" s="7">
        <f t="shared" si="246"/>
        <v>2</v>
      </c>
      <c r="F713" s="7">
        <f t="shared" si="247"/>
        <v>0</v>
      </c>
      <c r="G713" s="1">
        <f t="shared" si="248"/>
        <v>3768</v>
      </c>
      <c r="H713" s="2">
        <f t="shared" si="249"/>
        <v>0.34600550964187327</v>
      </c>
      <c r="I713" s="8"/>
      <c r="J713" s="2">
        <f t="shared" si="214"/>
        <v>0.67235996326905423</v>
      </c>
      <c r="K713" s="2">
        <f t="shared" si="215"/>
        <v>0.32635445362718091</v>
      </c>
      <c r="L713" s="2">
        <f t="shared" si="216"/>
        <v>0</v>
      </c>
      <c r="M713" s="2">
        <f t="shared" si="217"/>
        <v>1.2855831037648646E-3</v>
      </c>
      <c r="N713" s="1">
        <v>7322</v>
      </c>
      <c r="O713" s="1">
        <v>3554</v>
      </c>
      <c r="W713" s="1">
        <v>14</v>
      </c>
      <c r="AG713" t="str">
        <f t="shared" si="202"/>
        <v>Amherst</v>
      </c>
      <c r="AH713" t="s">
        <v>1386</v>
      </c>
      <c r="AI713">
        <v>2</v>
      </c>
      <c r="AK713" s="99">
        <v>25</v>
      </c>
      <c r="AL713" s="97">
        <v>15</v>
      </c>
      <c r="AM713" s="97">
        <v>5</v>
      </c>
      <c r="AN713" s="96">
        <v>1325</v>
      </c>
      <c r="AO713" s="96">
        <f t="shared" si="250"/>
        <v>25015</v>
      </c>
      <c r="AP713" t="s">
        <v>1274</v>
      </c>
      <c r="AQ713">
        <f t="shared" si="203"/>
        <v>2501325</v>
      </c>
    </row>
    <row r="714" spans="1:43" hidden="1" outlineLevel="1" x14ac:dyDescent="0.2">
      <c r="A714" s="62" t="s">
        <v>1715</v>
      </c>
      <c r="B714" s="9" t="s">
        <v>1961</v>
      </c>
      <c r="C714" s="1">
        <f t="shared" si="201"/>
        <v>16133</v>
      </c>
      <c r="D714" s="7">
        <f t="shared" si="245"/>
        <v>2</v>
      </c>
      <c r="E714" s="7">
        <f t="shared" si="246"/>
        <v>1</v>
      </c>
      <c r="F714" s="7">
        <f t="shared" si="247"/>
        <v>0</v>
      </c>
      <c r="G714" s="1">
        <f t="shared" si="248"/>
        <v>7707</v>
      </c>
      <c r="H714" s="2">
        <f t="shared" si="249"/>
        <v>0.47771648174549058</v>
      </c>
      <c r="I714" s="8"/>
      <c r="J714" s="2">
        <f t="shared" si="214"/>
        <v>0.25946817082997581</v>
      </c>
      <c r="K714" s="2">
        <f t="shared" si="215"/>
        <v>0.73718465257546639</v>
      </c>
      <c r="L714" s="2">
        <f t="shared" si="216"/>
        <v>0</v>
      </c>
      <c r="M714" s="2">
        <f t="shared" si="217"/>
        <v>3.3471765945578547E-3</v>
      </c>
      <c r="N714" s="1">
        <v>4186</v>
      </c>
      <c r="O714" s="1">
        <v>11893</v>
      </c>
      <c r="W714" s="1">
        <v>54</v>
      </c>
      <c r="AG714" t="str">
        <f t="shared" si="202"/>
        <v>Andover</v>
      </c>
      <c r="AH714" t="s">
        <v>728</v>
      </c>
      <c r="AK714" s="99">
        <v>25</v>
      </c>
      <c r="AL714" s="97">
        <v>9</v>
      </c>
      <c r="AM714" s="97">
        <v>10</v>
      </c>
      <c r="AN714" s="96">
        <v>1465</v>
      </c>
      <c r="AO714" s="96">
        <f t="shared" si="250"/>
        <v>25009</v>
      </c>
      <c r="AP714" t="s">
        <v>1274</v>
      </c>
      <c r="AQ714">
        <f t="shared" si="203"/>
        <v>2501465</v>
      </c>
    </row>
    <row r="715" spans="1:43" hidden="1" outlineLevel="1" x14ac:dyDescent="0.2">
      <c r="A715" s="62" t="s">
        <v>2616</v>
      </c>
      <c r="B715" s="9" t="s">
        <v>1961</v>
      </c>
      <c r="C715" s="1">
        <f>SUM(N715:AE715)</f>
        <v>262</v>
      </c>
      <c r="D715" s="7">
        <f>RANK(N715,(N715:AE715))</f>
        <v>1</v>
      </c>
      <c r="E715" s="7">
        <f>RANK(O715,(N715:AE715))</f>
        <v>2</v>
      </c>
      <c r="F715" s="7">
        <f>IF(P715&gt;0,RANK(P715,(N715:AE715)),0)</f>
        <v>0</v>
      </c>
      <c r="G715" s="1">
        <f>MAX(N715:P715)-LARGE(N715:P715,2)</f>
        <v>50</v>
      </c>
      <c r="H715" s="2">
        <f>G715/C715</f>
        <v>0.19083969465648856</v>
      </c>
      <c r="I715" s="8"/>
      <c r="J715" s="2">
        <f>IF(C715=0,"-",N715/C715)</f>
        <v>0.59541984732824427</v>
      </c>
      <c r="K715" s="2">
        <f>IF(C715=0,"-",O715/C715)</f>
        <v>0.40458015267175573</v>
      </c>
      <c r="L715" s="2">
        <f>IF(C715=0,"-",P715/C715)</f>
        <v>0</v>
      </c>
      <c r="M715" s="2">
        <f>IF(C715=0,"-",(1-J715-K715-L715))</f>
        <v>0</v>
      </c>
      <c r="N715" s="1">
        <v>156</v>
      </c>
      <c r="O715" s="1">
        <v>106</v>
      </c>
      <c r="W715" s="1">
        <v>0</v>
      </c>
      <c r="AG715" t="str">
        <f>A715</f>
        <v>Aquinnah</v>
      </c>
      <c r="AH715" t="s">
        <v>2557</v>
      </c>
      <c r="AI715">
        <v>9</v>
      </c>
      <c r="AK715" s="99">
        <v>25</v>
      </c>
      <c r="AL715" s="97">
        <v>7</v>
      </c>
      <c r="AM715" s="97">
        <v>3</v>
      </c>
      <c r="AN715" s="96">
        <v>1585</v>
      </c>
      <c r="AO715" s="96">
        <f>1000*AK715+AL715</f>
        <v>25007</v>
      </c>
      <c r="AP715" t="s">
        <v>1274</v>
      </c>
      <c r="AQ715">
        <f>AK715*100000+AN715</f>
        <v>2501585</v>
      </c>
    </row>
    <row r="716" spans="1:43" hidden="1" outlineLevel="1" x14ac:dyDescent="0.2">
      <c r="A716" s="62" t="s">
        <v>1855</v>
      </c>
      <c r="B716" s="9" t="s">
        <v>1961</v>
      </c>
      <c r="C716" s="1">
        <f t="shared" si="201"/>
        <v>23698</v>
      </c>
      <c r="D716" s="7">
        <f t="shared" si="245"/>
        <v>1</v>
      </c>
      <c r="E716" s="7">
        <f t="shared" si="246"/>
        <v>2</v>
      </c>
      <c r="F716" s="7">
        <f t="shared" si="247"/>
        <v>0</v>
      </c>
      <c r="G716" s="1">
        <f t="shared" si="248"/>
        <v>626</v>
      </c>
      <c r="H716" s="2">
        <f t="shared" si="249"/>
        <v>2.6415731285340534E-2</v>
      </c>
      <c r="I716" s="8"/>
      <c r="J716" s="2">
        <f t="shared" si="214"/>
        <v>0.5123639125664613</v>
      </c>
      <c r="K716" s="2">
        <f t="shared" si="215"/>
        <v>0.48594818128112077</v>
      </c>
      <c r="L716" s="2">
        <f t="shared" si="216"/>
        <v>0</v>
      </c>
      <c r="M716" s="2">
        <f t="shared" si="217"/>
        <v>1.6879061524179284E-3</v>
      </c>
      <c r="N716" s="1">
        <v>12142</v>
      </c>
      <c r="O716" s="1">
        <v>11516</v>
      </c>
      <c r="W716" s="1">
        <v>40</v>
      </c>
      <c r="AG716" t="str">
        <f t="shared" si="202"/>
        <v>Arlington</v>
      </c>
      <c r="AH716" t="s">
        <v>164</v>
      </c>
      <c r="AI716">
        <v>5</v>
      </c>
      <c r="AK716" s="99">
        <v>25</v>
      </c>
      <c r="AL716" s="97">
        <v>17</v>
      </c>
      <c r="AM716" s="97">
        <v>10</v>
      </c>
      <c r="AN716" s="96">
        <v>1605</v>
      </c>
      <c r="AO716" s="96">
        <f t="shared" si="250"/>
        <v>25017</v>
      </c>
      <c r="AP716" t="s">
        <v>1274</v>
      </c>
      <c r="AQ716">
        <f t="shared" si="203"/>
        <v>2501605</v>
      </c>
    </row>
    <row r="717" spans="1:43" hidden="1" outlineLevel="1" x14ac:dyDescent="0.2">
      <c r="A717" s="62" t="s">
        <v>1185</v>
      </c>
      <c r="B717" s="9" t="s">
        <v>1961</v>
      </c>
      <c r="C717" s="1">
        <f t="shared" si="201"/>
        <v>2759</v>
      </c>
      <c r="D717" s="7">
        <f t="shared" si="245"/>
        <v>2</v>
      </c>
      <c r="E717" s="7">
        <f t="shared" si="246"/>
        <v>1</v>
      </c>
      <c r="F717" s="7">
        <f t="shared" si="247"/>
        <v>0</v>
      </c>
      <c r="G717" s="1">
        <f t="shared" si="248"/>
        <v>1426</v>
      </c>
      <c r="H717" s="2">
        <f t="shared" si="249"/>
        <v>0.5168539325842697</v>
      </c>
      <c r="I717" s="8"/>
      <c r="J717" s="2">
        <f t="shared" si="214"/>
        <v>0.23957955781080101</v>
      </c>
      <c r="K717" s="2">
        <f t="shared" si="215"/>
        <v>0.75643349039507068</v>
      </c>
      <c r="L717" s="2">
        <f t="shared" si="216"/>
        <v>0</v>
      </c>
      <c r="M717" s="2">
        <f t="shared" si="217"/>
        <v>3.986951794128335E-3</v>
      </c>
      <c r="N717" s="1">
        <v>661</v>
      </c>
      <c r="O717" s="1">
        <v>2087</v>
      </c>
      <c r="W717" s="1">
        <v>11</v>
      </c>
      <c r="AG717" t="str">
        <f t="shared" si="202"/>
        <v>Ashburnham</v>
      </c>
      <c r="AH717" s="9" t="s">
        <v>1874</v>
      </c>
      <c r="AI717">
        <v>3</v>
      </c>
      <c r="AK717" s="99">
        <v>25</v>
      </c>
      <c r="AL717" s="97">
        <v>27</v>
      </c>
      <c r="AM717" s="97">
        <v>5</v>
      </c>
      <c r="AN717" s="96">
        <v>1885</v>
      </c>
      <c r="AO717" s="96">
        <f t="shared" si="250"/>
        <v>25027</v>
      </c>
      <c r="AP717" t="s">
        <v>1274</v>
      </c>
      <c r="AQ717">
        <f t="shared" si="203"/>
        <v>2501885</v>
      </c>
    </row>
    <row r="718" spans="1:43" hidden="1" outlineLevel="1" x14ac:dyDescent="0.2">
      <c r="A718" s="62" t="s">
        <v>1187</v>
      </c>
      <c r="B718" s="9" t="s">
        <v>1961</v>
      </c>
      <c r="C718" s="1">
        <f t="shared" ref="C718:C781" si="251">SUM(N718:AE718)</f>
        <v>1555</v>
      </c>
      <c r="D718" s="7">
        <f t="shared" si="245"/>
        <v>2</v>
      </c>
      <c r="E718" s="7">
        <f t="shared" si="246"/>
        <v>1</v>
      </c>
      <c r="F718" s="7">
        <f t="shared" si="247"/>
        <v>0</v>
      </c>
      <c r="G718" s="1">
        <f t="shared" si="248"/>
        <v>939</v>
      </c>
      <c r="H718" s="2">
        <f t="shared" si="249"/>
        <v>0.60385852090032155</v>
      </c>
      <c r="I718" s="8"/>
      <c r="J718" s="2">
        <f t="shared" si="214"/>
        <v>0.19807073954983923</v>
      </c>
      <c r="K718" s="2">
        <f t="shared" si="215"/>
        <v>0.80192926045016077</v>
      </c>
      <c r="L718" s="2">
        <f t="shared" si="216"/>
        <v>0</v>
      </c>
      <c r="M718" s="2">
        <f t="shared" si="217"/>
        <v>0</v>
      </c>
      <c r="N718" s="1">
        <v>308</v>
      </c>
      <c r="O718" s="1">
        <v>1247</v>
      </c>
      <c r="W718" s="1">
        <v>0</v>
      </c>
      <c r="AG718" t="str">
        <f t="shared" si="202"/>
        <v>Ashby</v>
      </c>
      <c r="AH718" t="s">
        <v>164</v>
      </c>
      <c r="AI718">
        <v>3</v>
      </c>
      <c r="AK718" s="99">
        <v>25</v>
      </c>
      <c r="AL718" s="97">
        <v>17</v>
      </c>
      <c r="AM718" s="97">
        <v>15</v>
      </c>
      <c r="AN718" s="96">
        <v>1955</v>
      </c>
      <c r="AO718" s="96">
        <f t="shared" si="250"/>
        <v>25017</v>
      </c>
      <c r="AP718" t="s">
        <v>1274</v>
      </c>
      <c r="AQ718">
        <f t="shared" si="203"/>
        <v>2501955</v>
      </c>
    </row>
    <row r="719" spans="1:43" hidden="1" outlineLevel="1" x14ac:dyDescent="0.2">
      <c r="A719" s="62" t="s">
        <v>1188</v>
      </c>
      <c r="B719" s="9" t="s">
        <v>1961</v>
      </c>
      <c r="C719" s="1">
        <f t="shared" si="251"/>
        <v>1036</v>
      </c>
      <c r="D719" s="7">
        <f t="shared" si="245"/>
        <v>1</v>
      </c>
      <c r="E719" s="7">
        <f t="shared" si="246"/>
        <v>2</v>
      </c>
      <c r="F719" s="7">
        <f t="shared" si="247"/>
        <v>0</v>
      </c>
      <c r="G719" s="1">
        <f t="shared" si="248"/>
        <v>136</v>
      </c>
      <c r="H719" s="2">
        <f t="shared" si="249"/>
        <v>0.13127413127413126</v>
      </c>
      <c r="I719" s="8"/>
      <c r="J719" s="2">
        <f t="shared" si="214"/>
        <v>0.56563706563706562</v>
      </c>
      <c r="K719" s="2">
        <f t="shared" si="215"/>
        <v>0.43436293436293438</v>
      </c>
      <c r="L719" s="2">
        <f t="shared" si="216"/>
        <v>0</v>
      </c>
      <c r="M719" s="2">
        <f t="shared" si="217"/>
        <v>0</v>
      </c>
      <c r="N719" s="1">
        <v>586</v>
      </c>
      <c r="O719" s="1">
        <v>450</v>
      </c>
      <c r="W719" s="1">
        <v>0</v>
      </c>
      <c r="AG719" t="str">
        <f t="shared" ref="AG719:AG782" si="252">A719</f>
        <v>Ashfield</v>
      </c>
      <c r="AH719" t="s">
        <v>1440</v>
      </c>
      <c r="AI719">
        <v>1</v>
      </c>
      <c r="AK719" s="99">
        <v>25</v>
      </c>
      <c r="AL719" s="97">
        <v>11</v>
      </c>
      <c r="AM719" s="97">
        <v>5</v>
      </c>
      <c r="AN719" s="96">
        <v>2095</v>
      </c>
      <c r="AO719" s="96">
        <f t="shared" si="250"/>
        <v>25011</v>
      </c>
      <c r="AP719" t="s">
        <v>1274</v>
      </c>
      <c r="AQ719">
        <f t="shared" ref="AQ719:AQ782" si="253">AK719*100000+AN719</f>
        <v>2502095</v>
      </c>
    </row>
    <row r="720" spans="1:43" hidden="1" outlineLevel="1" x14ac:dyDescent="0.2">
      <c r="A720" s="62" t="s">
        <v>1710</v>
      </c>
      <c r="B720" s="9" t="s">
        <v>1961</v>
      </c>
      <c r="C720" s="1">
        <f t="shared" si="251"/>
        <v>7644</v>
      </c>
      <c r="D720" s="7">
        <f t="shared" si="245"/>
        <v>2</v>
      </c>
      <c r="E720" s="7">
        <f t="shared" si="246"/>
        <v>1</v>
      </c>
      <c r="F720" s="7">
        <f t="shared" si="247"/>
        <v>0</v>
      </c>
      <c r="G720" s="1">
        <f t="shared" si="248"/>
        <v>3232</v>
      </c>
      <c r="H720" s="2">
        <f t="shared" si="249"/>
        <v>0.42281527995813711</v>
      </c>
      <c r="I720" s="8"/>
      <c r="J720" s="2">
        <f t="shared" si="214"/>
        <v>0.28859236002093147</v>
      </c>
      <c r="K720" s="2">
        <f t="shared" si="215"/>
        <v>0.71140763997906853</v>
      </c>
      <c r="L720" s="2">
        <f t="shared" si="216"/>
        <v>0</v>
      </c>
      <c r="M720" s="2">
        <f t="shared" si="217"/>
        <v>0</v>
      </c>
      <c r="N720" s="1">
        <v>2206</v>
      </c>
      <c r="O720" s="1">
        <v>5438</v>
      </c>
      <c r="W720" s="1">
        <v>0</v>
      </c>
      <c r="AG720" t="str">
        <f t="shared" si="252"/>
        <v>Ashland</v>
      </c>
      <c r="AH720" t="s">
        <v>164</v>
      </c>
      <c r="AI720">
        <v>5</v>
      </c>
      <c r="AK720" s="99">
        <v>25</v>
      </c>
      <c r="AL720" s="97">
        <v>17</v>
      </c>
      <c r="AM720" s="97">
        <v>20</v>
      </c>
      <c r="AN720" s="96">
        <v>2130</v>
      </c>
      <c r="AO720" s="96">
        <f t="shared" ref="AO720:AO783" si="254">1000*AK720+AL720</f>
        <v>25017</v>
      </c>
      <c r="AP720" t="s">
        <v>1274</v>
      </c>
      <c r="AQ720">
        <f t="shared" si="253"/>
        <v>2502130</v>
      </c>
    </row>
    <row r="721" spans="1:43" hidden="1" outlineLevel="1" x14ac:dyDescent="0.2">
      <c r="A721" s="62" t="s">
        <v>1189</v>
      </c>
      <c r="B721" s="9" t="s">
        <v>1961</v>
      </c>
      <c r="C721" s="1">
        <f t="shared" si="251"/>
        <v>3844</v>
      </c>
      <c r="D721" s="7">
        <f t="shared" si="245"/>
        <v>2</v>
      </c>
      <c r="E721" s="7">
        <f t="shared" si="246"/>
        <v>1</v>
      </c>
      <c r="F721" s="7">
        <f t="shared" si="247"/>
        <v>0</v>
      </c>
      <c r="G721" s="1">
        <f t="shared" si="248"/>
        <v>2157</v>
      </c>
      <c r="H721" s="2">
        <f t="shared" si="249"/>
        <v>0.56113423517169614</v>
      </c>
      <c r="I721" s="8"/>
      <c r="J721" s="2">
        <f t="shared" si="214"/>
        <v>0.21748178980228927</v>
      </c>
      <c r="K721" s="2">
        <f t="shared" si="215"/>
        <v>0.77861602497398541</v>
      </c>
      <c r="L721" s="2">
        <f t="shared" si="216"/>
        <v>0</v>
      </c>
      <c r="M721" s="2">
        <f t="shared" si="217"/>
        <v>3.9021852237253185E-3</v>
      </c>
      <c r="N721" s="1">
        <v>836</v>
      </c>
      <c r="O721" s="1">
        <v>2993</v>
      </c>
      <c r="W721" s="1">
        <v>15</v>
      </c>
      <c r="AG721" t="str">
        <f t="shared" si="252"/>
        <v>Athol</v>
      </c>
      <c r="AH721" s="9" t="s">
        <v>1874</v>
      </c>
      <c r="AI721">
        <v>2</v>
      </c>
      <c r="AK721" s="99">
        <v>25</v>
      </c>
      <c r="AL721" s="97">
        <v>27</v>
      </c>
      <c r="AM721" s="97">
        <v>10</v>
      </c>
      <c r="AN721" s="96">
        <v>2480</v>
      </c>
      <c r="AO721" s="96">
        <f t="shared" si="254"/>
        <v>25027</v>
      </c>
      <c r="AP721" t="s">
        <v>1274</v>
      </c>
      <c r="AQ721">
        <f t="shared" si="253"/>
        <v>2502480</v>
      </c>
    </row>
    <row r="722" spans="1:43" hidden="1" outlineLevel="1" x14ac:dyDescent="0.2">
      <c r="A722" s="62" t="s">
        <v>1586</v>
      </c>
      <c r="B722" s="9" t="s">
        <v>1961</v>
      </c>
      <c r="C722" s="1">
        <f t="shared" si="251"/>
        <v>15659</v>
      </c>
      <c r="D722" s="7">
        <f t="shared" si="245"/>
        <v>2</v>
      </c>
      <c r="E722" s="7">
        <f t="shared" si="246"/>
        <v>1</v>
      </c>
      <c r="F722" s="7">
        <f t="shared" si="247"/>
        <v>0</v>
      </c>
      <c r="G722" s="1">
        <f t="shared" si="248"/>
        <v>6488</v>
      </c>
      <c r="H722" s="2">
        <f t="shared" si="249"/>
        <v>0.41433041701258061</v>
      </c>
      <c r="I722" s="8"/>
      <c r="J722" s="2">
        <f t="shared" si="214"/>
        <v>0.29241969474423657</v>
      </c>
      <c r="K722" s="2">
        <f t="shared" si="215"/>
        <v>0.70675011175681712</v>
      </c>
      <c r="L722" s="2">
        <f t="shared" si="216"/>
        <v>0</v>
      </c>
      <c r="M722" s="2">
        <f t="shared" si="217"/>
        <v>8.3019349894630778E-4</v>
      </c>
      <c r="N722" s="1">
        <v>4579</v>
      </c>
      <c r="O722" s="1">
        <v>11067</v>
      </c>
      <c r="W722" s="1">
        <v>13</v>
      </c>
      <c r="AG722" t="str">
        <f t="shared" si="252"/>
        <v>Attleboro</v>
      </c>
      <c r="AH722" t="s">
        <v>1827</v>
      </c>
      <c r="AI722">
        <v>4</v>
      </c>
      <c r="AK722" s="99">
        <v>25</v>
      </c>
      <c r="AL722" s="97">
        <v>5</v>
      </c>
      <c r="AM722" s="97">
        <v>10</v>
      </c>
      <c r="AN722" s="96">
        <v>2690</v>
      </c>
      <c r="AO722" s="96">
        <f t="shared" si="254"/>
        <v>25005</v>
      </c>
      <c r="AP722" t="s">
        <v>931</v>
      </c>
      <c r="AQ722">
        <f t="shared" si="253"/>
        <v>2502690</v>
      </c>
    </row>
    <row r="723" spans="1:43" hidden="1" outlineLevel="1" x14ac:dyDescent="0.2">
      <c r="A723" s="62" t="s">
        <v>270</v>
      </c>
      <c r="B723" s="9" t="s">
        <v>1961</v>
      </c>
      <c r="C723" s="1">
        <f t="shared" si="251"/>
        <v>7583</v>
      </c>
      <c r="D723" s="7">
        <f t="shared" si="245"/>
        <v>2</v>
      </c>
      <c r="E723" s="7">
        <f t="shared" si="246"/>
        <v>1</v>
      </c>
      <c r="F723" s="7">
        <f t="shared" si="247"/>
        <v>0</v>
      </c>
      <c r="G723" s="1">
        <f t="shared" si="248"/>
        <v>4481</v>
      </c>
      <c r="H723" s="2">
        <f t="shared" si="249"/>
        <v>0.59092707371752606</v>
      </c>
      <c r="I723" s="8"/>
      <c r="J723" s="2">
        <f t="shared" si="214"/>
        <v>0.20361334564156666</v>
      </c>
      <c r="K723" s="2">
        <f t="shared" si="215"/>
        <v>0.7945404193590927</v>
      </c>
      <c r="L723" s="2">
        <f t="shared" si="216"/>
        <v>0</v>
      </c>
      <c r="M723" s="2">
        <f t="shared" si="217"/>
        <v>1.8462349993406679E-3</v>
      </c>
      <c r="N723" s="1">
        <v>1544</v>
      </c>
      <c r="O723" s="1">
        <v>6025</v>
      </c>
      <c r="W723" s="1">
        <v>14</v>
      </c>
      <c r="AG723" t="str">
        <f t="shared" si="252"/>
        <v>Auburn</v>
      </c>
      <c r="AH723" s="9" t="s">
        <v>1874</v>
      </c>
      <c r="AI723">
        <v>2</v>
      </c>
      <c r="AK723" s="99">
        <v>25</v>
      </c>
      <c r="AL723" s="97">
        <v>27</v>
      </c>
      <c r="AM723" s="97">
        <v>15</v>
      </c>
      <c r="AN723" s="96">
        <v>2760</v>
      </c>
      <c r="AO723" s="96">
        <f t="shared" si="254"/>
        <v>25027</v>
      </c>
      <c r="AP723" t="s">
        <v>1274</v>
      </c>
      <c r="AQ723">
        <f t="shared" si="253"/>
        <v>2502760</v>
      </c>
    </row>
    <row r="724" spans="1:43" hidden="1" outlineLevel="1" x14ac:dyDescent="0.2">
      <c r="A724" s="62" t="s">
        <v>775</v>
      </c>
      <c r="B724" s="9" t="s">
        <v>1961</v>
      </c>
      <c r="C724" s="1">
        <f t="shared" si="251"/>
        <v>1880</v>
      </c>
      <c r="D724" s="7">
        <f t="shared" si="245"/>
        <v>2</v>
      </c>
      <c r="E724" s="7">
        <f t="shared" si="246"/>
        <v>1</v>
      </c>
      <c r="F724" s="7">
        <f t="shared" si="247"/>
        <v>0</v>
      </c>
      <c r="G724" s="1">
        <f t="shared" si="248"/>
        <v>801</v>
      </c>
      <c r="H724" s="2">
        <f t="shared" si="249"/>
        <v>0.42606382978723406</v>
      </c>
      <c r="I724" s="8"/>
      <c r="J724" s="2">
        <f t="shared" si="214"/>
        <v>0.28617021276595744</v>
      </c>
      <c r="K724" s="2">
        <f t="shared" si="215"/>
        <v>0.71223404255319145</v>
      </c>
      <c r="L724" s="2">
        <f t="shared" si="216"/>
        <v>0</v>
      </c>
      <c r="M724" s="2">
        <f t="shared" si="217"/>
        <v>1.5957446808511078E-3</v>
      </c>
      <c r="N724" s="1">
        <v>538</v>
      </c>
      <c r="O724" s="1">
        <v>1339</v>
      </c>
      <c r="W724" s="1">
        <v>3</v>
      </c>
      <c r="AG724" t="str">
        <f t="shared" si="252"/>
        <v>Avon</v>
      </c>
      <c r="AH724" t="s">
        <v>1044</v>
      </c>
      <c r="AI724">
        <v>8</v>
      </c>
      <c r="AK724" s="99">
        <v>25</v>
      </c>
      <c r="AL724" s="97">
        <v>21</v>
      </c>
      <c r="AM724" s="97">
        <v>5</v>
      </c>
      <c r="AN724" s="96">
        <v>2935</v>
      </c>
      <c r="AO724" s="96">
        <f t="shared" si="254"/>
        <v>25021</v>
      </c>
      <c r="AP724" t="s">
        <v>1274</v>
      </c>
      <c r="AQ724">
        <f t="shared" si="253"/>
        <v>2502935</v>
      </c>
    </row>
    <row r="725" spans="1:43" hidden="1" outlineLevel="1" x14ac:dyDescent="0.2">
      <c r="A725" s="62" t="s">
        <v>274</v>
      </c>
      <c r="B725" s="9" t="s">
        <v>1961</v>
      </c>
      <c r="C725" s="1">
        <f t="shared" si="251"/>
        <v>3334</v>
      </c>
      <c r="D725" s="7">
        <f t="shared" si="245"/>
        <v>2</v>
      </c>
      <c r="E725" s="7">
        <f t="shared" si="246"/>
        <v>1</v>
      </c>
      <c r="F725" s="7">
        <f t="shared" si="247"/>
        <v>0</v>
      </c>
      <c r="G725" s="1">
        <f t="shared" si="248"/>
        <v>1469</v>
      </c>
      <c r="H725" s="2">
        <f t="shared" si="249"/>
        <v>0.44061187762447512</v>
      </c>
      <c r="I725" s="8"/>
      <c r="J725" s="2">
        <f t="shared" si="214"/>
        <v>0.27804439112177565</v>
      </c>
      <c r="K725" s="2">
        <f t="shared" si="215"/>
        <v>0.71865626874625077</v>
      </c>
      <c r="L725" s="2">
        <f t="shared" si="216"/>
        <v>0</v>
      </c>
      <c r="M725" s="2">
        <f t="shared" si="217"/>
        <v>3.2993401319736382E-3</v>
      </c>
      <c r="N725" s="1">
        <v>927</v>
      </c>
      <c r="O725" s="1">
        <v>2396</v>
      </c>
      <c r="W725" s="1">
        <v>11</v>
      </c>
      <c r="AG725" t="str">
        <f t="shared" si="252"/>
        <v>Ayer</v>
      </c>
      <c r="AH725" t="s">
        <v>164</v>
      </c>
      <c r="AI725">
        <v>3</v>
      </c>
      <c r="AK725" s="99">
        <v>25</v>
      </c>
      <c r="AL725" s="97">
        <v>17</v>
      </c>
      <c r="AM725" s="97">
        <v>25</v>
      </c>
      <c r="AN725" s="96">
        <v>3005</v>
      </c>
      <c r="AO725" s="96">
        <f t="shared" si="254"/>
        <v>25017</v>
      </c>
      <c r="AP725" t="s">
        <v>1274</v>
      </c>
      <c r="AQ725">
        <f t="shared" si="253"/>
        <v>2503005</v>
      </c>
    </row>
    <row r="726" spans="1:43" hidden="1" outlineLevel="1" x14ac:dyDescent="0.2">
      <c r="A726" s="62" t="s">
        <v>19</v>
      </c>
      <c r="B726" s="9" t="s">
        <v>1961</v>
      </c>
      <c r="C726" s="1">
        <f t="shared" si="251"/>
        <v>21664</v>
      </c>
      <c r="D726" s="7">
        <f t="shared" si="245"/>
        <v>2</v>
      </c>
      <c r="E726" s="7">
        <f t="shared" si="246"/>
        <v>1</v>
      </c>
      <c r="F726" s="7">
        <f t="shared" si="247"/>
        <v>0</v>
      </c>
      <c r="G726" s="1">
        <f t="shared" si="248"/>
        <v>11231</v>
      </c>
      <c r="H726" s="2">
        <f t="shared" si="249"/>
        <v>0.51841765140324958</v>
      </c>
      <c r="I726" s="8"/>
      <c r="J726" s="2">
        <f t="shared" si="214"/>
        <v>0.23970642540620385</v>
      </c>
      <c r="K726" s="2">
        <f t="shared" si="215"/>
        <v>0.75812407680945348</v>
      </c>
      <c r="L726" s="2">
        <f t="shared" si="216"/>
        <v>0</v>
      </c>
      <c r="M726" s="2">
        <f t="shared" si="217"/>
        <v>2.1694977843427221E-3</v>
      </c>
      <c r="N726" s="1">
        <v>5193</v>
      </c>
      <c r="O726" s="1">
        <v>16424</v>
      </c>
      <c r="W726" s="1">
        <v>47</v>
      </c>
      <c r="AG726" t="str">
        <f t="shared" si="252"/>
        <v>Barnstable</v>
      </c>
      <c r="AH726" t="s">
        <v>19</v>
      </c>
      <c r="AI726">
        <v>9</v>
      </c>
      <c r="AK726" s="99">
        <v>25</v>
      </c>
      <c r="AL726" s="97">
        <v>1</v>
      </c>
      <c r="AM726" s="97">
        <v>5</v>
      </c>
      <c r="AN726" s="96">
        <v>3600</v>
      </c>
      <c r="AO726" s="96">
        <f t="shared" si="254"/>
        <v>25001</v>
      </c>
      <c r="AP726" t="s">
        <v>931</v>
      </c>
      <c r="AQ726">
        <f t="shared" si="253"/>
        <v>2503600</v>
      </c>
    </row>
    <row r="727" spans="1:43" hidden="1" outlineLevel="1" x14ac:dyDescent="0.2">
      <c r="A727" s="62" t="s">
        <v>275</v>
      </c>
      <c r="B727" s="9" t="s">
        <v>1961</v>
      </c>
      <c r="C727" s="1">
        <f t="shared" si="251"/>
        <v>2217</v>
      </c>
      <c r="D727" s="7">
        <f t="shared" si="245"/>
        <v>2</v>
      </c>
      <c r="E727" s="7">
        <f t="shared" si="246"/>
        <v>1</v>
      </c>
      <c r="F727" s="7">
        <f t="shared" si="247"/>
        <v>0</v>
      </c>
      <c r="G727" s="1">
        <f t="shared" si="248"/>
        <v>1139</v>
      </c>
      <c r="H727" s="2">
        <f t="shared" si="249"/>
        <v>0.51375732972485344</v>
      </c>
      <c r="I727" s="8"/>
      <c r="J727" s="2">
        <f t="shared" si="214"/>
        <v>0.24041497519170049</v>
      </c>
      <c r="K727" s="2">
        <f t="shared" si="215"/>
        <v>0.75417230491655385</v>
      </c>
      <c r="L727" s="2">
        <f t="shared" si="216"/>
        <v>0</v>
      </c>
      <c r="M727" s="2">
        <f t="shared" si="217"/>
        <v>5.4127198917456321E-3</v>
      </c>
      <c r="N727" s="1">
        <v>533</v>
      </c>
      <c r="O727" s="1">
        <v>1672</v>
      </c>
      <c r="W727" s="1">
        <v>12</v>
      </c>
      <c r="AG727" t="str">
        <f t="shared" si="252"/>
        <v>Barre</v>
      </c>
      <c r="AH727" s="9" t="s">
        <v>1874</v>
      </c>
      <c r="AI727">
        <v>2</v>
      </c>
      <c r="AK727" s="99">
        <v>25</v>
      </c>
      <c r="AL727" s="97">
        <v>27</v>
      </c>
      <c r="AM727" s="97">
        <v>20</v>
      </c>
      <c r="AN727" s="96">
        <v>3740</v>
      </c>
      <c r="AO727" s="96">
        <f t="shared" si="254"/>
        <v>25027</v>
      </c>
      <c r="AP727" t="s">
        <v>1274</v>
      </c>
      <c r="AQ727">
        <f t="shared" si="253"/>
        <v>2503740</v>
      </c>
    </row>
    <row r="728" spans="1:43" hidden="1" outlineLevel="1" x14ac:dyDescent="0.2">
      <c r="A728" s="62" t="s">
        <v>1211</v>
      </c>
      <c r="B728" s="9" t="s">
        <v>1961</v>
      </c>
      <c r="C728" s="1">
        <f t="shared" si="251"/>
        <v>784</v>
      </c>
      <c r="D728" s="7">
        <f t="shared" si="245"/>
        <v>2</v>
      </c>
      <c r="E728" s="7">
        <f t="shared" si="246"/>
        <v>1</v>
      </c>
      <c r="F728" s="7">
        <f t="shared" si="247"/>
        <v>0</v>
      </c>
      <c r="G728" s="1">
        <f t="shared" si="248"/>
        <v>69</v>
      </c>
      <c r="H728" s="2">
        <f t="shared" si="249"/>
        <v>8.8010204081632654E-2</v>
      </c>
      <c r="I728" s="8"/>
      <c r="J728" s="2">
        <f t="shared" si="214"/>
        <v>0.45408163265306123</v>
      </c>
      <c r="K728" s="2">
        <f t="shared" si="215"/>
        <v>0.54209183673469385</v>
      </c>
      <c r="L728" s="2">
        <f t="shared" si="216"/>
        <v>0</v>
      </c>
      <c r="M728" s="2">
        <f t="shared" si="217"/>
        <v>3.8265306122449161E-3</v>
      </c>
      <c r="N728" s="1">
        <v>356</v>
      </c>
      <c r="O728" s="1">
        <v>425</v>
      </c>
      <c r="W728" s="1">
        <v>3</v>
      </c>
      <c r="AG728" t="str">
        <f t="shared" si="252"/>
        <v>Becket</v>
      </c>
      <c r="AH728" t="s">
        <v>12</v>
      </c>
      <c r="AI728">
        <v>1</v>
      </c>
      <c r="AK728" s="99">
        <v>25</v>
      </c>
      <c r="AL728" s="97">
        <v>3</v>
      </c>
      <c r="AM728" s="97">
        <v>15</v>
      </c>
      <c r="AN728" s="96">
        <v>4545</v>
      </c>
      <c r="AO728" s="96">
        <f t="shared" si="254"/>
        <v>25003</v>
      </c>
      <c r="AP728" t="s">
        <v>1274</v>
      </c>
      <c r="AQ728">
        <f t="shared" si="253"/>
        <v>2504545</v>
      </c>
    </row>
    <row r="729" spans="1:43" hidden="1" outlineLevel="1" x14ac:dyDescent="0.2">
      <c r="A729" s="62" t="s">
        <v>13</v>
      </c>
      <c r="B729" s="9" t="s">
        <v>1961</v>
      </c>
      <c r="C729" s="1">
        <f t="shared" si="251"/>
        <v>6749</v>
      </c>
      <c r="D729" s="7">
        <f t="shared" si="245"/>
        <v>2</v>
      </c>
      <c r="E729" s="7">
        <f t="shared" si="246"/>
        <v>1</v>
      </c>
      <c r="F729" s="7">
        <f t="shared" si="247"/>
        <v>0</v>
      </c>
      <c r="G729" s="1">
        <f t="shared" si="248"/>
        <v>2433</v>
      </c>
      <c r="H729" s="2">
        <f t="shared" si="249"/>
        <v>0.36049785153356051</v>
      </c>
      <c r="I729" s="8"/>
      <c r="J729" s="2">
        <f t="shared" si="214"/>
        <v>0.31752852274411025</v>
      </c>
      <c r="K729" s="2">
        <f t="shared" si="215"/>
        <v>0.67802637427767076</v>
      </c>
      <c r="L729" s="2">
        <f t="shared" si="216"/>
        <v>0</v>
      </c>
      <c r="M729" s="2">
        <f t="shared" si="217"/>
        <v>4.4451029782189844E-3</v>
      </c>
      <c r="N729" s="1">
        <v>2143</v>
      </c>
      <c r="O729" s="1">
        <v>4576</v>
      </c>
      <c r="W729" s="1">
        <v>30</v>
      </c>
      <c r="AG729" t="str">
        <f t="shared" si="252"/>
        <v>Bedford</v>
      </c>
      <c r="AH729" t="s">
        <v>164</v>
      </c>
      <c r="AI729">
        <v>6</v>
      </c>
      <c r="AK729" s="99">
        <v>25</v>
      </c>
      <c r="AL729" s="97">
        <v>17</v>
      </c>
      <c r="AM729" s="97">
        <v>30</v>
      </c>
      <c r="AN729" s="96">
        <v>4615</v>
      </c>
      <c r="AO729" s="96">
        <f t="shared" si="254"/>
        <v>25017</v>
      </c>
      <c r="AP729" t="s">
        <v>1274</v>
      </c>
      <c r="AQ729">
        <f t="shared" si="253"/>
        <v>2504615</v>
      </c>
    </row>
    <row r="730" spans="1:43" hidden="1" outlineLevel="1" x14ac:dyDescent="0.2">
      <c r="A730" s="62" t="s">
        <v>1543</v>
      </c>
      <c r="B730" s="9" t="s">
        <v>1961</v>
      </c>
      <c r="C730" s="1">
        <f t="shared" si="251"/>
        <v>6925</v>
      </c>
      <c r="D730" s="7">
        <f t="shared" si="245"/>
        <v>2</v>
      </c>
      <c r="E730" s="7">
        <f t="shared" si="246"/>
        <v>1</v>
      </c>
      <c r="F730" s="7">
        <f t="shared" si="247"/>
        <v>0</v>
      </c>
      <c r="G730" s="1">
        <f t="shared" si="248"/>
        <v>2417</v>
      </c>
      <c r="H730" s="2">
        <f t="shared" si="249"/>
        <v>0.34902527075812273</v>
      </c>
      <c r="I730" s="8"/>
      <c r="J730" s="2">
        <f t="shared" si="214"/>
        <v>0.32476534296028881</v>
      </c>
      <c r="K730" s="2">
        <f t="shared" si="215"/>
        <v>0.67379061371841154</v>
      </c>
      <c r="L730" s="2">
        <f t="shared" si="216"/>
        <v>0</v>
      </c>
      <c r="M730" s="2">
        <f t="shared" si="217"/>
        <v>1.4440433212996595E-3</v>
      </c>
      <c r="N730" s="1">
        <v>2249</v>
      </c>
      <c r="O730" s="1">
        <v>4666</v>
      </c>
      <c r="W730" s="1">
        <v>10</v>
      </c>
      <c r="AG730" t="str">
        <f t="shared" si="252"/>
        <v>Belchertown</v>
      </c>
      <c r="AH730" t="s">
        <v>1386</v>
      </c>
      <c r="AI730">
        <v>2</v>
      </c>
      <c r="AK730" s="99">
        <v>25</v>
      </c>
      <c r="AL730" s="97">
        <v>15</v>
      </c>
      <c r="AM730" s="97">
        <v>10</v>
      </c>
      <c r="AN730" s="96">
        <v>4825</v>
      </c>
      <c r="AO730" s="96">
        <f t="shared" si="254"/>
        <v>25015</v>
      </c>
      <c r="AP730" t="s">
        <v>1274</v>
      </c>
      <c r="AQ730">
        <f t="shared" si="253"/>
        <v>2504825</v>
      </c>
    </row>
    <row r="731" spans="1:43" hidden="1" outlineLevel="1" x14ac:dyDescent="0.2">
      <c r="A731" s="62" t="s">
        <v>717</v>
      </c>
      <c r="B731" s="9" t="s">
        <v>1961</v>
      </c>
      <c r="C731" s="1">
        <f t="shared" si="251"/>
        <v>7052</v>
      </c>
      <c r="D731" s="7">
        <f t="shared" si="245"/>
        <v>2</v>
      </c>
      <c r="E731" s="7">
        <f t="shared" si="246"/>
        <v>1</v>
      </c>
      <c r="F731" s="7">
        <f t="shared" si="247"/>
        <v>0</v>
      </c>
      <c r="G731" s="1">
        <f t="shared" si="248"/>
        <v>4095</v>
      </c>
      <c r="H731" s="2">
        <f t="shared" si="249"/>
        <v>0.58068633011911519</v>
      </c>
      <c r="I731" s="8"/>
      <c r="J731" s="2">
        <f t="shared" si="214"/>
        <v>0.2073170731707317</v>
      </c>
      <c r="K731" s="2">
        <f t="shared" si="215"/>
        <v>0.78800340328984686</v>
      </c>
      <c r="L731" s="2">
        <f t="shared" si="216"/>
        <v>0</v>
      </c>
      <c r="M731" s="2">
        <f t="shared" si="217"/>
        <v>4.6795235394214707E-3</v>
      </c>
      <c r="N731" s="1">
        <v>1462</v>
      </c>
      <c r="O731" s="1">
        <v>5557</v>
      </c>
      <c r="W731" s="1">
        <v>33</v>
      </c>
      <c r="AG731" t="str">
        <f t="shared" si="252"/>
        <v>Bellingham</v>
      </c>
      <c r="AH731" t="s">
        <v>1044</v>
      </c>
      <c r="AK731" s="99">
        <v>25</v>
      </c>
      <c r="AL731" s="97">
        <v>21</v>
      </c>
      <c r="AM731" s="97">
        <v>10</v>
      </c>
      <c r="AN731" s="96">
        <v>4930</v>
      </c>
      <c r="AO731" s="96">
        <f t="shared" si="254"/>
        <v>25021</v>
      </c>
      <c r="AP731" t="s">
        <v>1274</v>
      </c>
      <c r="AQ731">
        <f t="shared" si="253"/>
        <v>2504930</v>
      </c>
    </row>
    <row r="732" spans="1:43" hidden="1" outlineLevel="1" x14ac:dyDescent="0.2">
      <c r="A732" s="62" t="s">
        <v>626</v>
      </c>
      <c r="B732" s="9" t="s">
        <v>1961</v>
      </c>
      <c r="C732" s="1">
        <f t="shared" si="251"/>
        <v>12647</v>
      </c>
      <c r="D732" s="7">
        <f t="shared" si="245"/>
        <v>2</v>
      </c>
      <c r="E732" s="7">
        <f t="shared" si="246"/>
        <v>1</v>
      </c>
      <c r="F732" s="7">
        <f t="shared" si="247"/>
        <v>0</v>
      </c>
      <c r="G732" s="1">
        <f t="shared" si="248"/>
        <v>1818</v>
      </c>
      <c r="H732" s="2">
        <f t="shared" si="249"/>
        <v>0.14374950581165494</v>
      </c>
      <c r="I732" s="8"/>
      <c r="J732" s="2">
        <f t="shared" si="214"/>
        <v>0.42689965999841861</v>
      </c>
      <c r="K732" s="2">
        <f t="shared" si="215"/>
        <v>0.57064916581007352</v>
      </c>
      <c r="L732" s="2">
        <f t="shared" si="216"/>
        <v>0</v>
      </c>
      <c r="M732" s="2">
        <f t="shared" si="217"/>
        <v>2.4511741915078655E-3</v>
      </c>
      <c r="N732" s="1">
        <v>5399</v>
      </c>
      <c r="O732" s="1">
        <v>7217</v>
      </c>
      <c r="W732" s="1">
        <v>31</v>
      </c>
      <c r="AG732" t="str">
        <f t="shared" si="252"/>
        <v>Belmont</v>
      </c>
      <c r="AH732" t="s">
        <v>164</v>
      </c>
      <c r="AI732">
        <v>5</v>
      </c>
      <c r="AK732" s="99">
        <v>25</v>
      </c>
      <c r="AL732" s="97">
        <v>17</v>
      </c>
      <c r="AM732" s="97">
        <v>35</v>
      </c>
      <c r="AN732" s="96">
        <v>5070</v>
      </c>
      <c r="AO732" s="96">
        <f t="shared" si="254"/>
        <v>25017</v>
      </c>
      <c r="AP732" t="s">
        <v>1274</v>
      </c>
      <c r="AQ732">
        <f t="shared" si="253"/>
        <v>2505070</v>
      </c>
    </row>
    <row r="733" spans="1:43" hidden="1" outlineLevel="1" x14ac:dyDescent="0.2">
      <c r="A733" s="62" t="s">
        <v>1469</v>
      </c>
      <c r="B733" s="9" t="s">
        <v>1961</v>
      </c>
      <c r="C733" s="1">
        <f t="shared" si="251"/>
        <v>2789</v>
      </c>
      <c r="D733" s="7">
        <f t="shared" si="245"/>
        <v>2</v>
      </c>
      <c r="E733" s="7">
        <f t="shared" si="246"/>
        <v>1</v>
      </c>
      <c r="F733" s="7">
        <f t="shared" si="247"/>
        <v>0</v>
      </c>
      <c r="G733" s="1">
        <f t="shared" si="248"/>
        <v>1509</v>
      </c>
      <c r="H733" s="2">
        <f t="shared" si="249"/>
        <v>0.54105414126927209</v>
      </c>
      <c r="I733" s="8"/>
      <c r="J733" s="2">
        <f t="shared" si="214"/>
        <v>0.22696306920043027</v>
      </c>
      <c r="K733" s="2">
        <f t="shared" si="215"/>
        <v>0.76801721046970239</v>
      </c>
      <c r="L733" s="2">
        <f t="shared" si="216"/>
        <v>0</v>
      </c>
      <c r="M733" s="2">
        <f t="shared" si="217"/>
        <v>5.0197203298673054E-3</v>
      </c>
      <c r="N733" s="1">
        <v>633</v>
      </c>
      <c r="O733" s="1">
        <v>2142</v>
      </c>
      <c r="W733" s="1">
        <v>14</v>
      </c>
      <c r="AG733" t="str">
        <f t="shared" si="252"/>
        <v>Berkley</v>
      </c>
      <c r="AH733" t="s">
        <v>1827</v>
      </c>
      <c r="AI733">
        <v>4</v>
      </c>
      <c r="AK733" s="99">
        <v>25</v>
      </c>
      <c r="AL733" s="97">
        <v>5</v>
      </c>
      <c r="AM733" s="97">
        <v>15</v>
      </c>
      <c r="AN733" s="96">
        <v>5280</v>
      </c>
      <c r="AO733" s="96">
        <f t="shared" si="254"/>
        <v>25005</v>
      </c>
      <c r="AP733" t="s">
        <v>1274</v>
      </c>
      <c r="AQ733">
        <f t="shared" si="253"/>
        <v>2505280</v>
      </c>
    </row>
    <row r="734" spans="1:43" hidden="1" outlineLevel="1" x14ac:dyDescent="0.2">
      <c r="A734" s="62" t="s">
        <v>225</v>
      </c>
      <c r="B734" s="9" t="s">
        <v>1961</v>
      </c>
      <c r="C734" s="1">
        <f t="shared" si="251"/>
        <v>1722</v>
      </c>
      <c r="D734" s="7">
        <f t="shared" si="245"/>
        <v>2</v>
      </c>
      <c r="E734" s="7">
        <f t="shared" si="246"/>
        <v>1</v>
      </c>
      <c r="F734" s="7">
        <f t="shared" si="247"/>
        <v>0</v>
      </c>
      <c r="G734" s="1">
        <f t="shared" si="248"/>
        <v>802</v>
      </c>
      <c r="H734" s="2">
        <f t="shared" si="249"/>
        <v>0.46573751451800233</v>
      </c>
      <c r="I734" s="8"/>
      <c r="J734" s="2">
        <f t="shared" si="214"/>
        <v>0.26538908246225318</v>
      </c>
      <c r="K734" s="2">
        <f t="shared" si="215"/>
        <v>0.73112659698025551</v>
      </c>
      <c r="L734" s="2">
        <f t="shared" si="216"/>
        <v>0</v>
      </c>
      <c r="M734" s="2">
        <f t="shared" si="217"/>
        <v>3.4843205574913716E-3</v>
      </c>
      <c r="N734" s="1">
        <v>457</v>
      </c>
      <c r="O734" s="1">
        <v>1259</v>
      </c>
      <c r="W734" s="1">
        <v>6</v>
      </c>
      <c r="AG734" t="str">
        <f t="shared" si="252"/>
        <v>Berlin</v>
      </c>
      <c r="AH734" s="9" t="s">
        <v>1874</v>
      </c>
      <c r="AI734">
        <v>3</v>
      </c>
      <c r="AK734" s="99">
        <v>25</v>
      </c>
      <c r="AL734" s="97">
        <v>27</v>
      </c>
      <c r="AM734" s="97">
        <v>25</v>
      </c>
      <c r="AN734" s="96">
        <v>5490</v>
      </c>
      <c r="AO734" s="96">
        <f t="shared" si="254"/>
        <v>25027</v>
      </c>
      <c r="AP734" t="s">
        <v>1274</v>
      </c>
      <c r="AQ734">
        <f t="shared" si="253"/>
        <v>2505490</v>
      </c>
    </row>
    <row r="735" spans="1:43" hidden="1" outlineLevel="1" x14ac:dyDescent="0.2">
      <c r="A735" s="62" t="s">
        <v>1697</v>
      </c>
      <c r="B735" s="9" t="s">
        <v>1961</v>
      </c>
      <c r="C735" s="1">
        <f t="shared" si="251"/>
        <v>1036</v>
      </c>
      <c r="D735" s="7">
        <f t="shared" si="245"/>
        <v>2</v>
      </c>
      <c r="E735" s="7">
        <f t="shared" si="246"/>
        <v>1</v>
      </c>
      <c r="F735" s="7">
        <f t="shared" si="247"/>
        <v>0</v>
      </c>
      <c r="G735" s="1">
        <f t="shared" si="248"/>
        <v>340</v>
      </c>
      <c r="H735" s="2">
        <f t="shared" si="249"/>
        <v>0.3281853281853282</v>
      </c>
      <c r="I735" s="8"/>
      <c r="J735" s="2">
        <f t="shared" si="214"/>
        <v>0.33494208494208494</v>
      </c>
      <c r="K735" s="2">
        <f t="shared" si="215"/>
        <v>0.66312741312741308</v>
      </c>
      <c r="L735" s="2">
        <f t="shared" si="216"/>
        <v>0</v>
      </c>
      <c r="M735" s="2">
        <f t="shared" si="217"/>
        <v>1.9305019305019266E-3</v>
      </c>
      <c r="N735" s="1">
        <v>347</v>
      </c>
      <c r="O735" s="1">
        <v>687</v>
      </c>
      <c r="W735" s="1">
        <v>2</v>
      </c>
      <c r="AG735" t="str">
        <f t="shared" si="252"/>
        <v>Bernardston</v>
      </c>
      <c r="AH735" t="s">
        <v>1440</v>
      </c>
      <c r="AI735">
        <v>1</v>
      </c>
      <c r="AK735" s="99">
        <v>25</v>
      </c>
      <c r="AL735" s="97">
        <v>11</v>
      </c>
      <c r="AM735" s="97">
        <v>10</v>
      </c>
      <c r="AN735" s="96">
        <v>5560</v>
      </c>
      <c r="AO735" s="96">
        <f t="shared" si="254"/>
        <v>25011</v>
      </c>
      <c r="AP735" t="s">
        <v>1274</v>
      </c>
      <c r="AQ735">
        <f t="shared" si="253"/>
        <v>2505560</v>
      </c>
    </row>
    <row r="736" spans="1:43" hidden="1" outlineLevel="1" x14ac:dyDescent="0.2">
      <c r="A736" s="62" t="s">
        <v>1698</v>
      </c>
      <c r="B736" s="9" t="s">
        <v>1961</v>
      </c>
      <c r="C736" s="1">
        <f t="shared" si="251"/>
        <v>18409</v>
      </c>
      <c r="D736" s="7">
        <f t="shared" si="245"/>
        <v>2</v>
      </c>
      <c r="E736" s="7">
        <f t="shared" si="246"/>
        <v>1</v>
      </c>
      <c r="F736" s="7">
        <f t="shared" si="247"/>
        <v>0</v>
      </c>
      <c r="G736" s="1">
        <f t="shared" si="248"/>
        <v>7477</v>
      </c>
      <c r="H736" s="2">
        <f t="shared" si="249"/>
        <v>0.40616003041990328</v>
      </c>
      <c r="I736" s="8"/>
      <c r="J736" s="2">
        <f t="shared" si="214"/>
        <v>0.29648541474278883</v>
      </c>
      <c r="K736" s="2">
        <f t="shared" si="215"/>
        <v>0.70264544516269212</v>
      </c>
      <c r="L736" s="2">
        <f t="shared" si="216"/>
        <v>0</v>
      </c>
      <c r="M736" s="2">
        <f t="shared" si="217"/>
        <v>8.6914009451899421E-4</v>
      </c>
      <c r="N736" s="1">
        <v>5458</v>
      </c>
      <c r="O736" s="1">
        <v>12935</v>
      </c>
      <c r="W736" s="1">
        <v>16</v>
      </c>
      <c r="AG736" t="str">
        <f t="shared" si="252"/>
        <v>Beverly</v>
      </c>
      <c r="AH736" t="s">
        <v>728</v>
      </c>
      <c r="AI736">
        <v>6</v>
      </c>
      <c r="AK736" s="99">
        <v>25</v>
      </c>
      <c r="AL736" s="97">
        <v>9</v>
      </c>
      <c r="AM736" s="97">
        <v>15</v>
      </c>
      <c r="AN736" s="96">
        <v>5595</v>
      </c>
      <c r="AO736" s="96">
        <f t="shared" si="254"/>
        <v>25009</v>
      </c>
      <c r="AP736" t="s">
        <v>931</v>
      </c>
      <c r="AQ736">
        <f t="shared" si="253"/>
        <v>2505595</v>
      </c>
    </row>
    <row r="737" spans="1:43" hidden="1" outlineLevel="1" x14ac:dyDescent="0.2">
      <c r="A737" s="62" t="s">
        <v>350</v>
      </c>
      <c r="B737" s="9" t="s">
        <v>1961</v>
      </c>
      <c r="C737" s="1">
        <f t="shared" si="251"/>
        <v>17423</v>
      </c>
      <c r="D737" s="7">
        <f t="shared" si="245"/>
        <v>2</v>
      </c>
      <c r="E737" s="7">
        <f t="shared" si="246"/>
        <v>1</v>
      </c>
      <c r="F737" s="7">
        <f t="shared" si="247"/>
        <v>0</v>
      </c>
      <c r="G737" s="1">
        <f t="shared" si="248"/>
        <v>9298</v>
      </c>
      <c r="H737" s="2">
        <f t="shared" si="249"/>
        <v>0.53366240027549794</v>
      </c>
      <c r="I737" s="8"/>
      <c r="J737" s="2">
        <f t="shared" si="214"/>
        <v>0.23027033231934799</v>
      </c>
      <c r="K737" s="2">
        <f t="shared" si="215"/>
        <v>0.76393273259484584</v>
      </c>
      <c r="L737" s="2">
        <f t="shared" si="216"/>
        <v>0</v>
      </c>
      <c r="M737" s="2">
        <f t="shared" si="217"/>
        <v>5.796935085806143E-3</v>
      </c>
      <c r="N737" s="1">
        <v>4012</v>
      </c>
      <c r="O737" s="1">
        <v>13310</v>
      </c>
      <c r="W737" s="1">
        <v>101</v>
      </c>
      <c r="AG737" t="str">
        <f t="shared" si="252"/>
        <v>Billerica</v>
      </c>
      <c r="AH737" t="s">
        <v>164</v>
      </c>
      <c r="AI737">
        <v>6</v>
      </c>
      <c r="AK737" s="99">
        <v>25</v>
      </c>
      <c r="AL737" s="97">
        <v>17</v>
      </c>
      <c r="AM737" s="97">
        <v>40</v>
      </c>
      <c r="AN737" s="96">
        <v>5805</v>
      </c>
      <c r="AO737" s="96">
        <f t="shared" si="254"/>
        <v>25017</v>
      </c>
      <c r="AP737" t="s">
        <v>1274</v>
      </c>
      <c r="AQ737">
        <f t="shared" si="253"/>
        <v>2505805</v>
      </c>
    </row>
    <row r="738" spans="1:43" hidden="1" outlineLevel="1" x14ac:dyDescent="0.2">
      <c r="A738" s="62" t="s">
        <v>1504</v>
      </c>
      <c r="B738" s="9" t="s">
        <v>1961</v>
      </c>
      <c r="C738" s="1">
        <f t="shared" si="251"/>
        <v>3514</v>
      </c>
      <c r="D738" s="7">
        <f t="shared" si="245"/>
        <v>2</v>
      </c>
      <c r="E738" s="7">
        <f t="shared" si="246"/>
        <v>1</v>
      </c>
      <c r="F738" s="7">
        <f t="shared" si="247"/>
        <v>0</v>
      </c>
      <c r="G738" s="1">
        <f t="shared" si="248"/>
        <v>2027</v>
      </c>
      <c r="H738" s="2">
        <f t="shared" si="249"/>
        <v>0.57683551508252706</v>
      </c>
      <c r="I738" s="8"/>
      <c r="J738" s="2">
        <f t="shared" si="214"/>
        <v>0.21058622652248149</v>
      </c>
      <c r="K738" s="2">
        <f t="shared" si="215"/>
        <v>0.78742174160500855</v>
      </c>
      <c r="L738" s="2">
        <f t="shared" si="216"/>
        <v>0</v>
      </c>
      <c r="M738" s="2">
        <f t="shared" si="217"/>
        <v>1.9920318725099584E-3</v>
      </c>
      <c r="N738" s="1">
        <v>740</v>
      </c>
      <c r="O738" s="1">
        <v>2767</v>
      </c>
      <c r="W738" s="1">
        <v>7</v>
      </c>
      <c r="AG738" t="str">
        <f t="shared" si="252"/>
        <v>Blackstone</v>
      </c>
      <c r="AH738" s="9" t="s">
        <v>1874</v>
      </c>
      <c r="AI738">
        <v>2</v>
      </c>
      <c r="AK738" s="99">
        <v>25</v>
      </c>
      <c r="AL738" s="97">
        <v>27</v>
      </c>
      <c r="AM738" s="97">
        <v>30</v>
      </c>
      <c r="AN738" s="96">
        <v>6015</v>
      </c>
      <c r="AO738" s="96">
        <f t="shared" si="254"/>
        <v>25027</v>
      </c>
      <c r="AP738" t="s">
        <v>1274</v>
      </c>
      <c r="AQ738">
        <f t="shared" si="253"/>
        <v>2506015</v>
      </c>
    </row>
    <row r="739" spans="1:43" hidden="1" outlineLevel="1" x14ac:dyDescent="0.2">
      <c r="A739" s="62" t="s">
        <v>2461</v>
      </c>
      <c r="B739" s="9" t="s">
        <v>1961</v>
      </c>
      <c r="C739" s="1">
        <f t="shared" si="251"/>
        <v>576</v>
      </c>
      <c r="D739" s="7">
        <f t="shared" si="245"/>
        <v>2</v>
      </c>
      <c r="E739" s="7">
        <f t="shared" si="246"/>
        <v>1</v>
      </c>
      <c r="F739" s="7">
        <f t="shared" si="247"/>
        <v>0</v>
      </c>
      <c r="G739" s="1">
        <f t="shared" si="248"/>
        <v>364</v>
      </c>
      <c r="H739" s="2">
        <f t="shared" si="249"/>
        <v>0.63194444444444442</v>
      </c>
      <c r="I739" s="8"/>
      <c r="J739" s="2">
        <f t="shared" si="214"/>
        <v>0.18402777777777779</v>
      </c>
      <c r="K739" s="2">
        <f t="shared" si="215"/>
        <v>0.81597222222222221</v>
      </c>
      <c r="L739" s="2">
        <f t="shared" si="216"/>
        <v>0</v>
      </c>
      <c r="M739" s="2">
        <f t="shared" si="217"/>
        <v>0</v>
      </c>
      <c r="N739" s="1">
        <v>106</v>
      </c>
      <c r="O739" s="1">
        <v>470</v>
      </c>
      <c r="W739" s="1">
        <v>0</v>
      </c>
      <c r="AG739" t="str">
        <f t="shared" si="252"/>
        <v>Blandford</v>
      </c>
      <c r="AH739" t="s">
        <v>2120</v>
      </c>
      <c r="AI739">
        <v>1</v>
      </c>
      <c r="AK739" s="99">
        <v>25</v>
      </c>
      <c r="AL739" s="97">
        <v>13</v>
      </c>
      <c r="AM739" s="97">
        <v>10</v>
      </c>
      <c r="AN739" s="96">
        <v>6085</v>
      </c>
      <c r="AO739" s="96">
        <f t="shared" si="254"/>
        <v>25013</v>
      </c>
      <c r="AP739" t="s">
        <v>1274</v>
      </c>
      <c r="AQ739">
        <f t="shared" si="253"/>
        <v>2506085</v>
      </c>
    </row>
    <row r="740" spans="1:43" hidden="1" outlineLevel="1" x14ac:dyDescent="0.2">
      <c r="A740" s="62" t="s">
        <v>228</v>
      </c>
      <c r="B740" s="9" t="s">
        <v>1961</v>
      </c>
      <c r="C740" s="1">
        <f t="shared" si="251"/>
        <v>2877</v>
      </c>
      <c r="D740" s="7">
        <f t="shared" si="245"/>
        <v>2</v>
      </c>
      <c r="E740" s="7">
        <f t="shared" si="246"/>
        <v>1</v>
      </c>
      <c r="F740" s="7">
        <f t="shared" si="247"/>
        <v>0</v>
      </c>
      <c r="G740" s="1">
        <f t="shared" si="248"/>
        <v>1262</v>
      </c>
      <c r="H740" s="2">
        <f t="shared" si="249"/>
        <v>0.43865137295794232</v>
      </c>
      <c r="I740" s="8"/>
      <c r="J740" s="2">
        <f t="shared" si="214"/>
        <v>0.27667709419534237</v>
      </c>
      <c r="K740" s="2">
        <f t="shared" si="215"/>
        <v>0.71532846715328469</v>
      </c>
      <c r="L740" s="2">
        <f t="shared" si="216"/>
        <v>0</v>
      </c>
      <c r="M740" s="2">
        <f t="shared" si="217"/>
        <v>7.9944386513729482E-3</v>
      </c>
      <c r="N740" s="1">
        <v>796</v>
      </c>
      <c r="O740" s="1">
        <v>2058</v>
      </c>
      <c r="W740" s="1">
        <v>23</v>
      </c>
      <c r="AG740" t="str">
        <f t="shared" si="252"/>
        <v>Bolton</v>
      </c>
      <c r="AH740" s="9" t="s">
        <v>1874</v>
      </c>
      <c r="AI740">
        <v>3</v>
      </c>
      <c r="AK740" s="99">
        <v>25</v>
      </c>
      <c r="AL740" s="97">
        <v>27</v>
      </c>
      <c r="AM740" s="97">
        <v>35</v>
      </c>
      <c r="AN740" s="96">
        <v>6365</v>
      </c>
      <c r="AO740" s="96">
        <f t="shared" si="254"/>
        <v>25027</v>
      </c>
      <c r="AP740" t="s">
        <v>1274</v>
      </c>
      <c r="AQ740">
        <f t="shared" si="253"/>
        <v>2506365</v>
      </c>
    </row>
    <row r="741" spans="1:43" hidden="1" outlineLevel="1" x14ac:dyDescent="0.2">
      <c r="A741" s="62" t="s">
        <v>2462</v>
      </c>
      <c r="B741" s="9" t="s">
        <v>1961</v>
      </c>
      <c r="C741" s="1">
        <f t="shared" si="251"/>
        <v>220835</v>
      </c>
      <c r="D741" s="7">
        <f t="shared" si="245"/>
        <v>1</v>
      </c>
      <c r="E741" s="7">
        <f t="shared" si="246"/>
        <v>2</v>
      </c>
      <c r="F741" s="7">
        <f t="shared" si="247"/>
        <v>0</v>
      </c>
      <c r="G741" s="1">
        <f t="shared" si="248"/>
        <v>3897</v>
      </c>
      <c r="H741" s="2">
        <f t="shared" si="249"/>
        <v>1.7646659270496072E-2</v>
      </c>
      <c r="I741" s="8"/>
      <c r="J741" s="2">
        <f t="shared" si="214"/>
        <v>0.50730635995200035</v>
      </c>
      <c r="K741" s="2">
        <f t="shared" si="215"/>
        <v>0.48965970068150427</v>
      </c>
      <c r="L741" s="2">
        <f t="shared" si="216"/>
        <v>0</v>
      </c>
      <c r="M741" s="2">
        <f t="shared" si="217"/>
        <v>3.0339393664953751E-3</v>
      </c>
      <c r="N741" s="1">
        <v>112031</v>
      </c>
      <c r="O741" s="1">
        <v>108134</v>
      </c>
      <c r="W741" s="1">
        <v>670</v>
      </c>
      <c r="AG741" t="str">
        <f t="shared" si="252"/>
        <v>Boston</v>
      </c>
      <c r="AH741" t="s">
        <v>1852</v>
      </c>
      <c r="AK741" s="99">
        <v>25</v>
      </c>
      <c r="AL741" s="97">
        <v>25</v>
      </c>
      <c r="AM741" s="97">
        <v>5</v>
      </c>
      <c r="AN741" s="96">
        <v>7000</v>
      </c>
      <c r="AO741" s="96">
        <f t="shared" si="254"/>
        <v>25025</v>
      </c>
      <c r="AP741" t="s">
        <v>931</v>
      </c>
      <c r="AQ741">
        <f t="shared" si="253"/>
        <v>2507000</v>
      </c>
    </row>
    <row r="742" spans="1:43" hidden="1" outlineLevel="1" x14ac:dyDescent="0.2">
      <c r="A742" s="62" t="s">
        <v>2329</v>
      </c>
      <c r="B742" s="9" t="s">
        <v>1961</v>
      </c>
      <c r="C742" s="1">
        <f t="shared" si="251"/>
        <v>9066</v>
      </c>
      <c r="D742" s="7">
        <f t="shared" si="245"/>
        <v>2</v>
      </c>
      <c r="E742" s="7">
        <f t="shared" si="246"/>
        <v>1</v>
      </c>
      <c r="F742" s="7">
        <f t="shared" si="247"/>
        <v>0</v>
      </c>
      <c r="G742" s="1">
        <f t="shared" si="248"/>
        <v>5146</v>
      </c>
      <c r="H742" s="2">
        <f t="shared" si="249"/>
        <v>0.56761526582836974</v>
      </c>
      <c r="I742" s="8"/>
      <c r="J742" s="2">
        <f t="shared" si="214"/>
        <v>0.21453783366424001</v>
      </c>
      <c r="K742" s="2">
        <f t="shared" si="215"/>
        <v>0.7821530994926098</v>
      </c>
      <c r="L742" s="2">
        <f t="shared" si="216"/>
        <v>0</v>
      </c>
      <c r="M742" s="2">
        <f t="shared" si="217"/>
        <v>3.3090668431501324E-3</v>
      </c>
      <c r="N742" s="1">
        <v>1945</v>
      </c>
      <c r="O742" s="1">
        <v>7091</v>
      </c>
      <c r="W742" s="1">
        <v>30</v>
      </c>
      <c r="AG742" t="str">
        <f t="shared" si="252"/>
        <v>Bourne</v>
      </c>
      <c r="AH742" t="s">
        <v>19</v>
      </c>
      <c r="AI742">
        <v>9</v>
      </c>
      <c r="AK742" s="99">
        <v>25</v>
      </c>
      <c r="AL742" s="97">
        <v>1</v>
      </c>
      <c r="AM742" s="97">
        <v>10</v>
      </c>
      <c r="AN742" s="96">
        <v>7175</v>
      </c>
      <c r="AO742" s="96">
        <f t="shared" si="254"/>
        <v>25001</v>
      </c>
      <c r="AP742" t="s">
        <v>1274</v>
      </c>
      <c r="AQ742">
        <f t="shared" si="253"/>
        <v>2507175</v>
      </c>
    </row>
    <row r="743" spans="1:43" hidden="1" outlineLevel="1" x14ac:dyDescent="0.2">
      <c r="A743" s="62" t="s">
        <v>2330</v>
      </c>
      <c r="B743" s="9" t="s">
        <v>1961</v>
      </c>
      <c r="C743" s="1">
        <f t="shared" si="251"/>
        <v>2675</v>
      </c>
      <c r="D743" s="7">
        <f t="shared" si="245"/>
        <v>2</v>
      </c>
      <c r="E743" s="7">
        <f t="shared" si="246"/>
        <v>1</v>
      </c>
      <c r="F743" s="7">
        <f t="shared" si="247"/>
        <v>0</v>
      </c>
      <c r="G743" s="1">
        <f t="shared" si="248"/>
        <v>841</v>
      </c>
      <c r="H743" s="2">
        <f t="shared" si="249"/>
        <v>0.31439252336448598</v>
      </c>
      <c r="I743" s="8"/>
      <c r="J743" s="2">
        <f t="shared" si="214"/>
        <v>0.34280373831775701</v>
      </c>
      <c r="K743" s="2">
        <f t="shared" si="215"/>
        <v>0.65719626168224299</v>
      </c>
      <c r="L743" s="2">
        <f t="shared" si="216"/>
        <v>0</v>
      </c>
      <c r="M743" s="2">
        <f t="shared" si="217"/>
        <v>0</v>
      </c>
      <c r="N743" s="1">
        <v>917</v>
      </c>
      <c r="O743" s="1">
        <v>1758</v>
      </c>
      <c r="W743" s="1">
        <v>0</v>
      </c>
      <c r="AG743" t="str">
        <f t="shared" si="252"/>
        <v>Boxborough</v>
      </c>
      <c r="AH743" t="s">
        <v>164</v>
      </c>
      <c r="AI743">
        <v>3</v>
      </c>
      <c r="AK743" s="99">
        <v>25</v>
      </c>
      <c r="AL743" s="97">
        <v>17</v>
      </c>
      <c r="AM743" s="97">
        <v>45</v>
      </c>
      <c r="AN743" s="96">
        <v>7350</v>
      </c>
      <c r="AO743" s="96">
        <f t="shared" si="254"/>
        <v>25017</v>
      </c>
      <c r="AP743" t="s">
        <v>1274</v>
      </c>
      <c r="AQ743">
        <f t="shared" si="253"/>
        <v>2507350</v>
      </c>
    </row>
    <row r="744" spans="1:43" hidden="1" outlineLevel="1" x14ac:dyDescent="0.2">
      <c r="A744" s="62" t="s">
        <v>2331</v>
      </c>
      <c r="B744" s="9" t="s">
        <v>1961</v>
      </c>
      <c r="C744" s="1">
        <f t="shared" si="251"/>
        <v>4330</v>
      </c>
      <c r="D744" s="7">
        <f t="shared" si="245"/>
        <v>2</v>
      </c>
      <c r="E744" s="7">
        <f t="shared" si="246"/>
        <v>1</v>
      </c>
      <c r="F744" s="7">
        <f t="shared" si="247"/>
        <v>0</v>
      </c>
      <c r="G744" s="1">
        <f t="shared" si="248"/>
        <v>2565</v>
      </c>
      <c r="H744" s="2">
        <f t="shared" si="249"/>
        <v>0.59237875288683606</v>
      </c>
      <c r="I744" s="8"/>
      <c r="J744" s="2">
        <f t="shared" si="214"/>
        <v>0.20069284064665127</v>
      </c>
      <c r="K744" s="2">
        <f t="shared" si="215"/>
        <v>0.79307159353348733</v>
      </c>
      <c r="L744" s="2">
        <f t="shared" si="216"/>
        <v>0</v>
      </c>
      <c r="M744" s="2">
        <f t="shared" si="217"/>
        <v>6.2355658198613995E-3</v>
      </c>
      <c r="N744" s="1">
        <v>869</v>
      </c>
      <c r="O744" s="1">
        <v>3434</v>
      </c>
      <c r="W744" s="1">
        <v>27</v>
      </c>
      <c r="AG744" t="str">
        <f t="shared" si="252"/>
        <v>Boxford</v>
      </c>
      <c r="AH744" t="s">
        <v>728</v>
      </c>
      <c r="AI744">
        <v>6</v>
      </c>
      <c r="AK744" s="99">
        <v>25</v>
      </c>
      <c r="AL744" s="97">
        <v>9</v>
      </c>
      <c r="AM744" s="97">
        <v>20</v>
      </c>
      <c r="AN744" s="96">
        <v>7420</v>
      </c>
      <c r="AO744" s="96">
        <f t="shared" si="254"/>
        <v>25009</v>
      </c>
      <c r="AP744" t="s">
        <v>1274</v>
      </c>
      <c r="AQ744">
        <f t="shared" si="253"/>
        <v>2507420</v>
      </c>
    </row>
    <row r="745" spans="1:43" hidden="1" outlineLevel="1" x14ac:dyDescent="0.2">
      <c r="A745" s="62" t="s">
        <v>2208</v>
      </c>
      <c r="B745" s="9" t="s">
        <v>1961</v>
      </c>
      <c r="C745" s="1">
        <f t="shared" si="251"/>
        <v>2420</v>
      </c>
      <c r="D745" s="7">
        <f t="shared" si="245"/>
        <v>2</v>
      </c>
      <c r="E745" s="7">
        <f t="shared" si="246"/>
        <v>1</v>
      </c>
      <c r="F745" s="7">
        <f t="shared" si="247"/>
        <v>0</v>
      </c>
      <c r="G745" s="1">
        <f t="shared" si="248"/>
        <v>1426</v>
      </c>
      <c r="H745" s="2">
        <f t="shared" si="249"/>
        <v>0.58925619834710741</v>
      </c>
      <c r="I745" s="8"/>
      <c r="J745" s="2">
        <f t="shared" si="214"/>
        <v>0.20537190082644627</v>
      </c>
      <c r="K745" s="2">
        <f t="shared" si="215"/>
        <v>0.7946280991735537</v>
      </c>
      <c r="L745" s="2">
        <f t="shared" si="216"/>
        <v>0</v>
      </c>
      <c r="M745" s="2">
        <f t="shared" si="217"/>
        <v>0</v>
      </c>
      <c r="N745" s="1">
        <v>497</v>
      </c>
      <c r="O745" s="1">
        <v>1923</v>
      </c>
      <c r="W745" s="1">
        <v>0</v>
      </c>
      <c r="AG745" t="str">
        <f t="shared" si="252"/>
        <v>Boylston</v>
      </c>
      <c r="AH745" s="9" t="s">
        <v>1874</v>
      </c>
      <c r="AI745">
        <v>2</v>
      </c>
      <c r="AK745" s="99">
        <v>25</v>
      </c>
      <c r="AL745" s="97">
        <v>27</v>
      </c>
      <c r="AM745" s="97">
        <v>40</v>
      </c>
      <c r="AN745" s="96">
        <v>7525</v>
      </c>
      <c r="AO745" s="96">
        <f t="shared" si="254"/>
        <v>25027</v>
      </c>
      <c r="AP745" t="s">
        <v>1274</v>
      </c>
      <c r="AQ745">
        <f t="shared" si="253"/>
        <v>2507525</v>
      </c>
    </row>
    <row r="746" spans="1:43" hidden="1" outlineLevel="1" x14ac:dyDescent="0.2">
      <c r="A746" s="62" t="s">
        <v>229</v>
      </c>
      <c r="B746" s="9" t="s">
        <v>1961</v>
      </c>
      <c r="C746" s="1">
        <f t="shared" si="251"/>
        <v>16367</v>
      </c>
      <c r="D746" s="7">
        <f t="shared" si="245"/>
        <v>2</v>
      </c>
      <c r="E746" s="7">
        <f t="shared" si="246"/>
        <v>1</v>
      </c>
      <c r="F746" s="7">
        <f t="shared" si="247"/>
        <v>0</v>
      </c>
      <c r="G746" s="1">
        <f t="shared" si="248"/>
        <v>7905</v>
      </c>
      <c r="H746" s="2">
        <f t="shared" si="249"/>
        <v>0.48298405327793731</v>
      </c>
      <c r="I746" s="8"/>
      <c r="J746" s="2">
        <f t="shared" si="214"/>
        <v>0.25594183417852995</v>
      </c>
      <c r="K746" s="2">
        <f t="shared" si="215"/>
        <v>0.73892588745646726</v>
      </c>
      <c r="L746" s="2">
        <f t="shared" si="216"/>
        <v>0</v>
      </c>
      <c r="M746" s="2">
        <f t="shared" si="217"/>
        <v>5.1322783650027404E-3</v>
      </c>
      <c r="N746" s="1">
        <v>4189</v>
      </c>
      <c r="O746" s="1">
        <v>12094</v>
      </c>
      <c r="W746" s="1">
        <v>84</v>
      </c>
      <c r="AG746" t="str">
        <f t="shared" si="252"/>
        <v>Braintree</v>
      </c>
      <c r="AH746" t="s">
        <v>1044</v>
      </c>
      <c r="AI746">
        <v>8</v>
      </c>
      <c r="AK746" s="99">
        <v>25</v>
      </c>
      <c r="AL746" s="97">
        <v>21</v>
      </c>
      <c r="AM746" s="97">
        <v>15</v>
      </c>
      <c r="AN746" s="96">
        <v>7665</v>
      </c>
      <c r="AO746" s="96">
        <f t="shared" si="254"/>
        <v>25021</v>
      </c>
      <c r="AP746" t="s">
        <v>1274</v>
      </c>
      <c r="AQ746">
        <f t="shared" si="253"/>
        <v>2507665</v>
      </c>
    </row>
    <row r="747" spans="1:43" hidden="1" outlineLevel="1" x14ac:dyDescent="0.2">
      <c r="A747" s="62" t="s">
        <v>361</v>
      </c>
      <c r="B747" s="9" t="s">
        <v>1961</v>
      </c>
      <c r="C747" s="1">
        <f t="shared" si="251"/>
        <v>5864</v>
      </c>
      <c r="D747" s="7">
        <f t="shared" si="245"/>
        <v>2</v>
      </c>
      <c r="E747" s="7">
        <f t="shared" si="246"/>
        <v>1</v>
      </c>
      <c r="F747" s="7">
        <f t="shared" si="247"/>
        <v>0</v>
      </c>
      <c r="G747" s="1">
        <f t="shared" si="248"/>
        <v>2485</v>
      </c>
      <c r="H747" s="2">
        <f t="shared" si="249"/>
        <v>0.42377216916780353</v>
      </c>
      <c r="I747" s="8"/>
      <c r="J747" s="2">
        <f t="shared" si="214"/>
        <v>0.28683492496589358</v>
      </c>
      <c r="K747" s="2">
        <f t="shared" si="215"/>
        <v>0.71060709413369716</v>
      </c>
      <c r="L747" s="2">
        <f t="shared" si="216"/>
        <v>0</v>
      </c>
      <c r="M747" s="2">
        <f t="shared" si="217"/>
        <v>2.5579809004092624E-3</v>
      </c>
      <c r="N747" s="1">
        <v>1682</v>
      </c>
      <c r="O747" s="1">
        <v>4167</v>
      </c>
      <c r="W747" s="1">
        <v>15</v>
      </c>
      <c r="AG747" t="str">
        <f t="shared" si="252"/>
        <v>Brewster</v>
      </c>
      <c r="AH747" t="s">
        <v>19</v>
      </c>
      <c r="AI747">
        <v>9</v>
      </c>
      <c r="AK747" s="99">
        <v>25</v>
      </c>
      <c r="AL747" s="97">
        <v>1</v>
      </c>
      <c r="AM747" s="97">
        <v>15</v>
      </c>
      <c r="AN747" s="96">
        <v>7980</v>
      </c>
      <c r="AO747" s="96">
        <f t="shared" si="254"/>
        <v>25001</v>
      </c>
      <c r="AP747" t="s">
        <v>1274</v>
      </c>
      <c r="AQ747">
        <f t="shared" si="253"/>
        <v>2507980</v>
      </c>
    </row>
    <row r="748" spans="1:43" hidden="1" outlineLevel="1" x14ac:dyDescent="0.2">
      <c r="A748" s="62" t="s">
        <v>2028</v>
      </c>
      <c r="B748" s="9" t="s">
        <v>1961</v>
      </c>
      <c r="C748" s="1">
        <f t="shared" si="251"/>
        <v>10227</v>
      </c>
      <c r="D748" s="7">
        <f t="shared" si="245"/>
        <v>2</v>
      </c>
      <c r="E748" s="7">
        <f t="shared" si="246"/>
        <v>1</v>
      </c>
      <c r="F748" s="7">
        <f t="shared" si="247"/>
        <v>0</v>
      </c>
      <c r="G748" s="1">
        <f t="shared" si="248"/>
        <v>5597</v>
      </c>
      <c r="H748" s="2">
        <f t="shared" si="249"/>
        <v>0.54727681627065605</v>
      </c>
      <c r="I748" s="8"/>
      <c r="J748" s="2">
        <f t="shared" si="214"/>
        <v>0.22440598415957758</v>
      </c>
      <c r="K748" s="2">
        <f t="shared" si="215"/>
        <v>0.77168280043023374</v>
      </c>
      <c r="L748" s="2">
        <f t="shared" si="216"/>
        <v>0</v>
      </c>
      <c r="M748" s="2">
        <f t="shared" si="217"/>
        <v>3.9112154101886842E-3</v>
      </c>
      <c r="N748" s="1">
        <v>2295</v>
      </c>
      <c r="O748" s="1">
        <v>7892</v>
      </c>
      <c r="W748" s="1">
        <v>40</v>
      </c>
      <c r="AG748" t="str">
        <f t="shared" si="252"/>
        <v>Bridgewater</v>
      </c>
      <c r="AH748" t="s">
        <v>837</v>
      </c>
      <c r="AI748">
        <v>8</v>
      </c>
      <c r="AK748" s="99">
        <v>25</v>
      </c>
      <c r="AL748" s="97">
        <v>23</v>
      </c>
      <c r="AM748" s="97">
        <v>10</v>
      </c>
      <c r="AN748" s="96">
        <v>8085</v>
      </c>
      <c r="AO748" s="96">
        <f t="shared" si="254"/>
        <v>25023</v>
      </c>
      <c r="AP748" t="s">
        <v>1274</v>
      </c>
      <c r="AQ748">
        <f t="shared" si="253"/>
        <v>2508085</v>
      </c>
    </row>
    <row r="749" spans="1:43" hidden="1" outlineLevel="1" x14ac:dyDescent="0.2">
      <c r="A749" s="62" t="s">
        <v>2532</v>
      </c>
      <c r="B749" s="9" t="s">
        <v>1961</v>
      </c>
      <c r="C749" s="1">
        <f t="shared" si="251"/>
        <v>1762</v>
      </c>
      <c r="D749" s="7">
        <f t="shared" si="245"/>
        <v>2</v>
      </c>
      <c r="E749" s="7">
        <f t="shared" si="246"/>
        <v>1</v>
      </c>
      <c r="F749" s="7">
        <f t="shared" si="247"/>
        <v>0</v>
      </c>
      <c r="G749" s="1">
        <f t="shared" si="248"/>
        <v>986</v>
      </c>
      <c r="H749" s="2">
        <f t="shared" si="249"/>
        <v>0.55959137343927357</v>
      </c>
      <c r="I749" s="8"/>
      <c r="J749" s="2">
        <f t="shared" si="214"/>
        <v>0.21736662883087401</v>
      </c>
      <c r="K749" s="2">
        <f t="shared" si="215"/>
        <v>0.77695800227014755</v>
      </c>
      <c r="L749" s="2">
        <f t="shared" si="216"/>
        <v>0</v>
      </c>
      <c r="M749" s="2">
        <f t="shared" si="217"/>
        <v>5.6753688989784612E-3</v>
      </c>
      <c r="N749" s="1">
        <v>383</v>
      </c>
      <c r="O749" s="1">
        <v>1369</v>
      </c>
      <c r="W749" s="1">
        <v>10</v>
      </c>
      <c r="AG749" t="str">
        <f t="shared" si="252"/>
        <v>Brimfield</v>
      </c>
      <c r="AH749" t="s">
        <v>2120</v>
      </c>
      <c r="AI749">
        <v>1</v>
      </c>
      <c r="AK749" s="99">
        <v>25</v>
      </c>
      <c r="AL749" s="97">
        <v>13</v>
      </c>
      <c r="AM749" s="97">
        <v>15</v>
      </c>
      <c r="AN749" s="96">
        <v>8470</v>
      </c>
      <c r="AO749" s="96">
        <f t="shared" si="254"/>
        <v>25013</v>
      </c>
      <c r="AP749" t="s">
        <v>1274</v>
      </c>
      <c r="AQ749">
        <f t="shared" si="253"/>
        <v>2508470</v>
      </c>
    </row>
    <row r="750" spans="1:43" hidden="1" outlineLevel="1" x14ac:dyDescent="0.2">
      <c r="A750" s="62" t="s">
        <v>896</v>
      </c>
      <c r="B750" s="9" t="s">
        <v>1961</v>
      </c>
      <c r="C750" s="1">
        <f t="shared" si="251"/>
        <v>25969</v>
      </c>
      <c r="D750" s="7">
        <f t="shared" si="245"/>
        <v>2</v>
      </c>
      <c r="E750" s="7">
        <f t="shared" si="246"/>
        <v>1</v>
      </c>
      <c r="F750" s="7">
        <f t="shared" si="247"/>
        <v>0</v>
      </c>
      <c r="G750" s="1">
        <f t="shared" si="248"/>
        <v>2285</v>
      </c>
      <c r="H750" s="2">
        <f t="shared" si="249"/>
        <v>8.7989525973275834E-2</v>
      </c>
      <c r="I750" s="8"/>
      <c r="J750" s="2">
        <f t="shared" si="214"/>
        <v>0.4553121028919096</v>
      </c>
      <c r="K750" s="2">
        <f t="shared" si="215"/>
        <v>0.5433016288651854</v>
      </c>
      <c r="L750" s="2">
        <f t="shared" si="216"/>
        <v>0</v>
      </c>
      <c r="M750" s="2">
        <f t="shared" si="217"/>
        <v>1.3862682429049977E-3</v>
      </c>
      <c r="N750" s="1">
        <v>11824</v>
      </c>
      <c r="O750" s="1">
        <v>14109</v>
      </c>
      <c r="W750" s="1">
        <v>36</v>
      </c>
      <c r="AG750" t="str">
        <f t="shared" si="252"/>
        <v>Brockton</v>
      </c>
      <c r="AH750" t="s">
        <v>837</v>
      </c>
      <c r="AI750">
        <v>8</v>
      </c>
      <c r="AK750" s="99">
        <v>25</v>
      </c>
      <c r="AL750" s="97">
        <v>23</v>
      </c>
      <c r="AM750" s="97">
        <v>15</v>
      </c>
      <c r="AN750" s="96">
        <v>9000</v>
      </c>
      <c r="AO750" s="96">
        <f t="shared" si="254"/>
        <v>25023</v>
      </c>
      <c r="AP750" t="s">
        <v>931</v>
      </c>
      <c r="AQ750">
        <f t="shared" si="253"/>
        <v>2509000</v>
      </c>
    </row>
    <row r="751" spans="1:43" hidden="1" outlineLevel="1" x14ac:dyDescent="0.2">
      <c r="A751" s="62" t="s">
        <v>1317</v>
      </c>
      <c r="B751" s="9" t="s">
        <v>1961</v>
      </c>
      <c r="C751" s="1">
        <f t="shared" si="251"/>
        <v>1489</v>
      </c>
      <c r="D751" s="7">
        <f t="shared" si="245"/>
        <v>2</v>
      </c>
      <c r="E751" s="7">
        <f t="shared" si="246"/>
        <v>1</v>
      </c>
      <c r="F751" s="7">
        <f t="shared" si="247"/>
        <v>0</v>
      </c>
      <c r="G751" s="1">
        <f t="shared" si="248"/>
        <v>869</v>
      </c>
      <c r="H751" s="2">
        <f t="shared" si="249"/>
        <v>0.58361316319677636</v>
      </c>
      <c r="I751" s="8"/>
      <c r="J751" s="2">
        <f t="shared" si="214"/>
        <v>0.20550705171255876</v>
      </c>
      <c r="K751" s="2">
        <f t="shared" si="215"/>
        <v>0.78912021490933515</v>
      </c>
      <c r="L751" s="2">
        <f t="shared" si="216"/>
        <v>0</v>
      </c>
      <c r="M751" s="2">
        <f t="shared" si="217"/>
        <v>5.3727333781060649E-3</v>
      </c>
      <c r="N751" s="1">
        <v>306</v>
      </c>
      <c r="O751" s="1">
        <v>1175</v>
      </c>
      <c r="W751" s="1">
        <v>8</v>
      </c>
      <c r="AG751" t="str">
        <f t="shared" si="252"/>
        <v>Brookfield</v>
      </c>
      <c r="AH751" s="9" t="s">
        <v>1874</v>
      </c>
      <c r="AI751">
        <v>1</v>
      </c>
      <c r="AK751" s="99">
        <v>25</v>
      </c>
      <c r="AL751" s="97">
        <v>27</v>
      </c>
      <c r="AM751" s="97">
        <v>45</v>
      </c>
      <c r="AN751" s="96">
        <v>9105</v>
      </c>
      <c r="AO751" s="96">
        <f t="shared" si="254"/>
        <v>25027</v>
      </c>
      <c r="AP751" t="s">
        <v>1274</v>
      </c>
      <c r="AQ751">
        <f t="shared" si="253"/>
        <v>2509105</v>
      </c>
    </row>
    <row r="752" spans="1:43" hidden="1" outlineLevel="1" x14ac:dyDescent="0.2">
      <c r="A752" s="62" t="s">
        <v>1923</v>
      </c>
      <c r="B752" s="9" t="s">
        <v>1961</v>
      </c>
      <c r="C752" s="1">
        <f t="shared" si="251"/>
        <v>25011</v>
      </c>
      <c r="D752" s="7">
        <f t="shared" si="245"/>
        <v>1</v>
      </c>
      <c r="E752" s="7">
        <f t="shared" si="246"/>
        <v>2</v>
      </c>
      <c r="F752" s="7">
        <f t="shared" si="247"/>
        <v>0</v>
      </c>
      <c r="G752" s="1">
        <f t="shared" si="248"/>
        <v>2008</v>
      </c>
      <c r="H752" s="2">
        <f t="shared" si="249"/>
        <v>8.028467474311303E-2</v>
      </c>
      <c r="I752" s="8"/>
      <c r="J752" s="2">
        <f t="shared" si="214"/>
        <v>0.53964255727479904</v>
      </c>
      <c r="K752" s="2">
        <f t="shared" si="215"/>
        <v>0.45935788253168608</v>
      </c>
      <c r="L752" s="2">
        <f t="shared" si="216"/>
        <v>0</v>
      </c>
      <c r="M752" s="2">
        <f t="shared" si="217"/>
        <v>9.9956019351488123E-4</v>
      </c>
      <c r="N752" s="1">
        <v>13497</v>
      </c>
      <c r="O752" s="1">
        <v>11489</v>
      </c>
      <c r="W752" s="1">
        <v>25</v>
      </c>
      <c r="AG752" t="str">
        <f t="shared" si="252"/>
        <v>Brookline</v>
      </c>
      <c r="AH752" t="s">
        <v>1044</v>
      </c>
      <c r="AI752">
        <v>4</v>
      </c>
      <c r="AK752" s="99">
        <v>25</v>
      </c>
      <c r="AL752" s="97">
        <v>21</v>
      </c>
      <c r="AM752" s="97">
        <v>20</v>
      </c>
      <c r="AN752" s="96">
        <v>9175</v>
      </c>
      <c r="AO752" s="96">
        <f t="shared" si="254"/>
        <v>25021</v>
      </c>
      <c r="AP752" t="s">
        <v>1274</v>
      </c>
      <c r="AQ752">
        <f t="shared" si="253"/>
        <v>2509175</v>
      </c>
    </row>
    <row r="753" spans="1:43" hidden="1" outlineLevel="1" x14ac:dyDescent="0.2">
      <c r="A753" s="62" t="s">
        <v>897</v>
      </c>
      <c r="B753" s="9" t="s">
        <v>1961</v>
      </c>
      <c r="C753" s="1">
        <f t="shared" si="251"/>
        <v>956</v>
      </c>
      <c r="D753" s="7">
        <f t="shared" si="245"/>
        <v>2</v>
      </c>
      <c r="E753" s="7">
        <f t="shared" si="246"/>
        <v>1</v>
      </c>
      <c r="F753" s="7">
        <f t="shared" si="247"/>
        <v>0</v>
      </c>
      <c r="G753" s="1">
        <f t="shared" si="248"/>
        <v>90</v>
      </c>
      <c r="H753" s="2">
        <f t="shared" si="249"/>
        <v>9.4142259414225937E-2</v>
      </c>
      <c r="I753" s="8"/>
      <c r="J753" s="2">
        <f t="shared" si="214"/>
        <v>0.45083682008368203</v>
      </c>
      <c r="K753" s="2">
        <f t="shared" si="215"/>
        <v>0.54497907949790791</v>
      </c>
      <c r="L753" s="2">
        <f t="shared" si="216"/>
        <v>0</v>
      </c>
      <c r="M753" s="2">
        <f t="shared" si="217"/>
        <v>4.1841004184099972E-3</v>
      </c>
      <c r="N753" s="1">
        <v>431</v>
      </c>
      <c r="O753" s="1">
        <v>521</v>
      </c>
      <c r="W753" s="1">
        <v>4</v>
      </c>
      <c r="AG753" t="str">
        <f t="shared" si="252"/>
        <v>Buckland</v>
      </c>
      <c r="AH753" t="s">
        <v>1440</v>
      </c>
      <c r="AI753">
        <v>1</v>
      </c>
      <c r="AK753" s="99">
        <v>25</v>
      </c>
      <c r="AL753" s="97">
        <v>11</v>
      </c>
      <c r="AM753" s="97">
        <v>15</v>
      </c>
      <c r="AN753" s="96">
        <v>9595</v>
      </c>
      <c r="AO753" s="96">
        <f t="shared" si="254"/>
        <v>25011</v>
      </c>
      <c r="AP753" t="s">
        <v>1274</v>
      </c>
      <c r="AQ753">
        <f t="shared" si="253"/>
        <v>2509595</v>
      </c>
    </row>
    <row r="754" spans="1:43" hidden="1" outlineLevel="1" x14ac:dyDescent="0.2">
      <c r="A754" s="62" t="s">
        <v>1535</v>
      </c>
      <c r="B754" s="9" t="s">
        <v>1961</v>
      </c>
      <c r="C754" s="1">
        <f t="shared" si="251"/>
        <v>11086</v>
      </c>
      <c r="D754" s="7">
        <f t="shared" si="245"/>
        <v>2</v>
      </c>
      <c r="E754" s="7">
        <f t="shared" si="246"/>
        <v>1</v>
      </c>
      <c r="F754" s="7">
        <f t="shared" si="247"/>
        <v>0</v>
      </c>
      <c r="G754" s="1">
        <f t="shared" si="248"/>
        <v>5412</v>
      </c>
      <c r="H754" s="2">
        <f t="shared" si="249"/>
        <v>0.48818329424499368</v>
      </c>
      <c r="I754" s="8"/>
      <c r="J754" s="2">
        <f t="shared" si="214"/>
        <v>0.25401407180227314</v>
      </c>
      <c r="K754" s="2">
        <f t="shared" si="215"/>
        <v>0.74219736604726683</v>
      </c>
      <c r="L754" s="2">
        <f t="shared" si="216"/>
        <v>0</v>
      </c>
      <c r="M754" s="2">
        <f t="shared" si="217"/>
        <v>3.7885621504599731E-3</v>
      </c>
      <c r="N754" s="1">
        <v>2816</v>
      </c>
      <c r="O754" s="1">
        <v>8228</v>
      </c>
      <c r="W754" s="1">
        <v>42</v>
      </c>
      <c r="AG754" t="str">
        <f t="shared" si="252"/>
        <v>Burlington</v>
      </c>
      <c r="AH754" t="s">
        <v>164</v>
      </c>
      <c r="AI754">
        <v>6</v>
      </c>
      <c r="AK754" s="99">
        <v>25</v>
      </c>
      <c r="AL754" s="97">
        <v>17</v>
      </c>
      <c r="AM754" s="97">
        <v>50</v>
      </c>
      <c r="AN754" s="96">
        <v>9840</v>
      </c>
      <c r="AO754" s="96">
        <f t="shared" si="254"/>
        <v>25017</v>
      </c>
      <c r="AP754" t="s">
        <v>1274</v>
      </c>
      <c r="AQ754">
        <f t="shared" si="253"/>
        <v>2509840</v>
      </c>
    </row>
    <row r="755" spans="1:43" hidden="1" outlineLevel="1" x14ac:dyDescent="0.2">
      <c r="A755" s="62" t="s">
        <v>1014</v>
      </c>
      <c r="B755" s="9" t="s">
        <v>1961</v>
      </c>
      <c r="C755" s="1">
        <f t="shared" si="251"/>
        <v>45449</v>
      </c>
      <c r="D755" s="7">
        <f t="shared" si="245"/>
        <v>1</v>
      </c>
      <c r="E755" s="7">
        <f t="shared" si="246"/>
        <v>2</v>
      </c>
      <c r="F755" s="7">
        <f t="shared" si="247"/>
        <v>0</v>
      </c>
      <c r="G755" s="1">
        <f t="shared" si="248"/>
        <v>14544</v>
      </c>
      <c r="H755" s="2">
        <f t="shared" si="249"/>
        <v>0.32000704085898479</v>
      </c>
      <c r="I755" s="8"/>
      <c r="J755" s="2">
        <f t="shared" si="214"/>
        <v>0.65933243855750401</v>
      </c>
      <c r="K755" s="2">
        <f t="shared" si="215"/>
        <v>0.33932539769851922</v>
      </c>
      <c r="L755" s="2">
        <f t="shared" si="216"/>
        <v>0</v>
      </c>
      <c r="M755" s="2">
        <f t="shared" si="217"/>
        <v>1.3421637439767764E-3</v>
      </c>
      <c r="N755" s="1">
        <v>29966</v>
      </c>
      <c r="O755" s="1">
        <v>15422</v>
      </c>
      <c r="W755" s="1">
        <v>61</v>
      </c>
      <c r="AG755" t="str">
        <f t="shared" si="252"/>
        <v>Cambridge</v>
      </c>
      <c r="AH755" t="s">
        <v>164</v>
      </c>
      <c r="AK755" s="99">
        <v>25</v>
      </c>
      <c r="AL755" s="97">
        <v>17</v>
      </c>
      <c r="AM755" s="97">
        <v>55</v>
      </c>
      <c r="AN755" s="96">
        <v>11000</v>
      </c>
      <c r="AO755" s="96">
        <f t="shared" si="254"/>
        <v>25017</v>
      </c>
      <c r="AP755" t="s">
        <v>931</v>
      </c>
      <c r="AQ755">
        <f t="shared" si="253"/>
        <v>2511000</v>
      </c>
    </row>
    <row r="756" spans="1:43" hidden="1" outlineLevel="1" x14ac:dyDescent="0.2">
      <c r="A756" s="62" t="s">
        <v>898</v>
      </c>
      <c r="B756" s="9" t="s">
        <v>1961</v>
      </c>
      <c r="C756" s="1">
        <f t="shared" si="251"/>
        <v>10701</v>
      </c>
      <c r="D756" s="7">
        <f t="shared" si="245"/>
        <v>2</v>
      </c>
      <c r="E756" s="7">
        <f t="shared" si="246"/>
        <v>1</v>
      </c>
      <c r="F756" s="7">
        <f t="shared" si="247"/>
        <v>0</v>
      </c>
      <c r="G756" s="1">
        <f t="shared" si="248"/>
        <v>4998</v>
      </c>
      <c r="H756" s="2">
        <f t="shared" si="249"/>
        <v>0.46705915335015419</v>
      </c>
      <c r="I756" s="8"/>
      <c r="J756" s="2">
        <f t="shared" si="214"/>
        <v>0.26539575740584992</v>
      </c>
      <c r="K756" s="2">
        <f t="shared" si="215"/>
        <v>0.73245491075600411</v>
      </c>
      <c r="L756" s="2">
        <f t="shared" si="216"/>
        <v>0</v>
      </c>
      <c r="M756" s="2">
        <f t="shared" si="217"/>
        <v>2.1493318381460291E-3</v>
      </c>
      <c r="N756" s="1">
        <v>2840</v>
      </c>
      <c r="O756" s="1">
        <v>7838</v>
      </c>
      <c r="W756" s="1">
        <v>23</v>
      </c>
      <c r="AG756" t="str">
        <f t="shared" si="252"/>
        <v>Canton</v>
      </c>
      <c r="AH756" t="s">
        <v>1044</v>
      </c>
      <c r="AI756">
        <v>8</v>
      </c>
      <c r="AK756" s="99">
        <v>25</v>
      </c>
      <c r="AL756" s="97">
        <v>21</v>
      </c>
      <c r="AM756" s="97">
        <v>25</v>
      </c>
      <c r="AN756" s="96">
        <v>11315</v>
      </c>
      <c r="AO756" s="96">
        <f t="shared" si="254"/>
        <v>25021</v>
      </c>
      <c r="AP756" t="s">
        <v>1274</v>
      </c>
      <c r="AQ756">
        <f t="shared" si="253"/>
        <v>2511315</v>
      </c>
    </row>
    <row r="757" spans="1:43" hidden="1" outlineLevel="1" x14ac:dyDescent="0.2">
      <c r="A757" s="62" t="s">
        <v>139</v>
      </c>
      <c r="B757" s="9" t="s">
        <v>1961</v>
      </c>
      <c r="C757" s="1">
        <f t="shared" si="251"/>
        <v>2926</v>
      </c>
      <c r="D757" s="7">
        <f t="shared" si="245"/>
        <v>2</v>
      </c>
      <c r="E757" s="7">
        <f t="shared" si="246"/>
        <v>1</v>
      </c>
      <c r="F757" s="7">
        <f t="shared" si="247"/>
        <v>0</v>
      </c>
      <c r="G757" s="1">
        <f t="shared" si="248"/>
        <v>817</v>
      </c>
      <c r="H757" s="2">
        <f t="shared" si="249"/>
        <v>0.2792207792207792</v>
      </c>
      <c r="I757" s="8"/>
      <c r="J757" s="2">
        <f t="shared" si="214"/>
        <v>0.35953520164046482</v>
      </c>
      <c r="K757" s="2">
        <f t="shared" si="215"/>
        <v>0.63875598086124397</v>
      </c>
      <c r="L757" s="2">
        <f t="shared" si="216"/>
        <v>0</v>
      </c>
      <c r="M757" s="2">
        <f t="shared" si="217"/>
        <v>1.7088174982912152E-3</v>
      </c>
      <c r="N757" s="1">
        <v>1052</v>
      </c>
      <c r="O757" s="1">
        <v>1869</v>
      </c>
      <c r="W757" s="1">
        <v>5</v>
      </c>
      <c r="AG757" t="str">
        <f t="shared" si="252"/>
        <v>Carlisle</v>
      </c>
      <c r="AH757" t="s">
        <v>164</v>
      </c>
      <c r="AI757">
        <v>3</v>
      </c>
      <c r="AK757" s="99">
        <v>25</v>
      </c>
      <c r="AL757" s="97">
        <v>17</v>
      </c>
      <c r="AM757" s="97">
        <v>60</v>
      </c>
      <c r="AN757" s="96">
        <v>11525</v>
      </c>
      <c r="AO757" s="96">
        <f t="shared" si="254"/>
        <v>25017</v>
      </c>
      <c r="AP757" t="s">
        <v>1274</v>
      </c>
      <c r="AQ757">
        <f t="shared" si="253"/>
        <v>2511525</v>
      </c>
    </row>
    <row r="758" spans="1:43" hidden="1" outlineLevel="1" x14ac:dyDescent="0.2">
      <c r="A758" s="62" t="s">
        <v>1232</v>
      </c>
      <c r="B758" s="9" t="s">
        <v>1961</v>
      </c>
      <c r="C758" s="1">
        <f t="shared" si="251"/>
        <v>4908</v>
      </c>
      <c r="D758" s="7">
        <f t="shared" si="245"/>
        <v>2</v>
      </c>
      <c r="E758" s="7">
        <f t="shared" si="246"/>
        <v>1</v>
      </c>
      <c r="F758" s="7">
        <f t="shared" si="247"/>
        <v>0</v>
      </c>
      <c r="G758" s="1">
        <f t="shared" si="248"/>
        <v>2946</v>
      </c>
      <c r="H758" s="2">
        <f t="shared" si="249"/>
        <v>0.60024449877750607</v>
      </c>
      <c r="I758" s="8"/>
      <c r="J758" s="2">
        <f t="shared" si="214"/>
        <v>0.19743276283618583</v>
      </c>
      <c r="K758" s="2">
        <f t="shared" si="215"/>
        <v>0.7976772616136919</v>
      </c>
      <c r="L758" s="2">
        <f t="shared" si="216"/>
        <v>0</v>
      </c>
      <c r="M758" s="2">
        <f t="shared" si="217"/>
        <v>4.8899755501222719E-3</v>
      </c>
      <c r="N758" s="1">
        <v>969</v>
      </c>
      <c r="O758" s="1">
        <v>3915</v>
      </c>
      <c r="W758" s="1">
        <v>24</v>
      </c>
      <c r="AG758" t="str">
        <f t="shared" si="252"/>
        <v>Carver</v>
      </c>
      <c r="AH758" t="s">
        <v>837</v>
      </c>
      <c r="AI758">
        <v>9</v>
      </c>
      <c r="AK758" s="99">
        <v>25</v>
      </c>
      <c r="AL758" s="97">
        <v>23</v>
      </c>
      <c r="AM758" s="97">
        <v>20</v>
      </c>
      <c r="AN758" s="96">
        <v>11665</v>
      </c>
      <c r="AO758" s="96">
        <f t="shared" si="254"/>
        <v>25023</v>
      </c>
      <c r="AP758" t="s">
        <v>1274</v>
      </c>
      <c r="AQ758">
        <f t="shared" si="253"/>
        <v>2511665</v>
      </c>
    </row>
    <row r="759" spans="1:43" hidden="1" outlineLevel="1" x14ac:dyDescent="0.2">
      <c r="A759" s="62" t="s">
        <v>1511</v>
      </c>
      <c r="B759" s="9" t="s">
        <v>1961</v>
      </c>
      <c r="C759" s="1">
        <f t="shared" si="251"/>
        <v>572</v>
      </c>
      <c r="D759" s="7">
        <f t="shared" si="245"/>
        <v>2</v>
      </c>
      <c r="E759" s="7">
        <f t="shared" si="246"/>
        <v>1</v>
      </c>
      <c r="F759" s="7">
        <f t="shared" si="247"/>
        <v>0</v>
      </c>
      <c r="G759" s="1">
        <f t="shared" si="248"/>
        <v>116</v>
      </c>
      <c r="H759" s="2">
        <f t="shared" si="249"/>
        <v>0.20279720279720279</v>
      </c>
      <c r="I759" s="8"/>
      <c r="J759" s="2">
        <f t="shared" si="214"/>
        <v>0.39860139860139859</v>
      </c>
      <c r="K759" s="2">
        <f t="shared" si="215"/>
        <v>0.60139860139860135</v>
      </c>
      <c r="L759" s="2">
        <f t="shared" si="216"/>
        <v>0</v>
      </c>
      <c r="M759" s="2">
        <f t="shared" si="217"/>
        <v>1.1102230246251565E-16</v>
      </c>
      <c r="N759" s="1">
        <v>228</v>
      </c>
      <c r="O759" s="1">
        <v>344</v>
      </c>
      <c r="W759" s="1">
        <v>0</v>
      </c>
      <c r="AG759" t="str">
        <f t="shared" si="252"/>
        <v>Charlemont</v>
      </c>
      <c r="AH759" t="s">
        <v>1440</v>
      </c>
      <c r="AI759">
        <v>1</v>
      </c>
      <c r="AK759" s="99">
        <v>25</v>
      </c>
      <c r="AL759" s="97">
        <v>11</v>
      </c>
      <c r="AM759" s="97">
        <v>20</v>
      </c>
      <c r="AN759" s="96">
        <v>12505</v>
      </c>
      <c r="AO759" s="96">
        <f t="shared" si="254"/>
        <v>25011</v>
      </c>
      <c r="AP759" t="s">
        <v>1274</v>
      </c>
      <c r="AQ759">
        <f t="shared" si="253"/>
        <v>2512505</v>
      </c>
    </row>
    <row r="760" spans="1:43" hidden="1" outlineLevel="1" x14ac:dyDescent="0.2">
      <c r="A760" s="62" t="s">
        <v>238</v>
      </c>
      <c r="B760" s="9" t="s">
        <v>1961</v>
      </c>
      <c r="C760" s="1">
        <f t="shared" si="251"/>
        <v>5694</v>
      </c>
      <c r="D760" s="7">
        <f t="shared" si="245"/>
        <v>2</v>
      </c>
      <c r="E760" s="7">
        <f t="shared" si="246"/>
        <v>1</v>
      </c>
      <c r="F760" s="7">
        <f t="shared" si="247"/>
        <v>0</v>
      </c>
      <c r="G760" s="1">
        <f t="shared" si="248"/>
        <v>3752</v>
      </c>
      <c r="H760" s="2">
        <f t="shared" si="249"/>
        <v>0.65893923428169998</v>
      </c>
      <c r="I760" s="8"/>
      <c r="J760" s="2">
        <f t="shared" si="214"/>
        <v>0.16859852476290832</v>
      </c>
      <c r="K760" s="2">
        <f t="shared" si="215"/>
        <v>0.82753775904460836</v>
      </c>
      <c r="L760" s="2">
        <f t="shared" si="216"/>
        <v>0</v>
      </c>
      <c r="M760" s="2">
        <f t="shared" si="217"/>
        <v>3.8637161924833796E-3</v>
      </c>
      <c r="N760" s="1">
        <v>960</v>
      </c>
      <c r="O760" s="1">
        <v>4712</v>
      </c>
      <c r="W760" s="1">
        <v>22</v>
      </c>
      <c r="AG760" t="str">
        <f t="shared" si="252"/>
        <v>Charlton</v>
      </c>
      <c r="AH760" s="9" t="s">
        <v>1874</v>
      </c>
      <c r="AI760">
        <v>1</v>
      </c>
      <c r="AK760" s="99">
        <v>25</v>
      </c>
      <c r="AL760" s="97">
        <v>27</v>
      </c>
      <c r="AM760" s="97">
        <v>50</v>
      </c>
      <c r="AN760" s="96">
        <v>12715</v>
      </c>
      <c r="AO760" s="96">
        <f t="shared" si="254"/>
        <v>25027</v>
      </c>
      <c r="AP760" t="s">
        <v>1274</v>
      </c>
      <c r="AQ760">
        <f t="shared" si="253"/>
        <v>2512715</v>
      </c>
    </row>
    <row r="761" spans="1:43" hidden="1" outlineLevel="1" x14ac:dyDescent="0.2">
      <c r="A761" s="62" t="s">
        <v>239</v>
      </c>
      <c r="B761" s="9" t="s">
        <v>1961</v>
      </c>
      <c r="C761" s="1">
        <f t="shared" si="251"/>
        <v>3998</v>
      </c>
      <c r="D761" s="7">
        <f t="shared" si="245"/>
        <v>2</v>
      </c>
      <c r="E761" s="7">
        <f t="shared" si="246"/>
        <v>1</v>
      </c>
      <c r="F761" s="7">
        <f t="shared" si="247"/>
        <v>0</v>
      </c>
      <c r="G761" s="1">
        <f t="shared" si="248"/>
        <v>2108</v>
      </c>
      <c r="H761" s="2">
        <f t="shared" si="249"/>
        <v>0.52726363181590796</v>
      </c>
      <c r="I761" s="8"/>
      <c r="J761" s="2">
        <f t="shared" ref="J761:J823" si="255">IF(C761=0,"-",N761/C761)</f>
        <v>0.2343671835917959</v>
      </c>
      <c r="K761" s="2">
        <f t="shared" ref="K761:K823" si="256">IF(C761=0,"-",O761/C761)</f>
        <v>0.76163081540770383</v>
      </c>
      <c r="L761" s="2">
        <f t="shared" ref="L761:L823" si="257">IF(C761=0,"-",P761/C761)</f>
        <v>0</v>
      </c>
      <c r="M761" s="2">
        <f t="shared" ref="M761:M823" si="258">IF(C761=0,"-",(1-J761-K761-L761))</f>
        <v>4.0020010005002993E-3</v>
      </c>
      <c r="N761" s="1">
        <v>937</v>
      </c>
      <c r="O761" s="1">
        <v>3045</v>
      </c>
      <c r="W761" s="1">
        <v>16</v>
      </c>
      <c r="AG761" t="str">
        <f t="shared" si="252"/>
        <v>Chatham</v>
      </c>
      <c r="AH761" t="s">
        <v>19</v>
      </c>
      <c r="AI761">
        <v>9</v>
      </c>
      <c r="AK761" s="99">
        <v>25</v>
      </c>
      <c r="AL761" s="97">
        <v>1</v>
      </c>
      <c r="AM761" s="97">
        <v>20</v>
      </c>
      <c r="AN761" s="96">
        <v>12995</v>
      </c>
      <c r="AO761" s="96">
        <f t="shared" si="254"/>
        <v>25001</v>
      </c>
      <c r="AP761" t="s">
        <v>1274</v>
      </c>
      <c r="AQ761">
        <f t="shared" si="253"/>
        <v>2512995</v>
      </c>
    </row>
    <row r="762" spans="1:43" hidden="1" outlineLevel="1" x14ac:dyDescent="0.2">
      <c r="A762" s="62" t="s">
        <v>1561</v>
      </c>
      <c r="B762" s="9" t="s">
        <v>1961</v>
      </c>
      <c r="C762" s="1">
        <f t="shared" si="251"/>
        <v>16547</v>
      </c>
      <c r="D762" s="7">
        <f t="shared" si="245"/>
        <v>2</v>
      </c>
      <c r="E762" s="7">
        <f t="shared" si="246"/>
        <v>1</v>
      </c>
      <c r="F762" s="7">
        <f t="shared" si="247"/>
        <v>0</v>
      </c>
      <c r="G762" s="1">
        <f t="shared" si="248"/>
        <v>8703</v>
      </c>
      <c r="H762" s="2">
        <f t="shared" si="249"/>
        <v>0.52595636671299939</v>
      </c>
      <c r="I762" s="8"/>
      <c r="J762" s="2">
        <f t="shared" si="255"/>
        <v>0.2354505348401523</v>
      </c>
      <c r="K762" s="2">
        <f t="shared" si="256"/>
        <v>0.7614069015531516</v>
      </c>
      <c r="L762" s="2">
        <f t="shared" si="257"/>
        <v>0</v>
      </c>
      <c r="M762" s="2">
        <f t="shared" si="258"/>
        <v>3.1425636066960694E-3</v>
      </c>
      <c r="N762" s="1">
        <v>3896</v>
      </c>
      <c r="O762" s="1">
        <v>12599</v>
      </c>
      <c r="W762" s="1">
        <v>52</v>
      </c>
      <c r="AG762" t="str">
        <f t="shared" si="252"/>
        <v>Chelmsford</v>
      </c>
      <c r="AH762" t="s">
        <v>164</v>
      </c>
      <c r="AI762">
        <v>3</v>
      </c>
      <c r="AK762" s="99">
        <v>25</v>
      </c>
      <c r="AL762" s="97">
        <v>17</v>
      </c>
      <c r="AM762" s="97">
        <v>65</v>
      </c>
      <c r="AN762" s="96">
        <v>13135</v>
      </c>
      <c r="AO762" s="96">
        <f t="shared" si="254"/>
        <v>25017</v>
      </c>
      <c r="AP762" t="s">
        <v>1274</v>
      </c>
      <c r="AQ762">
        <f t="shared" si="253"/>
        <v>2513135</v>
      </c>
    </row>
    <row r="763" spans="1:43" hidden="1" outlineLevel="1" x14ac:dyDescent="0.2">
      <c r="A763" s="62" t="s">
        <v>1018</v>
      </c>
      <c r="B763" s="9" t="s">
        <v>1961</v>
      </c>
      <c r="C763" s="1">
        <f t="shared" si="251"/>
        <v>6481</v>
      </c>
      <c r="D763" s="7">
        <f t="shared" si="245"/>
        <v>1</v>
      </c>
      <c r="E763" s="7">
        <f t="shared" si="246"/>
        <v>2</v>
      </c>
      <c r="F763" s="7">
        <f t="shared" si="247"/>
        <v>0</v>
      </c>
      <c r="G763" s="1">
        <f t="shared" si="248"/>
        <v>245</v>
      </c>
      <c r="H763" s="2">
        <f t="shared" si="249"/>
        <v>3.7802808208609782E-2</v>
      </c>
      <c r="I763" s="8"/>
      <c r="J763" s="2">
        <f t="shared" si="255"/>
        <v>0.51890140410430485</v>
      </c>
      <c r="K763" s="2">
        <f t="shared" si="256"/>
        <v>0.48109859589569509</v>
      </c>
      <c r="L763" s="2">
        <f t="shared" si="257"/>
        <v>0</v>
      </c>
      <c r="M763" s="2">
        <f t="shared" si="258"/>
        <v>5.5511151231257827E-17</v>
      </c>
      <c r="N763" s="1">
        <v>3363</v>
      </c>
      <c r="O763" s="1">
        <v>3118</v>
      </c>
      <c r="W763" s="1">
        <v>0</v>
      </c>
      <c r="AG763" t="str">
        <f t="shared" si="252"/>
        <v>Chelsea</v>
      </c>
      <c r="AH763" t="s">
        <v>1852</v>
      </c>
      <c r="AI763">
        <v>7</v>
      </c>
      <c r="AK763" s="99">
        <v>25</v>
      </c>
      <c r="AL763" s="97">
        <v>25</v>
      </c>
      <c r="AM763" s="97">
        <v>10</v>
      </c>
      <c r="AN763" s="96">
        <v>13205</v>
      </c>
      <c r="AO763" s="96">
        <f t="shared" si="254"/>
        <v>25025</v>
      </c>
      <c r="AP763" t="s">
        <v>931</v>
      </c>
      <c r="AQ763">
        <f t="shared" si="253"/>
        <v>2513205</v>
      </c>
    </row>
    <row r="764" spans="1:43" hidden="1" outlineLevel="1" x14ac:dyDescent="0.2">
      <c r="A764" s="62" t="s">
        <v>2250</v>
      </c>
      <c r="B764" s="9" t="s">
        <v>1961</v>
      </c>
      <c r="C764" s="1">
        <f t="shared" si="251"/>
        <v>1474</v>
      </c>
      <c r="D764" s="7">
        <f t="shared" si="245"/>
        <v>2</v>
      </c>
      <c r="E764" s="7">
        <f t="shared" si="246"/>
        <v>1</v>
      </c>
      <c r="F764" s="7">
        <f t="shared" si="247"/>
        <v>0</v>
      </c>
      <c r="G764" s="1">
        <f t="shared" si="248"/>
        <v>349</v>
      </c>
      <c r="H764" s="2">
        <f t="shared" si="249"/>
        <v>0.2367706919945726</v>
      </c>
      <c r="I764" s="8"/>
      <c r="J764" s="2">
        <f t="shared" si="255"/>
        <v>0.37991858887381275</v>
      </c>
      <c r="K764" s="2">
        <f t="shared" si="256"/>
        <v>0.61668928086838537</v>
      </c>
      <c r="L764" s="2">
        <f t="shared" si="257"/>
        <v>0</v>
      </c>
      <c r="M764" s="2">
        <f t="shared" si="258"/>
        <v>3.3921302578018286E-3</v>
      </c>
      <c r="N764" s="1">
        <v>560</v>
      </c>
      <c r="O764" s="1">
        <v>909</v>
      </c>
      <c r="W764" s="1">
        <v>5</v>
      </c>
      <c r="AG764" t="str">
        <f t="shared" si="252"/>
        <v>Cheshire</v>
      </c>
      <c r="AH764" t="s">
        <v>12</v>
      </c>
      <c r="AI764">
        <v>1</v>
      </c>
      <c r="AK764" s="99">
        <v>25</v>
      </c>
      <c r="AL764" s="97">
        <v>3</v>
      </c>
      <c r="AM764" s="97">
        <v>20</v>
      </c>
      <c r="AN764" s="96">
        <v>13345</v>
      </c>
      <c r="AO764" s="96">
        <f t="shared" si="254"/>
        <v>25003</v>
      </c>
      <c r="AP764" t="s">
        <v>1274</v>
      </c>
      <c r="AQ764">
        <f t="shared" si="253"/>
        <v>2513345</v>
      </c>
    </row>
    <row r="765" spans="1:43" hidden="1" outlineLevel="1" x14ac:dyDescent="0.2">
      <c r="A765" s="62" t="s">
        <v>433</v>
      </c>
      <c r="B765" s="9" t="s">
        <v>1961</v>
      </c>
      <c r="C765" s="1">
        <f t="shared" si="251"/>
        <v>558</v>
      </c>
      <c r="D765" s="7">
        <f t="shared" si="245"/>
        <v>2</v>
      </c>
      <c r="E765" s="7">
        <f t="shared" si="246"/>
        <v>1</v>
      </c>
      <c r="F765" s="7">
        <f t="shared" si="247"/>
        <v>0</v>
      </c>
      <c r="G765" s="1">
        <f t="shared" si="248"/>
        <v>336</v>
      </c>
      <c r="H765" s="2">
        <f t="shared" si="249"/>
        <v>0.60215053763440862</v>
      </c>
      <c r="I765" s="8"/>
      <c r="J765" s="2">
        <f t="shared" si="255"/>
        <v>0.19892473118279569</v>
      </c>
      <c r="K765" s="2">
        <f t="shared" si="256"/>
        <v>0.80107526881720426</v>
      </c>
      <c r="L765" s="2">
        <f t="shared" si="257"/>
        <v>0</v>
      </c>
      <c r="M765" s="2">
        <f t="shared" si="258"/>
        <v>0</v>
      </c>
      <c r="N765" s="1">
        <v>111</v>
      </c>
      <c r="O765" s="1">
        <v>447</v>
      </c>
      <c r="W765" s="1">
        <v>0</v>
      </c>
      <c r="AG765" t="str">
        <f t="shared" si="252"/>
        <v>Chester</v>
      </c>
      <c r="AH765" t="s">
        <v>2120</v>
      </c>
      <c r="AI765">
        <v>1</v>
      </c>
      <c r="AK765" s="99">
        <v>25</v>
      </c>
      <c r="AL765" s="97">
        <v>13</v>
      </c>
      <c r="AM765" s="97">
        <v>20</v>
      </c>
      <c r="AN765" s="96">
        <v>13485</v>
      </c>
      <c r="AO765" s="96">
        <f t="shared" si="254"/>
        <v>25013</v>
      </c>
      <c r="AP765" t="s">
        <v>1274</v>
      </c>
      <c r="AQ765">
        <f t="shared" si="253"/>
        <v>2513485</v>
      </c>
    </row>
    <row r="766" spans="1:43" hidden="1" outlineLevel="1" x14ac:dyDescent="0.2">
      <c r="A766" s="62" t="s">
        <v>2196</v>
      </c>
      <c r="B766" s="9" t="s">
        <v>1961</v>
      </c>
      <c r="C766" s="1">
        <f t="shared" si="251"/>
        <v>640</v>
      </c>
      <c r="D766" s="7">
        <f t="shared" si="245"/>
        <v>2</v>
      </c>
      <c r="E766" s="7">
        <f t="shared" si="246"/>
        <v>1</v>
      </c>
      <c r="F766" s="7">
        <f t="shared" si="247"/>
        <v>0</v>
      </c>
      <c r="G766" s="1">
        <f t="shared" si="248"/>
        <v>170</v>
      </c>
      <c r="H766" s="2">
        <f t="shared" si="249"/>
        <v>0.265625</v>
      </c>
      <c r="I766" s="8"/>
      <c r="J766" s="2">
        <f t="shared" si="255"/>
        <v>0.3671875</v>
      </c>
      <c r="K766" s="2">
        <f t="shared" si="256"/>
        <v>0.6328125</v>
      </c>
      <c r="L766" s="2">
        <f t="shared" si="257"/>
        <v>0</v>
      </c>
      <c r="M766" s="2">
        <f t="shared" si="258"/>
        <v>0</v>
      </c>
      <c r="N766" s="1">
        <v>235</v>
      </c>
      <c r="O766" s="1">
        <v>405</v>
      </c>
      <c r="W766" s="1">
        <v>0</v>
      </c>
      <c r="AG766" t="str">
        <f t="shared" si="252"/>
        <v>Chesterfield</v>
      </c>
      <c r="AH766" t="s">
        <v>1386</v>
      </c>
      <c r="AI766">
        <v>1</v>
      </c>
      <c r="AK766" s="99">
        <v>25</v>
      </c>
      <c r="AL766" s="97">
        <v>15</v>
      </c>
      <c r="AM766" s="97">
        <v>15</v>
      </c>
      <c r="AN766" s="96">
        <v>13590</v>
      </c>
      <c r="AO766" s="96">
        <f t="shared" si="254"/>
        <v>25015</v>
      </c>
      <c r="AP766" t="s">
        <v>1274</v>
      </c>
      <c r="AQ766">
        <f t="shared" si="253"/>
        <v>2513590</v>
      </c>
    </row>
    <row r="767" spans="1:43" hidden="1" outlineLevel="1" x14ac:dyDescent="0.2">
      <c r="A767" s="62" t="s">
        <v>1562</v>
      </c>
      <c r="B767" s="9" t="s">
        <v>1961</v>
      </c>
      <c r="C767" s="1">
        <f t="shared" si="251"/>
        <v>17939</v>
      </c>
      <c r="D767" s="7">
        <f t="shared" si="245"/>
        <v>2</v>
      </c>
      <c r="E767" s="7">
        <f t="shared" si="246"/>
        <v>1</v>
      </c>
      <c r="F767" s="7">
        <f t="shared" si="247"/>
        <v>0</v>
      </c>
      <c r="G767" s="1">
        <f t="shared" si="248"/>
        <v>8438</v>
      </c>
      <c r="H767" s="2">
        <f t="shared" si="249"/>
        <v>0.47037181559730196</v>
      </c>
      <c r="I767" s="8"/>
      <c r="J767" s="2">
        <f t="shared" si="255"/>
        <v>0.2623892078711188</v>
      </c>
      <c r="K767" s="2">
        <f t="shared" si="256"/>
        <v>0.73276102346842076</v>
      </c>
      <c r="L767" s="2">
        <f t="shared" si="257"/>
        <v>0</v>
      </c>
      <c r="M767" s="2">
        <f t="shared" si="258"/>
        <v>4.8497686604604962E-3</v>
      </c>
      <c r="N767" s="1">
        <v>4707</v>
      </c>
      <c r="O767" s="1">
        <v>13145</v>
      </c>
      <c r="W767" s="1">
        <v>87</v>
      </c>
      <c r="AG767" t="str">
        <f t="shared" si="252"/>
        <v>Chicopee</v>
      </c>
      <c r="AH767" t="s">
        <v>2120</v>
      </c>
      <c r="AI767">
        <v>1</v>
      </c>
      <c r="AK767" s="99">
        <v>25</v>
      </c>
      <c r="AL767" s="97">
        <v>13</v>
      </c>
      <c r="AM767" s="97">
        <v>25</v>
      </c>
      <c r="AN767" s="96">
        <v>13660</v>
      </c>
      <c r="AO767" s="96">
        <f t="shared" si="254"/>
        <v>25013</v>
      </c>
      <c r="AP767" t="s">
        <v>931</v>
      </c>
      <c r="AQ767">
        <f t="shared" si="253"/>
        <v>2513660</v>
      </c>
    </row>
    <row r="768" spans="1:43" hidden="1" outlineLevel="1" x14ac:dyDescent="0.2">
      <c r="A768" s="62" t="s">
        <v>1610</v>
      </c>
      <c r="B768" s="9" t="s">
        <v>1961</v>
      </c>
      <c r="C768" s="1">
        <f t="shared" si="251"/>
        <v>718</v>
      </c>
      <c r="D768" s="7">
        <f t="shared" si="245"/>
        <v>1</v>
      </c>
      <c r="E768" s="7">
        <f t="shared" si="246"/>
        <v>2</v>
      </c>
      <c r="F768" s="7">
        <f t="shared" si="247"/>
        <v>0</v>
      </c>
      <c r="G768" s="1">
        <f t="shared" si="248"/>
        <v>70</v>
      </c>
      <c r="H768" s="2">
        <f t="shared" si="249"/>
        <v>9.7493036211699163E-2</v>
      </c>
      <c r="I768" s="8"/>
      <c r="J768" s="2">
        <f t="shared" si="255"/>
        <v>0.54874651810584962</v>
      </c>
      <c r="K768" s="2">
        <f t="shared" si="256"/>
        <v>0.45125348189415043</v>
      </c>
      <c r="L768" s="2">
        <f t="shared" si="257"/>
        <v>0</v>
      </c>
      <c r="M768" s="2">
        <f t="shared" si="258"/>
        <v>-5.5511151231257827E-17</v>
      </c>
      <c r="N768" s="1">
        <v>394</v>
      </c>
      <c r="O768" s="1">
        <v>324</v>
      </c>
      <c r="W768" s="1">
        <v>0</v>
      </c>
      <c r="AG768" t="str">
        <f t="shared" si="252"/>
        <v>Chilmark</v>
      </c>
      <c r="AH768" t="s">
        <v>2557</v>
      </c>
      <c r="AI768">
        <v>9</v>
      </c>
      <c r="AK768" s="99">
        <v>25</v>
      </c>
      <c r="AL768" s="97">
        <v>7</v>
      </c>
      <c r="AM768" s="97">
        <v>5</v>
      </c>
      <c r="AN768" s="96">
        <v>13800</v>
      </c>
      <c r="AO768" s="96">
        <f t="shared" si="254"/>
        <v>25007</v>
      </c>
      <c r="AP768" t="s">
        <v>1274</v>
      </c>
      <c r="AQ768">
        <f t="shared" si="253"/>
        <v>2513800</v>
      </c>
    </row>
    <row r="769" spans="1:43" hidden="1" outlineLevel="1" x14ac:dyDescent="0.2">
      <c r="A769" s="62" t="s">
        <v>2082</v>
      </c>
      <c r="B769" s="9" t="s">
        <v>1961</v>
      </c>
      <c r="C769" s="1">
        <f t="shared" si="251"/>
        <v>696</v>
      </c>
      <c r="D769" s="7">
        <f t="shared" si="245"/>
        <v>2</v>
      </c>
      <c r="E769" s="7">
        <f t="shared" si="246"/>
        <v>1</v>
      </c>
      <c r="F769" s="7">
        <f t="shared" si="247"/>
        <v>0</v>
      </c>
      <c r="G769" s="1">
        <f t="shared" si="248"/>
        <v>196</v>
      </c>
      <c r="H769" s="2">
        <f t="shared" si="249"/>
        <v>0.28160919540229884</v>
      </c>
      <c r="I769" s="8"/>
      <c r="J769" s="2">
        <f t="shared" si="255"/>
        <v>0.35919540229885055</v>
      </c>
      <c r="K769" s="2">
        <f t="shared" si="256"/>
        <v>0.64080459770114939</v>
      </c>
      <c r="L769" s="2">
        <f t="shared" si="257"/>
        <v>0</v>
      </c>
      <c r="M769" s="2">
        <f t="shared" si="258"/>
        <v>0</v>
      </c>
      <c r="N769" s="1">
        <v>250</v>
      </c>
      <c r="O769" s="1">
        <v>446</v>
      </c>
      <c r="W769" s="1">
        <v>0</v>
      </c>
      <c r="AG769" t="str">
        <f t="shared" si="252"/>
        <v>Clarksburg</v>
      </c>
      <c r="AH769" t="s">
        <v>12</v>
      </c>
      <c r="AI769">
        <v>1</v>
      </c>
      <c r="AK769" s="99">
        <v>25</v>
      </c>
      <c r="AL769" s="97">
        <v>3</v>
      </c>
      <c r="AM769" s="97">
        <v>25</v>
      </c>
      <c r="AN769" s="96">
        <v>14010</v>
      </c>
      <c r="AO769" s="96">
        <f t="shared" si="254"/>
        <v>25003</v>
      </c>
      <c r="AP769" t="s">
        <v>1274</v>
      </c>
      <c r="AQ769">
        <f t="shared" si="253"/>
        <v>2514010</v>
      </c>
    </row>
    <row r="770" spans="1:43" hidden="1" outlineLevel="1" x14ac:dyDescent="0.2">
      <c r="A770" s="62" t="s">
        <v>642</v>
      </c>
      <c r="B770" s="9" t="s">
        <v>1961</v>
      </c>
      <c r="C770" s="1">
        <f t="shared" si="251"/>
        <v>5467</v>
      </c>
      <c r="D770" s="7">
        <f t="shared" si="245"/>
        <v>2</v>
      </c>
      <c r="E770" s="7">
        <f t="shared" si="246"/>
        <v>1</v>
      </c>
      <c r="F770" s="7">
        <f t="shared" si="247"/>
        <v>0</v>
      </c>
      <c r="G770" s="1">
        <f t="shared" si="248"/>
        <v>2617</v>
      </c>
      <c r="H770" s="2">
        <f t="shared" si="249"/>
        <v>0.47869032376074627</v>
      </c>
      <c r="I770" s="8"/>
      <c r="J770" s="2">
        <f t="shared" si="255"/>
        <v>0.2586427656850192</v>
      </c>
      <c r="K770" s="2">
        <f t="shared" si="256"/>
        <v>0.73733308944576548</v>
      </c>
      <c r="L770" s="2">
        <f t="shared" si="257"/>
        <v>0</v>
      </c>
      <c r="M770" s="2">
        <f t="shared" si="258"/>
        <v>4.0241448692153181E-3</v>
      </c>
      <c r="N770" s="1">
        <v>1414</v>
      </c>
      <c r="O770" s="1">
        <v>4031</v>
      </c>
      <c r="W770" s="1">
        <v>22</v>
      </c>
      <c r="AG770" t="str">
        <f t="shared" si="252"/>
        <v>Clinton</v>
      </c>
      <c r="AH770" s="9" t="s">
        <v>1874</v>
      </c>
      <c r="AI770">
        <v>3</v>
      </c>
      <c r="AK770" s="99">
        <v>25</v>
      </c>
      <c r="AL770" s="97">
        <v>27</v>
      </c>
      <c r="AM770" s="97">
        <v>55</v>
      </c>
      <c r="AN770" s="96">
        <v>14395</v>
      </c>
      <c r="AO770" s="96">
        <f t="shared" si="254"/>
        <v>25027</v>
      </c>
      <c r="AP770" t="s">
        <v>1274</v>
      </c>
      <c r="AQ770">
        <f t="shared" si="253"/>
        <v>2514395</v>
      </c>
    </row>
    <row r="771" spans="1:43" hidden="1" outlineLevel="1" x14ac:dyDescent="0.2">
      <c r="A771" s="62" t="s">
        <v>2023</v>
      </c>
      <c r="B771" s="9" t="s">
        <v>1961</v>
      </c>
      <c r="C771" s="1">
        <f t="shared" si="251"/>
        <v>4373</v>
      </c>
      <c r="D771" s="7">
        <f t="shared" ref="D771:D833" si="259">RANK(N771,(N771:AE771))</f>
        <v>2</v>
      </c>
      <c r="E771" s="7">
        <f t="shared" ref="E771:E833" si="260">RANK(O771,(N771:AE771))</f>
        <v>1</v>
      </c>
      <c r="F771" s="7">
        <f t="shared" ref="F771:F833" si="261">IF(P771&gt;0,RANK(P771,(N771:AE771)),0)</f>
        <v>0</v>
      </c>
      <c r="G771" s="1">
        <f t="shared" ref="G771:G833" si="262">MAX(N771:P771)-LARGE(N771:P771,2)</f>
        <v>2353</v>
      </c>
      <c r="H771" s="2">
        <f t="shared" ref="H771:H833" si="263">G771/C771</f>
        <v>0.53807454836496682</v>
      </c>
      <c r="I771" s="8"/>
      <c r="J771" s="2">
        <f t="shared" si="255"/>
        <v>0.22981934598673678</v>
      </c>
      <c r="K771" s="2">
        <f t="shared" si="256"/>
        <v>0.76789389435170363</v>
      </c>
      <c r="L771" s="2">
        <f t="shared" si="257"/>
        <v>0</v>
      </c>
      <c r="M771" s="2">
        <f t="shared" si="258"/>
        <v>2.2867596615595565E-3</v>
      </c>
      <c r="N771" s="1">
        <v>1005</v>
      </c>
      <c r="O771" s="1">
        <v>3358</v>
      </c>
      <c r="W771" s="1">
        <v>10</v>
      </c>
      <c r="AG771" t="str">
        <f t="shared" si="252"/>
        <v>Cohasset</v>
      </c>
      <c r="AH771" t="s">
        <v>1044</v>
      </c>
      <c r="AI771">
        <v>8</v>
      </c>
      <c r="AK771" s="99">
        <v>25</v>
      </c>
      <c r="AL771" s="97">
        <v>21</v>
      </c>
      <c r="AM771" s="97">
        <v>30</v>
      </c>
      <c r="AN771" s="96">
        <v>14640</v>
      </c>
      <c r="AO771" s="96">
        <f t="shared" si="254"/>
        <v>25021</v>
      </c>
      <c r="AP771" t="s">
        <v>1274</v>
      </c>
      <c r="AQ771">
        <f t="shared" si="253"/>
        <v>2514640</v>
      </c>
    </row>
    <row r="772" spans="1:43" hidden="1" outlineLevel="1" x14ac:dyDescent="0.2">
      <c r="A772" s="62" t="s">
        <v>485</v>
      </c>
      <c r="B772" s="9" t="s">
        <v>1961</v>
      </c>
      <c r="C772" s="1">
        <f t="shared" si="251"/>
        <v>735</v>
      </c>
      <c r="D772" s="7">
        <f t="shared" si="259"/>
        <v>2</v>
      </c>
      <c r="E772" s="7">
        <f t="shared" si="260"/>
        <v>1</v>
      </c>
      <c r="F772" s="7">
        <f t="shared" si="261"/>
        <v>0</v>
      </c>
      <c r="G772" s="1">
        <f t="shared" si="262"/>
        <v>111</v>
      </c>
      <c r="H772" s="2">
        <f t="shared" si="263"/>
        <v>0.15102040816326531</v>
      </c>
      <c r="I772" s="8"/>
      <c r="J772" s="2">
        <f t="shared" si="255"/>
        <v>0.42448979591836733</v>
      </c>
      <c r="K772" s="2">
        <f t="shared" si="256"/>
        <v>0.57551020408163267</v>
      </c>
      <c r="L772" s="2">
        <f t="shared" si="257"/>
        <v>0</v>
      </c>
      <c r="M772" s="2">
        <f t="shared" si="258"/>
        <v>0</v>
      </c>
      <c r="N772" s="1">
        <v>312</v>
      </c>
      <c r="O772" s="1">
        <v>423</v>
      </c>
      <c r="W772" s="1">
        <v>0</v>
      </c>
      <c r="AG772" t="str">
        <f t="shared" si="252"/>
        <v>Colrain</v>
      </c>
      <c r="AH772" t="s">
        <v>1440</v>
      </c>
      <c r="AI772">
        <v>1</v>
      </c>
      <c r="AK772" s="99">
        <v>25</v>
      </c>
      <c r="AL772" s="97">
        <v>11</v>
      </c>
      <c r="AM772" s="97">
        <v>25</v>
      </c>
      <c r="AN772" s="96">
        <v>14885</v>
      </c>
      <c r="AO772" s="96">
        <f t="shared" si="254"/>
        <v>25011</v>
      </c>
      <c r="AP772" t="s">
        <v>1274</v>
      </c>
      <c r="AQ772">
        <f t="shared" si="253"/>
        <v>2514885</v>
      </c>
    </row>
    <row r="773" spans="1:43" hidden="1" outlineLevel="1" x14ac:dyDescent="0.2">
      <c r="A773" s="62" t="s">
        <v>2323</v>
      </c>
      <c r="B773" s="9" t="s">
        <v>1961</v>
      </c>
      <c r="C773" s="1">
        <f t="shared" si="251"/>
        <v>9963</v>
      </c>
      <c r="D773" s="7">
        <f t="shared" si="259"/>
        <v>2</v>
      </c>
      <c r="E773" s="7">
        <f t="shared" si="260"/>
        <v>1</v>
      </c>
      <c r="F773" s="7">
        <f t="shared" si="261"/>
        <v>0</v>
      </c>
      <c r="G773" s="1">
        <f t="shared" si="262"/>
        <v>2435</v>
      </c>
      <c r="H773" s="2">
        <f t="shared" si="263"/>
        <v>0.2444042958948108</v>
      </c>
      <c r="I773" s="8"/>
      <c r="J773" s="2">
        <f t="shared" si="255"/>
        <v>0.37719562380808991</v>
      </c>
      <c r="K773" s="2">
        <f t="shared" si="256"/>
        <v>0.62159991970290074</v>
      </c>
      <c r="L773" s="2">
        <f t="shared" si="257"/>
        <v>0</v>
      </c>
      <c r="M773" s="2">
        <f t="shared" si="258"/>
        <v>1.2044564890093534E-3</v>
      </c>
      <c r="N773" s="1">
        <v>3758</v>
      </c>
      <c r="O773" s="1">
        <v>6193</v>
      </c>
      <c r="W773" s="1">
        <v>12</v>
      </c>
      <c r="AG773" t="str">
        <f t="shared" si="252"/>
        <v>Concord</v>
      </c>
      <c r="AH773" t="s">
        <v>164</v>
      </c>
      <c r="AI773">
        <v>3</v>
      </c>
      <c r="AK773" s="99">
        <v>25</v>
      </c>
      <c r="AL773" s="97">
        <v>17</v>
      </c>
      <c r="AM773" s="97">
        <v>70</v>
      </c>
      <c r="AN773" s="96">
        <v>15060</v>
      </c>
      <c r="AO773" s="96">
        <f t="shared" si="254"/>
        <v>25017</v>
      </c>
      <c r="AP773" t="s">
        <v>1274</v>
      </c>
      <c r="AQ773">
        <f t="shared" si="253"/>
        <v>2515060</v>
      </c>
    </row>
    <row r="774" spans="1:43" hidden="1" outlineLevel="1" x14ac:dyDescent="0.2">
      <c r="A774" s="62" t="s">
        <v>2172</v>
      </c>
      <c r="B774" s="9" t="s">
        <v>1961</v>
      </c>
      <c r="C774" s="1">
        <f t="shared" si="251"/>
        <v>1091</v>
      </c>
      <c r="D774" s="7">
        <f t="shared" si="259"/>
        <v>2</v>
      </c>
      <c r="E774" s="7">
        <f t="shared" si="260"/>
        <v>1</v>
      </c>
      <c r="F774" s="7">
        <f t="shared" si="261"/>
        <v>0</v>
      </c>
      <c r="G774" s="1">
        <f t="shared" si="262"/>
        <v>57</v>
      </c>
      <c r="H774" s="2">
        <f t="shared" si="263"/>
        <v>5.2245646196150318E-2</v>
      </c>
      <c r="I774" s="8"/>
      <c r="J774" s="2">
        <f t="shared" si="255"/>
        <v>0.47387717690192482</v>
      </c>
      <c r="K774" s="2">
        <f t="shared" si="256"/>
        <v>0.52612282309807512</v>
      </c>
      <c r="L774" s="2">
        <f t="shared" si="257"/>
        <v>0</v>
      </c>
      <c r="M774" s="2">
        <f t="shared" si="258"/>
        <v>1.1102230246251565E-16</v>
      </c>
      <c r="N774" s="1">
        <v>517</v>
      </c>
      <c r="O774" s="1">
        <v>574</v>
      </c>
      <c r="W774" s="1">
        <v>0</v>
      </c>
      <c r="AG774" t="str">
        <f t="shared" si="252"/>
        <v>Conway</v>
      </c>
      <c r="AH774" t="s">
        <v>1440</v>
      </c>
      <c r="AI774">
        <v>1</v>
      </c>
      <c r="AK774" s="99">
        <v>25</v>
      </c>
      <c r="AL774" s="97">
        <v>11</v>
      </c>
      <c r="AM774" s="97">
        <v>30</v>
      </c>
      <c r="AN774" s="96">
        <v>15200</v>
      </c>
      <c r="AO774" s="96">
        <f t="shared" si="254"/>
        <v>25011</v>
      </c>
      <c r="AP774" t="s">
        <v>1274</v>
      </c>
      <c r="AQ774">
        <f t="shared" si="253"/>
        <v>2515200</v>
      </c>
    </row>
    <row r="775" spans="1:43" hidden="1" outlineLevel="1" x14ac:dyDescent="0.2">
      <c r="A775" s="62" t="s">
        <v>796</v>
      </c>
      <c r="B775" s="9" t="s">
        <v>1961</v>
      </c>
      <c r="C775" s="1">
        <f t="shared" si="251"/>
        <v>479</v>
      </c>
      <c r="D775" s="7">
        <f t="shared" si="259"/>
        <v>2</v>
      </c>
      <c r="E775" s="7">
        <f t="shared" si="260"/>
        <v>1</v>
      </c>
      <c r="F775" s="7">
        <f t="shared" si="261"/>
        <v>0</v>
      </c>
      <c r="G775" s="1">
        <f t="shared" si="262"/>
        <v>7</v>
      </c>
      <c r="H775" s="2">
        <f t="shared" si="263"/>
        <v>1.4613778705636743E-2</v>
      </c>
      <c r="I775" s="8"/>
      <c r="J775" s="2">
        <f t="shared" si="255"/>
        <v>0.49269311064718163</v>
      </c>
      <c r="K775" s="2">
        <f t="shared" si="256"/>
        <v>0.50730688935281842</v>
      </c>
      <c r="L775" s="2">
        <f t="shared" si="257"/>
        <v>0</v>
      </c>
      <c r="M775" s="2">
        <f t="shared" si="258"/>
        <v>-1.1102230246251565E-16</v>
      </c>
      <c r="N775" s="1">
        <v>236</v>
      </c>
      <c r="O775" s="1">
        <v>243</v>
      </c>
      <c r="W775" s="1">
        <v>0</v>
      </c>
      <c r="AG775" t="str">
        <f t="shared" si="252"/>
        <v>Cummington</v>
      </c>
      <c r="AH775" t="s">
        <v>1386</v>
      </c>
      <c r="AI775">
        <v>1</v>
      </c>
      <c r="AK775" s="99">
        <v>25</v>
      </c>
      <c r="AL775" s="97">
        <v>15</v>
      </c>
      <c r="AM775" s="97">
        <v>20</v>
      </c>
      <c r="AN775" s="96">
        <v>16040</v>
      </c>
      <c r="AO775" s="96">
        <f t="shared" si="254"/>
        <v>25015</v>
      </c>
      <c r="AP775" t="s">
        <v>1274</v>
      </c>
      <c r="AQ775">
        <f t="shared" si="253"/>
        <v>2516040</v>
      </c>
    </row>
    <row r="776" spans="1:43" hidden="1" outlineLevel="1" x14ac:dyDescent="0.2">
      <c r="A776" s="62" t="s">
        <v>797</v>
      </c>
      <c r="B776" s="9" t="s">
        <v>1961</v>
      </c>
      <c r="C776" s="1">
        <f t="shared" si="251"/>
        <v>2858</v>
      </c>
      <c r="D776" s="7">
        <f t="shared" si="259"/>
        <v>2</v>
      </c>
      <c r="E776" s="7">
        <f t="shared" si="260"/>
        <v>1</v>
      </c>
      <c r="F776" s="7">
        <f t="shared" si="261"/>
        <v>0</v>
      </c>
      <c r="G776" s="1">
        <f t="shared" si="262"/>
        <v>665</v>
      </c>
      <c r="H776" s="2">
        <f t="shared" si="263"/>
        <v>0.23268019594121764</v>
      </c>
      <c r="I776" s="8"/>
      <c r="J776" s="2">
        <f t="shared" si="255"/>
        <v>0.38243526941917427</v>
      </c>
      <c r="K776" s="2">
        <f t="shared" si="256"/>
        <v>0.61511546536039186</v>
      </c>
      <c r="L776" s="2">
        <f t="shared" si="257"/>
        <v>0</v>
      </c>
      <c r="M776" s="2">
        <f t="shared" si="258"/>
        <v>2.4492652204338716E-3</v>
      </c>
      <c r="N776" s="1">
        <v>1093</v>
      </c>
      <c r="O776" s="1">
        <v>1758</v>
      </c>
      <c r="W776" s="1">
        <v>7</v>
      </c>
      <c r="AG776" t="str">
        <f t="shared" si="252"/>
        <v>Dalton</v>
      </c>
      <c r="AH776" t="s">
        <v>12</v>
      </c>
      <c r="AI776">
        <v>1</v>
      </c>
      <c r="AK776" s="99">
        <v>25</v>
      </c>
      <c r="AL776" s="97">
        <v>3</v>
      </c>
      <c r="AM776" s="97">
        <v>30</v>
      </c>
      <c r="AN776" s="96">
        <v>16180</v>
      </c>
      <c r="AO776" s="96">
        <f t="shared" si="254"/>
        <v>25003</v>
      </c>
      <c r="AP776" t="s">
        <v>1274</v>
      </c>
      <c r="AQ776">
        <f t="shared" si="253"/>
        <v>2516180</v>
      </c>
    </row>
    <row r="777" spans="1:43" hidden="1" outlineLevel="1" x14ac:dyDescent="0.2">
      <c r="A777" s="62" t="s">
        <v>74</v>
      </c>
      <c r="B777" s="9" t="s">
        <v>1961</v>
      </c>
      <c r="C777" s="1">
        <f t="shared" si="251"/>
        <v>12259</v>
      </c>
      <c r="D777" s="7">
        <f t="shared" si="259"/>
        <v>2</v>
      </c>
      <c r="E777" s="7">
        <f t="shared" si="260"/>
        <v>1</v>
      </c>
      <c r="F777" s="7">
        <f t="shared" si="261"/>
        <v>0</v>
      </c>
      <c r="G777" s="1">
        <f t="shared" si="262"/>
        <v>7055</v>
      </c>
      <c r="H777" s="2">
        <f t="shared" si="263"/>
        <v>0.57549555428664656</v>
      </c>
      <c r="I777" s="8"/>
      <c r="J777" s="2">
        <f t="shared" si="255"/>
        <v>0.20939717758381599</v>
      </c>
      <c r="K777" s="2">
        <f t="shared" si="256"/>
        <v>0.78489273187046249</v>
      </c>
      <c r="L777" s="2">
        <f t="shared" si="257"/>
        <v>0</v>
      </c>
      <c r="M777" s="2">
        <f t="shared" si="258"/>
        <v>5.71009054572158E-3</v>
      </c>
      <c r="N777" s="1">
        <v>2567</v>
      </c>
      <c r="O777" s="1">
        <v>9622</v>
      </c>
      <c r="W777" s="1">
        <v>70</v>
      </c>
      <c r="AG777" t="str">
        <f t="shared" si="252"/>
        <v>Danvers</v>
      </c>
      <c r="AH777" t="s">
        <v>728</v>
      </c>
      <c r="AI777">
        <v>6</v>
      </c>
      <c r="AK777" s="99">
        <v>25</v>
      </c>
      <c r="AL777" s="97">
        <v>9</v>
      </c>
      <c r="AM777" s="97">
        <v>25</v>
      </c>
      <c r="AN777" s="96">
        <v>16250</v>
      </c>
      <c r="AO777" s="96">
        <f t="shared" si="254"/>
        <v>25009</v>
      </c>
      <c r="AP777" t="s">
        <v>1274</v>
      </c>
      <c r="AQ777">
        <f t="shared" si="253"/>
        <v>2516250</v>
      </c>
    </row>
    <row r="778" spans="1:43" hidden="1" outlineLevel="1" x14ac:dyDescent="0.2">
      <c r="A778" s="62" t="s">
        <v>2042</v>
      </c>
      <c r="B778" s="9" t="s">
        <v>1961</v>
      </c>
      <c r="C778" s="1">
        <f t="shared" si="251"/>
        <v>12539</v>
      </c>
      <c r="D778" s="7">
        <f t="shared" si="259"/>
        <v>2</v>
      </c>
      <c r="E778" s="7">
        <f t="shared" si="260"/>
        <v>1</v>
      </c>
      <c r="F778" s="7">
        <f t="shared" si="261"/>
        <v>0</v>
      </c>
      <c r="G778" s="1">
        <f t="shared" si="262"/>
        <v>5018</v>
      </c>
      <c r="H778" s="2">
        <f t="shared" si="263"/>
        <v>0.40019140282319166</v>
      </c>
      <c r="I778" s="8"/>
      <c r="J778" s="2">
        <f t="shared" si="255"/>
        <v>0.29890740888428102</v>
      </c>
      <c r="K778" s="2">
        <f t="shared" si="256"/>
        <v>0.69909881170747268</v>
      </c>
      <c r="L778" s="2">
        <f t="shared" si="257"/>
        <v>0</v>
      </c>
      <c r="M778" s="2">
        <f t="shared" si="258"/>
        <v>1.993779408246299E-3</v>
      </c>
      <c r="N778" s="1">
        <v>3748</v>
      </c>
      <c r="O778" s="1">
        <v>8766</v>
      </c>
      <c r="W778" s="1">
        <v>25</v>
      </c>
      <c r="AG778" t="str">
        <f t="shared" si="252"/>
        <v>Dartmouth</v>
      </c>
      <c r="AH778" t="s">
        <v>1827</v>
      </c>
      <c r="AI778">
        <v>9</v>
      </c>
      <c r="AK778" s="99">
        <v>25</v>
      </c>
      <c r="AL778" s="97">
        <v>5</v>
      </c>
      <c r="AM778" s="97">
        <v>20</v>
      </c>
      <c r="AN778" s="96">
        <v>16425</v>
      </c>
      <c r="AO778" s="96">
        <f t="shared" si="254"/>
        <v>25005</v>
      </c>
      <c r="AP778" t="s">
        <v>1274</v>
      </c>
      <c r="AQ778">
        <f t="shared" si="253"/>
        <v>2516425</v>
      </c>
    </row>
    <row r="779" spans="1:43" hidden="1" outlineLevel="1" x14ac:dyDescent="0.2">
      <c r="A779" s="62" t="s">
        <v>1170</v>
      </c>
      <c r="B779" s="9" t="s">
        <v>1961</v>
      </c>
      <c r="C779" s="1">
        <f t="shared" si="251"/>
        <v>12018</v>
      </c>
      <c r="D779" s="7">
        <f t="shared" si="259"/>
        <v>2</v>
      </c>
      <c r="E779" s="7">
        <f t="shared" si="260"/>
        <v>1</v>
      </c>
      <c r="F779" s="7">
        <f t="shared" si="261"/>
        <v>0</v>
      </c>
      <c r="G779" s="1">
        <f t="shared" si="262"/>
        <v>4553</v>
      </c>
      <c r="H779" s="2">
        <f t="shared" si="263"/>
        <v>0.37884839407555332</v>
      </c>
      <c r="I779" s="8"/>
      <c r="J779" s="2">
        <f t="shared" si="255"/>
        <v>0.3087868197703445</v>
      </c>
      <c r="K779" s="2">
        <f t="shared" si="256"/>
        <v>0.68763521384589787</v>
      </c>
      <c r="L779" s="2">
        <f t="shared" si="257"/>
        <v>0</v>
      </c>
      <c r="M779" s="2">
        <f t="shared" si="258"/>
        <v>3.5779663837576248E-3</v>
      </c>
      <c r="N779" s="1">
        <v>3711</v>
      </c>
      <c r="O779" s="1">
        <v>8264</v>
      </c>
      <c r="W779" s="1">
        <v>43</v>
      </c>
      <c r="AG779" t="str">
        <f t="shared" si="252"/>
        <v>Dedham</v>
      </c>
      <c r="AH779" t="s">
        <v>1044</v>
      </c>
      <c r="AI779">
        <v>8</v>
      </c>
      <c r="AK779" s="99">
        <v>25</v>
      </c>
      <c r="AL779" s="97">
        <v>21</v>
      </c>
      <c r="AM779" s="97">
        <v>35</v>
      </c>
      <c r="AN779" s="96">
        <v>16495</v>
      </c>
      <c r="AO779" s="96">
        <f t="shared" si="254"/>
        <v>25021</v>
      </c>
      <c r="AP779" t="s">
        <v>1274</v>
      </c>
      <c r="AQ779">
        <f t="shared" si="253"/>
        <v>2516495</v>
      </c>
    </row>
    <row r="780" spans="1:43" hidden="1" outlineLevel="1" x14ac:dyDescent="0.2">
      <c r="A780" s="62" t="s">
        <v>1434</v>
      </c>
      <c r="B780" s="9" t="s">
        <v>1961</v>
      </c>
      <c r="C780" s="1">
        <f t="shared" si="251"/>
        <v>2619</v>
      </c>
      <c r="D780" s="7">
        <f t="shared" si="259"/>
        <v>2</v>
      </c>
      <c r="E780" s="7">
        <f t="shared" si="260"/>
        <v>1</v>
      </c>
      <c r="F780" s="7">
        <f t="shared" si="261"/>
        <v>0</v>
      </c>
      <c r="G780" s="1">
        <f t="shared" si="262"/>
        <v>531</v>
      </c>
      <c r="H780" s="2">
        <f t="shared" si="263"/>
        <v>0.20274914089347079</v>
      </c>
      <c r="I780" s="8"/>
      <c r="J780" s="2">
        <f t="shared" si="255"/>
        <v>0.39786177930507827</v>
      </c>
      <c r="K780" s="2">
        <f t="shared" si="256"/>
        <v>0.60061092019854911</v>
      </c>
      <c r="L780" s="2">
        <f t="shared" si="257"/>
        <v>0</v>
      </c>
      <c r="M780" s="2">
        <f t="shared" si="258"/>
        <v>1.5273004963726189E-3</v>
      </c>
      <c r="N780" s="1">
        <v>1042</v>
      </c>
      <c r="O780" s="1">
        <v>1573</v>
      </c>
      <c r="W780" s="1">
        <v>4</v>
      </c>
      <c r="AG780" t="str">
        <f t="shared" si="252"/>
        <v>Deerfield</v>
      </c>
      <c r="AH780" t="s">
        <v>1440</v>
      </c>
      <c r="AI780">
        <v>2</v>
      </c>
      <c r="AK780" s="99">
        <v>25</v>
      </c>
      <c r="AL780" s="97">
        <v>11</v>
      </c>
      <c r="AM780" s="97">
        <v>35</v>
      </c>
      <c r="AN780" s="96">
        <v>16670</v>
      </c>
      <c r="AO780" s="96">
        <f t="shared" si="254"/>
        <v>25011</v>
      </c>
      <c r="AP780" t="s">
        <v>1274</v>
      </c>
      <c r="AQ780">
        <f t="shared" si="253"/>
        <v>2516670</v>
      </c>
    </row>
    <row r="781" spans="1:43" hidden="1" outlineLevel="1" x14ac:dyDescent="0.2">
      <c r="A781" s="62" t="s">
        <v>1435</v>
      </c>
      <c r="B781" s="9" t="s">
        <v>1961</v>
      </c>
      <c r="C781" s="1">
        <f t="shared" si="251"/>
        <v>8128</v>
      </c>
      <c r="D781" s="7">
        <f t="shared" si="259"/>
        <v>2</v>
      </c>
      <c r="E781" s="7">
        <f t="shared" si="260"/>
        <v>1</v>
      </c>
      <c r="F781" s="7">
        <f t="shared" si="261"/>
        <v>0</v>
      </c>
      <c r="G781" s="1">
        <f t="shared" si="262"/>
        <v>4449</v>
      </c>
      <c r="H781" s="2">
        <f t="shared" si="263"/>
        <v>0.54736712598425197</v>
      </c>
      <c r="I781" s="8"/>
      <c r="J781" s="2">
        <f t="shared" si="255"/>
        <v>0.22527066929133857</v>
      </c>
      <c r="K781" s="2">
        <f t="shared" si="256"/>
        <v>0.77263779527559051</v>
      </c>
      <c r="L781" s="2">
        <f t="shared" si="257"/>
        <v>0</v>
      </c>
      <c r="M781" s="2">
        <f t="shared" si="258"/>
        <v>2.0915354330709457E-3</v>
      </c>
      <c r="N781" s="1">
        <v>1831</v>
      </c>
      <c r="O781" s="1">
        <v>6280</v>
      </c>
      <c r="W781" s="1">
        <v>17</v>
      </c>
      <c r="AG781" t="str">
        <f t="shared" si="252"/>
        <v>Dennis</v>
      </c>
      <c r="AH781" t="s">
        <v>19</v>
      </c>
      <c r="AI781">
        <v>9</v>
      </c>
      <c r="AK781" s="99">
        <v>25</v>
      </c>
      <c r="AL781" s="97">
        <v>1</v>
      </c>
      <c r="AM781" s="97">
        <v>25</v>
      </c>
      <c r="AN781" s="96">
        <v>16775</v>
      </c>
      <c r="AO781" s="96">
        <f t="shared" si="254"/>
        <v>25001</v>
      </c>
      <c r="AP781" t="s">
        <v>1274</v>
      </c>
      <c r="AQ781">
        <f t="shared" si="253"/>
        <v>2516775</v>
      </c>
    </row>
    <row r="782" spans="1:43" hidden="1" outlineLevel="1" x14ac:dyDescent="0.2">
      <c r="A782" s="62" t="s">
        <v>1436</v>
      </c>
      <c r="B782" s="9" t="s">
        <v>1961</v>
      </c>
      <c r="C782" s="1">
        <f t="shared" ref="C782:C844" si="264">SUM(N782:AE782)</f>
        <v>3181</v>
      </c>
      <c r="D782" s="7">
        <f t="shared" si="259"/>
        <v>2</v>
      </c>
      <c r="E782" s="7">
        <f t="shared" si="260"/>
        <v>1</v>
      </c>
      <c r="F782" s="7">
        <f t="shared" si="261"/>
        <v>0</v>
      </c>
      <c r="G782" s="1">
        <f t="shared" si="262"/>
        <v>1809</v>
      </c>
      <c r="H782" s="2">
        <f t="shared" si="263"/>
        <v>0.56868909148066649</v>
      </c>
      <c r="I782" s="8"/>
      <c r="J782" s="2">
        <f t="shared" si="255"/>
        <v>0.21502672115686891</v>
      </c>
      <c r="K782" s="2">
        <f t="shared" si="256"/>
        <v>0.78371581263753531</v>
      </c>
      <c r="L782" s="2">
        <f t="shared" si="257"/>
        <v>0</v>
      </c>
      <c r="M782" s="2">
        <f t="shared" si="258"/>
        <v>1.2574662055957475E-3</v>
      </c>
      <c r="N782" s="1">
        <v>684</v>
      </c>
      <c r="O782" s="1">
        <v>2493</v>
      </c>
      <c r="W782" s="1">
        <v>4</v>
      </c>
      <c r="AG782" t="str">
        <f t="shared" si="252"/>
        <v>Dighton</v>
      </c>
      <c r="AH782" t="s">
        <v>1827</v>
      </c>
      <c r="AI782">
        <v>4</v>
      </c>
      <c r="AK782" s="99">
        <v>25</v>
      </c>
      <c r="AL782" s="97">
        <v>5</v>
      </c>
      <c r="AM782" s="97">
        <v>25</v>
      </c>
      <c r="AN782" s="96">
        <v>16950</v>
      </c>
      <c r="AO782" s="96">
        <f t="shared" si="254"/>
        <v>25005</v>
      </c>
      <c r="AP782" t="s">
        <v>1274</v>
      </c>
      <c r="AQ782">
        <f t="shared" si="253"/>
        <v>2516950</v>
      </c>
    </row>
    <row r="783" spans="1:43" hidden="1" outlineLevel="1" x14ac:dyDescent="0.2">
      <c r="A783" s="62" t="s">
        <v>435</v>
      </c>
      <c r="B783" s="9" t="s">
        <v>1961</v>
      </c>
      <c r="C783" s="1">
        <f t="shared" si="264"/>
        <v>3863</v>
      </c>
      <c r="D783" s="7">
        <f t="shared" si="259"/>
        <v>2</v>
      </c>
      <c r="E783" s="7">
        <f t="shared" si="260"/>
        <v>1</v>
      </c>
      <c r="F783" s="7">
        <f t="shared" si="261"/>
        <v>0</v>
      </c>
      <c r="G783" s="1">
        <f t="shared" si="262"/>
        <v>2561</v>
      </c>
      <c r="H783" s="2">
        <f t="shared" si="263"/>
        <v>0.66295625161791349</v>
      </c>
      <c r="I783" s="8"/>
      <c r="J783" s="2">
        <f t="shared" si="255"/>
        <v>0.16800414185865908</v>
      </c>
      <c r="K783" s="2">
        <f t="shared" si="256"/>
        <v>0.83096039347657258</v>
      </c>
      <c r="L783" s="2">
        <f t="shared" si="257"/>
        <v>0</v>
      </c>
      <c r="M783" s="2">
        <f t="shared" si="258"/>
        <v>1.0354646647683374E-3</v>
      </c>
      <c r="N783" s="1">
        <v>649</v>
      </c>
      <c r="O783" s="1">
        <v>3210</v>
      </c>
      <c r="W783" s="1">
        <v>4</v>
      </c>
      <c r="AG783" t="str">
        <f t="shared" ref="AG783:AG845" si="265">A783</f>
        <v>Douglas</v>
      </c>
      <c r="AH783" s="9" t="s">
        <v>1874</v>
      </c>
      <c r="AI783">
        <v>2</v>
      </c>
      <c r="AK783" s="99">
        <v>25</v>
      </c>
      <c r="AL783" s="97">
        <v>27</v>
      </c>
      <c r="AM783" s="97">
        <v>60</v>
      </c>
      <c r="AN783" s="96">
        <v>17300</v>
      </c>
      <c r="AO783" s="96">
        <f t="shared" si="254"/>
        <v>25027</v>
      </c>
      <c r="AP783" t="s">
        <v>1274</v>
      </c>
      <c r="AQ783">
        <f t="shared" ref="AQ783:AQ845" si="266">AK783*100000+AN783</f>
        <v>2517300</v>
      </c>
    </row>
    <row r="784" spans="1:43" hidden="1" outlineLevel="1" x14ac:dyDescent="0.2">
      <c r="A784" s="62" t="s">
        <v>2313</v>
      </c>
      <c r="B784" s="9" t="s">
        <v>1961</v>
      </c>
      <c r="C784" s="1">
        <f t="shared" si="264"/>
        <v>3063</v>
      </c>
      <c r="D784" s="7">
        <f t="shared" si="259"/>
        <v>2</v>
      </c>
      <c r="E784" s="7">
        <f t="shared" si="260"/>
        <v>1</v>
      </c>
      <c r="F784" s="7">
        <f t="shared" si="261"/>
        <v>0</v>
      </c>
      <c r="G784" s="1">
        <f t="shared" si="262"/>
        <v>1609</v>
      </c>
      <c r="H784" s="2">
        <f t="shared" si="263"/>
        <v>0.52530199151158996</v>
      </c>
      <c r="I784" s="8"/>
      <c r="J784" s="2">
        <f t="shared" si="255"/>
        <v>0.23571661769507019</v>
      </c>
      <c r="K784" s="2">
        <f t="shared" si="256"/>
        <v>0.76101860920666009</v>
      </c>
      <c r="L784" s="2">
        <f t="shared" si="257"/>
        <v>0</v>
      </c>
      <c r="M784" s="2">
        <f t="shared" si="258"/>
        <v>3.2647730982696688E-3</v>
      </c>
      <c r="N784" s="1">
        <v>722</v>
      </c>
      <c r="O784" s="1">
        <v>2331</v>
      </c>
      <c r="W784" s="1">
        <v>10</v>
      </c>
      <c r="AG784" t="str">
        <f t="shared" si="265"/>
        <v>Dover</v>
      </c>
      <c r="AH784" t="s">
        <v>1044</v>
      </c>
      <c r="AI784">
        <v>4</v>
      </c>
      <c r="AK784" s="99">
        <v>25</v>
      </c>
      <c r="AL784" s="97">
        <v>21</v>
      </c>
      <c r="AM784" s="97">
        <v>40</v>
      </c>
      <c r="AN784" s="96">
        <v>17405</v>
      </c>
      <c r="AO784" s="96">
        <f t="shared" ref="AO784:AO846" si="267">1000*AK784+AL784</f>
        <v>25021</v>
      </c>
      <c r="AP784" t="s">
        <v>1274</v>
      </c>
      <c r="AQ784">
        <f t="shared" si="266"/>
        <v>2517405</v>
      </c>
    </row>
    <row r="785" spans="1:43" hidden="1" outlineLevel="1" x14ac:dyDescent="0.2">
      <c r="A785" s="62" t="s">
        <v>868</v>
      </c>
      <c r="B785" s="9" t="s">
        <v>1961</v>
      </c>
      <c r="C785" s="1">
        <f t="shared" si="264"/>
        <v>12740</v>
      </c>
      <c r="D785" s="7">
        <f t="shared" si="259"/>
        <v>2</v>
      </c>
      <c r="E785" s="7">
        <f t="shared" si="260"/>
        <v>1</v>
      </c>
      <c r="F785" s="7">
        <f t="shared" si="261"/>
        <v>0</v>
      </c>
      <c r="G785" s="1">
        <f t="shared" si="262"/>
        <v>7856</v>
      </c>
      <c r="H785" s="2">
        <f t="shared" si="263"/>
        <v>0.61664050235478807</v>
      </c>
      <c r="I785" s="8"/>
      <c r="J785" s="2">
        <f t="shared" si="255"/>
        <v>0.19167974882260597</v>
      </c>
      <c r="K785" s="2">
        <f t="shared" si="256"/>
        <v>0.80832025117739403</v>
      </c>
      <c r="L785" s="2">
        <f t="shared" si="257"/>
        <v>0</v>
      </c>
      <c r="M785" s="2">
        <f t="shared" si="258"/>
        <v>0</v>
      </c>
      <c r="N785" s="1">
        <v>2442</v>
      </c>
      <c r="O785" s="1">
        <v>10298</v>
      </c>
      <c r="W785" s="1">
        <v>0</v>
      </c>
      <c r="AG785" t="str">
        <f t="shared" si="265"/>
        <v>Dracut</v>
      </c>
      <c r="AH785" t="s">
        <v>164</v>
      </c>
      <c r="AI785">
        <v>3</v>
      </c>
      <c r="AK785" s="99">
        <v>25</v>
      </c>
      <c r="AL785" s="97">
        <v>17</v>
      </c>
      <c r="AM785" s="97">
        <v>75</v>
      </c>
      <c r="AN785" s="96">
        <v>17475</v>
      </c>
      <c r="AO785" s="96">
        <f t="shared" si="267"/>
        <v>25017</v>
      </c>
      <c r="AP785" t="s">
        <v>1274</v>
      </c>
      <c r="AQ785">
        <f t="shared" si="266"/>
        <v>2517475</v>
      </c>
    </row>
    <row r="786" spans="1:43" hidden="1" outlineLevel="1" x14ac:dyDescent="0.2">
      <c r="A786" s="62" t="s">
        <v>869</v>
      </c>
      <c r="B786" s="9" t="s">
        <v>1961</v>
      </c>
      <c r="C786" s="1">
        <f t="shared" si="264"/>
        <v>4206</v>
      </c>
      <c r="D786" s="7">
        <f t="shared" si="259"/>
        <v>2</v>
      </c>
      <c r="E786" s="7">
        <f t="shared" si="260"/>
        <v>1</v>
      </c>
      <c r="F786" s="7">
        <f t="shared" si="261"/>
        <v>0</v>
      </c>
      <c r="G786" s="1">
        <f t="shared" si="262"/>
        <v>2683</v>
      </c>
      <c r="H786" s="2">
        <f t="shared" si="263"/>
        <v>0.6378982406086543</v>
      </c>
      <c r="I786" s="8"/>
      <c r="J786" s="2">
        <f t="shared" si="255"/>
        <v>0.18069424631478839</v>
      </c>
      <c r="K786" s="2">
        <f t="shared" si="256"/>
        <v>0.81859248692344266</v>
      </c>
      <c r="L786" s="2">
        <f t="shared" si="257"/>
        <v>0</v>
      </c>
      <c r="M786" s="2">
        <f t="shared" si="258"/>
        <v>7.1326676176897141E-4</v>
      </c>
      <c r="N786" s="1">
        <v>760</v>
      </c>
      <c r="O786" s="1">
        <v>3443</v>
      </c>
      <c r="W786" s="1">
        <v>3</v>
      </c>
      <c r="AG786" t="str">
        <f t="shared" si="265"/>
        <v>Dudley</v>
      </c>
      <c r="AH786" s="9" t="s">
        <v>1874</v>
      </c>
      <c r="AI786">
        <v>1</v>
      </c>
      <c r="AK786" s="99">
        <v>25</v>
      </c>
      <c r="AL786" s="97">
        <v>27</v>
      </c>
      <c r="AM786" s="97">
        <v>65</v>
      </c>
      <c r="AN786" s="96">
        <v>17685</v>
      </c>
      <c r="AO786" s="96">
        <f t="shared" si="267"/>
        <v>25027</v>
      </c>
      <c r="AP786" t="s">
        <v>1274</v>
      </c>
      <c r="AQ786">
        <f t="shared" si="266"/>
        <v>2517685</v>
      </c>
    </row>
    <row r="787" spans="1:43" hidden="1" outlineLevel="1" x14ac:dyDescent="0.2">
      <c r="A787" s="62" t="s">
        <v>2615</v>
      </c>
      <c r="B787" s="9" t="s">
        <v>1961</v>
      </c>
      <c r="C787" s="1">
        <f t="shared" si="264"/>
        <v>1671</v>
      </c>
      <c r="D787" s="7">
        <f t="shared" si="259"/>
        <v>2</v>
      </c>
      <c r="E787" s="7">
        <f t="shared" si="260"/>
        <v>1</v>
      </c>
      <c r="F787" s="7">
        <f t="shared" si="261"/>
        <v>0</v>
      </c>
      <c r="G787" s="1">
        <f t="shared" si="262"/>
        <v>943</v>
      </c>
      <c r="H787" s="2">
        <f t="shared" si="263"/>
        <v>0.56433273488928781</v>
      </c>
      <c r="I787" s="8"/>
      <c r="J787" s="2">
        <f t="shared" si="255"/>
        <v>0.21783363255535607</v>
      </c>
      <c r="K787" s="2">
        <f t="shared" si="256"/>
        <v>0.78216636744464396</v>
      </c>
      <c r="L787" s="2">
        <f t="shared" si="257"/>
        <v>0</v>
      </c>
      <c r="M787" s="2">
        <f t="shared" si="258"/>
        <v>0</v>
      </c>
      <c r="N787" s="1">
        <v>364</v>
      </c>
      <c r="O787" s="1">
        <v>1307</v>
      </c>
      <c r="W787" s="1">
        <v>0</v>
      </c>
      <c r="AG787" t="str">
        <f t="shared" si="265"/>
        <v>Dunstable</v>
      </c>
      <c r="AH787" t="s">
        <v>164</v>
      </c>
      <c r="AI787">
        <v>3</v>
      </c>
      <c r="AK787" s="99">
        <v>25</v>
      </c>
      <c r="AL787" s="97">
        <v>17</v>
      </c>
      <c r="AM787" s="97">
        <v>80</v>
      </c>
      <c r="AN787" s="96">
        <v>17825</v>
      </c>
      <c r="AO787" s="96">
        <f t="shared" si="267"/>
        <v>25017</v>
      </c>
      <c r="AP787" t="s">
        <v>1274</v>
      </c>
      <c r="AQ787">
        <f t="shared" si="266"/>
        <v>2517825</v>
      </c>
    </row>
    <row r="788" spans="1:43" hidden="1" outlineLevel="1" x14ac:dyDescent="0.2">
      <c r="A788" s="62" t="s">
        <v>2315</v>
      </c>
      <c r="B788" s="9" t="s">
        <v>1961</v>
      </c>
      <c r="C788" s="1">
        <f t="shared" si="264"/>
        <v>8318</v>
      </c>
      <c r="D788" s="7">
        <f t="shared" si="259"/>
        <v>2</v>
      </c>
      <c r="E788" s="7">
        <f t="shared" si="260"/>
        <v>1</v>
      </c>
      <c r="F788" s="7">
        <f t="shared" si="261"/>
        <v>0</v>
      </c>
      <c r="G788" s="1">
        <f t="shared" si="262"/>
        <v>4890</v>
      </c>
      <c r="H788" s="2">
        <f t="shared" si="263"/>
        <v>0.58788170233229142</v>
      </c>
      <c r="I788" s="8"/>
      <c r="J788" s="2">
        <f t="shared" si="255"/>
        <v>0.20389516710747776</v>
      </c>
      <c r="K788" s="2">
        <f t="shared" si="256"/>
        <v>0.79177686943976922</v>
      </c>
      <c r="L788" s="2">
        <f t="shared" si="257"/>
        <v>0</v>
      </c>
      <c r="M788" s="2">
        <f t="shared" si="258"/>
        <v>4.327963452752992E-3</v>
      </c>
      <c r="N788" s="1">
        <v>1696</v>
      </c>
      <c r="O788" s="1">
        <v>6586</v>
      </c>
      <c r="W788" s="1">
        <v>36</v>
      </c>
      <c r="AG788" t="str">
        <f t="shared" si="265"/>
        <v>Duxbury</v>
      </c>
      <c r="AH788" t="s">
        <v>837</v>
      </c>
      <c r="AI788">
        <v>9</v>
      </c>
      <c r="AK788" s="99">
        <v>25</v>
      </c>
      <c r="AL788" s="97">
        <v>23</v>
      </c>
      <c r="AM788" s="97">
        <v>25</v>
      </c>
      <c r="AN788" s="96">
        <v>17895</v>
      </c>
      <c r="AO788" s="96">
        <f t="shared" si="267"/>
        <v>25023</v>
      </c>
      <c r="AP788" t="s">
        <v>1274</v>
      </c>
      <c r="AQ788">
        <f t="shared" si="266"/>
        <v>2517895</v>
      </c>
    </row>
    <row r="789" spans="1:43" hidden="1" outlineLevel="1" x14ac:dyDescent="0.2">
      <c r="A789" s="62" t="s">
        <v>375</v>
      </c>
      <c r="B789" s="9" t="s">
        <v>1961</v>
      </c>
      <c r="C789" s="1">
        <f t="shared" si="264"/>
        <v>6240</v>
      </c>
      <c r="D789" s="7">
        <f t="shared" si="259"/>
        <v>2</v>
      </c>
      <c r="E789" s="7">
        <f t="shared" si="260"/>
        <v>1</v>
      </c>
      <c r="F789" s="7">
        <f t="shared" si="261"/>
        <v>0</v>
      </c>
      <c r="G789" s="1">
        <f t="shared" si="262"/>
        <v>3644</v>
      </c>
      <c r="H789" s="2">
        <f t="shared" si="263"/>
        <v>0.58397435897435901</v>
      </c>
      <c r="I789" s="8"/>
      <c r="J789" s="2">
        <f t="shared" si="255"/>
        <v>0.20689102564102563</v>
      </c>
      <c r="K789" s="2">
        <f t="shared" si="256"/>
        <v>0.79086538461538458</v>
      </c>
      <c r="L789" s="2">
        <f t="shared" si="257"/>
        <v>0</v>
      </c>
      <c r="M789" s="2">
        <f t="shared" si="258"/>
        <v>2.2435897435897356E-3</v>
      </c>
      <c r="N789" s="1">
        <v>1291</v>
      </c>
      <c r="O789" s="1">
        <v>4935</v>
      </c>
      <c r="W789" s="1">
        <v>14</v>
      </c>
      <c r="AG789" t="str">
        <f t="shared" si="265"/>
        <v>East Bridgewater</v>
      </c>
      <c r="AH789" t="s">
        <v>837</v>
      </c>
      <c r="AI789">
        <v>8</v>
      </c>
      <c r="AK789" s="99">
        <v>25</v>
      </c>
      <c r="AL789" s="97">
        <v>23</v>
      </c>
      <c r="AM789" s="97">
        <v>30</v>
      </c>
      <c r="AN789" s="96">
        <v>18455</v>
      </c>
      <c r="AO789" s="96">
        <f t="shared" si="267"/>
        <v>25023</v>
      </c>
      <c r="AP789" t="s">
        <v>1274</v>
      </c>
      <c r="AQ789">
        <f t="shared" si="266"/>
        <v>2518455</v>
      </c>
    </row>
    <row r="790" spans="1:43" hidden="1" outlineLevel="1" x14ac:dyDescent="0.2">
      <c r="A790" s="62" t="s">
        <v>2607</v>
      </c>
      <c r="B790" s="9" t="s">
        <v>1961</v>
      </c>
      <c r="C790" s="1">
        <f t="shared" si="264"/>
        <v>1011</v>
      </c>
      <c r="D790" s="7">
        <f t="shared" si="259"/>
        <v>2</v>
      </c>
      <c r="E790" s="7">
        <f t="shared" si="260"/>
        <v>1</v>
      </c>
      <c r="F790" s="7">
        <f t="shared" si="261"/>
        <v>0</v>
      </c>
      <c r="G790" s="1">
        <f t="shared" si="262"/>
        <v>699</v>
      </c>
      <c r="H790" s="2">
        <f t="shared" si="263"/>
        <v>0.6913946587537092</v>
      </c>
      <c r="I790" s="8"/>
      <c r="J790" s="2">
        <f t="shared" si="255"/>
        <v>0.1543026706231454</v>
      </c>
      <c r="K790" s="2">
        <f t="shared" si="256"/>
        <v>0.8456973293768546</v>
      </c>
      <c r="L790" s="2">
        <f t="shared" si="257"/>
        <v>0</v>
      </c>
      <c r="M790" s="2">
        <f t="shared" si="258"/>
        <v>0</v>
      </c>
      <c r="N790" s="1">
        <v>156</v>
      </c>
      <c r="O790" s="1">
        <v>855</v>
      </c>
      <c r="W790" s="1">
        <v>0</v>
      </c>
      <c r="AG790" t="str">
        <f t="shared" si="265"/>
        <v>East Brookfield</v>
      </c>
      <c r="AH790" s="9" t="s">
        <v>1874</v>
      </c>
      <c r="AI790">
        <v>1</v>
      </c>
      <c r="AK790" s="99">
        <v>25</v>
      </c>
      <c r="AL790" s="97">
        <v>27</v>
      </c>
      <c r="AM790" s="97">
        <v>70</v>
      </c>
      <c r="AN790" s="96">
        <v>18560</v>
      </c>
      <c r="AO790" s="96">
        <f t="shared" si="267"/>
        <v>25027</v>
      </c>
      <c r="AP790" t="s">
        <v>1274</v>
      </c>
      <c r="AQ790">
        <f t="shared" si="266"/>
        <v>2518560</v>
      </c>
    </row>
    <row r="791" spans="1:43" hidden="1" outlineLevel="1" x14ac:dyDescent="0.2">
      <c r="A791" s="62" t="s">
        <v>2620</v>
      </c>
      <c r="B791" s="9" t="s">
        <v>1961</v>
      </c>
      <c r="C791" s="1">
        <f t="shared" si="264"/>
        <v>7326</v>
      </c>
      <c r="D791" s="7">
        <f t="shared" si="259"/>
        <v>2</v>
      </c>
      <c r="E791" s="7">
        <f t="shared" si="260"/>
        <v>1</v>
      </c>
      <c r="F791" s="7">
        <f t="shared" si="261"/>
        <v>0</v>
      </c>
      <c r="G791" s="1">
        <f t="shared" si="262"/>
        <v>4450</v>
      </c>
      <c r="H791" s="2">
        <f t="shared" si="263"/>
        <v>0.60742560742560747</v>
      </c>
      <c r="I791" s="8"/>
      <c r="J791" s="2">
        <f t="shared" si="255"/>
        <v>0.19437619437619438</v>
      </c>
      <c r="K791" s="2">
        <f t="shared" si="256"/>
        <v>0.80180180180180183</v>
      </c>
      <c r="L791" s="2">
        <f t="shared" si="257"/>
        <v>0</v>
      </c>
      <c r="M791" s="2">
        <f t="shared" si="258"/>
        <v>3.8220038220038166E-3</v>
      </c>
      <c r="N791" s="1">
        <v>1424</v>
      </c>
      <c r="O791" s="1">
        <v>5874</v>
      </c>
      <c r="W791" s="1">
        <v>28</v>
      </c>
      <c r="AG791" t="str">
        <f t="shared" si="265"/>
        <v>East Longmeadow</v>
      </c>
      <c r="AH791" t="s">
        <v>2120</v>
      </c>
      <c r="AI791">
        <v>1</v>
      </c>
      <c r="AK791" s="99">
        <v>25</v>
      </c>
      <c r="AL791" s="97">
        <v>13</v>
      </c>
      <c r="AM791" s="97">
        <v>30</v>
      </c>
      <c r="AN791" s="96">
        <v>19645</v>
      </c>
      <c r="AO791" s="96">
        <f t="shared" si="267"/>
        <v>25013</v>
      </c>
      <c r="AP791" t="s">
        <v>1274</v>
      </c>
      <c r="AQ791">
        <f t="shared" si="266"/>
        <v>2519645</v>
      </c>
    </row>
    <row r="792" spans="1:43" hidden="1" outlineLevel="1" x14ac:dyDescent="0.2">
      <c r="A792" s="62" t="s">
        <v>1798</v>
      </c>
      <c r="B792" s="9" t="s">
        <v>1961</v>
      </c>
      <c r="C792" s="1">
        <f t="shared" si="264"/>
        <v>3238</v>
      </c>
      <c r="D792" s="7">
        <f t="shared" si="259"/>
        <v>2</v>
      </c>
      <c r="E792" s="7">
        <f t="shared" si="260"/>
        <v>1</v>
      </c>
      <c r="F792" s="7">
        <f t="shared" si="261"/>
        <v>0</v>
      </c>
      <c r="G792" s="1">
        <f t="shared" si="262"/>
        <v>1243</v>
      </c>
      <c r="H792" s="2">
        <f t="shared" si="263"/>
        <v>0.38387893761581221</v>
      </c>
      <c r="I792" s="8"/>
      <c r="J792" s="2">
        <f t="shared" si="255"/>
        <v>0.30605311920938849</v>
      </c>
      <c r="K792" s="2">
        <f t="shared" si="256"/>
        <v>0.68993205682520076</v>
      </c>
      <c r="L792" s="2">
        <f t="shared" si="257"/>
        <v>0</v>
      </c>
      <c r="M792" s="2">
        <f t="shared" si="258"/>
        <v>4.014823965410752E-3</v>
      </c>
      <c r="N792" s="1">
        <v>991</v>
      </c>
      <c r="O792" s="1">
        <v>2234</v>
      </c>
      <c r="W792" s="1">
        <v>13</v>
      </c>
      <c r="AG792" t="str">
        <f t="shared" si="265"/>
        <v>Eastham</v>
      </c>
      <c r="AH792" t="s">
        <v>19</v>
      </c>
      <c r="AI792">
        <v>9</v>
      </c>
      <c r="AK792" s="99">
        <v>25</v>
      </c>
      <c r="AL792" s="97">
        <v>1</v>
      </c>
      <c r="AM792" s="97">
        <v>30</v>
      </c>
      <c r="AN792" s="96">
        <v>19295</v>
      </c>
      <c r="AO792" s="96">
        <f t="shared" si="267"/>
        <v>25001</v>
      </c>
      <c r="AP792" t="s">
        <v>1274</v>
      </c>
      <c r="AQ792">
        <f t="shared" si="266"/>
        <v>2519295</v>
      </c>
    </row>
    <row r="793" spans="1:43" hidden="1" outlineLevel="1" x14ac:dyDescent="0.2">
      <c r="A793" s="62" t="s">
        <v>866</v>
      </c>
      <c r="B793" s="9" t="s">
        <v>1961</v>
      </c>
      <c r="C793" s="1">
        <f t="shared" si="264"/>
        <v>8407</v>
      </c>
      <c r="D793" s="7">
        <f t="shared" si="259"/>
        <v>2</v>
      </c>
      <c r="E793" s="7">
        <f t="shared" si="260"/>
        <v>1</v>
      </c>
      <c r="F793" s="7">
        <f t="shared" si="261"/>
        <v>0</v>
      </c>
      <c r="G793" s="1">
        <f t="shared" si="262"/>
        <v>785</v>
      </c>
      <c r="H793" s="2">
        <f t="shared" si="263"/>
        <v>9.3374568811704528E-2</v>
      </c>
      <c r="I793" s="8"/>
      <c r="J793" s="2">
        <f t="shared" si="255"/>
        <v>0.45271797311764006</v>
      </c>
      <c r="K793" s="2">
        <f t="shared" si="256"/>
        <v>0.54609254192934464</v>
      </c>
      <c r="L793" s="2">
        <f t="shared" si="257"/>
        <v>0</v>
      </c>
      <c r="M793" s="2">
        <f t="shared" si="258"/>
        <v>1.1894849530152962E-3</v>
      </c>
      <c r="N793" s="1">
        <v>3806</v>
      </c>
      <c r="O793" s="1">
        <v>4591</v>
      </c>
      <c r="W793" s="1">
        <v>10</v>
      </c>
      <c r="AG793" t="str">
        <f t="shared" si="265"/>
        <v>Easthampton</v>
      </c>
      <c r="AH793" t="s">
        <v>1386</v>
      </c>
      <c r="AI793">
        <v>1</v>
      </c>
      <c r="AK793" s="99">
        <v>25</v>
      </c>
      <c r="AL793" s="97">
        <v>15</v>
      </c>
      <c r="AM793" s="97">
        <v>25</v>
      </c>
      <c r="AN793" s="96">
        <v>19330</v>
      </c>
      <c r="AO793" s="96">
        <f t="shared" si="267"/>
        <v>25015</v>
      </c>
      <c r="AP793" t="s">
        <v>931</v>
      </c>
      <c r="AQ793">
        <f t="shared" si="266"/>
        <v>2519330</v>
      </c>
    </row>
    <row r="794" spans="1:43" hidden="1" outlineLevel="1" x14ac:dyDescent="0.2">
      <c r="A794" s="62" t="s">
        <v>899</v>
      </c>
      <c r="B794" s="9" t="s">
        <v>1961</v>
      </c>
      <c r="C794" s="1">
        <f t="shared" si="264"/>
        <v>10300</v>
      </c>
      <c r="D794" s="7">
        <f t="shared" si="259"/>
        <v>2</v>
      </c>
      <c r="E794" s="7">
        <f t="shared" si="260"/>
        <v>1</v>
      </c>
      <c r="F794" s="7">
        <f t="shared" si="261"/>
        <v>0</v>
      </c>
      <c r="G794" s="1">
        <f t="shared" si="262"/>
        <v>5262</v>
      </c>
      <c r="H794" s="2">
        <f t="shared" si="263"/>
        <v>0.51087378640776704</v>
      </c>
      <c r="I794" s="8"/>
      <c r="J794" s="2">
        <f t="shared" si="255"/>
        <v>0.24291262135922331</v>
      </c>
      <c r="K794" s="2">
        <f t="shared" si="256"/>
        <v>0.75378640776699024</v>
      </c>
      <c r="L794" s="2">
        <f t="shared" si="257"/>
        <v>0</v>
      </c>
      <c r="M794" s="2">
        <f t="shared" si="258"/>
        <v>3.3009708737864463E-3</v>
      </c>
      <c r="N794" s="1">
        <v>2502</v>
      </c>
      <c r="O794" s="1">
        <v>7764</v>
      </c>
      <c r="W794" s="1">
        <v>34</v>
      </c>
      <c r="AG794" t="str">
        <f t="shared" si="265"/>
        <v>Easton</v>
      </c>
      <c r="AH794" t="s">
        <v>1827</v>
      </c>
      <c r="AI794">
        <v>4</v>
      </c>
      <c r="AK794" s="99">
        <v>25</v>
      </c>
      <c r="AL794" s="97">
        <v>5</v>
      </c>
      <c r="AM794" s="97">
        <v>30</v>
      </c>
      <c r="AN794" s="96">
        <v>20100</v>
      </c>
      <c r="AO794" s="96">
        <f t="shared" si="267"/>
        <v>25005</v>
      </c>
      <c r="AP794" t="s">
        <v>1274</v>
      </c>
      <c r="AQ794">
        <f t="shared" si="266"/>
        <v>2520100</v>
      </c>
    </row>
    <row r="795" spans="1:43" hidden="1" outlineLevel="1" x14ac:dyDescent="0.2">
      <c r="A795" s="62" t="s">
        <v>900</v>
      </c>
      <c r="B795" s="9" t="s">
        <v>1961</v>
      </c>
      <c r="C795" s="1">
        <f t="shared" si="264"/>
        <v>2348</v>
      </c>
      <c r="D795" s="7">
        <f t="shared" si="259"/>
        <v>2</v>
      </c>
      <c r="E795" s="7">
        <f t="shared" si="260"/>
        <v>1</v>
      </c>
      <c r="F795" s="7">
        <f t="shared" si="261"/>
        <v>0</v>
      </c>
      <c r="G795" s="1">
        <f t="shared" si="262"/>
        <v>619</v>
      </c>
      <c r="H795" s="2">
        <f t="shared" si="263"/>
        <v>0.26362862010221466</v>
      </c>
      <c r="I795" s="8"/>
      <c r="J795" s="2">
        <f t="shared" si="255"/>
        <v>0.36797274275979558</v>
      </c>
      <c r="K795" s="2">
        <f t="shared" si="256"/>
        <v>0.63160136286201018</v>
      </c>
      <c r="L795" s="2">
        <f t="shared" si="257"/>
        <v>0</v>
      </c>
      <c r="M795" s="2">
        <f t="shared" si="258"/>
        <v>4.2589437819418041E-4</v>
      </c>
      <c r="N795" s="1">
        <v>864</v>
      </c>
      <c r="O795" s="1">
        <v>1483</v>
      </c>
      <c r="W795" s="1">
        <v>1</v>
      </c>
      <c r="AG795" t="str">
        <f t="shared" si="265"/>
        <v>Edgartown</v>
      </c>
      <c r="AH795" t="s">
        <v>2557</v>
      </c>
      <c r="AI795">
        <v>9</v>
      </c>
      <c r="AK795" s="99">
        <v>25</v>
      </c>
      <c r="AL795" s="97">
        <v>7</v>
      </c>
      <c r="AM795" s="97">
        <v>10</v>
      </c>
      <c r="AN795" s="96">
        <v>21150</v>
      </c>
      <c r="AO795" s="96">
        <f t="shared" si="267"/>
        <v>25007</v>
      </c>
      <c r="AP795" t="s">
        <v>1274</v>
      </c>
      <c r="AQ795">
        <f t="shared" si="266"/>
        <v>2521150</v>
      </c>
    </row>
    <row r="796" spans="1:43" hidden="1" outlineLevel="1" x14ac:dyDescent="0.2">
      <c r="A796" s="62" t="s">
        <v>2134</v>
      </c>
      <c r="B796" s="9" t="s">
        <v>1961</v>
      </c>
      <c r="C796" s="1">
        <f t="shared" si="264"/>
        <v>776</v>
      </c>
      <c r="D796" s="7">
        <f t="shared" si="259"/>
        <v>1</v>
      </c>
      <c r="E796" s="7">
        <f t="shared" si="260"/>
        <v>2</v>
      </c>
      <c r="F796" s="7">
        <f t="shared" si="261"/>
        <v>0</v>
      </c>
      <c r="G796" s="1">
        <f t="shared" si="262"/>
        <v>198</v>
      </c>
      <c r="H796" s="2">
        <f t="shared" si="263"/>
        <v>0.25515463917525771</v>
      </c>
      <c r="I796" s="8"/>
      <c r="J796" s="2">
        <f t="shared" si="255"/>
        <v>0.62757731958762886</v>
      </c>
      <c r="K796" s="2">
        <f t="shared" si="256"/>
        <v>0.37242268041237114</v>
      </c>
      <c r="L796" s="2">
        <f t="shared" si="257"/>
        <v>0</v>
      </c>
      <c r="M796" s="2">
        <f t="shared" si="258"/>
        <v>0</v>
      </c>
      <c r="N796" s="1">
        <v>487</v>
      </c>
      <c r="O796" s="1">
        <v>289</v>
      </c>
      <c r="W796" s="1">
        <v>0</v>
      </c>
      <c r="AG796" t="str">
        <f t="shared" si="265"/>
        <v>Egremont</v>
      </c>
      <c r="AH796" t="s">
        <v>12</v>
      </c>
      <c r="AI796">
        <v>1</v>
      </c>
      <c r="AK796" s="99">
        <v>25</v>
      </c>
      <c r="AL796" s="97">
        <v>3</v>
      </c>
      <c r="AM796" s="97">
        <v>35</v>
      </c>
      <c r="AN796" s="96">
        <v>21360</v>
      </c>
      <c r="AO796" s="96">
        <f t="shared" si="267"/>
        <v>25003</v>
      </c>
      <c r="AP796" t="s">
        <v>1274</v>
      </c>
      <c r="AQ796">
        <f t="shared" si="266"/>
        <v>2521360</v>
      </c>
    </row>
    <row r="797" spans="1:43" hidden="1" outlineLevel="1" x14ac:dyDescent="0.2">
      <c r="A797" s="62" t="s">
        <v>2135</v>
      </c>
      <c r="B797" s="9" t="s">
        <v>1961</v>
      </c>
      <c r="C797" s="1">
        <f t="shared" si="264"/>
        <v>641</v>
      </c>
      <c r="D797" s="7">
        <f t="shared" si="259"/>
        <v>2</v>
      </c>
      <c r="E797" s="7">
        <f t="shared" si="260"/>
        <v>1</v>
      </c>
      <c r="F797" s="7">
        <f t="shared" si="261"/>
        <v>0</v>
      </c>
      <c r="G797" s="1">
        <f t="shared" si="262"/>
        <v>209</v>
      </c>
      <c r="H797" s="2">
        <f t="shared" si="263"/>
        <v>0.32605304212168484</v>
      </c>
      <c r="I797" s="8"/>
      <c r="J797" s="2">
        <f t="shared" si="255"/>
        <v>0.33697347893915758</v>
      </c>
      <c r="K797" s="2">
        <f t="shared" si="256"/>
        <v>0.66302652106084248</v>
      </c>
      <c r="L797" s="2">
        <f t="shared" si="257"/>
        <v>0</v>
      </c>
      <c r="M797" s="2">
        <f t="shared" si="258"/>
        <v>-1.1102230246251565E-16</v>
      </c>
      <c r="N797" s="1">
        <v>216</v>
      </c>
      <c r="O797" s="1">
        <v>425</v>
      </c>
      <c r="W797" s="1">
        <v>0</v>
      </c>
      <c r="AG797" t="str">
        <f t="shared" si="265"/>
        <v>Erving</v>
      </c>
      <c r="AH797" t="s">
        <v>1440</v>
      </c>
      <c r="AI797">
        <v>2</v>
      </c>
      <c r="AK797" s="99">
        <v>25</v>
      </c>
      <c r="AL797" s="97">
        <v>11</v>
      </c>
      <c r="AM797" s="97">
        <v>40</v>
      </c>
      <c r="AN797" s="96">
        <v>21780</v>
      </c>
      <c r="AO797" s="96">
        <f t="shared" si="267"/>
        <v>25011</v>
      </c>
      <c r="AP797" t="s">
        <v>1274</v>
      </c>
      <c r="AQ797">
        <f t="shared" si="266"/>
        <v>2521780</v>
      </c>
    </row>
    <row r="798" spans="1:43" hidden="1" outlineLevel="1" x14ac:dyDescent="0.2">
      <c r="A798" s="62" t="s">
        <v>728</v>
      </c>
      <c r="B798" s="9" t="s">
        <v>1961</v>
      </c>
      <c r="C798" s="1">
        <f t="shared" si="264"/>
        <v>1977</v>
      </c>
      <c r="D798" s="7">
        <f t="shared" si="259"/>
        <v>2</v>
      </c>
      <c r="E798" s="7">
        <f t="shared" si="260"/>
        <v>1</v>
      </c>
      <c r="F798" s="7">
        <f t="shared" si="261"/>
        <v>0</v>
      </c>
      <c r="G798" s="1">
        <f t="shared" si="262"/>
        <v>935</v>
      </c>
      <c r="H798" s="2">
        <f t="shared" si="263"/>
        <v>0.4729387961557916</v>
      </c>
      <c r="I798" s="8"/>
      <c r="J798" s="2">
        <f t="shared" si="255"/>
        <v>0.26302478502781995</v>
      </c>
      <c r="K798" s="2">
        <f t="shared" si="256"/>
        <v>0.73596358118361149</v>
      </c>
      <c r="L798" s="2">
        <f t="shared" si="257"/>
        <v>0</v>
      </c>
      <c r="M798" s="2">
        <f t="shared" si="258"/>
        <v>1.0116337885685001E-3</v>
      </c>
      <c r="N798" s="1">
        <v>520</v>
      </c>
      <c r="O798" s="1">
        <v>1455</v>
      </c>
      <c r="W798" s="1">
        <v>2</v>
      </c>
      <c r="AG798" t="str">
        <f t="shared" si="265"/>
        <v>Essex</v>
      </c>
      <c r="AH798" t="s">
        <v>728</v>
      </c>
      <c r="AI798">
        <v>6</v>
      </c>
      <c r="AK798" s="99">
        <v>25</v>
      </c>
      <c r="AL798" s="97">
        <v>9</v>
      </c>
      <c r="AM798" s="97">
        <v>30</v>
      </c>
      <c r="AN798" s="96">
        <v>21850</v>
      </c>
      <c r="AO798" s="96">
        <f t="shared" si="267"/>
        <v>25009</v>
      </c>
      <c r="AP798" t="s">
        <v>1274</v>
      </c>
      <c r="AQ798">
        <f t="shared" si="266"/>
        <v>2521850</v>
      </c>
    </row>
    <row r="799" spans="1:43" hidden="1" outlineLevel="1" x14ac:dyDescent="0.2">
      <c r="A799" s="62" t="s">
        <v>2136</v>
      </c>
      <c r="B799" s="9" t="s">
        <v>1961</v>
      </c>
      <c r="C799" s="1">
        <f t="shared" si="264"/>
        <v>10037</v>
      </c>
      <c r="D799" s="7">
        <f t="shared" si="259"/>
        <v>2</v>
      </c>
      <c r="E799" s="7">
        <f t="shared" si="260"/>
        <v>1</v>
      </c>
      <c r="F799" s="7">
        <f t="shared" si="261"/>
        <v>0</v>
      </c>
      <c r="G799" s="1">
        <f t="shared" si="262"/>
        <v>1524</v>
      </c>
      <c r="H799" s="2">
        <f t="shared" si="263"/>
        <v>0.15183819866493972</v>
      </c>
      <c r="I799" s="8"/>
      <c r="J799" s="2">
        <f t="shared" si="255"/>
        <v>0.4224369831622995</v>
      </c>
      <c r="K799" s="2">
        <f t="shared" si="256"/>
        <v>0.57427518182723925</v>
      </c>
      <c r="L799" s="2">
        <f t="shared" si="257"/>
        <v>0</v>
      </c>
      <c r="M799" s="2">
        <f t="shared" si="258"/>
        <v>3.2878350104612597E-3</v>
      </c>
      <c r="N799" s="1">
        <v>4240</v>
      </c>
      <c r="O799" s="1">
        <v>5764</v>
      </c>
      <c r="W799" s="1">
        <v>33</v>
      </c>
      <c r="AG799" t="str">
        <f t="shared" si="265"/>
        <v>Everett</v>
      </c>
      <c r="AH799" t="s">
        <v>164</v>
      </c>
      <c r="AI799">
        <v>7</v>
      </c>
      <c r="AK799" s="99">
        <v>25</v>
      </c>
      <c r="AL799" s="97">
        <v>17</v>
      </c>
      <c r="AM799" s="97">
        <v>85</v>
      </c>
      <c r="AN799" s="96">
        <v>21990</v>
      </c>
      <c r="AO799" s="96">
        <f t="shared" si="267"/>
        <v>25017</v>
      </c>
      <c r="AP799" t="s">
        <v>931</v>
      </c>
      <c r="AQ799">
        <f t="shared" si="266"/>
        <v>2521990</v>
      </c>
    </row>
    <row r="800" spans="1:43" hidden="1" outlineLevel="1" x14ac:dyDescent="0.2">
      <c r="A800" s="62" t="s">
        <v>2338</v>
      </c>
      <c r="B800" s="9" t="s">
        <v>1961</v>
      </c>
      <c r="C800" s="1">
        <f t="shared" si="264"/>
        <v>6884</v>
      </c>
      <c r="D800" s="7">
        <f t="shared" si="259"/>
        <v>2</v>
      </c>
      <c r="E800" s="7">
        <f t="shared" si="260"/>
        <v>1</v>
      </c>
      <c r="F800" s="7">
        <f t="shared" si="261"/>
        <v>0</v>
      </c>
      <c r="G800" s="1">
        <f t="shared" si="262"/>
        <v>2992</v>
      </c>
      <c r="H800" s="2">
        <f t="shared" si="263"/>
        <v>0.43463102847181873</v>
      </c>
      <c r="I800" s="8"/>
      <c r="J800" s="2">
        <f t="shared" si="255"/>
        <v>0.28065078442765834</v>
      </c>
      <c r="K800" s="2">
        <f t="shared" si="256"/>
        <v>0.71528181289947701</v>
      </c>
      <c r="L800" s="2">
        <f t="shared" si="257"/>
        <v>0</v>
      </c>
      <c r="M800" s="2">
        <f t="shared" si="258"/>
        <v>4.0674026728646506E-3</v>
      </c>
      <c r="N800" s="1">
        <v>1932</v>
      </c>
      <c r="O800" s="1">
        <v>4924</v>
      </c>
      <c r="W800" s="1">
        <v>28</v>
      </c>
      <c r="AG800" t="str">
        <f t="shared" si="265"/>
        <v>Fairhaven</v>
      </c>
      <c r="AH800" t="s">
        <v>1827</v>
      </c>
      <c r="AI800">
        <v>9</v>
      </c>
      <c r="AK800" s="99">
        <v>25</v>
      </c>
      <c r="AL800" s="97">
        <v>5</v>
      </c>
      <c r="AM800" s="97">
        <v>35</v>
      </c>
      <c r="AN800" s="96">
        <v>22130</v>
      </c>
      <c r="AO800" s="96">
        <f t="shared" si="267"/>
        <v>25005</v>
      </c>
      <c r="AP800" t="s">
        <v>1274</v>
      </c>
      <c r="AQ800">
        <f t="shared" si="266"/>
        <v>2522130</v>
      </c>
    </row>
    <row r="801" spans="1:43" hidden="1" outlineLevel="1" x14ac:dyDescent="0.2">
      <c r="A801" s="62" t="s">
        <v>2312</v>
      </c>
      <c r="B801" s="9" t="s">
        <v>1961</v>
      </c>
      <c r="C801" s="1">
        <f t="shared" si="264"/>
        <v>19371</v>
      </c>
      <c r="D801" s="7">
        <f t="shared" si="259"/>
        <v>2</v>
      </c>
      <c r="E801" s="7">
        <f t="shared" si="260"/>
        <v>1</v>
      </c>
      <c r="F801" s="7">
        <f t="shared" si="261"/>
        <v>0</v>
      </c>
      <c r="G801" s="1">
        <f t="shared" si="262"/>
        <v>6261</v>
      </c>
      <c r="H801" s="2">
        <f t="shared" si="263"/>
        <v>0.32321511537865882</v>
      </c>
      <c r="I801" s="8"/>
      <c r="J801" s="2">
        <f t="shared" si="255"/>
        <v>0.33761808889577205</v>
      </c>
      <c r="K801" s="2">
        <f t="shared" si="256"/>
        <v>0.66083320427443082</v>
      </c>
      <c r="L801" s="2">
        <f t="shared" si="257"/>
        <v>0</v>
      </c>
      <c r="M801" s="2">
        <f t="shared" si="258"/>
        <v>1.5487068297971307E-3</v>
      </c>
      <c r="N801" s="1">
        <v>6540</v>
      </c>
      <c r="O801" s="1">
        <v>12801</v>
      </c>
      <c r="W801" s="1">
        <v>30</v>
      </c>
      <c r="AG801" t="str">
        <f t="shared" si="265"/>
        <v>Fall River</v>
      </c>
      <c r="AH801" t="s">
        <v>1827</v>
      </c>
      <c r="AK801" s="99">
        <v>25</v>
      </c>
      <c r="AL801" s="97">
        <v>5</v>
      </c>
      <c r="AM801" s="97">
        <v>40</v>
      </c>
      <c r="AN801" s="96">
        <v>23000</v>
      </c>
      <c r="AO801" s="96">
        <f t="shared" si="267"/>
        <v>25005</v>
      </c>
      <c r="AP801" t="s">
        <v>931</v>
      </c>
      <c r="AQ801">
        <f t="shared" si="266"/>
        <v>2523000</v>
      </c>
    </row>
    <row r="802" spans="1:43" hidden="1" outlineLevel="1" x14ac:dyDescent="0.2">
      <c r="A802" s="62" t="s">
        <v>2339</v>
      </c>
      <c r="B802" s="9" t="s">
        <v>1961</v>
      </c>
      <c r="C802" s="1">
        <f t="shared" si="264"/>
        <v>17203</v>
      </c>
      <c r="D802" s="7">
        <f t="shared" si="259"/>
        <v>2</v>
      </c>
      <c r="E802" s="7">
        <f t="shared" si="260"/>
        <v>1</v>
      </c>
      <c r="F802" s="7">
        <f t="shared" si="261"/>
        <v>0</v>
      </c>
      <c r="G802" s="1">
        <f t="shared" si="262"/>
        <v>7263</v>
      </c>
      <c r="H802" s="2">
        <f t="shared" si="263"/>
        <v>0.42219380340638263</v>
      </c>
      <c r="I802" s="8"/>
      <c r="J802" s="2">
        <f t="shared" si="255"/>
        <v>0.2872754752078126</v>
      </c>
      <c r="K802" s="2">
        <f t="shared" si="256"/>
        <v>0.70946927861419518</v>
      </c>
      <c r="L802" s="2">
        <f t="shared" si="257"/>
        <v>0</v>
      </c>
      <c r="M802" s="2">
        <f t="shared" si="258"/>
        <v>3.2552461779922215E-3</v>
      </c>
      <c r="N802" s="1">
        <v>4942</v>
      </c>
      <c r="O802" s="1">
        <v>12205</v>
      </c>
      <c r="W802" s="1">
        <v>56</v>
      </c>
      <c r="AG802" t="str">
        <f t="shared" si="265"/>
        <v>Falmouth</v>
      </c>
      <c r="AH802" t="s">
        <v>19</v>
      </c>
      <c r="AI802">
        <v>9</v>
      </c>
      <c r="AK802" s="99">
        <v>25</v>
      </c>
      <c r="AL802" s="97">
        <v>1</v>
      </c>
      <c r="AM802" s="97">
        <v>35</v>
      </c>
      <c r="AN802" s="96">
        <v>23105</v>
      </c>
      <c r="AO802" s="96">
        <f t="shared" si="267"/>
        <v>25001</v>
      </c>
      <c r="AP802" t="s">
        <v>1274</v>
      </c>
      <c r="AQ802">
        <f t="shared" si="266"/>
        <v>2523105</v>
      </c>
    </row>
    <row r="803" spans="1:43" hidden="1" outlineLevel="1" x14ac:dyDescent="0.2">
      <c r="A803" s="62" t="s">
        <v>751</v>
      </c>
      <c r="B803" s="9" t="s">
        <v>1961</v>
      </c>
      <c r="C803" s="1">
        <f t="shared" si="264"/>
        <v>11333</v>
      </c>
      <c r="D803" s="7">
        <f t="shared" si="259"/>
        <v>2</v>
      </c>
      <c r="E803" s="7">
        <f t="shared" si="260"/>
        <v>1</v>
      </c>
      <c r="F803" s="7">
        <f t="shared" si="261"/>
        <v>0</v>
      </c>
      <c r="G803" s="1">
        <f t="shared" si="262"/>
        <v>5011</v>
      </c>
      <c r="H803" s="2">
        <f t="shared" si="263"/>
        <v>0.44216006353128035</v>
      </c>
      <c r="I803" s="8"/>
      <c r="J803" s="2">
        <f t="shared" si="255"/>
        <v>0.27715521044736607</v>
      </c>
      <c r="K803" s="2">
        <f t="shared" si="256"/>
        <v>0.71931527397864647</v>
      </c>
      <c r="L803" s="2">
        <f t="shared" si="257"/>
        <v>0</v>
      </c>
      <c r="M803" s="2">
        <f t="shared" si="258"/>
        <v>3.5295155739875073E-3</v>
      </c>
      <c r="N803" s="1">
        <v>3141</v>
      </c>
      <c r="O803" s="1">
        <v>8152</v>
      </c>
      <c r="W803" s="1">
        <v>40</v>
      </c>
      <c r="AG803" t="str">
        <f t="shared" si="265"/>
        <v>Fitchburg</v>
      </c>
      <c r="AH803" s="9" t="s">
        <v>1874</v>
      </c>
      <c r="AI803">
        <v>3</v>
      </c>
      <c r="AK803" s="99">
        <v>25</v>
      </c>
      <c r="AL803" s="97">
        <v>27</v>
      </c>
      <c r="AM803" s="97">
        <v>75</v>
      </c>
      <c r="AN803" s="96">
        <v>23875</v>
      </c>
      <c r="AO803" s="96">
        <f t="shared" si="267"/>
        <v>25027</v>
      </c>
      <c r="AP803" t="s">
        <v>931</v>
      </c>
      <c r="AQ803">
        <f t="shared" si="266"/>
        <v>2523875</v>
      </c>
    </row>
    <row r="804" spans="1:43" hidden="1" outlineLevel="1" x14ac:dyDescent="0.2">
      <c r="A804" s="62" t="s">
        <v>1501</v>
      </c>
      <c r="B804" s="9" t="s">
        <v>1961</v>
      </c>
      <c r="C804" s="1">
        <f t="shared" si="264"/>
        <v>309</v>
      </c>
      <c r="D804" s="7">
        <f t="shared" si="259"/>
        <v>2</v>
      </c>
      <c r="E804" s="7">
        <f t="shared" si="260"/>
        <v>1</v>
      </c>
      <c r="F804" s="7">
        <f t="shared" si="261"/>
        <v>0</v>
      </c>
      <c r="G804" s="1">
        <f t="shared" si="262"/>
        <v>77</v>
      </c>
      <c r="H804" s="2">
        <f t="shared" si="263"/>
        <v>0.24919093851132687</v>
      </c>
      <c r="I804" s="8"/>
      <c r="J804" s="2">
        <f t="shared" si="255"/>
        <v>0.37540453074433655</v>
      </c>
      <c r="K804" s="2">
        <f t="shared" si="256"/>
        <v>0.62459546925566345</v>
      </c>
      <c r="L804" s="2">
        <f t="shared" si="257"/>
        <v>0</v>
      </c>
      <c r="M804" s="2">
        <f t="shared" si="258"/>
        <v>0</v>
      </c>
      <c r="N804" s="1">
        <v>116</v>
      </c>
      <c r="O804" s="1">
        <v>193</v>
      </c>
      <c r="W804" s="1">
        <v>0</v>
      </c>
      <c r="AG804" t="str">
        <f t="shared" si="265"/>
        <v>Florida</v>
      </c>
      <c r="AH804" t="s">
        <v>12</v>
      </c>
      <c r="AI804">
        <v>1</v>
      </c>
      <c r="AK804" s="99">
        <v>25</v>
      </c>
      <c r="AL804" s="97">
        <v>3</v>
      </c>
      <c r="AM804" s="97">
        <v>40</v>
      </c>
      <c r="AN804" s="96">
        <v>24120</v>
      </c>
      <c r="AO804" s="96">
        <f t="shared" si="267"/>
        <v>25003</v>
      </c>
      <c r="AP804" t="s">
        <v>1274</v>
      </c>
      <c r="AQ804">
        <f t="shared" si="266"/>
        <v>2524120</v>
      </c>
    </row>
    <row r="805" spans="1:43" hidden="1" outlineLevel="1" x14ac:dyDescent="0.2">
      <c r="A805" s="62" t="s">
        <v>446</v>
      </c>
      <c r="B805" s="9" t="s">
        <v>1961</v>
      </c>
      <c r="C805" s="1">
        <f t="shared" si="264"/>
        <v>8327</v>
      </c>
      <c r="D805" s="7">
        <f t="shared" si="259"/>
        <v>2</v>
      </c>
      <c r="E805" s="7">
        <f t="shared" si="260"/>
        <v>1</v>
      </c>
      <c r="F805" s="7">
        <f t="shared" si="261"/>
        <v>0</v>
      </c>
      <c r="G805" s="1">
        <f t="shared" si="262"/>
        <v>4447</v>
      </c>
      <c r="H805" s="2">
        <f t="shared" si="263"/>
        <v>0.5340458748648973</v>
      </c>
      <c r="I805" s="8"/>
      <c r="J805" s="2">
        <f t="shared" si="255"/>
        <v>0.23165605860453944</v>
      </c>
      <c r="K805" s="2">
        <f t="shared" si="256"/>
        <v>0.76570193346943682</v>
      </c>
      <c r="L805" s="2">
        <f t="shared" si="257"/>
        <v>0</v>
      </c>
      <c r="M805" s="2">
        <f t="shared" si="258"/>
        <v>2.6420079260237594E-3</v>
      </c>
      <c r="N805" s="1">
        <v>1929</v>
      </c>
      <c r="O805" s="1">
        <v>6376</v>
      </c>
      <c r="W805" s="1">
        <v>22</v>
      </c>
      <c r="AG805" t="str">
        <f t="shared" si="265"/>
        <v>Foxborough</v>
      </c>
      <c r="AH805" t="s">
        <v>1044</v>
      </c>
      <c r="AI805">
        <v>4</v>
      </c>
      <c r="AK805" s="99">
        <v>25</v>
      </c>
      <c r="AL805" s="97">
        <v>21</v>
      </c>
      <c r="AM805" s="97">
        <v>45</v>
      </c>
      <c r="AN805" s="96">
        <v>24820</v>
      </c>
      <c r="AO805" s="96">
        <f t="shared" si="267"/>
        <v>25021</v>
      </c>
      <c r="AP805" t="s">
        <v>1274</v>
      </c>
      <c r="AQ805">
        <f t="shared" si="266"/>
        <v>2524820</v>
      </c>
    </row>
    <row r="806" spans="1:43" hidden="1" outlineLevel="1" x14ac:dyDescent="0.2">
      <c r="A806" s="62" t="s">
        <v>447</v>
      </c>
      <c r="B806" s="9" t="s">
        <v>1961</v>
      </c>
      <c r="C806" s="1">
        <f t="shared" si="264"/>
        <v>23887</v>
      </c>
      <c r="D806" s="7">
        <f t="shared" si="259"/>
        <v>2</v>
      </c>
      <c r="E806" s="7">
        <f t="shared" si="260"/>
        <v>1</v>
      </c>
      <c r="F806" s="7">
        <f t="shared" si="261"/>
        <v>0</v>
      </c>
      <c r="G806" s="1">
        <f t="shared" si="262"/>
        <v>6601</v>
      </c>
      <c r="H806" s="2">
        <f t="shared" si="263"/>
        <v>0.27634278059195377</v>
      </c>
      <c r="I806" s="8"/>
      <c r="J806" s="2">
        <f t="shared" si="255"/>
        <v>0.36057269644576551</v>
      </c>
      <c r="K806" s="2">
        <f t="shared" si="256"/>
        <v>0.63691547703771922</v>
      </c>
      <c r="L806" s="2">
        <f t="shared" si="257"/>
        <v>0</v>
      </c>
      <c r="M806" s="2">
        <f t="shared" si="258"/>
        <v>2.5118265165152698E-3</v>
      </c>
      <c r="N806" s="1">
        <v>8613</v>
      </c>
      <c r="O806" s="1">
        <v>15214</v>
      </c>
      <c r="W806" s="1">
        <v>60</v>
      </c>
      <c r="AG806" t="str">
        <f t="shared" si="265"/>
        <v>Framingham</v>
      </c>
      <c r="AH806" t="s">
        <v>164</v>
      </c>
      <c r="AI806">
        <v>5</v>
      </c>
      <c r="AK806" s="99">
        <v>25</v>
      </c>
      <c r="AL806" s="97">
        <v>17</v>
      </c>
      <c r="AM806" s="97">
        <v>90</v>
      </c>
      <c r="AN806" s="96">
        <v>24925</v>
      </c>
      <c r="AO806" s="96">
        <f t="shared" si="267"/>
        <v>25017</v>
      </c>
      <c r="AP806" t="s">
        <v>1274</v>
      </c>
      <c r="AQ806">
        <f t="shared" si="266"/>
        <v>2524925</v>
      </c>
    </row>
    <row r="807" spans="1:43" hidden="1" outlineLevel="1" x14ac:dyDescent="0.2">
      <c r="A807" s="62" t="s">
        <v>1440</v>
      </c>
      <c r="B807" s="9" t="s">
        <v>1961</v>
      </c>
      <c r="C807" s="1">
        <f t="shared" si="264"/>
        <v>14814</v>
      </c>
      <c r="D807" s="7">
        <f t="shared" si="259"/>
        <v>2</v>
      </c>
      <c r="E807" s="7">
        <f t="shared" si="260"/>
        <v>1</v>
      </c>
      <c r="F807" s="7">
        <f t="shared" si="261"/>
        <v>0</v>
      </c>
      <c r="G807" s="1">
        <f t="shared" si="262"/>
        <v>8075</v>
      </c>
      <c r="H807" s="2">
        <f t="shared" si="263"/>
        <v>0.54509248008640476</v>
      </c>
      <c r="I807" s="8"/>
      <c r="J807" s="2">
        <f t="shared" si="255"/>
        <v>0.22539489671931956</v>
      </c>
      <c r="K807" s="2">
        <f t="shared" si="256"/>
        <v>0.77048737680572432</v>
      </c>
      <c r="L807" s="2">
        <f t="shared" si="257"/>
        <v>0</v>
      </c>
      <c r="M807" s="2">
        <f t="shared" si="258"/>
        <v>4.1177264749561182E-3</v>
      </c>
      <c r="N807" s="1">
        <v>3339</v>
      </c>
      <c r="O807" s="1">
        <v>11414</v>
      </c>
      <c r="W807" s="1">
        <v>61</v>
      </c>
      <c r="AG807" t="str">
        <f t="shared" si="265"/>
        <v>Franklin</v>
      </c>
      <c r="AH807" t="s">
        <v>1044</v>
      </c>
      <c r="AI807">
        <v>4</v>
      </c>
      <c r="AK807" s="99">
        <v>25</v>
      </c>
      <c r="AL807" s="97">
        <v>21</v>
      </c>
      <c r="AM807" s="97">
        <v>50</v>
      </c>
      <c r="AN807" s="96">
        <v>25100</v>
      </c>
      <c r="AO807" s="96">
        <f t="shared" si="267"/>
        <v>25021</v>
      </c>
      <c r="AP807" t="s">
        <v>931</v>
      </c>
      <c r="AQ807">
        <f t="shared" si="266"/>
        <v>2525100</v>
      </c>
    </row>
    <row r="808" spans="1:43" hidden="1" outlineLevel="1" x14ac:dyDescent="0.2">
      <c r="A808" s="62" t="s">
        <v>1822</v>
      </c>
      <c r="B808" s="9" t="s">
        <v>1961</v>
      </c>
      <c r="C808" s="1">
        <f t="shared" si="264"/>
        <v>3825</v>
      </c>
      <c r="D808" s="7">
        <f t="shared" si="259"/>
        <v>2</v>
      </c>
      <c r="E808" s="7">
        <f t="shared" si="260"/>
        <v>1</v>
      </c>
      <c r="F808" s="7">
        <f t="shared" si="261"/>
        <v>0</v>
      </c>
      <c r="G808" s="1">
        <f t="shared" si="262"/>
        <v>2204</v>
      </c>
      <c r="H808" s="2">
        <f t="shared" si="263"/>
        <v>0.57620915032679743</v>
      </c>
      <c r="I808" s="8"/>
      <c r="J808" s="2">
        <f t="shared" si="255"/>
        <v>0.2088888888888889</v>
      </c>
      <c r="K808" s="2">
        <f t="shared" si="256"/>
        <v>0.78509803921568633</v>
      </c>
      <c r="L808" s="2">
        <f t="shared" si="257"/>
        <v>0</v>
      </c>
      <c r="M808" s="2">
        <f t="shared" si="258"/>
        <v>6.0130718954247708E-3</v>
      </c>
      <c r="N808" s="1">
        <v>799</v>
      </c>
      <c r="O808" s="1">
        <v>3003</v>
      </c>
      <c r="W808" s="1">
        <v>23</v>
      </c>
      <c r="AG808" t="str">
        <f t="shared" si="265"/>
        <v>Freetown</v>
      </c>
      <c r="AH808" t="s">
        <v>1827</v>
      </c>
      <c r="AI808">
        <v>4</v>
      </c>
      <c r="AK808" s="99">
        <v>25</v>
      </c>
      <c r="AL808" s="97">
        <v>5</v>
      </c>
      <c r="AM808" s="97">
        <v>45</v>
      </c>
      <c r="AN808" s="96">
        <v>25240</v>
      </c>
      <c r="AO808" s="96">
        <f t="shared" si="267"/>
        <v>25005</v>
      </c>
      <c r="AP808" t="s">
        <v>1274</v>
      </c>
      <c r="AQ808">
        <f t="shared" si="266"/>
        <v>2525240</v>
      </c>
    </row>
    <row r="809" spans="1:43" hidden="1" outlineLevel="1" x14ac:dyDescent="0.2">
      <c r="A809" s="62" t="s">
        <v>2041</v>
      </c>
      <c r="B809" s="9" t="s">
        <v>1961</v>
      </c>
      <c r="C809" s="1">
        <f t="shared" si="264"/>
        <v>6790</v>
      </c>
      <c r="D809" s="7">
        <f t="shared" si="259"/>
        <v>2</v>
      </c>
      <c r="E809" s="7">
        <f t="shared" si="260"/>
        <v>1</v>
      </c>
      <c r="F809" s="7">
        <f t="shared" si="261"/>
        <v>0</v>
      </c>
      <c r="G809" s="1">
        <f t="shared" si="262"/>
        <v>3785</v>
      </c>
      <c r="H809" s="2">
        <f t="shared" si="263"/>
        <v>0.55743740795287189</v>
      </c>
      <c r="I809" s="8"/>
      <c r="J809" s="2">
        <f t="shared" si="255"/>
        <v>0.21958762886597938</v>
      </c>
      <c r="K809" s="2">
        <f t="shared" si="256"/>
        <v>0.77702503681885127</v>
      </c>
      <c r="L809" s="2">
        <f t="shared" si="257"/>
        <v>0</v>
      </c>
      <c r="M809" s="2">
        <f t="shared" si="258"/>
        <v>3.3873343151693547E-3</v>
      </c>
      <c r="N809" s="1">
        <v>1491</v>
      </c>
      <c r="O809" s="1">
        <v>5276</v>
      </c>
      <c r="W809" s="1">
        <v>23</v>
      </c>
      <c r="AG809" t="str">
        <f t="shared" si="265"/>
        <v>Gardner</v>
      </c>
      <c r="AH809" s="9" t="s">
        <v>1874</v>
      </c>
      <c r="AI809">
        <v>3</v>
      </c>
      <c r="AK809" s="99">
        <v>25</v>
      </c>
      <c r="AL809" s="97">
        <v>27</v>
      </c>
      <c r="AM809" s="97">
        <v>80</v>
      </c>
      <c r="AN809" s="96">
        <v>25485</v>
      </c>
      <c r="AO809" s="96">
        <f t="shared" si="267"/>
        <v>25027</v>
      </c>
      <c r="AP809" t="s">
        <v>931</v>
      </c>
      <c r="AQ809">
        <f t="shared" si="266"/>
        <v>2525485</v>
      </c>
    </row>
    <row r="810" spans="1:43" hidden="1" outlineLevel="1" x14ac:dyDescent="0.2">
      <c r="A810" s="62" t="s">
        <v>71</v>
      </c>
      <c r="B810" s="9" t="s">
        <v>1961</v>
      </c>
      <c r="C810" s="1">
        <f t="shared" si="264"/>
        <v>4025</v>
      </c>
      <c r="D810" s="7">
        <f t="shared" si="259"/>
        <v>2</v>
      </c>
      <c r="E810" s="7">
        <f t="shared" si="260"/>
        <v>1</v>
      </c>
      <c r="F810" s="7">
        <f t="shared" si="261"/>
        <v>0</v>
      </c>
      <c r="G810" s="1">
        <f t="shared" si="262"/>
        <v>2369</v>
      </c>
      <c r="H810" s="2">
        <f t="shared" si="263"/>
        <v>0.58857142857142852</v>
      </c>
      <c r="I810" s="8"/>
      <c r="J810" s="2">
        <f t="shared" si="255"/>
        <v>0.20472049689440994</v>
      </c>
      <c r="K810" s="2">
        <f t="shared" si="256"/>
        <v>0.79329192546583849</v>
      </c>
      <c r="L810" s="2">
        <f t="shared" si="257"/>
        <v>0</v>
      </c>
      <c r="M810" s="2">
        <f t="shared" si="258"/>
        <v>1.9875776397515477E-3</v>
      </c>
      <c r="N810" s="1">
        <v>824</v>
      </c>
      <c r="O810" s="1">
        <v>3193</v>
      </c>
      <c r="W810" s="1">
        <v>8</v>
      </c>
      <c r="AG810" t="str">
        <f t="shared" si="265"/>
        <v>Georgetown</v>
      </c>
      <c r="AH810" t="s">
        <v>728</v>
      </c>
      <c r="AI810">
        <v>6</v>
      </c>
      <c r="AK810" s="99">
        <v>25</v>
      </c>
      <c r="AL810" s="97">
        <v>9</v>
      </c>
      <c r="AM810" s="97">
        <v>35</v>
      </c>
      <c r="AN810" s="96">
        <v>25625</v>
      </c>
      <c r="AO810" s="96">
        <f t="shared" si="267"/>
        <v>25009</v>
      </c>
      <c r="AP810" t="s">
        <v>1274</v>
      </c>
      <c r="AQ810">
        <f t="shared" si="266"/>
        <v>2525625</v>
      </c>
    </row>
    <row r="811" spans="1:43" hidden="1" outlineLevel="1" x14ac:dyDescent="0.2">
      <c r="A811" s="62" t="s">
        <v>2144</v>
      </c>
      <c r="B811" s="9" t="s">
        <v>1961</v>
      </c>
      <c r="C811" s="1">
        <f t="shared" si="264"/>
        <v>787</v>
      </c>
      <c r="D811" s="7">
        <f t="shared" si="259"/>
        <v>2</v>
      </c>
      <c r="E811" s="7">
        <f t="shared" si="260"/>
        <v>1</v>
      </c>
      <c r="F811" s="7">
        <f t="shared" si="261"/>
        <v>0</v>
      </c>
      <c r="G811" s="1">
        <f t="shared" si="262"/>
        <v>135</v>
      </c>
      <c r="H811" s="2">
        <f t="shared" si="263"/>
        <v>0.17153748411689962</v>
      </c>
      <c r="I811" s="8"/>
      <c r="J811" s="2">
        <f t="shared" si="255"/>
        <v>0.41296060991105465</v>
      </c>
      <c r="K811" s="2">
        <f t="shared" si="256"/>
        <v>0.58449809402795427</v>
      </c>
      <c r="L811" s="2">
        <f t="shared" si="257"/>
        <v>0</v>
      </c>
      <c r="M811" s="2">
        <f t="shared" si="258"/>
        <v>2.5412960609910717E-3</v>
      </c>
      <c r="N811" s="1">
        <v>325</v>
      </c>
      <c r="O811" s="1">
        <v>460</v>
      </c>
      <c r="W811" s="1">
        <v>2</v>
      </c>
      <c r="AG811" t="str">
        <f t="shared" si="265"/>
        <v>Gill</v>
      </c>
      <c r="AH811" t="s">
        <v>1440</v>
      </c>
      <c r="AI811">
        <v>2</v>
      </c>
      <c r="AK811" s="99">
        <v>25</v>
      </c>
      <c r="AL811" s="97">
        <v>11</v>
      </c>
      <c r="AM811" s="97">
        <v>45</v>
      </c>
      <c r="AN811" s="96">
        <v>25730</v>
      </c>
      <c r="AO811" s="96">
        <f t="shared" si="267"/>
        <v>25011</v>
      </c>
      <c r="AP811" t="s">
        <v>1274</v>
      </c>
      <c r="AQ811">
        <f t="shared" si="266"/>
        <v>2525730</v>
      </c>
    </row>
    <row r="812" spans="1:43" hidden="1" outlineLevel="1" x14ac:dyDescent="0.2">
      <c r="A812" s="62" t="s">
        <v>2130</v>
      </c>
      <c r="B812" s="9" t="s">
        <v>1961</v>
      </c>
      <c r="C812" s="1">
        <f t="shared" si="264"/>
        <v>13541</v>
      </c>
      <c r="D812" s="7">
        <f t="shared" si="259"/>
        <v>2</v>
      </c>
      <c r="E812" s="7">
        <f t="shared" si="260"/>
        <v>1</v>
      </c>
      <c r="F812" s="7">
        <f t="shared" si="261"/>
        <v>0</v>
      </c>
      <c r="G812" s="1">
        <f t="shared" si="262"/>
        <v>5545</v>
      </c>
      <c r="H812" s="2">
        <f t="shared" si="263"/>
        <v>0.40949708293331366</v>
      </c>
      <c r="I812" s="8"/>
      <c r="J812" s="2">
        <f t="shared" si="255"/>
        <v>0.29362676316372499</v>
      </c>
      <c r="K812" s="2">
        <f t="shared" si="256"/>
        <v>0.7031238460970386</v>
      </c>
      <c r="L812" s="2">
        <f t="shared" si="257"/>
        <v>0</v>
      </c>
      <c r="M812" s="2">
        <f t="shared" si="258"/>
        <v>3.2493907392363575E-3</v>
      </c>
      <c r="N812" s="1">
        <v>3976</v>
      </c>
      <c r="O812" s="1">
        <v>9521</v>
      </c>
      <c r="W812" s="1">
        <v>44</v>
      </c>
      <c r="AG812" t="str">
        <f t="shared" si="265"/>
        <v>Gloucester</v>
      </c>
      <c r="AH812" t="s">
        <v>728</v>
      </c>
      <c r="AI812">
        <v>6</v>
      </c>
      <c r="AK812" s="99">
        <v>25</v>
      </c>
      <c r="AL812" s="97">
        <v>9</v>
      </c>
      <c r="AM812" s="97">
        <v>40</v>
      </c>
      <c r="AN812" s="96">
        <v>26150</v>
      </c>
      <c r="AO812" s="96">
        <f t="shared" si="267"/>
        <v>25009</v>
      </c>
      <c r="AP812" t="s">
        <v>931</v>
      </c>
      <c r="AQ812">
        <f t="shared" si="266"/>
        <v>2526150</v>
      </c>
    </row>
    <row r="813" spans="1:43" hidden="1" outlineLevel="1" x14ac:dyDescent="0.2">
      <c r="A813" s="62" t="s">
        <v>169</v>
      </c>
      <c r="B813" s="9" t="s">
        <v>1961</v>
      </c>
      <c r="C813" s="1">
        <f t="shared" si="264"/>
        <v>543</v>
      </c>
      <c r="D813" s="7">
        <f t="shared" si="259"/>
        <v>2</v>
      </c>
      <c r="E813" s="7">
        <f t="shared" si="260"/>
        <v>1</v>
      </c>
      <c r="F813" s="7">
        <f t="shared" si="261"/>
        <v>0</v>
      </c>
      <c r="G813" s="1">
        <f t="shared" si="262"/>
        <v>119</v>
      </c>
      <c r="H813" s="2">
        <f t="shared" si="263"/>
        <v>0.21915285451197053</v>
      </c>
      <c r="I813" s="8"/>
      <c r="J813" s="2">
        <f t="shared" si="255"/>
        <v>0.39042357274401474</v>
      </c>
      <c r="K813" s="2">
        <f t="shared" si="256"/>
        <v>0.60957642725598526</v>
      </c>
      <c r="L813" s="2">
        <f t="shared" si="257"/>
        <v>0</v>
      </c>
      <c r="M813" s="2">
        <f t="shared" si="258"/>
        <v>0</v>
      </c>
      <c r="N813" s="1">
        <v>212</v>
      </c>
      <c r="O813" s="1">
        <v>331</v>
      </c>
      <c r="W813" s="1">
        <v>0</v>
      </c>
      <c r="AG813" t="str">
        <f t="shared" si="265"/>
        <v>Goshen</v>
      </c>
      <c r="AH813" t="s">
        <v>1386</v>
      </c>
      <c r="AI813">
        <v>1</v>
      </c>
      <c r="AK813" s="99">
        <v>25</v>
      </c>
      <c r="AL813" s="97">
        <v>15</v>
      </c>
      <c r="AM813" s="97">
        <v>30</v>
      </c>
      <c r="AN813" s="96">
        <v>26290</v>
      </c>
      <c r="AO813" s="96">
        <f t="shared" si="267"/>
        <v>25015</v>
      </c>
      <c r="AP813" t="s">
        <v>1274</v>
      </c>
      <c r="AQ813">
        <f t="shared" si="266"/>
        <v>2526290</v>
      </c>
    </row>
    <row r="814" spans="1:43" hidden="1" outlineLevel="1" x14ac:dyDescent="0.2">
      <c r="A814" s="62" t="s">
        <v>1773</v>
      </c>
      <c r="B814" s="9" t="s">
        <v>1961</v>
      </c>
      <c r="C814" s="1">
        <f t="shared" si="264"/>
        <v>56</v>
      </c>
      <c r="D814" s="7">
        <f t="shared" si="259"/>
        <v>2</v>
      </c>
      <c r="E814" s="7">
        <f t="shared" si="260"/>
        <v>1</v>
      </c>
      <c r="F814" s="7">
        <f t="shared" si="261"/>
        <v>0</v>
      </c>
      <c r="G814" s="1">
        <f t="shared" si="262"/>
        <v>30</v>
      </c>
      <c r="H814" s="2">
        <f t="shared" si="263"/>
        <v>0.5357142857142857</v>
      </c>
      <c r="I814" s="8"/>
      <c r="J814" s="2">
        <f t="shared" si="255"/>
        <v>0.23214285714285715</v>
      </c>
      <c r="K814" s="2">
        <f t="shared" si="256"/>
        <v>0.7678571428571429</v>
      </c>
      <c r="L814" s="2">
        <f t="shared" si="257"/>
        <v>0</v>
      </c>
      <c r="M814" s="2">
        <f t="shared" si="258"/>
        <v>-1.1102230246251565E-16</v>
      </c>
      <c r="N814" s="1">
        <v>13</v>
      </c>
      <c r="O814" s="1">
        <v>43</v>
      </c>
      <c r="W814" s="1">
        <v>0</v>
      </c>
      <c r="AG814" t="str">
        <f t="shared" si="265"/>
        <v>Gosnold</v>
      </c>
      <c r="AH814" t="s">
        <v>2557</v>
      </c>
      <c r="AI814">
        <v>9</v>
      </c>
      <c r="AK814" s="99">
        <v>25</v>
      </c>
      <c r="AL814" s="97">
        <v>7</v>
      </c>
      <c r="AM814" s="97">
        <v>20</v>
      </c>
      <c r="AN814" s="96">
        <v>26325</v>
      </c>
      <c r="AO814" s="96">
        <f t="shared" si="267"/>
        <v>25007</v>
      </c>
      <c r="AP814" t="s">
        <v>1274</v>
      </c>
      <c r="AQ814">
        <f t="shared" si="266"/>
        <v>2526325</v>
      </c>
    </row>
    <row r="815" spans="1:43" hidden="1" outlineLevel="1" x14ac:dyDescent="0.2">
      <c r="A815" s="62" t="s">
        <v>794</v>
      </c>
      <c r="B815" s="9" t="s">
        <v>1961</v>
      </c>
      <c r="C815" s="1">
        <f t="shared" si="264"/>
        <v>8283</v>
      </c>
      <c r="D815" s="7">
        <f t="shared" si="259"/>
        <v>2</v>
      </c>
      <c r="E815" s="7">
        <f t="shared" si="260"/>
        <v>1</v>
      </c>
      <c r="F815" s="7">
        <f t="shared" si="261"/>
        <v>0</v>
      </c>
      <c r="G815" s="1">
        <f t="shared" si="262"/>
        <v>4306</v>
      </c>
      <c r="H815" s="2">
        <f t="shared" si="263"/>
        <v>0.51985995412290231</v>
      </c>
      <c r="I815" s="8"/>
      <c r="J815" s="2">
        <f t="shared" si="255"/>
        <v>0.23928528310998431</v>
      </c>
      <c r="K815" s="2">
        <f t="shared" si="256"/>
        <v>0.75914523723288663</v>
      </c>
      <c r="L815" s="2">
        <f t="shared" si="257"/>
        <v>0</v>
      </c>
      <c r="M815" s="2">
        <f t="shared" si="258"/>
        <v>1.5694796571290581E-3</v>
      </c>
      <c r="N815" s="1">
        <v>1982</v>
      </c>
      <c r="O815" s="1">
        <v>6288</v>
      </c>
      <c r="W815" s="1">
        <v>13</v>
      </c>
      <c r="AG815" t="str">
        <f t="shared" si="265"/>
        <v>Grafton</v>
      </c>
      <c r="AH815" s="9" t="s">
        <v>1874</v>
      </c>
      <c r="AI815">
        <v>2</v>
      </c>
      <c r="AK815" s="99">
        <v>25</v>
      </c>
      <c r="AL815" s="97">
        <v>27</v>
      </c>
      <c r="AM815" s="97">
        <v>85</v>
      </c>
      <c r="AN815" s="96">
        <v>26430</v>
      </c>
      <c r="AO815" s="96">
        <f t="shared" si="267"/>
        <v>25027</v>
      </c>
      <c r="AP815" t="s">
        <v>1274</v>
      </c>
      <c r="AQ815">
        <f t="shared" si="266"/>
        <v>2526430</v>
      </c>
    </row>
    <row r="816" spans="1:43" hidden="1" outlineLevel="1" x14ac:dyDescent="0.2">
      <c r="A816" s="62" t="s">
        <v>1939</v>
      </c>
      <c r="B816" s="9" t="s">
        <v>1961</v>
      </c>
      <c r="C816" s="1">
        <f t="shared" si="264"/>
        <v>2992</v>
      </c>
      <c r="D816" s="7">
        <f t="shared" si="259"/>
        <v>2</v>
      </c>
      <c r="E816" s="7">
        <f t="shared" si="260"/>
        <v>1</v>
      </c>
      <c r="F816" s="7">
        <f t="shared" si="261"/>
        <v>0</v>
      </c>
      <c r="G816" s="1">
        <f t="shared" si="262"/>
        <v>1505</v>
      </c>
      <c r="H816" s="2">
        <f t="shared" si="263"/>
        <v>0.50300802139037437</v>
      </c>
      <c r="I816" s="8"/>
      <c r="J816" s="2">
        <f t="shared" si="255"/>
        <v>0.24832887700534759</v>
      </c>
      <c r="K816" s="2">
        <f t="shared" si="256"/>
        <v>0.75133689839572193</v>
      </c>
      <c r="L816" s="2">
        <f t="shared" si="257"/>
        <v>0</v>
      </c>
      <c r="M816" s="2">
        <f t="shared" si="258"/>
        <v>3.3422459893051037E-4</v>
      </c>
      <c r="N816" s="1">
        <v>743</v>
      </c>
      <c r="O816" s="1">
        <v>2248</v>
      </c>
      <c r="W816" s="1">
        <v>1</v>
      </c>
      <c r="AG816" t="str">
        <f t="shared" si="265"/>
        <v>Granby</v>
      </c>
      <c r="AH816" t="s">
        <v>1386</v>
      </c>
      <c r="AI816">
        <v>1</v>
      </c>
      <c r="AK816" s="99">
        <v>25</v>
      </c>
      <c r="AL816" s="97">
        <v>15</v>
      </c>
      <c r="AM816" s="97">
        <v>35</v>
      </c>
      <c r="AN816" s="96">
        <v>26535</v>
      </c>
      <c r="AO816" s="96">
        <f t="shared" si="267"/>
        <v>25015</v>
      </c>
      <c r="AP816" t="s">
        <v>1274</v>
      </c>
      <c r="AQ816">
        <f t="shared" si="266"/>
        <v>2526535</v>
      </c>
    </row>
    <row r="817" spans="1:43" hidden="1" outlineLevel="1" x14ac:dyDescent="0.2">
      <c r="A817" s="62" t="s">
        <v>2404</v>
      </c>
      <c r="B817" s="9" t="s">
        <v>1961</v>
      </c>
      <c r="C817" s="1">
        <f t="shared" si="264"/>
        <v>765</v>
      </c>
      <c r="D817" s="7">
        <f t="shared" si="259"/>
        <v>2</v>
      </c>
      <c r="E817" s="7">
        <f t="shared" si="260"/>
        <v>1</v>
      </c>
      <c r="F817" s="7">
        <f t="shared" si="261"/>
        <v>0</v>
      </c>
      <c r="G817" s="1">
        <f t="shared" si="262"/>
        <v>433</v>
      </c>
      <c r="H817" s="2">
        <f t="shared" si="263"/>
        <v>0.56601307189542482</v>
      </c>
      <c r="I817" s="8"/>
      <c r="J817" s="2">
        <f t="shared" si="255"/>
        <v>0.21699346405228759</v>
      </c>
      <c r="K817" s="2">
        <f t="shared" si="256"/>
        <v>0.78300653594771241</v>
      </c>
      <c r="L817" s="2">
        <f t="shared" si="257"/>
        <v>0</v>
      </c>
      <c r="M817" s="2">
        <f t="shared" si="258"/>
        <v>0</v>
      </c>
      <c r="N817" s="1">
        <v>166</v>
      </c>
      <c r="O817" s="1">
        <v>599</v>
      </c>
      <c r="W817" s="1">
        <v>0</v>
      </c>
      <c r="AG817" t="str">
        <f t="shared" si="265"/>
        <v>Granville</v>
      </c>
      <c r="AH817" t="s">
        <v>2120</v>
      </c>
      <c r="AI817">
        <v>1</v>
      </c>
      <c r="AK817" s="99">
        <v>25</v>
      </c>
      <c r="AL817" s="97">
        <v>13</v>
      </c>
      <c r="AM817" s="97">
        <v>35</v>
      </c>
      <c r="AN817" s="96">
        <v>26675</v>
      </c>
      <c r="AO817" s="96">
        <f t="shared" si="267"/>
        <v>25013</v>
      </c>
      <c r="AP817" t="s">
        <v>1274</v>
      </c>
      <c r="AQ817">
        <f t="shared" si="266"/>
        <v>2526675</v>
      </c>
    </row>
    <row r="818" spans="1:43" hidden="1" outlineLevel="1" x14ac:dyDescent="0.2">
      <c r="A818" s="62" t="s">
        <v>1774</v>
      </c>
      <c r="B818" s="9" t="s">
        <v>1961</v>
      </c>
      <c r="C818" s="1">
        <f t="shared" si="264"/>
        <v>3180</v>
      </c>
      <c r="D818" s="7">
        <f t="shared" si="259"/>
        <v>1</v>
      </c>
      <c r="E818" s="7">
        <f t="shared" si="260"/>
        <v>2</v>
      </c>
      <c r="F818" s="7">
        <f t="shared" si="261"/>
        <v>0</v>
      </c>
      <c r="G818" s="1">
        <f t="shared" si="262"/>
        <v>689</v>
      </c>
      <c r="H818" s="2">
        <f t="shared" si="263"/>
        <v>0.21666666666666667</v>
      </c>
      <c r="I818" s="8"/>
      <c r="J818" s="2">
        <f t="shared" si="255"/>
        <v>0.60786163522012582</v>
      </c>
      <c r="K818" s="2">
        <f t="shared" si="256"/>
        <v>0.39119496855345914</v>
      </c>
      <c r="L818" s="2">
        <f t="shared" si="257"/>
        <v>0</v>
      </c>
      <c r="M818" s="2">
        <f t="shared" si="258"/>
        <v>9.4339622641503862E-4</v>
      </c>
      <c r="N818" s="1">
        <v>1933</v>
      </c>
      <c r="O818" s="1">
        <v>1244</v>
      </c>
      <c r="W818" s="1">
        <v>3</v>
      </c>
      <c r="AG818" t="str">
        <f t="shared" si="265"/>
        <v>Great Barrington</v>
      </c>
      <c r="AH818" t="s">
        <v>12</v>
      </c>
      <c r="AI818">
        <v>1</v>
      </c>
      <c r="AK818" s="99">
        <v>25</v>
      </c>
      <c r="AL818" s="97">
        <v>3</v>
      </c>
      <c r="AM818" s="97">
        <v>45</v>
      </c>
      <c r="AN818" s="96">
        <v>26815</v>
      </c>
      <c r="AO818" s="96">
        <f t="shared" si="267"/>
        <v>25003</v>
      </c>
      <c r="AP818" t="s">
        <v>1274</v>
      </c>
      <c r="AQ818">
        <f t="shared" si="266"/>
        <v>2526815</v>
      </c>
    </row>
    <row r="819" spans="1:43" hidden="1" outlineLevel="1" x14ac:dyDescent="0.2">
      <c r="A819" s="62" t="s">
        <v>1761</v>
      </c>
      <c r="B819" s="9" t="s">
        <v>1961</v>
      </c>
      <c r="C819" s="1">
        <f t="shared" si="264"/>
        <v>7270</v>
      </c>
      <c r="D819" s="7">
        <f t="shared" si="259"/>
        <v>2</v>
      </c>
      <c r="E819" s="7">
        <f t="shared" si="260"/>
        <v>1</v>
      </c>
      <c r="F819" s="7">
        <f t="shared" si="261"/>
        <v>0</v>
      </c>
      <c r="G819" s="1">
        <f t="shared" si="262"/>
        <v>605</v>
      </c>
      <c r="H819" s="2">
        <f t="shared" si="263"/>
        <v>8.3218707015130677E-2</v>
      </c>
      <c r="I819" s="8"/>
      <c r="J819" s="2">
        <f t="shared" si="255"/>
        <v>0.45818431911966989</v>
      </c>
      <c r="K819" s="2">
        <f t="shared" si="256"/>
        <v>0.54140302613480051</v>
      </c>
      <c r="L819" s="2">
        <f t="shared" si="257"/>
        <v>0</v>
      </c>
      <c r="M819" s="2">
        <f t="shared" si="258"/>
        <v>4.1265474552953929E-4</v>
      </c>
      <c r="N819" s="1">
        <v>3331</v>
      </c>
      <c r="O819" s="1">
        <v>3936</v>
      </c>
      <c r="W819" s="1">
        <v>3</v>
      </c>
      <c r="AG819" t="str">
        <f t="shared" si="265"/>
        <v>Greenfield</v>
      </c>
      <c r="AH819" t="s">
        <v>1440</v>
      </c>
      <c r="AI819">
        <v>2</v>
      </c>
      <c r="AK819" s="99">
        <v>25</v>
      </c>
      <c r="AL819" s="97">
        <v>11</v>
      </c>
      <c r="AM819" s="97">
        <v>50</v>
      </c>
      <c r="AN819" s="96">
        <v>27025</v>
      </c>
      <c r="AO819" s="96">
        <f t="shared" si="267"/>
        <v>25011</v>
      </c>
      <c r="AP819" t="s">
        <v>1274</v>
      </c>
      <c r="AQ819">
        <f t="shared" si="266"/>
        <v>2527025</v>
      </c>
    </row>
    <row r="820" spans="1:43" hidden="1" outlineLevel="1" x14ac:dyDescent="0.2">
      <c r="A820" s="62" t="s">
        <v>892</v>
      </c>
      <c r="B820" s="9" t="s">
        <v>1961</v>
      </c>
      <c r="C820" s="1">
        <f t="shared" si="264"/>
        <v>5675</v>
      </c>
      <c r="D820" s="7">
        <f t="shared" si="259"/>
        <v>2</v>
      </c>
      <c r="E820" s="7">
        <f t="shared" si="260"/>
        <v>1</v>
      </c>
      <c r="F820" s="7">
        <f t="shared" si="261"/>
        <v>0</v>
      </c>
      <c r="G820" s="1">
        <f t="shared" si="262"/>
        <v>2437</v>
      </c>
      <c r="H820" s="2">
        <f t="shared" si="263"/>
        <v>0.42942731277533042</v>
      </c>
      <c r="I820" s="8"/>
      <c r="J820" s="2">
        <f t="shared" si="255"/>
        <v>0.28440528634361234</v>
      </c>
      <c r="K820" s="2">
        <f t="shared" si="256"/>
        <v>0.7138325991189427</v>
      </c>
      <c r="L820" s="2">
        <f t="shared" si="257"/>
        <v>0</v>
      </c>
      <c r="M820" s="2">
        <f t="shared" si="258"/>
        <v>1.7621145374449032E-3</v>
      </c>
      <c r="N820" s="1">
        <v>1614</v>
      </c>
      <c r="O820" s="1">
        <v>4051</v>
      </c>
      <c r="W820" s="1">
        <v>10</v>
      </c>
      <c r="AG820" t="str">
        <f t="shared" si="265"/>
        <v>Groton</v>
      </c>
      <c r="AH820" t="s">
        <v>164</v>
      </c>
      <c r="AI820">
        <v>3</v>
      </c>
      <c r="AK820" s="99">
        <v>25</v>
      </c>
      <c r="AL820" s="97">
        <v>17</v>
      </c>
      <c r="AM820" s="97">
        <v>95</v>
      </c>
      <c r="AN820" s="96">
        <v>27480</v>
      </c>
      <c r="AO820" s="96">
        <f t="shared" si="267"/>
        <v>25017</v>
      </c>
      <c r="AP820" t="s">
        <v>1274</v>
      </c>
      <c r="AQ820">
        <f t="shared" si="266"/>
        <v>2527480</v>
      </c>
    </row>
    <row r="821" spans="1:43" hidden="1" outlineLevel="1" x14ac:dyDescent="0.2">
      <c r="A821" s="62" t="s">
        <v>1762</v>
      </c>
      <c r="B821" s="9" t="s">
        <v>1961</v>
      </c>
      <c r="C821" s="1">
        <f t="shared" si="264"/>
        <v>3352</v>
      </c>
      <c r="D821" s="7">
        <f t="shared" si="259"/>
        <v>2</v>
      </c>
      <c r="E821" s="7">
        <f t="shared" si="260"/>
        <v>1</v>
      </c>
      <c r="F821" s="7">
        <f t="shared" si="261"/>
        <v>0</v>
      </c>
      <c r="G821" s="1">
        <f t="shared" si="262"/>
        <v>1933</v>
      </c>
      <c r="H821" s="2">
        <f t="shared" si="263"/>
        <v>0.57667064439140814</v>
      </c>
      <c r="I821" s="8"/>
      <c r="J821" s="2">
        <f t="shared" si="255"/>
        <v>0.20912887828162291</v>
      </c>
      <c r="K821" s="2">
        <f t="shared" si="256"/>
        <v>0.78579952267303099</v>
      </c>
      <c r="L821" s="2">
        <f t="shared" si="257"/>
        <v>0</v>
      </c>
      <c r="M821" s="2">
        <f t="shared" si="258"/>
        <v>5.0715990453460424E-3</v>
      </c>
      <c r="N821" s="1">
        <v>701</v>
      </c>
      <c r="O821" s="1">
        <v>2634</v>
      </c>
      <c r="W821" s="1">
        <v>17</v>
      </c>
      <c r="AG821" t="str">
        <f t="shared" si="265"/>
        <v>Groveland</v>
      </c>
      <c r="AH821" t="s">
        <v>728</v>
      </c>
      <c r="AI821">
        <v>6</v>
      </c>
      <c r="AK821" s="99">
        <v>25</v>
      </c>
      <c r="AL821" s="97">
        <v>9</v>
      </c>
      <c r="AM821" s="97">
        <v>45</v>
      </c>
      <c r="AN821" s="96">
        <v>27620</v>
      </c>
      <c r="AO821" s="96">
        <f t="shared" si="267"/>
        <v>25009</v>
      </c>
      <c r="AP821" t="s">
        <v>1274</v>
      </c>
      <c r="AQ821">
        <f t="shared" si="266"/>
        <v>2527620</v>
      </c>
    </row>
    <row r="822" spans="1:43" hidden="1" outlineLevel="1" x14ac:dyDescent="0.2">
      <c r="A822" s="62" t="s">
        <v>1763</v>
      </c>
      <c r="B822" s="9" t="s">
        <v>1961</v>
      </c>
      <c r="C822" s="1">
        <f t="shared" si="264"/>
        <v>2732</v>
      </c>
      <c r="D822" s="7">
        <f t="shared" si="259"/>
        <v>2</v>
      </c>
      <c r="E822" s="7">
        <f t="shared" si="260"/>
        <v>1</v>
      </c>
      <c r="F822" s="7">
        <f t="shared" si="261"/>
        <v>0</v>
      </c>
      <c r="G822" s="1">
        <f t="shared" si="262"/>
        <v>417</v>
      </c>
      <c r="H822" s="2">
        <f t="shared" si="263"/>
        <v>0.1526354319180088</v>
      </c>
      <c r="I822" s="8"/>
      <c r="J822" s="2">
        <f t="shared" si="255"/>
        <v>0.4224011713030747</v>
      </c>
      <c r="K822" s="2">
        <f t="shared" si="256"/>
        <v>0.57503660322108341</v>
      </c>
      <c r="L822" s="2">
        <f t="shared" si="257"/>
        <v>0</v>
      </c>
      <c r="M822" s="2">
        <f t="shared" si="258"/>
        <v>2.5622254758419505E-3</v>
      </c>
      <c r="N822" s="1">
        <v>1154</v>
      </c>
      <c r="O822" s="1">
        <v>1571</v>
      </c>
      <c r="W822" s="1">
        <v>7</v>
      </c>
      <c r="AG822" t="str">
        <f t="shared" si="265"/>
        <v>Hadley</v>
      </c>
      <c r="AH822" t="s">
        <v>1386</v>
      </c>
      <c r="AI822">
        <v>2</v>
      </c>
      <c r="AK822" s="99">
        <v>25</v>
      </c>
      <c r="AL822" s="97">
        <v>15</v>
      </c>
      <c r="AM822" s="97">
        <v>40</v>
      </c>
      <c r="AN822" s="96">
        <v>27690</v>
      </c>
      <c r="AO822" s="96">
        <f t="shared" si="267"/>
        <v>25015</v>
      </c>
      <c r="AP822" t="s">
        <v>1274</v>
      </c>
      <c r="AQ822">
        <f t="shared" si="266"/>
        <v>2527690</v>
      </c>
    </row>
    <row r="823" spans="1:43" hidden="1" outlineLevel="1" x14ac:dyDescent="0.2">
      <c r="A823" s="62" t="s">
        <v>947</v>
      </c>
      <c r="B823" s="9" t="s">
        <v>1961</v>
      </c>
      <c r="C823" s="1">
        <f t="shared" si="264"/>
        <v>3559</v>
      </c>
      <c r="D823" s="7">
        <f t="shared" si="259"/>
        <v>2</v>
      </c>
      <c r="E823" s="7">
        <f t="shared" si="260"/>
        <v>1</v>
      </c>
      <c r="F823" s="7">
        <f t="shared" si="261"/>
        <v>0</v>
      </c>
      <c r="G823" s="1">
        <f t="shared" si="262"/>
        <v>2032</v>
      </c>
      <c r="H823" s="2">
        <f t="shared" si="263"/>
        <v>0.57094689519527952</v>
      </c>
      <c r="I823" s="8"/>
      <c r="J823" s="2">
        <f t="shared" si="255"/>
        <v>0.21185726327620119</v>
      </c>
      <c r="K823" s="2">
        <f t="shared" si="256"/>
        <v>0.78280415847148077</v>
      </c>
      <c r="L823" s="2">
        <f t="shared" si="257"/>
        <v>0</v>
      </c>
      <c r="M823" s="2">
        <f t="shared" si="258"/>
        <v>5.3385782523179826E-3</v>
      </c>
      <c r="N823" s="1">
        <v>754</v>
      </c>
      <c r="O823" s="1">
        <v>2786</v>
      </c>
      <c r="W823" s="1">
        <v>19</v>
      </c>
      <c r="AG823" t="str">
        <f t="shared" si="265"/>
        <v>Halifax</v>
      </c>
      <c r="AH823" t="s">
        <v>837</v>
      </c>
      <c r="AI823">
        <v>9</v>
      </c>
      <c r="AK823" s="99">
        <v>25</v>
      </c>
      <c r="AL823" s="97">
        <v>23</v>
      </c>
      <c r="AM823" s="97">
        <v>35</v>
      </c>
      <c r="AN823" s="96">
        <v>27795</v>
      </c>
      <c r="AO823" s="96">
        <f t="shared" si="267"/>
        <v>25023</v>
      </c>
      <c r="AP823" t="s">
        <v>1274</v>
      </c>
      <c r="AQ823">
        <f t="shared" si="266"/>
        <v>2527795</v>
      </c>
    </row>
    <row r="824" spans="1:43" hidden="1" outlineLevel="1" x14ac:dyDescent="0.2">
      <c r="A824" s="62" t="s">
        <v>2539</v>
      </c>
      <c r="B824" s="9" t="s">
        <v>1961</v>
      </c>
      <c r="C824" s="1">
        <f t="shared" si="264"/>
        <v>4033</v>
      </c>
      <c r="D824" s="7">
        <f t="shared" si="259"/>
        <v>2</v>
      </c>
      <c r="E824" s="7">
        <f t="shared" si="260"/>
        <v>1</v>
      </c>
      <c r="F824" s="7">
        <f t="shared" si="261"/>
        <v>0</v>
      </c>
      <c r="G824" s="1">
        <f t="shared" si="262"/>
        <v>1990</v>
      </c>
      <c r="H824" s="2">
        <f t="shared" si="263"/>
        <v>0.49342920902553933</v>
      </c>
      <c r="I824" s="8"/>
      <c r="J824" s="2">
        <f t="shared" ref="J824:J887" si="268">IF(C824=0,"-",N824/C824)</f>
        <v>0.25167369204066453</v>
      </c>
      <c r="K824" s="2">
        <f t="shared" ref="K824:K887" si="269">IF(C824=0,"-",O824/C824)</f>
        <v>0.7451029010662038</v>
      </c>
      <c r="L824" s="2">
        <f t="shared" ref="L824:L887" si="270">IF(C824=0,"-",P824/C824)</f>
        <v>0</v>
      </c>
      <c r="M824" s="2">
        <f t="shared" ref="M824:M887" si="271">IF(C824=0,"-",(1-J824-K824-L824))</f>
        <v>3.2234068931316084E-3</v>
      </c>
      <c r="N824" s="1">
        <v>1015</v>
      </c>
      <c r="O824" s="1">
        <v>3005</v>
      </c>
      <c r="W824" s="1">
        <v>13</v>
      </c>
      <c r="AG824" t="str">
        <f t="shared" si="265"/>
        <v>Hamilton</v>
      </c>
      <c r="AH824" t="s">
        <v>728</v>
      </c>
      <c r="AI824">
        <v>6</v>
      </c>
      <c r="AK824" s="99">
        <v>25</v>
      </c>
      <c r="AL824" s="97">
        <v>9</v>
      </c>
      <c r="AM824" s="97">
        <v>50</v>
      </c>
      <c r="AN824" s="96">
        <v>27900</v>
      </c>
      <c r="AO824" s="96">
        <f t="shared" si="267"/>
        <v>25009</v>
      </c>
      <c r="AP824" t="s">
        <v>1274</v>
      </c>
      <c r="AQ824">
        <f t="shared" si="266"/>
        <v>2527900</v>
      </c>
    </row>
    <row r="825" spans="1:43" hidden="1" outlineLevel="1" x14ac:dyDescent="0.2">
      <c r="A825" s="62" t="s">
        <v>2120</v>
      </c>
      <c r="B825" s="9" t="s">
        <v>1961</v>
      </c>
      <c r="C825" s="1">
        <f t="shared" si="264"/>
        <v>2448</v>
      </c>
      <c r="D825" s="7">
        <f t="shared" si="259"/>
        <v>2</v>
      </c>
      <c r="E825" s="7">
        <f t="shared" si="260"/>
        <v>1</v>
      </c>
      <c r="F825" s="7">
        <f t="shared" si="261"/>
        <v>0</v>
      </c>
      <c r="G825" s="1">
        <f t="shared" si="262"/>
        <v>1595</v>
      </c>
      <c r="H825" s="2">
        <f t="shared" si="263"/>
        <v>0.65155228758169936</v>
      </c>
      <c r="I825" s="8"/>
      <c r="J825" s="2">
        <f t="shared" si="268"/>
        <v>0.17238562091503268</v>
      </c>
      <c r="K825" s="2">
        <f t="shared" si="269"/>
        <v>0.82393790849673199</v>
      </c>
      <c r="L825" s="2">
        <f t="shared" si="270"/>
        <v>0</v>
      </c>
      <c r="M825" s="2">
        <f t="shared" si="271"/>
        <v>3.6764705882352811E-3</v>
      </c>
      <c r="N825" s="1">
        <v>422</v>
      </c>
      <c r="O825" s="1">
        <v>2017</v>
      </c>
      <c r="W825" s="1">
        <v>9</v>
      </c>
      <c r="AG825" t="str">
        <f t="shared" si="265"/>
        <v>Hampden</v>
      </c>
      <c r="AH825" t="s">
        <v>2120</v>
      </c>
      <c r="AI825">
        <v>1</v>
      </c>
      <c r="AK825" s="99">
        <v>25</v>
      </c>
      <c r="AL825" s="97">
        <v>13</v>
      </c>
      <c r="AM825" s="97">
        <v>40</v>
      </c>
      <c r="AN825" s="96">
        <v>28075</v>
      </c>
      <c r="AO825" s="96">
        <f t="shared" si="267"/>
        <v>25013</v>
      </c>
      <c r="AP825" t="s">
        <v>1274</v>
      </c>
      <c r="AQ825">
        <f t="shared" si="266"/>
        <v>2528075</v>
      </c>
    </row>
    <row r="826" spans="1:43" hidden="1" outlineLevel="1" x14ac:dyDescent="0.2">
      <c r="A826" s="62" t="s">
        <v>682</v>
      </c>
      <c r="B826" s="9" t="s">
        <v>1961</v>
      </c>
      <c r="C826" s="1">
        <f t="shared" si="264"/>
        <v>343</v>
      </c>
      <c r="D826" s="7">
        <f t="shared" si="259"/>
        <v>2</v>
      </c>
      <c r="E826" s="7">
        <f t="shared" si="260"/>
        <v>1</v>
      </c>
      <c r="F826" s="7">
        <f t="shared" si="261"/>
        <v>0</v>
      </c>
      <c r="G826" s="1">
        <f t="shared" si="262"/>
        <v>91</v>
      </c>
      <c r="H826" s="2">
        <f t="shared" si="263"/>
        <v>0.26530612244897961</v>
      </c>
      <c r="I826" s="8"/>
      <c r="J826" s="2">
        <f t="shared" si="268"/>
        <v>0.36734693877551022</v>
      </c>
      <c r="K826" s="2">
        <f t="shared" si="269"/>
        <v>0.63265306122448983</v>
      </c>
      <c r="L826" s="2">
        <f t="shared" si="270"/>
        <v>0</v>
      </c>
      <c r="M826" s="2">
        <f t="shared" si="271"/>
        <v>0</v>
      </c>
      <c r="N826" s="1">
        <v>126</v>
      </c>
      <c r="O826" s="1">
        <v>217</v>
      </c>
      <c r="W826" s="1">
        <v>0</v>
      </c>
      <c r="AG826" t="str">
        <f t="shared" si="265"/>
        <v>Hancock</v>
      </c>
      <c r="AH826" t="s">
        <v>12</v>
      </c>
      <c r="AI826">
        <v>1</v>
      </c>
      <c r="AK826" s="99">
        <v>25</v>
      </c>
      <c r="AL826" s="97">
        <v>3</v>
      </c>
      <c r="AM826" s="97">
        <v>50</v>
      </c>
      <c r="AN826" s="96">
        <v>28180</v>
      </c>
      <c r="AO826" s="96">
        <f t="shared" si="267"/>
        <v>25003</v>
      </c>
      <c r="AP826" t="s">
        <v>1274</v>
      </c>
      <c r="AQ826">
        <f t="shared" si="266"/>
        <v>2528180</v>
      </c>
    </row>
    <row r="827" spans="1:43" hidden="1" outlineLevel="1" x14ac:dyDescent="0.2">
      <c r="A827" s="62" t="s">
        <v>15</v>
      </c>
      <c r="B827" s="9" t="s">
        <v>1961</v>
      </c>
      <c r="C827" s="1">
        <f t="shared" si="264"/>
        <v>7327</v>
      </c>
      <c r="D827" s="7">
        <f t="shared" si="259"/>
        <v>2</v>
      </c>
      <c r="E827" s="7">
        <f t="shared" si="260"/>
        <v>1</v>
      </c>
      <c r="F827" s="7">
        <f t="shared" si="261"/>
        <v>0</v>
      </c>
      <c r="G827" s="1">
        <f t="shared" si="262"/>
        <v>4655</v>
      </c>
      <c r="H827" s="2">
        <f t="shared" si="263"/>
        <v>0.63532141394841002</v>
      </c>
      <c r="I827" s="8"/>
      <c r="J827" s="2">
        <f t="shared" si="268"/>
        <v>0.17974614439743414</v>
      </c>
      <c r="K827" s="2">
        <f t="shared" si="269"/>
        <v>0.8150675583458441</v>
      </c>
      <c r="L827" s="2">
        <f t="shared" si="270"/>
        <v>0</v>
      </c>
      <c r="M827" s="2">
        <f t="shared" si="271"/>
        <v>5.1862972567217058E-3</v>
      </c>
      <c r="N827" s="1">
        <v>1317</v>
      </c>
      <c r="O827" s="1">
        <v>5972</v>
      </c>
      <c r="W827" s="1">
        <v>38</v>
      </c>
      <c r="AG827" t="str">
        <f t="shared" si="265"/>
        <v>Hanover</v>
      </c>
      <c r="AH827" t="s">
        <v>837</v>
      </c>
      <c r="AI827">
        <v>9</v>
      </c>
      <c r="AK827" s="99">
        <v>25</v>
      </c>
      <c r="AL827" s="97">
        <v>23</v>
      </c>
      <c r="AM827" s="97">
        <v>40</v>
      </c>
      <c r="AN827" s="96">
        <v>28285</v>
      </c>
      <c r="AO827" s="96">
        <f t="shared" si="267"/>
        <v>25023</v>
      </c>
      <c r="AP827" t="s">
        <v>1274</v>
      </c>
      <c r="AQ827">
        <f t="shared" si="266"/>
        <v>2528285</v>
      </c>
    </row>
    <row r="828" spans="1:43" hidden="1" outlineLevel="1" x14ac:dyDescent="0.2">
      <c r="A828" s="62" t="s">
        <v>2254</v>
      </c>
      <c r="B828" s="9" t="s">
        <v>1961</v>
      </c>
      <c r="C828" s="1">
        <f t="shared" si="264"/>
        <v>4970</v>
      </c>
      <c r="D828" s="7">
        <f t="shared" si="259"/>
        <v>2</v>
      </c>
      <c r="E828" s="7">
        <f t="shared" si="260"/>
        <v>1</v>
      </c>
      <c r="F828" s="7">
        <f t="shared" si="261"/>
        <v>0</v>
      </c>
      <c r="G828" s="1">
        <f t="shared" si="262"/>
        <v>2946</v>
      </c>
      <c r="H828" s="2">
        <f t="shared" si="263"/>
        <v>0.59275653923541249</v>
      </c>
      <c r="I828" s="8"/>
      <c r="J828" s="2">
        <f t="shared" si="268"/>
        <v>0.20201207243460764</v>
      </c>
      <c r="K828" s="2">
        <f t="shared" si="269"/>
        <v>0.79476861167002011</v>
      </c>
      <c r="L828" s="2">
        <f t="shared" si="270"/>
        <v>0</v>
      </c>
      <c r="M828" s="2">
        <f t="shared" si="271"/>
        <v>3.2193158953722767E-3</v>
      </c>
      <c r="N828" s="1">
        <v>1004</v>
      </c>
      <c r="O828" s="1">
        <v>3950</v>
      </c>
      <c r="W828" s="1">
        <v>16</v>
      </c>
      <c r="AG828" t="str">
        <f t="shared" si="265"/>
        <v>Hanson</v>
      </c>
      <c r="AH828" t="s">
        <v>837</v>
      </c>
      <c r="AI828">
        <v>9</v>
      </c>
      <c r="AK828" s="99">
        <v>25</v>
      </c>
      <c r="AL828" s="97">
        <v>23</v>
      </c>
      <c r="AM828" s="97">
        <v>45</v>
      </c>
      <c r="AN828" s="96">
        <v>28495</v>
      </c>
      <c r="AO828" s="96">
        <f t="shared" si="267"/>
        <v>25023</v>
      </c>
      <c r="AP828" t="s">
        <v>1274</v>
      </c>
      <c r="AQ828">
        <f t="shared" si="266"/>
        <v>2528495</v>
      </c>
    </row>
    <row r="829" spans="1:43" hidden="1" outlineLevel="1" x14ac:dyDescent="0.2">
      <c r="A829" s="62" t="s">
        <v>2053</v>
      </c>
      <c r="B829" s="9" t="s">
        <v>1961</v>
      </c>
      <c r="C829" s="1">
        <f t="shared" si="264"/>
        <v>1111</v>
      </c>
      <c r="D829" s="7">
        <f t="shared" si="259"/>
        <v>2</v>
      </c>
      <c r="E829" s="7">
        <f t="shared" si="260"/>
        <v>1</v>
      </c>
      <c r="F829" s="7">
        <f t="shared" si="261"/>
        <v>0</v>
      </c>
      <c r="G829" s="1">
        <f t="shared" si="262"/>
        <v>603</v>
      </c>
      <c r="H829" s="2">
        <f t="shared" si="263"/>
        <v>0.54275427542754273</v>
      </c>
      <c r="I829" s="8"/>
      <c r="J829" s="2">
        <f t="shared" si="268"/>
        <v>0.22772277227722773</v>
      </c>
      <c r="K829" s="2">
        <f t="shared" si="269"/>
        <v>0.77047704770477043</v>
      </c>
      <c r="L829" s="2">
        <f t="shared" si="270"/>
        <v>0</v>
      </c>
      <c r="M829" s="2">
        <f t="shared" si="271"/>
        <v>1.8001800180018623E-3</v>
      </c>
      <c r="N829" s="1">
        <v>253</v>
      </c>
      <c r="O829" s="1">
        <v>856</v>
      </c>
      <c r="W829" s="1">
        <v>2</v>
      </c>
      <c r="AG829" t="str">
        <f t="shared" si="265"/>
        <v>Hardwick</v>
      </c>
      <c r="AH829" s="9" t="s">
        <v>1874</v>
      </c>
      <c r="AI829">
        <v>2</v>
      </c>
      <c r="AK829" s="99">
        <v>25</v>
      </c>
      <c r="AL829" s="97">
        <v>27</v>
      </c>
      <c r="AM829" s="97">
        <v>90</v>
      </c>
      <c r="AN829" s="96">
        <v>28740</v>
      </c>
      <c r="AO829" s="96">
        <f t="shared" si="267"/>
        <v>25027</v>
      </c>
      <c r="AP829" t="s">
        <v>1274</v>
      </c>
      <c r="AQ829">
        <f t="shared" si="266"/>
        <v>2528740</v>
      </c>
    </row>
    <row r="830" spans="1:43" hidden="1" outlineLevel="1" x14ac:dyDescent="0.2">
      <c r="A830" s="62" t="s">
        <v>2231</v>
      </c>
      <c r="B830" s="9" t="s">
        <v>1961</v>
      </c>
      <c r="C830" s="1">
        <f t="shared" si="264"/>
        <v>3243</v>
      </c>
      <c r="D830" s="7">
        <f t="shared" si="259"/>
        <v>2</v>
      </c>
      <c r="E830" s="7">
        <f t="shared" si="260"/>
        <v>1</v>
      </c>
      <c r="F830" s="7">
        <f t="shared" si="261"/>
        <v>0</v>
      </c>
      <c r="G830" s="1">
        <f t="shared" si="262"/>
        <v>808</v>
      </c>
      <c r="H830" s="2">
        <f t="shared" si="263"/>
        <v>0.24915201973481343</v>
      </c>
      <c r="I830" s="8"/>
      <c r="J830" s="2">
        <f t="shared" si="268"/>
        <v>0.37341967314215235</v>
      </c>
      <c r="K830" s="2">
        <f t="shared" si="269"/>
        <v>0.62257169287696579</v>
      </c>
      <c r="L830" s="2">
        <f t="shared" si="270"/>
        <v>0</v>
      </c>
      <c r="M830" s="2">
        <f t="shared" si="271"/>
        <v>4.0086339808818039E-3</v>
      </c>
      <c r="N830" s="1">
        <v>1211</v>
      </c>
      <c r="O830" s="1">
        <v>2019</v>
      </c>
      <c r="W830" s="1">
        <v>13</v>
      </c>
      <c r="AG830" t="str">
        <f t="shared" si="265"/>
        <v>Harvard</v>
      </c>
      <c r="AH830" s="9" t="s">
        <v>1874</v>
      </c>
      <c r="AI830">
        <v>3</v>
      </c>
      <c r="AK830" s="99">
        <v>25</v>
      </c>
      <c r="AL830" s="97">
        <v>27</v>
      </c>
      <c r="AM830" s="97">
        <v>95</v>
      </c>
      <c r="AN830" s="96">
        <v>28950</v>
      </c>
      <c r="AO830" s="96">
        <f t="shared" si="267"/>
        <v>25027</v>
      </c>
      <c r="AP830" t="s">
        <v>1274</v>
      </c>
      <c r="AQ830">
        <f t="shared" si="266"/>
        <v>2528950</v>
      </c>
    </row>
    <row r="831" spans="1:43" hidden="1" outlineLevel="1" x14ac:dyDescent="0.2">
      <c r="A831" s="62" t="s">
        <v>1805</v>
      </c>
      <c r="B831" s="9" t="s">
        <v>1961</v>
      </c>
      <c r="C831" s="1">
        <f t="shared" si="264"/>
        <v>7382</v>
      </c>
      <c r="D831" s="7">
        <f t="shared" si="259"/>
        <v>2</v>
      </c>
      <c r="E831" s="7">
        <f t="shared" si="260"/>
        <v>1</v>
      </c>
      <c r="F831" s="7">
        <f t="shared" si="261"/>
        <v>0</v>
      </c>
      <c r="G831" s="1">
        <f t="shared" si="262"/>
        <v>3826</v>
      </c>
      <c r="H831" s="2">
        <f t="shared" si="263"/>
        <v>0.51828772690327829</v>
      </c>
      <c r="I831" s="8"/>
      <c r="J831" s="2">
        <f t="shared" si="268"/>
        <v>0.23923056082362504</v>
      </c>
      <c r="K831" s="2">
        <f t="shared" si="269"/>
        <v>0.75751828772690333</v>
      </c>
      <c r="L831" s="2">
        <f t="shared" si="270"/>
        <v>0</v>
      </c>
      <c r="M831" s="2">
        <f t="shared" si="271"/>
        <v>3.2511514494716343E-3</v>
      </c>
      <c r="N831" s="1">
        <v>1766</v>
      </c>
      <c r="O831" s="1">
        <v>5592</v>
      </c>
      <c r="W831" s="1">
        <v>24</v>
      </c>
      <c r="AG831" t="str">
        <f t="shared" si="265"/>
        <v>Harwich</v>
      </c>
      <c r="AH831" t="s">
        <v>19</v>
      </c>
      <c r="AI831">
        <v>9</v>
      </c>
      <c r="AK831" s="99">
        <v>25</v>
      </c>
      <c r="AL831" s="97">
        <v>1</v>
      </c>
      <c r="AM831" s="97">
        <v>40</v>
      </c>
      <c r="AN831" s="96">
        <v>29020</v>
      </c>
      <c r="AO831" s="96">
        <f t="shared" si="267"/>
        <v>25001</v>
      </c>
      <c r="AP831" t="s">
        <v>1274</v>
      </c>
      <c r="AQ831">
        <f t="shared" si="266"/>
        <v>2529020</v>
      </c>
    </row>
    <row r="832" spans="1:43" hidden="1" outlineLevel="1" x14ac:dyDescent="0.2">
      <c r="A832" s="62" t="s">
        <v>1806</v>
      </c>
      <c r="B832" s="9" t="s">
        <v>1961</v>
      </c>
      <c r="C832" s="1">
        <f t="shared" si="264"/>
        <v>1789</v>
      </c>
      <c r="D832" s="7">
        <f t="shared" si="259"/>
        <v>2</v>
      </c>
      <c r="E832" s="7">
        <f t="shared" si="260"/>
        <v>1</v>
      </c>
      <c r="F832" s="7">
        <f t="shared" si="261"/>
        <v>0</v>
      </c>
      <c r="G832" s="1">
        <f t="shared" si="262"/>
        <v>385</v>
      </c>
      <c r="H832" s="2">
        <f t="shared" si="263"/>
        <v>0.21520402459474566</v>
      </c>
      <c r="I832" s="8"/>
      <c r="J832" s="2">
        <f t="shared" si="268"/>
        <v>0.39183901621017331</v>
      </c>
      <c r="K832" s="2">
        <f t="shared" si="269"/>
        <v>0.607043040804919</v>
      </c>
      <c r="L832" s="2">
        <f t="shared" si="270"/>
        <v>0</v>
      </c>
      <c r="M832" s="2">
        <f t="shared" si="271"/>
        <v>1.1179429849077493E-3</v>
      </c>
      <c r="N832" s="1">
        <v>701</v>
      </c>
      <c r="O832" s="1">
        <v>1086</v>
      </c>
      <c r="W832" s="1">
        <v>2</v>
      </c>
      <c r="AG832" t="str">
        <f t="shared" si="265"/>
        <v>Hatfield</v>
      </c>
      <c r="AH832" t="s">
        <v>1386</v>
      </c>
      <c r="AI832">
        <v>2</v>
      </c>
      <c r="AK832" s="99">
        <v>25</v>
      </c>
      <c r="AL832" s="97">
        <v>15</v>
      </c>
      <c r="AM832" s="97">
        <v>45</v>
      </c>
      <c r="AN832" s="96">
        <v>29265</v>
      </c>
      <c r="AO832" s="96">
        <f t="shared" si="267"/>
        <v>25015</v>
      </c>
      <c r="AP832" t="s">
        <v>1274</v>
      </c>
      <c r="AQ832">
        <f t="shared" si="266"/>
        <v>2529265</v>
      </c>
    </row>
    <row r="833" spans="1:43" hidden="1" outlineLevel="1" x14ac:dyDescent="0.2">
      <c r="A833" s="62" t="s">
        <v>1326</v>
      </c>
      <c r="B833" s="9" t="s">
        <v>1961</v>
      </c>
      <c r="C833" s="1">
        <f t="shared" si="264"/>
        <v>22571</v>
      </c>
      <c r="D833" s="7">
        <f t="shared" si="259"/>
        <v>2</v>
      </c>
      <c r="E833" s="7">
        <f t="shared" si="260"/>
        <v>1</v>
      </c>
      <c r="F833" s="7">
        <f t="shared" si="261"/>
        <v>0</v>
      </c>
      <c r="G833" s="1">
        <f t="shared" si="262"/>
        <v>9985</v>
      </c>
      <c r="H833" s="2">
        <f t="shared" si="263"/>
        <v>0.4423818173762793</v>
      </c>
      <c r="I833" s="8"/>
      <c r="J833" s="2">
        <f t="shared" si="268"/>
        <v>0.2769926011253378</v>
      </c>
      <c r="K833" s="2">
        <f t="shared" si="269"/>
        <v>0.7193744185016171</v>
      </c>
      <c r="L833" s="2">
        <f t="shared" si="270"/>
        <v>0</v>
      </c>
      <c r="M833" s="2">
        <f t="shared" si="271"/>
        <v>3.6329803730450472E-3</v>
      </c>
      <c r="N833" s="1">
        <v>6252</v>
      </c>
      <c r="O833" s="1">
        <v>16237</v>
      </c>
      <c r="W833" s="1">
        <v>82</v>
      </c>
      <c r="AG833" t="str">
        <f t="shared" si="265"/>
        <v>Haverhill</v>
      </c>
      <c r="AH833" t="s">
        <v>728</v>
      </c>
      <c r="AI833">
        <v>3</v>
      </c>
      <c r="AK833" s="99">
        <v>25</v>
      </c>
      <c r="AL833" s="97">
        <v>9</v>
      </c>
      <c r="AM833" s="97">
        <v>55</v>
      </c>
      <c r="AN833" s="96">
        <v>29405</v>
      </c>
      <c r="AO833" s="96">
        <f t="shared" si="267"/>
        <v>25009</v>
      </c>
      <c r="AP833" t="s">
        <v>931</v>
      </c>
      <c r="AQ833">
        <f t="shared" si="266"/>
        <v>2529405</v>
      </c>
    </row>
    <row r="834" spans="1:43" hidden="1" outlineLevel="1" x14ac:dyDescent="0.2">
      <c r="A834" s="62" t="s">
        <v>1327</v>
      </c>
      <c r="B834" s="9" t="s">
        <v>1961</v>
      </c>
      <c r="C834" s="1">
        <f t="shared" si="264"/>
        <v>172</v>
      </c>
      <c r="D834" s="7">
        <f t="shared" ref="D834:D897" si="272">RANK(N834,(N834:AE834))</f>
        <v>2</v>
      </c>
      <c r="E834" s="7">
        <f t="shared" ref="E834:E897" si="273">RANK(O834,(N834:AE834))</f>
        <v>1</v>
      </c>
      <c r="F834" s="7">
        <f t="shared" ref="F834:F897" si="274">IF(P834&gt;0,RANK(P834,(N834:AE834)),0)</f>
        <v>0</v>
      </c>
      <c r="G834" s="1">
        <f t="shared" ref="G834:G897" si="275">MAX(N834:P834)-LARGE(N834:P834,2)</f>
        <v>50</v>
      </c>
      <c r="H834" s="2">
        <f t="shared" ref="H834:H897" si="276">G834/C834</f>
        <v>0.29069767441860467</v>
      </c>
      <c r="I834" s="8"/>
      <c r="J834" s="2">
        <f t="shared" si="268"/>
        <v>0.34883720930232559</v>
      </c>
      <c r="K834" s="2">
        <f t="shared" si="269"/>
        <v>0.63953488372093026</v>
      </c>
      <c r="L834" s="2">
        <f t="shared" si="270"/>
        <v>0</v>
      </c>
      <c r="M834" s="2">
        <f t="shared" si="271"/>
        <v>1.1627906976744207E-2</v>
      </c>
      <c r="N834" s="1">
        <v>60</v>
      </c>
      <c r="O834" s="1">
        <v>110</v>
      </c>
      <c r="W834" s="1">
        <v>2</v>
      </c>
      <c r="AG834" t="str">
        <f t="shared" si="265"/>
        <v>Hawley</v>
      </c>
      <c r="AH834" t="s">
        <v>1440</v>
      </c>
      <c r="AI834">
        <v>1</v>
      </c>
      <c r="AK834" s="99">
        <v>25</v>
      </c>
      <c r="AL834" s="97">
        <v>11</v>
      </c>
      <c r="AM834" s="97">
        <v>55</v>
      </c>
      <c r="AN834" s="96">
        <v>29475</v>
      </c>
      <c r="AO834" s="96">
        <f t="shared" si="267"/>
        <v>25011</v>
      </c>
      <c r="AP834" t="s">
        <v>1274</v>
      </c>
      <c r="AQ834">
        <f t="shared" si="266"/>
        <v>2529475</v>
      </c>
    </row>
    <row r="835" spans="1:43" hidden="1" outlineLevel="1" x14ac:dyDescent="0.2">
      <c r="A835" s="62" t="s">
        <v>1558</v>
      </c>
      <c r="B835" s="9" t="s">
        <v>1961</v>
      </c>
      <c r="C835" s="1">
        <f t="shared" si="264"/>
        <v>357</v>
      </c>
      <c r="D835" s="7">
        <f t="shared" si="272"/>
        <v>2</v>
      </c>
      <c r="E835" s="7">
        <f t="shared" si="273"/>
        <v>1</v>
      </c>
      <c r="F835" s="7">
        <f t="shared" si="274"/>
        <v>0</v>
      </c>
      <c r="G835" s="1">
        <f t="shared" si="275"/>
        <v>64</v>
      </c>
      <c r="H835" s="2">
        <f t="shared" si="276"/>
        <v>0.17927170868347339</v>
      </c>
      <c r="I835" s="8"/>
      <c r="J835" s="2">
        <f t="shared" si="268"/>
        <v>0.40896358543417366</v>
      </c>
      <c r="K835" s="2">
        <f t="shared" si="269"/>
        <v>0.58823529411764708</v>
      </c>
      <c r="L835" s="2">
        <f t="shared" si="270"/>
        <v>0</v>
      </c>
      <c r="M835" s="2">
        <f t="shared" si="271"/>
        <v>2.8011204481792618E-3</v>
      </c>
      <c r="N835" s="1">
        <v>146</v>
      </c>
      <c r="O835" s="1">
        <v>210</v>
      </c>
      <c r="W835" s="1">
        <v>1</v>
      </c>
      <c r="AG835" t="str">
        <f t="shared" si="265"/>
        <v>Heath</v>
      </c>
      <c r="AH835" t="s">
        <v>1440</v>
      </c>
      <c r="AI835">
        <v>1</v>
      </c>
      <c r="AK835" s="99">
        <v>25</v>
      </c>
      <c r="AL835" s="97">
        <v>11</v>
      </c>
      <c r="AM835" s="97">
        <v>60</v>
      </c>
      <c r="AN835" s="96">
        <v>29650</v>
      </c>
      <c r="AO835" s="96">
        <f t="shared" si="267"/>
        <v>25011</v>
      </c>
      <c r="AP835" t="s">
        <v>1274</v>
      </c>
      <c r="AQ835">
        <f t="shared" si="266"/>
        <v>2529650</v>
      </c>
    </row>
    <row r="836" spans="1:43" hidden="1" outlineLevel="1" x14ac:dyDescent="0.2">
      <c r="A836" s="62" t="s">
        <v>2562</v>
      </c>
      <c r="B836" s="9" t="s">
        <v>1961</v>
      </c>
      <c r="C836" s="1">
        <f t="shared" si="264"/>
        <v>12221</v>
      </c>
      <c r="D836" s="7">
        <f t="shared" si="272"/>
        <v>2</v>
      </c>
      <c r="E836" s="7">
        <f t="shared" si="273"/>
        <v>1</v>
      </c>
      <c r="F836" s="7">
        <f t="shared" si="274"/>
        <v>0</v>
      </c>
      <c r="G836" s="1">
        <f t="shared" si="275"/>
        <v>6341</v>
      </c>
      <c r="H836" s="2">
        <f t="shared" si="276"/>
        <v>0.51886097700679157</v>
      </c>
      <c r="I836" s="8"/>
      <c r="J836" s="2">
        <f t="shared" si="268"/>
        <v>0.23942394239423942</v>
      </c>
      <c r="K836" s="2">
        <f t="shared" si="269"/>
        <v>0.75828491940103104</v>
      </c>
      <c r="L836" s="2">
        <f t="shared" si="270"/>
        <v>0</v>
      </c>
      <c r="M836" s="2">
        <f t="shared" si="271"/>
        <v>2.2911382047294815E-3</v>
      </c>
      <c r="N836" s="1">
        <v>2926</v>
      </c>
      <c r="O836" s="1">
        <v>9267</v>
      </c>
      <c r="W836" s="1">
        <v>28</v>
      </c>
      <c r="AG836" t="str">
        <f t="shared" si="265"/>
        <v>Hingham</v>
      </c>
      <c r="AH836" t="s">
        <v>837</v>
      </c>
      <c r="AI836">
        <v>8</v>
      </c>
      <c r="AK836" s="99">
        <v>25</v>
      </c>
      <c r="AL836" s="97">
        <v>23</v>
      </c>
      <c r="AM836" s="97">
        <v>50</v>
      </c>
      <c r="AN836" s="96">
        <v>30210</v>
      </c>
      <c r="AO836" s="96">
        <f t="shared" si="267"/>
        <v>25023</v>
      </c>
      <c r="AP836" t="s">
        <v>1274</v>
      </c>
      <c r="AQ836">
        <f t="shared" si="266"/>
        <v>2530210</v>
      </c>
    </row>
    <row r="837" spans="1:43" hidden="1" outlineLevel="1" x14ac:dyDescent="0.2">
      <c r="A837" s="62" t="s">
        <v>1575</v>
      </c>
      <c r="B837" s="9" t="s">
        <v>1961</v>
      </c>
      <c r="C837" s="1">
        <f t="shared" si="264"/>
        <v>888</v>
      </c>
      <c r="D837" s="7">
        <f t="shared" si="272"/>
        <v>2</v>
      </c>
      <c r="E837" s="7">
        <f t="shared" si="273"/>
        <v>1</v>
      </c>
      <c r="F837" s="7">
        <f t="shared" si="274"/>
        <v>0</v>
      </c>
      <c r="G837" s="1">
        <f t="shared" si="275"/>
        <v>226</v>
      </c>
      <c r="H837" s="2">
        <f t="shared" si="276"/>
        <v>0.25450450450450451</v>
      </c>
      <c r="I837" s="8"/>
      <c r="J837" s="2">
        <f t="shared" si="268"/>
        <v>0.37274774774774777</v>
      </c>
      <c r="K837" s="2">
        <f t="shared" si="269"/>
        <v>0.62725225225225223</v>
      </c>
      <c r="L837" s="2">
        <f t="shared" si="270"/>
        <v>0</v>
      </c>
      <c r="M837" s="2">
        <f t="shared" si="271"/>
        <v>0</v>
      </c>
      <c r="N837" s="1">
        <v>331</v>
      </c>
      <c r="O837" s="1">
        <v>557</v>
      </c>
      <c r="W837" s="1">
        <v>0</v>
      </c>
      <c r="AG837" t="str">
        <f t="shared" si="265"/>
        <v>Hinsdale</v>
      </c>
      <c r="AH837" t="s">
        <v>12</v>
      </c>
      <c r="AI837">
        <v>1</v>
      </c>
      <c r="AK837" s="99">
        <v>25</v>
      </c>
      <c r="AL837" s="97">
        <v>3</v>
      </c>
      <c r="AM837" s="97">
        <v>55</v>
      </c>
      <c r="AN837" s="96">
        <v>30315</v>
      </c>
      <c r="AO837" s="96">
        <f t="shared" si="267"/>
        <v>25003</v>
      </c>
      <c r="AP837" t="s">
        <v>1274</v>
      </c>
      <c r="AQ837">
        <f t="shared" si="266"/>
        <v>2530315</v>
      </c>
    </row>
    <row r="838" spans="1:43" hidden="1" outlineLevel="1" x14ac:dyDescent="0.2">
      <c r="A838" s="62" t="s">
        <v>1414</v>
      </c>
      <c r="B838" s="9" t="s">
        <v>1961</v>
      </c>
      <c r="C838" s="1">
        <f t="shared" si="264"/>
        <v>4348</v>
      </c>
      <c r="D838" s="7">
        <f t="shared" si="272"/>
        <v>2</v>
      </c>
      <c r="E838" s="7">
        <f t="shared" si="273"/>
        <v>1</v>
      </c>
      <c r="F838" s="7">
        <f t="shared" si="274"/>
        <v>0</v>
      </c>
      <c r="G838" s="1">
        <f t="shared" si="275"/>
        <v>1969</v>
      </c>
      <c r="H838" s="2">
        <f t="shared" si="276"/>
        <v>0.45285188592456299</v>
      </c>
      <c r="I838" s="8"/>
      <c r="J838" s="2">
        <f t="shared" si="268"/>
        <v>0.27115915363385462</v>
      </c>
      <c r="K838" s="2">
        <f t="shared" si="269"/>
        <v>0.72401103955841761</v>
      </c>
      <c r="L838" s="2">
        <f t="shared" si="270"/>
        <v>0</v>
      </c>
      <c r="M838" s="2">
        <f t="shared" si="271"/>
        <v>4.8298068077277101E-3</v>
      </c>
      <c r="N838" s="1">
        <v>1179</v>
      </c>
      <c r="O838" s="1">
        <v>3148</v>
      </c>
      <c r="W838" s="1">
        <v>21</v>
      </c>
      <c r="AG838" t="str">
        <f t="shared" si="265"/>
        <v>Holbrook</v>
      </c>
      <c r="AH838" t="s">
        <v>1044</v>
      </c>
      <c r="AI838">
        <v>8</v>
      </c>
      <c r="AK838" s="99">
        <v>25</v>
      </c>
      <c r="AL838" s="97">
        <v>21</v>
      </c>
      <c r="AM838" s="97">
        <v>55</v>
      </c>
      <c r="AN838" s="96">
        <v>30455</v>
      </c>
      <c r="AO838" s="96">
        <f t="shared" si="267"/>
        <v>25021</v>
      </c>
      <c r="AP838" t="s">
        <v>1274</v>
      </c>
      <c r="AQ838">
        <f t="shared" si="266"/>
        <v>2530455</v>
      </c>
    </row>
    <row r="839" spans="1:43" hidden="1" outlineLevel="1" x14ac:dyDescent="0.2">
      <c r="A839" s="62" t="s">
        <v>1415</v>
      </c>
      <c r="B839" s="9" t="s">
        <v>1961</v>
      </c>
      <c r="C839" s="1">
        <f t="shared" si="264"/>
        <v>9501</v>
      </c>
      <c r="D839" s="7">
        <f t="shared" si="272"/>
        <v>2</v>
      </c>
      <c r="E839" s="7">
        <f t="shared" si="273"/>
        <v>1</v>
      </c>
      <c r="F839" s="7">
        <f t="shared" si="274"/>
        <v>0</v>
      </c>
      <c r="G839" s="1">
        <f t="shared" si="275"/>
        <v>5267</v>
      </c>
      <c r="H839" s="2">
        <f t="shared" si="276"/>
        <v>0.55436269866329857</v>
      </c>
      <c r="I839" s="8"/>
      <c r="J839" s="2">
        <f t="shared" si="268"/>
        <v>0.22197663403852225</v>
      </c>
      <c r="K839" s="2">
        <f t="shared" si="269"/>
        <v>0.77633933270182087</v>
      </c>
      <c r="L839" s="2">
        <f t="shared" si="270"/>
        <v>0</v>
      </c>
      <c r="M839" s="2">
        <f t="shared" si="271"/>
        <v>1.6840332596568253E-3</v>
      </c>
      <c r="N839" s="1">
        <v>2109</v>
      </c>
      <c r="O839" s="1">
        <v>7376</v>
      </c>
      <c r="W839" s="1">
        <v>16</v>
      </c>
      <c r="AG839" t="str">
        <f t="shared" si="265"/>
        <v>Holden</v>
      </c>
      <c r="AH839" s="9" t="s">
        <v>1874</v>
      </c>
      <c r="AI839">
        <v>2</v>
      </c>
      <c r="AK839" s="99">
        <v>25</v>
      </c>
      <c r="AL839" s="97">
        <v>27</v>
      </c>
      <c r="AM839" s="97">
        <v>100</v>
      </c>
      <c r="AN839" s="96">
        <v>30560</v>
      </c>
      <c r="AO839" s="96">
        <f t="shared" si="267"/>
        <v>25027</v>
      </c>
      <c r="AP839" t="s">
        <v>1274</v>
      </c>
      <c r="AQ839">
        <f t="shared" si="266"/>
        <v>2530560</v>
      </c>
    </row>
    <row r="840" spans="1:43" hidden="1" outlineLevel="1" x14ac:dyDescent="0.2">
      <c r="A840" s="62" t="s">
        <v>2344</v>
      </c>
      <c r="B840" s="9" t="s">
        <v>1961</v>
      </c>
      <c r="C840" s="1">
        <f t="shared" si="264"/>
        <v>1119</v>
      </c>
      <c r="D840" s="7">
        <f t="shared" si="272"/>
        <v>2</v>
      </c>
      <c r="E840" s="7">
        <f t="shared" si="273"/>
        <v>1</v>
      </c>
      <c r="F840" s="7">
        <f t="shared" si="274"/>
        <v>0</v>
      </c>
      <c r="G840" s="1">
        <f t="shared" si="275"/>
        <v>664</v>
      </c>
      <c r="H840" s="2">
        <f t="shared" si="276"/>
        <v>0.59338695263628238</v>
      </c>
      <c r="I840" s="8"/>
      <c r="J840" s="2">
        <f t="shared" si="268"/>
        <v>0.20285969615728328</v>
      </c>
      <c r="K840" s="2">
        <f t="shared" si="269"/>
        <v>0.79624664879356566</v>
      </c>
      <c r="L840" s="2">
        <f t="shared" si="270"/>
        <v>0</v>
      </c>
      <c r="M840" s="2">
        <f t="shared" si="271"/>
        <v>8.9365504915106531E-4</v>
      </c>
      <c r="N840" s="1">
        <v>227</v>
      </c>
      <c r="O840" s="1">
        <v>891</v>
      </c>
      <c r="W840" s="1">
        <v>1</v>
      </c>
      <c r="AG840" t="str">
        <f t="shared" si="265"/>
        <v>Holland</v>
      </c>
      <c r="AH840" t="s">
        <v>2120</v>
      </c>
      <c r="AI840">
        <v>1</v>
      </c>
      <c r="AK840" s="99">
        <v>25</v>
      </c>
      <c r="AL840" s="97">
        <v>13</v>
      </c>
      <c r="AM840" s="97">
        <v>45</v>
      </c>
      <c r="AN840" s="96">
        <v>30665</v>
      </c>
      <c r="AO840" s="96">
        <f t="shared" si="267"/>
        <v>25013</v>
      </c>
      <c r="AP840" t="s">
        <v>1274</v>
      </c>
      <c r="AQ840">
        <f t="shared" si="266"/>
        <v>2530665</v>
      </c>
    </row>
    <row r="841" spans="1:43" hidden="1" outlineLevel="1" x14ac:dyDescent="0.2">
      <c r="A841" s="62" t="s">
        <v>1416</v>
      </c>
      <c r="B841" s="9" t="s">
        <v>1961</v>
      </c>
      <c r="C841" s="1">
        <f t="shared" si="264"/>
        <v>7413</v>
      </c>
      <c r="D841" s="7">
        <f t="shared" si="272"/>
        <v>2</v>
      </c>
      <c r="E841" s="7">
        <f t="shared" si="273"/>
        <v>1</v>
      </c>
      <c r="F841" s="7">
        <f t="shared" si="274"/>
        <v>0</v>
      </c>
      <c r="G841" s="1">
        <f t="shared" si="275"/>
        <v>3446</v>
      </c>
      <c r="H841" s="2">
        <f t="shared" si="276"/>
        <v>0.46485903143126939</v>
      </c>
      <c r="I841" s="8"/>
      <c r="J841" s="2">
        <f t="shared" si="268"/>
        <v>0.26642384999325508</v>
      </c>
      <c r="K841" s="2">
        <f t="shared" si="269"/>
        <v>0.73128288142452447</v>
      </c>
      <c r="L841" s="2">
        <f t="shared" si="270"/>
        <v>0</v>
      </c>
      <c r="M841" s="2">
        <f t="shared" si="271"/>
        <v>2.2932685822204535E-3</v>
      </c>
      <c r="N841" s="1">
        <v>1975</v>
      </c>
      <c r="O841" s="1">
        <v>5421</v>
      </c>
      <c r="W841" s="1">
        <v>17</v>
      </c>
      <c r="AG841" t="str">
        <f t="shared" si="265"/>
        <v>Holliston</v>
      </c>
      <c r="AH841" t="s">
        <v>164</v>
      </c>
      <c r="AI841">
        <v>5</v>
      </c>
      <c r="AK841" s="99">
        <v>25</v>
      </c>
      <c r="AL841" s="97">
        <v>17</v>
      </c>
      <c r="AM841" s="97">
        <v>100</v>
      </c>
      <c r="AN841" s="96">
        <v>30700</v>
      </c>
      <c r="AO841" s="96">
        <f t="shared" si="267"/>
        <v>25017</v>
      </c>
      <c r="AP841" t="s">
        <v>1274</v>
      </c>
      <c r="AQ841">
        <f t="shared" si="266"/>
        <v>2530700</v>
      </c>
    </row>
    <row r="842" spans="1:43" hidden="1" outlineLevel="1" x14ac:dyDescent="0.2">
      <c r="A842" s="62" t="s">
        <v>1417</v>
      </c>
      <c r="B842" s="9" t="s">
        <v>1961</v>
      </c>
      <c r="C842" s="1">
        <f t="shared" si="264"/>
        <v>12063</v>
      </c>
      <c r="D842" s="7">
        <f t="shared" si="272"/>
        <v>2</v>
      </c>
      <c r="E842" s="7">
        <f t="shared" si="273"/>
        <v>1</v>
      </c>
      <c r="F842" s="7">
        <f t="shared" si="274"/>
        <v>0</v>
      </c>
      <c r="G842" s="1">
        <f t="shared" si="275"/>
        <v>1932</v>
      </c>
      <c r="H842" s="2">
        <f t="shared" si="276"/>
        <v>0.16015916438696842</v>
      </c>
      <c r="I842" s="8"/>
      <c r="J842" s="2">
        <f t="shared" si="268"/>
        <v>0.41921578380170771</v>
      </c>
      <c r="K842" s="2">
        <f t="shared" si="269"/>
        <v>0.57937494818867608</v>
      </c>
      <c r="L842" s="2">
        <f t="shared" si="270"/>
        <v>0</v>
      </c>
      <c r="M842" s="2">
        <f t="shared" si="271"/>
        <v>1.4092680096162713E-3</v>
      </c>
      <c r="N842" s="1">
        <v>5057</v>
      </c>
      <c r="O842" s="1">
        <v>6989</v>
      </c>
      <c r="W842" s="1">
        <v>17</v>
      </c>
      <c r="AG842" t="str">
        <f t="shared" si="265"/>
        <v>Holyoke</v>
      </c>
      <c r="AH842" t="s">
        <v>2120</v>
      </c>
      <c r="AI842">
        <v>1</v>
      </c>
      <c r="AK842" s="99">
        <v>25</v>
      </c>
      <c r="AL842" s="97">
        <v>13</v>
      </c>
      <c r="AM842" s="97">
        <v>50</v>
      </c>
      <c r="AN842" s="96">
        <v>30840</v>
      </c>
      <c r="AO842" s="96">
        <f t="shared" si="267"/>
        <v>25013</v>
      </c>
      <c r="AP842" t="s">
        <v>931</v>
      </c>
      <c r="AQ842">
        <f t="shared" si="266"/>
        <v>2530840</v>
      </c>
    </row>
    <row r="843" spans="1:43" hidden="1" outlineLevel="1" x14ac:dyDescent="0.2">
      <c r="A843" s="62" t="s">
        <v>1037</v>
      </c>
      <c r="B843" s="9" t="s">
        <v>1961</v>
      </c>
      <c r="C843" s="1">
        <f t="shared" si="264"/>
        <v>2828</v>
      </c>
      <c r="D843" s="7">
        <f t="shared" si="272"/>
        <v>2</v>
      </c>
      <c r="E843" s="7">
        <f t="shared" si="273"/>
        <v>1</v>
      </c>
      <c r="F843" s="7">
        <f t="shared" si="274"/>
        <v>0</v>
      </c>
      <c r="G843" s="1">
        <f t="shared" si="275"/>
        <v>1611</v>
      </c>
      <c r="H843" s="2">
        <f t="shared" si="276"/>
        <v>0.56966053748231971</v>
      </c>
      <c r="I843" s="8"/>
      <c r="J843" s="2">
        <f t="shared" si="268"/>
        <v>0.21181046676096182</v>
      </c>
      <c r="K843" s="2">
        <f t="shared" si="269"/>
        <v>0.78147100424328142</v>
      </c>
      <c r="L843" s="2">
        <f t="shared" si="270"/>
        <v>0</v>
      </c>
      <c r="M843" s="2">
        <f t="shared" si="271"/>
        <v>6.7185289957567562E-3</v>
      </c>
      <c r="N843" s="1">
        <v>599</v>
      </c>
      <c r="O843" s="1">
        <v>2210</v>
      </c>
      <c r="W843" s="1">
        <v>19</v>
      </c>
      <c r="AG843" t="str">
        <f t="shared" si="265"/>
        <v>Hopedale</v>
      </c>
      <c r="AH843" s="9" t="s">
        <v>1874</v>
      </c>
      <c r="AI843">
        <v>4</v>
      </c>
      <c r="AK843" s="99">
        <v>25</v>
      </c>
      <c r="AL843" s="97">
        <v>27</v>
      </c>
      <c r="AM843" s="97">
        <v>105</v>
      </c>
      <c r="AN843" s="96">
        <v>30945</v>
      </c>
      <c r="AO843" s="96">
        <f t="shared" si="267"/>
        <v>25027</v>
      </c>
      <c r="AP843" t="s">
        <v>1274</v>
      </c>
      <c r="AQ843">
        <f t="shared" si="266"/>
        <v>2530945</v>
      </c>
    </row>
    <row r="844" spans="1:43" hidden="1" outlineLevel="1" x14ac:dyDescent="0.2">
      <c r="A844" s="62" t="s">
        <v>2280</v>
      </c>
      <c r="B844" s="9" t="s">
        <v>1961</v>
      </c>
      <c r="C844" s="1">
        <f t="shared" si="264"/>
        <v>7844</v>
      </c>
      <c r="D844" s="7">
        <f t="shared" si="272"/>
        <v>2</v>
      </c>
      <c r="E844" s="7">
        <f t="shared" si="273"/>
        <v>1</v>
      </c>
      <c r="F844" s="7">
        <f t="shared" si="274"/>
        <v>0</v>
      </c>
      <c r="G844" s="1">
        <f t="shared" si="275"/>
        <v>3990</v>
      </c>
      <c r="H844" s="2">
        <f t="shared" si="276"/>
        <v>0.50866904640489541</v>
      </c>
      <c r="I844" s="8"/>
      <c r="J844" s="2">
        <f t="shared" si="268"/>
        <v>0.24490056093829679</v>
      </c>
      <c r="K844" s="2">
        <f t="shared" si="269"/>
        <v>0.75356960734319223</v>
      </c>
      <c r="L844" s="2">
        <f t="shared" si="270"/>
        <v>0</v>
      </c>
      <c r="M844" s="2">
        <f t="shared" si="271"/>
        <v>1.5298317185109545E-3</v>
      </c>
      <c r="N844" s="1">
        <v>1921</v>
      </c>
      <c r="O844" s="1">
        <v>5911</v>
      </c>
      <c r="W844" s="1">
        <v>12</v>
      </c>
      <c r="AG844" t="str">
        <f t="shared" si="265"/>
        <v>Hopkinton</v>
      </c>
      <c r="AH844" t="s">
        <v>164</v>
      </c>
      <c r="AI844">
        <v>4</v>
      </c>
      <c r="AK844" s="99">
        <v>25</v>
      </c>
      <c r="AL844" s="97">
        <v>17</v>
      </c>
      <c r="AM844" s="97">
        <v>105</v>
      </c>
      <c r="AN844" s="96">
        <v>31085</v>
      </c>
      <c r="AO844" s="96">
        <f t="shared" si="267"/>
        <v>25017</v>
      </c>
      <c r="AP844" t="s">
        <v>1274</v>
      </c>
      <c r="AQ844">
        <f t="shared" si="266"/>
        <v>2531085</v>
      </c>
    </row>
    <row r="845" spans="1:43" hidden="1" outlineLevel="1" x14ac:dyDescent="0.2">
      <c r="A845" s="62" t="s">
        <v>596</v>
      </c>
      <c r="B845" s="9" t="s">
        <v>1961</v>
      </c>
      <c r="C845" s="1">
        <f t="shared" ref="C845:C908" si="277">SUM(N845:AE845)</f>
        <v>2209</v>
      </c>
      <c r="D845" s="7">
        <f t="shared" si="272"/>
        <v>2</v>
      </c>
      <c r="E845" s="7">
        <f t="shared" si="273"/>
        <v>1</v>
      </c>
      <c r="F845" s="7">
        <f t="shared" si="274"/>
        <v>0</v>
      </c>
      <c r="G845" s="1">
        <f t="shared" si="275"/>
        <v>1336</v>
      </c>
      <c r="H845" s="2">
        <f t="shared" si="276"/>
        <v>0.60479855138071525</v>
      </c>
      <c r="I845" s="8"/>
      <c r="J845" s="2">
        <f t="shared" si="268"/>
        <v>0.19330013580805794</v>
      </c>
      <c r="K845" s="2">
        <f t="shared" si="269"/>
        <v>0.79809868718877319</v>
      </c>
      <c r="L845" s="2">
        <f t="shared" si="270"/>
        <v>0</v>
      </c>
      <c r="M845" s="2">
        <f t="shared" si="271"/>
        <v>8.6011770031688695E-3</v>
      </c>
      <c r="N845" s="1">
        <v>427</v>
      </c>
      <c r="O845" s="1">
        <v>1763</v>
      </c>
      <c r="W845" s="1">
        <v>19</v>
      </c>
      <c r="AG845" t="str">
        <f t="shared" si="265"/>
        <v>Hubbardston</v>
      </c>
      <c r="AH845" s="9" t="s">
        <v>1874</v>
      </c>
      <c r="AI845">
        <v>2</v>
      </c>
      <c r="AK845" s="99">
        <v>25</v>
      </c>
      <c r="AL845" s="97">
        <v>27</v>
      </c>
      <c r="AM845" s="97">
        <v>110</v>
      </c>
      <c r="AN845" s="96">
        <v>31435</v>
      </c>
      <c r="AO845" s="96">
        <f t="shared" si="267"/>
        <v>25027</v>
      </c>
      <c r="AP845" t="s">
        <v>1274</v>
      </c>
      <c r="AQ845">
        <f t="shared" si="266"/>
        <v>2531435</v>
      </c>
    </row>
    <row r="846" spans="1:43" hidden="1" outlineLevel="1" x14ac:dyDescent="0.2">
      <c r="A846" s="62" t="s">
        <v>2131</v>
      </c>
      <c r="B846" s="9" t="s">
        <v>1961</v>
      </c>
      <c r="C846" s="1">
        <f t="shared" si="277"/>
        <v>8751</v>
      </c>
      <c r="D846" s="7">
        <f t="shared" si="272"/>
        <v>2</v>
      </c>
      <c r="E846" s="7">
        <f t="shared" si="273"/>
        <v>1</v>
      </c>
      <c r="F846" s="7">
        <f t="shared" si="274"/>
        <v>0</v>
      </c>
      <c r="G846" s="1">
        <f t="shared" si="275"/>
        <v>4339</v>
      </c>
      <c r="H846" s="2">
        <f t="shared" si="276"/>
        <v>0.49582904810878758</v>
      </c>
      <c r="I846" s="8"/>
      <c r="J846" s="2">
        <f t="shared" si="268"/>
        <v>0.25048565878185353</v>
      </c>
      <c r="K846" s="2">
        <f t="shared" si="269"/>
        <v>0.74631470689064106</v>
      </c>
      <c r="L846" s="2">
        <f t="shared" si="270"/>
        <v>0</v>
      </c>
      <c r="M846" s="2">
        <f t="shared" si="271"/>
        <v>3.1996343275053629E-3</v>
      </c>
      <c r="N846" s="1">
        <v>2192</v>
      </c>
      <c r="O846" s="1">
        <v>6531</v>
      </c>
      <c r="W846" s="1">
        <v>28</v>
      </c>
      <c r="AG846" t="str">
        <f t="shared" ref="AG846:AG909" si="278">A846</f>
        <v>Hudson</v>
      </c>
      <c r="AH846" t="s">
        <v>164</v>
      </c>
      <c r="AI846">
        <v>3</v>
      </c>
      <c r="AK846" s="99">
        <v>25</v>
      </c>
      <c r="AL846" s="97">
        <v>17</v>
      </c>
      <c r="AM846" s="97">
        <v>110</v>
      </c>
      <c r="AN846" s="96">
        <v>31540</v>
      </c>
      <c r="AO846" s="96">
        <f t="shared" si="267"/>
        <v>25017</v>
      </c>
      <c r="AP846" t="s">
        <v>1274</v>
      </c>
      <c r="AQ846">
        <f t="shared" ref="AQ846:AQ909" si="279">AK846*100000+AN846</f>
        <v>2531540</v>
      </c>
    </row>
    <row r="847" spans="1:43" hidden="1" outlineLevel="1" x14ac:dyDescent="0.2">
      <c r="A847" s="62" t="s">
        <v>1619</v>
      </c>
      <c r="B847" s="9" t="s">
        <v>1961</v>
      </c>
      <c r="C847" s="1">
        <f t="shared" si="277"/>
        <v>5287</v>
      </c>
      <c r="D847" s="7">
        <f t="shared" si="272"/>
        <v>2</v>
      </c>
      <c r="E847" s="7">
        <f t="shared" si="273"/>
        <v>1</v>
      </c>
      <c r="F847" s="7">
        <f t="shared" si="274"/>
        <v>0</v>
      </c>
      <c r="G847" s="1">
        <f t="shared" si="275"/>
        <v>2282</v>
      </c>
      <c r="H847" s="2">
        <f t="shared" si="276"/>
        <v>0.43162473992812561</v>
      </c>
      <c r="I847" s="8"/>
      <c r="J847" s="2">
        <f t="shared" si="268"/>
        <v>0.28276905617552489</v>
      </c>
      <c r="K847" s="2">
        <f t="shared" si="269"/>
        <v>0.7143937961036505</v>
      </c>
      <c r="L847" s="2">
        <f t="shared" si="270"/>
        <v>0</v>
      </c>
      <c r="M847" s="2">
        <f t="shared" si="271"/>
        <v>2.837147720824551E-3</v>
      </c>
      <c r="N847" s="1">
        <v>1495</v>
      </c>
      <c r="O847" s="1">
        <v>3777</v>
      </c>
      <c r="W847" s="1">
        <v>15</v>
      </c>
      <c r="AG847" t="str">
        <f t="shared" si="278"/>
        <v>Hull</v>
      </c>
      <c r="AH847" t="s">
        <v>837</v>
      </c>
      <c r="AI847">
        <v>8</v>
      </c>
      <c r="AK847" s="99">
        <v>25</v>
      </c>
      <c r="AL847" s="97">
        <v>23</v>
      </c>
      <c r="AM847" s="97">
        <v>55</v>
      </c>
      <c r="AN847" s="96">
        <v>31645</v>
      </c>
      <c r="AO847" s="96">
        <f t="shared" ref="AO847:AO910" si="280">1000*AK847+AL847</f>
        <v>25023</v>
      </c>
      <c r="AP847" t="s">
        <v>1274</v>
      </c>
      <c r="AQ847">
        <f t="shared" si="279"/>
        <v>2531645</v>
      </c>
    </row>
    <row r="848" spans="1:43" hidden="1" outlineLevel="1" x14ac:dyDescent="0.2">
      <c r="A848" s="62" t="s">
        <v>1850</v>
      </c>
      <c r="B848" s="9" t="s">
        <v>1961</v>
      </c>
      <c r="C848" s="1">
        <f t="shared" si="277"/>
        <v>930</v>
      </c>
      <c r="D848" s="7">
        <f t="shared" si="272"/>
        <v>2</v>
      </c>
      <c r="E848" s="7">
        <f t="shared" si="273"/>
        <v>1</v>
      </c>
      <c r="F848" s="7">
        <f t="shared" si="274"/>
        <v>0</v>
      </c>
      <c r="G848" s="1">
        <f t="shared" si="275"/>
        <v>434</v>
      </c>
      <c r="H848" s="2">
        <f t="shared" si="276"/>
        <v>0.46666666666666667</v>
      </c>
      <c r="I848" s="8"/>
      <c r="J848" s="2">
        <f t="shared" si="268"/>
        <v>0.26559139784946234</v>
      </c>
      <c r="K848" s="2">
        <f t="shared" si="269"/>
        <v>0.73225806451612907</v>
      </c>
      <c r="L848" s="2">
        <f t="shared" si="270"/>
        <v>0</v>
      </c>
      <c r="M848" s="2">
        <f t="shared" si="271"/>
        <v>2.1505376344085336E-3</v>
      </c>
      <c r="N848" s="1">
        <v>247</v>
      </c>
      <c r="O848" s="1">
        <v>681</v>
      </c>
      <c r="W848" s="1">
        <v>2</v>
      </c>
      <c r="AG848" t="str">
        <f t="shared" si="278"/>
        <v>Huntington</v>
      </c>
      <c r="AH848" t="s">
        <v>1386</v>
      </c>
      <c r="AI848">
        <v>1</v>
      </c>
      <c r="AK848" s="99">
        <v>25</v>
      </c>
      <c r="AL848" s="97">
        <v>15</v>
      </c>
      <c r="AM848" s="97">
        <v>50</v>
      </c>
      <c r="AN848" s="96">
        <v>31785</v>
      </c>
      <c r="AO848" s="96">
        <f t="shared" si="280"/>
        <v>25015</v>
      </c>
      <c r="AP848" t="s">
        <v>1274</v>
      </c>
      <c r="AQ848">
        <f t="shared" si="279"/>
        <v>2531785</v>
      </c>
    </row>
    <row r="849" spans="1:43" hidden="1" outlineLevel="1" x14ac:dyDescent="0.2">
      <c r="A849" s="62" t="s">
        <v>1280</v>
      </c>
      <c r="B849" s="9" t="s">
        <v>1961</v>
      </c>
      <c r="C849" s="1">
        <f t="shared" si="277"/>
        <v>7499</v>
      </c>
      <c r="D849" s="7">
        <f t="shared" si="272"/>
        <v>2</v>
      </c>
      <c r="E849" s="7">
        <f t="shared" si="273"/>
        <v>1</v>
      </c>
      <c r="F849" s="7">
        <f t="shared" si="274"/>
        <v>0</v>
      </c>
      <c r="G849" s="1">
        <f t="shared" si="275"/>
        <v>3339</v>
      </c>
      <c r="H849" s="2">
        <f t="shared" si="276"/>
        <v>0.44525936791572207</v>
      </c>
      <c r="I849" s="8"/>
      <c r="J849" s="2">
        <f t="shared" si="268"/>
        <v>0.27737031604213896</v>
      </c>
      <c r="K849" s="2">
        <f t="shared" si="269"/>
        <v>0.72262968395786109</v>
      </c>
      <c r="L849" s="2">
        <f t="shared" si="270"/>
        <v>0</v>
      </c>
      <c r="M849" s="2">
        <f t="shared" si="271"/>
        <v>-1.1102230246251565E-16</v>
      </c>
      <c r="N849" s="1">
        <v>2080</v>
      </c>
      <c r="O849" s="1">
        <v>5419</v>
      </c>
      <c r="W849" s="1">
        <v>0</v>
      </c>
      <c r="AG849" t="str">
        <f t="shared" si="278"/>
        <v>Ipswich</v>
      </c>
      <c r="AH849" t="s">
        <v>728</v>
      </c>
      <c r="AI849">
        <v>6</v>
      </c>
      <c r="AK849" s="99">
        <v>25</v>
      </c>
      <c r="AL849" s="97">
        <v>9</v>
      </c>
      <c r="AM849" s="97">
        <v>60</v>
      </c>
      <c r="AN849" s="96">
        <v>32310</v>
      </c>
      <c r="AO849" s="96">
        <f t="shared" si="280"/>
        <v>25009</v>
      </c>
      <c r="AP849" t="s">
        <v>1274</v>
      </c>
      <c r="AQ849">
        <f t="shared" si="279"/>
        <v>2532310</v>
      </c>
    </row>
    <row r="850" spans="1:43" hidden="1" outlineLevel="1" x14ac:dyDescent="0.2">
      <c r="A850" s="62" t="s">
        <v>604</v>
      </c>
      <c r="B850" s="9" t="s">
        <v>1961</v>
      </c>
      <c r="C850" s="1">
        <f t="shared" si="277"/>
        <v>6288</v>
      </c>
      <c r="D850" s="7">
        <f t="shared" si="272"/>
        <v>2</v>
      </c>
      <c r="E850" s="7">
        <f t="shared" si="273"/>
        <v>1</v>
      </c>
      <c r="F850" s="7">
        <f t="shared" si="274"/>
        <v>0</v>
      </c>
      <c r="G850" s="1">
        <f t="shared" si="275"/>
        <v>3679</v>
      </c>
      <c r="H850" s="2">
        <f t="shared" si="276"/>
        <v>0.5850826972010178</v>
      </c>
      <c r="I850" s="8"/>
      <c r="J850" s="2">
        <f t="shared" si="268"/>
        <v>0.205470737913486</v>
      </c>
      <c r="K850" s="2">
        <f t="shared" si="269"/>
        <v>0.79055343511450382</v>
      </c>
      <c r="L850" s="2">
        <f t="shared" si="270"/>
        <v>0</v>
      </c>
      <c r="M850" s="2">
        <f t="shared" si="271"/>
        <v>3.9758269720101547E-3</v>
      </c>
      <c r="N850" s="1">
        <v>1292</v>
      </c>
      <c r="O850" s="1">
        <v>4971</v>
      </c>
      <c r="W850" s="1">
        <v>25</v>
      </c>
      <c r="AG850" t="str">
        <f t="shared" si="278"/>
        <v>Kingston</v>
      </c>
      <c r="AH850" t="s">
        <v>837</v>
      </c>
      <c r="AI850">
        <v>9</v>
      </c>
      <c r="AK850" s="99">
        <v>25</v>
      </c>
      <c r="AL850" s="97">
        <v>23</v>
      </c>
      <c r="AM850" s="97">
        <v>60</v>
      </c>
      <c r="AN850" s="96">
        <v>33220</v>
      </c>
      <c r="AO850" s="96">
        <f t="shared" si="280"/>
        <v>25023</v>
      </c>
      <c r="AP850" t="s">
        <v>1274</v>
      </c>
      <c r="AQ850">
        <f t="shared" si="279"/>
        <v>2533220</v>
      </c>
    </row>
    <row r="851" spans="1:43" hidden="1" outlineLevel="1" x14ac:dyDescent="0.2">
      <c r="A851" s="62" t="s">
        <v>347</v>
      </c>
      <c r="B851" s="9" t="s">
        <v>1961</v>
      </c>
      <c r="C851" s="1">
        <f t="shared" si="277"/>
        <v>5216</v>
      </c>
      <c r="D851" s="7">
        <f t="shared" si="272"/>
        <v>2</v>
      </c>
      <c r="E851" s="7">
        <f t="shared" si="273"/>
        <v>1</v>
      </c>
      <c r="F851" s="7">
        <f t="shared" si="274"/>
        <v>0</v>
      </c>
      <c r="G851" s="1">
        <f t="shared" si="275"/>
        <v>3211</v>
      </c>
      <c r="H851" s="2">
        <f t="shared" si="276"/>
        <v>0.61560582822085885</v>
      </c>
      <c r="I851" s="8"/>
      <c r="J851" s="2">
        <f t="shared" si="268"/>
        <v>0.1905674846625767</v>
      </c>
      <c r="K851" s="2">
        <f t="shared" si="269"/>
        <v>0.80617331288343563</v>
      </c>
      <c r="L851" s="2">
        <f t="shared" si="270"/>
        <v>0</v>
      </c>
      <c r="M851" s="2">
        <f t="shared" si="271"/>
        <v>3.2592024539876974E-3</v>
      </c>
      <c r="N851" s="1">
        <v>994</v>
      </c>
      <c r="O851" s="1">
        <v>4205</v>
      </c>
      <c r="W851" s="1">
        <v>17</v>
      </c>
      <c r="AG851" t="str">
        <f t="shared" si="278"/>
        <v>Lakeville</v>
      </c>
      <c r="AH851" t="s">
        <v>837</v>
      </c>
      <c r="AI851">
        <v>4</v>
      </c>
      <c r="AK851" s="99">
        <v>25</v>
      </c>
      <c r="AL851" s="97">
        <v>23</v>
      </c>
      <c r="AM851" s="97">
        <v>65</v>
      </c>
      <c r="AN851" s="96">
        <v>33920</v>
      </c>
      <c r="AO851" s="96">
        <f t="shared" si="280"/>
        <v>25023</v>
      </c>
      <c r="AP851" t="s">
        <v>1274</v>
      </c>
      <c r="AQ851">
        <f t="shared" si="279"/>
        <v>2533920</v>
      </c>
    </row>
    <row r="852" spans="1:43" hidden="1" outlineLevel="1" x14ac:dyDescent="0.2">
      <c r="A852" s="62" t="s">
        <v>689</v>
      </c>
      <c r="B852" s="9" t="s">
        <v>1961</v>
      </c>
      <c r="C852" s="1">
        <f t="shared" si="277"/>
        <v>3287</v>
      </c>
      <c r="D852" s="7">
        <f t="shared" si="272"/>
        <v>2</v>
      </c>
      <c r="E852" s="7">
        <f t="shared" si="273"/>
        <v>1</v>
      </c>
      <c r="F852" s="7">
        <f t="shared" si="274"/>
        <v>0</v>
      </c>
      <c r="G852" s="1">
        <f t="shared" si="275"/>
        <v>1821</v>
      </c>
      <c r="H852" s="2">
        <f t="shared" si="276"/>
        <v>0.55400060845756005</v>
      </c>
      <c r="I852" s="8"/>
      <c r="J852" s="2">
        <f t="shared" si="268"/>
        <v>0.21843626407058109</v>
      </c>
      <c r="K852" s="2">
        <f t="shared" si="269"/>
        <v>0.77243687252814119</v>
      </c>
      <c r="L852" s="2">
        <f t="shared" si="270"/>
        <v>0</v>
      </c>
      <c r="M852" s="2">
        <f t="shared" si="271"/>
        <v>9.1268634012777738E-3</v>
      </c>
      <c r="N852" s="1">
        <v>718</v>
      </c>
      <c r="O852" s="1">
        <v>2539</v>
      </c>
      <c r="W852" s="1">
        <v>30</v>
      </c>
      <c r="AG852" t="str">
        <f t="shared" si="278"/>
        <v>Lancaster</v>
      </c>
      <c r="AH852" s="9" t="s">
        <v>1874</v>
      </c>
      <c r="AI852">
        <v>3</v>
      </c>
      <c r="AK852" s="99">
        <v>25</v>
      </c>
      <c r="AL852" s="97">
        <v>27</v>
      </c>
      <c r="AM852" s="97">
        <v>115</v>
      </c>
      <c r="AN852" s="96">
        <v>34165</v>
      </c>
      <c r="AO852" s="96">
        <f t="shared" si="280"/>
        <v>25027</v>
      </c>
      <c r="AP852" t="s">
        <v>1274</v>
      </c>
      <c r="AQ852">
        <f t="shared" si="279"/>
        <v>2534165</v>
      </c>
    </row>
    <row r="853" spans="1:43" hidden="1" outlineLevel="1" x14ac:dyDescent="0.2">
      <c r="A853" s="62" t="s">
        <v>950</v>
      </c>
      <c r="B853" s="9" t="s">
        <v>1961</v>
      </c>
      <c r="C853" s="1">
        <f t="shared" si="277"/>
        <v>1378</v>
      </c>
      <c r="D853" s="7">
        <f t="shared" si="272"/>
        <v>2</v>
      </c>
      <c r="E853" s="7">
        <f t="shared" si="273"/>
        <v>1</v>
      </c>
      <c r="F853" s="7">
        <f t="shared" si="274"/>
        <v>0</v>
      </c>
      <c r="G853" s="1">
        <f t="shared" si="275"/>
        <v>257</v>
      </c>
      <c r="H853" s="2">
        <f t="shared" si="276"/>
        <v>0.18650217706821481</v>
      </c>
      <c r="I853" s="8"/>
      <c r="J853" s="2">
        <f t="shared" si="268"/>
        <v>0.40493468795355586</v>
      </c>
      <c r="K853" s="2">
        <f t="shared" si="269"/>
        <v>0.59143686502177073</v>
      </c>
      <c r="L853" s="2">
        <f t="shared" si="270"/>
        <v>0</v>
      </c>
      <c r="M853" s="2">
        <f t="shared" si="271"/>
        <v>3.6284470246734646E-3</v>
      </c>
      <c r="N853" s="1">
        <v>558</v>
      </c>
      <c r="O853" s="1">
        <v>815</v>
      </c>
      <c r="W853" s="1">
        <v>5</v>
      </c>
      <c r="AG853" t="str">
        <f t="shared" si="278"/>
        <v>Lanesborough</v>
      </c>
      <c r="AH853" t="s">
        <v>12</v>
      </c>
      <c r="AI853">
        <v>1</v>
      </c>
      <c r="AK853" s="99">
        <v>25</v>
      </c>
      <c r="AL853" s="97">
        <v>3</v>
      </c>
      <c r="AM853" s="97">
        <v>60</v>
      </c>
      <c r="AN853" s="96">
        <v>34340</v>
      </c>
      <c r="AO853" s="96">
        <f t="shared" si="280"/>
        <v>25003</v>
      </c>
      <c r="AP853" t="s">
        <v>1274</v>
      </c>
      <c r="AQ853">
        <f t="shared" si="279"/>
        <v>2534340</v>
      </c>
    </row>
    <row r="854" spans="1:43" hidden="1" outlineLevel="1" x14ac:dyDescent="0.2">
      <c r="A854" s="62" t="s">
        <v>1205</v>
      </c>
      <c r="B854" s="9" t="s">
        <v>1961</v>
      </c>
      <c r="C854" s="1">
        <f t="shared" si="277"/>
        <v>15114</v>
      </c>
      <c r="D854" s="7">
        <f t="shared" si="272"/>
        <v>1</v>
      </c>
      <c r="E854" s="7">
        <f t="shared" si="273"/>
        <v>2</v>
      </c>
      <c r="F854" s="7">
        <f t="shared" si="274"/>
        <v>0</v>
      </c>
      <c r="G854" s="1">
        <f t="shared" si="275"/>
        <v>116</v>
      </c>
      <c r="H854" s="2">
        <f t="shared" si="276"/>
        <v>7.6750033081910808E-3</v>
      </c>
      <c r="I854" s="8"/>
      <c r="J854" s="2">
        <f t="shared" si="268"/>
        <v>0.50238189757840412</v>
      </c>
      <c r="K854" s="2">
        <f t="shared" si="269"/>
        <v>0.49470689427021303</v>
      </c>
      <c r="L854" s="2">
        <f t="shared" si="270"/>
        <v>0</v>
      </c>
      <c r="M854" s="2">
        <f t="shared" si="271"/>
        <v>2.9112081513828492E-3</v>
      </c>
      <c r="N854" s="1">
        <v>7593</v>
      </c>
      <c r="O854" s="1">
        <v>7477</v>
      </c>
      <c r="W854" s="1">
        <v>44</v>
      </c>
      <c r="AG854" t="str">
        <f t="shared" si="278"/>
        <v>Lawrence</v>
      </c>
      <c r="AH854" t="s">
        <v>728</v>
      </c>
      <c r="AI854">
        <v>3</v>
      </c>
      <c r="AK854" s="99">
        <v>25</v>
      </c>
      <c r="AL854" s="97">
        <v>9</v>
      </c>
      <c r="AM854" s="97">
        <v>65</v>
      </c>
      <c r="AN854" s="96">
        <v>34550</v>
      </c>
      <c r="AO854" s="96">
        <f t="shared" si="280"/>
        <v>25009</v>
      </c>
      <c r="AP854" t="s">
        <v>931</v>
      </c>
      <c r="AQ854">
        <f t="shared" si="279"/>
        <v>2534550</v>
      </c>
    </row>
    <row r="855" spans="1:43" hidden="1" outlineLevel="1" x14ac:dyDescent="0.2">
      <c r="A855" s="62" t="s">
        <v>1206</v>
      </c>
      <c r="B855" s="9" t="s">
        <v>1961</v>
      </c>
      <c r="C855" s="1">
        <f t="shared" si="277"/>
        <v>2507</v>
      </c>
      <c r="D855" s="7">
        <f t="shared" si="272"/>
        <v>2</v>
      </c>
      <c r="E855" s="7">
        <f t="shared" si="273"/>
        <v>1</v>
      </c>
      <c r="F855" s="7">
        <f t="shared" si="274"/>
        <v>0</v>
      </c>
      <c r="G855" s="1">
        <f t="shared" si="275"/>
        <v>493</v>
      </c>
      <c r="H855" s="2">
        <f t="shared" si="276"/>
        <v>0.19664938173115276</v>
      </c>
      <c r="I855" s="8"/>
      <c r="J855" s="2">
        <f t="shared" si="268"/>
        <v>0.40087754287993616</v>
      </c>
      <c r="K855" s="2">
        <f t="shared" si="269"/>
        <v>0.59752692461108892</v>
      </c>
      <c r="L855" s="2">
        <f t="shared" si="270"/>
        <v>0</v>
      </c>
      <c r="M855" s="2">
        <f t="shared" si="271"/>
        <v>1.5955325089749284E-3</v>
      </c>
      <c r="N855" s="1">
        <v>1005</v>
      </c>
      <c r="O855" s="1">
        <v>1498</v>
      </c>
      <c r="W855" s="1">
        <v>4</v>
      </c>
      <c r="AG855" t="str">
        <f t="shared" si="278"/>
        <v>Lee</v>
      </c>
      <c r="AH855" t="s">
        <v>12</v>
      </c>
      <c r="AI855">
        <v>1</v>
      </c>
      <c r="AK855" s="99">
        <v>25</v>
      </c>
      <c r="AL855" s="97">
        <v>3</v>
      </c>
      <c r="AM855" s="97">
        <v>65</v>
      </c>
      <c r="AN855" s="96">
        <v>34655</v>
      </c>
      <c r="AO855" s="96">
        <f t="shared" si="280"/>
        <v>25003</v>
      </c>
      <c r="AP855" t="s">
        <v>1274</v>
      </c>
      <c r="AQ855">
        <f t="shared" si="279"/>
        <v>2534655</v>
      </c>
    </row>
    <row r="856" spans="1:43" hidden="1" outlineLevel="1" x14ac:dyDescent="0.2">
      <c r="A856" s="62" t="s">
        <v>2079</v>
      </c>
      <c r="B856" s="9" t="s">
        <v>1961</v>
      </c>
      <c r="C856" s="1">
        <f t="shared" si="277"/>
        <v>4599</v>
      </c>
      <c r="D856" s="7">
        <f t="shared" si="272"/>
        <v>2</v>
      </c>
      <c r="E856" s="7">
        <f t="shared" si="273"/>
        <v>1</v>
      </c>
      <c r="F856" s="7">
        <f t="shared" si="274"/>
        <v>0</v>
      </c>
      <c r="G856" s="1">
        <f t="shared" si="275"/>
        <v>2858</v>
      </c>
      <c r="H856" s="2">
        <f t="shared" si="276"/>
        <v>0.62143944335725154</v>
      </c>
      <c r="I856" s="8"/>
      <c r="J856" s="2">
        <f t="shared" si="268"/>
        <v>0.18786692759295498</v>
      </c>
      <c r="K856" s="2">
        <f t="shared" si="269"/>
        <v>0.80930637095020652</v>
      </c>
      <c r="L856" s="2">
        <f t="shared" si="270"/>
        <v>0</v>
      </c>
      <c r="M856" s="2">
        <f t="shared" si="271"/>
        <v>2.8267014568384985E-3</v>
      </c>
      <c r="N856" s="1">
        <v>864</v>
      </c>
      <c r="O856" s="1">
        <v>3722</v>
      </c>
      <c r="W856" s="1">
        <v>13</v>
      </c>
      <c r="AG856" t="str">
        <f t="shared" si="278"/>
        <v>Leicester</v>
      </c>
      <c r="AH856" s="9" t="s">
        <v>1874</v>
      </c>
      <c r="AI856">
        <v>2</v>
      </c>
      <c r="AK856" s="99">
        <v>25</v>
      </c>
      <c r="AL856" s="97">
        <v>27</v>
      </c>
      <c r="AM856" s="97">
        <v>120</v>
      </c>
      <c r="AN856" s="96">
        <v>34795</v>
      </c>
      <c r="AO856" s="96">
        <f t="shared" si="280"/>
        <v>25027</v>
      </c>
      <c r="AP856" t="s">
        <v>1274</v>
      </c>
      <c r="AQ856">
        <f t="shared" si="279"/>
        <v>2534795</v>
      </c>
    </row>
    <row r="857" spans="1:43" hidden="1" outlineLevel="1" x14ac:dyDescent="0.2">
      <c r="A857" s="62" t="s">
        <v>1620</v>
      </c>
      <c r="B857" s="9" t="s">
        <v>1961</v>
      </c>
      <c r="C857" s="1">
        <f t="shared" si="277"/>
        <v>2668</v>
      </c>
      <c r="D857" s="7">
        <f t="shared" si="272"/>
        <v>2</v>
      </c>
      <c r="E857" s="7">
        <f t="shared" si="273"/>
        <v>1</v>
      </c>
      <c r="F857" s="7">
        <f t="shared" si="274"/>
        <v>0</v>
      </c>
      <c r="G857" s="1">
        <f t="shared" si="275"/>
        <v>228</v>
      </c>
      <c r="H857" s="2">
        <f t="shared" si="276"/>
        <v>8.5457271364317841E-2</v>
      </c>
      <c r="I857" s="8"/>
      <c r="J857" s="2">
        <f t="shared" si="268"/>
        <v>0.45689655172413796</v>
      </c>
      <c r="K857" s="2">
        <f t="shared" si="269"/>
        <v>0.54235382308845581</v>
      </c>
      <c r="L857" s="2">
        <f t="shared" si="270"/>
        <v>0</v>
      </c>
      <c r="M857" s="2">
        <f t="shared" si="271"/>
        <v>7.496251874062887E-4</v>
      </c>
      <c r="N857" s="1">
        <v>1219</v>
      </c>
      <c r="O857" s="1">
        <v>1447</v>
      </c>
      <c r="W857" s="1">
        <v>2</v>
      </c>
      <c r="AG857" t="str">
        <f t="shared" si="278"/>
        <v>Lenox</v>
      </c>
      <c r="AH857" t="s">
        <v>12</v>
      </c>
      <c r="AI857">
        <v>1</v>
      </c>
      <c r="AK857" s="99">
        <v>25</v>
      </c>
      <c r="AL857" s="97">
        <v>3</v>
      </c>
      <c r="AM857" s="97">
        <v>70</v>
      </c>
      <c r="AN857" s="96">
        <v>34970</v>
      </c>
      <c r="AO857" s="96">
        <f t="shared" si="280"/>
        <v>25003</v>
      </c>
      <c r="AP857" t="s">
        <v>1274</v>
      </c>
      <c r="AQ857">
        <f t="shared" si="279"/>
        <v>2534970</v>
      </c>
    </row>
    <row r="858" spans="1:43" hidden="1" outlineLevel="1" x14ac:dyDescent="0.2">
      <c r="A858" s="62" t="s">
        <v>1621</v>
      </c>
      <c r="B858" s="9" t="s">
        <v>1961</v>
      </c>
      <c r="C858" s="1">
        <f t="shared" si="277"/>
        <v>15062</v>
      </c>
      <c r="D858" s="7">
        <f t="shared" si="272"/>
        <v>2</v>
      </c>
      <c r="E858" s="7">
        <f t="shared" si="273"/>
        <v>1</v>
      </c>
      <c r="F858" s="7">
        <f t="shared" si="274"/>
        <v>0</v>
      </c>
      <c r="G858" s="1">
        <f t="shared" si="275"/>
        <v>7811</v>
      </c>
      <c r="H858" s="2">
        <f t="shared" si="276"/>
        <v>0.51858982870800685</v>
      </c>
      <c r="I858" s="8"/>
      <c r="J858" s="2">
        <f t="shared" si="268"/>
        <v>0.23854733767096004</v>
      </c>
      <c r="K858" s="2">
        <f t="shared" si="269"/>
        <v>0.75713716637896689</v>
      </c>
      <c r="L858" s="2">
        <f t="shared" si="270"/>
        <v>0</v>
      </c>
      <c r="M858" s="2">
        <f t="shared" si="271"/>
        <v>4.3154959500730783E-3</v>
      </c>
      <c r="N858" s="1">
        <v>3593</v>
      </c>
      <c r="O858" s="1">
        <v>11404</v>
      </c>
      <c r="W858" s="1">
        <v>65</v>
      </c>
      <c r="AG858" t="str">
        <f t="shared" si="278"/>
        <v>Leominster</v>
      </c>
      <c r="AH858" s="9" t="s">
        <v>1874</v>
      </c>
      <c r="AI858">
        <v>2</v>
      </c>
      <c r="AK858" s="99">
        <v>25</v>
      </c>
      <c r="AL858" s="97">
        <v>27</v>
      </c>
      <c r="AM858" s="97">
        <v>125</v>
      </c>
      <c r="AN858" s="96">
        <v>35075</v>
      </c>
      <c r="AO858" s="96">
        <f t="shared" si="280"/>
        <v>25027</v>
      </c>
      <c r="AP858" t="s">
        <v>931</v>
      </c>
      <c r="AQ858">
        <f t="shared" si="279"/>
        <v>2535075</v>
      </c>
    </row>
    <row r="859" spans="1:43" hidden="1" outlineLevel="1" x14ac:dyDescent="0.2">
      <c r="A859" s="62" t="s">
        <v>1968</v>
      </c>
      <c r="B859" s="9" t="s">
        <v>1961</v>
      </c>
      <c r="C859" s="1">
        <f t="shared" si="277"/>
        <v>1131</v>
      </c>
      <c r="D859" s="7">
        <f t="shared" si="272"/>
        <v>1</v>
      </c>
      <c r="E859" s="7">
        <f t="shared" si="273"/>
        <v>2</v>
      </c>
      <c r="F859" s="7">
        <f t="shared" si="274"/>
        <v>0</v>
      </c>
      <c r="G859" s="1">
        <f t="shared" si="275"/>
        <v>397</v>
      </c>
      <c r="H859" s="2">
        <f t="shared" si="276"/>
        <v>0.35101679929266139</v>
      </c>
      <c r="I859" s="8"/>
      <c r="J859" s="2">
        <f t="shared" si="268"/>
        <v>0.67550839964633069</v>
      </c>
      <c r="K859" s="2">
        <f t="shared" si="269"/>
        <v>0.32449160035366931</v>
      </c>
      <c r="L859" s="2">
        <f t="shared" si="270"/>
        <v>0</v>
      </c>
      <c r="M859" s="2">
        <f t="shared" si="271"/>
        <v>0</v>
      </c>
      <c r="N859" s="1">
        <v>764</v>
      </c>
      <c r="O859" s="1">
        <v>367</v>
      </c>
      <c r="W859" s="1">
        <v>0</v>
      </c>
      <c r="AG859" t="str">
        <f t="shared" si="278"/>
        <v>Leverett</v>
      </c>
      <c r="AH859" t="s">
        <v>1440</v>
      </c>
      <c r="AI859">
        <v>2</v>
      </c>
      <c r="AK859" s="99">
        <v>25</v>
      </c>
      <c r="AL859" s="97">
        <v>11</v>
      </c>
      <c r="AM859" s="97">
        <v>65</v>
      </c>
      <c r="AN859" s="96">
        <v>35180</v>
      </c>
      <c r="AO859" s="96">
        <f t="shared" si="280"/>
        <v>25011</v>
      </c>
      <c r="AP859" t="s">
        <v>1274</v>
      </c>
      <c r="AQ859">
        <f t="shared" si="279"/>
        <v>2535180</v>
      </c>
    </row>
    <row r="860" spans="1:43" hidden="1" outlineLevel="1" x14ac:dyDescent="0.2">
      <c r="A860" s="62" t="s">
        <v>1461</v>
      </c>
      <c r="B860" s="9" t="s">
        <v>1961</v>
      </c>
      <c r="C860" s="1">
        <f t="shared" si="277"/>
        <v>15686</v>
      </c>
      <c r="D860" s="7">
        <f t="shared" si="272"/>
        <v>2</v>
      </c>
      <c r="E860" s="7">
        <f t="shared" si="273"/>
        <v>1</v>
      </c>
      <c r="F860" s="7">
        <f t="shared" si="274"/>
        <v>0</v>
      </c>
      <c r="G860" s="1">
        <f t="shared" si="275"/>
        <v>2028</v>
      </c>
      <c r="H860" s="2">
        <f t="shared" si="276"/>
        <v>0.12928726252709422</v>
      </c>
      <c r="I860" s="8"/>
      <c r="J860" s="2">
        <f t="shared" si="268"/>
        <v>0.43497386204258576</v>
      </c>
      <c r="K860" s="2">
        <f t="shared" si="269"/>
        <v>0.56426112456967992</v>
      </c>
      <c r="L860" s="2">
        <f t="shared" si="270"/>
        <v>0</v>
      </c>
      <c r="M860" s="2">
        <f t="shared" si="271"/>
        <v>7.6501338773427019E-4</v>
      </c>
      <c r="N860" s="1">
        <v>6823</v>
      </c>
      <c r="O860" s="1">
        <v>8851</v>
      </c>
      <c r="W860" s="1">
        <v>12</v>
      </c>
      <c r="AG860" t="str">
        <f t="shared" si="278"/>
        <v>Lexington</v>
      </c>
      <c r="AH860" t="s">
        <v>164</v>
      </c>
      <c r="AI860">
        <v>5</v>
      </c>
      <c r="AK860" s="99">
        <v>25</v>
      </c>
      <c r="AL860" s="97">
        <v>17</v>
      </c>
      <c r="AM860" s="97">
        <v>115</v>
      </c>
      <c r="AN860" s="96">
        <v>35215</v>
      </c>
      <c r="AO860" s="96">
        <f t="shared" si="280"/>
        <v>25017</v>
      </c>
      <c r="AP860" t="s">
        <v>1274</v>
      </c>
      <c r="AQ860">
        <f t="shared" si="279"/>
        <v>2535215</v>
      </c>
    </row>
    <row r="861" spans="1:43" hidden="1" outlineLevel="1" x14ac:dyDescent="0.2">
      <c r="A861" s="62" t="s">
        <v>1969</v>
      </c>
      <c r="B861" s="9" t="s">
        <v>1961</v>
      </c>
      <c r="C861" s="1">
        <f t="shared" si="277"/>
        <v>428</v>
      </c>
      <c r="D861" s="7">
        <f t="shared" si="272"/>
        <v>2</v>
      </c>
      <c r="E861" s="7">
        <f t="shared" si="273"/>
        <v>1</v>
      </c>
      <c r="F861" s="7">
        <f t="shared" si="274"/>
        <v>0</v>
      </c>
      <c r="G861" s="1">
        <f t="shared" si="275"/>
        <v>90</v>
      </c>
      <c r="H861" s="2">
        <f t="shared" si="276"/>
        <v>0.2102803738317757</v>
      </c>
      <c r="I861" s="8"/>
      <c r="J861" s="2">
        <f t="shared" si="268"/>
        <v>0.39485981308411217</v>
      </c>
      <c r="K861" s="2">
        <f t="shared" si="269"/>
        <v>0.60514018691588789</v>
      </c>
      <c r="L861" s="2">
        <f t="shared" si="270"/>
        <v>0</v>
      </c>
      <c r="M861" s="2">
        <f t="shared" si="271"/>
        <v>0</v>
      </c>
      <c r="N861" s="1">
        <v>169</v>
      </c>
      <c r="O861" s="1">
        <v>259</v>
      </c>
      <c r="W861" s="1">
        <v>0</v>
      </c>
      <c r="AG861" t="str">
        <f t="shared" si="278"/>
        <v>Leyden</v>
      </c>
      <c r="AH861" t="s">
        <v>1440</v>
      </c>
      <c r="AI861">
        <v>1</v>
      </c>
      <c r="AK861" s="99">
        <v>25</v>
      </c>
      <c r="AL861" s="97">
        <v>11</v>
      </c>
      <c r="AM861" s="97">
        <v>70</v>
      </c>
      <c r="AN861" s="96">
        <v>35285</v>
      </c>
      <c r="AO861" s="96">
        <f t="shared" si="280"/>
        <v>25011</v>
      </c>
      <c r="AP861" t="s">
        <v>1274</v>
      </c>
      <c r="AQ861">
        <f t="shared" si="279"/>
        <v>2535285</v>
      </c>
    </row>
    <row r="862" spans="1:43" hidden="1" outlineLevel="1" x14ac:dyDescent="0.2">
      <c r="A862" s="62" t="s">
        <v>600</v>
      </c>
      <c r="B862" s="9" t="s">
        <v>1961</v>
      </c>
      <c r="C862" s="1">
        <f t="shared" si="277"/>
        <v>3491</v>
      </c>
      <c r="D862" s="7">
        <f t="shared" si="272"/>
        <v>2</v>
      </c>
      <c r="E862" s="7">
        <f t="shared" si="273"/>
        <v>1</v>
      </c>
      <c r="F862" s="7">
        <f t="shared" si="274"/>
        <v>0</v>
      </c>
      <c r="G862" s="1">
        <f t="shared" si="275"/>
        <v>448</v>
      </c>
      <c r="H862" s="2">
        <f t="shared" si="276"/>
        <v>0.1283299914064738</v>
      </c>
      <c r="I862" s="8"/>
      <c r="J862" s="2">
        <f t="shared" si="268"/>
        <v>0.4348324262389</v>
      </c>
      <c r="K862" s="2">
        <f t="shared" si="269"/>
        <v>0.56316241764537378</v>
      </c>
      <c r="L862" s="2">
        <f t="shared" si="270"/>
        <v>0</v>
      </c>
      <c r="M862" s="2">
        <f t="shared" si="271"/>
        <v>2.0051561157261588E-3</v>
      </c>
      <c r="N862" s="1">
        <v>1518</v>
      </c>
      <c r="O862" s="1">
        <v>1966</v>
      </c>
      <c r="W862" s="1">
        <v>7</v>
      </c>
      <c r="AG862" t="str">
        <f t="shared" si="278"/>
        <v>Lincoln</v>
      </c>
      <c r="AH862" t="s">
        <v>164</v>
      </c>
      <c r="AI862">
        <v>5</v>
      </c>
      <c r="AK862" s="99">
        <v>25</v>
      </c>
      <c r="AL862" s="97">
        <v>17</v>
      </c>
      <c r="AM862" s="97">
        <v>120</v>
      </c>
      <c r="AN862" s="96">
        <v>35425</v>
      </c>
      <c r="AO862" s="96">
        <f t="shared" si="280"/>
        <v>25017</v>
      </c>
      <c r="AP862" t="s">
        <v>1274</v>
      </c>
      <c r="AQ862">
        <f t="shared" si="279"/>
        <v>2535425</v>
      </c>
    </row>
    <row r="863" spans="1:43" hidden="1" outlineLevel="1" x14ac:dyDescent="0.2">
      <c r="A863" s="62" t="s">
        <v>2167</v>
      </c>
      <c r="B863" s="9" t="s">
        <v>1961</v>
      </c>
      <c r="C863" s="1">
        <f t="shared" si="277"/>
        <v>5128</v>
      </c>
      <c r="D863" s="7">
        <f t="shared" si="272"/>
        <v>2</v>
      </c>
      <c r="E863" s="7">
        <f t="shared" si="273"/>
        <v>1</v>
      </c>
      <c r="F863" s="7">
        <f t="shared" si="274"/>
        <v>0</v>
      </c>
      <c r="G863" s="1">
        <f t="shared" si="275"/>
        <v>2214</v>
      </c>
      <c r="H863" s="2">
        <f t="shared" si="276"/>
        <v>0.43174726989079565</v>
      </c>
      <c r="I863" s="8"/>
      <c r="J863" s="2">
        <f t="shared" si="268"/>
        <v>0.2841263650546022</v>
      </c>
      <c r="K863" s="2">
        <f t="shared" si="269"/>
        <v>0.7158736349453978</v>
      </c>
      <c r="L863" s="2">
        <f t="shared" si="270"/>
        <v>0</v>
      </c>
      <c r="M863" s="2">
        <f t="shared" si="271"/>
        <v>0</v>
      </c>
      <c r="N863" s="1">
        <v>1457</v>
      </c>
      <c r="O863" s="1">
        <v>3671</v>
      </c>
      <c r="W863" s="1">
        <v>0</v>
      </c>
      <c r="AG863" t="str">
        <f t="shared" si="278"/>
        <v>Littleton</v>
      </c>
      <c r="AH863" t="s">
        <v>164</v>
      </c>
      <c r="AI863">
        <v>3</v>
      </c>
      <c r="AK863" s="99">
        <v>25</v>
      </c>
      <c r="AL863" s="97">
        <v>17</v>
      </c>
      <c r="AM863" s="97">
        <v>125</v>
      </c>
      <c r="AN863" s="96">
        <v>35950</v>
      </c>
      <c r="AO863" s="96">
        <f t="shared" si="280"/>
        <v>25017</v>
      </c>
      <c r="AP863" t="s">
        <v>1274</v>
      </c>
      <c r="AQ863">
        <f t="shared" si="279"/>
        <v>2535950</v>
      </c>
    </row>
    <row r="864" spans="1:43" hidden="1" outlineLevel="1" x14ac:dyDescent="0.2">
      <c r="A864" s="62" t="s">
        <v>493</v>
      </c>
      <c r="B864" s="9" t="s">
        <v>1961</v>
      </c>
      <c r="C864" s="1">
        <f t="shared" si="277"/>
        <v>7978</v>
      </c>
      <c r="D864" s="7">
        <f t="shared" si="272"/>
        <v>2</v>
      </c>
      <c r="E864" s="7">
        <f t="shared" si="273"/>
        <v>1</v>
      </c>
      <c r="F864" s="7">
        <f t="shared" si="274"/>
        <v>0</v>
      </c>
      <c r="G864" s="1">
        <f t="shared" si="275"/>
        <v>3944</v>
      </c>
      <c r="H864" s="2">
        <f t="shared" si="276"/>
        <v>0.49435948859363249</v>
      </c>
      <c r="I864" s="8"/>
      <c r="J864" s="2">
        <f t="shared" si="268"/>
        <v>0.2514414640260717</v>
      </c>
      <c r="K864" s="2">
        <f t="shared" si="269"/>
        <v>0.74580095261970414</v>
      </c>
      <c r="L864" s="2">
        <f t="shared" si="270"/>
        <v>0</v>
      </c>
      <c r="M864" s="2">
        <f t="shared" si="271"/>
        <v>2.7575833542241579E-3</v>
      </c>
      <c r="N864" s="1">
        <v>2006</v>
      </c>
      <c r="O864" s="1">
        <v>5950</v>
      </c>
      <c r="W864" s="1">
        <v>22</v>
      </c>
      <c r="AG864" t="str">
        <f t="shared" si="278"/>
        <v>Longmeadow</v>
      </c>
      <c r="AH864" t="s">
        <v>2120</v>
      </c>
      <c r="AI864">
        <v>1</v>
      </c>
      <c r="AK864" s="99">
        <v>25</v>
      </c>
      <c r="AL864" s="97">
        <v>13</v>
      </c>
      <c r="AM864" s="97">
        <v>55</v>
      </c>
      <c r="AN864" s="96">
        <v>36300</v>
      </c>
      <c r="AO864" s="96">
        <f t="shared" si="280"/>
        <v>25013</v>
      </c>
      <c r="AP864" t="s">
        <v>1274</v>
      </c>
      <c r="AQ864">
        <f t="shared" si="279"/>
        <v>2536300</v>
      </c>
    </row>
    <row r="865" spans="1:43" hidden="1" outlineLevel="1" x14ac:dyDescent="0.2">
      <c r="A865" s="62" t="s">
        <v>1600</v>
      </c>
      <c r="B865" s="9" t="s">
        <v>1961</v>
      </c>
      <c r="C865" s="1">
        <f t="shared" si="277"/>
        <v>25811</v>
      </c>
      <c r="D865" s="7">
        <f t="shared" si="272"/>
        <v>2</v>
      </c>
      <c r="E865" s="7">
        <f t="shared" si="273"/>
        <v>1</v>
      </c>
      <c r="F865" s="7">
        <f t="shared" si="274"/>
        <v>0</v>
      </c>
      <c r="G865" s="1">
        <f t="shared" si="275"/>
        <v>7665</v>
      </c>
      <c r="H865" s="2">
        <f t="shared" si="276"/>
        <v>0.29696640967029558</v>
      </c>
      <c r="I865" s="8"/>
      <c r="J865" s="2">
        <f t="shared" si="268"/>
        <v>0.35151679516485218</v>
      </c>
      <c r="K865" s="2">
        <f t="shared" si="269"/>
        <v>0.64848320483514776</v>
      </c>
      <c r="L865" s="2">
        <f t="shared" si="270"/>
        <v>0</v>
      </c>
      <c r="M865" s="2">
        <f t="shared" si="271"/>
        <v>1.1102230246251565E-16</v>
      </c>
      <c r="N865" s="1">
        <v>9073</v>
      </c>
      <c r="O865" s="1">
        <v>16738</v>
      </c>
      <c r="W865" s="1">
        <v>0</v>
      </c>
      <c r="AG865" t="str">
        <f t="shared" si="278"/>
        <v>Lowell</v>
      </c>
      <c r="AH865" t="s">
        <v>164</v>
      </c>
      <c r="AI865">
        <v>3</v>
      </c>
      <c r="AK865" s="99">
        <v>25</v>
      </c>
      <c r="AL865" s="97">
        <v>17</v>
      </c>
      <c r="AM865" s="97">
        <v>130</v>
      </c>
      <c r="AN865" s="96">
        <v>37000</v>
      </c>
      <c r="AO865" s="96">
        <f t="shared" si="280"/>
        <v>25017</v>
      </c>
      <c r="AP865" t="s">
        <v>931</v>
      </c>
      <c r="AQ865">
        <f t="shared" si="279"/>
        <v>2537000</v>
      </c>
    </row>
    <row r="866" spans="1:43" hidden="1" outlineLevel="1" x14ac:dyDescent="0.2">
      <c r="A866" s="62" t="s">
        <v>1601</v>
      </c>
      <c r="B866" s="9" t="s">
        <v>1961</v>
      </c>
      <c r="C866" s="1">
        <f t="shared" si="277"/>
        <v>7896</v>
      </c>
      <c r="D866" s="7">
        <f t="shared" si="272"/>
        <v>2</v>
      </c>
      <c r="E866" s="7">
        <f t="shared" si="273"/>
        <v>1</v>
      </c>
      <c r="F866" s="7">
        <f t="shared" si="274"/>
        <v>0</v>
      </c>
      <c r="G866" s="1">
        <f t="shared" si="275"/>
        <v>4511</v>
      </c>
      <c r="H866" s="2">
        <f t="shared" si="276"/>
        <v>0.57130192502532928</v>
      </c>
      <c r="I866" s="8"/>
      <c r="J866" s="2">
        <f t="shared" si="268"/>
        <v>0.21276595744680851</v>
      </c>
      <c r="K866" s="2">
        <f t="shared" si="269"/>
        <v>0.78406788247213777</v>
      </c>
      <c r="L866" s="2">
        <f t="shared" si="270"/>
        <v>0</v>
      </c>
      <c r="M866" s="2">
        <f t="shared" si="271"/>
        <v>3.1661600810537482E-3</v>
      </c>
      <c r="N866" s="1">
        <v>1680</v>
      </c>
      <c r="O866" s="1">
        <v>6191</v>
      </c>
      <c r="W866" s="1">
        <v>25</v>
      </c>
      <c r="AG866" t="str">
        <f t="shared" si="278"/>
        <v>Ludlow</v>
      </c>
      <c r="AH866" t="s">
        <v>2120</v>
      </c>
      <c r="AI866">
        <v>1</v>
      </c>
      <c r="AK866" s="99">
        <v>25</v>
      </c>
      <c r="AL866" s="97">
        <v>13</v>
      </c>
      <c r="AM866" s="97">
        <v>60</v>
      </c>
      <c r="AN866" s="96">
        <v>37175</v>
      </c>
      <c r="AO866" s="96">
        <f t="shared" si="280"/>
        <v>25013</v>
      </c>
      <c r="AP866" t="s">
        <v>1274</v>
      </c>
      <c r="AQ866">
        <f t="shared" si="279"/>
        <v>2537175</v>
      </c>
    </row>
    <row r="867" spans="1:43" hidden="1" outlineLevel="1" x14ac:dyDescent="0.2">
      <c r="A867" s="62" t="s">
        <v>1262</v>
      </c>
      <c r="B867" s="9" t="s">
        <v>1961</v>
      </c>
      <c r="C867" s="1">
        <f t="shared" si="277"/>
        <v>5201</v>
      </c>
      <c r="D867" s="7">
        <f t="shared" si="272"/>
        <v>2</v>
      </c>
      <c r="E867" s="7">
        <f t="shared" si="273"/>
        <v>1</v>
      </c>
      <c r="F867" s="7">
        <f t="shared" si="274"/>
        <v>0</v>
      </c>
      <c r="G867" s="1">
        <f t="shared" si="275"/>
        <v>2805</v>
      </c>
      <c r="H867" s="2">
        <f t="shared" si="276"/>
        <v>0.53931936166121897</v>
      </c>
      <c r="I867" s="8"/>
      <c r="J867" s="2">
        <f t="shared" si="268"/>
        <v>0.22668717554316478</v>
      </c>
      <c r="K867" s="2">
        <f t="shared" si="269"/>
        <v>0.76600653720438372</v>
      </c>
      <c r="L867" s="2">
        <f t="shared" si="270"/>
        <v>0</v>
      </c>
      <c r="M867" s="2">
        <f t="shared" si="271"/>
        <v>7.3062872524515265E-3</v>
      </c>
      <c r="N867" s="1">
        <v>1179</v>
      </c>
      <c r="O867" s="1">
        <v>3984</v>
      </c>
      <c r="W867" s="1">
        <v>38</v>
      </c>
      <c r="AG867" t="str">
        <f t="shared" si="278"/>
        <v>Lunenburg</v>
      </c>
      <c r="AH867" s="9" t="s">
        <v>1874</v>
      </c>
      <c r="AI867">
        <v>3</v>
      </c>
      <c r="AK867" s="99">
        <v>25</v>
      </c>
      <c r="AL867" s="97">
        <v>27</v>
      </c>
      <c r="AM867" s="97">
        <v>130</v>
      </c>
      <c r="AN867" s="96">
        <v>37420</v>
      </c>
      <c r="AO867" s="96">
        <f t="shared" si="280"/>
        <v>25027</v>
      </c>
      <c r="AP867" t="s">
        <v>1274</v>
      </c>
      <c r="AQ867">
        <f t="shared" si="279"/>
        <v>2537420</v>
      </c>
    </row>
    <row r="868" spans="1:43" hidden="1" outlineLevel="1" x14ac:dyDescent="0.2">
      <c r="A868" s="62" t="s">
        <v>2222</v>
      </c>
      <c r="B868" s="9" t="s">
        <v>1961</v>
      </c>
      <c r="C868" s="1">
        <f t="shared" si="277"/>
        <v>23972</v>
      </c>
      <c r="D868" s="7">
        <f t="shared" si="272"/>
        <v>2</v>
      </c>
      <c r="E868" s="7">
        <f t="shared" si="273"/>
        <v>1</v>
      </c>
      <c r="F868" s="7">
        <f t="shared" si="274"/>
        <v>0</v>
      </c>
      <c r="G868" s="1">
        <f t="shared" si="275"/>
        <v>5352</v>
      </c>
      <c r="H868" s="2">
        <f t="shared" si="276"/>
        <v>0.2232604705489738</v>
      </c>
      <c r="I868" s="8"/>
      <c r="J868" s="2">
        <f t="shared" si="268"/>
        <v>0.38645085933589185</v>
      </c>
      <c r="K868" s="2">
        <f t="shared" si="269"/>
        <v>0.60971132988486565</v>
      </c>
      <c r="L868" s="2">
        <f t="shared" si="270"/>
        <v>0</v>
      </c>
      <c r="M868" s="2">
        <f t="shared" si="271"/>
        <v>3.8378107792425009E-3</v>
      </c>
      <c r="N868" s="1">
        <v>9264</v>
      </c>
      <c r="O868" s="1">
        <v>14616</v>
      </c>
      <c r="W868" s="1">
        <v>92</v>
      </c>
      <c r="AG868" t="str">
        <f t="shared" si="278"/>
        <v>Lynn</v>
      </c>
      <c r="AH868" t="s">
        <v>728</v>
      </c>
      <c r="AI868">
        <v>6</v>
      </c>
      <c r="AK868" s="99">
        <v>25</v>
      </c>
      <c r="AL868" s="97">
        <v>9</v>
      </c>
      <c r="AM868" s="97">
        <v>70</v>
      </c>
      <c r="AN868" s="96">
        <v>37490</v>
      </c>
      <c r="AO868" s="96">
        <f t="shared" si="280"/>
        <v>25009</v>
      </c>
      <c r="AP868" t="s">
        <v>931</v>
      </c>
      <c r="AQ868">
        <f t="shared" si="279"/>
        <v>2537490</v>
      </c>
    </row>
    <row r="869" spans="1:43" hidden="1" outlineLevel="1" x14ac:dyDescent="0.2">
      <c r="A869" s="62" t="s">
        <v>220</v>
      </c>
      <c r="B869" s="9" t="s">
        <v>1961</v>
      </c>
      <c r="C869" s="1">
        <f t="shared" si="277"/>
        <v>6152</v>
      </c>
      <c r="D869" s="7">
        <f t="shared" si="272"/>
        <v>2</v>
      </c>
      <c r="E869" s="7">
        <f t="shared" si="273"/>
        <v>1</v>
      </c>
      <c r="F869" s="7">
        <f t="shared" si="274"/>
        <v>0</v>
      </c>
      <c r="G869" s="1">
        <f t="shared" si="275"/>
        <v>3988</v>
      </c>
      <c r="H869" s="2">
        <f t="shared" si="276"/>
        <v>0.64824447334200264</v>
      </c>
      <c r="I869" s="8"/>
      <c r="J869" s="2">
        <f t="shared" si="268"/>
        <v>0.17587776332899871</v>
      </c>
      <c r="K869" s="2">
        <f t="shared" si="269"/>
        <v>0.82412223667100126</v>
      </c>
      <c r="L869" s="2">
        <f t="shared" si="270"/>
        <v>0</v>
      </c>
      <c r="M869" s="2">
        <f t="shared" si="271"/>
        <v>0</v>
      </c>
      <c r="N869" s="1">
        <v>1082</v>
      </c>
      <c r="O869" s="1">
        <v>5070</v>
      </c>
      <c r="W869" s="1">
        <v>0</v>
      </c>
      <c r="AG869" t="str">
        <f t="shared" si="278"/>
        <v>Lynnfield</v>
      </c>
      <c r="AH869" t="s">
        <v>728</v>
      </c>
      <c r="AI869">
        <v>6</v>
      </c>
      <c r="AK869" s="99">
        <v>25</v>
      </c>
      <c r="AL869" s="97">
        <v>9</v>
      </c>
      <c r="AM869" s="97">
        <v>75</v>
      </c>
      <c r="AN869" s="96">
        <v>37560</v>
      </c>
      <c r="AO869" s="96">
        <f t="shared" si="280"/>
        <v>25009</v>
      </c>
      <c r="AP869" t="s">
        <v>1274</v>
      </c>
      <c r="AQ869">
        <f t="shared" si="279"/>
        <v>2537560</v>
      </c>
    </row>
    <row r="870" spans="1:43" hidden="1" outlineLevel="1" x14ac:dyDescent="0.2">
      <c r="A870" s="62" t="s">
        <v>221</v>
      </c>
      <c r="B870" s="9" t="s">
        <v>1961</v>
      </c>
      <c r="C870" s="1">
        <f t="shared" si="277"/>
        <v>17277</v>
      </c>
      <c r="D870" s="7">
        <f t="shared" si="272"/>
        <v>2</v>
      </c>
      <c r="E870" s="7">
        <f t="shared" si="273"/>
        <v>1</v>
      </c>
      <c r="F870" s="7">
        <f t="shared" si="274"/>
        <v>0</v>
      </c>
      <c r="G870" s="1">
        <f t="shared" si="275"/>
        <v>1727</v>
      </c>
      <c r="H870" s="2">
        <f t="shared" si="276"/>
        <v>9.9959483706662036E-2</v>
      </c>
      <c r="I870" s="8"/>
      <c r="J870" s="2">
        <f t="shared" si="268"/>
        <v>0.44805232389882504</v>
      </c>
      <c r="K870" s="2">
        <f t="shared" si="269"/>
        <v>0.54801180760548707</v>
      </c>
      <c r="L870" s="2">
        <f t="shared" si="270"/>
        <v>0</v>
      </c>
      <c r="M870" s="2">
        <f t="shared" si="271"/>
        <v>3.9358684956879442E-3</v>
      </c>
      <c r="N870" s="1">
        <v>7741</v>
      </c>
      <c r="O870" s="1">
        <v>9468</v>
      </c>
      <c r="W870" s="1">
        <v>68</v>
      </c>
      <c r="AG870" t="str">
        <f t="shared" si="278"/>
        <v>Malden</v>
      </c>
      <c r="AH870" t="s">
        <v>164</v>
      </c>
      <c r="AI870">
        <v>5</v>
      </c>
      <c r="AK870" s="99">
        <v>25</v>
      </c>
      <c r="AL870" s="97">
        <v>17</v>
      </c>
      <c r="AM870" s="97">
        <v>135</v>
      </c>
      <c r="AN870" s="96">
        <v>37875</v>
      </c>
      <c r="AO870" s="96">
        <f t="shared" si="280"/>
        <v>25017</v>
      </c>
      <c r="AP870" t="s">
        <v>931</v>
      </c>
      <c r="AQ870">
        <f t="shared" si="279"/>
        <v>2537875</v>
      </c>
    </row>
    <row r="871" spans="1:43" hidden="1" outlineLevel="1" x14ac:dyDescent="0.2">
      <c r="A871" s="62" t="s">
        <v>2617</v>
      </c>
      <c r="B871" s="9" t="s">
        <v>1961</v>
      </c>
      <c r="C871" s="1">
        <f t="shared" si="277"/>
        <v>3102</v>
      </c>
      <c r="D871" s="7">
        <f t="shared" si="272"/>
        <v>2</v>
      </c>
      <c r="E871" s="7">
        <f t="shared" si="273"/>
        <v>1</v>
      </c>
      <c r="F871" s="7">
        <f t="shared" si="274"/>
        <v>0</v>
      </c>
      <c r="G871" s="1">
        <f t="shared" si="275"/>
        <v>1447</v>
      </c>
      <c r="H871" s="2">
        <f t="shared" si="276"/>
        <v>0.46647324306898774</v>
      </c>
      <c r="I871" s="8"/>
      <c r="J871" s="2">
        <f t="shared" si="268"/>
        <v>0.26595744680851063</v>
      </c>
      <c r="K871" s="2">
        <f t="shared" si="269"/>
        <v>0.73243068987749838</v>
      </c>
      <c r="L871" s="2">
        <f t="shared" si="270"/>
        <v>0</v>
      </c>
      <c r="M871" s="2">
        <f t="shared" si="271"/>
        <v>1.611863313990991E-3</v>
      </c>
      <c r="N871" s="1">
        <v>825</v>
      </c>
      <c r="O871" s="1">
        <v>2272</v>
      </c>
      <c r="W871" s="1">
        <v>5</v>
      </c>
      <c r="AG871" t="str">
        <f t="shared" si="278"/>
        <v>Manchester-by-the-Sea</v>
      </c>
      <c r="AH871" t="s">
        <v>728</v>
      </c>
      <c r="AI871">
        <v>6</v>
      </c>
      <c r="AK871" s="99">
        <v>25</v>
      </c>
      <c r="AL871" s="97">
        <v>9</v>
      </c>
      <c r="AM871" s="97">
        <v>83</v>
      </c>
      <c r="AN871" s="96">
        <v>37995</v>
      </c>
      <c r="AO871" s="96">
        <f t="shared" si="280"/>
        <v>25009</v>
      </c>
      <c r="AP871" t="s">
        <v>1274</v>
      </c>
      <c r="AQ871">
        <f t="shared" si="279"/>
        <v>2537995</v>
      </c>
    </row>
    <row r="872" spans="1:43" hidden="1" outlineLevel="1" x14ac:dyDescent="0.2">
      <c r="A872" s="62" t="s">
        <v>222</v>
      </c>
      <c r="B872" s="9" t="s">
        <v>1961</v>
      </c>
      <c r="C872" s="1">
        <f t="shared" si="277"/>
        <v>10613</v>
      </c>
      <c r="D872" s="7">
        <f t="shared" si="272"/>
        <v>2</v>
      </c>
      <c r="E872" s="7">
        <f t="shared" si="273"/>
        <v>1</v>
      </c>
      <c r="F872" s="7">
        <f t="shared" si="274"/>
        <v>0</v>
      </c>
      <c r="G872" s="1">
        <f t="shared" si="275"/>
        <v>5292</v>
      </c>
      <c r="H872" s="2">
        <f t="shared" si="276"/>
        <v>0.49863375106002072</v>
      </c>
      <c r="I872" s="8"/>
      <c r="J872" s="2">
        <f t="shared" si="268"/>
        <v>0.25063601243757655</v>
      </c>
      <c r="K872" s="2">
        <f t="shared" si="269"/>
        <v>0.74926976349759733</v>
      </c>
      <c r="L872" s="2">
        <f t="shared" si="270"/>
        <v>0</v>
      </c>
      <c r="M872" s="2">
        <f t="shared" si="271"/>
        <v>9.4224064826065046E-5</v>
      </c>
      <c r="N872" s="1">
        <v>2660</v>
      </c>
      <c r="O872" s="1">
        <v>7952</v>
      </c>
      <c r="W872" s="1">
        <v>1</v>
      </c>
      <c r="AG872" t="str">
        <f t="shared" si="278"/>
        <v>Mansfield</v>
      </c>
      <c r="AH872" t="s">
        <v>1827</v>
      </c>
      <c r="AI872">
        <v>4</v>
      </c>
      <c r="AK872" s="99">
        <v>25</v>
      </c>
      <c r="AL872" s="97">
        <v>5</v>
      </c>
      <c r="AM872" s="97">
        <v>50</v>
      </c>
      <c r="AN872" s="96">
        <v>38225</v>
      </c>
      <c r="AO872" s="96">
        <f t="shared" si="280"/>
        <v>25005</v>
      </c>
      <c r="AP872" t="s">
        <v>1274</v>
      </c>
      <c r="AQ872">
        <f t="shared" si="279"/>
        <v>2538225</v>
      </c>
    </row>
    <row r="873" spans="1:43" hidden="1" outlineLevel="1" x14ac:dyDescent="0.2">
      <c r="A873" s="62" t="s">
        <v>1807</v>
      </c>
      <c r="B873" s="9" t="s">
        <v>1961</v>
      </c>
      <c r="C873" s="1">
        <f t="shared" si="277"/>
        <v>11336</v>
      </c>
      <c r="D873" s="7">
        <f t="shared" si="272"/>
        <v>2</v>
      </c>
      <c r="E873" s="7">
        <f t="shared" si="273"/>
        <v>1</v>
      </c>
      <c r="F873" s="7">
        <f t="shared" si="274"/>
        <v>0</v>
      </c>
      <c r="G873" s="1">
        <f t="shared" si="275"/>
        <v>5575</v>
      </c>
      <c r="H873" s="2">
        <f t="shared" si="276"/>
        <v>0.49179604798870852</v>
      </c>
      <c r="I873" s="8"/>
      <c r="J873" s="2">
        <f t="shared" si="268"/>
        <v>0.2536167960479887</v>
      </c>
      <c r="K873" s="2">
        <f t="shared" si="269"/>
        <v>0.74541284403669728</v>
      </c>
      <c r="L873" s="2">
        <f t="shared" si="270"/>
        <v>0</v>
      </c>
      <c r="M873" s="2">
        <f t="shared" si="271"/>
        <v>9.7035991531402299E-4</v>
      </c>
      <c r="N873" s="1">
        <v>2875</v>
      </c>
      <c r="O873" s="1">
        <v>8450</v>
      </c>
      <c r="W873" s="1">
        <v>11</v>
      </c>
      <c r="AG873" t="str">
        <f t="shared" si="278"/>
        <v>Marblehead</v>
      </c>
      <c r="AH873" t="s">
        <v>728</v>
      </c>
      <c r="AI873">
        <v>6</v>
      </c>
      <c r="AK873" s="99">
        <v>25</v>
      </c>
      <c r="AL873" s="97">
        <v>9</v>
      </c>
      <c r="AM873" s="97">
        <v>85</v>
      </c>
      <c r="AN873" s="96">
        <v>38400</v>
      </c>
      <c r="AO873" s="96">
        <f t="shared" si="280"/>
        <v>25009</v>
      </c>
      <c r="AP873" t="s">
        <v>1274</v>
      </c>
      <c r="AQ873">
        <f t="shared" si="279"/>
        <v>2538400</v>
      </c>
    </row>
    <row r="874" spans="1:43" hidden="1" outlineLevel="1" x14ac:dyDescent="0.2">
      <c r="A874" s="62" t="s">
        <v>527</v>
      </c>
      <c r="B874" s="9" t="s">
        <v>1961</v>
      </c>
      <c r="C874" s="1">
        <f t="shared" si="277"/>
        <v>2740</v>
      </c>
      <c r="D874" s="7">
        <f t="shared" si="272"/>
        <v>2</v>
      </c>
      <c r="E874" s="7">
        <f t="shared" si="273"/>
        <v>1</v>
      </c>
      <c r="F874" s="7">
        <f t="shared" si="274"/>
        <v>0</v>
      </c>
      <c r="G874" s="1">
        <f t="shared" si="275"/>
        <v>1377</v>
      </c>
      <c r="H874" s="2">
        <f t="shared" si="276"/>
        <v>0.50255474452554749</v>
      </c>
      <c r="I874" s="8"/>
      <c r="J874" s="2">
        <f t="shared" si="268"/>
        <v>0.24817518248175183</v>
      </c>
      <c r="K874" s="2">
        <f t="shared" si="269"/>
        <v>0.75072992700729924</v>
      </c>
      <c r="L874" s="2">
        <f t="shared" si="270"/>
        <v>0</v>
      </c>
      <c r="M874" s="2">
        <f t="shared" si="271"/>
        <v>1.0948905109489093E-3</v>
      </c>
      <c r="N874" s="1">
        <v>680</v>
      </c>
      <c r="O874" s="1">
        <v>2057</v>
      </c>
      <c r="W874" s="1">
        <v>3</v>
      </c>
      <c r="AG874" t="str">
        <f t="shared" si="278"/>
        <v>Marion</v>
      </c>
      <c r="AH874" t="s">
        <v>837</v>
      </c>
      <c r="AI874">
        <v>9</v>
      </c>
      <c r="AK874" s="99">
        <v>25</v>
      </c>
      <c r="AL874" s="97">
        <v>23</v>
      </c>
      <c r="AM874" s="97">
        <v>70</v>
      </c>
      <c r="AN874" s="96">
        <v>38540</v>
      </c>
      <c r="AO874" s="96">
        <f t="shared" si="280"/>
        <v>25023</v>
      </c>
      <c r="AP874" t="s">
        <v>1274</v>
      </c>
      <c r="AQ874">
        <f t="shared" si="279"/>
        <v>2538540</v>
      </c>
    </row>
    <row r="875" spans="1:43" hidden="1" outlineLevel="1" x14ac:dyDescent="0.2">
      <c r="A875" s="62" t="s">
        <v>654</v>
      </c>
      <c r="B875" s="9" t="s">
        <v>1961</v>
      </c>
      <c r="C875" s="1">
        <f t="shared" si="277"/>
        <v>14205</v>
      </c>
      <c r="D875" s="7">
        <f t="shared" si="272"/>
        <v>2</v>
      </c>
      <c r="E875" s="7">
        <f t="shared" si="273"/>
        <v>1</v>
      </c>
      <c r="F875" s="7">
        <f t="shared" si="274"/>
        <v>0</v>
      </c>
      <c r="G875" s="1">
        <f t="shared" si="275"/>
        <v>6274</v>
      </c>
      <c r="H875" s="2">
        <f t="shared" si="276"/>
        <v>0.44167546638507565</v>
      </c>
      <c r="I875" s="8"/>
      <c r="J875" s="2">
        <f t="shared" si="268"/>
        <v>0.27842309046110525</v>
      </c>
      <c r="K875" s="2">
        <f t="shared" si="269"/>
        <v>0.72009855684618096</v>
      </c>
      <c r="L875" s="2">
        <f t="shared" si="270"/>
        <v>0</v>
      </c>
      <c r="M875" s="2">
        <f t="shared" si="271"/>
        <v>1.4783526927137913E-3</v>
      </c>
      <c r="N875" s="1">
        <v>3955</v>
      </c>
      <c r="O875" s="1">
        <v>10229</v>
      </c>
      <c r="W875" s="1">
        <v>21</v>
      </c>
      <c r="AG875" t="str">
        <f t="shared" si="278"/>
        <v>Marlborough</v>
      </c>
      <c r="AH875" t="s">
        <v>164</v>
      </c>
      <c r="AI875">
        <v>3</v>
      </c>
      <c r="AK875" s="99">
        <v>25</v>
      </c>
      <c r="AL875" s="97">
        <v>17</v>
      </c>
      <c r="AM875" s="97">
        <v>140</v>
      </c>
      <c r="AN875" s="96">
        <v>38715</v>
      </c>
      <c r="AO875" s="96">
        <f t="shared" si="280"/>
        <v>25017</v>
      </c>
      <c r="AP875" t="s">
        <v>931</v>
      </c>
      <c r="AQ875">
        <f t="shared" si="279"/>
        <v>2538715</v>
      </c>
    </row>
    <row r="876" spans="1:43" hidden="1" outlineLevel="1" x14ac:dyDescent="0.2">
      <c r="A876" s="62" t="s">
        <v>1336</v>
      </c>
      <c r="B876" s="9" t="s">
        <v>1961</v>
      </c>
      <c r="C876" s="1">
        <f t="shared" si="277"/>
        <v>12848</v>
      </c>
      <c r="D876" s="7">
        <f t="shared" si="272"/>
        <v>2</v>
      </c>
      <c r="E876" s="7">
        <f t="shared" si="273"/>
        <v>1</v>
      </c>
      <c r="F876" s="7">
        <f t="shared" si="274"/>
        <v>0</v>
      </c>
      <c r="G876" s="1">
        <f t="shared" si="275"/>
        <v>7340</v>
      </c>
      <c r="H876" s="2">
        <f t="shared" si="276"/>
        <v>0.57129514321295138</v>
      </c>
      <c r="I876" s="8"/>
      <c r="J876" s="2">
        <f t="shared" si="268"/>
        <v>0.21435242839352428</v>
      </c>
      <c r="K876" s="2">
        <f t="shared" si="269"/>
        <v>0.78564757160647569</v>
      </c>
      <c r="L876" s="2">
        <f t="shared" si="270"/>
        <v>0</v>
      </c>
      <c r="M876" s="2">
        <f t="shared" si="271"/>
        <v>0</v>
      </c>
      <c r="N876" s="1">
        <v>2754</v>
      </c>
      <c r="O876" s="1">
        <v>10094</v>
      </c>
      <c r="W876" s="1">
        <v>0</v>
      </c>
      <c r="AG876" t="str">
        <f t="shared" si="278"/>
        <v>Marshfield</v>
      </c>
      <c r="AH876" t="s">
        <v>837</v>
      </c>
      <c r="AI876">
        <v>9</v>
      </c>
      <c r="AK876" s="99">
        <v>25</v>
      </c>
      <c r="AL876" s="97">
        <v>23</v>
      </c>
      <c r="AM876" s="97">
        <v>75</v>
      </c>
      <c r="AN876" s="96">
        <v>38855</v>
      </c>
      <c r="AO876" s="96">
        <f t="shared" si="280"/>
        <v>25023</v>
      </c>
      <c r="AP876" t="s">
        <v>1274</v>
      </c>
      <c r="AQ876">
        <f t="shared" si="279"/>
        <v>2538855</v>
      </c>
    </row>
    <row r="877" spans="1:43" hidden="1" outlineLevel="1" x14ac:dyDescent="0.2">
      <c r="A877" s="62" t="s">
        <v>126</v>
      </c>
      <c r="B877" s="9" t="s">
        <v>1961</v>
      </c>
      <c r="C877" s="1">
        <f t="shared" si="277"/>
        <v>7564</v>
      </c>
      <c r="D877" s="7">
        <f t="shared" si="272"/>
        <v>2</v>
      </c>
      <c r="E877" s="7">
        <f t="shared" si="273"/>
        <v>1</v>
      </c>
      <c r="F877" s="7">
        <f t="shared" si="274"/>
        <v>0</v>
      </c>
      <c r="G877" s="1">
        <f t="shared" si="275"/>
        <v>4209</v>
      </c>
      <c r="H877" s="2">
        <f t="shared" si="276"/>
        <v>0.55645161290322576</v>
      </c>
      <c r="I877" s="8"/>
      <c r="J877" s="2">
        <f t="shared" si="268"/>
        <v>0.21946060285563193</v>
      </c>
      <c r="K877" s="2">
        <f t="shared" si="269"/>
        <v>0.77591221575885772</v>
      </c>
      <c r="L877" s="2">
        <f t="shared" si="270"/>
        <v>0</v>
      </c>
      <c r="M877" s="2">
        <f t="shared" si="271"/>
        <v>4.6271813855103261E-3</v>
      </c>
      <c r="N877" s="1">
        <v>1660</v>
      </c>
      <c r="O877" s="1">
        <v>5869</v>
      </c>
      <c r="W877" s="1">
        <v>35</v>
      </c>
      <c r="AG877" t="str">
        <f t="shared" si="278"/>
        <v>Mashpee</v>
      </c>
      <c r="AH877" t="s">
        <v>19</v>
      </c>
      <c r="AI877">
        <v>9</v>
      </c>
      <c r="AK877" s="99">
        <v>25</v>
      </c>
      <c r="AL877" s="97">
        <v>1</v>
      </c>
      <c r="AM877" s="97">
        <v>45</v>
      </c>
      <c r="AN877" s="96">
        <v>39100</v>
      </c>
      <c r="AO877" s="96">
        <f t="shared" si="280"/>
        <v>25001</v>
      </c>
      <c r="AP877" t="s">
        <v>1274</v>
      </c>
      <c r="AQ877">
        <f t="shared" si="279"/>
        <v>2539100</v>
      </c>
    </row>
    <row r="878" spans="1:43" hidden="1" outlineLevel="1" x14ac:dyDescent="0.2">
      <c r="A878" s="62" t="s">
        <v>1075</v>
      </c>
      <c r="B878" s="9" t="s">
        <v>1961</v>
      </c>
      <c r="C878" s="1">
        <f t="shared" si="277"/>
        <v>3696</v>
      </c>
      <c r="D878" s="7">
        <f t="shared" si="272"/>
        <v>2</v>
      </c>
      <c r="E878" s="7">
        <f t="shared" si="273"/>
        <v>1</v>
      </c>
      <c r="F878" s="7">
        <f t="shared" si="274"/>
        <v>0</v>
      </c>
      <c r="G878" s="1">
        <f t="shared" si="275"/>
        <v>1974</v>
      </c>
      <c r="H878" s="2">
        <f t="shared" si="276"/>
        <v>0.53409090909090906</v>
      </c>
      <c r="I878" s="8"/>
      <c r="J878" s="2">
        <f t="shared" si="268"/>
        <v>0.23133116883116883</v>
      </c>
      <c r="K878" s="2">
        <f t="shared" si="269"/>
        <v>0.76542207792207795</v>
      </c>
      <c r="L878" s="2">
        <f t="shared" si="270"/>
        <v>0</v>
      </c>
      <c r="M878" s="2">
        <f t="shared" si="271"/>
        <v>3.2467532467532756E-3</v>
      </c>
      <c r="N878" s="1">
        <v>855</v>
      </c>
      <c r="O878" s="1">
        <v>2829</v>
      </c>
      <c r="W878" s="1">
        <v>12</v>
      </c>
      <c r="AG878" t="str">
        <f t="shared" si="278"/>
        <v>Mattapoisett</v>
      </c>
      <c r="AH878" t="s">
        <v>837</v>
      </c>
      <c r="AI878">
        <v>9</v>
      </c>
      <c r="AK878" s="99">
        <v>25</v>
      </c>
      <c r="AL878" s="97">
        <v>23</v>
      </c>
      <c r="AM878" s="97">
        <v>80</v>
      </c>
      <c r="AN878" s="96">
        <v>39450</v>
      </c>
      <c r="AO878" s="96">
        <f t="shared" si="280"/>
        <v>25023</v>
      </c>
      <c r="AP878" t="s">
        <v>1274</v>
      </c>
      <c r="AQ878">
        <f t="shared" si="279"/>
        <v>2539450</v>
      </c>
    </row>
    <row r="879" spans="1:43" hidden="1" outlineLevel="1" x14ac:dyDescent="0.2">
      <c r="A879" s="62" t="s">
        <v>2030</v>
      </c>
      <c r="B879" s="9" t="s">
        <v>1961</v>
      </c>
      <c r="C879" s="1">
        <f t="shared" si="277"/>
        <v>5352</v>
      </c>
      <c r="D879" s="7">
        <f t="shared" si="272"/>
        <v>2</v>
      </c>
      <c r="E879" s="7">
        <f t="shared" si="273"/>
        <v>1</v>
      </c>
      <c r="F879" s="7">
        <f t="shared" si="274"/>
        <v>0</v>
      </c>
      <c r="G879" s="1">
        <f t="shared" si="275"/>
        <v>1479</v>
      </c>
      <c r="H879" s="2">
        <f t="shared" si="276"/>
        <v>0.27634529147982062</v>
      </c>
      <c r="I879" s="8"/>
      <c r="J879" s="2">
        <f t="shared" si="268"/>
        <v>0.35986547085201792</v>
      </c>
      <c r="K879" s="2">
        <f t="shared" si="269"/>
        <v>0.6362107623318386</v>
      </c>
      <c r="L879" s="2">
        <f t="shared" si="270"/>
        <v>0</v>
      </c>
      <c r="M879" s="2">
        <f t="shared" si="271"/>
        <v>3.9237668161434813E-3</v>
      </c>
      <c r="N879" s="1">
        <v>1926</v>
      </c>
      <c r="O879" s="1">
        <v>3405</v>
      </c>
      <c r="W879" s="1">
        <v>21</v>
      </c>
      <c r="AG879" t="str">
        <f t="shared" si="278"/>
        <v>Maynard</v>
      </c>
      <c r="AH879" t="s">
        <v>164</v>
      </c>
      <c r="AI879">
        <v>3</v>
      </c>
      <c r="AK879" s="99">
        <v>25</v>
      </c>
      <c r="AL879" s="97">
        <v>17</v>
      </c>
      <c r="AM879" s="97">
        <v>145</v>
      </c>
      <c r="AN879" s="96">
        <v>39625</v>
      </c>
      <c r="AO879" s="96">
        <f t="shared" si="280"/>
        <v>25017</v>
      </c>
      <c r="AP879" t="s">
        <v>1274</v>
      </c>
      <c r="AQ879">
        <f t="shared" si="279"/>
        <v>2539625</v>
      </c>
    </row>
    <row r="880" spans="1:43" hidden="1" outlineLevel="1" x14ac:dyDescent="0.2">
      <c r="A880" s="62" t="s">
        <v>1221</v>
      </c>
      <c r="B880" s="9" t="s">
        <v>1961</v>
      </c>
      <c r="C880" s="1">
        <f t="shared" si="277"/>
        <v>6452</v>
      </c>
      <c r="D880" s="7">
        <f t="shared" si="272"/>
        <v>2</v>
      </c>
      <c r="E880" s="7">
        <f t="shared" si="273"/>
        <v>1</v>
      </c>
      <c r="F880" s="7">
        <f t="shared" si="274"/>
        <v>0</v>
      </c>
      <c r="G880" s="1">
        <f t="shared" si="275"/>
        <v>3485</v>
      </c>
      <c r="H880" s="2">
        <f t="shared" si="276"/>
        <v>0.54014259144451338</v>
      </c>
      <c r="I880" s="8"/>
      <c r="J880" s="2">
        <f t="shared" si="268"/>
        <v>0.22907625542467452</v>
      </c>
      <c r="K880" s="2">
        <f t="shared" si="269"/>
        <v>0.76921884686918784</v>
      </c>
      <c r="L880" s="2">
        <f t="shared" si="270"/>
        <v>0</v>
      </c>
      <c r="M880" s="2">
        <f t="shared" si="271"/>
        <v>1.7048977061375759E-3</v>
      </c>
      <c r="N880" s="1">
        <v>1478</v>
      </c>
      <c r="O880" s="1">
        <v>4963</v>
      </c>
      <c r="W880" s="1">
        <v>11</v>
      </c>
      <c r="AG880" t="str">
        <f t="shared" si="278"/>
        <v>Medfield</v>
      </c>
      <c r="AH880" t="s">
        <v>1044</v>
      </c>
      <c r="AI880">
        <v>4</v>
      </c>
      <c r="AK880" s="99">
        <v>25</v>
      </c>
      <c r="AL880" s="97">
        <v>21</v>
      </c>
      <c r="AM880" s="97">
        <v>60</v>
      </c>
      <c r="AN880" s="96">
        <v>39765</v>
      </c>
      <c r="AO880" s="96">
        <f t="shared" si="280"/>
        <v>25021</v>
      </c>
      <c r="AP880" t="s">
        <v>1274</v>
      </c>
      <c r="AQ880">
        <f t="shared" si="279"/>
        <v>2539765</v>
      </c>
    </row>
    <row r="881" spans="1:43" hidden="1" outlineLevel="1" x14ac:dyDescent="0.2">
      <c r="A881" s="62" t="s">
        <v>2127</v>
      </c>
      <c r="B881" s="9" t="s">
        <v>1961</v>
      </c>
      <c r="C881" s="1">
        <f t="shared" si="277"/>
        <v>24918</v>
      </c>
      <c r="D881" s="7">
        <f t="shared" si="272"/>
        <v>2</v>
      </c>
      <c r="E881" s="7">
        <f t="shared" si="273"/>
        <v>1</v>
      </c>
      <c r="F881" s="7">
        <f t="shared" si="274"/>
        <v>0</v>
      </c>
      <c r="G881" s="1">
        <f t="shared" si="275"/>
        <v>2691</v>
      </c>
      <c r="H881" s="2">
        <f t="shared" si="276"/>
        <v>0.10799422104502769</v>
      </c>
      <c r="I881" s="8"/>
      <c r="J881" s="2">
        <f t="shared" si="268"/>
        <v>0.44433742675977206</v>
      </c>
      <c r="K881" s="2">
        <f t="shared" si="269"/>
        <v>0.55233164780479971</v>
      </c>
      <c r="L881" s="2">
        <f t="shared" si="270"/>
        <v>0</v>
      </c>
      <c r="M881" s="2">
        <f t="shared" si="271"/>
        <v>3.3309254354282336E-3</v>
      </c>
      <c r="N881" s="1">
        <v>11072</v>
      </c>
      <c r="O881" s="1">
        <v>13763</v>
      </c>
      <c r="W881" s="1">
        <v>83</v>
      </c>
      <c r="AG881" t="str">
        <f t="shared" si="278"/>
        <v>Medford</v>
      </c>
      <c r="AH881" t="s">
        <v>164</v>
      </c>
      <c r="AI881">
        <v>5</v>
      </c>
      <c r="AK881" s="99">
        <v>25</v>
      </c>
      <c r="AL881" s="97">
        <v>17</v>
      </c>
      <c r="AM881" s="97">
        <v>150</v>
      </c>
      <c r="AN881" s="96">
        <v>39835</v>
      </c>
      <c r="AO881" s="96">
        <f t="shared" si="280"/>
        <v>25017</v>
      </c>
      <c r="AP881" t="s">
        <v>931</v>
      </c>
      <c r="AQ881">
        <f t="shared" si="279"/>
        <v>2539835</v>
      </c>
    </row>
    <row r="882" spans="1:43" hidden="1" outlineLevel="1" x14ac:dyDescent="0.2">
      <c r="A882" s="62" t="s">
        <v>2128</v>
      </c>
      <c r="B882" s="9" t="s">
        <v>1961</v>
      </c>
      <c r="C882" s="1">
        <f t="shared" si="277"/>
        <v>6266</v>
      </c>
      <c r="D882" s="7">
        <f t="shared" si="272"/>
        <v>2</v>
      </c>
      <c r="E882" s="7">
        <f t="shared" si="273"/>
        <v>1</v>
      </c>
      <c r="F882" s="7">
        <f t="shared" si="274"/>
        <v>0</v>
      </c>
      <c r="G882" s="1">
        <f t="shared" si="275"/>
        <v>3430</v>
      </c>
      <c r="H882" s="2">
        <f t="shared" si="276"/>
        <v>0.54739865943185451</v>
      </c>
      <c r="I882" s="8"/>
      <c r="J882" s="2">
        <f t="shared" si="268"/>
        <v>0.22374720714969679</v>
      </c>
      <c r="K882" s="2">
        <f t="shared" si="269"/>
        <v>0.77114586658155126</v>
      </c>
      <c r="L882" s="2">
        <f t="shared" si="270"/>
        <v>0</v>
      </c>
      <c r="M882" s="2">
        <f t="shared" si="271"/>
        <v>5.1069262687519767E-3</v>
      </c>
      <c r="N882" s="1">
        <v>1402</v>
      </c>
      <c r="O882" s="1">
        <v>4832</v>
      </c>
      <c r="W882" s="1">
        <v>32</v>
      </c>
      <c r="AG882" t="str">
        <f t="shared" si="278"/>
        <v>Medway</v>
      </c>
      <c r="AH882" t="s">
        <v>1044</v>
      </c>
      <c r="AI882">
        <v>4</v>
      </c>
      <c r="AK882" s="99">
        <v>25</v>
      </c>
      <c r="AL882" s="97">
        <v>21</v>
      </c>
      <c r="AM882" s="97">
        <v>65</v>
      </c>
      <c r="AN882" s="96">
        <v>39975</v>
      </c>
      <c r="AO882" s="96">
        <f t="shared" si="280"/>
        <v>25021</v>
      </c>
      <c r="AP882" t="s">
        <v>1274</v>
      </c>
      <c r="AQ882">
        <f t="shared" si="279"/>
        <v>2539975</v>
      </c>
    </row>
    <row r="883" spans="1:43" hidden="1" outlineLevel="1" x14ac:dyDescent="0.2">
      <c r="A883" s="62" t="s">
        <v>1132</v>
      </c>
      <c r="B883" s="9" t="s">
        <v>1961</v>
      </c>
      <c r="C883" s="1">
        <f t="shared" si="277"/>
        <v>14250</v>
      </c>
      <c r="D883" s="7">
        <f t="shared" si="272"/>
        <v>2</v>
      </c>
      <c r="E883" s="7">
        <f t="shared" si="273"/>
        <v>1</v>
      </c>
      <c r="F883" s="7">
        <f t="shared" si="274"/>
        <v>0</v>
      </c>
      <c r="G883" s="1">
        <f t="shared" si="275"/>
        <v>4468</v>
      </c>
      <c r="H883" s="2">
        <f t="shared" si="276"/>
        <v>0.31354385964912279</v>
      </c>
      <c r="I883" s="8"/>
      <c r="J883" s="2">
        <f t="shared" si="268"/>
        <v>0.34112280701754388</v>
      </c>
      <c r="K883" s="2">
        <f t="shared" si="269"/>
        <v>0.65466666666666662</v>
      </c>
      <c r="L883" s="2">
        <f t="shared" si="270"/>
        <v>0</v>
      </c>
      <c r="M883" s="2">
        <f t="shared" si="271"/>
        <v>4.2105263157895534E-3</v>
      </c>
      <c r="N883" s="1">
        <v>4861</v>
      </c>
      <c r="O883" s="1">
        <v>9329</v>
      </c>
      <c r="W883" s="1">
        <v>60</v>
      </c>
      <c r="AG883" t="str">
        <f t="shared" si="278"/>
        <v>Melrose</v>
      </c>
      <c r="AH883" t="s">
        <v>164</v>
      </c>
      <c r="AI883">
        <v>5</v>
      </c>
      <c r="AK883" s="99">
        <v>25</v>
      </c>
      <c r="AL883" s="97">
        <v>17</v>
      </c>
      <c r="AM883" s="97">
        <v>155</v>
      </c>
      <c r="AN883" s="96">
        <v>40115</v>
      </c>
      <c r="AO883" s="96">
        <f t="shared" si="280"/>
        <v>25017</v>
      </c>
      <c r="AP883" t="s">
        <v>931</v>
      </c>
      <c r="AQ883">
        <f t="shared" si="279"/>
        <v>2540115</v>
      </c>
    </row>
    <row r="884" spans="1:43" hidden="1" outlineLevel="1" x14ac:dyDescent="0.2">
      <c r="A884" s="62" t="s">
        <v>1644</v>
      </c>
      <c r="B884" s="9" t="s">
        <v>1961</v>
      </c>
      <c r="C884" s="1">
        <f t="shared" si="277"/>
        <v>2855</v>
      </c>
      <c r="D884" s="7">
        <f t="shared" si="272"/>
        <v>2</v>
      </c>
      <c r="E884" s="7">
        <f t="shared" si="273"/>
        <v>1</v>
      </c>
      <c r="F884" s="7">
        <f t="shared" si="274"/>
        <v>0</v>
      </c>
      <c r="G884" s="1">
        <f t="shared" si="275"/>
        <v>1711</v>
      </c>
      <c r="H884" s="2">
        <f t="shared" si="276"/>
        <v>0.59929947460595445</v>
      </c>
      <c r="I884" s="8"/>
      <c r="J884" s="2">
        <f t="shared" si="268"/>
        <v>0.19964973730297722</v>
      </c>
      <c r="K884" s="2">
        <f t="shared" si="269"/>
        <v>0.79894921190893164</v>
      </c>
      <c r="L884" s="2">
        <f t="shared" si="270"/>
        <v>0</v>
      </c>
      <c r="M884" s="2">
        <f t="shared" si="271"/>
        <v>1.4010507880911627E-3</v>
      </c>
      <c r="N884" s="1">
        <v>570</v>
      </c>
      <c r="O884" s="1">
        <v>2281</v>
      </c>
      <c r="W884" s="1">
        <v>4</v>
      </c>
      <c r="AG884" t="str">
        <f t="shared" si="278"/>
        <v>Mendon</v>
      </c>
      <c r="AH884" s="9" t="s">
        <v>1874</v>
      </c>
      <c r="AI884">
        <v>2</v>
      </c>
      <c r="AK884" s="99">
        <v>25</v>
      </c>
      <c r="AL884" s="97">
        <v>27</v>
      </c>
      <c r="AM884" s="97">
        <v>135</v>
      </c>
      <c r="AN884" s="96">
        <v>40255</v>
      </c>
      <c r="AO884" s="96">
        <f t="shared" si="280"/>
        <v>25027</v>
      </c>
      <c r="AP884" t="s">
        <v>1274</v>
      </c>
      <c r="AQ884">
        <f t="shared" si="279"/>
        <v>2540255</v>
      </c>
    </row>
    <row r="885" spans="1:43" hidden="1" outlineLevel="1" x14ac:dyDescent="0.2">
      <c r="A885" s="62" t="s">
        <v>1316</v>
      </c>
      <c r="B885" s="9" t="s">
        <v>1961</v>
      </c>
      <c r="C885" s="1">
        <f t="shared" si="277"/>
        <v>3310</v>
      </c>
      <c r="D885" s="7">
        <f t="shared" si="272"/>
        <v>2</v>
      </c>
      <c r="E885" s="7">
        <f t="shared" si="273"/>
        <v>1</v>
      </c>
      <c r="F885" s="7">
        <f t="shared" si="274"/>
        <v>0</v>
      </c>
      <c r="G885" s="1">
        <f t="shared" si="275"/>
        <v>1786</v>
      </c>
      <c r="H885" s="2">
        <f t="shared" si="276"/>
        <v>0.53957703927492451</v>
      </c>
      <c r="I885" s="8"/>
      <c r="J885" s="2">
        <f t="shared" si="268"/>
        <v>0.22839879154078549</v>
      </c>
      <c r="K885" s="2">
        <f t="shared" si="269"/>
        <v>0.76797583081570997</v>
      </c>
      <c r="L885" s="2">
        <f t="shared" si="270"/>
        <v>0</v>
      </c>
      <c r="M885" s="2">
        <f t="shared" si="271"/>
        <v>3.6253776435045681E-3</v>
      </c>
      <c r="N885" s="1">
        <v>756</v>
      </c>
      <c r="O885" s="1">
        <v>2542</v>
      </c>
      <c r="W885" s="1">
        <v>12</v>
      </c>
      <c r="AG885" t="str">
        <f t="shared" si="278"/>
        <v>Merrimac</v>
      </c>
      <c r="AH885" t="s">
        <v>728</v>
      </c>
      <c r="AI885">
        <v>6</v>
      </c>
      <c r="AK885" s="99">
        <v>25</v>
      </c>
      <c r="AL885" s="97">
        <v>9</v>
      </c>
      <c r="AM885" s="97">
        <v>90</v>
      </c>
      <c r="AN885" s="96">
        <v>40430</v>
      </c>
      <c r="AO885" s="96">
        <f t="shared" si="280"/>
        <v>25009</v>
      </c>
      <c r="AP885" t="s">
        <v>1274</v>
      </c>
      <c r="AQ885">
        <f t="shared" si="279"/>
        <v>2540430</v>
      </c>
    </row>
    <row r="886" spans="1:43" hidden="1" outlineLevel="1" x14ac:dyDescent="0.2">
      <c r="A886" s="62" t="s">
        <v>1626</v>
      </c>
      <c r="B886" s="9" t="s">
        <v>1961</v>
      </c>
      <c r="C886" s="1">
        <f t="shared" si="277"/>
        <v>17242</v>
      </c>
      <c r="D886" s="7">
        <f t="shared" si="272"/>
        <v>2</v>
      </c>
      <c r="E886" s="7">
        <f t="shared" si="273"/>
        <v>1</v>
      </c>
      <c r="F886" s="7">
        <f t="shared" si="274"/>
        <v>0</v>
      </c>
      <c r="G886" s="1">
        <f t="shared" si="275"/>
        <v>8683</v>
      </c>
      <c r="H886" s="2">
        <f t="shared" si="276"/>
        <v>0.50359587054866028</v>
      </c>
      <c r="I886" s="8"/>
      <c r="J886" s="2">
        <f t="shared" si="268"/>
        <v>0.24567915555040018</v>
      </c>
      <c r="K886" s="2">
        <f t="shared" si="269"/>
        <v>0.74927502609906038</v>
      </c>
      <c r="L886" s="2">
        <f t="shared" si="270"/>
        <v>0</v>
      </c>
      <c r="M886" s="2">
        <f t="shared" si="271"/>
        <v>5.0458183505394105E-3</v>
      </c>
      <c r="N886" s="1">
        <v>4236</v>
      </c>
      <c r="O886" s="1">
        <v>12919</v>
      </c>
      <c r="W886" s="1">
        <v>87</v>
      </c>
      <c r="AG886" t="str">
        <f t="shared" si="278"/>
        <v>Methuen</v>
      </c>
      <c r="AH886" t="s">
        <v>728</v>
      </c>
      <c r="AI886">
        <v>3</v>
      </c>
      <c r="AK886" s="99">
        <v>25</v>
      </c>
      <c r="AL886" s="97">
        <v>9</v>
      </c>
      <c r="AM886" s="97">
        <v>95</v>
      </c>
      <c r="AN886" s="96">
        <v>40710</v>
      </c>
      <c r="AO886" s="96">
        <f t="shared" si="280"/>
        <v>25009</v>
      </c>
      <c r="AP886" t="s">
        <v>931</v>
      </c>
      <c r="AQ886">
        <f t="shared" si="279"/>
        <v>2540710</v>
      </c>
    </row>
    <row r="887" spans="1:43" hidden="1" outlineLevel="1" x14ac:dyDescent="0.2">
      <c r="A887" s="62" t="s">
        <v>2055</v>
      </c>
      <c r="B887" s="9" t="s">
        <v>1961</v>
      </c>
      <c r="C887" s="1">
        <f t="shared" si="277"/>
        <v>10065</v>
      </c>
      <c r="D887" s="7">
        <f t="shared" si="272"/>
        <v>2</v>
      </c>
      <c r="E887" s="7">
        <f t="shared" si="273"/>
        <v>1</v>
      </c>
      <c r="F887" s="7">
        <f t="shared" si="274"/>
        <v>0</v>
      </c>
      <c r="G887" s="1">
        <f t="shared" si="275"/>
        <v>6007</v>
      </c>
      <c r="H887" s="2">
        <f t="shared" si="276"/>
        <v>0.59682066567312464</v>
      </c>
      <c r="I887" s="8"/>
      <c r="J887" s="2">
        <f t="shared" si="268"/>
        <v>0.20009935419771485</v>
      </c>
      <c r="K887" s="2">
        <f t="shared" si="269"/>
        <v>0.79692001987083949</v>
      </c>
      <c r="L887" s="2">
        <f t="shared" si="270"/>
        <v>0</v>
      </c>
      <c r="M887" s="2">
        <f t="shared" si="271"/>
        <v>2.9806259314456574E-3</v>
      </c>
      <c r="N887" s="1">
        <v>2014</v>
      </c>
      <c r="O887" s="1">
        <v>8021</v>
      </c>
      <c r="W887" s="1">
        <v>30</v>
      </c>
      <c r="AG887" t="str">
        <f t="shared" si="278"/>
        <v>Middleborough</v>
      </c>
      <c r="AH887" t="s">
        <v>837</v>
      </c>
      <c r="AI887">
        <v>9</v>
      </c>
      <c r="AK887" s="99">
        <v>25</v>
      </c>
      <c r="AL887" s="97">
        <v>23</v>
      </c>
      <c r="AM887" s="97">
        <v>85</v>
      </c>
      <c r="AN887" s="96">
        <v>40850</v>
      </c>
      <c r="AO887" s="96">
        <f t="shared" si="280"/>
        <v>25023</v>
      </c>
      <c r="AP887" t="s">
        <v>1274</v>
      </c>
      <c r="AQ887">
        <f t="shared" si="279"/>
        <v>2540850</v>
      </c>
    </row>
    <row r="888" spans="1:43" hidden="1" outlineLevel="1" x14ac:dyDescent="0.2">
      <c r="A888" s="62" t="s">
        <v>2037</v>
      </c>
      <c r="B888" s="9" t="s">
        <v>1961</v>
      </c>
      <c r="C888" s="1">
        <f t="shared" si="277"/>
        <v>249</v>
      </c>
      <c r="D888" s="7">
        <f t="shared" si="272"/>
        <v>2</v>
      </c>
      <c r="E888" s="7">
        <f t="shared" si="273"/>
        <v>1</v>
      </c>
      <c r="F888" s="7">
        <f t="shared" si="274"/>
        <v>0</v>
      </c>
      <c r="G888" s="1">
        <f t="shared" si="275"/>
        <v>81</v>
      </c>
      <c r="H888" s="2">
        <f t="shared" si="276"/>
        <v>0.3253012048192771</v>
      </c>
      <c r="I888" s="8"/>
      <c r="J888" s="2">
        <f t="shared" ref="J888:J951" si="281">IF(C888=0,"-",N888/C888)</f>
        <v>0.33734939759036142</v>
      </c>
      <c r="K888" s="2">
        <f t="shared" ref="K888:K951" si="282">IF(C888=0,"-",O888/C888)</f>
        <v>0.66265060240963858</v>
      </c>
      <c r="L888" s="2">
        <f t="shared" ref="L888:L951" si="283">IF(C888=0,"-",P888/C888)</f>
        <v>0</v>
      </c>
      <c r="M888" s="2">
        <f t="shared" ref="M888:M951" si="284">IF(C888=0,"-",(1-J888-K888-L888))</f>
        <v>0</v>
      </c>
      <c r="N888" s="1">
        <v>84</v>
      </c>
      <c r="O888" s="1">
        <v>165</v>
      </c>
      <c r="W888" s="1">
        <v>0</v>
      </c>
      <c r="AG888" t="str">
        <f t="shared" si="278"/>
        <v>Middlefield</v>
      </c>
      <c r="AH888" t="s">
        <v>1386</v>
      </c>
      <c r="AI888">
        <v>1</v>
      </c>
      <c r="AK888" s="99">
        <v>25</v>
      </c>
      <c r="AL888" s="97">
        <v>15</v>
      </c>
      <c r="AM888" s="97">
        <v>55</v>
      </c>
      <c r="AN888" s="96">
        <v>40990</v>
      </c>
      <c r="AO888" s="96">
        <f t="shared" si="280"/>
        <v>25015</v>
      </c>
      <c r="AP888" t="s">
        <v>1274</v>
      </c>
      <c r="AQ888">
        <f t="shared" si="279"/>
        <v>2540990</v>
      </c>
    </row>
    <row r="889" spans="1:43" hidden="1" outlineLevel="1" x14ac:dyDescent="0.2">
      <c r="A889" s="62" t="s">
        <v>752</v>
      </c>
      <c r="B889" s="9" t="s">
        <v>1961</v>
      </c>
      <c r="C889" s="1">
        <f t="shared" si="277"/>
        <v>4123</v>
      </c>
      <c r="D889" s="7">
        <f t="shared" si="272"/>
        <v>2</v>
      </c>
      <c r="E889" s="7">
        <f t="shared" si="273"/>
        <v>1</v>
      </c>
      <c r="F889" s="7">
        <f t="shared" si="274"/>
        <v>0</v>
      </c>
      <c r="G889" s="1">
        <f t="shared" si="275"/>
        <v>2689</v>
      </c>
      <c r="H889" s="2">
        <f t="shared" si="276"/>
        <v>0.65219500363812755</v>
      </c>
      <c r="I889" s="8"/>
      <c r="J889" s="2">
        <f t="shared" si="281"/>
        <v>0.1739024981809362</v>
      </c>
      <c r="K889" s="2">
        <f t="shared" si="282"/>
        <v>0.82609750181906383</v>
      </c>
      <c r="L889" s="2">
        <f t="shared" si="283"/>
        <v>0</v>
      </c>
      <c r="M889" s="2">
        <f t="shared" si="284"/>
        <v>0</v>
      </c>
      <c r="N889" s="1">
        <v>717</v>
      </c>
      <c r="O889" s="1">
        <v>3406</v>
      </c>
      <c r="W889" s="1">
        <v>0</v>
      </c>
      <c r="AG889" t="str">
        <f t="shared" si="278"/>
        <v>Middleton</v>
      </c>
      <c r="AH889" t="s">
        <v>728</v>
      </c>
      <c r="AI889">
        <v>6</v>
      </c>
      <c r="AK889" s="99">
        <v>25</v>
      </c>
      <c r="AL889" s="97">
        <v>9</v>
      </c>
      <c r="AM889" s="97">
        <v>100</v>
      </c>
      <c r="AN889" s="96">
        <v>41095</v>
      </c>
      <c r="AO889" s="96">
        <f t="shared" si="280"/>
        <v>25009</v>
      </c>
      <c r="AP889" t="s">
        <v>1274</v>
      </c>
      <c r="AQ889">
        <f t="shared" si="279"/>
        <v>2541095</v>
      </c>
    </row>
    <row r="890" spans="1:43" hidden="1" outlineLevel="1" x14ac:dyDescent="0.2">
      <c r="A890" s="62" t="s">
        <v>753</v>
      </c>
      <c r="B890" s="9" t="s">
        <v>1961</v>
      </c>
      <c r="C890" s="1">
        <f t="shared" si="277"/>
        <v>10288</v>
      </c>
      <c r="D890" s="7">
        <f t="shared" si="272"/>
        <v>2</v>
      </c>
      <c r="E890" s="7">
        <f t="shared" si="273"/>
        <v>1</v>
      </c>
      <c r="F890" s="7">
        <f t="shared" si="274"/>
        <v>0</v>
      </c>
      <c r="G890" s="1">
        <f t="shared" si="275"/>
        <v>5401</v>
      </c>
      <c r="H890" s="2">
        <f t="shared" si="276"/>
        <v>0.52498055987558323</v>
      </c>
      <c r="I890" s="8"/>
      <c r="J890" s="2">
        <f t="shared" si="281"/>
        <v>0.23610031104199067</v>
      </c>
      <c r="K890" s="2">
        <f t="shared" si="282"/>
        <v>0.76108087091757393</v>
      </c>
      <c r="L890" s="2">
        <f t="shared" si="283"/>
        <v>0</v>
      </c>
      <c r="M890" s="2">
        <f t="shared" si="284"/>
        <v>2.818818040435378E-3</v>
      </c>
      <c r="N890" s="1">
        <v>2429</v>
      </c>
      <c r="O890" s="1">
        <v>7830</v>
      </c>
      <c r="W890" s="1">
        <v>29</v>
      </c>
      <c r="AG890" t="str">
        <f t="shared" si="278"/>
        <v>Milford</v>
      </c>
      <c r="AH890" s="9" t="s">
        <v>1874</v>
      </c>
      <c r="AI890">
        <v>4</v>
      </c>
      <c r="AK890" s="99">
        <v>25</v>
      </c>
      <c r="AL890" s="97">
        <v>27</v>
      </c>
      <c r="AM890" s="97">
        <v>140</v>
      </c>
      <c r="AN890" s="96">
        <v>41165</v>
      </c>
      <c r="AO890" s="96">
        <f t="shared" si="280"/>
        <v>25027</v>
      </c>
      <c r="AP890" t="s">
        <v>1274</v>
      </c>
      <c r="AQ890">
        <f t="shared" si="279"/>
        <v>2541165</v>
      </c>
    </row>
    <row r="891" spans="1:43" hidden="1" outlineLevel="1" x14ac:dyDescent="0.2">
      <c r="A891" s="62" t="s">
        <v>1976</v>
      </c>
      <c r="B891" s="9" t="s">
        <v>1961</v>
      </c>
      <c r="C891" s="1">
        <f t="shared" si="277"/>
        <v>5796</v>
      </c>
      <c r="D891" s="7">
        <f t="shared" si="272"/>
        <v>2</v>
      </c>
      <c r="E891" s="7">
        <f t="shared" si="273"/>
        <v>1</v>
      </c>
      <c r="F891" s="7">
        <f t="shared" si="274"/>
        <v>0</v>
      </c>
      <c r="G891" s="1">
        <f t="shared" si="275"/>
        <v>3623</v>
      </c>
      <c r="H891" s="2">
        <f t="shared" si="276"/>
        <v>0.62508626639061426</v>
      </c>
      <c r="I891" s="8"/>
      <c r="J891" s="2">
        <f t="shared" si="281"/>
        <v>0.18616287094547965</v>
      </c>
      <c r="K891" s="2">
        <f t="shared" si="282"/>
        <v>0.81124913733609383</v>
      </c>
      <c r="L891" s="2">
        <f t="shared" si="283"/>
        <v>0</v>
      </c>
      <c r="M891" s="2">
        <f t="shared" si="284"/>
        <v>2.5879917184264967E-3</v>
      </c>
      <c r="N891" s="1">
        <v>1079</v>
      </c>
      <c r="O891" s="1">
        <v>4702</v>
      </c>
      <c r="W891" s="1">
        <v>15</v>
      </c>
      <c r="AG891" t="str">
        <f t="shared" si="278"/>
        <v>Millbury</v>
      </c>
      <c r="AH891" s="9" t="s">
        <v>1874</v>
      </c>
      <c r="AI891">
        <v>2</v>
      </c>
      <c r="AK891" s="99">
        <v>25</v>
      </c>
      <c r="AL891" s="97">
        <v>27</v>
      </c>
      <c r="AM891" s="97">
        <v>145</v>
      </c>
      <c r="AN891" s="96">
        <v>41340</v>
      </c>
      <c r="AO891" s="96">
        <f t="shared" si="280"/>
        <v>25027</v>
      </c>
      <c r="AP891" t="s">
        <v>1274</v>
      </c>
      <c r="AQ891">
        <f t="shared" si="279"/>
        <v>2541340</v>
      </c>
    </row>
    <row r="892" spans="1:43" hidden="1" outlineLevel="1" x14ac:dyDescent="0.2">
      <c r="A892" s="62" t="s">
        <v>1977</v>
      </c>
      <c r="B892" s="9" t="s">
        <v>1961</v>
      </c>
      <c r="C892" s="1">
        <f t="shared" si="277"/>
        <v>4231</v>
      </c>
      <c r="D892" s="7">
        <f t="shared" si="272"/>
        <v>2</v>
      </c>
      <c r="E892" s="7">
        <f t="shared" si="273"/>
        <v>1</v>
      </c>
      <c r="F892" s="7">
        <f t="shared" si="274"/>
        <v>0</v>
      </c>
      <c r="G892" s="1">
        <f t="shared" si="275"/>
        <v>2226</v>
      </c>
      <c r="H892" s="2">
        <f t="shared" si="276"/>
        <v>0.5261167572677854</v>
      </c>
      <c r="I892" s="8"/>
      <c r="J892" s="2">
        <f t="shared" si="281"/>
        <v>0.23635074450484519</v>
      </c>
      <c r="K892" s="2">
        <f t="shared" si="282"/>
        <v>0.76246750177263056</v>
      </c>
      <c r="L892" s="2">
        <f t="shared" si="283"/>
        <v>0</v>
      </c>
      <c r="M892" s="2">
        <f t="shared" si="284"/>
        <v>1.1817537225242702E-3</v>
      </c>
      <c r="N892" s="1">
        <v>1000</v>
      </c>
      <c r="O892" s="1">
        <v>3226</v>
      </c>
      <c r="W892" s="1">
        <v>5</v>
      </c>
      <c r="AG892" t="str">
        <f t="shared" si="278"/>
        <v>Millis</v>
      </c>
      <c r="AH892" t="s">
        <v>1044</v>
      </c>
      <c r="AI892">
        <v>4</v>
      </c>
      <c r="AK892" s="99">
        <v>25</v>
      </c>
      <c r="AL892" s="97">
        <v>21</v>
      </c>
      <c r="AM892" s="97">
        <v>70</v>
      </c>
      <c r="AN892" s="96">
        <v>41515</v>
      </c>
      <c r="AO892" s="96">
        <f t="shared" si="280"/>
        <v>25021</v>
      </c>
      <c r="AP892" t="s">
        <v>1274</v>
      </c>
      <c r="AQ892">
        <f t="shared" si="279"/>
        <v>2541515</v>
      </c>
    </row>
    <row r="893" spans="1:43" hidden="1" outlineLevel="1" x14ac:dyDescent="0.2">
      <c r="A893" s="62" t="s">
        <v>1222</v>
      </c>
      <c r="B893" s="9" t="s">
        <v>1961</v>
      </c>
      <c r="C893" s="1">
        <f t="shared" si="277"/>
        <v>1271</v>
      </c>
      <c r="D893" s="7">
        <f t="shared" si="272"/>
        <v>2</v>
      </c>
      <c r="E893" s="7">
        <f t="shared" si="273"/>
        <v>1</v>
      </c>
      <c r="F893" s="7">
        <f t="shared" si="274"/>
        <v>0</v>
      </c>
      <c r="G893" s="1">
        <f t="shared" si="275"/>
        <v>765</v>
      </c>
      <c r="H893" s="2">
        <f t="shared" si="276"/>
        <v>0.60188827694728564</v>
      </c>
      <c r="I893" s="8"/>
      <c r="J893" s="2">
        <f t="shared" si="281"/>
        <v>0.19905586152635721</v>
      </c>
      <c r="K893" s="2">
        <f t="shared" si="282"/>
        <v>0.80094413847364276</v>
      </c>
      <c r="L893" s="2">
        <f t="shared" si="283"/>
        <v>0</v>
      </c>
      <c r="M893" s="2">
        <f t="shared" si="284"/>
        <v>0</v>
      </c>
      <c r="N893" s="1">
        <v>253</v>
      </c>
      <c r="O893" s="1">
        <v>1018</v>
      </c>
      <c r="W893" s="1">
        <v>0</v>
      </c>
      <c r="AG893" t="str">
        <f t="shared" si="278"/>
        <v>Millville</v>
      </c>
      <c r="AH893" s="9" t="s">
        <v>1874</v>
      </c>
      <c r="AI893">
        <v>2</v>
      </c>
      <c r="AK893" s="99">
        <v>25</v>
      </c>
      <c r="AL893" s="97">
        <v>27</v>
      </c>
      <c r="AM893" s="97">
        <v>150</v>
      </c>
      <c r="AN893" s="96">
        <v>41585</v>
      </c>
      <c r="AO893" s="96">
        <f t="shared" si="280"/>
        <v>25027</v>
      </c>
      <c r="AP893" t="s">
        <v>1274</v>
      </c>
      <c r="AQ893">
        <f t="shared" si="279"/>
        <v>2541585</v>
      </c>
    </row>
    <row r="894" spans="1:43" hidden="1" outlineLevel="1" x14ac:dyDescent="0.2">
      <c r="A894" s="62" t="s">
        <v>2121</v>
      </c>
      <c r="B894" s="9" t="s">
        <v>1961</v>
      </c>
      <c r="C894" s="1">
        <f t="shared" si="277"/>
        <v>13608</v>
      </c>
      <c r="D894" s="7">
        <f t="shared" si="272"/>
        <v>2</v>
      </c>
      <c r="E894" s="7">
        <f t="shared" si="273"/>
        <v>1</v>
      </c>
      <c r="F894" s="7">
        <f t="shared" si="274"/>
        <v>0</v>
      </c>
      <c r="G894" s="1">
        <f t="shared" si="275"/>
        <v>4495</v>
      </c>
      <c r="H894" s="2">
        <f t="shared" si="276"/>
        <v>0.33032039976484423</v>
      </c>
      <c r="I894" s="8"/>
      <c r="J894" s="2">
        <f t="shared" si="281"/>
        <v>0.33362727807172254</v>
      </c>
      <c r="K894" s="2">
        <f t="shared" si="282"/>
        <v>0.66394767783656672</v>
      </c>
      <c r="L894" s="2">
        <f t="shared" si="283"/>
        <v>0</v>
      </c>
      <c r="M894" s="2">
        <f t="shared" si="284"/>
        <v>2.4250440917107374E-3</v>
      </c>
      <c r="N894" s="1">
        <v>4540</v>
      </c>
      <c r="O894" s="1">
        <v>9035</v>
      </c>
      <c r="W894" s="1">
        <v>33</v>
      </c>
      <c r="AG894" t="str">
        <f t="shared" si="278"/>
        <v>Milton</v>
      </c>
      <c r="AH894" t="s">
        <v>1044</v>
      </c>
      <c r="AK894" s="99">
        <v>25</v>
      </c>
      <c r="AL894" s="97">
        <v>21</v>
      </c>
      <c r="AM894" s="97">
        <v>75</v>
      </c>
      <c r="AN894" s="96">
        <v>41690</v>
      </c>
      <c r="AO894" s="96">
        <f t="shared" si="280"/>
        <v>25021</v>
      </c>
      <c r="AP894" t="s">
        <v>1274</v>
      </c>
      <c r="AQ894">
        <f t="shared" si="279"/>
        <v>2541690</v>
      </c>
    </row>
    <row r="895" spans="1:43" hidden="1" outlineLevel="1" x14ac:dyDescent="0.2">
      <c r="A895" s="62" t="s">
        <v>1563</v>
      </c>
      <c r="B895" s="9" t="s">
        <v>1961</v>
      </c>
      <c r="C895" s="1">
        <f t="shared" si="277"/>
        <v>47</v>
      </c>
      <c r="D895" s="7">
        <f t="shared" si="272"/>
        <v>2</v>
      </c>
      <c r="E895" s="7">
        <f t="shared" si="273"/>
        <v>1</v>
      </c>
      <c r="F895" s="7">
        <f t="shared" si="274"/>
        <v>0</v>
      </c>
      <c r="G895" s="1">
        <f t="shared" si="275"/>
        <v>17</v>
      </c>
      <c r="H895" s="2">
        <f t="shared" si="276"/>
        <v>0.36170212765957449</v>
      </c>
      <c r="I895" s="8"/>
      <c r="J895" s="2">
        <f t="shared" si="281"/>
        <v>0.31914893617021278</v>
      </c>
      <c r="K895" s="2">
        <f t="shared" si="282"/>
        <v>0.68085106382978722</v>
      </c>
      <c r="L895" s="2">
        <f t="shared" si="283"/>
        <v>0</v>
      </c>
      <c r="M895" s="2">
        <f t="shared" si="284"/>
        <v>0</v>
      </c>
      <c r="N895" s="1">
        <v>15</v>
      </c>
      <c r="O895" s="1">
        <v>32</v>
      </c>
      <c r="W895" s="1">
        <v>0</v>
      </c>
      <c r="AG895" t="str">
        <f t="shared" si="278"/>
        <v>Monroe</v>
      </c>
      <c r="AH895" t="s">
        <v>1440</v>
      </c>
      <c r="AI895">
        <v>1</v>
      </c>
      <c r="AK895" s="99">
        <v>25</v>
      </c>
      <c r="AL895" s="97">
        <v>11</v>
      </c>
      <c r="AM895" s="97">
        <v>75</v>
      </c>
      <c r="AN895" s="96">
        <v>42040</v>
      </c>
      <c r="AO895" s="96">
        <f t="shared" si="280"/>
        <v>25011</v>
      </c>
      <c r="AP895" t="s">
        <v>1274</v>
      </c>
      <c r="AQ895">
        <f t="shared" si="279"/>
        <v>2542040</v>
      </c>
    </row>
    <row r="896" spans="1:43" hidden="1" outlineLevel="1" x14ac:dyDescent="0.2">
      <c r="A896" s="62" t="s">
        <v>1076</v>
      </c>
      <c r="B896" s="9" t="s">
        <v>1961</v>
      </c>
      <c r="C896" s="1">
        <f t="shared" si="277"/>
        <v>3661</v>
      </c>
      <c r="D896" s="7">
        <f t="shared" si="272"/>
        <v>2</v>
      </c>
      <c r="E896" s="7">
        <f t="shared" si="273"/>
        <v>1</v>
      </c>
      <c r="F896" s="7">
        <f t="shared" si="274"/>
        <v>0</v>
      </c>
      <c r="G896" s="1">
        <f t="shared" si="275"/>
        <v>2114</v>
      </c>
      <c r="H896" s="2">
        <f t="shared" si="276"/>
        <v>0.57743785850860418</v>
      </c>
      <c r="I896" s="8"/>
      <c r="J896" s="2">
        <f t="shared" si="281"/>
        <v>0.20895930073750341</v>
      </c>
      <c r="K896" s="2">
        <f t="shared" si="282"/>
        <v>0.78639715924610765</v>
      </c>
      <c r="L896" s="2">
        <f t="shared" si="283"/>
        <v>0</v>
      </c>
      <c r="M896" s="2">
        <f t="shared" si="284"/>
        <v>4.6435400163888918E-3</v>
      </c>
      <c r="N896" s="1">
        <v>765</v>
      </c>
      <c r="O896" s="1">
        <v>2879</v>
      </c>
      <c r="W896" s="1">
        <v>17</v>
      </c>
      <c r="AG896" t="str">
        <f t="shared" si="278"/>
        <v>Monson</v>
      </c>
      <c r="AH896" t="s">
        <v>2120</v>
      </c>
      <c r="AI896">
        <v>1</v>
      </c>
      <c r="AK896" s="99">
        <v>25</v>
      </c>
      <c r="AL896" s="97">
        <v>13</v>
      </c>
      <c r="AM896" s="97">
        <v>65</v>
      </c>
      <c r="AN896" s="96">
        <v>42145</v>
      </c>
      <c r="AO896" s="96">
        <f t="shared" si="280"/>
        <v>25013</v>
      </c>
      <c r="AP896" t="s">
        <v>1274</v>
      </c>
      <c r="AQ896">
        <f t="shared" si="279"/>
        <v>2542145</v>
      </c>
    </row>
    <row r="897" spans="1:43" hidden="1" outlineLevel="1" x14ac:dyDescent="0.2">
      <c r="A897" s="62" t="s">
        <v>458</v>
      </c>
      <c r="B897" s="9" t="s">
        <v>1961</v>
      </c>
      <c r="C897" s="1">
        <f t="shared" si="277"/>
        <v>3633</v>
      </c>
      <c r="D897" s="7">
        <f t="shared" si="272"/>
        <v>2</v>
      </c>
      <c r="E897" s="7">
        <f t="shared" si="273"/>
        <v>1</v>
      </c>
      <c r="F897" s="7">
        <f t="shared" si="274"/>
        <v>0</v>
      </c>
      <c r="G897" s="1">
        <f t="shared" si="275"/>
        <v>464</v>
      </c>
      <c r="H897" s="2">
        <f t="shared" si="276"/>
        <v>0.12771813927883291</v>
      </c>
      <c r="I897" s="8"/>
      <c r="J897" s="2">
        <f t="shared" si="281"/>
        <v>0.43545279383429675</v>
      </c>
      <c r="K897" s="2">
        <f t="shared" si="282"/>
        <v>0.5631709331131296</v>
      </c>
      <c r="L897" s="2">
        <f t="shared" si="283"/>
        <v>0</v>
      </c>
      <c r="M897" s="2">
        <f t="shared" si="284"/>
        <v>1.3762730525737066E-3</v>
      </c>
      <c r="N897" s="1">
        <v>1582</v>
      </c>
      <c r="O897" s="1">
        <v>2046</v>
      </c>
      <c r="W897" s="1">
        <v>5</v>
      </c>
      <c r="AG897" t="str">
        <f t="shared" si="278"/>
        <v>Montague</v>
      </c>
      <c r="AH897" t="s">
        <v>1440</v>
      </c>
      <c r="AI897">
        <v>2</v>
      </c>
      <c r="AK897" s="99">
        <v>25</v>
      </c>
      <c r="AL897" s="97">
        <v>11</v>
      </c>
      <c r="AM897" s="97">
        <v>80</v>
      </c>
      <c r="AN897" s="96">
        <v>42285</v>
      </c>
      <c r="AO897" s="96">
        <f t="shared" si="280"/>
        <v>25011</v>
      </c>
      <c r="AP897" t="s">
        <v>1274</v>
      </c>
      <c r="AQ897">
        <f t="shared" si="279"/>
        <v>2542285</v>
      </c>
    </row>
    <row r="898" spans="1:43" hidden="1" outlineLevel="1" x14ac:dyDescent="0.2">
      <c r="A898" s="62" t="s">
        <v>431</v>
      </c>
      <c r="B898" s="9" t="s">
        <v>1961</v>
      </c>
      <c r="C898" s="1">
        <f t="shared" si="277"/>
        <v>461</v>
      </c>
      <c r="D898" s="7">
        <f t="shared" ref="D898:D961" si="285">RANK(N898,(N898:AE898))</f>
        <v>1</v>
      </c>
      <c r="E898" s="7">
        <f t="shared" ref="E898:E961" si="286">RANK(O898,(N898:AE898))</f>
        <v>2</v>
      </c>
      <c r="F898" s="7">
        <f t="shared" ref="F898:F961" si="287">IF(P898&gt;0,RANK(P898,(N898:AE898)),0)</f>
        <v>0</v>
      </c>
      <c r="G898" s="1">
        <f t="shared" ref="G898:G961" si="288">MAX(N898:P898)-LARGE(N898:P898,2)</f>
        <v>95</v>
      </c>
      <c r="H898" s="2">
        <f t="shared" ref="H898:H961" si="289">G898/C898</f>
        <v>0.20607375271149675</v>
      </c>
      <c r="I898" s="8"/>
      <c r="J898" s="2">
        <f t="shared" si="281"/>
        <v>0.60303687635574832</v>
      </c>
      <c r="K898" s="2">
        <f t="shared" si="282"/>
        <v>0.39696312364425163</v>
      </c>
      <c r="L898" s="2">
        <f t="shared" si="283"/>
        <v>0</v>
      </c>
      <c r="M898" s="2">
        <f t="shared" si="284"/>
        <v>5.5511151231257827E-17</v>
      </c>
      <c r="N898" s="1">
        <v>278</v>
      </c>
      <c r="O898" s="1">
        <v>183</v>
      </c>
      <c r="W898" s="1">
        <v>0</v>
      </c>
      <c r="AG898" t="str">
        <f t="shared" si="278"/>
        <v>Monterey</v>
      </c>
      <c r="AH898" t="s">
        <v>12</v>
      </c>
      <c r="AI898">
        <v>1</v>
      </c>
      <c r="AK898" s="99">
        <v>25</v>
      </c>
      <c r="AL898" s="97">
        <v>3</v>
      </c>
      <c r="AM898" s="97">
        <v>75</v>
      </c>
      <c r="AN898" s="96">
        <v>42460</v>
      </c>
      <c r="AO898" s="96">
        <f t="shared" si="280"/>
        <v>25003</v>
      </c>
      <c r="AP898" t="s">
        <v>1274</v>
      </c>
      <c r="AQ898">
        <f t="shared" si="279"/>
        <v>2542460</v>
      </c>
    </row>
    <row r="899" spans="1:43" hidden="1" outlineLevel="1" x14ac:dyDescent="0.2">
      <c r="A899" s="62" t="s">
        <v>24</v>
      </c>
      <c r="B899" s="9" t="s">
        <v>1961</v>
      </c>
      <c r="C899" s="1">
        <f t="shared" si="277"/>
        <v>438</v>
      </c>
      <c r="D899" s="7">
        <f t="shared" si="285"/>
        <v>2</v>
      </c>
      <c r="E899" s="7">
        <f t="shared" si="286"/>
        <v>1</v>
      </c>
      <c r="F899" s="7">
        <f t="shared" si="287"/>
        <v>0</v>
      </c>
      <c r="G899" s="1">
        <f t="shared" si="288"/>
        <v>286</v>
      </c>
      <c r="H899" s="2">
        <f t="shared" si="289"/>
        <v>0.65296803652968038</v>
      </c>
      <c r="I899" s="8"/>
      <c r="J899" s="2">
        <f t="shared" si="281"/>
        <v>0.17351598173515981</v>
      </c>
      <c r="K899" s="2">
        <f t="shared" si="282"/>
        <v>0.82648401826484019</v>
      </c>
      <c r="L899" s="2">
        <f t="shared" si="283"/>
        <v>0</v>
      </c>
      <c r="M899" s="2">
        <f t="shared" si="284"/>
        <v>0</v>
      </c>
      <c r="N899" s="1">
        <v>76</v>
      </c>
      <c r="O899" s="1">
        <v>362</v>
      </c>
      <c r="W899" s="1">
        <v>0</v>
      </c>
      <c r="AG899" t="str">
        <f t="shared" si="278"/>
        <v>Montgomery</v>
      </c>
      <c r="AH899" t="s">
        <v>2120</v>
      </c>
      <c r="AI899">
        <v>1</v>
      </c>
      <c r="AK899" s="99">
        <v>25</v>
      </c>
      <c r="AL899" s="97">
        <v>13</v>
      </c>
      <c r="AM899" s="97">
        <v>70</v>
      </c>
      <c r="AN899" s="96">
        <v>42530</v>
      </c>
      <c r="AO899" s="96">
        <f t="shared" si="280"/>
        <v>25013</v>
      </c>
      <c r="AP899" t="s">
        <v>1274</v>
      </c>
      <c r="AQ899">
        <f t="shared" si="279"/>
        <v>2542530</v>
      </c>
    </row>
    <row r="900" spans="1:43" hidden="1" outlineLevel="1" x14ac:dyDescent="0.2">
      <c r="A900" s="62" t="s">
        <v>964</v>
      </c>
      <c r="B900" s="9" t="s">
        <v>1961</v>
      </c>
      <c r="C900" s="1">
        <f t="shared" si="277"/>
        <v>96</v>
      </c>
      <c r="D900" s="7">
        <f t="shared" si="285"/>
        <v>2</v>
      </c>
      <c r="E900" s="7">
        <f t="shared" si="286"/>
        <v>1</v>
      </c>
      <c r="F900" s="7">
        <f t="shared" si="287"/>
        <v>0</v>
      </c>
      <c r="G900" s="1">
        <f t="shared" si="288"/>
        <v>1</v>
      </c>
      <c r="H900" s="2">
        <f t="shared" si="289"/>
        <v>1.0416666666666666E-2</v>
      </c>
      <c r="I900" s="8"/>
      <c r="J900" s="2">
        <f t="shared" si="281"/>
        <v>0.48958333333333331</v>
      </c>
      <c r="K900" s="2">
        <f t="shared" si="282"/>
        <v>0.5</v>
      </c>
      <c r="L900" s="2">
        <f t="shared" si="283"/>
        <v>0</v>
      </c>
      <c r="M900" s="2">
        <f t="shared" si="284"/>
        <v>1.0416666666666741E-2</v>
      </c>
      <c r="N900" s="1">
        <v>47</v>
      </c>
      <c r="O900" s="1">
        <v>48</v>
      </c>
      <c r="W900" s="1">
        <v>1</v>
      </c>
      <c r="AG900" t="str">
        <f t="shared" si="278"/>
        <v>Mt. Washington</v>
      </c>
      <c r="AH900" t="s">
        <v>12</v>
      </c>
      <c r="AI900">
        <v>1</v>
      </c>
      <c r="AK900" s="99">
        <v>25</v>
      </c>
      <c r="AL900" s="97">
        <v>3</v>
      </c>
      <c r="AM900" s="97">
        <v>80</v>
      </c>
      <c r="AN900" s="96">
        <v>43300</v>
      </c>
      <c r="AO900" s="96">
        <f t="shared" si="280"/>
        <v>25003</v>
      </c>
      <c r="AP900" t="s">
        <v>1274</v>
      </c>
      <c r="AQ900">
        <f t="shared" si="279"/>
        <v>2543300</v>
      </c>
    </row>
    <row r="901" spans="1:43" hidden="1" outlineLevel="1" x14ac:dyDescent="0.2">
      <c r="A901" s="62" t="s">
        <v>946</v>
      </c>
      <c r="B901" s="9" t="s">
        <v>1961</v>
      </c>
      <c r="C901" s="1">
        <f t="shared" si="277"/>
        <v>2053</v>
      </c>
      <c r="D901" s="7">
        <f t="shared" si="285"/>
        <v>2</v>
      </c>
      <c r="E901" s="7">
        <f t="shared" si="286"/>
        <v>1</v>
      </c>
      <c r="F901" s="7">
        <f t="shared" si="287"/>
        <v>0</v>
      </c>
      <c r="G901" s="1">
        <f t="shared" si="288"/>
        <v>953</v>
      </c>
      <c r="H901" s="2">
        <f t="shared" si="289"/>
        <v>0.46419873356064295</v>
      </c>
      <c r="I901" s="8"/>
      <c r="J901" s="2">
        <f t="shared" si="281"/>
        <v>0.26595226497808083</v>
      </c>
      <c r="K901" s="2">
        <f t="shared" si="282"/>
        <v>0.73015099853872378</v>
      </c>
      <c r="L901" s="2">
        <f t="shared" si="283"/>
        <v>0</v>
      </c>
      <c r="M901" s="2">
        <f t="shared" si="284"/>
        <v>3.8967364831954399E-3</v>
      </c>
      <c r="N901" s="1">
        <v>546</v>
      </c>
      <c r="O901" s="1">
        <v>1499</v>
      </c>
      <c r="W901" s="1">
        <v>8</v>
      </c>
      <c r="AG901" t="str">
        <f t="shared" si="278"/>
        <v>Nahant</v>
      </c>
      <c r="AH901" t="s">
        <v>728</v>
      </c>
      <c r="AI901">
        <v>6</v>
      </c>
      <c r="AK901" s="99">
        <v>25</v>
      </c>
      <c r="AL901" s="97">
        <v>9</v>
      </c>
      <c r="AM901" s="97">
        <v>105</v>
      </c>
      <c r="AN901" s="96">
        <v>43580</v>
      </c>
      <c r="AO901" s="96">
        <f t="shared" si="280"/>
        <v>25009</v>
      </c>
      <c r="AP901" t="s">
        <v>1274</v>
      </c>
      <c r="AQ901">
        <f t="shared" si="279"/>
        <v>2543580</v>
      </c>
    </row>
    <row r="902" spans="1:43" hidden="1" outlineLevel="1" x14ac:dyDescent="0.2">
      <c r="A902" s="62" t="s">
        <v>2019</v>
      </c>
      <c r="B902" s="9" t="s">
        <v>1961</v>
      </c>
      <c r="C902" s="1">
        <f t="shared" si="277"/>
        <v>4148</v>
      </c>
      <c r="D902" s="7">
        <f t="shared" si="285"/>
        <v>2</v>
      </c>
      <c r="E902" s="7">
        <f t="shared" si="286"/>
        <v>1</v>
      </c>
      <c r="F902" s="7">
        <f t="shared" si="287"/>
        <v>0</v>
      </c>
      <c r="G902" s="1">
        <f t="shared" si="288"/>
        <v>638</v>
      </c>
      <c r="H902" s="2">
        <f t="shared" si="289"/>
        <v>0.15380906460945035</v>
      </c>
      <c r="I902" s="8"/>
      <c r="J902" s="2">
        <f t="shared" si="281"/>
        <v>0.42189006750241081</v>
      </c>
      <c r="K902" s="2">
        <f t="shared" si="282"/>
        <v>0.57569913211186119</v>
      </c>
      <c r="L902" s="2">
        <f t="shared" si="283"/>
        <v>0</v>
      </c>
      <c r="M902" s="2">
        <f t="shared" si="284"/>
        <v>2.4108003857279403E-3</v>
      </c>
      <c r="N902" s="1">
        <v>1750</v>
      </c>
      <c r="O902" s="1">
        <v>2388</v>
      </c>
      <c r="W902" s="1">
        <v>10</v>
      </c>
      <c r="AG902" t="str">
        <f t="shared" si="278"/>
        <v>Nantucket</v>
      </c>
      <c r="AH902" t="s">
        <v>2019</v>
      </c>
      <c r="AI902">
        <v>9</v>
      </c>
      <c r="AK902" s="99">
        <v>25</v>
      </c>
      <c r="AL902" s="97">
        <v>19</v>
      </c>
      <c r="AM902" s="97">
        <v>5</v>
      </c>
      <c r="AN902" s="96">
        <v>43790</v>
      </c>
      <c r="AO902" s="96">
        <f t="shared" si="280"/>
        <v>25019</v>
      </c>
      <c r="AP902" t="s">
        <v>1274</v>
      </c>
      <c r="AQ902">
        <f t="shared" si="279"/>
        <v>2543790</v>
      </c>
    </row>
    <row r="903" spans="1:43" hidden="1" outlineLevel="1" x14ac:dyDescent="0.2">
      <c r="A903" s="62" t="s">
        <v>1096</v>
      </c>
      <c r="B903" s="9" t="s">
        <v>1961</v>
      </c>
      <c r="C903" s="1">
        <f t="shared" si="277"/>
        <v>16960</v>
      </c>
      <c r="D903" s="7">
        <f t="shared" si="285"/>
        <v>2</v>
      </c>
      <c r="E903" s="7">
        <f t="shared" si="286"/>
        <v>1</v>
      </c>
      <c r="F903" s="7">
        <f t="shared" si="287"/>
        <v>0</v>
      </c>
      <c r="G903" s="1">
        <f t="shared" si="288"/>
        <v>5826</v>
      </c>
      <c r="H903" s="2">
        <f t="shared" si="289"/>
        <v>0.34351415094339621</v>
      </c>
      <c r="I903" s="8"/>
      <c r="J903" s="2">
        <f t="shared" si="281"/>
        <v>0.32759433962264151</v>
      </c>
      <c r="K903" s="2">
        <f t="shared" si="282"/>
        <v>0.67110849056603772</v>
      </c>
      <c r="L903" s="2">
        <f t="shared" si="283"/>
        <v>0</v>
      </c>
      <c r="M903" s="2">
        <f t="shared" si="284"/>
        <v>1.2971698113207752E-3</v>
      </c>
      <c r="N903" s="1">
        <v>5556</v>
      </c>
      <c r="O903" s="1">
        <v>11382</v>
      </c>
      <c r="W903" s="1">
        <v>22</v>
      </c>
      <c r="AG903" t="str">
        <f t="shared" si="278"/>
        <v>Natick</v>
      </c>
      <c r="AH903" t="s">
        <v>164</v>
      </c>
      <c r="AI903">
        <v>5</v>
      </c>
      <c r="AK903" s="99">
        <v>25</v>
      </c>
      <c r="AL903" s="97">
        <v>17</v>
      </c>
      <c r="AM903" s="97">
        <v>160</v>
      </c>
      <c r="AN903" s="96">
        <v>43895</v>
      </c>
      <c r="AO903" s="96">
        <f t="shared" si="280"/>
        <v>25017</v>
      </c>
      <c r="AP903" t="s">
        <v>1274</v>
      </c>
      <c r="AQ903">
        <f t="shared" si="279"/>
        <v>2543895</v>
      </c>
    </row>
    <row r="904" spans="1:43" hidden="1" outlineLevel="1" x14ac:dyDescent="0.2">
      <c r="A904" s="62" t="s">
        <v>663</v>
      </c>
      <c r="B904" s="9" t="s">
        <v>1961</v>
      </c>
      <c r="C904" s="1">
        <f t="shared" si="277"/>
        <v>16119</v>
      </c>
      <c r="D904" s="7">
        <f t="shared" si="285"/>
        <v>2</v>
      </c>
      <c r="E904" s="7">
        <f t="shared" si="286"/>
        <v>1</v>
      </c>
      <c r="F904" s="7">
        <f t="shared" si="287"/>
        <v>0</v>
      </c>
      <c r="G904" s="1">
        <f t="shared" si="288"/>
        <v>5353</v>
      </c>
      <c r="H904" s="2">
        <f t="shared" si="289"/>
        <v>0.33209256157329858</v>
      </c>
      <c r="I904" s="8"/>
      <c r="J904" s="2">
        <f t="shared" si="281"/>
        <v>0.33308517898132639</v>
      </c>
      <c r="K904" s="2">
        <f t="shared" si="282"/>
        <v>0.66517774055462497</v>
      </c>
      <c r="L904" s="2">
        <f t="shared" si="283"/>
        <v>0</v>
      </c>
      <c r="M904" s="2">
        <f t="shared" si="284"/>
        <v>1.7370804640486348E-3</v>
      </c>
      <c r="N904" s="1">
        <v>5369</v>
      </c>
      <c r="O904" s="1">
        <v>10722</v>
      </c>
      <c r="W904" s="1">
        <v>28</v>
      </c>
      <c r="AG904" t="str">
        <f t="shared" si="278"/>
        <v>Needham</v>
      </c>
      <c r="AH904" t="s">
        <v>1044</v>
      </c>
      <c r="AI904">
        <v>4</v>
      </c>
      <c r="AK904" s="99">
        <v>25</v>
      </c>
      <c r="AL904" s="97">
        <v>21</v>
      </c>
      <c r="AM904" s="97">
        <v>80</v>
      </c>
      <c r="AN904" s="96">
        <v>44105</v>
      </c>
      <c r="AO904" s="96">
        <f t="shared" si="280"/>
        <v>25021</v>
      </c>
      <c r="AP904" t="s">
        <v>1274</v>
      </c>
      <c r="AQ904">
        <f t="shared" si="279"/>
        <v>2544105</v>
      </c>
    </row>
    <row r="905" spans="1:43" hidden="1" outlineLevel="1" x14ac:dyDescent="0.2">
      <c r="A905" s="62" t="s">
        <v>263</v>
      </c>
      <c r="B905" s="9" t="s">
        <v>1961</v>
      </c>
      <c r="C905" s="1">
        <f t="shared" si="277"/>
        <v>125</v>
      </c>
      <c r="D905" s="7">
        <f t="shared" si="285"/>
        <v>2</v>
      </c>
      <c r="E905" s="7">
        <f t="shared" si="286"/>
        <v>1</v>
      </c>
      <c r="F905" s="7">
        <f t="shared" si="287"/>
        <v>0</v>
      </c>
      <c r="G905" s="1">
        <f t="shared" si="288"/>
        <v>29</v>
      </c>
      <c r="H905" s="2">
        <f t="shared" si="289"/>
        <v>0.23200000000000001</v>
      </c>
      <c r="I905" s="8"/>
      <c r="J905" s="2">
        <f t="shared" si="281"/>
        <v>0.38400000000000001</v>
      </c>
      <c r="K905" s="2">
        <f t="shared" si="282"/>
        <v>0.61599999999999999</v>
      </c>
      <c r="L905" s="2">
        <f t="shared" si="283"/>
        <v>0</v>
      </c>
      <c r="M905" s="2">
        <f t="shared" si="284"/>
        <v>0</v>
      </c>
      <c r="N905" s="1">
        <v>48</v>
      </c>
      <c r="O905" s="1">
        <v>77</v>
      </c>
      <c r="W905" s="1">
        <v>0</v>
      </c>
      <c r="AG905" t="str">
        <f t="shared" si="278"/>
        <v>New Ashford</v>
      </c>
      <c r="AH905" t="s">
        <v>12</v>
      </c>
      <c r="AI905">
        <v>1</v>
      </c>
      <c r="AK905" s="99">
        <v>25</v>
      </c>
      <c r="AL905" s="97">
        <v>3</v>
      </c>
      <c r="AM905" s="97">
        <v>85</v>
      </c>
      <c r="AN905" s="96">
        <v>44385</v>
      </c>
      <c r="AO905" s="96">
        <f t="shared" si="280"/>
        <v>25003</v>
      </c>
      <c r="AP905" t="s">
        <v>1274</v>
      </c>
      <c r="AQ905">
        <f t="shared" si="279"/>
        <v>2544385</v>
      </c>
    </row>
    <row r="906" spans="1:43" hidden="1" outlineLevel="1" x14ac:dyDescent="0.2">
      <c r="A906" s="62" t="s">
        <v>1464</v>
      </c>
      <c r="B906" s="9" t="s">
        <v>1961</v>
      </c>
      <c r="C906" s="1">
        <f t="shared" si="277"/>
        <v>22945</v>
      </c>
      <c r="D906" s="7">
        <f t="shared" si="285"/>
        <v>2</v>
      </c>
      <c r="E906" s="7">
        <f t="shared" si="286"/>
        <v>1</v>
      </c>
      <c r="F906" s="7">
        <f t="shared" si="287"/>
        <v>0</v>
      </c>
      <c r="G906" s="1">
        <f t="shared" si="288"/>
        <v>3080</v>
      </c>
      <c r="H906" s="2">
        <f t="shared" si="289"/>
        <v>0.13423403791675748</v>
      </c>
      <c r="I906" s="8"/>
      <c r="J906" s="2">
        <f t="shared" si="281"/>
        <v>0.43116147308781871</v>
      </c>
      <c r="K906" s="2">
        <f t="shared" si="282"/>
        <v>0.56539551100457619</v>
      </c>
      <c r="L906" s="2">
        <f t="shared" si="283"/>
        <v>0</v>
      </c>
      <c r="M906" s="2">
        <f t="shared" si="284"/>
        <v>3.4430159076050959E-3</v>
      </c>
      <c r="N906" s="1">
        <v>9893</v>
      </c>
      <c r="O906" s="1">
        <v>12973</v>
      </c>
      <c r="W906" s="1">
        <v>79</v>
      </c>
      <c r="AG906" t="str">
        <f t="shared" si="278"/>
        <v>New Bedford</v>
      </c>
      <c r="AH906" t="s">
        <v>1827</v>
      </c>
      <c r="AI906">
        <v>9</v>
      </c>
      <c r="AK906" s="99">
        <v>25</v>
      </c>
      <c r="AL906" s="97">
        <v>5</v>
      </c>
      <c r="AM906" s="97">
        <v>55</v>
      </c>
      <c r="AN906" s="96">
        <v>45000</v>
      </c>
      <c r="AO906" s="96">
        <f t="shared" si="280"/>
        <v>25005</v>
      </c>
      <c r="AP906" t="s">
        <v>931</v>
      </c>
      <c r="AQ906">
        <f t="shared" si="279"/>
        <v>2545000</v>
      </c>
    </row>
    <row r="907" spans="1:43" hidden="1" outlineLevel="1" x14ac:dyDescent="0.2">
      <c r="A907" s="62" t="s">
        <v>2026</v>
      </c>
      <c r="B907" s="9" t="s">
        <v>1961</v>
      </c>
      <c r="C907" s="1">
        <f t="shared" si="277"/>
        <v>508</v>
      </c>
      <c r="D907" s="7">
        <f t="shared" si="285"/>
        <v>2</v>
      </c>
      <c r="E907" s="7">
        <f t="shared" si="286"/>
        <v>1</v>
      </c>
      <c r="F907" s="7">
        <f t="shared" si="287"/>
        <v>0</v>
      </c>
      <c r="G907" s="1">
        <f t="shared" si="288"/>
        <v>299</v>
      </c>
      <c r="H907" s="2">
        <f t="shared" si="289"/>
        <v>0.58858267716535428</v>
      </c>
      <c r="I907" s="8"/>
      <c r="J907" s="2">
        <f t="shared" si="281"/>
        <v>0.20472440944881889</v>
      </c>
      <c r="K907" s="2">
        <f t="shared" si="282"/>
        <v>0.79330708661417326</v>
      </c>
      <c r="L907" s="2">
        <f t="shared" si="283"/>
        <v>0</v>
      </c>
      <c r="M907" s="2">
        <f t="shared" si="284"/>
        <v>1.9685039370078705E-3</v>
      </c>
      <c r="N907" s="1">
        <v>104</v>
      </c>
      <c r="O907" s="1">
        <v>403</v>
      </c>
      <c r="W907" s="1">
        <v>1</v>
      </c>
      <c r="AG907" t="str">
        <f t="shared" si="278"/>
        <v>New Braintree</v>
      </c>
      <c r="AH907" s="9" t="s">
        <v>1874</v>
      </c>
      <c r="AI907">
        <v>2</v>
      </c>
      <c r="AK907" s="99">
        <v>25</v>
      </c>
      <c r="AL907" s="97">
        <v>27</v>
      </c>
      <c r="AM907" s="97">
        <v>155</v>
      </c>
      <c r="AN907" s="96">
        <v>45105</v>
      </c>
      <c r="AO907" s="96">
        <f t="shared" si="280"/>
        <v>25027</v>
      </c>
      <c r="AP907" t="s">
        <v>1274</v>
      </c>
      <c r="AQ907">
        <f t="shared" si="279"/>
        <v>2545105</v>
      </c>
    </row>
    <row r="908" spans="1:43" hidden="1" outlineLevel="1" x14ac:dyDescent="0.2">
      <c r="A908" s="62" t="s">
        <v>2027</v>
      </c>
      <c r="B908" s="9" t="s">
        <v>1961</v>
      </c>
      <c r="C908" s="1">
        <f t="shared" si="277"/>
        <v>762</v>
      </c>
      <c r="D908" s="7">
        <f t="shared" si="285"/>
        <v>1</v>
      </c>
      <c r="E908" s="7">
        <f t="shared" si="286"/>
        <v>2</v>
      </c>
      <c r="F908" s="7">
        <f t="shared" si="287"/>
        <v>0</v>
      </c>
      <c r="G908" s="1">
        <f t="shared" si="288"/>
        <v>76</v>
      </c>
      <c r="H908" s="2">
        <f t="shared" si="289"/>
        <v>9.9737532808398949E-2</v>
      </c>
      <c r="I908" s="8"/>
      <c r="J908" s="2">
        <f t="shared" si="281"/>
        <v>0.54986876640419946</v>
      </c>
      <c r="K908" s="2">
        <f t="shared" si="282"/>
        <v>0.45013123359580054</v>
      </c>
      <c r="L908" s="2">
        <f t="shared" si="283"/>
        <v>0</v>
      </c>
      <c r="M908" s="2">
        <f t="shared" si="284"/>
        <v>0</v>
      </c>
      <c r="N908" s="1">
        <v>419</v>
      </c>
      <c r="O908" s="1">
        <v>343</v>
      </c>
      <c r="W908" s="1">
        <v>0</v>
      </c>
      <c r="AG908" t="str">
        <f t="shared" si="278"/>
        <v>New Marlborough</v>
      </c>
      <c r="AH908" t="s">
        <v>12</v>
      </c>
      <c r="AI908">
        <v>1</v>
      </c>
      <c r="AK908" s="99">
        <v>25</v>
      </c>
      <c r="AL908" s="97">
        <v>3</v>
      </c>
      <c r="AM908" s="97">
        <v>90</v>
      </c>
      <c r="AN908" s="96">
        <v>45420</v>
      </c>
      <c r="AO908" s="96">
        <f t="shared" si="280"/>
        <v>25003</v>
      </c>
      <c r="AP908" t="s">
        <v>1274</v>
      </c>
      <c r="AQ908">
        <f t="shared" si="279"/>
        <v>2545420</v>
      </c>
    </row>
    <row r="909" spans="1:43" hidden="1" outlineLevel="1" x14ac:dyDescent="0.2">
      <c r="A909" s="62" t="s">
        <v>1572</v>
      </c>
      <c r="B909" s="9" t="s">
        <v>1961</v>
      </c>
      <c r="C909" s="1">
        <f t="shared" ref="C909:C972" si="290">SUM(N909:AE909)</f>
        <v>530</v>
      </c>
      <c r="D909" s="7">
        <f t="shared" si="285"/>
        <v>2</v>
      </c>
      <c r="E909" s="7">
        <f t="shared" si="286"/>
        <v>1</v>
      </c>
      <c r="F909" s="7">
        <f t="shared" si="287"/>
        <v>0</v>
      </c>
      <c r="G909" s="1">
        <f t="shared" si="288"/>
        <v>97</v>
      </c>
      <c r="H909" s="2">
        <f t="shared" si="289"/>
        <v>0.18301886792452829</v>
      </c>
      <c r="I909" s="8"/>
      <c r="J909" s="2">
        <f t="shared" si="281"/>
        <v>0.40754716981132078</v>
      </c>
      <c r="K909" s="2">
        <f t="shared" si="282"/>
        <v>0.59056603773584904</v>
      </c>
      <c r="L909" s="2">
        <f t="shared" si="283"/>
        <v>0</v>
      </c>
      <c r="M909" s="2">
        <f t="shared" si="284"/>
        <v>1.8867924528301883E-3</v>
      </c>
      <c r="N909" s="1">
        <v>216</v>
      </c>
      <c r="O909" s="1">
        <v>313</v>
      </c>
      <c r="W909" s="1">
        <v>1</v>
      </c>
      <c r="AG909" t="str">
        <f t="shared" si="278"/>
        <v>New Salem</v>
      </c>
      <c r="AH909" t="s">
        <v>1440</v>
      </c>
      <c r="AI909">
        <v>2</v>
      </c>
      <c r="AK909" s="99">
        <v>25</v>
      </c>
      <c r="AL909" s="97">
        <v>11</v>
      </c>
      <c r="AM909" s="97">
        <v>85</v>
      </c>
      <c r="AN909" s="96">
        <v>45490</v>
      </c>
      <c r="AO909" s="96">
        <f t="shared" si="280"/>
        <v>25011</v>
      </c>
      <c r="AP909" t="s">
        <v>1274</v>
      </c>
      <c r="AQ909">
        <f t="shared" si="279"/>
        <v>2545490</v>
      </c>
    </row>
    <row r="910" spans="1:43" hidden="1" outlineLevel="1" x14ac:dyDescent="0.2">
      <c r="A910" s="62" t="s">
        <v>2133</v>
      </c>
      <c r="B910" s="9" t="s">
        <v>1961</v>
      </c>
      <c r="C910" s="1">
        <f t="shared" si="290"/>
        <v>4001</v>
      </c>
      <c r="D910" s="7">
        <f t="shared" si="285"/>
        <v>2</v>
      </c>
      <c r="E910" s="7">
        <f t="shared" si="286"/>
        <v>1</v>
      </c>
      <c r="F910" s="7">
        <f t="shared" si="287"/>
        <v>0</v>
      </c>
      <c r="G910" s="1">
        <f t="shared" si="288"/>
        <v>2021</v>
      </c>
      <c r="H910" s="2">
        <f t="shared" si="289"/>
        <v>0.50512371907023246</v>
      </c>
      <c r="I910" s="8"/>
      <c r="J910" s="2">
        <f t="shared" si="281"/>
        <v>0.24568857785553611</v>
      </c>
      <c r="K910" s="2">
        <f t="shared" si="282"/>
        <v>0.75081229692576856</v>
      </c>
      <c r="L910" s="2">
        <f t="shared" si="283"/>
        <v>0</v>
      </c>
      <c r="M910" s="2">
        <f t="shared" si="284"/>
        <v>3.4991252186953314E-3</v>
      </c>
      <c r="N910" s="1">
        <v>983</v>
      </c>
      <c r="O910" s="1">
        <v>3004</v>
      </c>
      <c r="W910" s="1">
        <v>14</v>
      </c>
      <c r="AG910" t="str">
        <f t="shared" ref="AG910:AG973" si="291">A910</f>
        <v>Newbury</v>
      </c>
      <c r="AH910" t="s">
        <v>728</v>
      </c>
      <c r="AI910">
        <v>6</v>
      </c>
      <c r="AK910" s="99">
        <v>25</v>
      </c>
      <c r="AL910" s="97">
        <v>9</v>
      </c>
      <c r="AM910" s="97">
        <v>110</v>
      </c>
      <c r="AN910" s="96">
        <v>45175</v>
      </c>
      <c r="AO910" s="96">
        <f t="shared" si="280"/>
        <v>25009</v>
      </c>
      <c r="AP910" t="s">
        <v>1274</v>
      </c>
      <c r="AQ910">
        <f t="shared" ref="AQ910:AQ973" si="292">AK910*100000+AN910</f>
        <v>2545175</v>
      </c>
    </row>
    <row r="911" spans="1:43" hidden="1" outlineLevel="1" x14ac:dyDescent="0.2">
      <c r="A911" s="62" t="s">
        <v>926</v>
      </c>
      <c r="B911" s="9" t="s">
        <v>1961</v>
      </c>
      <c r="C911" s="1">
        <f t="shared" si="290"/>
        <v>10033</v>
      </c>
      <c r="D911" s="7">
        <f t="shared" si="285"/>
        <v>2</v>
      </c>
      <c r="E911" s="7">
        <f t="shared" si="286"/>
        <v>1</v>
      </c>
      <c r="F911" s="7">
        <f t="shared" si="287"/>
        <v>0</v>
      </c>
      <c r="G911" s="1">
        <f t="shared" si="288"/>
        <v>4081</v>
      </c>
      <c r="H911" s="2">
        <f t="shared" si="289"/>
        <v>0.40675769959134855</v>
      </c>
      <c r="I911" s="8"/>
      <c r="J911" s="2">
        <f t="shared" si="281"/>
        <v>0.29662115020432572</v>
      </c>
      <c r="K911" s="2">
        <f t="shared" si="282"/>
        <v>0.70337884979567422</v>
      </c>
      <c r="L911" s="2">
        <f t="shared" si="283"/>
        <v>0</v>
      </c>
      <c r="M911" s="2">
        <f t="shared" si="284"/>
        <v>1.1102230246251565E-16</v>
      </c>
      <c r="N911" s="1">
        <v>2976</v>
      </c>
      <c r="O911" s="1">
        <v>7057</v>
      </c>
      <c r="W911" s="1">
        <v>0</v>
      </c>
      <c r="AG911" t="str">
        <f t="shared" si="291"/>
        <v>Newburyport</v>
      </c>
      <c r="AH911" t="s">
        <v>728</v>
      </c>
      <c r="AI911">
        <v>6</v>
      </c>
      <c r="AK911" s="99">
        <v>25</v>
      </c>
      <c r="AL911" s="97">
        <v>9</v>
      </c>
      <c r="AM911" s="97">
        <v>115</v>
      </c>
      <c r="AN911" s="96">
        <v>45245</v>
      </c>
      <c r="AO911" s="96">
        <f t="shared" ref="AO911:AO974" si="293">1000*AK911+AL911</f>
        <v>25009</v>
      </c>
      <c r="AP911" t="s">
        <v>931</v>
      </c>
      <c r="AQ911">
        <f t="shared" si="292"/>
        <v>2545245</v>
      </c>
    </row>
    <row r="912" spans="1:43" hidden="1" outlineLevel="1" x14ac:dyDescent="0.2">
      <c r="A912" s="62" t="s">
        <v>571</v>
      </c>
      <c r="B912" s="9" t="s">
        <v>1961</v>
      </c>
      <c r="C912" s="1">
        <f t="shared" si="290"/>
        <v>40673</v>
      </c>
      <c r="D912" s="7">
        <f t="shared" si="285"/>
        <v>2</v>
      </c>
      <c r="E912" s="7">
        <f t="shared" si="286"/>
        <v>1</v>
      </c>
      <c r="F912" s="7">
        <f t="shared" si="287"/>
        <v>0</v>
      </c>
      <c r="G912" s="1">
        <f t="shared" si="288"/>
        <v>4801</v>
      </c>
      <c r="H912" s="2">
        <f t="shared" si="289"/>
        <v>0.11803899392717528</v>
      </c>
      <c r="I912" s="8"/>
      <c r="J912" s="2">
        <f t="shared" si="281"/>
        <v>0.43980035896048975</v>
      </c>
      <c r="K912" s="2">
        <f t="shared" si="282"/>
        <v>0.55783935288766506</v>
      </c>
      <c r="L912" s="2">
        <f t="shared" si="283"/>
        <v>0</v>
      </c>
      <c r="M912" s="2">
        <f t="shared" si="284"/>
        <v>2.3602881518451913E-3</v>
      </c>
      <c r="N912" s="1">
        <v>17888</v>
      </c>
      <c r="O912" s="1">
        <v>22689</v>
      </c>
      <c r="W912" s="1">
        <v>96</v>
      </c>
      <c r="AG912" t="str">
        <f t="shared" si="291"/>
        <v>Newton</v>
      </c>
      <c r="AH912" t="s">
        <v>164</v>
      </c>
      <c r="AI912">
        <v>4</v>
      </c>
      <c r="AK912" s="99">
        <v>25</v>
      </c>
      <c r="AL912" s="97">
        <v>17</v>
      </c>
      <c r="AM912" s="97">
        <v>165</v>
      </c>
      <c r="AN912" s="96">
        <v>45560</v>
      </c>
      <c r="AO912" s="96">
        <f t="shared" si="293"/>
        <v>25017</v>
      </c>
      <c r="AP912" t="s">
        <v>931</v>
      </c>
      <c r="AQ912">
        <f t="shared" si="292"/>
        <v>2545560</v>
      </c>
    </row>
    <row r="913" spans="1:43" hidden="1" outlineLevel="1" x14ac:dyDescent="0.2">
      <c r="A913" s="62" t="s">
        <v>1044</v>
      </c>
      <c r="B913" s="9" t="s">
        <v>1961</v>
      </c>
      <c r="C913" s="1">
        <f t="shared" si="290"/>
        <v>5169</v>
      </c>
      <c r="D913" s="7">
        <f t="shared" si="285"/>
        <v>2</v>
      </c>
      <c r="E913" s="7">
        <f t="shared" si="286"/>
        <v>1</v>
      </c>
      <c r="F913" s="7">
        <f t="shared" si="287"/>
        <v>0</v>
      </c>
      <c r="G913" s="1">
        <f t="shared" si="288"/>
        <v>2944</v>
      </c>
      <c r="H913" s="2">
        <f t="shared" si="289"/>
        <v>0.56954923582898043</v>
      </c>
      <c r="I913" s="8"/>
      <c r="J913" s="2">
        <f t="shared" si="281"/>
        <v>0.21377442445347264</v>
      </c>
      <c r="K913" s="2">
        <f t="shared" si="282"/>
        <v>0.78332366028245304</v>
      </c>
      <c r="L913" s="2">
        <f t="shared" si="283"/>
        <v>0</v>
      </c>
      <c r="M913" s="2">
        <f t="shared" si="284"/>
        <v>2.9019152640743506E-3</v>
      </c>
      <c r="N913" s="1">
        <v>1105</v>
      </c>
      <c r="O913" s="1">
        <v>4049</v>
      </c>
      <c r="W913" s="1">
        <v>15</v>
      </c>
      <c r="AG913" t="str">
        <f t="shared" si="291"/>
        <v>Norfolk</v>
      </c>
      <c r="AH913" t="s">
        <v>1044</v>
      </c>
      <c r="AI913">
        <v>4</v>
      </c>
      <c r="AK913" s="99">
        <v>25</v>
      </c>
      <c r="AL913" s="97">
        <v>21</v>
      </c>
      <c r="AM913" s="97">
        <v>85</v>
      </c>
      <c r="AN913" s="96">
        <v>46050</v>
      </c>
      <c r="AO913" s="96">
        <f t="shared" si="293"/>
        <v>25021</v>
      </c>
      <c r="AP913" t="s">
        <v>1274</v>
      </c>
      <c r="AQ913">
        <f t="shared" si="292"/>
        <v>2546050</v>
      </c>
    </row>
    <row r="914" spans="1:43" hidden="1" outlineLevel="1" x14ac:dyDescent="0.2">
      <c r="A914" s="62" t="s">
        <v>2081</v>
      </c>
      <c r="B914" s="9" t="s">
        <v>1961</v>
      </c>
      <c r="C914" s="1">
        <f t="shared" si="290"/>
        <v>4231</v>
      </c>
      <c r="D914" s="7">
        <f t="shared" si="285"/>
        <v>2</v>
      </c>
      <c r="E914" s="7">
        <f t="shared" si="286"/>
        <v>1</v>
      </c>
      <c r="F914" s="7">
        <f t="shared" si="287"/>
        <v>0</v>
      </c>
      <c r="G914" s="1">
        <f t="shared" si="288"/>
        <v>157</v>
      </c>
      <c r="H914" s="2">
        <f t="shared" si="289"/>
        <v>3.7107066887260697E-2</v>
      </c>
      <c r="I914" s="8"/>
      <c r="J914" s="2">
        <f t="shared" si="281"/>
        <v>0.48073741432285511</v>
      </c>
      <c r="K914" s="2">
        <f t="shared" si="282"/>
        <v>0.51784448121011584</v>
      </c>
      <c r="L914" s="2">
        <f t="shared" si="283"/>
        <v>0</v>
      </c>
      <c r="M914" s="2">
        <f t="shared" si="284"/>
        <v>1.4181044670290577E-3</v>
      </c>
      <c r="N914" s="1">
        <v>2034</v>
      </c>
      <c r="O914" s="1">
        <v>2191</v>
      </c>
      <c r="W914" s="1">
        <v>6</v>
      </c>
      <c r="AG914" t="str">
        <f t="shared" si="291"/>
        <v>North Adams</v>
      </c>
      <c r="AH914" t="s">
        <v>12</v>
      </c>
      <c r="AI914">
        <v>1</v>
      </c>
      <c r="AK914" s="99">
        <v>25</v>
      </c>
      <c r="AL914" s="97">
        <v>3</v>
      </c>
      <c r="AM914" s="97">
        <v>95</v>
      </c>
      <c r="AN914" s="96">
        <v>46225</v>
      </c>
      <c r="AO914" s="96">
        <f t="shared" si="293"/>
        <v>25003</v>
      </c>
      <c r="AP914" t="s">
        <v>931</v>
      </c>
      <c r="AQ914">
        <f t="shared" si="292"/>
        <v>2546225</v>
      </c>
    </row>
    <row r="915" spans="1:43" hidden="1" outlineLevel="1" x14ac:dyDescent="0.2">
      <c r="A915" s="62" t="s">
        <v>1679</v>
      </c>
      <c r="B915" s="9" t="s">
        <v>1961</v>
      </c>
      <c r="C915" s="1">
        <f t="shared" si="290"/>
        <v>12987</v>
      </c>
      <c r="D915" s="7">
        <f t="shared" si="285"/>
        <v>2</v>
      </c>
      <c r="E915" s="7">
        <f t="shared" si="286"/>
        <v>1</v>
      </c>
      <c r="F915" s="7">
        <f t="shared" si="287"/>
        <v>0</v>
      </c>
      <c r="G915" s="1">
        <f t="shared" si="288"/>
        <v>7139</v>
      </c>
      <c r="H915" s="2">
        <f t="shared" si="289"/>
        <v>0.54970354970354973</v>
      </c>
      <c r="I915" s="8"/>
      <c r="J915" s="2">
        <f t="shared" si="281"/>
        <v>0.22514822514822516</v>
      </c>
      <c r="K915" s="2">
        <f t="shared" si="282"/>
        <v>0.77485177485177481</v>
      </c>
      <c r="L915" s="2">
        <f t="shared" si="283"/>
        <v>0</v>
      </c>
      <c r="M915" s="2">
        <f t="shared" si="284"/>
        <v>0</v>
      </c>
      <c r="N915" s="1">
        <v>2924</v>
      </c>
      <c r="O915" s="1">
        <v>10063</v>
      </c>
      <c r="W915" s="1">
        <v>0</v>
      </c>
      <c r="AG915" t="str">
        <f t="shared" si="291"/>
        <v>North Andover</v>
      </c>
      <c r="AH915" t="s">
        <v>728</v>
      </c>
      <c r="AI915">
        <v>6</v>
      </c>
      <c r="AK915" s="99">
        <v>25</v>
      </c>
      <c r="AL915" s="97">
        <v>9</v>
      </c>
      <c r="AM915" s="97">
        <v>120</v>
      </c>
      <c r="AN915" s="96">
        <v>46365</v>
      </c>
      <c r="AO915" s="96">
        <f t="shared" si="293"/>
        <v>25009</v>
      </c>
      <c r="AP915" t="s">
        <v>1274</v>
      </c>
      <c r="AQ915">
        <f t="shared" si="292"/>
        <v>2546365</v>
      </c>
    </row>
    <row r="916" spans="1:43" hidden="1" outlineLevel="1" x14ac:dyDescent="0.2">
      <c r="A916" s="62" t="s">
        <v>1728</v>
      </c>
      <c r="B916" s="9" t="s">
        <v>1961</v>
      </c>
      <c r="C916" s="1">
        <f t="shared" si="290"/>
        <v>11710</v>
      </c>
      <c r="D916" s="7">
        <f t="shared" si="285"/>
        <v>2</v>
      </c>
      <c r="E916" s="7">
        <f t="shared" si="286"/>
        <v>1</v>
      </c>
      <c r="F916" s="7">
        <f t="shared" si="287"/>
        <v>0</v>
      </c>
      <c r="G916" s="1">
        <f t="shared" si="288"/>
        <v>6169</v>
      </c>
      <c r="H916" s="2">
        <f t="shared" si="289"/>
        <v>0.52681468830059774</v>
      </c>
      <c r="I916" s="8"/>
      <c r="J916" s="2">
        <f t="shared" si="281"/>
        <v>0.235866780529462</v>
      </c>
      <c r="K916" s="2">
        <f t="shared" si="282"/>
        <v>0.76268146883005983</v>
      </c>
      <c r="L916" s="2">
        <f t="shared" si="283"/>
        <v>0</v>
      </c>
      <c r="M916" s="2">
        <f t="shared" si="284"/>
        <v>1.4517506404781999E-3</v>
      </c>
      <c r="N916" s="1">
        <v>2762</v>
      </c>
      <c r="O916" s="1">
        <v>8931</v>
      </c>
      <c r="W916" s="1">
        <v>17</v>
      </c>
      <c r="AG916" t="str">
        <f t="shared" si="291"/>
        <v>North Attleborough</v>
      </c>
      <c r="AH916" t="s">
        <v>1827</v>
      </c>
      <c r="AI916">
        <v>4</v>
      </c>
      <c r="AK916" s="99">
        <v>25</v>
      </c>
      <c r="AL916" s="97">
        <v>5</v>
      </c>
      <c r="AM916" s="97">
        <v>60</v>
      </c>
      <c r="AN916" s="96">
        <v>46575</v>
      </c>
      <c r="AO916" s="96">
        <f t="shared" si="293"/>
        <v>25005</v>
      </c>
      <c r="AP916" t="s">
        <v>1274</v>
      </c>
      <c r="AQ916">
        <f t="shared" si="292"/>
        <v>2546575</v>
      </c>
    </row>
    <row r="917" spans="1:43" hidden="1" outlineLevel="1" x14ac:dyDescent="0.2">
      <c r="A917" s="62" t="s">
        <v>1970</v>
      </c>
      <c r="B917" s="9" t="s">
        <v>1961</v>
      </c>
      <c r="C917" s="1">
        <f t="shared" si="290"/>
        <v>2010</v>
      </c>
      <c r="D917" s="7">
        <f t="shared" si="285"/>
        <v>2</v>
      </c>
      <c r="E917" s="7">
        <f t="shared" si="286"/>
        <v>1</v>
      </c>
      <c r="F917" s="7">
        <f t="shared" si="287"/>
        <v>0</v>
      </c>
      <c r="G917" s="1">
        <f t="shared" si="288"/>
        <v>1263</v>
      </c>
      <c r="H917" s="2">
        <f t="shared" si="289"/>
        <v>0.62835820895522387</v>
      </c>
      <c r="I917" s="8"/>
      <c r="J917" s="2">
        <f t="shared" si="281"/>
        <v>0.18358208955223881</v>
      </c>
      <c r="K917" s="2">
        <f t="shared" si="282"/>
        <v>0.81194029850746263</v>
      </c>
      <c r="L917" s="2">
        <f t="shared" si="283"/>
        <v>0</v>
      </c>
      <c r="M917" s="2">
        <f t="shared" si="284"/>
        <v>4.4776119402984982E-3</v>
      </c>
      <c r="N917" s="1">
        <v>369</v>
      </c>
      <c r="O917" s="1">
        <v>1632</v>
      </c>
      <c r="W917" s="1">
        <v>9</v>
      </c>
      <c r="AG917" t="str">
        <f t="shared" si="291"/>
        <v>North Brookfield</v>
      </c>
      <c r="AH917" s="9" t="s">
        <v>1874</v>
      </c>
      <c r="AI917">
        <v>2</v>
      </c>
      <c r="AK917" s="99">
        <v>25</v>
      </c>
      <c r="AL917" s="97">
        <v>27</v>
      </c>
      <c r="AM917" s="97">
        <v>170</v>
      </c>
      <c r="AN917" s="96">
        <v>47135</v>
      </c>
      <c r="AO917" s="96">
        <f t="shared" si="293"/>
        <v>25027</v>
      </c>
      <c r="AP917" t="s">
        <v>1274</v>
      </c>
      <c r="AQ917">
        <f t="shared" si="292"/>
        <v>2547135</v>
      </c>
    </row>
    <row r="918" spans="1:43" hidden="1" outlineLevel="1" x14ac:dyDescent="0.2">
      <c r="A918" s="62" t="s">
        <v>2572</v>
      </c>
      <c r="B918" s="9" t="s">
        <v>1961</v>
      </c>
      <c r="C918" s="1">
        <f t="shared" si="290"/>
        <v>7226</v>
      </c>
      <c r="D918" s="7">
        <f t="shared" si="285"/>
        <v>2</v>
      </c>
      <c r="E918" s="7">
        <f t="shared" si="286"/>
        <v>1</v>
      </c>
      <c r="F918" s="7">
        <f t="shared" si="287"/>
        <v>0</v>
      </c>
      <c r="G918" s="1">
        <f t="shared" si="288"/>
        <v>4316</v>
      </c>
      <c r="H918" s="2">
        <f t="shared" si="289"/>
        <v>0.59728757265430388</v>
      </c>
      <c r="I918" s="8"/>
      <c r="J918" s="2">
        <f t="shared" si="281"/>
        <v>0.19997232216994187</v>
      </c>
      <c r="K918" s="2">
        <f t="shared" si="282"/>
        <v>0.79725989482424575</v>
      </c>
      <c r="L918" s="2">
        <f t="shared" si="283"/>
        <v>0</v>
      </c>
      <c r="M918" s="2">
        <f t="shared" si="284"/>
        <v>2.7677830058123742E-3</v>
      </c>
      <c r="N918" s="1">
        <v>1445</v>
      </c>
      <c r="O918" s="1">
        <v>5761</v>
      </c>
      <c r="W918" s="1">
        <v>20</v>
      </c>
      <c r="AG918" t="str">
        <f t="shared" si="291"/>
        <v>North Reading</v>
      </c>
      <c r="AH918" t="s">
        <v>164</v>
      </c>
      <c r="AI918">
        <v>6</v>
      </c>
      <c r="AK918" s="99">
        <v>25</v>
      </c>
      <c r="AL918" s="97">
        <v>17</v>
      </c>
      <c r="AM918" s="97">
        <v>170</v>
      </c>
      <c r="AN918" s="96">
        <v>48955</v>
      </c>
      <c r="AO918" s="96">
        <f t="shared" si="293"/>
        <v>25017</v>
      </c>
      <c r="AP918" t="s">
        <v>1274</v>
      </c>
      <c r="AQ918">
        <f t="shared" si="292"/>
        <v>2548955</v>
      </c>
    </row>
    <row r="919" spans="1:43" hidden="1" outlineLevel="1" x14ac:dyDescent="0.2">
      <c r="A919" s="62" t="s">
        <v>1667</v>
      </c>
      <c r="B919" s="9" t="s">
        <v>1961</v>
      </c>
      <c r="C919" s="1">
        <f t="shared" si="290"/>
        <v>14958</v>
      </c>
      <c r="D919" s="7">
        <f t="shared" si="285"/>
        <v>1</v>
      </c>
      <c r="E919" s="7">
        <f t="shared" si="286"/>
        <v>2</v>
      </c>
      <c r="F919" s="7">
        <f t="shared" si="287"/>
        <v>0</v>
      </c>
      <c r="G919" s="1">
        <f t="shared" si="288"/>
        <v>4497</v>
      </c>
      <c r="H919" s="2">
        <f t="shared" si="289"/>
        <v>0.30064179703168875</v>
      </c>
      <c r="I919" s="8"/>
      <c r="J919" s="2">
        <f t="shared" si="281"/>
        <v>0.64988634844230508</v>
      </c>
      <c r="K919" s="2">
        <f t="shared" si="282"/>
        <v>0.34924455141061639</v>
      </c>
      <c r="L919" s="2">
        <f t="shared" si="283"/>
        <v>0</v>
      </c>
      <c r="M919" s="2">
        <f t="shared" si="284"/>
        <v>8.6910014707852756E-4</v>
      </c>
      <c r="N919" s="1">
        <v>9721</v>
      </c>
      <c r="O919" s="1">
        <v>5224</v>
      </c>
      <c r="W919" s="1">
        <v>13</v>
      </c>
      <c r="AG919" t="str">
        <f t="shared" si="291"/>
        <v>Northampton</v>
      </c>
      <c r="AH919" t="s">
        <v>1386</v>
      </c>
      <c r="AI919">
        <v>2</v>
      </c>
      <c r="AK919" s="99">
        <v>25</v>
      </c>
      <c r="AL919" s="97">
        <v>15</v>
      </c>
      <c r="AM919" s="97">
        <v>60</v>
      </c>
      <c r="AN919" s="96">
        <v>46330</v>
      </c>
      <c r="AO919" s="96">
        <f t="shared" si="293"/>
        <v>25015</v>
      </c>
      <c r="AP919" t="s">
        <v>931</v>
      </c>
      <c r="AQ919">
        <f t="shared" si="292"/>
        <v>2546330</v>
      </c>
    </row>
    <row r="920" spans="1:43" hidden="1" outlineLevel="1" x14ac:dyDescent="0.2">
      <c r="A920" s="62" t="s">
        <v>439</v>
      </c>
      <c r="B920" s="9" t="s">
        <v>1961</v>
      </c>
      <c r="C920" s="1">
        <f t="shared" si="290"/>
        <v>7580</v>
      </c>
      <c r="D920" s="7">
        <f t="shared" si="285"/>
        <v>2</v>
      </c>
      <c r="E920" s="7">
        <f t="shared" si="286"/>
        <v>1</v>
      </c>
      <c r="F920" s="7">
        <f t="shared" si="287"/>
        <v>0</v>
      </c>
      <c r="G920" s="1">
        <f t="shared" si="288"/>
        <v>3729</v>
      </c>
      <c r="H920" s="2">
        <f t="shared" si="289"/>
        <v>0.49195250659630607</v>
      </c>
      <c r="I920" s="8"/>
      <c r="J920" s="2">
        <f t="shared" si="281"/>
        <v>0.25237467018469656</v>
      </c>
      <c r="K920" s="2">
        <f t="shared" si="282"/>
        <v>0.74432717678100269</v>
      </c>
      <c r="L920" s="2">
        <f t="shared" si="283"/>
        <v>0</v>
      </c>
      <c r="M920" s="2">
        <f t="shared" si="284"/>
        <v>3.2981530343008103E-3</v>
      </c>
      <c r="N920" s="1">
        <v>1913</v>
      </c>
      <c r="O920" s="1">
        <v>5642</v>
      </c>
      <c r="W920" s="1">
        <v>25</v>
      </c>
      <c r="AG920" t="str">
        <f t="shared" si="291"/>
        <v>Northborough</v>
      </c>
      <c r="AH920" s="9" t="s">
        <v>1874</v>
      </c>
      <c r="AI920">
        <v>2</v>
      </c>
      <c r="AK920" s="99">
        <v>25</v>
      </c>
      <c r="AL920" s="97">
        <v>27</v>
      </c>
      <c r="AM920" s="97">
        <v>160</v>
      </c>
      <c r="AN920" s="96">
        <v>46820</v>
      </c>
      <c r="AO920" s="96">
        <f t="shared" si="293"/>
        <v>25027</v>
      </c>
      <c r="AP920" t="s">
        <v>1274</v>
      </c>
      <c r="AQ920">
        <f t="shared" si="292"/>
        <v>2546820</v>
      </c>
    </row>
    <row r="921" spans="1:43" hidden="1" outlineLevel="1" x14ac:dyDescent="0.2">
      <c r="A921" s="62" t="s">
        <v>2497</v>
      </c>
      <c r="B921" s="9" t="s">
        <v>1961</v>
      </c>
      <c r="C921" s="1">
        <f t="shared" si="290"/>
        <v>6858</v>
      </c>
      <c r="D921" s="7">
        <f t="shared" si="285"/>
        <v>2</v>
      </c>
      <c r="E921" s="7">
        <f t="shared" si="286"/>
        <v>1</v>
      </c>
      <c r="F921" s="7">
        <f t="shared" si="287"/>
        <v>0</v>
      </c>
      <c r="G921" s="1">
        <f t="shared" si="288"/>
        <v>4542</v>
      </c>
      <c r="H921" s="2">
        <f t="shared" si="289"/>
        <v>0.66229221347331579</v>
      </c>
      <c r="I921" s="8"/>
      <c r="J921" s="2">
        <f t="shared" si="281"/>
        <v>0.16812481773111695</v>
      </c>
      <c r="K921" s="2">
        <f t="shared" si="282"/>
        <v>0.83041703120443278</v>
      </c>
      <c r="L921" s="2">
        <f t="shared" si="283"/>
        <v>0</v>
      </c>
      <c r="M921" s="2">
        <f t="shared" si="284"/>
        <v>1.4581510644502416E-3</v>
      </c>
      <c r="N921" s="1">
        <v>1153</v>
      </c>
      <c r="O921" s="1">
        <v>5695</v>
      </c>
      <c r="W921" s="1">
        <v>10</v>
      </c>
      <c r="AG921" t="str">
        <f t="shared" si="291"/>
        <v>Northbridge</v>
      </c>
      <c r="AH921" s="9" t="s">
        <v>1874</v>
      </c>
      <c r="AI921">
        <v>2</v>
      </c>
      <c r="AK921" s="99">
        <v>25</v>
      </c>
      <c r="AL921" s="97">
        <v>27</v>
      </c>
      <c r="AM921" s="97">
        <v>165</v>
      </c>
      <c r="AN921" s="96">
        <v>46925</v>
      </c>
      <c r="AO921" s="96">
        <f t="shared" si="293"/>
        <v>25027</v>
      </c>
      <c r="AP921" t="s">
        <v>1274</v>
      </c>
      <c r="AQ921">
        <f t="shared" si="292"/>
        <v>2546925</v>
      </c>
    </row>
    <row r="922" spans="1:43" hidden="1" outlineLevel="1" x14ac:dyDescent="0.2">
      <c r="A922" s="62" t="s">
        <v>2499</v>
      </c>
      <c r="B922" s="9" t="s">
        <v>1961</v>
      </c>
      <c r="C922" s="1">
        <f t="shared" si="290"/>
        <v>1487</v>
      </c>
      <c r="D922" s="7">
        <f t="shared" si="285"/>
        <v>2</v>
      </c>
      <c r="E922" s="7">
        <f t="shared" si="286"/>
        <v>1</v>
      </c>
      <c r="F922" s="7">
        <f t="shared" si="287"/>
        <v>0</v>
      </c>
      <c r="G922" s="1">
        <f t="shared" si="288"/>
        <v>354</v>
      </c>
      <c r="H922" s="2">
        <f t="shared" si="289"/>
        <v>0.23806321452589105</v>
      </c>
      <c r="I922" s="8"/>
      <c r="J922" s="2">
        <f t="shared" si="281"/>
        <v>0.37995965030262274</v>
      </c>
      <c r="K922" s="2">
        <f t="shared" si="282"/>
        <v>0.61802286482851376</v>
      </c>
      <c r="L922" s="2">
        <f t="shared" si="283"/>
        <v>0</v>
      </c>
      <c r="M922" s="2">
        <f t="shared" si="284"/>
        <v>2.0174848688634395E-3</v>
      </c>
      <c r="N922" s="1">
        <v>565</v>
      </c>
      <c r="O922" s="1">
        <v>919</v>
      </c>
      <c r="W922" s="1">
        <v>3</v>
      </c>
      <c r="AG922" t="str">
        <f t="shared" si="291"/>
        <v>Northfield</v>
      </c>
      <c r="AH922" t="s">
        <v>1440</v>
      </c>
      <c r="AI922">
        <v>2</v>
      </c>
      <c r="AK922" s="99">
        <v>25</v>
      </c>
      <c r="AL922" s="97">
        <v>11</v>
      </c>
      <c r="AM922" s="97">
        <v>90</v>
      </c>
      <c r="AN922" s="96">
        <v>47835</v>
      </c>
      <c r="AO922" s="96">
        <f t="shared" si="293"/>
        <v>25011</v>
      </c>
      <c r="AP922" t="s">
        <v>1274</v>
      </c>
      <c r="AQ922">
        <f t="shared" si="292"/>
        <v>2547835</v>
      </c>
    </row>
    <row r="923" spans="1:43" hidden="1" outlineLevel="1" x14ac:dyDescent="0.2">
      <c r="A923" s="62" t="s">
        <v>641</v>
      </c>
      <c r="B923" s="9" t="s">
        <v>1961</v>
      </c>
      <c r="C923" s="1">
        <f t="shared" si="290"/>
        <v>7653</v>
      </c>
      <c r="D923" s="7">
        <f t="shared" si="285"/>
        <v>2</v>
      </c>
      <c r="E923" s="7">
        <f t="shared" si="286"/>
        <v>1</v>
      </c>
      <c r="F923" s="7">
        <f t="shared" si="287"/>
        <v>0</v>
      </c>
      <c r="G923" s="1">
        <f t="shared" si="288"/>
        <v>4024</v>
      </c>
      <c r="H923" s="2">
        <f t="shared" si="289"/>
        <v>0.52580687312165164</v>
      </c>
      <c r="I923" s="8"/>
      <c r="J923" s="2">
        <f t="shared" si="281"/>
        <v>0.2353325493270613</v>
      </c>
      <c r="K923" s="2">
        <f t="shared" si="282"/>
        <v>0.76113942244871291</v>
      </c>
      <c r="L923" s="2">
        <f t="shared" si="283"/>
        <v>0</v>
      </c>
      <c r="M923" s="2">
        <f t="shared" si="284"/>
        <v>3.528028224225821E-3</v>
      </c>
      <c r="N923" s="1">
        <v>1801</v>
      </c>
      <c r="O923" s="1">
        <v>5825</v>
      </c>
      <c r="W923" s="1">
        <v>27</v>
      </c>
      <c r="AG923" t="str">
        <f t="shared" si="291"/>
        <v>Norton</v>
      </c>
      <c r="AH923" t="s">
        <v>1827</v>
      </c>
      <c r="AI923">
        <v>4</v>
      </c>
      <c r="AK923" s="99">
        <v>25</v>
      </c>
      <c r="AL923" s="97">
        <v>5</v>
      </c>
      <c r="AM923" s="97">
        <v>65</v>
      </c>
      <c r="AN923" s="96">
        <v>49970</v>
      </c>
      <c r="AO923" s="96">
        <f t="shared" si="293"/>
        <v>25005</v>
      </c>
      <c r="AP923" t="s">
        <v>1274</v>
      </c>
      <c r="AQ923">
        <f t="shared" si="292"/>
        <v>2549970</v>
      </c>
    </row>
    <row r="924" spans="1:43" hidden="1" outlineLevel="1" x14ac:dyDescent="0.2">
      <c r="A924" s="62" t="s">
        <v>2146</v>
      </c>
      <c r="B924" s="9" t="s">
        <v>1961</v>
      </c>
      <c r="C924" s="1">
        <f t="shared" si="290"/>
        <v>5712</v>
      </c>
      <c r="D924" s="7">
        <f t="shared" si="285"/>
        <v>2</v>
      </c>
      <c r="E924" s="7">
        <f t="shared" si="286"/>
        <v>1</v>
      </c>
      <c r="F924" s="7">
        <f t="shared" si="287"/>
        <v>0</v>
      </c>
      <c r="G924" s="1">
        <f t="shared" si="288"/>
        <v>3380</v>
      </c>
      <c r="H924" s="2">
        <f t="shared" si="289"/>
        <v>0.59173669467787116</v>
      </c>
      <c r="I924" s="8"/>
      <c r="J924" s="2">
        <f t="shared" si="281"/>
        <v>0.20203081232492998</v>
      </c>
      <c r="K924" s="2">
        <f t="shared" si="282"/>
        <v>0.79376750700280108</v>
      </c>
      <c r="L924" s="2">
        <f t="shared" si="283"/>
        <v>0</v>
      </c>
      <c r="M924" s="2">
        <f t="shared" si="284"/>
        <v>4.2016806722690037E-3</v>
      </c>
      <c r="N924" s="1">
        <v>1154</v>
      </c>
      <c r="O924" s="1">
        <v>4534</v>
      </c>
      <c r="W924" s="1">
        <v>24</v>
      </c>
      <c r="AG924" t="str">
        <f t="shared" si="291"/>
        <v>Norwell</v>
      </c>
      <c r="AH924" t="s">
        <v>837</v>
      </c>
      <c r="AI924">
        <v>9</v>
      </c>
      <c r="AK924" s="99">
        <v>25</v>
      </c>
      <c r="AL924" s="97">
        <v>23</v>
      </c>
      <c r="AM924" s="97">
        <v>90</v>
      </c>
      <c r="AN924" s="96">
        <v>50145</v>
      </c>
      <c r="AO924" s="96">
        <f t="shared" si="293"/>
        <v>25023</v>
      </c>
      <c r="AP924" t="s">
        <v>1274</v>
      </c>
      <c r="AQ924">
        <f t="shared" si="292"/>
        <v>2550145</v>
      </c>
    </row>
    <row r="925" spans="1:43" hidden="1" outlineLevel="1" x14ac:dyDescent="0.2">
      <c r="A925" s="62" t="s">
        <v>2309</v>
      </c>
      <c r="B925" s="9" t="s">
        <v>1961</v>
      </c>
      <c r="C925" s="1">
        <f t="shared" si="290"/>
        <v>12727</v>
      </c>
      <c r="D925" s="7">
        <f t="shared" si="285"/>
        <v>2</v>
      </c>
      <c r="E925" s="7">
        <f t="shared" si="286"/>
        <v>1</v>
      </c>
      <c r="F925" s="7">
        <f t="shared" si="287"/>
        <v>0</v>
      </c>
      <c r="G925" s="1">
        <f t="shared" si="288"/>
        <v>5430</v>
      </c>
      <c r="H925" s="2">
        <f t="shared" si="289"/>
        <v>0.42665199968570755</v>
      </c>
      <c r="I925" s="8"/>
      <c r="J925" s="2">
        <f t="shared" si="281"/>
        <v>0.28419894712029542</v>
      </c>
      <c r="K925" s="2">
        <f t="shared" si="282"/>
        <v>0.71085094680600303</v>
      </c>
      <c r="L925" s="2">
        <f t="shared" si="283"/>
        <v>0</v>
      </c>
      <c r="M925" s="2">
        <f t="shared" si="284"/>
        <v>4.950106073701499E-3</v>
      </c>
      <c r="N925" s="1">
        <v>3617</v>
      </c>
      <c r="O925" s="1">
        <v>9047</v>
      </c>
      <c r="W925" s="1">
        <v>63</v>
      </c>
      <c r="AG925" t="str">
        <f t="shared" si="291"/>
        <v>Norwood</v>
      </c>
      <c r="AH925" t="s">
        <v>1044</v>
      </c>
      <c r="AI925">
        <v>8</v>
      </c>
      <c r="AK925" s="99">
        <v>25</v>
      </c>
      <c r="AL925" s="97">
        <v>21</v>
      </c>
      <c r="AM925" s="97">
        <v>90</v>
      </c>
      <c r="AN925" s="96">
        <v>50250</v>
      </c>
      <c r="AO925" s="96">
        <f t="shared" si="293"/>
        <v>25021</v>
      </c>
      <c r="AP925" t="s">
        <v>1274</v>
      </c>
      <c r="AQ925">
        <f t="shared" si="292"/>
        <v>2550250</v>
      </c>
    </row>
    <row r="926" spans="1:43" hidden="1" outlineLevel="1" x14ac:dyDescent="0.2">
      <c r="A926" s="62" t="s">
        <v>1594</v>
      </c>
      <c r="B926" s="9" t="s">
        <v>1961</v>
      </c>
      <c r="C926" s="1">
        <f t="shared" si="290"/>
        <v>2512</v>
      </c>
      <c r="D926" s="7">
        <f t="shared" si="285"/>
        <v>2</v>
      </c>
      <c r="E926" s="7">
        <f t="shared" si="286"/>
        <v>1</v>
      </c>
      <c r="F926" s="7">
        <f t="shared" si="287"/>
        <v>0</v>
      </c>
      <c r="G926" s="1">
        <f t="shared" si="288"/>
        <v>474</v>
      </c>
      <c r="H926" s="2">
        <f t="shared" si="289"/>
        <v>0.18869426751592358</v>
      </c>
      <c r="I926" s="8"/>
      <c r="J926" s="2">
        <f t="shared" si="281"/>
        <v>0.40565286624203822</v>
      </c>
      <c r="K926" s="2">
        <f t="shared" si="282"/>
        <v>0.59434713375796178</v>
      </c>
      <c r="L926" s="2">
        <f t="shared" si="283"/>
        <v>0</v>
      </c>
      <c r="M926" s="2">
        <f t="shared" si="284"/>
        <v>0</v>
      </c>
      <c r="N926" s="1">
        <v>1019</v>
      </c>
      <c r="O926" s="1">
        <v>1493</v>
      </c>
      <c r="W926" s="1">
        <v>0</v>
      </c>
      <c r="AG926" t="str">
        <f t="shared" si="291"/>
        <v>Oak Bluffs</v>
      </c>
      <c r="AH926" t="s">
        <v>2557</v>
      </c>
      <c r="AI926">
        <v>9</v>
      </c>
      <c r="AK926" s="99">
        <v>25</v>
      </c>
      <c r="AL926" s="97">
        <v>7</v>
      </c>
      <c r="AM926" s="97">
        <v>25</v>
      </c>
      <c r="AN926" s="96">
        <v>50390</v>
      </c>
      <c r="AO926" s="96">
        <f t="shared" si="293"/>
        <v>25007</v>
      </c>
      <c r="AP926" t="s">
        <v>1274</v>
      </c>
      <c r="AQ926">
        <f t="shared" si="292"/>
        <v>2550390</v>
      </c>
    </row>
    <row r="927" spans="1:43" hidden="1" outlineLevel="1" x14ac:dyDescent="0.2">
      <c r="A927" s="62" t="s">
        <v>2358</v>
      </c>
      <c r="B927" s="9" t="s">
        <v>1961</v>
      </c>
      <c r="C927" s="1">
        <f t="shared" si="290"/>
        <v>930</v>
      </c>
      <c r="D927" s="7">
        <f t="shared" si="285"/>
        <v>2</v>
      </c>
      <c r="E927" s="7">
        <f t="shared" si="286"/>
        <v>1</v>
      </c>
      <c r="F927" s="7">
        <f t="shared" si="287"/>
        <v>0</v>
      </c>
      <c r="G927" s="1">
        <f t="shared" si="288"/>
        <v>593</v>
      </c>
      <c r="H927" s="2">
        <f t="shared" si="289"/>
        <v>0.63763440860215059</v>
      </c>
      <c r="I927" s="8"/>
      <c r="J927" s="2">
        <f t="shared" si="281"/>
        <v>0.18064516129032257</v>
      </c>
      <c r="K927" s="2">
        <f t="shared" si="282"/>
        <v>0.81827956989247308</v>
      </c>
      <c r="L927" s="2">
        <f t="shared" si="283"/>
        <v>0</v>
      </c>
      <c r="M927" s="2">
        <f t="shared" si="284"/>
        <v>1.0752688172043223E-3</v>
      </c>
      <c r="N927" s="1">
        <v>168</v>
      </c>
      <c r="O927" s="1">
        <v>761</v>
      </c>
      <c r="W927" s="1">
        <v>1</v>
      </c>
      <c r="AG927" t="str">
        <f t="shared" si="291"/>
        <v>Oakham</v>
      </c>
      <c r="AH927" s="9" t="s">
        <v>1874</v>
      </c>
      <c r="AI927">
        <v>2</v>
      </c>
      <c r="AK927" s="99">
        <v>25</v>
      </c>
      <c r="AL927" s="97">
        <v>27</v>
      </c>
      <c r="AM927" s="97">
        <v>175</v>
      </c>
      <c r="AN927" s="96">
        <v>50670</v>
      </c>
      <c r="AO927" s="96">
        <f t="shared" si="293"/>
        <v>25027</v>
      </c>
      <c r="AP927" t="s">
        <v>1274</v>
      </c>
      <c r="AQ927">
        <f t="shared" si="292"/>
        <v>2550670</v>
      </c>
    </row>
    <row r="928" spans="1:43" hidden="1" outlineLevel="1" x14ac:dyDescent="0.2">
      <c r="A928" s="62" t="s">
        <v>1082</v>
      </c>
      <c r="B928" s="9" t="s">
        <v>1961</v>
      </c>
      <c r="C928" s="1">
        <f t="shared" si="290"/>
        <v>2609</v>
      </c>
      <c r="D928" s="7">
        <f t="shared" si="285"/>
        <v>2</v>
      </c>
      <c r="E928" s="7">
        <f t="shared" si="286"/>
        <v>1</v>
      </c>
      <c r="F928" s="7">
        <f t="shared" si="287"/>
        <v>0</v>
      </c>
      <c r="G928" s="1">
        <f t="shared" si="288"/>
        <v>1211</v>
      </c>
      <c r="H928" s="2">
        <f t="shared" si="289"/>
        <v>0.46416251437332312</v>
      </c>
      <c r="I928" s="8"/>
      <c r="J928" s="2">
        <f t="shared" si="281"/>
        <v>0.26791874281333844</v>
      </c>
      <c r="K928" s="2">
        <f t="shared" si="282"/>
        <v>0.7320812571866615</v>
      </c>
      <c r="L928" s="2">
        <f t="shared" si="283"/>
        <v>0</v>
      </c>
      <c r="M928" s="2">
        <f t="shared" si="284"/>
        <v>0</v>
      </c>
      <c r="N928" s="1">
        <v>699</v>
      </c>
      <c r="O928" s="1">
        <v>1910</v>
      </c>
      <c r="W928" s="1">
        <v>0</v>
      </c>
      <c r="AG928" t="str">
        <f t="shared" si="291"/>
        <v>Orange</v>
      </c>
      <c r="AH928" t="s">
        <v>1440</v>
      </c>
      <c r="AI928">
        <v>2</v>
      </c>
      <c r="AK928" s="99">
        <v>25</v>
      </c>
      <c r="AL928" s="97">
        <v>11</v>
      </c>
      <c r="AM928" s="97">
        <v>95</v>
      </c>
      <c r="AN928" s="96">
        <v>51265</v>
      </c>
      <c r="AO928" s="96">
        <f t="shared" si="293"/>
        <v>25011</v>
      </c>
      <c r="AP928" t="s">
        <v>1274</v>
      </c>
      <c r="AQ928">
        <f t="shared" si="292"/>
        <v>2551265</v>
      </c>
    </row>
    <row r="929" spans="1:43" hidden="1" outlineLevel="1" x14ac:dyDescent="0.2">
      <c r="A929" s="62" t="s">
        <v>430</v>
      </c>
      <c r="B929" s="9" t="s">
        <v>1961</v>
      </c>
      <c r="C929" s="1">
        <f t="shared" si="290"/>
        <v>4013</v>
      </c>
      <c r="D929" s="7">
        <f t="shared" si="285"/>
        <v>2</v>
      </c>
      <c r="E929" s="7">
        <f t="shared" si="286"/>
        <v>1</v>
      </c>
      <c r="F929" s="7">
        <f t="shared" si="287"/>
        <v>0</v>
      </c>
      <c r="G929" s="1">
        <f t="shared" si="288"/>
        <v>1692</v>
      </c>
      <c r="H929" s="2">
        <f t="shared" si="289"/>
        <v>0.42162970346374284</v>
      </c>
      <c r="I929" s="8"/>
      <c r="J929" s="2">
        <f t="shared" si="281"/>
        <v>0.28881136307002242</v>
      </c>
      <c r="K929" s="2">
        <f t="shared" si="282"/>
        <v>0.71044106653376526</v>
      </c>
      <c r="L929" s="2">
        <f t="shared" si="283"/>
        <v>0</v>
      </c>
      <c r="M929" s="2">
        <f t="shared" si="284"/>
        <v>7.4757039621231591E-4</v>
      </c>
      <c r="N929" s="1">
        <v>1159</v>
      </c>
      <c r="O929" s="1">
        <v>2851</v>
      </c>
      <c r="W929" s="1">
        <v>3</v>
      </c>
      <c r="AG929" t="str">
        <f t="shared" si="291"/>
        <v>Orleans</v>
      </c>
      <c r="AH929" t="s">
        <v>19</v>
      </c>
      <c r="AI929">
        <v>9</v>
      </c>
      <c r="AK929" s="99">
        <v>25</v>
      </c>
      <c r="AL929" s="97">
        <v>1</v>
      </c>
      <c r="AM929" s="97">
        <v>50</v>
      </c>
      <c r="AN929" s="96">
        <v>51440</v>
      </c>
      <c r="AO929" s="96">
        <f t="shared" si="293"/>
        <v>25001</v>
      </c>
      <c r="AP929" t="s">
        <v>1274</v>
      </c>
      <c r="AQ929">
        <f t="shared" si="292"/>
        <v>2551440</v>
      </c>
    </row>
    <row r="930" spans="1:43" hidden="1" outlineLevel="1" x14ac:dyDescent="0.2">
      <c r="A930" s="62" t="s">
        <v>2299</v>
      </c>
      <c r="B930" s="9" t="s">
        <v>1961</v>
      </c>
      <c r="C930" s="1">
        <f t="shared" si="290"/>
        <v>723</v>
      </c>
      <c r="D930" s="7">
        <f t="shared" si="285"/>
        <v>2</v>
      </c>
      <c r="E930" s="7">
        <f t="shared" si="286"/>
        <v>1</v>
      </c>
      <c r="F930" s="7">
        <f t="shared" si="287"/>
        <v>0</v>
      </c>
      <c r="G930" s="1">
        <f t="shared" si="288"/>
        <v>179</v>
      </c>
      <c r="H930" s="2">
        <f t="shared" si="289"/>
        <v>0.24757952973720609</v>
      </c>
      <c r="I930" s="8"/>
      <c r="J930" s="2">
        <f t="shared" si="281"/>
        <v>0.37482710926694329</v>
      </c>
      <c r="K930" s="2">
        <f t="shared" si="282"/>
        <v>0.62240663900414939</v>
      </c>
      <c r="L930" s="2">
        <f t="shared" si="283"/>
        <v>0</v>
      </c>
      <c r="M930" s="2">
        <f t="shared" si="284"/>
        <v>2.7662517289073207E-3</v>
      </c>
      <c r="N930" s="1">
        <v>271</v>
      </c>
      <c r="O930" s="1">
        <v>450</v>
      </c>
      <c r="W930" s="1">
        <v>2</v>
      </c>
      <c r="AG930" t="str">
        <f t="shared" si="291"/>
        <v>Otis</v>
      </c>
      <c r="AH930" t="s">
        <v>12</v>
      </c>
      <c r="AI930">
        <v>1</v>
      </c>
      <c r="AK930" s="99">
        <v>25</v>
      </c>
      <c r="AL930" s="97">
        <v>3</v>
      </c>
      <c r="AM930" s="97">
        <v>100</v>
      </c>
      <c r="AN930" s="96">
        <v>51580</v>
      </c>
      <c r="AO930" s="96">
        <f t="shared" si="293"/>
        <v>25003</v>
      </c>
      <c r="AP930" t="s">
        <v>1274</v>
      </c>
      <c r="AQ930">
        <f t="shared" si="292"/>
        <v>2551580</v>
      </c>
    </row>
    <row r="931" spans="1:43" hidden="1" outlineLevel="1" x14ac:dyDescent="0.2">
      <c r="A931" s="62" t="s">
        <v>976</v>
      </c>
      <c r="B931" s="9" t="s">
        <v>1961</v>
      </c>
      <c r="C931" s="1">
        <f t="shared" si="290"/>
        <v>5399</v>
      </c>
      <c r="D931" s="7">
        <f t="shared" si="285"/>
        <v>2</v>
      </c>
      <c r="E931" s="7">
        <f t="shared" si="286"/>
        <v>1</v>
      </c>
      <c r="F931" s="7">
        <f t="shared" si="287"/>
        <v>0</v>
      </c>
      <c r="G931" s="1">
        <f t="shared" si="288"/>
        <v>3302</v>
      </c>
      <c r="H931" s="2">
        <f t="shared" si="289"/>
        <v>0.61159473976662349</v>
      </c>
      <c r="I931" s="8"/>
      <c r="J931" s="2">
        <f t="shared" si="281"/>
        <v>0.19225782552324505</v>
      </c>
      <c r="K931" s="2">
        <f t="shared" si="282"/>
        <v>0.80385256528986848</v>
      </c>
      <c r="L931" s="2">
        <f t="shared" si="283"/>
        <v>0</v>
      </c>
      <c r="M931" s="2">
        <f t="shared" si="284"/>
        <v>3.8896091868865224E-3</v>
      </c>
      <c r="N931" s="1">
        <v>1038</v>
      </c>
      <c r="O931" s="1">
        <v>4340</v>
      </c>
      <c r="W931" s="1">
        <v>21</v>
      </c>
      <c r="AG931" t="str">
        <f t="shared" si="291"/>
        <v>Oxford</v>
      </c>
      <c r="AH931" s="9" t="s">
        <v>1874</v>
      </c>
      <c r="AI931">
        <v>2</v>
      </c>
      <c r="AK931" s="99">
        <v>25</v>
      </c>
      <c r="AL931" s="97">
        <v>27</v>
      </c>
      <c r="AM931" s="97">
        <v>180</v>
      </c>
      <c r="AN931" s="96">
        <v>51825</v>
      </c>
      <c r="AO931" s="96">
        <f t="shared" si="293"/>
        <v>25027</v>
      </c>
      <c r="AP931" t="s">
        <v>1274</v>
      </c>
      <c r="AQ931">
        <f t="shared" si="292"/>
        <v>2551825</v>
      </c>
    </row>
    <row r="932" spans="1:43" hidden="1" outlineLevel="1" x14ac:dyDescent="0.2">
      <c r="A932" s="62" t="s">
        <v>2530</v>
      </c>
      <c r="B932" s="9" t="s">
        <v>1961</v>
      </c>
      <c r="C932" s="1">
        <f t="shared" si="290"/>
        <v>4561</v>
      </c>
      <c r="D932" s="7">
        <f t="shared" si="285"/>
        <v>2</v>
      </c>
      <c r="E932" s="7">
        <f t="shared" si="286"/>
        <v>1</v>
      </c>
      <c r="F932" s="7">
        <f t="shared" si="287"/>
        <v>0</v>
      </c>
      <c r="G932" s="1">
        <f t="shared" si="288"/>
        <v>2584</v>
      </c>
      <c r="H932" s="2">
        <f t="shared" si="289"/>
        <v>0.56654242490681872</v>
      </c>
      <c r="I932" s="8"/>
      <c r="J932" s="2">
        <f t="shared" si="281"/>
        <v>0.21420741065555798</v>
      </c>
      <c r="K932" s="2">
        <f t="shared" si="282"/>
        <v>0.78074983556237665</v>
      </c>
      <c r="L932" s="2">
        <f t="shared" si="283"/>
        <v>0</v>
      </c>
      <c r="M932" s="2">
        <f t="shared" si="284"/>
        <v>5.0427537820653123E-3</v>
      </c>
      <c r="N932" s="1">
        <v>977</v>
      </c>
      <c r="O932" s="1">
        <v>3561</v>
      </c>
      <c r="W932" s="1">
        <v>23</v>
      </c>
      <c r="AG932" t="str">
        <f t="shared" si="291"/>
        <v>Palmer</v>
      </c>
      <c r="AH932" t="s">
        <v>2120</v>
      </c>
      <c r="AK932" s="99">
        <v>25</v>
      </c>
      <c r="AL932" s="97">
        <v>13</v>
      </c>
      <c r="AM932" s="97">
        <v>75</v>
      </c>
      <c r="AN932" s="96">
        <v>52105</v>
      </c>
      <c r="AO932" s="96">
        <f t="shared" si="293"/>
        <v>25013</v>
      </c>
      <c r="AP932" t="s">
        <v>1274</v>
      </c>
      <c r="AQ932">
        <f t="shared" si="292"/>
        <v>2552105</v>
      </c>
    </row>
    <row r="933" spans="1:43" hidden="1" outlineLevel="1" x14ac:dyDescent="0.2">
      <c r="A933" s="62" t="s">
        <v>101</v>
      </c>
      <c r="B933" s="9" t="s">
        <v>1961</v>
      </c>
      <c r="C933" s="1">
        <f t="shared" si="290"/>
        <v>2264</v>
      </c>
      <c r="D933" s="7">
        <f t="shared" si="285"/>
        <v>2</v>
      </c>
      <c r="E933" s="7">
        <f t="shared" si="286"/>
        <v>1</v>
      </c>
      <c r="F933" s="7">
        <f t="shared" si="287"/>
        <v>0</v>
      </c>
      <c r="G933" s="1">
        <f t="shared" si="288"/>
        <v>1238</v>
      </c>
      <c r="H933" s="2">
        <f t="shared" si="289"/>
        <v>0.54681978798586572</v>
      </c>
      <c r="I933" s="8"/>
      <c r="J933" s="2">
        <f t="shared" si="281"/>
        <v>0.22482332155477031</v>
      </c>
      <c r="K933" s="2">
        <f t="shared" si="282"/>
        <v>0.77164310954063609</v>
      </c>
      <c r="L933" s="2">
        <f t="shared" si="283"/>
        <v>0</v>
      </c>
      <c r="M933" s="2">
        <f t="shared" si="284"/>
        <v>3.5335689045935537E-3</v>
      </c>
      <c r="N933" s="1">
        <v>509</v>
      </c>
      <c r="O933" s="1">
        <v>1747</v>
      </c>
      <c r="W933" s="1">
        <v>8</v>
      </c>
      <c r="AG933" t="str">
        <f t="shared" si="291"/>
        <v>Paxton</v>
      </c>
      <c r="AH933" s="9" t="s">
        <v>1874</v>
      </c>
      <c r="AI933">
        <v>2</v>
      </c>
      <c r="AK933" s="99">
        <v>25</v>
      </c>
      <c r="AL933" s="97">
        <v>27</v>
      </c>
      <c r="AM933" s="97">
        <v>185</v>
      </c>
      <c r="AN933" s="96">
        <v>52420</v>
      </c>
      <c r="AO933" s="96">
        <f t="shared" si="293"/>
        <v>25027</v>
      </c>
      <c r="AP933" t="s">
        <v>1274</v>
      </c>
      <c r="AQ933">
        <f t="shared" si="292"/>
        <v>2552420</v>
      </c>
    </row>
    <row r="934" spans="1:43" hidden="1" outlineLevel="1" x14ac:dyDescent="0.2">
      <c r="A934" s="62" t="s">
        <v>102</v>
      </c>
      <c r="B934" s="9" t="s">
        <v>1961</v>
      </c>
      <c r="C934" s="1">
        <f t="shared" si="290"/>
        <v>21839</v>
      </c>
      <c r="D934" s="7">
        <f t="shared" si="285"/>
        <v>2</v>
      </c>
      <c r="E934" s="7">
        <f t="shared" si="286"/>
        <v>1</v>
      </c>
      <c r="F934" s="7">
        <f t="shared" si="287"/>
        <v>0</v>
      </c>
      <c r="G934" s="1">
        <f t="shared" si="288"/>
        <v>11797</v>
      </c>
      <c r="H934" s="2">
        <f t="shared" si="289"/>
        <v>0.54018041119098859</v>
      </c>
      <c r="I934" s="8"/>
      <c r="J934" s="2">
        <f t="shared" si="281"/>
        <v>0.22729978478868079</v>
      </c>
      <c r="K934" s="2">
        <f t="shared" si="282"/>
        <v>0.76748019597966943</v>
      </c>
      <c r="L934" s="2">
        <f t="shared" si="283"/>
        <v>0</v>
      </c>
      <c r="M934" s="2">
        <f t="shared" si="284"/>
        <v>5.2200192316497196E-3</v>
      </c>
      <c r="N934" s="1">
        <v>4964</v>
      </c>
      <c r="O934" s="1">
        <v>16761</v>
      </c>
      <c r="W934" s="1">
        <v>114</v>
      </c>
      <c r="AG934" t="str">
        <f t="shared" si="291"/>
        <v>Peabody</v>
      </c>
      <c r="AH934" t="s">
        <v>728</v>
      </c>
      <c r="AI934">
        <v>6</v>
      </c>
      <c r="AK934" s="99">
        <v>25</v>
      </c>
      <c r="AL934" s="97">
        <v>9</v>
      </c>
      <c r="AM934" s="97">
        <v>125</v>
      </c>
      <c r="AN934" s="96">
        <v>52490</v>
      </c>
      <c r="AO934" s="96">
        <f t="shared" si="293"/>
        <v>25009</v>
      </c>
      <c r="AP934" t="s">
        <v>931</v>
      </c>
      <c r="AQ934">
        <f t="shared" si="292"/>
        <v>2552490</v>
      </c>
    </row>
    <row r="935" spans="1:43" hidden="1" outlineLevel="1" x14ac:dyDescent="0.2">
      <c r="A935" s="62" t="s">
        <v>1117</v>
      </c>
      <c r="B935" s="9" t="s">
        <v>1961</v>
      </c>
      <c r="C935" s="1">
        <f t="shared" si="290"/>
        <v>789</v>
      </c>
      <c r="D935" s="7">
        <f t="shared" si="285"/>
        <v>1</v>
      </c>
      <c r="E935" s="7">
        <f t="shared" si="286"/>
        <v>2</v>
      </c>
      <c r="F935" s="7">
        <f t="shared" si="287"/>
        <v>0</v>
      </c>
      <c r="G935" s="1">
        <f t="shared" si="288"/>
        <v>170</v>
      </c>
      <c r="H935" s="2">
        <f t="shared" si="289"/>
        <v>0.21546261089987326</v>
      </c>
      <c r="I935" s="8"/>
      <c r="J935" s="2">
        <f t="shared" si="281"/>
        <v>0.60709759188846646</v>
      </c>
      <c r="K935" s="2">
        <f t="shared" si="282"/>
        <v>0.39163498098859317</v>
      </c>
      <c r="L935" s="2">
        <f t="shared" si="283"/>
        <v>0</v>
      </c>
      <c r="M935" s="2">
        <f t="shared" si="284"/>
        <v>1.2674271229403677E-3</v>
      </c>
      <c r="N935" s="1">
        <v>479</v>
      </c>
      <c r="O935" s="1">
        <v>309</v>
      </c>
      <c r="W935" s="1">
        <v>1</v>
      </c>
      <c r="AG935" t="str">
        <f t="shared" si="291"/>
        <v>Pelham</v>
      </c>
      <c r="AH935" t="s">
        <v>1386</v>
      </c>
      <c r="AI935">
        <v>2</v>
      </c>
      <c r="AK935" s="99">
        <v>25</v>
      </c>
      <c r="AL935" s="97">
        <v>15</v>
      </c>
      <c r="AM935" s="97">
        <v>65</v>
      </c>
      <c r="AN935" s="96">
        <v>52560</v>
      </c>
      <c r="AO935" s="96">
        <f t="shared" si="293"/>
        <v>25015</v>
      </c>
      <c r="AP935" t="s">
        <v>1274</v>
      </c>
      <c r="AQ935">
        <f t="shared" si="292"/>
        <v>2552560</v>
      </c>
    </row>
    <row r="936" spans="1:43" hidden="1" outlineLevel="1" x14ac:dyDescent="0.2">
      <c r="A936" s="62" t="s">
        <v>1118</v>
      </c>
      <c r="B936" s="9" t="s">
        <v>1961</v>
      </c>
      <c r="C936" s="1">
        <f t="shared" si="290"/>
        <v>8524</v>
      </c>
      <c r="D936" s="7">
        <f t="shared" si="285"/>
        <v>2</v>
      </c>
      <c r="E936" s="7">
        <f t="shared" si="286"/>
        <v>1</v>
      </c>
      <c r="F936" s="7">
        <f t="shared" si="287"/>
        <v>0</v>
      </c>
      <c r="G936" s="1">
        <f t="shared" si="288"/>
        <v>4946</v>
      </c>
      <c r="H936" s="2">
        <f t="shared" si="289"/>
        <v>0.58024401689347727</v>
      </c>
      <c r="I936" s="8"/>
      <c r="J936" s="2">
        <f t="shared" si="281"/>
        <v>0.20647583294228061</v>
      </c>
      <c r="K936" s="2">
        <f t="shared" si="282"/>
        <v>0.78671984983575782</v>
      </c>
      <c r="L936" s="2">
        <f t="shared" si="283"/>
        <v>0</v>
      </c>
      <c r="M936" s="2">
        <f t="shared" si="284"/>
        <v>6.8043172219615089E-3</v>
      </c>
      <c r="N936" s="1">
        <v>1760</v>
      </c>
      <c r="O936" s="1">
        <v>6706</v>
      </c>
      <c r="W936" s="1">
        <v>58</v>
      </c>
      <c r="AG936" t="str">
        <f t="shared" si="291"/>
        <v>Pembroke</v>
      </c>
      <c r="AH936" t="s">
        <v>837</v>
      </c>
      <c r="AI936">
        <v>9</v>
      </c>
      <c r="AK936" s="99">
        <v>25</v>
      </c>
      <c r="AL936" s="97">
        <v>23</v>
      </c>
      <c r="AM936" s="97">
        <v>95</v>
      </c>
      <c r="AN936" s="96">
        <v>52630</v>
      </c>
      <c r="AO936" s="96">
        <f t="shared" si="293"/>
        <v>25023</v>
      </c>
      <c r="AP936" t="s">
        <v>1274</v>
      </c>
      <c r="AQ936">
        <f t="shared" si="292"/>
        <v>2552630</v>
      </c>
    </row>
    <row r="937" spans="1:43" hidden="1" outlineLevel="1" x14ac:dyDescent="0.2">
      <c r="A937" s="62" t="s">
        <v>2580</v>
      </c>
      <c r="B937" s="9" t="s">
        <v>1961</v>
      </c>
      <c r="C937" s="1">
        <f t="shared" si="290"/>
        <v>5359</v>
      </c>
      <c r="D937" s="7">
        <f t="shared" si="285"/>
        <v>2</v>
      </c>
      <c r="E937" s="7">
        <f t="shared" si="286"/>
        <v>1</v>
      </c>
      <c r="F937" s="7">
        <f t="shared" si="287"/>
        <v>0</v>
      </c>
      <c r="G937" s="1">
        <f t="shared" si="288"/>
        <v>3011</v>
      </c>
      <c r="H937" s="2">
        <f t="shared" si="289"/>
        <v>0.56185855570069043</v>
      </c>
      <c r="I937" s="8"/>
      <c r="J937" s="2">
        <f t="shared" si="281"/>
        <v>0.21701810039186414</v>
      </c>
      <c r="K937" s="2">
        <f t="shared" si="282"/>
        <v>0.77887665609255463</v>
      </c>
      <c r="L937" s="2">
        <f t="shared" si="283"/>
        <v>0</v>
      </c>
      <c r="M937" s="2">
        <f t="shared" si="284"/>
        <v>4.1052435155812805E-3</v>
      </c>
      <c r="N937" s="1">
        <v>1163</v>
      </c>
      <c r="O937" s="1">
        <v>4174</v>
      </c>
      <c r="W937" s="1">
        <v>22</v>
      </c>
      <c r="AG937" t="str">
        <f t="shared" si="291"/>
        <v>Pepperell</v>
      </c>
      <c r="AH937" t="s">
        <v>164</v>
      </c>
      <c r="AI937">
        <v>3</v>
      </c>
      <c r="AK937" s="99">
        <v>25</v>
      </c>
      <c r="AL937" s="97">
        <v>17</v>
      </c>
      <c r="AM937" s="97">
        <v>175</v>
      </c>
      <c r="AN937" s="96">
        <v>52805</v>
      </c>
      <c r="AO937" s="96">
        <f t="shared" si="293"/>
        <v>25017</v>
      </c>
      <c r="AP937" t="s">
        <v>1274</v>
      </c>
      <c r="AQ937">
        <f t="shared" si="292"/>
        <v>2552805</v>
      </c>
    </row>
    <row r="938" spans="1:43" hidden="1" outlineLevel="1" x14ac:dyDescent="0.2">
      <c r="A938" s="62" t="s">
        <v>2467</v>
      </c>
      <c r="B938" s="9" t="s">
        <v>1961</v>
      </c>
      <c r="C938" s="1">
        <f t="shared" si="290"/>
        <v>417</v>
      </c>
      <c r="D938" s="7">
        <f t="shared" si="285"/>
        <v>2</v>
      </c>
      <c r="E938" s="7">
        <f t="shared" si="286"/>
        <v>1</v>
      </c>
      <c r="F938" s="7">
        <f t="shared" si="287"/>
        <v>0</v>
      </c>
      <c r="G938" s="1">
        <f t="shared" si="288"/>
        <v>113</v>
      </c>
      <c r="H938" s="2">
        <f t="shared" si="289"/>
        <v>0.27098321342925658</v>
      </c>
      <c r="I938" s="8"/>
      <c r="J938" s="2">
        <f t="shared" si="281"/>
        <v>0.36450839328537171</v>
      </c>
      <c r="K938" s="2">
        <f t="shared" si="282"/>
        <v>0.63549160671462834</v>
      </c>
      <c r="L938" s="2">
        <f t="shared" si="283"/>
        <v>0</v>
      </c>
      <c r="M938" s="2">
        <f t="shared" si="284"/>
        <v>0</v>
      </c>
      <c r="N938" s="1">
        <v>152</v>
      </c>
      <c r="O938" s="1">
        <v>265</v>
      </c>
      <c r="W938" s="1">
        <v>0</v>
      </c>
      <c r="AG938" t="str">
        <f t="shared" si="291"/>
        <v>Peru</v>
      </c>
      <c r="AH938" t="s">
        <v>12</v>
      </c>
      <c r="AI938">
        <v>1</v>
      </c>
      <c r="AK938" s="99">
        <v>25</v>
      </c>
      <c r="AL938" s="97">
        <v>3</v>
      </c>
      <c r="AM938" s="97">
        <v>105</v>
      </c>
      <c r="AN938" s="96">
        <v>53050</v>
      </c>
      <c r="AO938" s="96">
        <f t="shared" si="293"/>
        <v>25003</v>
      </c>
      <c r="AP938" t="s">
        <v>1274</v>
      </c>
      <c r="AQ938">
        <f t="shared" si="292"/>
        <v>2553050</v>
      </c>
    </row>
    <row r="939" spans="1:43" hidden="1" outlineLevel="1" x14ac:dyDescent="0.2">
      <c r="A939" s="62" t="s">
        <v>486</v>
      </c>
      <c r="B939" s="9" t="s">
        <v>1961</v>
      </c>
      <c r="C939" s="1">
        <f t="shared" si="290"/>
        <v>711</v>
      </c>
      <c r="D939" s="7">
        <f t="shared" si="285"/>
        <v>2</v>
      </c>
      <c r="E939" s="7">
        <f t="shared" si="286"/>
        <v>1</v>
      </c>
      <c r="F939" s="7">
        <f t="shared" si="287"/>
        <v>0</v>
      </c>
      <c r="G939" s="1">
        <f t="shared" si="288"/>
        <v>265</v>
      </c>
      <c r="H939" s="2">
        <f t="shared" si="289"/>
        <v>0.37271448663853729</v>
      </c>
      <c r="I939" s="8"/>
      <c r="J939" s="2">
        <f t="shared" si="281"/>
        <v>0.31364275668073138</v>
      </c>
      <c r="K939" s="2">
        <f t="shared" si="282"/>
        <v>0.68635724331926862</v>
      </c>
      <c r="L939" s="2">
        <f t="shared" si="283"/>
        <v>0</v>
      </c>
      <c r="M939" s="2">
        <f t="shared" si="284"/>
        <v>0</v>
      </c>
      <c r="N939" s="1">
        <v>223</v>
      </c>
      <c r="O939" s="1">
        <v>488</v>
      </c>
      <c r="W939" s="1">
        <v>0</v>
      </c>
      <c r="AG939" t="str">
        <f t="shared" si="291"/>
        <v>Petersham</v>
      </c>
      <c r="AH939" s="9" t="s">
        <v>1874</v>
      </c>
      <c r="AI939">
        <v>2</v>
      </c>
      <c r="AK939" s="99">
        <v>25</v>
      </c>
      <c r="AL939" s="97">
        <v>27</v>
      </c>
      <c r="AM939" s="97">
        <v>190</v>
      </c>
      <c r="AN939" s="96">
        <v>53120</v>
      </c>
      <c r="AO939" s="96">
        <f t="shared" si="293"/>
        <v>25027</v>
      </c>
      <c r="AP939" t="s">
        <v>1274</v>
      </c>
      <c r="AQ939">
        <f t="shared" si="292"/>
        <v>2553120</v>
      </c>
    </row>
    <row r="940" spans="1:43" hidden="1" outlineLevel="1" x14ac:dyDescent="0.2">
      <c r="A940" s="62" t="s">
        <v>1472</v>
      </c>
      <c r="B940" s="9" t="s">
        <v>1961</v>
      </c>
      <c r="C940" s="1">
        <f t="shared" si="290"/>
        <v>829</v>
      </c>
      <c r="D940" s="7">
        <f t="shared" si="285"/>
        <v>2</v>
      </c>
      <c r="E940" s="7">
        <f t="shared" si="286"/>
        <v>1</v>
      </c>
      <c r="F940" s="7">
        <f t="shared" si="287"/>
        <v>0</v>
      </c>
      <c r="G940" s="1">
        <f t="shared" si="288"/>
        <v>491</v>
      </c>
      <c r="H940" s="2">
        <f t="shared" si="289"/>
        <v>0.59227985524728588</v>
      </c>
      <c r="I940" s="8"/>
      <c r="J940" s="2">
        <f t="shared" si="281"/>
        <v>0.20265379975874548</v>
      </c>
      <c r="K940" s="2">
        <f t="shared" si="282"/>
        <v>0.79493365500603141</v>
      </c>
      <c r="L940" s="2">
        <f t="shared" si="283"/>
        <v>0</v>
      </c>
      <c r="M940" s="2">
        <f t="shared" si="284"/>
        <v>2.4125452352231624E-3</v>
      </c>
      <c r="N940" s="1">
        <v>168</v>
      </c>
      <c r="O940" s="1">
        <v>659</v>
      </c>
      <c r="W940" s="1">
        <v>2</v>
      </c>
      <c r="AG940" t="str">
        <f t="shared" si="291"/>
        <v>Phillipston</v>
      </c>
      <c r="AH940" s="9" t="s">
        <v>1874</v>
      </c>
      <c r="AI940">
        <v>2</v>
      </c>
      <c r="AK940" s="99">
        <v>25</v>
      </c>
      <c r="AL940" s="97">
        <v>27</v>
      </c>
      <c r="AM940" s="97">
        <v>195</v>
      </c>
      <c r="AN940" s="96">
        <v>53225</v>
      </c>
      <c r="AO940" s="96">
        <f t="shared" si="293"/>
        <v>25027</v>
      </c>
      <c r="AP940" t="s">
        <v>1274</v>
      </c>
      <c r="AQ940">
        <f t="shared" si="292"/>
        <v>2553225</v>
      </c>
    </row>
    <row r="941" spans="1:43" hidden="1" outlineLevel="1" x14ac:dyDescent="0.2">
      <c r="A941" s="62" t="s">
        <v>2551</v>
      </c>
      <c r="B941" s="9" t="s">
        <v>1961</v>
      </c>
      <c r="C941" s="1">
        <f t="shared" si="290"/>
        <v>16289</v>
      </c>
      <c r="D941" s="7">
        <f t="shared" si="285"/>
        <v>2</v>
      </c>
      <c r="E941" s="7">
        <f t="shared" si="286"/>
        <v>1</v>
      </c>
      <c r="F941" s="7">
        <f t="shared" si="287"/>
        <v>0</v>
      </c>
      <c r="G941" s="1">
        <f t="shared" si="288"/>
        <v>1238</v>
      </c>
      <c r="H941" s="2">
        <f t="shared" si="289"/>
        <v>7.6002210080422378E-2</v>
      </c>
      <c r="I941" s="8"/>
      <c r="J941" s="2">
        <f t="shared" si="281"/>
        <v>0.46147707041561792</v>
      </c>
      <c r="K941" s="2">
        <f t="shared" si="282"/>
        <v>0.53747928049604032</v>
      </c>
      <c r="L941" s="2">
        <f t="shared" si="283"/>
        <v>0</v>
      </c>
      <c r="M941" s="2">
        <f t="shared" si="284"/>
        <v>1.0436490883417582E-3</v>
      </c>
      <c r="N941" s="1">
        <v>7517</v>
      </c>
      <c r="O941" s="1">
        <v>8755</v>
      </c>
      <c r="W941" s="1">
        <v>17</v>
      </c>
      <c r="AG941" t="str">
        <f t="shared" si="291"/>
        <v>Pittsfield</v>
      </c>
      <c r="AH941" t="s">
        <v>12</v>
      </c>
      <c r="AI941">
        <v>1</v>
      </c>
      <c r="AK941" s="99">
        <v>25</v>
      </c>
      <c r="AL941" s="97">
        <v>3</v>
      </c>
      <c r="AM941" s="97">
        <v>110</v>
      </c>
      <c r="AN941" s="96">
        <v>53960</v>
      </c>
      <c r="AO941" s="96">
        <f t="shared" si="293"/>
        <v>25003</v>
      </c>
      <c r="AP941" t="s">
        <v>931</v>
      </c>
      <c r="AQ941">
        <f t="shared" si="292"/>
        <v>2553960</v>
      </c>
    </row>
    <row r="942" spans="1:43" hidden="1" outlineLevel="1" x14ac:dyDescent="0.2">
      <c r="A942" s="62" t="s">
        <v>1864</v>
      </c>
      <c r="B942" s="9" t="s">
        <v>1961</v>
      </c>
      <c r="C942" s="1">
        <f t="shared" si="290"/>
        <v>374</v>
      </c>
      <c r="D942" s="7">
        <f t="shared" si="285"/>
        <v>1</v>
      </c>
      <c r="E942" s="7">
        <f t="shared" si="286"/>
        <v>2</v>
      </c>
      <c r="F942" s="7">
        <f t="shared" si="287"/>
        <v>0</v>
      </c>
      <c r="G942" s="1">
        <f t="shared" si="288"/>
        <v>27</v>
      </c>
      <c r="H942" s="2">
        <f t="shared" si="289"/>
        <v>7.2192513368983954E-2</v>
      </c>
      <c r="I942" s="8"/>
      <c r="J942" s="2">
        <f t="shared" si="281"/>
        <v>0.53475935828877008</v>
      </c>
      <c r="K942" s="2">
        <f t="shared" si="282"/>
        <v>0.46256684491978611</v>
      </c>
      <c r="L942" s="2">
        <f t="shared" si="283"/>
        <v>0</v>
      </c>
      <c r="M942" s="2">
        <f t="shared" si="284"/>
        <v>2.6737967914438054E-3</v>
      </c>
      <c r="N942" s="1">
        <v>200</v>
      </c>
      <c r="O942" s="1">
        <v>173</v>
      </c>
      <c r="W942" s="1">
        <v>1</v>
      </c>
      <c r="AG942" t="str">
        <f t="shared" si="291"/>
        <v>Plainfield</v>
      </c>
      <c r="AH942" t="s">
        <v>1386</v>
      </c>
      <c r="AI942">
        <v>1</v>
      </c>
      <c r="AK942" s="99">
        <v>25</v>
      </c>
      <c r="AL942" s="97">
        <v>15</v>
      </c>
      <c r="AM942" s="97">
        <v>70</v>
      </c>
      <c r="AN942" s="96">
        <v>54030</v>
      </c>
      <c r="AO942" s="96">
        <f t="shared" si="293"/>
        <v>25015</v>
      </c>
      <c r="AP942" t="s">
        <v>1274</v>
      </c>
      <c r="AQ942">
        <f t="shared" si="292"/>
        <v>2554030</v>
      </c>
    </row>
    <row r="943" spans="1:43" hidden="1" outlineLevel="1" x14ac:dyDescent="0.2">
      <c r="A943" s="62" t="s">
        <v>1754</v>
      </c>
      <c r="B943" s="9" t="s">
        <v>1961</v>
      </c>
      <c r="C943" s="1">
        <f t="shared" si="290"/>
        <v>4052</v>
      </c>
      <c r="D943" s="7">
        <f t="shared" si="285"/>
        <v>2</v>
      </c>
      <c r="E943" s="7">
        <f t="shared" si="286"/>
        <v>1</v>
      </c>
      <c r="F943" s="7">
        <f t="shared" si="287"/>
        <v>0</v>
      </c>
      <c r="G943" s="1">
        <f t="shared" si="288"/>
        <v>2245</v>
      </c>
      <c r="H943" s="2">
        <f t="shared" si="289"/>
        <v>0.55404738400789733</v>
      </c>
      <c r="I943" s="8"/>
      <c r="J943" s="2">
        <f t="shared" si="281"/>
        <v>0.22186574531095754</v>
      </c>
      <c r="K943" s="2">
        <f t="shared" si="282"/>
        <v>0.77591312931885492</v>
      </c>
      <c r="L943" s="2">
        <f t="shared" si="283"/>
        <v>0</v>
      </c>
      <c r="M943" s="2">
        <f t="shared" si="284"/>
        <v>2.2211253701874822E-3</v>
      </c>
      <c r="N943" s="1">
        <v>899</v>
      </c>
      <c r="O943" s="1">
        <v>3144</v>
      </c>
      <c r="W943" s="1">
        <v>9</v>
      </c>
      <c r="AG943" t="str">
        <f t="shared" si="291"/>
        <v>Plainville</v>
      </c>
      <c r="AH943" t="s">
        <v>1044</v>
      </c>
      <c r="AI943">
        <v>4</v>
      </c>
      <c r="AK943" s="99">
        <v>25</v>
      </c>
      <c r="AL943" s="97">
        <v>21</v>
      </c>
      <c r="AM943" s="97">
        <v>95</v>
      </c>
      <c r="AN943" s="96">
        <v>54100</v>
      </c>
      <c r="AO943" s="96">
        <f t="shared" si="293"/>
        <v>25021</v>
      </c>
      <c r="AP943" t="s">
        <v>1274</v>
      </c>
      <c r="AQ943">
        <f t="shared" si="292"/>
        <v>2554100</v>
      </c>
    </row>
    <row r="944" spans="1:43" hidden="1" outlineLevel="1" x14ac:dyDescent="0.2">
      <c r="A944" s="62" t="s">
        <v>837</v>
      </c>
      <c r="B944" s="9" t="s">
        <v>1961</v>
      </c>
      <c r="C944" s="1">
        <f t="shared" si="290"/>
        <v>27283</v>
      </c>
      <c r="D944" s="7">
        <f t="shared" si="285"/>
        <v>2</v>
      </c>
      <c r="E944" s="7">
        <f t="shared" si="286"/>
        <v>1</v>
      </c>
      <c r="F944" s="7">
        <f t="shared" si="287"/>
        <v>0</v>
      </c>
      <c r="G944" s="1">
        <f t="shared" si="288"/>
        <v>14755</v>
      </c>
      <c r="H944" s="2">
        <f t="shared" si="289"/>
        <v>0.54081296045156324</v>
      </c>
      <c r="I944" s="8"/>
      <c r="J944" s="2">
        <f t="shared" si="281"/>
        <v>0.22754095957189457</v>
      </c>
      <c r="K944" s="2">
        <f t="shared" si="282"/>
        <v>0.76835392002345781</v>
      </c>
      <c r="L944" s="2">
        <f t="shared" si="283"/>
        <v>0</v>
      </c>
      <c r="M944" s="2">
        <f t="shared" si="284"/>
        <v>4.1051204046476109E-3</v>
      </c>
      <c r="N944" s="1">
        <v>6208</v>
      </c>
      <c r="O944" s="1">
        <v>20963</v>
      </c>
      <c r="W944" s="1">
        <v>112</v>
      </c>
      <c r="AG944" t="str">
        <f t="shared" si="291"/>
        <v>Plymouth</v>
      </c>
      <c r="AH944" t="s">
        <v>837</v>
      </c>
      <c r="AI944">
        <v>9</v>
      </c>
      <c r="AK944" s="99">
        <v>25</v>
      </c>
      <c r="AL944" s="97">
        <v>23</v>
      </c>
      <c r="AM944" s="97">
        <v>100</v>
      </c>
      <c r="AN944" s="96">
        <v>54310</v>
      </c>
      <c r="AO944" s="96">
        <f t="shared" si="293"/>
        <v>25023</v>
      </c>
      <c r="AP944" t="s">
        <v>1274</v>
      </c>
      <c r="AQ944">
        <f t="shared" si="292"/>
        <v>2554310</v>
      </c>
    </row>
    <row r="945" spans="1:43" hidden="1" outlineLevel="1" x14ac:dyDescent="0.2">
      <c r="A945" s="62" t="s">
        <v>1755</v>
      </c>
      <c r="B945" s="9" t="s">
        <v>1961</v>
      </c>
      <c r="C945" s="1">
        <f t="shared" si="290"/>
        <v>1487</v>
      </c>
      <c r="D945" s="7">
        <f t="shared" si="285"/>
        <v>2</v>
      </c>
      <c r="E945" s="7">
        <f t="shared" si="286"/>
        <v>1</v>
      </c>
      <c r="F945" s="7">
        <f t="shared" si="287"/>
        <v>0</v>
      </c>
      <c r="G945" s="1">
        <f t="shared" si="288"/>
        <v>826</v>
      </c>
      <c r="H945" s="2">
        <f t="shared" si="289"/>
        <v>0.55548083389374581</v>
      </c>
      <c r="I945" s="8"/>
      <c r="J945" s="2">
        <f t="shared" si="281"/>
        <v>0.22057834566240753</v>
      </c>
      <c r="K945" s="2">
        <f t="shared" si="282"/>
        <v>0.77605917955615333</v>
      </c>
      <c r="L945" s="2">
        <f t="shared" si="283"/>
        <v>0</v>
      </c>
      <c r="M945" s="2">
        <f t="shared" si="284"/>
        <v>3.3624747814391398E-3</v>
      </c>
      <c r="N945" s="1">
        <v>328</v>
      </c>
      <c r="O945" s="1">
        <v>1154</v>
      </c>
      <c r="W945" s="1">
        <v>5</v>
      </c>
      <c r="AG945" t="str">
        <f t="shared" si="291"/>
        <v>Plympton</v>
      </c>
      <c r="AH945" t="s">
        <v>837</v>
      </c>
      <c r="AI945">
        <v>9</v>
      </c>
      <c r="AK945" s="99">
        <v>25</v>
      </c>
      <c r="AL945" s="97">
        <v>23</v>
      </c>
      <c r="AM945" s="97">
        <v>105</v>
      </c>
      <c r="AN945" s="96">
        <v>54415</v>
      </c>
      <c r="AO945" s="96">
        <f t="shared" si="293"/>
        <v>25023</v>
      </c>
      <c r="AP945" t="s">
        <v>1274</v>
      </c>
      <c r="AQ945">
        <f t="shared" si="292"/>
        <v>2554415</v>
      </c>
    </row>
    <row r="946" spans="1:43" hidden="1" outlineLevel="1" x14ac:dyDescent="0.2">
      <c r="A946" s="62" t="s">
        <v>1756</v>
      </c>
      <c r="B946" s="9" t="s">
        <v>1961</v>
      </c>
      <c r="C946" s="1">
        <f t="shared" si="290"/>
        <v>2011</v>
      </c>
      <c r="D946" s="7">
        <f t="shared" si="285"/>
        <v>2</v>
      </c>
      <c r="E946" s="7">
        <f t="shared" si="286"/>
        <v>1</v>
      </c>
      <c r="F946" s="7">
        <f t="shared" si="287"/>
        <v>0</v>
      </c>
      <c r="G946" s="1">
        <f t="shared" si="288"/>
        <v>946</v>
      </c>
      <c r="H946" s="2">
        <f t="shared" si="289"/>
        <v>0.47041272998508205</v>
      </c>
      <c r="I946" s="8"/>
      <c r="J946" s="2">
        <f t="shared" si="281"/>
        <v>0.26205867727498755</v>
      </c>
      <c r="K946" s="2">
        <f t="shared" si="282"/>
        <v>0.73247140726006965</v>
      </c>
      <c r="L946" s="2">
        <f t="shared" si="283"/>
        <v>0</v>
      </c>
      <c r="M946" s="2">
        <f t="shared" si="284"/>
        <v>5.4699154649427983E-3</v>
      </c>
      <c r="N946" s="1">
        <v>527</v>
      </c>
      <c r="O946" s="1">
        <v>1473</v>
      </c>
      <c r="W946" s="1">
        <v>11</v>
      </c>
      <c r="AG946" t="str">
        <f t="shared" si="291"/>
        <v>Princeton</v>
      </c>
      <c r="AH946" s="9" t="s">
        <v>1874</v>
      </c>
      <c r="AI946">
        <v>2</v>
      </c>
      <c r="AK946" s="99">
        <v>25</v>
      </c>
      <c r="AL946" s="97">
        <v>27</v>
      </c>
      <c r="AM946" s="97">
        <v>200</v>
      </c>
      <c r="AN946" s="96">
        <v>55395</v>
      </c>
      <c r="AO946" s="96">
        <f t="shared" si="293"/>
        <v>25027</v>
      </c>
      <c r="AP946" t="s">
        <v>1274</v>
      </c>
      <c r="AQ946">
        <f t="shared" si="292"/>
        <v>2555395</v>
      </c>
    </row>
    <row r="947" spans="1:43" hidden="1" outlineLevel="1" x14ac:dyDescent="0.2">
      <c r="A947" s="62" t="s">
        <v>2126</v>
      </c>
      <c r="B947" s="9" t="s">
        <v>1961</v>
      </c>
      <c r="C947" s="1">
        <f t="shared" si="290"/>
        <v>2112</v>
      </c>
      <c r="D947" s="7">
        <f t="shared" si="285"/>
        <v>1</v>
      </c>
      <c r="E947" s="7">
        <f t="shared" si="286"/>
        <v>2</v>
      </c>
      <c r="F947" s="7">
        <f t="shared" si="287"/>
        <v>0</v>
      </c>
      <c r="G947" s="1">
        <f t="shared" si="288"/>
        <v>444</v>
      </c>
      <c r="H947" s="2">
        <f t="shared" si="289"/>
        <v>0.21022727272727273</v>
      </c>
      <c r="I947" s="8"/>
      <c r="J947" s="2">
        <f t="shared" si="281"/>
        <v>0.60464015151515149</v>
      </c>
      <c r="K947" s="2">
        <f t="shared" si="282"/>
        <v>0.39441287878787878</v>
      </c>
      <c r="L947" s="2">
        <f t="shared" si="283"/>
        <v>0</v>
      </c>
      <c r="M947" s="2">
        <f t="shared" si="284"/>
        <v>9.4696969696972388E-4</v>
      </c>
      <c r="N947" s="1">
        <v>1277</v>
      </c>
      <c r="O947" s="1">
        <v>833</v>
      </c>
      <c r="W947" s="1">
        <v>2</v>
      </c>
      <c r="AG947" t="str">
        <f t="shared" si="291"/>
        <v>Provincetown</v>
      </c>
      <c r="AH947" t="s">
        <v>19</v>
      </c>
      <c r="AI947">
        <v>9</v>
      </c>
      <c r="AK947" s="99">
        <v>25</v>
      </c>
      <c r="AL947" s="97">
        <v>1</v>
      </c>
      <c r="AM947" s="97">
        <v>55</v>
      </c>
      <c r="AN947" s="96">
        <v>55500</v>
      </c>
      <c r="AO947" s="96">
        <f t="shared" si="293"/>
        <v>25001</v>
      </c>
      <c r="AP947" t="s">
        <v>1274</v>
      </c>
      <c r="AQ947">
        <f t="shared" si="292"/>
        <v>2555500</v>
      </c>
    </row>
    <row r="948" spans="1:43" hidden="1" outlineLevel="1" x14ac:dyDescent="0.2">
      <c r="A948" s="62" t="s">
        <v>488</v>
      </c>
      <c r="B948" s="9" t="s">
        <v>1961</v>
      </c>
      <c r="C948" s="1">
        <f t="shared" si="290"/>
        <v>32899</v>
      </c>
      <c r="D948" s="7">
        <f t="shared" si="285"/>
        <v>2</v>
      </c>
      <c r="E948" s="7">
        <f t="shared" si="286"/>
        <v>1</v>
      </c>
      <c r="F948" s="7">
        <f t="shared" si="287"/>
        <v>0</v>
      </c>
      <c r="G948" s="1">
        <f t="shared" si="288"/>
        <v>10421</v>
      </c>
      <c r="H948" s="2">
        <f t="shared" si="289"/>
        <v>0.3167573482476671</v>
      </c>
      <c r="I948" s="8"/>
      <c r="J948" s="2">
        <f t="shared" si="281"/>
        <v>0.33928082920453512</v>
      </c>
      <c r="K948" s="2">
        <f t="shared" si="282"/>
        <v>0.65603817745220216</v>
      </c>
      <c r="L948" s="2">
        <f t="shared" si="283"/>
        <v>0</v>
      </c>
      <c r="M948" s="2">
        <f t="shared" si="284"/>
        <v>4.6809933432627737E-3</v>
      </c>
      <c r="N948" s="1">
        <v>11162</v>
      </c>
      <c r="O948" s="1">
        <v>21583</v>
      </c>
      <c r="W948" s="1">
        <v>154</v>
      </c>
      <c r="AG948" t="str">
        <f t="shared" si="291"/>
        <v>Quincy</v>
      </c>
      <c r="AH948" t="s">
        <v>1044</v>
      </c>
      <c r="AI948">
        <v>8</v>
      </c>
      <c r="AK948" s="99">
        <v>25</v>
      </c>
      <c r="AL948" s="97">
        <v>21</v>
      </c>
      <c r="AM948" s="97">
        <v>100</v>
      </c>
      <c r="AN948" s="96">
        <v>55745</v>
      </c>
      <c r="AO948" s="96">
        <f t="shared" si="293"/>
        <v>25021</v>
      </c>
      <c r="AP948" t="s">
        <v>931</v>
      </c>
      <c r="AQ948">
        <f t="shared" si="292"/>
        <v>2555745</v>
      </c>
    </row>
    <row r="949" spans="1:43" hidden="1" outlineLevel="1" x14ac:dyDescent="0.2">
      <c r="A949" s="62" t="s">
        <v>1677</v>
      </c>
      <c r="B949" s="9" t="s">
        <v>1961</v>
      </c>
      <c r="C949" s="1">
        <f t="shared" si="290"/>
        <v>11784</v>
      </c>
      <c r="D949" s="7">
        <f t="shared" si="285"/>
        <v>2</v>
      </c>
      <c r="E949" s="7">
        <f t="shared" si="286"/>
        <v>1</v>
      </c>
      <c r="F949" s="7">
        <f t="shared" si="287"/>
        <v>0</v>
      </c>
      <c r="G949" s="1">
        <f t="shared" si="288"/>
        <v>1116</v>
      </c>
      <c r="H949" s="2">
        <f t="shared" si="289"/>
        <v>9.4704684317718946E-2</v>
      </c>
      <c r="I949" s="8"/>
      <c r="J949" s="2">
        <f t="shared" si="281"/>
        <v>0.45120502376103189</v>
      </c>
      <c r="K949" s="2">
        <f t="shared" si="282"/>
        <v>0.54590970807875083</v>
      </c>
      <c r="L949" s="2">
        <f t="shared" si="283"/>
        <v>0</v>
      </c>
      <c r="M949" s="2">
        <f t="shared" si="284"/>
        <v>2.8852681602172803E-3</v>
      </c>
      <c r="N949" s="1">
        <v>5317</v>
      </c>
      <c r="O949" s="1">
        <v>6433</v>
      </c>
      <c r="W949" s="1">
        <v>34</v>
      </c>
      <c r="AG949" t="str">
        <f t="shared" si="291"/>
        <v>Randolph</v>
      </c>
      <c r="AH949" t="s">
        <v>1044</v>
      </c>
      <c r="AI949">
        <v>7</v>
      </c>
      <c r="AK949" s="99">
        <v>25</v>
      </c>
      <c r="AL949" s="97">
        <v>21</v>
      </c>
      <c r="AM949" s="97">
        <v>105</v>
      </c>
      <c r="AN949" s="96">
        <v>55955</v>
      </c>
      <c r="AO949" s="96">
        <f t="shared" si="293"/>
        <v>25021</v>
      </c>
      <c r="AP949" t="s">
        <v>1274</v>
      </c>
      <c r="AQ949">
        <f t="shared" si="292"/>
        <v>2555955</v>
      </c>
    </row>
    <row r="950" spans="1:43" hidden="1" outlineLevel="1" x14ac:dyDescent="0.2">
      <c r="A950" s="62" t="s">
        <v>473</v>
      </c>
      <c r="B950" s="9" t="s">
        <v>1961</v>
      </c>
      <c r="C950" s="1">
        <f t="shared" si="290"/>
        <v>5975</v>
      </c>
      <c r="D950" s="7">
        <f t="shared" si="285"/>
        <v>2</v>
      </c>
      <c r="E950" s="7">
        <f t="shared" si="286"/>
        <v>1</v>
      </c>
      <c r="F950" s="7">
        <f t="shared" si="287"/>
        <v>0</v>
      </c>
      <c r="G950" s="1">
        <f t="shared" si="288"/>
        <v>3533</v>
      </c>
      <c r="H950" s="2">
        <f t="shared" si="289"/>
        <v>0.59129707112970709</v>
      </c>
      <c r="I950" s="8"/>
      <c r="J950" s="2">
        <f t="shared" si="281"/>
        <v>0.20384937238493725</v>
      </c>
      <c r="K950" s="2">
        <f t="shared" si="282"/>
        <v>0.79514644351464436</v>
      </c>
      <c r="L950" s="2">
        <f t="shared" si="283"/>
        <v>0</v>
      </c>
      <c r="M950" s="2">
        <f t="shared" si="284"/>
        <v>1.0041841004183594E-3</v>
      </c>
      <c r="N950" s="1">
        <v>1218</v>
      </c>
      <c r="O950" s="1">
        <v>4751</v>
      </c>
      <c r="W950" s="1">
        <v>6</v>
      </c>
      <c r="AG950" t="str">
        <f t="shared" si="291"/>
        <v>Raynham</v>
      </c>
      <c r="AH950" t="s">
        <v>1827</v>
      </c>
      <c r="AK950" s="99">
        <v>25</v>
      </c>
      <c r="AL950" s="97">
        <v>5</v>
      </c>
      <c r="AM950" s="97">
        <v>70</v>
      </c>
      <c r="AN950" s="96">
        <v>56060</v>
      </c>
      <c r="AO950" s="96">
        <f t="shared" si="293"/>
        <v>25005</v>
      </c>
      <c r="AP950" t="s">
        <v>1274</v>
      </c>
      <c r="AQ950">
        <f t="shared" si="292"/>
        <v>2556060</v>
      </c>
    </row>
    <row r="951" spans="1:43" hidden="1" outlineLevel="1" x14ac:dyDescent="0.2">
      <c r="A951" s="62" t="s">
        <v>1181</v>
      </c>
      <c r="B951" s="9" t="s">
        <v>1961</v>
      </c>
      <c r="C951" s="1">
        <f t="shared" si="290"/>
        <v>13029</v>
      </c>
      <c r="D951" s="7">
        <f t="shared" si="285"/>
        <v>2</v>
      </c>
      <c r="E951" s="7">
        <f t="shared" si="286"/>
        <v>1</v>
      </c>
      <c r="F951" s="7">
        <f t="shared" si="287"/>
        <v>0</v>
      </c>
      <c r="G951" s="1">
        <f t="shared" si="288"/>
        <v>6458</v>
      </c>
      <c r="H951" s="2">
        <f t="shared" si="289"/>
        <v>0.49566351984035611</v>
      </c>
      <c r="I951" s="8"/>
      <c r="J951" s="2">
        <f t="shared" si="281"/>
        <v>0.2505180750633203</v>
      </c>
      <c r="K951" s="2">
        <f t="shared" si="282"/>
        <v>0.74618159490367642</v>
      </c>
      <c r="L951" s="2">
        <f t="shared" si="283"/>
        <v>0</v>
      </c>
      <c r="M951" s="2">
        <f t="shared" si="284"/>
        <v>3.3003300330033403E-3</v>
      </c>
      <c r="N951" s="1">
        <v>3264</v>
      </c>
      <c r="O951" s="1">
        <v>9722</v>
      </c>
      <c r="W951" s="1">
        <v>43</v>
      </c>
      <c r="AG951" t="str">
        <f t="shared" si="291"/>
        <v>Reading</v>
      </c>
      <c r="AH951" t="s">
        <v>164</v>
      </c>
      <c r="AI951">
        <v>6</v>
      </c>
      <c r="AK951" s="99">
        <v>25</v>
      </c>
      <c r="AL951" s="97">
        <v>17</v>
      </c>
      <c r="AM951" s="97">
        <v>180</v>
      </c>
      <c r="AN951" s="96">
        <v>56130</v>
      </c>
      <c r="AO951" s="96">
        <f t="shared" si="293"/>
        <v>25017</v>
      </c>
      <c r="AP951" t="s">
        <v>1274</v>
      </c>
      <c r="AQ951">
        <f t="shared" si="292"/>
        <v>2556130</v>
      </c>
    </row>
    <row r="952" spans="1:43" hidden="1" outlineLevel="1" x14ac:dyDescent="0.2">
      <c r="A952" s="62" t="s">
        <v>1955</v>
      </c>
      <c r="B952" s="9" t="s">
        <v>1961</v>
      </c>
      <c r="C952" s="1">
        <f t="shared" si="290"/>
        <v>5154</v>
      </c>
      <c r="D952" s="7">
        <f t="shared" si="285"/>
        <v>2</v>
      </c>
      <c r="E952" s="7">
        <f t="shared" si="286"/>
        <v>1</v>
      </c>
      <c r="F952" s="7">
        <f t="shared" si="287"/>
        <v>0</v>
      </c>
      <c r="G952" s="1">
        <f t="shared" si="288"/>
        <v>2564</v>
      </c>
      <c r="H952" s="2">
        <f t="shared" si="289"/>
        <v>0.49747768723321689</v>
      </c>
      <c r="I952" s="8"/>
      <c r="J952" s="2">
        <f t="shared" ref="J952:J1015" si="294">IF(C952=0,"-",N952/C952)</f>
        <v>0.25126115638339153</v>
      </c>
      <c r="K952" s="2">
        <f t="shared" ref="K952:K1015" si="295">IF(C952=0,"-",O952/C952)</f>
        <v>0.74873884361660847</v>
      </c>
      <c r="L952" s="2">
        <f t="shared" ref="L952:L1015" si="296">IF(C952=0,"-",P952/C952)</f>
        <v>0</v>
      </c>
      <c r="M952" s="2">
        <f t="shared" ref="M952:M1015" si="297">IF(C952=0,"-",(1-J952-K952-L952))</f>
        <v>0</v>
      </c>
      <c r="N952" s="1">
        <v>1295</v>
      </c>
      <c r="O952" s="1">
        <v>3859</v>
      </c>
      <c r="W952" s="1">
        <v>0</v>
      </c>
      <c r="AG952" t="str">
        <f t="shared" si="291"/>
        <v>Rehoboth</v>
      </c>
      <c r="AH952" t="s">
        <v>1827</v>
      </c>
      <c r="AI952">
        <v>4</v>
      </c>
      <c r="AK952" s="99">
        <v>25</v>
      </c>
      <c r="AL952" s="97">
        <v>5</v>
      </c>
      <c r="AM952" s="97">
        <v>75</v>
      </c>
      <c r="AN952" s="96">
        <v>56375</v>
      </c>
      <c r="AO952" s="96">
        <f t="shared" si="293"/>
        <v>25005</v>
      </c>
      <c r="AP952" t="s">
        <v>1274</v>
      </c>
      <c r="AQ952">
        <f t="shared" si="292"/>
        <v>2556375</v>
      </c>
    </row>
    <row r="953" spans="1:43" hidden="1" outlineLevel="1" x14ac:dyDescent="0.2">
      <c r="A953" s="62" t="s">
        <v>616</v>
      </c>
      <c r="B953" s="9" t="s">
        <v>1961</v>
      </c>
      <c r="C953" s="1">
        <f t="shared" si="290"/>
        <v>13535</v>
      </c>
      <c r="D953" s="7">
        <f t="shared" si="285"/>
        <v>2</v>
      </c>
      <c r="E953" s="7">
        <f t="shared" si="286"/>
        <v>1</v>
      </c>
      <c r="F953" s="7">
        <f t="shared" si="287"/>
        <v>0</v>
      </c>
      <c r="G953" s="1">
        <f t="shared" si="288"/>
        <v>3733</v>
      </c>
      <c r="H953" s="2">
        <f t="shared" si="289"/>
        <v>0.27580347247875875</v>
      </c>
      <c r="I953" s="8"/>
      <c r="J953" s="2">
        <f t="shared" si="294"/>
        <v>0.35988178795714815</v>
      </c>
      <c r="K953" s="2">
        <f t="shared" si="295"/>
        <v>0.6356852604359069</v>
      </c>
      <c r="L953" s="2">
        <f t="shared" si="296"/>
        <v>0</v>
      </c>
      <c r="M953" s="2">
        <f t="shared" si="297"/>
        <v>4.4329516069450126E-3</v>
      </c>
      <c r="N953" s="1">
        <v>4871</v>
      </c>
      <c r="O953" s="1">
        <v>8604</v>
      </c>
      <c r="W953" s="1">
        <v>60</v>
      </c>
      <c r="AG953" t="str">
        <f t="shared" si="291"/>
        <v>Revere</v>
      </c>
      <c r="AH953" t="s">
        <v>1852</v>
      </c>
      <c r="AI953">
        <v>5</v>
      </c>
      <c r="AK953" s="99">
        <v>25</v>
      </c>
      <c r="AL953" s="97">
        <v>25</v>
      </c>
      <c r="AM953" s="97">
        <v>15</v>
      </c>
      <c r="AN953" s="96">
        <v>56585</v>
      </c>
      <c r="AO953" s="96">
        <f t="shared" si="293"/>
        <v>25025</v>
      </c>
      <c r="AP953" t="s">
        <v>931</v>
      </c>
      <c r="AQ953">
        <f t="shared" si="292"/>
        <v>2556585</v>
      </c>
    </row>
    <row r="954" spans="1:43" hidden="1" outlineLevel="1" x14ac:dyDescent="0.2">
      <c r="A954" s="62" t="s">
        <v>1482</v>
      </c>
      <c r="B954" s="9" t="s">
        <v>1961</v>
      </c>
      <c r="C954" s="1">
        <f t="shared" si="290"/>
        <v>850</v>
      </c>
      <c r="D954" s="7">
        <f t="shared" si="285"/>
        <v>2</v>
      </c>
      <c r="E954" s="7">
        <f t="shared" si="286"/>
        <v>1</v>
      </c>
      <c r="F954" s="7">
        <f t="shared" si="287"/>
        <v>0</v>
      </c>
      <c r="G954" s="1">
        <f t="shared" si="288"/>
        <v>76</v>
      </c>
      <c r="H954" s="2">
        <f t="shared" si="289"/>
        <v>8.9411764705882357E-2</v>
      </c>
      <c r="I954" s="8"/>
      <c r="J954" s="2">
        <f t="shared" si="294"/>
        <v>0.45411764705882351</v>
      </c>
      <c r="K954" s="2">
        <f t="shared" si="295"/>
        <v>0.54352941176470593</v>
      </c>
      <c r="L954" s="2">
        <f t="shared" si="296"/>
        <v>0</v>
      </c>
      <c r="M954" s="2">
        <f t="shared" si="297"/>
        <v>2.3529411764705577E-3</v>
      </c>
      <c r="N954" s="1">
        <v>386</v>
      </c>
      <c r="O954" s="1">
        <v>462</v>
      </c>
      <c r="W954" s="1">
        <v>2</v>
      </c>
      <c r="AG954" t="str">
        <f t="shared" si="291"/>
        <v>Richmond</v>
      </c>
      <c r="AH954" t="s">
        <v>12</v>
      </c>
      <c r="AI954">
        <v>1</v>
      </c>
      <c r="AK954" s="99">
        <v>25</v>
      </c>
      <c r="AL954" s="97">
        <v>3</v>
      </c>
      <c r="AM954" s="97">
        <v>115</v>
      </c>
      <c r="AN954" s="96">
        <v>56795</v>
      </c>
      <c r="AO954" s="96">
        <f t="shared" si="293"/>
        <v>25003</v>
      </c>
      <c r="AP954" t="s">
        <v>1274</v>
      </c>
      <c r="AQ954">
        <f t="shared" si="292"/>
        <v>2556795</v>
      </c>
    </row>
    <row r="955" spans="1:43" hidden="1" outlineLevel="1" x14ac:dyDescent="0.2">
      <c r="A955" s="62" t="s">
        <v>1705</v>
      </c>
      <c r="B955" s="9" t="s">
        <v>1961</v>
      </c>
      <c r="C955" s="1">
        <f t="shared" si="290"/>
        <v>2714</v>
      </c>
      <c r="D955" s="7">
        <f t="shared" si="285"/>
        <v>2</v>
      </c>
      <c r="E955" s="7">
        <f t="shared" si="286"/>
        <v>1</v>
      </c>
      <c r="F955" s="7">
        <f t="shared" si="287"/>
        <v>0</v>
      </c>
      <c r="G955" s="1">
        <f t="shared" si="288"/>
        <v>1527</v>
      </c>
      <c r="H955" s="2">
        <f t="shared" si="289"/>
        <v>0.56263817243920411</v>
      </c>
      <c r="I955" s="8"/>
      <c r="J955" s="2">
        <f t="shared" si="294"/>
        <v>0.21518054532056005</v>
      </c>
      <c r="K955" s="2">
        <f t="shared" si="295"/>
        <v>0.77781871775976419</v>
      </c>
      <c r="L955" s="2">
        <f t="shared" si="296"/>
        <v>0</v>
      </c>
      <c r="M955" s="2">
        <f t="shared" si="297"/>
        <v>7.0007369196757319E-3</v>
      </c>
      <c r="N955" s="1">
        <v>584</v>
      </c>
      <c r="O955" s="1">
        <v>2111</v>
      </c>
      <c r="W955" s="1">
        <v>19</v>
      </c>
      <c r="AG955" t="str">
        <f t="shared" si="291"/>
        <v>Rochester</v>
      </c>
      <c r="AH955" t="s">
        <v>837</v>
      </c>
      <c r="AI955">
        <v>9</v>
      </c>
      <c r="AK955" s="99">
        <v>25</v>
      </c>
      <c r="AL955" s="97">
        <v>23</v>
      </c>
      <c r="AM955" s="97">
        <v>110</v>
      </c>
      <c r="AN955" s="96">
        <v>57600</v>
      </c>
      <c r="AO955" s="96">
        <f t="shared" si="293"/>
        <v>25023</v>
      </c>
      <c r="AP955" t="s">
        <v>1274</v>
      </c>
      <c r="AQ955">
        <f t="shared" si="292"/>
        <v>2557600</v>
      </c>
    </row>
    <row r="956" spans="1:43" hidden="1" outlineLevel="1" x14ac:dyDescent="0.2">
      <c r="A956" s="62" t="s">
        <v>184</v>
      </c>
      <c r="B956" s="9" t="s">
        <v>1961</v>
      </c>
      <c r="C956" s="1">
        <f t="shared" si="290"/>
        <v>7402</v>
      </c>
      <c r="D956" s="7">
        <f t="shared" si="285"/>
        <v>2</v>
      </c>
      <c r="E956" s="7">
        <f t="shared" si="286"/>
        <v>1</v>
      </c>
      <c r="F956" s="7">
        <f t="shared" si="287"/>
        <v>0</v>
      </c>
      <c r="G956" s="1">
        <f t="shared" si="288"/>
        <v>4114</v>
      </c>
      <c r="H956" s="2">
        <f t="shared" si="289"/>
        <v>0.55579573088354495</v>
      </c>
      <c r="I956" s="8"/>
      <c r="J956" s="2">
        <f t="shared" si="294"/>
        <v>0.21912996487435829</v>
      </c>
      <c r="K956" s="2">
        <f t="shared" si="295"/>
        <v>0.77492569575790327</v>
      </c>
      <c r="L956" s="2">
        <f t="shared" si="296"/>
        <v>0</v>
      </c>
      <c r="M956" s="2">
        <f t="shared" si="297"/>
        <v>5.944339367738416E-3</v>
      </c>
      <c r="N956" s="1">
        <v>1622</v>
      </c>
      <c r="O956" s="1">
        <v>5736</v>
      </c>
      <c r="W956" s="1">
        <v>44</v>
      </c>
      <c r="AG956" t="str">
        <f t="shared" si="291"/>
        <v>Rockland</v>
      </c>
      <c r="AH956" t="s">
        <v>837</v>
      </c>
      <c r="AI956">
        <v>9</v>
      </c>
      <c r="AK956" s="99">
        <v>25</v>
      </c>
      <c r="AL956" s="97">
        <v>23</v>
      </c>
      <c r="AM956" s="97">
        <v>115</v>
      </c>
      <c r="AN956" s="96">
        <v>57775</v>
      </c>
      <c r="AO956" s="96">
        <f t="shared" si="293"/>
        <v>25023</v>
      </c>
      <c r="AP956" t="s">
        <v>1274</v>
      </c>
      <c r="AQ956">
        <f t="shared" si="292"/>
        <v>2557775</v>
      </c>
    </row>
    <row r="957" spans="1:43" hidden="1" outlineLevel="1" x14ac:dyDescent="0.2">
      <c r="A957" s="62" t="s">
        <v>913</v>
      </c>
      <c r="B957" s="9" t="s">
        <v>1961</v>
      </c>
      <c r="C957" s="1">
        <f t="shared" si="290"/>
        <v>4261</v>
      </c>
      <c r="D957" s="7">
        <f t="shared" si="285"/>
        <v>2</v>
      </c>
      <c r="E957" s="7">
        <f t="shared" si="286"/>
        <v>1</v>
      </c>
      <c r="F957" s="7">
        <f t="shared" si="287"/>
        <v>0</v>
      </c>
      <c r="G957" s="1">
        <f t="shared" si="288"/>
        <v>1635</v>
      </c>
      <c r="H957" s="2">
        <f t="shared" si="289"/>
        <v>0.38371274348744427</v>
      </c>
      <c r="I957" s="8"/>
      <c r="J957" s="2">
        <f t="shared" si="294"/>
        <v>0.30673550809669092</v>
      </c>
      <c r="K957" s="2">
        <f t="shared" si="295"/>
        <v>0.69044825158413514</v>
      </c>
      <c r="L957" s="2">
        <f t="shared" si="296"/>
        <v>0</v>
      </c>
      <c r="M957" s="2">
        <f t="shared" si="297"/>
        <v>2.8162403191739349E-3</v>
      </c>
      <c r="N957" s="1">
        <v>1307</v>
      </c>
      <c r="O957" s="1">
        <v>2942</v>
      </c>
      <c r="W957" s="1">
        <v>12</v>
      </c>
      <c r="AG957" t="str">
        <f t="shared" si="291"/>
        <v>Rockport</v>
      </c>
      <c r="AH957" t="s">
        <v>728</v>
      </c>
      <c r="AI957">
        <v>6</v>
      </c>
      <c r="AK957" s="99">
        <v>25</v>
      </c>
      <c r="AL957" s="97">
        <v>9</v>
      </c>
      <c r="AM957" s="97">
        <v>130</v>
      </c>
      <c r="AN957" s="96">
        <v>57880</v>
      </c>
      <c r="AO957" s="96">
        <f t="shared" si="293"/>
        <v>25009</v>
      </c>
      <c r="AP957" t="s">
        <v>1274</v>
      </c>
      <c r="AQ957">
        <f t="shared" si="292"/>
        <v>2557880</v>
      </c>
    </row>
    <row r="958" spans="1:43" hidden="1" outlineLevel="1" x14ac:dyDescent="0.2">
      <c r="A958" s="62" t="s">
        <v>757</v>
      </c>
      <c r="B958" s="9" t="s">
        <v>1961</v>
      </c>
      <c r="C958" s="1">
        <f t="shared" si="290"/>
        <v>192</v>
      </c>
      <c r="D958" s="7">
        <f t="shared" si="285"/>
        <v>2</v>
      </c>
      <c r="E958" s="7">
        <f t="shared" si="286"/>
        <v>1</v>
      </c>
      <c r="F958" s="7">
        <f t="shared" si="287"/>
        <v>0</v>
      </c>
      <c r="G958" s="1">
        <f t="shared" si="288"/>
        <v>54</v>
      </c>
      <c r="H958" s="2">
        <f t="shared" si="289"/>
        <v>0.28125</v>
      </c>
      <c r="I958" s="8"/>
      <c r="J958" s="2">
        <f t="shared" si="294"/>
        <v>0.359375</v>
      </c>
      <c r="K958" s="2">
        <f t="shared" si="295"/>
        <v>0.640625</v>
      </c>
      <c r="L958" s="2">
        <f t="shared" si="296"/>
        <v>0</v>
      </c>
      <c r="M958" s="2">
        <f t="shared" si="297"/>
        <v>0</v>
      </c>
      <c r="N958" s="1">
        <v>69</v>
      </c>
      <c r="O958" s="1">
        <v>123</v>
      </c>
      <c r="W958" s="1">
        <v>0</v>
      </c>
      <c r="AG958" t="str">
        <f t="shared" si="291"/>
        <v>Rowe</v>
      </c>
      <c r="AH958" t="s">
        <v>1440</v>
      </c>
      <c r="AI958">
        <v>1</v>
      </c>
      <c r="AK958" s="99">
        <v>25</v>
      </c>
      <c r="AL958" s="97">
        <v>11</v>
      </c>
      <c r="AM958" s="97">
        <v>100</v>
      </c>
      <c r="AN958" s="96">
        <v>58335</v>
      </c>
      <c r="AO958" s="96">
        <f t="shared" si="293"/>
        <v>25011</v>
      </c>
      <c r="AP958" t="s">
        <v>1274</v>
      </c>
      <c r="AQ958">
        <f t="shared" si="292"/>
        <v>2558335</v>
      </c>
    </row>
    <row r="959" spans="1:43" hidden="1" outlineLevel="1" x14ac:dyDescent="0.2">
      <c r="A959" s="62" t="s">
        <v>764</v>
      </c>
      <c r="B959" s="9" t="s">
        <v>1961</v>
      </c>
      <c r="C959" s="1">
        <f t="shared" si="290"/>
        <v>3141</v>
      </c>
      <c r="D959" s="7">
        <f t="shared" si="285"/>
        <v>2</v>
      </c>
      <c r="E959" s="7">
        <f t="shared" si="286"/>
        <v>1</v>
      </c>
      <c r="F959" s="7">
        <f t="shared" si="287"/>
        <v>0</v>
      </c>
      <c r="G959" s="1">
        <f t="shared" si="288"/>
        <v>1704</v>
      </c>
      <c r="H959" s="2">
        <f t="shared" si="289"/>
        <v>0.54250238777459403</v>
      </c>
      <c r="I959" s="8"/>
      <c r="J959" s="2">
        <f t="shared" si="294"/>
        <v>0.22572429162687041</v>
      </c>
      <c r="K959" s="2">
        <f t="shared" si="295"/>
        <v>0.7682266794014645</v>
      </c>
      <c r="L959" s="2">
        <f t="shared" si="296"/>
        <v>0</v>
      </c>
      <c r="M959" s="2">
        <f t="shared" si="297"/>
        <v>6.0490289716650381E-3</v>
      </c>
      <c r="N959" s="1">
        <v>709</v>
      </c>
      <c r="O959" s="1">
        <v>2413</v>
      </c>
      <c r="W959" s="1">
        <v>19</v>
      </c>
      <c r="AG959" t="str">
        <f t="shared" si="291"/>
        <v>Rowley</v>
      </c>
      <c r="AH959" t="s">
        <v>728</v>
      </c>
      <c r="AI959">
        <v>6</v>
      </c>
      <c r="AK959" s="99">
        <v>25</v>
      </c>
      <c r="AL959" s="97">
        <v>9</v>
      </c>
      <c r="AM959" s="97">
        <v>135</v>
      </c>
      <c r="AN959" s="96">
        <v>58405</v>
      </c>
      <c r="AO959" s="96">
        <f t="shared" si="293"/>
        <v>25009</v>
      </c>
      <c r="AP959" t="s">
        <v>1274</v>
      </c>
      <c r="AQ959">
        <f t="shared" si="292"/>
        <v>2558405</v>
      </c>
    </row>
    <row r="960" spans="1:43" hidden="1" outlineLevel="1" x14ac:dyDescent="0.2">
      <c r="A960" s="62" t="s">
        <v>765</v>
      </c>
      <c r="B960" s="9" t="s">
        <v>1961</v>
      </c>
      <c r="C960" s="1">
        <f t="shared" si="290"/>
        <v>550</v>
      </c>
      <c r="D960" s="7">
        <f t="shared" si="285"/>
        <v>2</v>
      </c>
      <c r="E960" s="7">
        <f t="shared" si="286"/>
        <v>1</v>
      </c>
      <c r="F960" s="7">
        <f t="shared" si="287"/>
        <v>0</v>
      </c>
      <c r="G960" s="1">
        <f t="shared" si="288"/>
        <v>241</v>
      </c>
      <c r="H960" s="2">
        <f t="shared" si="289"/>
        <v>0.43818181818181817</v>
      </c>
      <c r="I960" s="8"/>
      <c r="J960" s="2">
        <f t="shared" si="294"/>
        <v>0.2781818181818182</v>
      </c>
      <c r="K960" s="2">
        <f t="shared" si="295"/>
        <v>0.71636363636363631</v>
      </c>
      <c r="L960" s="2">
        <f t="shared" si="296"/>
        <v>0</v>
      </c>
      <c r="M960" s="2">
        <f t="shared" si="297"/>
        <v>5.4545454545454897E-3</v>
      </c>
      <c r="N960" s="1">
        <v>153</v>
      </c>
      <c r="O960" s="1">
        <v>394</v>
      </c>
      <c r="W960" s="1">
        <v>3</v>
      </c>
      <c r="AG960" t="str">
        <f t="shared" si="291"/>
        <v>Royalston</v>
      </c>
      <c r="AH960" s="9" t="s">
        <v>1874</v>
      </c>
      <c r="AI960">
        <v>2</v>
      </c>
      <c r="AK960" s="99">
        <v>25</v>
      </c>
      <c r="AL960" s="97">
        <v>27</v>
      </c>
      <c r="AM960" s="97">
        <v>205</v>
      </c>
      <c r="AN960" s="96">
        <v>58580</v>
      </c>
      <c r="AO960" s="96">
        <f t="shared" si="293"/>
        <v>25027</v>
      </c>
      <c r="AP960" t="s">
        <v>1274</v>
      </c>
      <c r="AQ960">
        <f t="shared" si="292"/>
        <v>2558580</v>
      </c>
    </row>
    <row r="961" spans="1:43" hidden="1" outlineLevel="1" x14ac:dyDescent="0.2">
      <c r="A961" s="62" t="s">
        <v>1371</v>
      </c>
      <c r="B961" s="9" t="s">
        <v>1961</v>
      </c>
      <c r="C961" s="1">
        <f t="shared" si="290"/>
        <v>671</v>
      </c>
      <c r="D961" s="7">
        <f t="shared" si="285"/>
        <v>2</v>
      </c>
      <c r="E961" s="7">
        <f t="shared" si="286"/>
        <v>1</v>
      </c>
      <c r="F961" s="7">
        <f t="shared" si="287"/>
        <v>0</v>
      </c>
      <c r="G961" s="1">
        <f t="shared" si="288"/>
        <v>438</v>
      </c>
      <c r="H961" s="2">
        <f t="shared" si="289"/>
        <v>0.65275707898658719</v>
      </c>
      <c r="I961" s="8"/>
      <c r="J961" s="2">
        <f t="shared" si="294"/>
        <v>0.17138599105812222</v>
      </c>
      <c r="K961" s="2">
        <f t="shared" si="295"/>
        <v>0.82414307004470944</v>
      </c>
      <c r="L961" s="2">
        <f t="shared" si="296"/>
        <v>0</v>
      </c>
      <c r="M961" s="2">
        <f t="shared" si="297"/>
        <v>4.4709388971683195E-3</v>
      </c>
      <c r="N961" s="1">
        <v>115</v>
      </c>
      <c r="O961" s="1">
        <v>553</v>
      </c>
      <c r="W961" s="1">
        <v>3</v>
      </c>
      <c r="AG961" t="str">
        <f t="shared" si="291"/>
        <v>Russell</v>
      </c>
      <c r="AH961" t="s">
        <v>2120</v>
      </c>
      <c r="AI961">
        <v>1</v>
      </c>
      <c r="AK961" s="99">
        <v>25</v>
      </c>
      <c r="AL961" s="97">
        <v>13</v>
      </c>
      <c r="AM961" s="97">
        <v>80</v>
      </c>
      <c r="AN961" s="96">
        <v>58650</v>
      </c>
      <c r="AO961" s="96">
        <f t="shared" si="293"/>
        <v>25013</v>
      </c>
      <c r="AP961" t="s">
        <v>1274</v>
      </c>
      <c r="AQ961">
        <f t="shared" si="292"/>
        <v>2558650</v>
      </c>
    </row>
    <row r="962" spans="1:43" hidden="1" outlineLevel="1" x14ac:dyDescent="0.2">
      <c r="A962" s="62" t="s">
        <v>557</v>
      </c>
      <c r="B962" s="9" t="s">
        <v>1961</v>
      </c>
      <c r="C962" s="1">
        <f t="shared" si="290"/>
        <v>4009</v>
      </c>
      <c r="D962" s="7">
        <f t="shared" ref="D962:D1025" si="298">RANK(N962,(N962:AE962))</f>
        <v>2</v>
      </c>
      <c r="E962" s="7">
        <f t="shared" ref="E962:E1025" si="299">RANK(O962,(N962:AE962))</f>
        <v>1</v>
      </c>
      <c r="F962" s="7">
        <f t="shared" ref="F962:F1025" si="300">IF(P962&gt;0,RANK(P962,(N962:AE962)),0)</f>
        <v>0</v>
      </c>
      <c r="G962" s="1">
        <f t="shared" ref="G962:G1025" si="301">MAX(N962:P962)-LARGE(N962:P962,2)</f>
        <v>2461</v>
      </c>
      <c r="H962" s="2">
        <f t="shared" ref="H962:H1025" si="302">G962/C962</f>
        <v>0.61386879521077575</v>
      </c>
      <c r="I962" s="8"/>
      <c r="J962" s="2">
        <f t="shared" si="294"/>
        <v>0.19007233724120728</v>
      </c>
      <c r="K962" s="2">
        <f t="shared" si="295"/>
        <v>0.80394113245198306</v>
      </c>
      <c r="L962" s="2">
        <f t="shared" si="296"/>
        <v>0</v>
      </c>
      <c r="M962" s="2">
        <f t="shared" si="297"/>
        <v>5.9865303068096232E-3</v>
      </c>
      <c r="N962" s="1">
        <v>762</v>
      </c>
      <c r="O962" s="1">
        <v>3223</v>
      </c>
      <c r="W962" s="1">
        <v>24</v>
      </c>
      <c r="AG962" t="str">
        <f t="shared" si="291"/>
        <v>Rutland</v>
      </c>
      <c r="AH962" s="9" t="s">
        <v>1874</v>
      </c>
      <c r="AI962">
        <v>2</v>
      </c>
      <c r="AK962" s="99">
        <v>25</v>
      </c>
      <c r="AL962" s="97">
        <v>27</v>
      </c>
      <c r="AM962" s="97">
        <v>210</v>
      </c>
      <c r="AN962" s="96">
        <v>58825</v>
      </c>
      <c r="AO962" s="96">
        <f t="shared" si="293"/>
        <v>25027</v>
      </c>
      <c r="AP962" t="s">
        <v>1274</v>
      </c>
      <c r="AQ962">
        <f t="shared" si="292"/>
        <v>2558825</v>
      </c>
    </row>
    <row r="963" spans="1:43" hidden="1" outlineLevel="1" x14ac:dyDescent="0.2">
      <c r="A963" s="62" t="s">
        <v>1498</v>
      </c>
      <c r="B963" s="9" t="s">
        <v>1961</v>
      </c>
      <c r="C963" s="1">
        <f t="shared" si="290"/>
        <v>18437</v>
      </c>
      <c r="D963" s="7">
        <f t="shared" si="298"/>
        <v>2</v>
      </c>
      <c r="E963" s="7">
        <f t="shared" si="299"/>
        <v>1</v>
      </c>
      <c r="F963" s="7">
        <f t="shared" si="300"/>
        <v>0</v>
      </c>
      <c r="G963" s="1">
        <f t="shared" si="301"/>
        <v>3073</v>
      </c>
      <c r="H963" s="2">
        <f t="shared" si="302"/>
        <v>0.1666757064598362</v>
      </c>
      <c r="I963" s="8"/>
      <c r="J963" s="2">
        <f t="shared" si="294"/>
        <v>0.41546889407170362</v>
      </c>
      <c r="K963" s="2">
        <f t="shared" si="295"/>
        <v>0.58214460053153982</v>
      </c>
      <c r="L963" s="2">
        <f t="shared" si="296"/>
        <v>0</v>
      </c>
      <c r="M963" s="2">
        <f t="shared" si="297"/>
        <v>2.3865053967565553E-3</v>
      </c>
      <c r="N963" s="1">
        <v>7660</v>
      </c>
      <c r="O963" s="1">
        <v>10733</v>
      </c>
      <c r="W963" s="1">
        <v>44</v>
      </c>
      <c r="AG963" t="str">
        <f t="shared" si="291"/>
        <v>Salem</v>
      </c>
      <c r="AH963" t="s">
        <v>728</v>
      </c>
      <c r="AI963">
        <v>6</v>
      </c>
      <c r="AK963" s="99">
        <v>25</v>
      </c>
      <c r="AL963" s="97">
        <v>9</v>
      </c>
      <c r="AM963" s="97">
        <v>140</v>
      </c>
      <c r="AN963" s="96">
        <v>59105</v>
      </c>
      <c r="AO963" s="96">
        <f t="shared" si="293"/>
        <v>25009</v>
      </c>
      <c r="AP963" t="s">
        <v>931</v>
      </c>
      <c r="AQ963">
        <f t="shared" si="292"/>
        <v>2559105</v>
      </c>
    </row>
    <row r="964" spans="1:43" hidden="1" outlineLevel="1" x14ac:dyDescent="0.2">
      <c r="A964" s="62" t="s">
        <v>210</v>
      </c>
      <c r="B964" s="9" t="s">
        <v>1961</v>
      </c>
      <c r="C964" s="1">
        <f t="shared" si="290"/>
        <v>3881</v>
      </c>
      <c r="D964" s="7">
        <f t="shared" si="298"/>
        <v>2</v>
      </c>
      <c r="E964" s="7">
        <f t="shared" si="299"/>
        <v>1</v>
      </c>
      <c r="F964" s="7">
        <f t="shared" si="300"/>
        <v>0</v>
      </c>
      <c r="G964" s="1">
        <f t="shared" si="301"/>
        <v>2281</v>
      </c>
      <c r="H964" s="2">
        <f t="shared" si="302"/>
        <v>0.58773511981448079</v>
      </c>
      <c r="I964" s="8"/>
      <c r="J964" s="2">
        <f t="shared" si="294"/>
        <v>0.20458644679206389</v>
      </c>
      <c r="K964" s="2">
        <f t="shared" si="295"/>
        <v>0.79232156660654474</v>
      </c>
      <c r="L964" s="2">
        <f t="shared" si="296"/>
        <v>0</v>
      </c>
      <c r="M964" s="2">
        <f t="shared" si="297"/>
        <v>3.0919866013913166E-3</v>
      </c>
      <c r="N964" s="1">
        <v>794</v>
      </c>
      <c r="O964" s="1">
        <v>3075</v>
      </c>
      <c r="W964" s="1">
        <v>12</v>
      </c>
      <c r="AG964" t="str">
        <f t="shared" si="291"/>
        <v>Salisbury</v>
      </c>
      <c r="AH964" t="s">
        <v>728</v>
      </c>
      <c r="AI964">
        <v>6</v>
      </c>
      <c r="AK964" s="99">
        <v>25</v>
      </c>
      <c r="AL964" s="97">
        <v>9</v>
      </c>
      <c r="AM964" s="97">
        <v>145</v>
      </c>
      <c r="AN964" s="96">
        <v>59245</v>
      </c>
      <c r="AO964" s="96">
        <f t="shared" si="293"/>
        <v>25009</v>
      </c>
      <c r="AP964" t="s">
        <v>1274</v>
      </c>
      <c r="AQ964">
        <f t="shared" si="292"/>
        <v>2559245</v>
      </c>
    </row>
    <row r="965" spans="1:43" hidden="1" outlineLevel="1" x14ac:dyDescent="0.2">
      <c r="A965" s="62" t="s">
        <v>1005</v>
      </c>
      <c r="B965" s="9" t="s">
        <v>1961</v>
      </c>
      <c r="C965" s="1">
        <f t="shared" si="290"/>
        <v>365</v>
      </c>
      <c r="D965" s="7">
        <f t="shared" si="298"/>
        <v>2</v>
      </c>
      <c r="E965" s="7">
        <f t="shared" si="299"/>
        <v>1</v>
      </c>
      <c r="F965" s="7">
        <f t="shared" si="300"/>
        <v>0</v>
      </c>
      <c r="G965" s="1">
        <f t="shared" si="301"/>
        <v>14</v>
      </c>
      <c r="H965" s="2">
        <f t="shared" si="302"/>
        <v>3.8356164383561646E-2</v>
      </c>
      <c r="I965" s="8"/>
      <c r="J965" s="2">
        <f t="shared" si="294"/>
        <v>0.47945205479452052</v>
      </c>
      <c r="K965" s="2">
        <f t="shared" si="295"/>
        <v>0.51780821917808217</v>
      </c>
      <c r="L965" s="2">
        <f t="shared" si="296"/>
        <v>0</v>
      </c>
      <c r="M965" s="2">
        <f t="shared" si="297"/>
        <v>2.73972602739736E-3</v>
      </c>
      <c r="N965" s="1">
        <v>175</v>
      </c>
      <c r="O965" s="1">
        <v>189</v>
      </c>
      <c r="W965" s="1">
        <v>1</v>
      </c>
      <c r="AG965" t="str">
        <f t="shared" si="291"/>
        <v>Sandisfield</v>
      </c>
      <c r="AH965" t="s">
        <v>12</v>
      </c>
      <c r="AI965">
        <v>1</v>
      </c>
      <c r="AK965" s="99">
        <v>25</v>
      </c>
      <c r="AL965" s="97">
        <v>3</v>
      </c>
      <c r="AM965" s="97">
        <v>120</v>
      </c>
      <c r="AN965" s="96">
        <v>59665</v>
      </c>
      <c r="AO965" s="96">
        <f t="shared" si="293"/>
        <v>25003</v>
      </c>
      <c r="AP965" t="s">
        <v>1274</v>
      </c>
      <c r="AQ965">
        <f t="shared" si="292"/>
        <v>2559665</v>
      </c>
    </row>
    <row r="966" spans="1:43" hidden="1" outlineLevel="1" x14ac:dyDescent="0.2">
      <c r="A966" s="62" t="s">
        <v>1268</v>
      </c>
      <c r="B966" s="9" t="s">
        <v>1961</v>
      </c>
      <c r="C966" s="1">
        <f t="shared" si="290"/>
        <v>10642</v>
      </c>
      <c r="D966" s="7">
        <f t="shared" si="298"/>
        <v>2</v>
      </c>
      <c r="E966" s="7">
        <f t="shared" si="299"/>
        <v>1</v>
      </c>
      <c r="F966" s="7">
        <f t="shared" si="300"/>
        <v>0</v>
      </c>
      <c r="G966" s="1">
        <f t="shared" si="301"/>
        <v>5761</v>
      </c>
      <c r="H966" s="2">
        <f t="shared" si="302"/>
        <v>0.54134561172711892</v>
      </c>
      <c r="I966" s="8"/>
      <c r="J966" s="2">
        <f t="shared" si="294"/>
        <v>0.22749483179853411</v>
      </c>
      <c r="K966" s="2">
        <f t="shared" si="295"/>
        <v>0.76884044352565306</v>
      </c>
      <c r="L966" s="2">
        <f t="shared" si="296"/>
        <v>0</v>
      </c>
      <c r="M966" s="2">
        <f t="shared" si="297"/>
        <v>3.6647246758128027E-3</v>
      </c>
      <c r="N966" s="1">
        <v>2421</v>
      </c>
      <c r="O966" s="1">
        <v>8182</v>
      </c>
      <c r="W966" s="1">
        <v>39</v>
      </c>
      <c r="AG966" t="str">
        <f t="shared" si="291"/>
        <v>Sandwich</v>
      </c>
      <c r="AH966" t="s">
        <v>19</v>
      </c>
      <c r="AI966">
        <v>9</v>
      </c>
      <c r="AK966" s="99">
        <v>25</v>
      </c>
      <c r="AL966" s="97">
        <v>1</v>
      </c>
      <c r="AM966" s="97">
        <v>60</v>
      </c>
      <c r="AN966" s="96">
        <v>59735</v>
      </c>
      <c r="AO966" s="96">
        <f t="shared" si="293"/>
        <v>25001</v>
      </c>
      <c r="AP966" t="s">
        <v>1274</v>
      </c>
      <c r="AQ966">
        <f t="shared" si="292"/>
        <v>2559735</v>
      </c>
    </row>
    <row r="967" spans="1:43" hidden="1" outlineLevel="1" x14ac:dyDescent="0.2">
      <c r="A967" s="62" t="s">
        <v>1269</v>
      </c>
      <c r="B967" s="9" t="s">
        <v>1961</v>
      </c>
      <c r="C967" s="1">
        <f t="shared" si="290"/>
        <v>10790</v>
      </c>
      <c r="D967" s="7">
        <f t="shared" si="298"/>
        <v>2</v>
      </c>
      <c r="E967" s="7">
        <f t="shared" si="299"/>
        <v>1</v>
      </c>
      <c r="F967" s="7">
        <f t="shared" si="300"/>
        <v>0</v>
      </c>
      <c r="G967" s="1">
        <f t="shared" si="301"/>
        <v>5958</v>
      </c>
      <c r="H967" s="2">
        <f t="shared" si="302"/>
        <v>0.55217794253938834</v>
      </c>
      <c r="I967" s="8"/>
      <c r="J967" s="2">
        <f t="shared" si="294"/>
        <v>0.22391102873030583</v>
      </c>
      <c r="K967" s="2">
        <f t="shared" si="295"/>
        <v>0.77608897126969412</v>
      </c>
      <c r="L967" s="2">
        <f t="shared" si="296"/>
        <v>0</v>
      </c>
      <c r="M967" s="2">
        <f t="shared" si="297"/>
        <v>0</v>
      </c>
      <c r="N967" s="1">
        <v>2416</v>
      </c>
      <c r="O967" s="1">
        <v>8374</v>
      </c>
      <c r="W967" s="1">
        <v>0</v>
      </c>
      <c r="AG967" t="str">
        <f t="shared" si="291"/>
        <v>Saugus</v>
      </c>
      <c r="AH967" t="s">
        <v>728</v>
      </c>
      <c r="AI967">
        <v>6</v>
      </c>
      <c r="AK967" s="99">
        <v>25</v>
      </c>
      <c r="AL967" s="97">
        <v>9</v>
      </c>
      <c r="AM967" s="97">
        <v>150</v>
      </c>
      <c r="AN967" s="96">
        <v>60015</v>
      </c>
      <c r="AO967" s="96">
        <f t="shared" si="293"/>
        <v>25009</v>
      </c>
      <c r="AP967" t="s">
        <v>1274</v>
      </c>
      <c r="AQ967">
        <f t="shared" si="292"/>
        <v>2560015</v>
      </c>
    </row>
    <row r="968" spans="1:43" hidden="1" outlineLevel="1" x14ac:dyDescent="0.2">
      <c r="A968" s="62" t="s">
        <v>2513</v>
      </c>
      <c r="B968" s="9" t="s">
        <v>1961</v>
      </c>
      <c r="C968" s="1">
        <f t="shared" si="290"/>
        <v>264</v>
      </c>
      <c r="D968" s="7">
        <f t="shared" si="298"/>
        <v>2</v>
      </c>
      <c r="E968" s="7">
        <f t="shared" si="299"/>
        <v>1</v>
      </c>
      <c r="F968" s="7">
        <f t="shared" si="300"/>
        <v>0</v>
      </c>
      <c r="G968" s="1">
        <f t="shared" si="301"/>
        <v>56</v>
      </c>
      <c r="H968" s="2">
        <f t="shared" si="302"/>
        <v>0.21212121212121213</v>
      </c>
      <c r="I968" s="8"/>
      <c r="J968" s="2">
        <f t="shared" si="294"/>
        <v>0.39393939393939392</v>
      </c>
      <c r="K968" s="2">
        <f t="shared" si="295"/>
        <v>0.60606060606060608</v>
      </c>
      <c r="L968" s="2">
        <f t="shared" si="296"/>
        <v>0</v>
      </c>
      <c r="M968" s="2">
        <f t="shared" si="297"/>
        <v>0</v>
      </c>
      <c r="N968" s="1">
        <v>104</v>
      </c>
      <c r="O968" s="1">
        <v>160</v>
      </c>
      <c r="W968" s="1">
        <v>0</v>
      </c>
      <c r="AG968" t="str">
        <f t="shared" si="291"/>
        <v>Savoy</v>
      </c>
      <c r="AH968" t="s">
        <v>12</v>
      </c>
      <c r="AI968">
        <v>1</v>
      </c>
      <c r="AK968" s="99">
        <v>25</v>
      </c>
      <c r="AL968" s="97">
        <v>3</v>
      </c>
      <c r="AM968" s="97">
        <v>125</v>
      </c>
      <c r="AN968" s="96">
        <v>60225</v>
      </c>
      <c r="AO968" s="96">
        <f t="shared" si="293"/>
        <v>25003</v>
      </c>
      <c r="AP968" t="s">
        <v>1274</v>
      </c>
      <c r="AQ968">
        <f t="shared" si="292"/>
        <v>2560225</v>
      </c>
    </row>
    <row r="969" spans="1:43" hidden="1" outlineLevel="1" x14ac:dyDescent="0.2">
      <c r="A969" s="62" t="s">
        <v>746</v>
      </c>
      <c r="B969" s="9" t="s">
        <v>1961</v>
      </c>
      <c r="C969" s="1">
        <f t="shared" si="290"/>
        <v>10317</v>
      </c>
      <c r="D969" s="7">
        <f t="shared" si="298"/>
        <v>2</v>
      </c>
      <c r="E969" s="7">
        <f t="shared" si="299"/>
        <v>1</v>
      </c>
      <c r="F969" s="7">
        <f t="shared" si="300"/>
        <v>0</v>
      </c>
      <c r="G969" s="1">
        <f t="shared" si="301"/>
        <v>5446</v>
      </c>
      <c r="H969" s="2">
        <f t="shared" si="302"/>
        <v>0.52786662789570615</v>
      </c>
      <c r="I969" s="8"/>
      <c r="J969" s="2">
        <f t="shared" si="294"/>
        <v>0.23446738392943686</v>
      </c>
      <c r="K969" s="2">
        <f t="shared" si="295"/>
        <v>0.76233401182514293</v>
      </c>
      <c r="L969" s="2">
        <f t="shared" si="296"/>
        <v>0</v>
      </c>
      <c r="M969" s="2">
        <f t="shared" si="297"/>
        <v>3.198604245420178E-3</v>
      </c>
      <c r="N969" s="1">
        <v>2419</v>
      </c>
      <c r="O969" s="1">
        <v>7865</v>
      </c>
      <c r="W969" s="1">
        <v>33</v>
      </c>
      <c r="AG969" t="str">
        <f t="shared" si="291"/>
        <v>Scituate</v>
      </c>
      <c r="AH969" t="s">
        <v>837</v>
      </c>
      <c r="AI969">
        <v>8</v>
      </c>
      <c r="AK969" s="99">
        <v>25</v>
      </c>
      <c r="AL969" s="97">
        <v>23</v>
      </c>
      <c r="AM969" s="97">
        <v>120</v>
      </c>
      <c r="AN969" s="96">
        <v>60330</v>
      </c>
      <c r="AO969" s="96">
        <f t="shared" si="293"/>
        <v>25023</v>
      </c>
      <c r="AP969" t="s">
        <v>1274</v>
      </c>
      <c r="AQ969">
        <f t="shared" si="292"/>
        <v>2560330</v>
      </c>
    </row>
    <row r="970" spans="1:43" hidden="1" outlineLevel="1" x14ac:dyDescent="0.2">
      <c r="A970" s="62" t="s">
        <v>2169</v>
      </c>
      <c r="B970" s="9" t="s">
        <v>1961</v>
      </c>
      <c r="C970" s="1">
        <f t="shared" si="290"/>
        <v>6022</v>
      </c>
      <c r="D970" s="7">
        <f t="shared" si="298"/>
        <v>2</v>
      </c>
      <c r="E970" s="7">
        <f t="shared" si="299"/>
        <v>1</v>
      </c>
      <c r="F970" s="7">
        <f t="shared" si="300"/>
        <v>0</v>
      </c>
      <c r="G970" s="1">
        <f t="shared" si="301"/>
        <v>2722</v>
      </c>
      <c r="H970" s="2">
        <f t="shared" si="302"/>
        <v>0.4520092992361342</v>
      </c>
      <c r="I970" s="8"/>
      <c r="J970" s="2">
        <f t="shared" si="294"/>
        <v>0.2728329458651611</v>
      </c>
      <c r="K970" s="2">
        <f t="shared" si="295"/>
        <v>0.72484224510129525</v>
      </c>
      <c r="L970" s="2">
        <f t="shared" si="296"/>
        <v>0</v>
      </c>
      <c r="M970" s="2">
        <f t="shared" si="297"/>
        <v>2.3248090335437066E-3</v>
      </c>
      <c r="N970" s="1">
        <v>1643</v>
      </c>
      <c r="O970" s="1">
        <v>4365</v>
      </c>
      <c r="W970" s="1">
        <v>14</v>
      </c>
      <c r="AG970" t="str">
        <f t="shared" si="291"/>
        <v>Seekonk</v>
      </c>
      <c r="AH970" t="s">
        <v>1827</v>
      </c>
      <c r="AI970">
        <v>4</v>
      </c>
      <c r="AK970" s="99">
        <v>25</v>
      </c>
      <c r="AL970" s="97">
        <v>5</v>
      </c>
      <c r="AM970" s="97">
        <v>80</v>
      </c>
      <c r="AN970" s="96">
        <v>60645</v>
      </c>
      <c r="AO970" s="96">
        <f t="shared" si="293"/>
        <v>25005</v>
      </c>
      <c r="AP970" t="s">
        <v>1274</v>
      </c>
      <c r="AQ970">
        <f t="shared" si="292"/>
        <v>2560645</v>
      </c>
    </row>
    <row r="971" spans="1:43" hidden="1" outlineLevel="1" x14ac:dyDescent="0.2">
      <c r="A971" s="62" t="s">
        <v>917</v>
      </c>
      <c r="B971" s="9" t="s">
        <v>1961</v>
      </c>
      <c r="C971" s="1">
        <f t="shared" si="290"/>
        <v>8607</v>
      </c>
      <c r="D971" s="7">
        <f t="shared" si="298"/>
        <v>2</v>
      </c>
      <c r="E971" s="7">
        <f t="shared" si="299"/>
        <v>1</v>
      </c>
      <c r="F971" s="7">
        <f t="shared" si="300"/>
        <v>0</v>
      </c>
      <c r="G971" s="1">
        <f t="shared" si="301"/>
        <v>2543</v>
      </c>
      <c r="H971" s="2">
        <f t="shared" si="302"/>
        <v>0.2954571860113861</v>
      </c>
      <c r="I971" s="8"/>
      <c r="J971" s="2">
        <f t="shared" si="294"/>
        <v>0.35087719298245612</v>
      </c>
      <c r="K971" s="2">
        <f t="shared" si="295"/>
        <v>0.64633437899384227</v>
      </c>
      <c r="L971" s="2">
        <f t="shared" si="296"/>
        <v>0</v>
      </c>
      <c r="M971" s="2">
        <f t="shared" si="297"/>
        <v>2.7884280237016057E-3</v>
      </c>
      <c r="N971" s="1">
        <v>3020</v>
      </c>
      <c r="O971" s="1">
        <v>5563</v>
      </c>
      <c r="W971" s="1">
        <v>24</v>
      </c>
      <c r="AG971" t="str">
        <f t="shared" si="291"/>
        <v>Sharon</v>
      </c>
      <c r="AH971" t="s">
        <v>1044</v>
      </c>
      <c r="AI971">
        <v>4</v>
      </c>
      <c r="AK971" s="99">
        <v>25</v>
      </c>
      <c r="AL971" s="97">
        <v>21</v>
      </c>
      <c r="AM971" s="97">
        <v>110</v>
      </c>
      <c r="AN971" s="96">
        <v>60785</v>
      </c>
      <c r="AO971" s="96">
        <f t="shared" si="293"/>
        <v>25021</v>
      </c>
      <c r="AP971" t="s">
        <v>1274</v>
      </c>
      <c r="AQ971">
        <f t="shared" si="292"/>
        <v>2560785</v>
      </c>
    </row>
    <row r="972" spans="1:43" hidden="1" outlineLevel="1" x14ac:dyDescent="0.2">
      <c r="A972" s="62" t="s">
        <v>1154</v>
      </c>
      <c r="B972" s="9" t="s">
        <v>1961</v>
      </c>
      <c r="C972" s="1">
        <f t="shared" si="290"/>
        <v>1592</v>
      </c>
      <c r="D972" s="7">
        <f t="shared" si="298"/>
        <v>1</v>
      </c>
      <c r="E972" s="7">
        <f t="shared" si="299"/>
        <v>2</v>
      </c>
      <c r="F972" s="7">
        <f t="shared" si="300"/>
        <v>0</v>
      </c>
      <c r="G972" s="1">
        <f t="shared" si="301"/>
        <v>2</v>
      </c>
      <c r="H972" s="2">
        <f t="shared" si="302"/>
        <v>1.2562814070351759E-3</v>
      </c>
      <c r="I972" s="8"/>
      <c r="J972" s="2">
        <f t="shared" si="294"/>
        <v>0.50062814070351758</v>
      </c>
      <c r="K972" s="2">
        <f t="shared" si="295"/>
        <v>0.49937185929648242</v>
      </c>
      <c r="L972" s="2">
        <f t="shared" si="296"/>
        <v>0</v>
      </c>
      <c r="M972" s="2">
        <f t="shared" si="297"/>
        <v>0</v>
      </c>
      <c r="N972" s="1">
        <v>797</v>
      </c>
      <c r="O972" s="1">
        <v>795</v>
      </c>
      <c r="W972" s="1">
        <v>0</v>
      </c>
      <c r="AG972" t="str">
        <f t="shared" si="291"/>
        <v>Sheffield</v>
      </c>
      <c r="AH972" t="s">
        <v>12</v>
      </c>
      <c r="AI972">
        <v>1</v>
      </c>
      <c r="AK972" s="99">
        <v>25</v>
      </c>
      <c r="AL972" s="97">
        <v>3</v>
      </c>
      <c r="AM972" s="97">
        <v>130</v>
      </c>
      <c r="AN972" s="96">
        <v>61065</v>
      </c>
      <c r="AO972" s="96">
        <f t="shared" si="293"/>
        <v>25003</v>
      </c>
      <c r="AP972" t="s">
        <v>1274</v>
      </c>
      <c r="AQ972">
        <f t="shared" si="292"/>
        <v>2561065</v>
      </c>
    </row>
    <row r="973" spans="1:43" hidden="1" outlineLevel="1" x14ac:dyDescent="0.2">
      <c r="A973" s="62" t="s">
        <v>1155</v>
      </c>
      <c r="B973" s="9" t="s">
        <v>1961</v>
      </c>
      <c r="C973" s="1">
        <f t="shared" ref="C973:C1036" si="303">SUM(N973:AE973)</f>
        <v>982</v>
      </c>
      <c r="D973" s="7">
        <f t="shared" si="298"/>
        <v>1</v>
      </c>
      <c r="E973" s="7">
        <f t="shared" si="299"/>
        <v>2</v>
      </c>
      <c r="F973" s="7">
        <f t="shared" si="300"/>
        <v>0</v>
      </c>
      <c r="G973" s="1">
        <f t="shared" si="301"/>
        <v>29</v>
      </c>
      <c r="H973" s="2">
        <f t="shared" si="302"/>
        <v>2.9531568228105907E-2</v>
      </c>
      <c r="I973" s="8"/>
      <c r="J973" s="2">
        <f t="shared" si="294"/>
        <v>0.51323828920570269</v>
      </c>
      <c r="K973" s="2">
        <f t="shared" si="295"/>
        <v>0.48370672097759676</v>
      </c>
      <c r="L973" s="2">
        <f t="shared" si="296"/>
        <v>0</v>
      </c>
      <c r="M973" s="2">
        <f t="shared" si="297"/>
        <v>3.0549898167005485E-3</v>
      </c>
      <c r="N973" s="1">
        <v>504</v>
      </c>
      <c r="O973" s="1">
        <v>475</v>
      </c>
      <c r="W973" s="1">
        <v>3</v>
      </c>
      <c r="AG973" t="str">
        <f t="shared" si="291"/>
        <v>Shelburne</v>
      </c>
      <c r="AH973" t="s">
        <v>1440</v>
      </c>
      <c r="AI973">
        <v>1</v>
      </c>
      <c r="AK973" s="99">
        <v>25</v>
      </c>
      <c r="AL973" s="97">
        <v>11</v>
      </c>
      <c r="AM973" s="97">
        <v>105</v>
      </c>
      <c r="AN973" s="96">
        <v>61135</v>
      </c>
      <c r="AO973" s="96">
        <f t="shared" si="293"/>
        <v>25011</v>
      </c>
      <c r="AP973" t="s">
        <v>1274</v>
      </c>
      <c r="AQ973">
        <f t="shared" si="292"/>
        <v>2561135</v>
      </c>
    </row>
    <row r="974" spans="1:43" hidden="1" outlineLevel="1" x14ac:dyDescent="0.2">
      <c r="A974" s="62" t="s">
        <v>576</v>
      </c>
      <c r="B974" s="9" t="s">
        <v>1961</v>
      </c>
      <c r="C974" s="1">
        <f t="shared" si="303"/>
        <v>2361</v>
      </c>
      <c r="D974" s="7">
        <f t="shared" si="298"/>
        <v>2</v>
      </c>
      <c r="E974" s="7">
        <f t="shared" si="299"/>
        <v>1</v>
      </c>
      <c r="F974" s="7">
        <f t="shared" si="300"/>
        <v>0</v>
      </c>
      <c r="G974" s="1">
        <f t="shared" si="301"/>
        <v>980</v>
      </c>
      <c r="H974" s="2">
        <f t="shared" si="302"/>
        <v>0.41507835662854725</v>
      </c>
      <c r="I974" s="8"/>
      <c r="J974" s="2">
        <f t="shared" si="294"/>
        <v>0.29224904701397714</v>
      </c>
      <c r="K974" s="2">
        <f t="shared" si="295"/>
        <v>0.70732740364252433</v>
      </c>
      <c r="L974" s="2">
        <f t="shared" si="296"/>
        <v>0</v>
      </c>
      <c r="M974" s="2">
        <f t="shared" si="297"/>
        <v>4.2354934349853046E-4</v>
      </c>
      <c r="N974" s="1">
        <v>690</v>
      </c>
      <c r="O974" s="1">
        <v>1670</v>
      </c>
      <c r="W974" s="1">
        <v>1</v>
      </c>
      <c r="AG974" t="str">
        <f t="shared" ref="AG974:AG1037" si="304">A974</f>
        <v>Sherborn</v>
      </c>
      <c r="AH974" t="s">
        <v>164</v>
      </c>
      <c r="AI974">
        <v>5</v>
      </c>
      <c r="AK974" s="99">
        <v>25</v>
      </c>
      <c r="AL974" s="97">
        <v>17</v>
      </c>
      <c r="AM974" s="97">
        <v>185</v>
      </c>
      <c r="AN974" s="96">
        <v>61380</v>
      </c>
      <c r="AO974" s="96">
        <f t="shared" si="293"/>
        <v>25017</v>
      </c>
      <c r="AP974" t="s">
        <v>1274</v>
      </c>
      <c r="AQ974">
        <f t="shared" ref="AQ974:AQ1037" si="305">AK974*100000+AN974</f>
        <v>2561380</v>
      </c>
    </row>
    <row r="975" spans="1:43" hidden="1" outlineLevel="1" x14ac:dyDescent="0.2">
      <c r="A975" s="62" t="s">
        <v>264</v>
      </c>
      <c r="B975" s="9" t="s">
        <v>1961</v>
      </c>
      <c r="C975" s="1">
        <f t="shared" si="303"/>
        <v>2721</v>
      </c>
      <c r="D975" s="7">
        <f t="shared" si="298"/>
        <v>2</v>
      </c>
      <c r="E975" s="7">
        <f t="shared" si="299"/>
        <v>1</v>
      </c>
      <c r="F975" s="7">
        <f t="shared" si="300"/>
        <v>0</v>
      </c>
      <c r="G975" s="1">
        <f t="shared" si="301"/>
        <v>1351</v>
      </c>
      <c r="H975" s="2">
        <f t="shared" si="302"/>
        <v>0.49650863653068722</v>
      </c>
      <c r="I975" s="8"/>
      <c r="J975" s="2">
        <f t="shared" si="294"/>
        <v>0.24954061006982728</v>
      </c>
      <c r="K975" s="2">
        <f t="shared" si="295"/>
        <v>0.74604924660051453</v>
      </c>
      <c r="L975" s="2">
        <f t="shared" si="296"/>
        <v>0</v>
      </c>
      <c r="M975" s="2">
        <f t="shared" si="297"/>
        <v>4.4101433296581671E-3</v>
      </c>
      <c r="N975" s="1">
        <v>679</v>
      </c>
      <c r="O975" s="1">
        <v>2030</v>
      </c>
      <c r="W975" s="1">
        <v>12</v>
      </c>
      <c r="AG975" t="str">
        <f t="shared" si="304"/>
        <v>Shirley</v>
      </c>
      <c r="AH975" t="s">
        <v>164</v>
      </c>
      <c r="AI975">
        <v>3</v>
      </c>
      <c r="AK975" s="99">
        <v>25</v>
      </c>
      <c r="AL975" s="97">
        <v>17</v>
      </c>
      <c r="AM975" s="97">
        <v>190</v>
      </c>
      <c r="AN975" s="96">
        <v>61590</v>
      </c>
      <c r="AO975" s="96">
        <f t="shared" ref="AO975:AO1038" si="306">1000*AK975+AL975</f>
        <v>25017</v>
      </c>
      <c r="AP975" t="s">
        <v>1274</v>
      </c>
      <c r="AQ975">
        <f t="shared" si="305"/>
        <v>2561590</v>
      </c>
    </row>
    <row r="976" spans="1:43" hidden="1" outlineLevel="1" x14ac:dyDescent="0.2">
      <c r="A976" s="62" t="s">
        <v>1149</v>
      </c>
      <c r="B976" s="9" t="s">
        <v>1961</v>
      </c>
      <c r="C976" s="1">
        <f t="shared" si="303"/>
        <v>15995</v>
      </c>
      <c r="D976" s="7">
        <f t="shared" si="298"/>
        <v>2</v>
      </c>
      <c r="E976" s="7">
        <f t="shared" si="299"/>
        <v>1</v>
      </c>
      <c r="F976" s="7">
        <f t="shared" si="300"/>
        <v>0</v>
      </c>
      <c r="G976" s="1">
        <f t="shared" si="301"/>
        <v>8800</v>
      </c>
      <c r="H976" s="2">
        <f t="shared" si="302"/>
        <v>0.55017192872772747</v>
      </c>
      <c r="I976" s="8"/>
      <c r="J976" s="2">
        <f t="shared" si="294"/>
        <v>0.2246326977180369</v>
      </c>
      <c r="K976" s="2">
        <f t="shared" si="295"/>
        <v>0.77480462644576431</v>
      </c>
      <c r="L976" s="2">
        <f t="shared" si="296"/>
        <v>0</v>
      </c>
      <c r="M976" s="2">
        <f t="shared" si="297"/>
        <v>5.6267583619884487E-4</v>
      </c>
      <c r="N976" s="1">
        <v>3593</v>
      </c>
      <c r="O976" s="1">
        <v>12393</v>
      </c>
      <c r="W976" s="1">
        <v>9</v>
      </c>
      <c r="AG976" t="str">
        <f t="shared" si="304"/>
        <v>Shrewsbury</v>
      </c>
      <c r="AH976" s="9" t="s">
        <v>1874</v>
      </c>
      <c r="AI976">
        <v>2</v>
      </c>
      <c r="AK976" s="99">
        <v>25</v>
      </c>
      <c r="AL976" s="97">
        <v>27</v>
      </c>
      <c r="AM976" s="97">
        <v>215</v>
      </c>
      <c r="AN976" s="96">
        <v>61800</v>
      </c>
      <c r="AO976" s="96">
        <f t="shared" si="306"/>
        <v>25027</v>
      </c>
      <c r="AP976" t="s">
        <v>1274</v>
      </c>
      <c r="AQ976">
        <f t="shared" si="305"/>
        <v>2561800</v>
      </c>
    </row>
    <row r="977" spans="1:43" hidden="1" outlineLevel="1" x14ac:dyDescent="0.2">
      <c r="A977" s="62" t="s">
        <v>2259</v>
      </c>
      <c r="B977" s="9" t="s">
        <v>1961</v>
      </c>
      <c r="C977" s="1">
        <f t="shared" si="303"/>
        <v>1125</v>
      </c>
      <c r="D977" s="7">
        <f t="shared" si="298"/>
        <v>1</v>
      </c>
      <c r="E977" s="7">
        <f t="shared" si="299"/>
        <v>2</v>
      </c>
      <c r="F977" s="7">
        <f t="shared" si="300"/>
        <v>0</v>
      </c>
      <c r="G977" s="1">
        <f t="shared" si="301"/>
        <v>409</v>
      </c>
      <c r="H977" s="2">
        <f t="shared" si="302"/>
        <v>0.36355555555555558</v>
      </c>
      <c r="I977" s="8"/>
      <c r="J977" s="2">
        <f t="shared" si="294"/>
        <v>0.68177777777777782</v>
      </c>
      <c r="K977" s="2">
        <f t="shared" si="295"/>
        <v>0.31822222222222224</v>
      </c>
      <c r="L977" s="2">
        <f t="shared" si="296"/>
        <v>0</v>
      </c>
      <c r="M977" s="2">
        <f t="shared" si="297"/>
        <v>-5.5511151231257827E-17</v>
      </c>
      <c r="N977" s="1">
        <v>767</v>
      </c>
      <c r="O977" s="1">
        <v>358</v>
      </c>
      <c r="W977" s="1">
        <v>0</v>
      </c>
      <c r="AG977" t="str">
        <f t="shared" si="304"/>
        <v>Shutesbury</v>
      </c>
      <c r="AH977" t="s">
        <v>1440</v>
      </c>
      <c r="AI977">
        <v>2</v>
      </c>
      <c r="AK977" s="99">
        <v>25</v>
      </c>
      <c r="AL977" s="97">
        <v>11</v>
      </c>
      <c r="AM977" s="97">
        <v>110</v>
      </c>
      <c r="AN977" s="96">
        <v>61905</v>
      </c>
      <c r="AO977" s="96">
        <f t="shared" si="306"/>
        <v>25011</v>
      </c>
      <c r="AP977" t="s">
        <v>1274</v>
      </c>
      <c r="AQ977">
        <f t="shared" si="305"/>
        <v>2561905</v>
      </c>
    </row>
    <row r="978" spans="1:43" hidden="1" outlineLevel="1" x14ac:dyDescent="0.2">
      <c r="A978" s="62" t="s">
        <v>1616</v>
      </c>
      <c r="B978" s="9" t="s">
        <v>1961</v>
      </c>
      <c r="C978" s="1">
        <f t="shared" si="303"/>
        <v>7353</v>
      </c>
      <c r="D978" s="7">
        <f t="shared" si="298"/>
        <v>2</v>
      </c>
      <c r="E978" s="7">
        <f t="shared" si="299"/>
        <v>1</v>
      </c>
      <c r="F978" s="7">
        <f t="shared" si="300"/>
        <v>0</v>
      </c>
      <c r="G978" s="1">
        <f t="shared" si="301"/>
        <v>3424</v>
      </c>
      <c r="H978" s="2">
        <f t="shared" si="302"/>
        <v>0.46566027471780225</v>
      </c>
      <c r="I978" s="8"/>
      <c r="J978" s="2">
        <f t="shared" si="294"/>
        <v>0.26696586427308583</v>
      </c>
      <c r="K978" s="2">
        <f t="shared" si="295"/>
        <v>0.73262613899088802</v>
      </c>
      <c r="L978" s="2">
        <f t="shared" si="296"/>
        <v>0</v>
      </c>
      <c r="M978" s="2">
        <f t="shared" si="297"/>
        <v>4.0799673602609499E-4</v>
      </c>
      <c r="N978" s="1">
        <v>1963</v>
      </c>
      <c r="O978" s="1">
        <v>5387</v>
      </c>
      <c r="W978" s="1">
        <v>3</v>
      </c>
      <c r="AG978" t="str">
        <f t="shared" si="304"/>
        <v>Somerset</v>
      </c>
      <c r="AH978" t="s">
        <v>1827</v>
      </c>
      <c r="AI978">
        <v>4</v>
      </c>
      <c r="AK978" s="99">
        <v>25</v>
      </c>
      <c r="AL978" s="97">
        <v>5</v>
      </c>
      <c r="AM978" s="97">
        <v>85</v>
      </c>
      <c r="AN978" s="96">
        <v>62430</v>
      </c>
      <c r="AO978" s="96">
        <f t="shared" si="306"/>
        <v>25005</v>
      </c>
      <c r="AP978" t="s">
        <v>1274</v>
      </c>
      <c r="AQ978">
        <f t="shared" si="305"/>
        <v>2562430</v>
      </c>
    </row>
    <row r="979" spans="1:43" hidden="1" outlineLevel="1" x14ac:dyDescent="0.2">
      <c r="A979" s="62" t="s">
        <v>957</v>
      </c>
      <c r="B979" s="9" t="s">
        <v>1961</v>
      </c>
      <c r="C979" s="1">
        <f t="shared" si="303"/>
        <v>34954</v>
      </c>
      <c r="D979" s="7">
        <f t="shared" si="298"/>
        <v>1</v>
      </c>
      <c r="E979" s="7">
        <f t="shared" si="299"/>
        <v>2</v>
      </c>
      <c r="F979" s="7">
        <f t="shared" si="300"/>
        <v>0</v>
      </c>
      <c r="G979" s="1">
        <f t="shared" si="301"/>
        <v>10420</v>
      </c>
      <c r="H979" s="2">
        <f t="shared" si="302"/>
        <v>0.29810608227956742</v>
      </c>
      <c r="I979" s="8"/>
      <c r="J979" s="2">
        <f t="shared" si="294"/>
        <v>0.64776563483435368</v>
      </c>
      <c r="K979" s="2">
        <f t="shared" si="295"/>
        <v>0.34965955255478631</v>
      </c>
      <c r="L979" s="2">
        <f t="shared" si="296"/>
        <v>0</v>
      </c>
      <c r="M979" s="2">
        <f t="shared" si="297"/>
        <v>2.5748126108600111E-3</v>
      </c>
      <c r="N979" s="1">
        <v>22642</v>
      </c>
      <c r="O979" s="1">
        <v>12222</v>
      </c>
      <c r="W979" s="1">
        <v>90</v>
      </c>
      <c r="AG979" t="str">
        <f t="shared" si="304"/>
        <v>Somerville</v>
      </c>
      <c r="AH979" t="s">
        <v>164</v>
      </c>
      <c r="AI979">
        <v>7</v>
      </c>
      <c r="AK979" s="99">
        <v>25</v>
      </c>
      <c r="AL979" s="97">
        <v>17</v>
      </c>
      <c r="AM979" s="97">
        <v>195</v>
      </c>
      <c r="AN979" s="96">
        <v>62535</v>
      </c>
      <c r="AO979" s="96">
        <f t="shared" si="306"/>
        <v>25017</v>
      </c>
      <c r="AP979" t="s">
        <v>931</v>
      </c>
      <c r="AQ979">
        <f t="shared" si="305"/>
        <v>2562535</v>
      </c>
    </row>
    <row r="980" spans="1:43" hidden="1" outlineLevel="1" x14ac:dyDescent="0.2">
      <c r="A980" s="62" t="s">
        <v>2612</v>
      </c>
      <c r="B980" s="9" t="s">
        <v>1961</v>
      </c>
      <c r="C980" s="1">
        <f t="shared" si="303"/>
        <v>7649</v>
      </c>
      <c r="D980" s="7">
        <f t="shared" si="298"/>
        <v>2</v>
      </c>
      <c r="E980" s="7">
        <f t="shared" si="299"/>
        <v>1</v>
      </c>
      <c r="F980" s="7">
        <f t="shared" si="300"/>
        <v>0</v>
      </c>
      <c r="G980" s="1">
        <f t="shared" si="301"/>
        <v>2907</v>
      </c>
      <c r="H980" s="2">
        <f t="shared" si="302"/>
        <v>0.3800496796966924</v>
      </c>
      <c r="I980" s="8"/>
      <c r="J980" s="2">
        <f t="shared" si="294"/>
        <v>0.30827559158059875</v>
      </c>
      <c r="K980" s="2">
        <f t="shared" si="295"/>
        <v>0.68832527127729115</v>
      </c>
      <c r="L980" s="2">
        <f t="shared" si="296"/>
        <v>0</v>
      </c>
      <c r="M980" s="2">
        <f t="shared" si="297"/>
        <v>3.3991371421100425E-3</v>
      </c>
      <c r="N980" s="1">
        <v>2358</v>
      </c>
      <c r="O980" s="1">
        <v>5265</v>
      </c>
      <c r="W980" s="1">
        <v>26</v>
      </c>
      <c r="AG980" t="str">
        <f t="shared" si="304"/>
        <v>South Hadley</v>
      </c>
      <c r="AH980" t="s">
        <v>1386</v>
      </c>
      <c r="AI980">
        <v>1</v>
      </c>
      <c r="AK980" s="99">
        <v>25</v>
      </c>
      <c r="AL980" s="97">
        <v>15</v>
      </c>
      <c r="AM980" s="97">
        <v>80</v>
      </c>
      <c r="AN980" s="96">
        <v>64145</v>
      </c>
      <c r="AO980" s="96">
        <f t="shared" si="306"/>
        <v>25015</v>
      </c>
      <c r="AP980" t="s">
        <v>1274</v>
      </c>
      <c r="AQ980">
        <f t="shared" si="305"/>
        <v>2564145</v>
      </c>
    </row>
    <row r="981" spans="1:43" hidden="1" outlineLevel="1" x14ac:dyDescent="0.2">
      <c r="A981" s="62" t="s">
        <v>55</v>
      </c>
      <c r="B981" s="9" t="s">
        <v>1961</v>
      </c>
      <c r="C981" s="1">
        <f t="shared" si="303"/>
        <v>3160</v>
      </c>
      <c r="D981" s="7">
        <f t="shared" si="298"/>
        <v>2</v>
      </c>
      <c r="E981" s="7">
        <f t="shared" si="299"/>
        <v>1</v>
      </c>
      <c r="F981" s="7">
        <f t="shared" si="300"/>
        <v>0</v>
      </c>
      <c r="G981" s="1">
        <f t="shared" si="301"/>
        <v>1668</v>
      </c>
      <c r="H981" s="2">
        <f t="shared" si="302"/>
        <v>0.52784810126582282</v>
      </c>
      <c r="I981" s="8"/>
      <c r="J981" s="2">
        <f t="shared" si="294"/>
        <v>0.23607594936708862</v>
      </c>
      <c r="K981" s="2">
        <f t="shared" si="295"/>
        <v>0.76392405063291136</v>
      </c>
      <c r="L981" s="2">
        <f t="shared" si="296"/>
        <v>0</v>
      </c>
      <c r="M981" s="2">
        <f t="shared" si="297"/>
        <v>0</v>
      </c>
      <c r="N981" s="1">
        <v>746</v>
      </c>
      <c r="O981" s="1">
        <v>2414</v>
      </c>
      <c r="W981" s="1">
        <v>0</v>
      </c>
      <c r="AG981" t="str">
        <f t="shared" si="304"/>
        <v>Southampton</v>
      </c>
      <c r="AH981" t="s">
        <v>1386</v>
      </c>
      <c r="AI981">
        <v>1</v>
      </c>
      <c r="AK981" s="99">
        <v>25</v>
      </c>
      <c r="AL981" s="97">
        <v>15</v>
      </c>
      <c r="AM981" s="97">
        <v>75</v>
      </c>
      <c r="AN981" s="96">
        <v>62745</v>
      </c>
      <c r="AO981" s="96">
        <f t="shared" si="306"/>
        <v>25015</v>
      </c>
      <c r="AP981" t="s">
        <v>1274</v>
      </c>
      <c r="AQ981">
        <f t="shared" si="305"/>
        <v>2562745</v>
      </c>
    </row>
    <row r="982" spans="1:43" hidden="1" outlineLevel="1" x14ac:dyDescent="0.2">
      <c r="A982" s="62" t="s">
        <v>2613</v>
      </c>
      <c r="B982" s="9" t="s">
        <v>1961</v>
      </c>
      <c r="C982" s="1">
        <f t="shared" si="303"/>
        <v>5074</v>
      </c>
      <c r="D982" s="7">
        <f t="shared" si="298"/>
        <v>2</v>
      </c>
      <c r="E982" s="7">
        <f t="shared" si="299"/>
        <v>1</v>
      </c>
      <c r="F982" s="7">
        <f t="shared" si="300"/>
        <v>0</v>
      </c>
      <c r="G982" s="1">
        <f t="shared" si="301"/>
        <v>2366</v>
      </c>
      <c r="H982" s="2">
        <f t="shared" si="302"/>
        <v>0.46629877808435161</v>
      </c>
      <c r="I982" s="8"/>
      <c r="J982" s="2">
        <f t="shared" si="294"/>
        <v>0.26547102877414269</v>
      </c>
      <c r="K982" s="2">
        <f t="shared" si="295"/>
        <v>0.73176980685849424</v>
      </c>
      <c r="L982" s="2">
        <f t="shared" si="296"/>
        <v>0</v>
      </c>
      <c r="M982" s="2">
        <f t="shared" si="297"/>
        <v>2.7591643673631205E-3</v>
      </c>
      <c r="N982" s="1">
        <v>1347</v>
      </c>
      <c r="O982" s="1">
        <v>3713</v>
      </c>
      <c r="W982" s="1">
        <v>14</v>
      </c>
      <c r="AG982" t="str">
        <f t="shared" si="304"/>
        <v>Southborough</v>
      </c>
      <c r="AH982" s="9" t="s">
        <v>1874</v>
      </c>
      <c r="AI982">
        <v>5</v>
      </c>
      <c r="AK982" s="99">
        <v>25</v>
      </c>
      <c r="AL982" s="97">
        <v>27</v>
      </c>
      <c r="AM982" s="97">
        <v>220</v>
      </c>
      <c r="AN982" s="96">
        <v>63165</v>
      </c>
      <c r="AO982" s="96">
        <f t="shared" si="306"/>
        <v>25027</v>
      </c>
      <c r="AP982" t="s">
        <v>1274</v>
      </c>
      <c r="AQ982">
        <f t="shared" si="305"/>
        <v>2563165</v>
      </c>
    </row>
    <row r="983" spans="1:43" hidden="1" outlineLevel="1" x14ac:dyDescent="0.2">
      <c r="A983" s="62" t="s">
        <v>2436</v>
      </c>
      <c r="B983" s="9" t="s">
        <v>1961</v>
      </c>
      <c r="C983" s="1">
        <f t="shared" si="303"/>
        <v>4625</v>
      </c>
      <c r="D983" s="7">
        <f t="shared" si="298"/>
        <v>2</v>
      </c>
      <c r="E983" s="7">
        <f t="shared" si="299"/>
        <v>1</v>
      </c>
      <c r="F983" s="7">
        <f t="shared" si="300"/>
        <v>0</v>
      </c>
      <c r="G983" s="1">
        <f t="shared" si="301"/>
        <v>2058</v>
      </c>
      <c r="H983" s="2">
        <f t="shared" si="302"/>
        <v>0.44497297297297295</v>
      </c>
      <c r="I983" s="8"/>
      <c r="J983" s="2">
        <f t="shared" si="294"/>
        <v>0.27567567567567569</v>
      </c>
      <c r="K983" s="2">
        <f t="shared" si="295"/>
        <v>0.72064864864864864</v>
      </c>
      <c r="L983" s="2">
        <f t="shared" si="296"/>
        <v>0</v>
      </c>
      <c r="M983" s="2">
        <f t="shared" si="297"/>
        <v>3.6756756756756159E-3</v>
      </c>
      <c r="N983" s="1">
        <v>1275</v>
      </c>
      <c r="O983" s="1">
        <v>3333</v>
      </c>
      <c r="W983" s="1">
        <v>17</v>
      </c>
      <c r="AG983" t="str">
        <f t="shared" si="304"/>
        <v>Southbridge</v>
      </c>
      <c r="AH983" s="9" t="s">
        <v>1874</v>
      </c>
      <c r="AI983">
        <v>1</v>
      </c>
      <c r="AK983" s="99">
        <v>25</v>
      </c>
      <c r="AL983" s="97">
        <v>27</v>
      </c>
      <c r="AM983" s="97">
        <v>225</v>
      </c>
      <c r="AN983" s="96">
        <v>63270</v>
      </c>
      <c r="AO983" s="96">
        <f t="shared" si="306"/>
        <v>25027</v>
      </c>
      <c r="AP983" t="s">
        <v>1274</v>
      </c>
      <c r="AQ983">
        <f t="shared" si="305"/>
        <v>2563270</v>
      </c>
    </row>
    <row r="984" spans="1:43" hidden="1" outlineLevel="1" x14ac:dyDescent="0.2">
      <c r="A984" s="62" t="s">
        <v>1064</v>
      </c>
      <c r="B984" s="9" t="s">
        <v>1961</v>
      </c>
      <c r="C984" s="1">
        <f t="shared" si="303"/>
        <v>4197</v>
      </c>
      <c r="D984" s="7">
        <f t="shared" si="298"/>
        <v>2</v>
      </c>
      <c r="E984" s="7">
        <f t="shared" si="299"/>
        <v>1</v>
      </c>
      <c r="F984" s="7">
        <f t="shared" si="300"/>
        <v>0</v>
      </c>
      <c r="G984" s="1">
        <f t="shared" si="301"/>
        <v>2792</v>
      </c>
      <c r="H984" s="2">
        <f t="shared" si="302"/>
        <v>0.665237074100548</v>
      </c>
      <c r="I984" s="8"/>
      <c r="J984" s="2">
        <f t="shared" si="294"/>
        <v>0.16559447224207768</v>
      </c>
      <c r="K984" s="2">
        <f t="shared" si="295"/>
        <v>0.83083154634262568</v>
      </c>
      <c r="L984" s="2">
        <f t="shared" si="296"/>
        <v>0</v>
      </c>
      <c r="M984" s="2">
        <f t="shared" si="297"/>
        <v>3.5739814152966343E-3</v>
      </c>
      <c r="N984" s="1">
        <v>695</v>
      </c>
      <c r="O984" s="1">
        <v>3487</v>
      </c>
      <c r="W984" s="1">
        <v>15</v>
      </c>
      <c r="AG984" t="str">
        <f t="shared" si="304"/>
        <v>Southwick</v>
      </c>
      <c r="AH984" t="s">
        <v>2120</v>
      </c>
      <c r="AI984">
        <v>1</v>
      </c>
      <c r="AK984" s="99">
        <v>25</v>
      </c>
      <c r="AL984" s="97">
        <v>13</v>
      </c>
      <c r="AM984" s="97">
        <v>85</v>
      </c>
      <c r="AN984" s="96">
        <v>65825</v>
      </c>
      <c r="AO984" s="96">
        <f t="shared" si="306"/>
        <v>25013</v>
      </c>
      <c r="AP984" t="s">
        <v>1274</v>
      </c>
      <c r="AQ984">
        <f t="shared" si="305"/>
        <v>2565825</v>
      </c>
    </row>
    <row r="985" spans="1:43" hidden="1" outlineLevel="1" x14ac:dyDescent="0.2">
      <c r="A985" s="62" t="s">
        <v>1397</v>
      </c>
      <c r="B985" s="9" t="s">
        <v>1961</v>
      </c>
      <c r="C985" s="1">
        <f t="shared" si="303"/>
        <v>4456</v>
      </c>
      <c r="D985" s="7">
        <f t="shared" si="298"/>
        <v>2</v>
      </c>
      <c r="E985" s="7">
        <f t="shared" si="299"/>
        <v>1</v>
      </c>
      <c r="F985" s="7">
        <f t="shared" si="300"/>
        <v>0</v>
      </c>
      <c r="G985" s="1">
        <f t="shared" si="301"/>
        <v>2722</v>
      </c>
      <c r="H985" s="2">
        <f t="shared" si="302"/>
        <v>0.6108617594254937</v>
      </c>
      <c r="I985" s="8"/>
      <c r="J985" s="2">
        <f t="shared" si="294"/>
        <v>0.19232495511669659</v>
      </c>
      <c r="K985" s="2">
        <f t="shared" si="295"/>
        <v>0.80318671454219026</v>
      </c>
      <c r="L985" s="2">
        <f t="shared" si="296"/>
        <v>0</v>
      </c>
      <c r="M985" s="2">
        <f t="shared" si="297"/>
        <v>4.4883303411131781E-3</v>
      </c>
      <c r="N985" s="1">
        <v>857</v>
      </c>
      <c r="O985" s="1">
        <v>3579</v>
      </c>
      <c r="W985" s="1">
        <v>20</v>
      </c>
      <c r="AG985" t="str">
        <f t="shared" si="304"/>
        <v>Spencer</v>
      </c>
      <c r="AH985" s="9" t="s">
        <v>1874</v>
      </c>
      <c r="AI985">
        <v>2</v>
      </c>
      <c r="AK985" s="99">
        <v>25</v>
      </c>
      <c r="AL985" s="97">
        <v>27</v>
      </c>
      <c r="AM985" s="97">
        <v>230</v>
      </c>
      <c r="AN985" s="96">
        <v>66105</v>
      </c>
      <c r="AO985" s="96">
        <f t="shared" si="306"/>
        <v>25027</v>
      </c>
      <c r="AP985" t="s">
        <v>1274</v>
      </c>
      <c r="AQ985">
        <f t="shared" si="305"/>
        <v>2566105</v>
      </c>
    </row>
    <row r="986" spans="1:43" hidden="1" outlineLevel="1" x14ac:dyDescent="0.2">
      <c r="A986" s="62" t="s">
        <v>1152</v>
      </c>
      <c r="B986" s="9" t="s">
        <v>1961</v>
      </c>
      <c r="C986" s="1">
        <f t="shared" si="303"/>
        <v>36871</v>
      </c>
      <c r="D986" s="7">
        <f t="shared" si="298"/>
        <v>2</v>
      </c>
      <c r="E986" s="7">
        <f t="shared" si="299"/>
        <v>1</v>
      </c>
      <c r="F986" s="7">
        <f t="shared" si="300"/>
        <v>0</v>
      </c>
      <c r="G986" s="1">
        <f t="shared" si="301"/>
        <v>4604</v>
      </c>
      <c r="H986" s="2">
        <f t="shared" si="302"/>
        <v>0.12486778226790703</v>
      </c>
      <c r="I986" s="8"/>
      <c r="J986" s="2">
        <f t="shared" si="294"/>
        <v>0.43578964497843836</v>
      </c>
      <c r="K986" s="2">
        <f t="shared" si="295"/>
        <v>0.56065742724634537</v>
      </c>
      <c r="L986" s="2">
        <f t="shared" si="296"/>
        <v>0</v>
      </c>
      <c r="M986" s="2">
        <f t="shared" si="297"/>
        <v>3.5529277752162081E-3</v>
      </c>
      <c r="N986" s="1">
        <v>16068</v>
      </c>
      <c r="O986" s="1">
        <v>20672</v>
      </c>
      <c r="W986" s="1">
        <v>131</v>
      </c>
      <c r="AG986" t="str">
        <f t="shared" si="304"/>
        <v>Springfield</v>
      </c>
      <c r="AH986" t="s">
        <v>2120</v>
      </c>
      <c r="AI986">
        <v>1</v>
      </c>
      <c r="AK986" s="99">
        <v>25</v>
      </c>
      <c r="AL986" s="97">
        <v>13</v>
      </c>
      <c r="AM986" s="97">
        <v>90</v>
      </c>
      <c r="AN986" s="96">
        <v>67000</v>
      </c>
      <c r="AO986" s="96">
        <f t="shared" si="306"/>
        <v>25013</v>
      </c>
      <c r="AP986" t="s">
        <v>931</v>
      </c>
      <c r="AQ986">
        <f t="shared" si="305"/>
        <v>2567000</v>
      </c>
    </row>
    <row r="987" spans="1:43" hidden="1" outlineLevel="1" x14ac:dyDescent="0.2">
      <c r="A987" s="62" t="s">
        <v>1668</v>
      </c>
      <c r="B987" s="9" t="s">
        <v>1961</v>
      </c>
      <c r="C987" s="1">
        <f t="shared" si="303"/>
        <v>4220</v>
      </c>
      <c r="D987" s="7">
        <f t="shared" si="298"/>
        <v>2</v>
      </c>
      <c r="E987" s="7">
        <f t="shared" si="299"/>
        <v>1</v>
      </c>
      <c r="F987" s="7">
        <f t="shared" si="300"/>
        <v>0</v>
      </c>
      <c r="G987" s="1">
        <f t="shared" si="301"/>
        <v>2622</v>
      </c>
      <c r="H987" s="2">
        <f t="shared" si="302"/>
        <v>0.62132701421800951</v>
      </c>
      <c r="I987" s="8"/>
      <c r="J987" s="2">
        <f t="shared" si="294"/>
        <v>0.18767772511848341</v>
      </c>
      <c r="K987" s="2">
        <f t="shared" si="295"/>
        <v>0.80900473933649286</v>
      </c>
      <c r="L987" s="2">
        <f t="shared" si="296"/>
        <v>0</v>
      </c>
      <c r="M987" s="2">
        <f t="shared" si="297"/>
        <v>3.3175355450237864E-3</v>
      </c>
      <c r="N987" s="1">
        <v>792</v>
      </c>
      <c r="O987" s="1">
        <v>3414</v>
      </c>
      <c r="W987" s="1">
        <v>14</v>
      </c>
      <c r="AG987" t="str">
        <f t="shared" si="304"/>
        <v>Sterling</v>
      </c>
      <c r="AH987" s="9" t="s">
        <v>1874</v>
      </c>
      <c r="AI987">
        <v>2</v>
      </c>
      <c r="AK987" s="99">
        <v>25</v>
      </c>
      <c r="AL987" s="97">
        <v>27</v>
      </c>
      <c r="AM987" s="97">
        <v>235</v>
      </c>
      <c r="AN987" s="96">
        <v>67385</v>
      </c>
      <c r="AO987" s="96">
        <f t="shared" si="306"/>
        <v>25027</v>
      </c>
      <c r="AP987" t="s">
        <v>1274</v>
      </c>
      <c r="AQ987">
        <f t="shared" si="305"/>
        <v>2567385</v>
      </c>
    </row>
    <row r="988" spans="1:43" hidden="1" outlineLevel="1" x14ac:dyDescent="0.2">
      <c r="A988" s="62" t="s">
        <v>1839</v>
      </c>
      <c r="B988" s="9" t="s">
        <v>1961</v>
      </c>
      <c r="C988" s="1">
        <f t="shared" si="303"/>
        <v>1099</v>
      </c>
      <c r="D988" s="7">
        <f t="shared" si="298"/>
        <v>2</v>
      </c>
      <c r="E988" s="7">
        <f t="shared" si="299"/>
        <v>1</v>
      </c>
      <c r="F988" s="7">
        <f t="shared" si="300"/>
        <v>0</v>
      </c>
      <c r="G988" s="1">
        <f t="shared" si="301"/>
        <v>5</v>
      </c>
      <c r="H988" s="2">
        <f t="shared" si="302"/>
        <v>4.549590536851683E-3</v>
      </c>
      <c r="I988" s="8"/>
      <c r="J988" s="2">
        <f t="shared" si="294"/>
        <v>0.49681528662420382</v>
      </c>
      <c r="K988" s="2">
        <f t="shared" si="295"/>
        <v>0.50136487716105549</v>
      </c>
      <c r="L988" s="2">
        <f t="shared" si="296"/>
        <v>0</v>
      </c>
      <c r="M988" s="2">
        <f t="shared" si="297"/>
        <v>1.8198362147406888E-3</v>
      </c>
      <c r="N988" s="1">
        <v>546</v>
      </c>
      <c r="O988" s="1">
        <v>551</v>
      </c>
      <c r="W988" s="1">
        <v>2</v>
      </c>
      <c r="AG988" t="str">
        <f t="shared" si="304"/>
        <v>Stockbridge</v>
      </c>
      <c r="AH988" t="s">
        <v>12</v>
      </c>
      <c r="AI988">
        <v>1</v>
      </c>
      <c r="AK988" s="99">
        <v>25</v>
      </c>
      <c r="AL988" s="97">
        <v>3</v>
      </c>
      <c r="AM988" s="97">
        <v>135</v>
      </c>
      <c r="AN988" s="96">
        <v>67595</v>
      </c>
      <c r="AO988" s="96">
        <f t="shared" si="306"/>
        <v>25003</v>
      </c>
      <c r="AP988" t="s">
        <v>1274</v>
      </c>
      <c r="AQ988">
        <f t="shared" si="305"/>
        <v>2567595</v>
      </c>
    </row>
    <row r="989" spans="1:43" hidden="1" outlineLevel="1" x14ac:dyDescent="0.2">
      <c r="A989" s="62" t="s">
        <v>1065</v>
      </c>
      <c r="B989" s="9" t="s">
        <v>1961</v>
      </c>
      <c r="C989" s="1">
        <f t="shared" si="303"/>
        <v>10692</v>
      </c>
      <c r="D989" s="7">
        <f t="shared" si="298"/>
        <v>2</v>
      </c>
      <c r="E989" s="7">
        <f t="shared" si="299"/>
        <v>1</v>
      </c>
      <c r="F989" s="7">
        <f t="shared" si="300"/>
        <v>0</v>
      </c>
      <c r="G989" s="1">
        <f t="shared" si="301"/>
        <v>5182</v>
      </c>
      <c r="H989" s="2">
        <f t="shared" si="302"/>
        <v>0.48466142910587356</v>
      </c>
      <c r="I989" s="8"/>
      <c r="J989" s="2">
        <f t="shared" si="294"/>
        <v>0.25766928544706325</v>
      </c>
      <c r="K989" s="2">
        <f t="shared" si="295"/>
        <v>0.74233071455293675</v>
      </c>
      <c r="L989" s="2">
        <f t="shared" si="296"/>
        <v>0</v>
      </c>
      <c r="M989" s="2">
        <f t="shared" si="297"/>
        <v>0</v>
      </c>
      <c r="N989" s="1">
        <v>2755</v>
      </c>
      <c r="O989" s="1">
        <v>7937</v>
      </c>
      <c r="W989" s="1">
        <v>0</v>
      </c>
      <c r="AG989" t="str">
        <f t="shared" si="304"/>
        <v>Stoneham</v>
      </c>
      <c r="AH989" t="s">
        <v>164</v>
      </c>
      <c r="AI989">
        <v>5</v>
      </c>
      <c r="AK989" s="99">
        <v>25</v>
      </c>
      <c r="AL989" s="97">
        <v>17</v>
      </c>
      <c r="AM989" s="97">
        <v>200</v>
      </c>
      <c r="AN989" s="96">
        <v>67665</v>
      </c>
      <c r="AO989" s="96">
        <f t="shared" si="306"/>
        <v>25017</v>
      </c>
      <c r="AP989" t="s">
        <v>1274</v>
      </c>
      <c r="AQ989">
        <f t="shared" si="305"/>
        <v>2567665</v>
      </c>
    </row>
    <row r="990" spans="1:43" hidden="1" outlineLevel="1" x14ac:dyDescent="0.2">
      <c r="A990" s="62" t="s">
        <v>2159</v>
      </c>
      <c r="B990" s="9" t="s">
        <v>1961</v>
      </c>
      <c r="C990" s="1">
        <f t="shared" si="303"/>
        <v>10858</v>
      </c>
      <c r="D990" s="7">
        <f t="shared" si="298"/>
        <v>2</v>
      </c>
      <c r="E990" s="7">
        <f t="shared" si="299"/>
        <v>1</v>
      </c>
      <c r="F990" s="7">
        <f t="shared" si="300"/>
        <v>0</v>
      </c>
      <c r="G990" s="1">
        <f t="shared" si="301"/>
        <v>4444</v>
      </c>
      <c r="H990" s="2">
        <f t="shared" si="302"/>
        <v>0.40928347762018785</v>
      </c>
      <c r="I990" s="8"/>
      <c r="J990" s="2">
        <f t="shared" si="294"/>
        <v>0.29416098729047707</v>
      </c>
      <c r="K990" s="2">
        <f t="shared" si="295"/>
        <v>0.70344446491066492</v>
      </c>
      <c r="L990" s="2">
        <f t="shared" si="296"/>
        <v>0</v>
      </c>
      <c r="M990" s="2">
        <f t="shared" si="297"/>
        <v>2.3945477988579489E-3</v>
      </c>
      <c r="N990" s="1">
        <v>3194</v>
      </c>
      <c r="O990" s="1">
        <v>7638</v>
      </c>
      <c r="W990" s="1">
        <v>26</v>
      </c>
      <c r="AG990" t="str">
        <f t="shared" si="304"/>
        <v>Stoughton</v>
      </c>
      <c r="AH990" t="s">
        <v>1044</v>
      </c>
      <c r="AI990">
        <v>8</v>
      </c>
      <c r="AK990" s="99">
        <v>25</v>
      </c>
      <c r="AL990" s="97">
        <v>21</v>
      </c>
      <c r="AM990" s="97">
        <v>115</v>
      </c>
      <c r="AN990" s="96">
        <v>67945</v>
      </c>
      <c r="AO990" s="96">
        <f t="shared" si="306"/>
        <v>25021</v>
      </c>
      <c r="AP990" t="s">
        <v>1274</v>
      </c>
      <c r="AQ990">
        <f t="shared" si="305"/>
        <v>2567945</v>
      </c>
    </row>
    <row r="991" spans="1:43" hidden="1" outlineLevel="1" x14ac:dyDescent="0.2">
      <c r="A991" s="62" t="s">
        <v>2160</v>
      </c>
      <c r="B991" s="9" t="s">
        <v>1961</v>
      </c>
      <c r="C991" s="1">
        <f t="shared" si="303"/>
        <v>3966</v>
      </c>
      <c r="D991" s="7">
        <f t="shared" si="298"/>
        <v>2</v>
      </c>
      <c r="E991" s="7">
        <f t="shared" si="299"/>
        <v>1</v>
      </c>
      <c r="F991" s="7">
        <f t="shared" si="300"/>
        <v>0</v>
      </c>
      <c r="G991" s="1">
        <f t="shared" si="301"/>
        <v>1552</v>
      </c>
      <c r="H991" s="2">
        <f t="shared" si="302"/>
        <v>0.3913262733232476</v>
      </c>
      <c r="I991" s="8"/>
      <c r="J991" s="2">
        <f t="shared" si="294"/>
        <v>0.30358043368633386</v>
      </c>
      <c r="K991" s="2">
        <f t="shared" si="295"/>
        <v>0.69490670700958146</v>
      </c>
      <c r="L991" s="2">
        <f t="shared" si="296"/>
        <v>0</v>
      </c>
      <c r="M991" s="2">
        <f t="shared" si="297"/>
        <v>1.5128593040846239E-3</v>
      </c>
      <c r="N991" s="1">
        <v>1204</v>
      </c>
      <c r="O991" s="1">
        <v>2756</v>
      </c>
      <c r="W991" s="1">
        <v>6</v>
      </c>
      <c r="AG991" t="str">
        <f t="shared" si="304"/>
        <v>Stow</v>
      </c>
      <c r="AH991" t="s">
        <v>164</v>
      </c>
      <c r="AI991">
        <v>3</v>
      </c>
      <c r="AK991" s="99">
        <v>25</v>
      </c>
      <c r="AL991" s="97">
        <v>17</v>
      </c>
      <c r="AM991" s="97">
        <v>205</v>
      </c>
      <c r="AN991" s="96">
        <v>68050</v>
      </c>
      <c r="AO991" s="96">
        <f t="shared" si="306"/>
        <v>25017</v>
      </c>
      <c r="AP991" t="s">
        <v>1274</v>
      </c>
      <c r="AQ991">
        <f t="shared" si="305"/>
        <v>2568050</v>
      </c>
    </row>
    <row r="992" spans="1:43" hidden="1" outlineLevel="1" x14ac:dyDescent="0.2">
      <c r="A992" s="62" t="s">
        <v>2161</v>
      </c>
      <c r="B992" s="9" t="s">
        <v>1961</v>
      </c>
      <c r="C992" s="1">
        <f t="shared" si="303"/>
        <v>4574</v>
      </c>
      <c r="D992" s="7">
        <f t="shared" si="298"/>
        <v>2</v>
      </c>
      <c r="E992" s="7">
        <f t="shared" si="299"/>
        <v>1</v>
      </c>
      <c r="F992" s="7">
        <f t="shared" si="300"/>
        <v>0</v>
      </c>
      <c r="G992" s="1">
        <f t="shared" si="301"/>
        <v>2642</v>
      </c>
      <c r="H992" s="2">
        <f t="shared" si="302"/>
        <v>0.57761259291648448</v>
      </c>
      <c r="I992" s="8"/>
      <c r="J992" s="2">
        <f t="shared" si="294"/>
        <v>0.21031919545255795</v>
      </c>
      <c r="K992" s="2">
        <f t="shared" si="295"/>
        <v>0.78793178836904243</v>
      </c>
      <c r="L992" s="2">
        <f t="shared" si="296"/>
        <v>0</v>
      </c>
      <c r="M992" s="2">
        <f t="shared" si="297"/>
        <v>1.7490161783996205E-3</v>
      </c>
      <c r="N992" s="1">
        <v>962</v>
      </c>
      <c r="O992" s="1">
        <v>3604</v>
      </c>
      <c r="W992" s="1">
        <v>8</v>
      </c>
      <c r="AG992" t="str">
        <f t="shared" si="304"/>
        <v>Sturbridge</v>
      </c>
      <c r="AH992" s="9" t="s">
        <v>1874</v>
      </c>
      <c r="AI992">
        <v>1</v>
      </c>
      <c r="AK992" s="99">
        <v>25</v>
      </c>
      <c r="AL992" s="97">
        <v>27</v>
      </c>
      <c r="AM992" s="97">
        <v>240</v>
      </c>
      <c r="AN992" s="96">
        <v>68155</v>
      </c>
      <c r="AO992" s="96">
        <f t="shared" si="306"/>
        <v>25027</v>
      </c>
      <c r="AP992" t="s">
        <v>1274</v>
      </c>
      <c r="AQ992">
        <f t="shared" si="305"/>
        <v>2568155</v>
      </c>
    </row>
    <row r="993" spans="1:43" hidden="1" outlineLevel="1" x14ac:dyDescent="0.2">
      <c r="A993" s="62" t="s">
        <v>807</v>
      </c>
      <c r="B993" s="9" t="s">
        <v>1961</v>
      </c>
      <c r="C993" s="1">
        <f t="shared" si="303"/>
        <v>9478</v>
      </c>
      <c r="D993" s="7">
        <f t="shared" si="298"/>
        <v>2</v>
      </c>
      <c r="E993" s="7">
        <f t="shared" si="299"/>
        <v>1</v>
      </c>
      <c r="F993" s="7">
        <f t="shared" si="300"/>
        <v>0</v>
      </c>
      <c r="G993" s="1">
        <f t="shared" si="301"/>
        <v>3613</v>
      </c>
      <c r="H993" s="2">
        <f t="shared" si="302"/>
        <v>0.38119856509812194</v>
      </c>
      <c r="I993" s="8"/>
      <c r="J993" s="2">
        <f t="shared" si="294"/>
        <v>0.3083983962861363</v>
      </c>
      <c r="K993" s="2">
        <f t="shared" si="295"/>
        <v>0.6895969613842583</v>
      </c>
      <c r="L993" s="2">
        <f t="shared" si="296"/>
        <v>0</v>
      </c>
      <c r="M993" s="2">
        <f t="shared" si="297"/>
        <v>2.0046423296053995E-3</v>
      </c>
      <c r="N993" s="1">
        <v>2923</v>
      </c>
      <c r="O993" s="1">
        <v>6536</v>
      </c>
      <c r="W993" s="1">
        <v>19</v>
      </c>
      <c r="AG993" t="str">
        <f t="shared" si="304"/>
        <v>Sudbury</v>
      </c>
      <c r="AH993" t="s">
        <v>164</v>
      </c>
      <c r="AK993" s="99">
        <v>25</v>
      </c>
      <c r="AL993" s="97">
        <v>17</v>
      </c>
      <c r="AM993" s="97">
        <v>210</v>
      </c>
      <c r="AN993" s="96">
        <v>68260</v>
      </c>
      <c r="AO993" s="96">
        <f t="shared" si="306"/>
        <v>25017</v>
      </c>
      <c r="AP993" t="s">
        <v>1274</v>
      </c>
      <c r="AQ993">
        <f t="shared" si="305"/>
        <v>2568260</v>
      </c>
    </row>
    <row r="994" spans="1:43" hidden="1" outlineLevel="1" x14ac:dyDescent="0.2">
      <c r="A994" s="62" t="s">
        <v>556</v>
      </c>
      <c r="B994" s="9" t="s">
        <v>1961</v>
      </c>
      <c r="C994" s="1">
        <f t="shared" si="303"/>
        <v>1579</v>
      </c>
      <c r="D994" s="7">
        <f t="shared" si="298"/>
        <v>1</v>
      </c>
      <c r="E994" s="7">
        <f t="shared" si="299"/>
        <v>2</v>
      </c>
      <c r="F994" s="7">
        <f t="shared" si="300"/>
        <v>0</v>
      </c>
      <c r="G994" s="1">
        <f t="shared" si="301"/>
        <v>37</v>
      </c>
      <c r="H994" s="2">
        <f t="shared" si="302"/>
        <v>2.3432552248258392E-2</v>
      </c>
      <c r="I994" s="8"/>
      <c r="J994" s="2">
        <f t="shared" si="294"/>
        <v>0.51044965167827738</v>
      </c>
      <c r="K994" s="2">
        <f t="shared" si="295"/>
        <v>0.48701709943001897</v>
      </c>
      <c r="L994" s="2">
        <f t="shared" si="296"/>
        <v>0</v>
      </c>
      <c r="M994" s="2">
        <f t="shared" si="297"/>
        <v>2.5332488917036433E-3</v>
      </c>
      <c r="N994" s="1">
        <v>806</v>
      </c>
      <c r="O994" s="1">
        <v>769</v>
      </c>
      <c r="W994" s="1">
        <v>4</v>
      </c>
      <c r="AG994" t="str">
        <f t="shared" si="304"/>
        <v>Sunderland</v>
      </c>
      <c r="AH994" t="s">
        <v>1440</v>
      </c>
      <c r="AI994">
        <v>2</v>
      </c>
      <c r="AK994" s="99">
        <v>25</v>
      </c>
      <c r="AL994" s="97">
        <v>11</v>
      </c>
      <c r="AM994" s="97">
        <v>115</v>
      </c>
      <c r="AN994" s="96">
        <v>68400</v>
      </c>
      <c r="AO994" s="96">
        <f t="shared" si="306"/>
        <v>25011</v>
      </c>
      <c r="AP994" t="s">
        <v>1274</v>
      </c>
      <c r="AQ994">
        <f t="shared" si="305"/>
        <v>2568400</v>
      </c>
    </row>
    <row r="995" spans="1:43" hidden="1" outlineLevel="1" x14ac:dyDescent="0.2">
      <c r="A995" s="62" t="s">
        <v>1318</v>
      </c>
      <c r="B995" s="9" t="s">
        <v>1961</v>
      </c>
      <c r="C995" s="1">
        <f t="shared" si="303"/>
        <v>4570</v>
      </c>
      <c r="D995" s="7">
        <f t="shared" si="298"/>
        <v>2</v>
      </c>
      <c r="E995" s="7">
        <f t="shared" si="299"/>
        <v>1</v>
      </c>
      <c r="F995" s="7">
        <f t="shared" si="300"/>
        <v>0</v>
      </c>
      <c r="G995" s="1">
        <f t="shared" si="301"/>
        <v>3106</v>
      </c>
      <c r="H995" s="2">
        <f t="shared" si="302"/>
        <v>0.6796498905908096</v>
      </c>
      <c r="I995" s="8"/>
      <c r="J995" s="2">
        <f t="shared" si="294"/>
        <v>0.15951859956236325</v>
      </c>
      <c r="K995" s="2">
        <f t="shared" si="295"/>
        <v>0.83916849015317285</v>
      </c>
      <c r="L995" s="2">
        <f t="shared" si="296"/>
        <v>0</v>
      </c>
      <c r="M995" s="2">
        <f t="shared" si="297"/>
        <v>1.3129102844638973E-3</v>
      </c>
      <c r="N995" s="1">
        <v>729</v>
      </c>
      <c r="O995" s="1">
        <v>3835</v>
      </c>
      <c r="W995" s="1">
        <v>6</v>
      </c>
      <c r="AG995" t="str">
        <f t="shared" si="304"/>
        <v>Sutton</v>
      </c>
      <c r="AH995" s="9" t="s">
        <v>1874</v>
      </c>
      <c r="AI995">
        <v>2</v>
      </c>
      <c r="AK995" s="99">
        <v>25</v>
      </c>
      <c r="AL995" s="97">
        <v>27</v>
      </c>
      <c r="AM995" s="97">
        <v>245</v>
      </c>
      <c r="AN995" s="96">
        <v>68610</v>
      </c>
      <c r="AO995" s="96">
        <f t="shared" si="306"/>
        <v>25027</v>
      </c>
      <c r="AP995" t="s">
        <v>1274</v>
      </c>
      <c r="AQ995">
        <f t="shared" si="305"/>
        <v>2568610</v>
      </c>
    </row>
    <row r="996" spans="1:43" hidden="1" outlineLevel="1" x14ac:dyDescent="0.2">
      <c r="A996" s="62" t="s">
        <v>2162</v>
      </c>
      <c r="B996" s="9" t="s">
        <v>1961</v>
      </c>
      <c r="C996" s="1">
        <f t="shared" si="303"/>
        <v>7680</v>
      </c>
      <c r="D996" s="7">
        <f t="shared" si="298"/>
        <v>2</v>
      </c>
      <c r="E996" s="7">
        <f t="shared" si="299"/>
        <v>1</v>
      </c>
      <c r="F996" s="7">
        <f t="shared" si="300"/>
        <v>0</v>
      </c>
      <c r="G996" s="1">
        <f t="shared" si="301"/>
        <v>4163</v>
      </c>
      <c r="H996" s="2">
        <f t="shared" si="302"/>
        <v>0.54205729166666672</v>
      </c>
      <c r="I996" s="8"/>
      <c r="J996" s="2">
        <f t="shared" si="294"/>
        <v>0.22786458333333334</v>
      </c>
      <c r="K996" s="2">
        <f t="shared" si="295"/>
        <v>0.76992187499999998</v>
      </c>
      <c r="L996" s="2">
        <f t="shared" si="296"/>
        <v>0</v>
      </c>
      <c r="M996" s="2">
        <f t="shared" si="297"/>
        <v>2.2135416666666519E-3</v>
      </c>
      <c r="N996" s="1">
        <v>1750</v>
      </c>
      <c r="O996" s="1">
        <v>5913</v>
      </c>
      <c r="W996" s="1">
        <v>17</v>
      </c>
      <c r="AG996" t="str">
        <f t="shared" si="304"/>
        <v>Swampscott</v>
      </c>
      <c r="AH996" t="s">
        <v>728</v>
      </c>
      <c r="AI996">
        <v>6</v>
      </c>
      <c r="AK996" s="99">
        <v>25</v>
      </c>
      <c r="AL996" s="97">
        <v>9</v>
      </c>
      <c r="AM996" s="97">
        <v>155</v>
      </c>
      <c r="AN996" s="96">
        <v>68645</v>
      </c>
      <c r="AO996" s="96">
        <f t="shared" si="306"/>
        <v>25009</v>
      </c>
      <c r="AP996" t="s">
        <v>1274</v>
      </c>
      <c r="AQ996">
        <f t="shared" si="305"/>
        <v>2568645</v>
      </c>
    </row>
    <row r="997" spans="1:43" hidden="1" outlineLevel="1" x14ac:dyDescent="0.2">
      <c r="A997" s="62" t="s">
        <v>609</v>
      </c>
      <c r="B997" s="9" t="s">
        <v>1961</v>
      </c>
      <c r="C997" s="1">
        <f t="shared" si="303"/>
        <v>6518</v>
      </c>
      <c r="D997" s="7">
        <f t="shared" si="298"/>
        <v>2</v>
      </c>
      <c r="E997" s="7">
        <f t="shared" si="299"/>
        <v>1</v>
      </c>
      <c r="F997" s="7">
        <f t="shared" si="300"/>
        <v>0</v>
      </c>
      <c r="G997" s="1">
        <f t="shared" si="301"/>
        <v>3126</v>
      </c>
      <c r="H997" s="2">
        <f t="shared" si="302"/>
        <v>0.4795949677815281</v>
      </c>
      <c r="I997" s="8"/>
      <c r="J997" s="2">
        <f t="shared" si="294"/>
        <v>0.25866830316047867</v>
      </c>
      <c r="K997" s="2">
        <f t="shared" si="295"/>
        <v>0.73826327094200672</v>
      </c>
      <c r="L997" s="2">
        <f t="shared" si="296"/>
        <v>0</v>
      </c>
      <c r="M997" s="2">
        <f t="shared" si="297"/>
        <v>3.0684258975146594E-3</v>
      </c>
      <c r="N997" s="1">
        <v>1686</v>
      </c>
      <c r="O997" s="1">
        <v>4812</v>
      </c>
      <c r="W997" s="1">
        <v>20</v>
      </c>
      <c r="AG997" t="str">
        <f t="shared" si="304"/>
        <v>Swansea</v>
      </c>
      <c r="AH997" t="s">
        <v>1827</v>
      </c>
      <c r="AI997">
        <v>4</v>
      </c>
      <c r="AK997" s="99">
        <v>25</v>
      </c>
      <c r="AL997" s="97">
        <v>5</v>
      </c>
      <c r="AM997" s="97">
        <v>90</v>
      </c>
      <c r="AN997" s="96">
        <v>68750</v>
      </c>
      <c r="AO997" s="96">
        <f t="shared" si="306"/>
        <v>25005</v>
      </c>
      <c r="AP997" t="s">
        <v>1274</v>
      </c>
      <c r="AQ997">
        <f t="shared" si="305"/>
        <v>2568750</v>
      </c>
    </row>
    <row r="998" spans="1:43" hidden="1" outlineLevel="1" x14ac:dyDescent="0.2">
      <c r="A998" s="62" t="s">
        <v>610</v>
      </c>
      <c r="B998" s="9" t="s">
        <v>1961</v>
      </c>
      <c r="C998" s="1">
        <f t="shared" si="303"/>
        <v>17421</v>
      </c>
      <c r="D998" s="7">
        <f t="shared" si="298"/>
        <v>2</v>
      </c>
      <c r="E998" s="7">
        <f t="shared" si="299"/>
        <v>1</v>
      </c>
      <c r="F998" s="7">
        <f t="shared" si="300"/>
        <v>0</v>
      </c>
      <c r="G998" s="1">
        <f t="shared" si="301"/>
        <v>7542</v>
      </c>
      <c r="H998" s="2">
        <f t="shared" si="302"/>
        <v>0.43292577923196141</v>
      </c>
      <c r="I998" s="8"/>
      <c r="J998" s="2">
        <f t="shared" si="294"/>
        <v>0.28144193789105104</v>
      </c>
      <c r="K998" s="2">
        <f t="shared" si="295"/>
        <v>0.7143677171230125</v>
      </c>
      <c r="L998" s="2">
        <f t="shared" si="296"/>
        <v>0</v>
      </c>
      <c r="M998" s="2">
        <f t="shared" si="297"/>
        <v>4.1903449859364006E-3</v>
      </c>
      <c r="N998" s="1">
        <v>4903</v>
      </c>
      <c r="O998" s="1">
        <v>12445</v>
      </c>
      <c r="W998" s="1">
        <v>73</v>
      </c>
      <c r="AG998" t="str">
        <f t="shared" si="304"/>
        <v>Taunton</v>
      </c>
      <c r="AH998" t="s">
        <v>1827</v>
      </c>
      <c r="AI998">
        <v>4</v>
      </c>
      <c r="AK998" s="99">
        <v>25</v>
      </c>
      <c r="AL998" s="97">
        <v>5</v>
      </c>
      <c r="AM998" s="97">
        <v>95</v>
      </c>
      <c r="AN998" s="96">
        <v>69170</v>
      </c>
      <c r="AO998" s="96">
        <f t="shared" si="306"/>
        <v>25005</v>
      </c>
      <c r="AP998" t="s">
        <v>931</v>
      </c>
      <c r="AQ998">
        <f t="shared" si="305"/>
        <v>2569170</v>
      </c>
    </row>
    <row r="999" spans="1:43" hidden="1" outlineLevel="1" x14ac:dyDescent="0.2">
      <c r="A999" s="62" t="s">
        <v>1223</v>
      </c>
      <c r="B999" s="9" t="s">
        <v>1961</v>
      </c>
      <c r="C999" s="1">
        <f t="shared" si="303"/>
        <v>3133</v>
      </c>
      <c r="D999" s="7">
        <f t="shared" si="298"/>
        <v>2</v>
      </c>
      <c r="E999" s="7">
        <f t="shared" si="299"/>
        <v>1</v>
      </c>
      <c r="F999" s="7">
        <f t="shared" si="300"/>
        <v>0</v>
      </c>
      <c r="G999" s="1">
        <f t="shared" si="301"/>
        <v>2042</v>
      </c>
      <c r="H999" s="2">
        <f t="shared" si="302"/>
        <v>0.65177146504947336</v>
      </c>
      <c r="I999" s="8"/>
      <c r="J999" s="2">
        <f t="shared" si="294"/>
        <v>0.17203957867858283</v>
      </c>
      <c r="K999" s="2">
        <f t="shared" si="295"/>
        <v>0.82381104372805614</v>
      </c>
      <c r="L999" s="2">
        <f t="shared" si="296"/>
        <v>0</v>
      </c>
      <c r="M999" s="2">
        <f t="shared" si="297"/>
        <v>4.1493775933609811E-3</v>
      </c>
      <c r="N999" s="1">
        <v>539</v>
      </c>
      <c r="O999" s="1">
        <v>2581</v>
      </c>
      <c r="W999" s="1">
        <v>13</v>
      </c>
      <c r="AG999" t="str">
        <f t="shared" si="304"/>
        <v>Templeton</v>
      </c>
      <c r="AH999" s="9" t="s">
        <v>1874</v>
      </c>
      <c r="AI999">
        <v>2</v>
      </c>
      <c r="AK999" s="99">
        <v>25</v>
      </c>
      <c r="AL999" s="97">
        <v>27</v>
      </c>
      <c r="AM999" s="97">
        <v>250</v>
      </c>
      <c r="AN999" s="96">
        <v>69275</v>
      </c>
      <c r="AO999" s="96">
        <f t="shared" si="306"/>
        <v>25027</v>
      </c>
      <c r="AP999" t="s">
        <v>1274</v>
      </c>
      <c r="AQ999">
        <f t="shared" si="305"/>
        <v>2569275</v>
      </c>
    </row>
    <row r="1000" spans="1:43" hidden="1" outlineLevel="1" x14ac:dyDescent="0.2">
      <c r="A1000" s="62" t="s">
        <v>1224</v>
      </c>
      <c r="B1000" s="9" t="s">
        <v>1961</v>
      </c>
      <c r="C1000" s="1">
        <f t="shared" si="303"/>
        <v>13793</v>
      </c>
      <c r="D1000" s="7">
        <f t="shared" si="298"/>
        <v>2</v>
      </c>
      <c r="E1000" s="7">
        <f t="shared" si="299"/>
        <v>1</v>
      </c>
      <c r="F1000" s="7">
        <f t="shared" si="300"/>
        <v>0</v>
      </c>
      <c r="G1000" s="1">
        <f t="shared" si="301"/>
        <v>8052</v>
      </c>
      <c r="H1000" s="2">
        <f t="shared" si="302"/>
        <v>0.58377437830783729</v>
      </c>
      <c r="I1000" s="8"/>
      <c r="J1000" s="2">
        <f t="shared" si="294"/>
        <v>0.20474153556151672</v>
      </c>
      <c r="K1000" s="2">
        <f t="shared" si="295"/>
        <v>0.78851591386935405</v>
      </c>
      <c r="L1000" s="2">
        <f t="shared" si="296"/>
        <v>0</v>
      </c>
      <c r="M1000" s="2">
        <f t="shared" si="297"/>
        <v>6.742550569129202E-3</v>
      </c>
      <c r="N1000" s="1">
        <v>2824</v>
      </c>
      <c r="O1000" s="1">
        <v>10876</v>
      </c>
      <c r="W1000" s="1">
        <v>93</v>
      </c>
      <c r="AG1000" t="str">
        <f t="shared" si="304"/>
        <v>Tewksbury</v>
      </c>
      <c r="AH1000" t="s">
        <v>164</v>
      </c>
      <c r="AI1000">
        <v>6</v>
      </c>
      <c r="AK1000" s="99">
        <v>25</v>
      </c>
      <c r="AL1000" s="97">
        <v>17</v>
      </c>
      <c r="AM1000" s="97">
        <v>215</v>
      </c>
      <c r="AN1000" s="96">
        <v>69415</v>
      </c>
      <c r="AO1000" s="96">
        <f t="shared" si="306"/>
        <v>25017</v>
      </c>
      <c r="AP1000" t="s">
        <v>1274</v>
      </c>
      <c r="AQ1000">
        <f t="shared" si="305"/>
        <v>2569415</v>
      </c>
    </row>
    <row r="1001" spans="1:43" hidden="1" outlineLevel="1" x14ac:dyDescent="0.2">
      <c r="A1001" s="62" t="s">
        <v>664</v>
      </c>
      <c r="B1001" s="9" t="s">
        <v>1961</v>
      </c>
      <c r="C1001" s="1">
        <f t="shared" si="303"/>
        <v>2269</v>
      </c>
      <c r="D1001" s="7">
        <f t="shared" si="298"/>
        <v>2</v>
      </c>
      <c r="E1001" s="7">
        <f t="shared" si="299"/>
        <v>1</v>
      </c>
      <c r="F1001" s="7">
        <f t="shared" si="300"/>
        <v>0</v>
      </c>
      <c r="G1001" s="1">
        <f t="shared" si="301"/>
        <v>146</v>
      </c>
      <c r="H1001" s="2">
        <f t="shared" si="302"/>
        <v>6.4345526663728517E-2</v>
      </c>
      <c r="I1001" s="8"/>
      <c r="J1001" s="2">
        <f t="shared" si="294"/>
        <v>0.46672542970471576</v>
      </c>
      <c r="K1001" s="2">
        <f t="shared" si="295"/>
        <v>0.53107095636844426</v>
      </c>
      <c r="L1001" s="2">
        <f t="shared" si="296"/>
        <v>0</v>
      </c>
      <c r="M1001" s="2">
        <f t="shared" si="297"/>
        <v>2.2036139268399868E-3</v>
      </c>
      <c r="N1001" s="1">
        <v>1059</v>
      </c>
      <c r="O1001" s="1">
        <v>1205</v>
      </c>
      <c r="W1001" s="1">
        <v>5</v>
      </c>
      <c r="AG1001" t="str">
        <f t="shared" si="304"/>
        <v>Tisbury</v>
      </c>
      <c r="AH1001" t="s">
        <v>2557</v>
      </c>
      <c r="AI1001">
        <v>9</v>
      </c>
      <c r="AK1001" s="99">
        <v>25</v>
      </c>
      <c r="AL1001" s="97">
        <v>7</v>
      </c>
      <c r="AM1001" s="97">
        <v>30</v>
      </c>
      <c r="AN1001" s="96">
        <v>69940</v>
      </c>
      <c r="AO1001" s="96">
        <f t="shared" si="306"/>
        <v>25007</v>
      </c>
      <c r="AP1001" t="s">
        <v>1274</v>
      </c>
      <c r="AQ1001">
        <f t="shared" si="305"/>
        <v>2569940</v>
      </c>
    </row>
    <row r="1002" spans="1:43" hidden="1" outlineLevel="1" x14ac:dyDescent="0.2">
      <c r="A1002" s="62" t="s">
        <v>1796</v>
      </c>
      <c r="B1002" s="9" t="s">
        <v>1961</v>
      </c>
      <c r="C1002" s="1">
        <f t="shared" si="303"/>
        <v>247</v>
      </c>
      <c r="D1002" s="7">
        <f t="shared" si="298"/>
        <v>2</v>
      </c>
      <c r="E1002" s="7">
        <f t="shared" si="299"/>
        <v>1</v>
      </c>
      <c r="F1002" s="7">
        <f t="shared" si="300"/>
        <v>0</v>
      </c>
      <c r="G1002" s="1">
        <f t="shared" si="301"/>
        <v>139</v>
      </c>
      <c r="H1002" s="2">
        <f t="shared" si="302"/>
        <v>0.56275303643724695</v>
      </c>
      <c r="I1002" s="8"/>
      <c r="J1002" s="2">
        <f t="shared" si="294"/>
        <v>0.21862348178137653</v>
      </c>
      <c r="K1002" s="2">
        <f t="shared" si="295"/>
        <v>0.78137651821862353</v>
      </c>
      <c r="L1002" s="2">
        <f t="shared" si="296"/>
        <v>0</v>
      </c>
      <c r="M1002" s="2">
        <f t="shared" si="297"/>
        <v>-1.1102230246251565E-16</v>
      </c>
      <c r="N1002" s="1">
        <v>54</v>
      </c>
      <c r="O1002" s="1">
        <v>193</v>
      </c>
      <c r="W1002" s="1">
        <v>0</v>
      </c>
      <c r="AG1002" t="str">
        <f t="shared" si="304"/>
        <v>Tolland</v>
      </c>
      <c r="AH1002" t="s">
        <v>2120</v>
      </c>
      <c r="AI1002">
        <v>1</v>
      </c>
      <c r="AK1002" s="99">
        <v>25</v>
      </c>
      <c r="AL1002" s="97">
        <v>13</v>
      </c>
      <c r="AM1002" s="97">
        <v>95</v>
      </c>
      <c r="AN1002" s="96">
        <v>70045</v>
      </c>
      <c r="AO1002" s="96">
        <f t="shared" si="306"/>
        <v>25013</v>
      </c>
      <c r="AP1002" t="s">
        <v>1274</v>
      </c>
      <c r="AQ1002">
        <f t="shared" si="305"/>
        <v>2570045</v>
      </c>
    </row>
    <row r="1003" spans="1:43" hidden="1" outlineLevel="1" x14ac:dyDescent="0.2">
      <c r="A1003" s="62" t="s">
        <v>155</v>
      </c>
      <c r="B1003" s="9" t="s">
        <v>1961</v>
      </c>
      <c r="C1003" s="1">
        <f t="shared" si="303"/>
        <v>3424</v>
      </c>
      <c r="D1003" s="7">
        <f t="shared" si="298"/>
        <v>2</v>
      </c>
      <c r="E1003" s="7">
        <f t="shared" si="299"/>
        <v>1</v>
      </c>
      <c r="F1003" s="7">
        <f t="shared" si="300"/>
        <v>0</v>
      </c>
      <c r="G1003" s="1">
        <f t="shared" si="301"/>
        <v>1954</v>
      </c>
      <c r="H1003" s="2">
        <f t="shared" si="302"/>
        <v>0.57067757009345799</v>
      </c>
      <c r="I1003" s="8"/>
      <c r="J1003" s="2">
        <f t="shared" si="294"/>
        <v>0.21466121495327103</v>
      </c>
      <c r="K1003" s="2">
        <f t="shared" si="295"/>
        <v>0.78533878504672894</v>
      </c>
      <c r="L1003" s="2">
        <f t="shared" si="296"/>
        <v>0</v>
      </c>
      <c r="M1003" s="2">
        <f t="shared" si="297"/>
        <v>0</v>
      </c>
      <c r="N1003" s="1">
        <v>735</v>
      </c>
      <c r="O1003" s="1">
        <v>2689</v>
      </c>
      <c r="W1003" s="1">
        <v>0</v>
      </c>
      <c r="AG1003" t="str">
        <f t="shared" si="304"/>
        <v>Topsfield</v>
      </c>
      <c r="AH1003" t="s">
        <v>728</v>
      </c>
      <c r="AI1003">
        <v>6</v>
      </c>
      <c r="AK1003" s="99">
        <v>25</v>
      </c>
      <c r="AL1003" s="97">
        <v>9</v>
      </c>
      <c r="AM1003" s="97">
        <v>160</v>
      </c>
      <c r="AN1003" s="96">
        <v>70150</v>
      </c>
      <c r="AO1003" s="96">
        <f t="shared" si="306"/>
        <v>25009</v>
      </c>
      <c r="AP1003" t="s">
        <v>1274</v>
      </c>
      <c r="AQ1003">
        <f t="shared" si="305"/>
        <v>2570150</v>
      </c>
    </row>
    <row r="1004" spans="1:43" hidden="1" outlineLevel="1" x14ac:dyDescent="0.2">
      <c r="A1004" s="62" t="s">
        <v>69</v>
      </c>
      <c r="B1004" s="9" t="s">
        <v>1961</v>
      </c>
      <c r="C1004" s="1">
        <f t="shared" si="303"/>
        <v>3889</v>
      </c>
      <c r="D1004" s="7">
        <f t="shared" si="298"/>
        <v>2</v>
      </c>
      <c r="E1004" s="7">
        <f t="shared" si="299"/>
        <v>1</v>
      </c>
      <c r="F1004" s="7">
        <f t="shared" si="300"/>
        <v>0</v>
      </c>
      <c r="G1004" s="1">
        <f t="shared" si="301"/>
        <v>2444</v>
      </c>
      <c r="H1004" s="2">
        <f t="shared" si="302"/>
        <v>0.62843918745178706</v>
      </c>
      <c r="I1004" s="8"/>
      <c r="J1004" s="2">
        <f t="shared" si="294"/>
        <v>0.18462329647724351</v>
      </c>
      <c r="K1004" s="2">
        <f t="shared" si="295"/>
        <v>0.81306248392903058</v>
      </c>
      <c r="L1004" s="2">
        <f t="shared" si="296"/>
        <v>0</v>
      </c>
      <c r="M1004" s="2">
        <f t="shared" si="297"/>
        <v>2.314219593725908E-3</v>
      </c>
      <c r="N1004" s="1">
        <v>718</v>
      </c>
      <c r="O1004" s="1">
        <v>3162</v>
      </c>
      <c r="W1004" s="1">
        <v>9</v>
      </c>
      <c r="AG1004" t="str">
        <f t="shared" si="304"/>
        <v>Townsend</v>
      </c>
      <c r="AH1004" t="s">
        <v>164</v>
      </c>
      <c r="AI1004">
        <v>3</v>
      </c>
      <c r="AK1004" s="99">
        <v>25</v>
      </c>
      <c r="AL1004" s="97">
        <v>17</v>
      </c>
      <c r="AM1004" s="97">
        <v>220</v>
      </c>
      <c r="AN1004" s="96">
        <v>70360</v>
      </c>
      <c r="AO1004" s="96">
        <f t="shared" si="306"/>
        <v>25017</v>
      </c>
      <c r="AP1004" t="s">
        <v>1274</v>
      </c>
      <c r="AQ1004">
        <f t="shared" si="305"/>
        <v>2570360</v>
      </c>
    </row>
    <row r="1005" spans="1:43" hidden="1" outlineLevel="1" x14ac:dyDescent="0.2">
      <c r="A1005" s="62" t="s">
        <v>273</v>
      </c>
      <c r="B1005" s="9" t="s">
        <v>1961</v>
      </c>
      <c r="C1005" s="1">
        <f t="shared" si="303"/>
        <v>1425</v>
      </c>
      <c r="D1005" s="7">
        <f t="shared" si="298"/>
        <v>2</v>
      </c>
      <c r="E1005" s="7">
        <f t="shared" si="299"/>
        <v>1</v>
      </c>
      <c r="F1005" s="7">
        <f t="shared" si="300"/>
        <v>0</v>
      </c>
      <c r="G1005" s="1">
        <f t="shared" si="301"/>
        <v>125</v>
      </c>
      <c r="H1005" s="2">
        <f t="shared" si="302"/>
        <v>8.771929824561403E-2</v>
      </c>
      <c r="I1005" s="8"/>
      <c r="J1005" s="2">
        <f t="shared" si="294"/>
        <v>0.45614035087719296</v>
      </c>
      <c r="K1005" s="2">
        <f t="shared" si="295"/>
        <v>0.54385964912280704</v>
      </c>
      <c r="L1005" s="2">
        <f t="shared" si="296"/>
        <v>0</v>
      </c>
      <c r="M1005" s="2">
        <f t="shared" si="297"/>
        <v>0</v>
      </c>
      <c r="N1005" s="1">
        <v>650</v>
      </c>
      <c r="O1005" s="1">
        <v>775</v>
      </c>
      <c r="W1005" s="1">
        <v>0</v>
      </c>
      <c r="AG1005" t="str">
        <f t="shared" si="304"/>
        <v>Truro</v>
      </c>
      <c r="AH1005" t="s">
        <v>19</v>
      </c>
      <c r="AI1005">
        <v>9</v>
      </c>
      <c r="AK1005" s="99">
        <v>25</v>
      </c>
      <c r="AL1005" s="97">
        <v>1</v>
      </c>
      <c r="AM1005" s="97">
        <v>65</v>
      </c>
      <c r="AN1005" s="96">
        <v>70605</v>
      </c>
      <c r="AO1005" s="96">
        <f t="shared" si="306"/>
        <v>25001</v>
      </c>
      <c r="AP1005" t="s">
        <v>1274</v>
      </c>
      <c r="AQ1005">
        <f t="shared" si="305"/>
        <v>2570605</v>
      </c>
    </row>
    <row r="1006" spans="1:43" hidden="1" outlineLevel="1" x14ac:dyDescent="0.2">
      <c r="A1006" s="62" t="s">
        <v>727</v>
      </c>
      <c r="B1006" s="9" t="s">
        <v>1961</v>
      </c>
      <c r="C1006" s="1">
        <f t="shared" si="303"/>
        <v>5269</v>
      </c>
      <c r="D1006" s="7">
        <f t="shared" si="298"/>
        <v>2</v>
      </c>
      <c r="E1006" s="7">
        <f t="shared" si="299"/>
        <v>1</v>
      </c>
      <c r="F1006" s="7">
        <f t="shared" si="300"/>
        <v>0</v>
      </c>
      <c r="G1006" s="1">
        <f t="shared" si="301"/>
        <v>3289</v>
      </c>
      <c r="H1006" s="2">
        <f t="shared" si="302"/>
        <v>0.62421711899791232</v>
      </c>
      <c r="I1006" s="8"/>
      <c r="J1006" s="2">
        <f t="shared" si="294"/>
        <v>0.18789144050104384</v>
      </c>
      <c r="K1006" s="2">
        <f t="shared" si="295"/>
        <v>0.81210855949895611</v>
      </c>
      <c r="L1006" s="2">
        <f t="shared" si="296"/>
        <v>0</v>
      </c>
      <c r="M1006" s="2">
        <f t="shared" si="297"/>
        <v>0</v>
      </c>
      <c r="N1006" s="1">
        <v>990</v>
      </c>
      <c r="O1006" s="1">
        <v>4279</v>
      </c>
      <c r="W1006" s="1">
        <v>0</v>
      </c>
      <c r="AG1006" t="str">
        <f t="shared" si="304"/>
        <v>Tyngsborough</v>
      </c>
      <c r="AH1006" t="s">
        <v>164</v>
      </c>
      <c r="AI1006">
        <v>3</v>
      </c>
      <c r="AK1006" s="99">
        <v>25</v>
      </c>
      <c r="AL1006" s="97">
        <v>17</v>
      </c>
      <c r="AM1006" s="97">
        <v>225</v>
      </c>
      <c r="AN1006" s="96">
        <v>71025</v>
      </c>
      <c r="AO1006" s="96">
        <f t="shared" si="306"/>
        <v>25017</v>
      </c>
      <c r="AP1006" t="s">
        <v>1274</v>
      </c>
      <c r="AQ1006">
        <f t="shared" si="305"/>
        <v>2571025</v>
      </c>
    </row>
    <row r="1007" spans="1:43" hidden="1" outlineLevel="1" x14ac:dyDescent="0.2">
      <c r="A1007" s="62" t="s">
        <v>2123</v>
      </c>
      <c r="B1007" s="9" t="s">
        <v>1961</v>
      </c>
      <c r="C1007" s="1">
        <f t="shared" si="303"/>
        <v>252</v>
      </c>
      <c r="D1007" s="7">
        <f t="shared" si="298"/>
        <v>2</v>
      </c>
      <c r="E1007" s="7">
        <f t="shared" si="299"/>
        <v>1</v>
      </c>
      <c r="F1007" s="7">
        <f t="shared" si="300"/>
        <v>0</v>
      </c>
      <c r="G1007" s="1">
        <f t="shared" si="301"/>
        <v>19</v>
      </c>
      <c r="H1007" s="2">
        <f t="shared" si="302"/>
        <v>7.5396825396825393E-2</v>
      </c>
      <c r="I1007" s="8"/>
      <c r="J1007" s="2">
        <f t="shared" si="294"/>
        <v>0.46031746031746029</v>
      </c>
      <c r="K1007" s="2">
        <f t="shared" si="295"/>
        <v>0.5357142857142857</v>
      </c>
      <c r="L1007" s="2">
        <f t="shared" si="296"/>
        <v>0</v>
      </c>
      <c r="M1007" s="2">
        <f t="shared" si="297"/>
        <v>3.9682539682540652E-3</v>
      </c>
      <c r="N1007" s="1">
        <v>116</v>
      </c>
      <c r="O1007" s="1">
        <v>135</v>
      </c>
      <c r="W1007" s="1">
        <v>1</v>
      </c>
      <c r="AG1007" t="str">
        <f t="shared" si="304"/>
        <v>Tyringham</v>
      </c>
      <c r="AH1007" t="s">
        <v>12</v>
      </c>
      <c r="AI1007">
        <v>1</v>
      </c>
      <c r="AK1007" s="99">
        <v>25</v>
      </c>
      <c r="AL1007" s="97">
        <v>3</v>
      </c>
      <c r="AM1007" s="97">
        <v>140</v>
      </c>
      <c r="AN1007" s="96">
        <v>71095</v>
      </c>
      <c r="AO1007" s="96">
        <f t="shared" si="306"/>
        <v>25003</v>
      </c>
      <c r="AP1007" t="s">
        <v>1274</v>
      </c>
      <c r="AQ1007">
        <f t="shared" si="305"/>
        <v>2571095</v>
      </c>
    </row>
    <row r="1008" spans="1:43" hidden="1" outlineLevel="1" x14ac:dyDescent="0.2">
      <c r="A1008" s="62" t="s">
        <v>1578</v>
      </c>
      <c r="B1008" s="9" t="s">
        <v>1961</v>
      </c>
      <c r="C1008" s="1">
        <f t="shared" si="303"/>
        <v>3872</v>
      </c>
      <c r="D1008" s="7">
        <f t="shared" si="298"/>
        <v>2</v>
      </c>
      <c r="E1008" s="7">
        <f t="shared" si="299"/>
        <v>1</v>
      </c>
      <c r="F1008" s="7">
        <f t="shared" si="300"/>
        <v>0</v>
      </c>
      <c r="G1008" s="1">
        <f t="shared" si="301"/>
        <v>2118</v>
      </c>
      <c r="H1008" s="2">
        <f t="shared" si="302"/>
        <v>0.54700413223140498</v>
      </c>
      <c r="I1008" s="8"/>
      <c r="J1008" s="2">
        <f t="shared" si="294"/>
        <v>0.22546487603305784</v>
      </c>
      <c r="K1008" s="2">
        <f t="shared" si="295"/>
        <v>0.77246900826446285</v>
      </c>
      <c r="L1008" s="2">
        <f t="shared" si="296"/>
        <v>0</v>
      </c>
      <c r="M1008" s="2">
        <f t="shared" si="297"/>
        <v>2.0661157024792765E-3</v>
      </c>
      <c r="N1008" s="1">
        <v>873</v>
      </c>
      <c r="O1008" s="1">
        <v>2991</v>
      </c>
      <c r="W1008" s="1">
        <v>8</v>
      </c>
      <c r="AG1008" t="str">
        <f t="shared" si="304"/>
        <v>Upton</v>
      </c>
      <c r="AH1008" s="9" t="s">
        <v>1874</v>
      </c>
      <c r="AI1008">
        <v>2</v>
      </c>
      <c r="AK1008" s="99">
        <v>25</v>
      </c>
      <c r="AL1008" s="97">
        <v>27</v>
      </c>
      <c r="AM1008" s="97">
        <v>255</v>
      </c>
      <c r="AN1008" s="96">
        <v>71480</v>
      </c>
      <c r="AO1008" s="96">
        <f t="shared" si="306"/>
        <v>25027</v>
      </c>
      <c r="AP1008" t="s">
        <v>1274</v>
      </c>
      <c r="AQ1008">
        <f t="shared" si="305"/>
        <v>2571480</v>
      </c>
    </row>
    <row r="1009" spans="1:43" hidden="1" outlineLevel="1" x14ac:dyDescent="0.2">
      <c r="A1009" s="62" t="s">
        <v>1184</v>
      </c>
      <c r="B1009" s="9" t="s">
        <v>1961</v>
      </c>
      <c r="C1009" s="1">
        <f t="shared" si="303"/>
        <v>6027</v>
      </c>
      <c r="D1009" s="7">
        <f t="shared" si="298"/>
        <v>2</v>
      </c>
      <c r="E1009" s="7">
        <f t="shared" si="299"/>
        <v>1</v>
      </c>
      <c r="F1009" s="7">
        <f t="shared" si="300"/>
        <v>0</v>
      </c>
      <c r="G1009" s="1">
        <f t="shared" si="301"/>
        <v>3543</v>
      </c>
      <c r="H1009" s="2">
        <f t="shared" si="302"/>
        <v>0.58785465405674464</v>
      </c>
      <c r="I1009" s="8"/>
      <c r="J1009" s="2">
        <f t="shared" si="294"/>
        <v>0.20607267297162768</v>
      </c>
      <c r="K1009" s="2">
        <f t="shared" si="295"/>
        <v>0.79392732702837232</v>
      </c>
      <c r="L1009" s="2">
        <f t="shared" si="296"/>
        <v>0</v>
      </c>
      <c r="M1009" s="2">
        <f t="shared" si="297"/>
        <v>0</v>
      </c>
      <c r="N1009" s="1">
        <v>1242</v>
      </c>
      <c r="O1009" s="1">
        <v>4785</v>
      </c>
      <c r="W1009" s="1">
        <v>0</v>
      </c>
      <c r="AG1009" t="str">
        <f t="shared" si="304"/>
        <v>Uxbridge</v>
      </c>
      <c r="AH1009" s="9" t="s">
        <v>1874</v>
      </c>
      <c r="AI1009">
        <v>2</v>
      </c>
      <c r="AK1009" s="99">
        <v>25</v>
      </c>
      <c r="AL1009" s="97">
        <v>27</v>
      </c>
      <c r="AM1009" s="97">
        <v>260</v>
      </c>
      <c r="AN1009" s="96">
        <v>71620</v>
      </c>
      <c r="AO1009" s="96">
        <f t="shared" si="306"/>
        <v>25027</v>
      </c>
      <c r="AP1009" t="s">
        <v>1274</v>
      </c>
      <c r="AQ1009">
        <f t="shared" si="305"/>
        <v>2571620</v>
      </c>
    </row>
    <row r="1010" spans="1:43" hidden="1" outlineLevel="1" x14ac:dyDescent="0.2">
      <c r="A1010" s="62" t="s">
        <v>2343</v>
      </c>
      <c r="B1010" s="9" t="s">
        <v>1961</v>
      </c>
      <c r="C1010" s="1">
        <f t="shared" si="303"/>
        <v>12450</v>
      </c>
      <c r="D1010" s="7">
        <f t="shared" si="298"/>
        <v>2</v>
      </c>
      <c r="E1010" s="7">
        <f t="shared" si="299"/>
        <v>1</v>
      </c>
      <c r="F1010" s="7">
        <f t="shared" si="300"/>
        <v>0</v>
      </c>
      <c r="G1010" s="1">
        <f t="shared" si="301"/>
        <v>5785</v>
      </c>
      <c r="H1010" s="2">
        <f t="shared" si="302"/>
        <v>0.46465863453815259</v>
      </c>
      <c r="I1010" s="8"/>
      <c r="J1010" s="2">
        <f t="shared" si="294"/>
        <v>0.26522088353413653</v>
      </c>
      <c r="K1010" s="2">
        <f t="shared" si="295"/>
        <v>0.72987951807228912</v>
      </c>
      <c r="L1010" s="2">
        <f t="shared" si="296"/>
        <v>0</v>
      </c>
      <c r="M1010" s="2">
        <f t="shared" si="297"/>
        <v>4.8995983935743448E-3</v>
      </c>
      <c r="N1010" s="1">
        <v>3302</v>
      </c>
      <c r="O1010" s="1">
        <v>9087</v>
      </c>
      <c r="W1010" s="1">
        <v>61</v>
      </c>
      <c r="AG1010" t="str">
        <f t="shared" si="304"/>
        <v>Wakefield</v>
      </c>
      <c r="AH1010" t="s">
        <v>164</v>
      </c>
      <c r="AI1010">
        <v>6</v>
      </c>
      <c r="AK1010" s="99">
        <v>25</v>
      </c>
      <c r="AL1010" s="97">
        <v>17</v>
      </c>
      <c r="AM1010" s="97">
        <v>230</v>
      </c>
      <c r="AN1010" s="96">
        <v>72215</v>
      </c>
      <c r="AO1010" s="96">
        <f t="shared" si="306"/>
        <v>25017</v>
      </c>
      <c r="AP1010" t="s">
        <v>1274</v>
      </c>
      <c r="AQ1010">
        <f t="shared" si="305"/>
        <v>2572215</v>
      </c>
    </row>
    <row r="1011" spans="1:43" hidden="1" outlineLevel="1" x14ac:dyDescent="0.2">
      <c r="A1011" s="62" t="s">
        <v>1905</v>
      </c>
      <c r="B1011" s="9" t="s">
        <v>1961</v>
      </c>
      <c r="C1011" s="1">
        <f t="shared" si="303"/>
        <v>786</v>
      </c>
      <c r="D1011" s="7">
        <f t="shared" si="298"/>
        <v>2</v>
      </c>
      <c r="E1011" s="7">
        <f t="shared" si="299"/>
        <v>1</v>
      </c>
      <c r="F1011" s="7">
        <f t="shared" si="300"/>
        <v>0</v>
      </c>
      <c r="G1011" s="1">
        <f t="shared" si="301"/>
        <v>473</v>
      </c>
      <c r="H1011" s="2">
        <f t="shared" si="302"/>
        <v>0.60178117048346058</v>
      </c>
      <c r="I1011" s="8"/>
      <c r="J1011" s="2">
        <f t="shared" si="294"/>
        <v>0.19592875318066158</v>
      </c>
      <c r="K1011" s="2">
        <f t="shared" si="295"/>
        <v>0.79770992366412219</v>
      </c>
      <c r="L1011" s="2">
        <f t="shared" si="296"/>
        <v>0</v>
      </c>
      <c r="M1011" s="2">
        <f t="shared" si="297"/>
        <v>6.3613231552162031E-3</v>
      </c>
      <c r="N1011" s="1">
        <v>154</v>
      </c>
      <c r="O1011" s="1">
        <v>627</v>
      </c>
      <c r="W1011" s="1">
        <v>5</v>
      </c>
      <c r="AG1011" t="str">
        <f t="shared" si="304"/>
        <v>Wales</v>
      </c>
      <c r="AH1011" t="s">
        <v>2120</v>
      </c>
      <c r="AI1011">
        <v>1</v>
      </c>
      <c r="AK1011" s="99">
        <v>25</v>
      </c>
      <c r="AL1011" s="97">
        <v>13</v>
      </c>
      <c r="AM1011" s="97">
        <v>100</v>
      </c>
      <c r="AN1011" s="96">
        <v>72390</v>
      </c>
      <c r="AO1011" s="96">
        <f t="shared" si="306"/>
        <v>25013</v>
      </c>
      <c r="AP1011" t="s">
        <v>1274</v>
      </c>
      <c r="AQ1011">
        <f t="shared" si="305"/>
        <v>2572390</v>
      </c>
    </row>
    <row r="1012" spans="1:43" hidden="1" outlineLevel="1" x14ac:dyDescent="0.2">
      <c r="A1012" s="62" t="s">
        <v>1910</v>
      </c>
      <c r="B1012" s="9" t="s">
        <v>1961</v>
      </c>
      <c r="C1012" s="1">
        <f t="shared" si="303"/>
        <v>11897</v>
      </c>
      <c r="D1012" s="7">
        <f t="shared" si="298"/>
        <v>2</v>
      </c>
      <c r="E1012" s="7">
        <f t="shared" si="299"/>
        <v>1</v>
      </c>
      <c r="F1012" s="7">
        <f t="shared" si="300"/>
        <v>0</v>
      </c>
      <c r="G1012" s="1">
        <f t="shared" si="301"/>
        <v>6699</v>
      </c>
      <c r="H1012" s="2">
        <f t="shared" si="302"/>
        <v>0.56308313020089096</v>
      </c>
      <c r="I1012" s="8"/>
      <c r="J1012" s="2">
        <f t="shared" si="294"/>
        <v>0.21686139362864587</v>
      </c>
      <c r="K1012" s="2">
        <f t="shared" si="295"/>
        <v>0.77994452382953683</v>
      </c>
      <c r="L1012" s="2">
        <f t="shared" si="296"/>
        <v>0</v>
      </c>
      <c r="M1012" s="2">
        <f t="shared" si="297"/>
        <v>3.1940825418173002E-3</v>
      </c>
      <c r="N1012" s="1">
        <v>2580</v>
      </c>
      <c r="O1012" s="1">
        <v>9279</v>
      </c>
      <c r="W1012" s="1">
        <v>38</v>
      </c>
      <c r="AG1012" t="str">
        <f t="shared" si="304"/>
        <v>Walpole</v>
      </c>
      <c r="AH1012" t="s">
        <v>1044</v>
      </c>
      <c r="AI1012">
        <v>8</v>
      </c>
      <c r="AK1012" s="99">
        <v>25</v>
      </c>
      <c r="AL1012" s="97">
        <v>21</v>
      </c>
      <c r="AM1012" s="97">
        <v>120</v>
      </c>
      <c r="AN1012" s="96">
        <v>72495</v>
      </c>
      <c r="AO1012" s="96">
        <f t="shared" si="306"/>
        <v>25021</v>
      </c>
      <c r="AP1012" t="s">
        <v>1274</v>
      </c>
      <c r="AQ1012">
        <f t="shared" si="305"/>
        <v>2572495</v>
      </c>
    </row>
    <row r="1013" spans="1:43" hidden="1" outlineLevel="1" x14ac:dyDescent="0.2">
      <c r="A1013" s="62" t="s">
        <v>1290</v>
      </c>
      <c r="B1013" s="9" t="s">
        <v>1961</v>
      </c>
      <c r="C1013" s="1">
        <f t="shared" si="303"/>
        <v>21789</v>
      </c>
      <c r="D1013" s="7">
        <f t="shared" si="298"/>
        <v>2</v>
      </c>
      <c r="E1013" s="7">
        <f t="shared" si="299"/>
        <v>1</v>
      </c>
      <c r="F1013" s="7">
        <f t="shared" si="300"/>
        <v>0</v>
      </c>
      <c r="G1013" s="1">
        <f t="shared" si="301"/>
        <v>5168</v>
      </c>
      <c r="H1013" s="2">
        <f t="shared" si="302"/>
        <v>0.23718390013309468</v>
      </c>
      <c r="I1013" s="8"/>
      <c r="J1013" s="2">
        <f t="shared" si="294"/>
        <v>0.37996236633163522</v>
      </c>
      <c r="K1013" s="2">
        <f t="shared" si="295"/>
        <v>0.61714626646472992</v>
      </c>
      <c r="L1013" s="2">
        <f t="shared" si="296"/>
        <v>0</v>
      </c>
      <c r="M1013" s="2">
        <f t="shared" si="297"/>
        <v>2.8913672036349203E-3</v>
      </c>
      <c r="N1013" s="1">
        <v>8279</v>
      </c>
      <c r="O1013" s="1">
        <v>13447</v>
      </c>
      <c r="W1013" s="1">
        <v>63</v>
      </c>
      <c r="AG1013" t="str">
        <f t="shared" si="304"/>
        <v>Waltham</v>
      </c>
      <c r="AH1013" t="s">
        <v>164</v>
      </c>
      <c r="AI1013">
        <v>5</v>
      </c>
      <c r="AK1013" s="99">
        <v>25</v>
      </c>
      <c r="AL1013" s="97">
        <v>17</v>
      </c>
      <c r="AM1013" s="97">
        <v>235</v>
      </c>
      <c r="AN1013" s="96">
        <v>72600</v>
      </c>
      <c r="AO1013" s="96">
        <f t="shared" si="306"/>
        <v>25017</v>
      </c>
      <c r="AP1013" t="s">
        <v>931</v>
      </c>
      <c r="AQ1013">
        <f t="shared" si="305"/>
        <v>2572600</v>
      </c>
    </row>
    <row r="1014" spans="1:43" hidden="1" outlineLevel="1" x14ac:dyDescent="0.2">
      <c r="A1014" s="62" t="s">
        <v>421</v>
      </c>
      <c r="B1014" s="9" t="s">
        <v>1961</v>
      </c>
      <c r="C1014" s="1">
        <f t="shared" si="303"/>
        <v>3348</v>
      </c>
      <c r="D1014" s="7">
        <f t="shared" si="298"/>
        <v>2</v>
      </c>
      <c r="E1014" s="7">
        <f t="shared" si="299"/>
        <v>1</v>
      </c>
      <c r="F1014" s="7">
        <f t="shared" si="300"/>
        <v>0</v>
      </c>
      <c r="G1014" s="1">
        <f t="shared" si="301"/>
        <v>1908</v>
      </c>
      <c r="H1014" s="2">
        <f t="shared" si="302"/>
        <v>0.56989247311827962</v>
      </c>
      <c r="I1014" s="8"/>
      <c r="J1014" s="2">
        <f t="shared" si="294"/>
        <v>0.21385902031063322</v>
      </c>
      <c r="K1014" s="2">
        <f t="shared" si="295"/>
        <v>0.78375149342891282</v>
      </c>
      <c r="L1014" s="2">
        <f t="shared" si="296"/>
        <v>0</v>
      </c>
      <c r="M1014" s="2">
        <f t="shared" si="297"/>
        <v>2.3894862604539879E-3</v>
      </c>
      <c r="N1014" s="1">
        <v>716</v>
      </c>
      <c r="O1014" s="1">
        <v>2624</v>
      </c>
      <c r="W1014" s="1">
        <v>8</v>
      </c>
      <c r="AG1014" t="str">
        <f t="shared" si="304"/>
        <v>Ware</v>
      </c>
      <c r="AH1014" t="s">
        <v>1386</v>
      </c>
      <c r="AI1014">
        <v>2</v>
      </c>
      <c r="AK1014" s="99">
        <v>25</v>
      </c>
      <c r="AL1014" s="97">
        <v>15</v>
      </c>
      <c r="AM1014" s="97">
        <v>85</v>
      </c>
      <c r="AN1014" s="96">
        <v>72880</v>
      </c>
      <c r="AO1014" s="96">
        <f t="shared" si="306"/>
        <v>25015</v>
      </c>
      <c r="AP1014" t="s">
        <v>1274</v>
      </c>
      <c r="AQ1014">
        <f t="shared" si="305"/>
        <v>2572880</v>
      </c>
    </row>
    <row r="1015" spans="1:43" hidden="1" outlineLevel="1" x14ac:dyDescent="0.2">
      <c r="A1015" s="62" t="s">
        <v>2124</v>
      </c>
      <c r="B1015" s="9" t="s">
        <v>1961</v>
      </c>
      <c r="C1015" s="1">
        <f t="shared" si="303"/>
        <v>9200</v>
      </c>
      <c r="D1015" s="7">
        <f t="shared" si="298"/>
        <v>2</v>
      </c>
      <c r="E1015" s="7">
        <f t="shared" si="299"/>
        <v>1</v>
      </c>
      <c r="F1015" s="7">
        <f t="shared" si="300"/>
        <v>0</v>
      </c>
      <c r="G1015" s="1">
        <f t="shared" si="301"/>
        <v>4531</v>
      </c>
      <c r="H1015" s="2">
        <f t="shared" si="302"/>
        <v>0.49249999999999999</v>
      </c>
      <c r="I1015" s="8"/>
      <c r="J1015" s="2">
        <f t="shared" si="294"/>
        <v>0.2515217391304348</v>
      </c>
      <c r="K1015" s="2">
        <f t="shared" si="295"/>
        <v>0.74402173913043479</v>
      </c>
      <c r="L1015" s="2">
        <f t="shared" si="296"/>
        <v>0</v>
      </c>
      <c r="M1015" s="2">
        <f t="shared" si="297"/>
        <v>4.4565217391304701E-3</v>
      </c>
      <c r="N1015" s="1">
        <v>2314</v>
      </c>
      <c r="O1015" s="1">
        <v>6845</v>
      </c>
      <c r="W1015" s="1">
        <v>41</v>
      </c>
      <c r="AG1015" t="str">
        <f t="shared" si="304"/>
        <v>Wareham</v>
      </c>
      <c r="AH1015" t="s">
        <v>837</v>
      </c>
      <c r="AI1015">
        <v>9</v>
      </c>
      <c r="AK1015" s="99">
        <v>25</v>
      </c>
      <c r="AL1015" s="97">
        <v>23</v>
      </c>
      <c r="AM1015" s="97">
        <v>125</v>
      </c>
      <c r="AN1015" s="96">
        <v>72985</v>
      </c>
      <c r="AO1015" s="96">
        <f t="shared" si="306"/>
        <v>25023</v>
      </c>
      <c r="AP1015" t="s">
        <v>1274</v>
      </c>
      <c r="AQ1015">
        <f t="shared" si="305"/>
        <v>2572985</v>
      </c>
    </row>
    <row r="1016" spans="1:43" hidden="1" outlineLevel="1" x14ac:dyDescent="0.2">
      <c r="A1016" s="62" t="s">
        <v>422</v>
      </c>
      <c r="B1016" s="9" t="s">
        <v>1961</v>
      </c>
      <c r="C1016" s="1">
        <f t="shared" si="303"/>
        <v>1825</v>
      </c>
      <c r="D1016" s="7">
        <f t="shared" si="298"/>
        <v>2</v>
      </c>
      <c r="E1016" s="7">
        <f t="shared" si="299"/>
        <v>1</v>
      </c>
      <c r="F1016" s="7">
        <f t="shared" si="300"/>
        <v>0</v>
      </c>
      <c r="G1016" s="1">
        <f t="shared" si="301"/>
        <v>1073</v>
      </c>
      <c r="H1016" s="2">
        <f t="shared" si="302"/>
        <v>0.58794520547945206</v>
      </c>
      <c r="I1016" s="8"/>
      <c r="J1016" s="2">
        <f t="shared" ref="J1016:J1076" si="307">IF(C1016=0,"-",N1016/C1016)</f>
        <v>0.20273972602739726</v>
      </c>
      <c r="K1016" s="2">
        <f t="shared" ref="K1016:K1076" si="308">IF(C1016=0,"-",O1016/C1016)</f>
        <v>0.79068493150684926</v>
      </c>
      <c r="L1016" s="2">
        <f t="shared" ref="L1016:L1076" si="309">IF(C1016=0,"-",P1016/C1016)</f>
        <v>0</v>
      </c>
      <c r="M1016" s="2">
        <f t="shared" ref="M1016:M1076" si="310">IF(C1016=0,"-",(1-J1016-K1016-L1016))</f>
        <v>6.5753424657534199E-3</v>
      </c>
      <c r="N1016" s="1">
        <v>370</v>
      </c>
      <c r="O1016" s="1">
        <v>1443</v>
      </c>
      <c r="W1016" s="1">
        <v>12</v>
      </c>
      <c r="AG1016" t="str">
        <f t="shared" si="304"/>
        <v>Warren</v>
      </c>
      <c r="AH1016" s="9" t="s">
        <v>1874</v>
      </c>
      <c r="AI1016">
        <v>1</v>
      </c>
      <c r="AK1016" s="99">
        <v>25</v>
      </c>
      <c r="AL1016" s="97">
        <v>27</v>
      </c>
      <c r="AM1016" s="97">
        <v>265</v>
      </c>
      <c r="AN1016" s="96">
        <v>73090</v>
      </c>
      <c r="AO1016" s="96">
        <f t="shared" si="306"/>
        <v>25027</v>
      </c>
      <c r="AP1016" t="s">
        <v>1274</v>
      </c>
      <c r="AQ1016">
        <f t="shared" si="305"/>
        <v>2573090</v>
      </c>
    </row>
    <row r="1017" spans="1:43" hidden="1" outlineLevel="1" x14ac:dyDescent="0.2">
      <c r="A1017" s="62" t="s">
        <v>1605</v>
      </c>
      <c r="B1017" s="9" t="s">
        <v>1961</v>
      </c>
      <c r="C1017" s="1">
        <f t="shared" si="303"/>
        <v>409</v>
      </c>
      <c r="D1017" s="7">
        <f t="shared" si="298"/>
        <v>2</v>
      </c>
      <c r="E1017" s="7">
        <f t="shared" si="299"/>
        <v>1</v>
      </c>
      <c r="F1017" s="7">
        <f t="shared" si="300"/>
        <v>0</v>
      </c>
      <c r="G1017" s="1">
        <f t="shared" si="301"/>
        <v>67</v>
      </c>
      <c r="H1017" s="2">
        <f t="shared" si="302"/>
        <v>0.16381418092909536</v>
      </c>
      <c r="I1017" s="8"/>
      <c r="J1017" s="2">
        <f t="shared" si="307"/>
        <v>0.41809290953545231</v>
      </c>
      <c r="K1017" s="2">
        <f t="shared" si="308"/>
        <v>0.58190709046454769</v>
      </c>
      <c r="L1017" s="2">
        <f t="shared" si="309"/>
        <v>0</v>
      </c>
      <c r="M1017" s="2">
        <f t="shared" si="310"/>
        <v>0</v>
      </c>
      <c r="N1017" s="1">
        <v>171</v>
      </c>
      <c r="O1017" s="1">
        <v>238</v>
      </c>
      <c r="W1017" s="1">
        <v>0</v>
      </c>
      <c r="AG1017" t="str">
        <f t="shared" si="304"/>
        <v>Warwick</v>
      </c>
      <c r="AH1017" t="s">
        <v>1440</v>
      </c>
      <c r="AI1017">
        <v>2</v>
      </c>
      <c r="AK1017" s="99">
        <v>25</v>
      </c>
      <c r="AL1017" s="97">
        <v>11</v>
      </c>
      <c r="AM1017" s="97">
        <v>120</v>
      </c>
      <c r="AN1017" s="96">
        <v>73265</v>
      </c>
      <c r="AO1017" s="96">
        <f t="shared" si="306"/>
        <v>25011</v>
      </c>
      <c r="AP1017" t="s">
        <v>1274</v>
      </c>
      <c r="AQ1017">
        <f t="shared" si="305"/>
        <v>2573265</v>
      </c>
    </row>
    <row r="1018" spans="1:43" hidden="1" outlineLevel="1" x14ac:dyDescent="0.2">
      <c r="A1018" s="62" t="s">
        <v>257</v>
      </c>
      <c r="B1018" s="9" t="s">
        <v>1961</v>
      </c>
      <c r="C1018" s="1">
        <f t="shared" si="303"/>
        <v>293</v>
      </c>
      <c r="D1018" s="7">
        <f t="shared" si="298"/>
        <v>2</v>
      </c>
      <c r="E1018" s="7">
        <f t="shared" si="299"/>
        <v>1</v>
      </c>
      <c r="F1018" s="7">
        <f t="shared" si="300"/>
        <v>0</v>
      </c>
      <c r="G1018" s="1">
        <f t="shared" si="301"/>
        <v>26</v>
      </c>
      <c r="H1018" s="2">
        <f t="shared" si="302"/>
        <v>8.8737201365187715E-2</v>
      </c>
      <c r="I1018" s="8"/>
      <c r="J1018" s="2">
        <f t="shared" si="307"/>
        <v>0.4539249146757679</v>
      </c>
      <c r="K1018" s="2">
        <f t="shared" si="308"/>
        <v>0.5426621160409556</v>
      </c>
      <c r="L1018" s="2">
        <f t="shared" si="309"/>
        <v>0</v>
      </c>
      <c r="M1018" s="2">
        <f t="shared" si="310"/>
        <v>3.4129692832765013E-3</v>
      </c>
      <c r="N1018" s="1">
        <v>133</v>
      </c>
      <c r="O1018" s="1">
        <v>159</v>
      </c>
      <c r="W1018" s="1">
        <v>1</v>
      </c>
      <c r="AG1018" t="str">
        <f t="shared" si="304"/>
        <v>Washington</v>
      </c>
      <c r="AH1018" t="s">
        <v>12</v>
      </c>
      <c r="AI1018">
        <v>1</v>
      </c>
      <c r="AK1018" s="99">
        <v>25</v>
      </c>
      <c r="AL1018" s="97">
        <v>3</v>
      </c>
      <c r="AM1018" s="97">
        <v>145</v>
      </c>
      <c r="AN1018" s="96">
        <v>73335</v>
      </c>
      <c r="AO1018" s="96">
        <f t="shared" si="306"/>
        <v>25003</v>
      </c>
      <c r="AP1018" t="s">
        <v>1274</v>
      </c>
      <c r="AQ1018">
        <f t="shared" si="305"/>
        <v>2573335</v>
      </c>
    </row>
    <row r="1019" spans="1:43" hidden="1" outlineLevel="1" x14ac:dyDescent="0.2">
      <c r="A1019" s="62" t="s">
        <v>1190</v>
      </c>
      <c r="B1019" s="9" t="s">
        <v>1961</v>
      </c>
      <c r="C1019" s="1">
        <f t="shared" si="303"/>
        <v>15632</v>
      </c>
      <c r="D1019" s="7">
        <f t="shared" si="298"/>
        <v>2</v>
      </c>
      <c r="E1019" s="7">
        <f t="shared" si="299"/>
        <v>1</v>
      </c>
      <c r="F1019" s="7">
        <f t="shared" si="300"/>
        <v>0</v>
      </c>
      <c r="G1019" s="1">
        <f t="shared" si="301"/>
        <v>464</v>
      </c>
      <c r="H1019" s="2">
        <f t="shared" si="302"/>
        <v>2.9682702149437051E-2</v>
      </c>
      <c r="I1019" s="8"/>
      <c r="J1019" s="2">
        <f t="shared" si="307"/>
        <v>0.48330348004094165</v>
      </c>
      <c r="K1019" s="2">
        <f t="shared" si="308"/>
        <v>0.51298618219037873</v>
      </c>
      <c r="L1019" s="2">
        <f t="shared" si="309"/>
        <v>0</v>
      </c>
      <c r="M1019" s="2">
        <f t="shared" si="310"/>
        <v>3.7103377686795724E-3</v>
      </c>
      <c r="N1019" s="1">
        <v>7555</v>
      </c>
      <c r="O1019" s="1">
        <v>8019</v>
      </c>
      <c r="W1019" s="1">
        <v>58</v>
      </c>
      <c r="AG1019" t="str">
        <f t="shared" si="304"/>
        <v>Watertown</v>
      </c>
      <c r="AH1019" t="s">
        <v>164</v>
      </c>
      <c r="AI1019">
        <v>5</v>
      </c>
      <c r="AK1019" s="99">
        <v>25</v>
      </c>
      <c r="AL1019" s="97">
        <v>17</v>
      </c>
      <c r="AM1019" s="97">
        <v>240</v>
      </c>
      <c r="AN1019" s="96">
        <v>73440</v>
      </c>
      <c r="AO1019" s="96">
        <f t="shared" si="306"/>
        <v>25017</v>
      </c>
      <c r="AP1019" t="s">
        <v>931</v>
      </c>
      <c r="AQ1019">
        <f t="shared" si="305"/>
        <v>2573440</v>
      </c>
    </row>
    <row r="1020" spans="1:43" hidden="1" outlineLevel="1" x14ac:dyDescent="0.2">
      <c r="A1020" s="62" t="s">
        <v>1921</v>
      </c>
      <c r="B1020" s="9" t="s">
        <v>1961</v>
      </c>
      <c r="C1020" s="1">
        <f t="shared" si="303"/>
        <v>7374</v>
      </c>
      <c r="D1020" s="7">
        <f t="shared" si="298"/>
        <v>2</v>
      </c>
      <c r="E1020" s="7">
        <f t="shared" si="299"/>
        <v>1</v>
      </c>
      <c r="F1020" s="7">
        <f t="shared" si="300"/>
        <v>0</v>
      </c>
      <c r="G1020" s="1">
        <f t="shared" si="301"/>
        <v>2267</v>
      </c>
      <c r="H1020" s="2">
        <f t="shared" si="302"/>
        <v>0.30743151613778141</v>
      </c>
      <c r="I1020" s="8"/>
      <c r="J1020" s="2">
        <f t="shared" si="307"/>
        <v>0.34621643612693248</v>
      </c>
      <c r="K1020" s="2">
        <f t="shared" si="308"/>
        <v>0.65364795226471384</v>
      </c>
      <c r="L1020" s="2">
        <f t="shared" si="309"/>
        <v>0</v>
      </c>
      <c r="M1020" s="2">
        <f t="shared" si="310"/>
        <v>1.356116083537362E-4</v>
      </c>
      <c r="N1020" s="1">
        <v>2553</v>
      </c>
      <c r="O1020" s="1">
        <v>4820</v>
      </c>
      <c r="W1020" s="1">
        <v>1</v>
      </c>
      <c r="AG1020" t="str">
        <f t="shared" si="304"/>
        <v>Wayland</v>
      </c>
      <c r="AH1020" t="s">
        <v>164</v>
      </c>
      <c r="AI1020">
        <v>5</v>
      </c>
      <c r="AK1020" s="99">
        <v>25</v>
      </c>
      <c r="AL1020" s="97">
        <v>17</v>
      </c>
      <c r="AM1020" s="97">
        <v>245</v>
      </c>
      <c r="AN1020" s="96">
        <v>73790</v>
      </c>
      <c r="AO1020" s="96">
        <f t="shared" si="306"/>
        <v>25017</v>
      </c>
      <c r="AP1020" t="s">
        <v>1274</v>
      </c>
      <c r="AQ1020">
        <f t="shared" si="305"/>
        <v>2573790</v>
      </c>
    </row>
    <row r="1021" spans="1:43" hidden="1" outlineLevel="1" x14ac:dyDescent="0.2">
      <c r="A1021" s="62" t="s">
        <v>302</v>
      </c>
      <c r="B1021" s="9" t="s">
        <v>1961</v>
      </c>
      <c r="C1021" s="1">
        <f t="shared" si="303"/>
        <v>5384</v>
      </c>
      <c r="D1021" s="7">
        <f t="shared" si="298"/>
        <v>2</v>
      </c>
      <c r="E1021" s="7">
        <f t="shared" si="299"/>
        <v>1</v>
      </c>
      <c r="F1021" s="7">
        <f t="shared" si="300"/>
        <v>0</v>
      </c>
      <c r="G1021" s="1">
        <f t="shared" si="301"/>
        <v>3098</v>
      </c>
      <c r="H1021" s="2">
        <f t="shared" si="302"/>
        <v>0.57540861812778599</v>
      </c>
      <c r="I1021" s="8"/>
      <c r="J1021" s="2">
        <f t="shared" si="307"/>
        <v>0.20895245170876672</v>
      </c>
      <c r="K1021" s="2">
        <f t="shared" si="308"/>
        <v>0.78436106983655274</v>
      </c>
      <c r="L1021" s="2">
        <f t="shared" si="309"/>
        <v>0</v>
      </c>
      <c r="M1021" s="2">
        <f t="shared" si="310"/>
        <v>6.6864784546805112E-3</v>
      </c>
      <c r="N1021" s="1">
        <v>1125</v>
      </c>
      <c r="O1021" s="1">
        <v>4223</v>
      </c>
      <c r="W1021" s="1">
        <v>36</v>
      </c>
      <c r="AG1021" t="str">
        <f t="shared" si="304"/>
        <v>Webster</v>
      </c>
      <c r="AH1021" s="9" t="s">
        <v>1874</v>
      </c>
      <c r="AI1021">
        <v>2</v>
      </c>
      <c r="AK1021" s="99">
        <v>25</v>
      </c>
      <c r="AL1021" s="97">
        <v>27</v>
      </c>
      <c r="AM1021" s="97">
        <v>270</v>
      </c>
      <c r="AN1021" s="96">
        <v>73895</v>
      </c>
      <c r="AO1021" s="96">
        <f t="shared" si="306"/>
        <v>25027</v>
      </c>
      <c r="AP1021" t="s">
        <v>1274</v>
      </c>
      <c r="AQ1021">
        <f t="shared" si="305"/>
        <v>2573895</v>
      </c>
    </row>
    <row r="1022" spans="1:43" hidden="1" outlineLevel="1" x14ac:dyDescent="0.2">
      <c r="A1022" s="62" t="s">
        <v>1922</v>
      </c>
      <c r="B1022" s="9" t="s">
        <v>1961</v>
      </c>
      <c r="C1022" s="1">
        <f t="shared" si="303"/>
        <v>12956</v>
      </c>
      <c r="D1022" s="7">
        <f t="shared" si="298"/>
        <v>2</v>
      </c>
      <c r="E1022" s="7">
        <f t="shared" si="299"/>
        <v>1</v>
      </c>
      <c r="F1022" s="7">
        <f t="shared" si="300"/>
        <v>0</v>
      </c>
      <c r="G1022" s="1">
        <f t="shared" si="301"/>
        <v>4902</v>
      </c>
      <c r="H1022" s="2">
        <f t="shared" si="302"/>
        <v>0.37835751775239274</v>
      </c>
      <c r="I1022" s="8"/>
      <c r="J1022" s="2">
        <f t="shared" si="307"/>
        <v>0.31004939796233405</v>
      </c>
      <c r="K1022" s="2">
        <f t="shared" si="308"/>
        <v>0.68840691571472679</v>
      </c>
      <c r="L1022" s="2">
        <f t="shared" si="309"/>
        <v>0</v>
      </c>
      <c r="M1022" s="2">
        <f t="shared" si="310"/>
        <v>1.5436863229392195E-3</v>
      </c>
      <c r="N1022" s="1">
        <v>4017</v>
      </c>
      <c r="O1022" s="1">
        <v>8919</v>
      </c>
      <c r="W1022" s="1">
        <v>20</v>
      </c>
      <c r="AG1022" t="str">
        <f t="shared" si="304"/>
        <v>Wellesley</v>
      </c>
      <c r="AH1022" t="s">
        <v>1044</v>
      </c>
      <c r="AI1022">
        <v>4</v>
      </c>
      <c r="AK1022" s="99">
        <v>25</v>
      </c>
      <c r="AL1022" s="97">
        <v>21</v>
      </c>
      <c r="AM1022" s="97">
        <v>125</v>
      </c>
      <c r="AN1022" s="96">
        <v>74175</v>
      </c>
      <c r="AO1022" s="96">
        <f t="shared" si="306"/>
        <v>25021</v>
      </c>
      <c r="AP1022" t="s">
        <v>1274</v>
      </c>
      <c r="AQ1022">
        <f t="shared" si="305"/>
        <v>2574175</v>
      </c>
    </row>
    <row r="1023" spans="1:43" hidden="1" outlineLevel="1" x14ac:dyDescent="0.2">
      <c r="A1023" s="62" t="s">
        <v>1597</v>
      </c>
      <c r="B1023" s="9" t="s">
        <v>1961</v>
      </c>
      <c r="C1023" s="1">
        <f t="shared" si="303"/>
        <v>1980</v>
      </c>
      <c r="D1023" s="7">
        <f t="shared" si="298"/>
        <v>2</v>
      </c>
      <c r="E1023" s="7">
        <f t="shared" si="299"/>
        <v>1</v>
      </c>
      <c r="F1023" s="7">
        <f t="shared" si="300"/>
        <v>0</v>
      </c>
      <c r="G1023" s="1">
        <f t="shared" si="301"/>
        <v>108</v>
      </c>
      <c r="H1023" s="2">
        <f t="shared" si="302"/>
        <v>5.4545454545454543E-2</v>
      </c>
      <c r="I1023" s="8"/>
      <c r="J1023" s="2">
        <f t="shared" si="307"/>
        <v>0.47070707070707068</v>
      </c>
      <c r="K1023" s="2">
        <f t="shared" si="308"/>
        <v>0.5252525252525253</v>
      </c>
      <c r="L1023" s="2">
        <f t="shared" si="309"/>
        <v>0</v>
      </c>
      <c r="M1023" s="2">
        <f t="shared" si="310"/>
        <v>4.0404040404040664E-3</v>
      </c>
      <c r="N1023" s="1">
        <v>932</v>
      </c>
      <c r="O1023" s="1">
        <v>1040</v>
      </c>
      <c r="W1023" s="1">
        <v>8</v>
      </c>
      <c r="AG1023" t="str">
        <f t="shared" si="304"/>
        <v>Wellfleet</v>
      </c>
      <c r="AH1023" t="s">
        <v>19</v>
      </c>
      <c r="AI1023">
        <v>9</v>
      </c>
      <c r="AK1023" s="99">
        <v>25</v>
      </c>
      <c r="AL1023" s="97">
        <v>1</v>
      </c>
      <c r="AM1023" s="97">
        <v>70</v>
      </c>
      <c r="AN1023" s="96">
        <v>74385</v>
      </c>
      <c r="AO1023" s="96">
        <f t="shared" si="306"/>
        <v>25001</v>
      </c>
      <c r="AP1023" t="s">
        <v>1274</v>
      </c>
      <c r="AQ1023">
        <f t="shared" si="305"/>
        <v>2574385</v>
      </c>
    </row>
    <row r="1024" spans="1:43" hidden="1" outlineLevel="1" x14ac:dyDescent="0.2">
      <c r="A1024" s="62" t="s">
        <v>1598</v>
      </c>
      <c r="B1024" s="9" t="s">
        <v>1961</v>
      </c>
      <c r="C1024" s="1">
        <f t="shared" si="303"/>
        <v>494</v>
      </c>
      <c r="D1024" s="7">
        <f t="shared" si="298"/>
        <v>1</v>
      </c>
      <c r="E1024" s="7">
        <f t="shared" si="299"/>
        <v>2</v>
      </c>
      <c r="F1024" s="7">
        <f t="shared" si="300"/>
        <v>0</v>
      </c>
      <c r="G1024" s="1">
        <f t="shared" si="301"/>
        <v>136</v>
      </c>
      <c r="H1024" s="2">
        <f t="shared" si="302"/>
        <v>0.27530364372469635</v>
      </c>
      <c r="I1024" s="8"/>
      <c r="J1024" s="2">
        <f t="shared" si="307"/>
        <v>0.63765182186234814</v>
      </c>
      <c r="K1024" s="2">
        <f t="shared" si="308"/>
        <v>0.3623481781376518</v>
      </c>
      <c r="L1024" s="2">
        <f t="shared" si="309"/>
        <v>0</v>
      </c>
      <c r="M1024" s="2">
        <f t="shared" si="310"/>
        <v>5.5511151231257827E-17</v>
      </c>
      <c r="N1024" s="1">
        <v>315</v>
      </c>
      <c r="O1024" s="1">
        <v>179</v>
      </c>
      <c r="W1024" s="1">
        <v>0</v>
      </c>
      <c r="AG1024" t="str">
        <f t="shared" si="304"/>
        <v>Wendell</v>
      </c>
      <c r="AH1024" t="s">
        <v>1440</v>
      </c>
      <c r="AI1024">
        <v>2</v>
      </c>
      <c r="AK1024" s="99">
        <v>25</v>
      </c>
      <c r="AL1024" s="97">
        <v>11</v>
      </c>
      <c r="AM1024" s="97">
        <v>125</v>
      </c>
      <c r="AN1024" s="96">
        <v>74525</v>
      </c>
      <c r="AO1024" s="96">
        <f t="shared" si="306"/>
        <v>25011</v>
      </c>
      <c r="AP1024" t="s">
        <v>1274</v>
      </c>
      <c r="AQ1024">
        <f t="shared" si="305"/>
        <v>2574525</v>
      </c>
    </row>
    <row r="1025" spans="1:43" hidden="1" outlineLevel="1" x14ac:dyDescent="0.2">
      <c r="A1025" s="62" t="s">
        <v>2095</v>
      </c>
      <c r="B1025" s="9" t="s">
        <v>1961</v>
      </c>
      <c r="C1025" s="1">
        <f t="shared" si="303"/>
        <v>2075</v>
      </c>
      <c r="D1025" s="7">
        <f t="shared" si="298"/>
        <v>2</v>
      </c>
      <c r="E1025" s="7">
        <f t="shared" si="299"/>
        <v>1</v>
      </c>
      <c r="F1025" s="7">
        <f t="shared" si="300"/>
        <v>0</v>
      </c>
      <c r="G1025" s="1">
        <f t="shared" si="301"/>
        <v>1111</v>
      </c>
      <c r="H1025" s="2">
        <f t="shared" si="302"/>
        <v>0.53542168674698798</v>
      </c>
      <c r="I1025" s="8"/>
      <c r="J1025" s="2">
        <f t="shared" si="307"/>
        <v>0.23228915662650601</v>
      </c>
      <c r="K1025" s="2">
        <f t="shared" si="308"/>
        <v>0.76771084337349393</v>
      </c>
      <c r="L1025" s="2">
        <f t="shared" si="309"/>
        <v>0</v>
      </c>
      <c r="M1025" s="2">
        <f t="shared" si="310"/>
        <v>1.1102230246251565E-16</v>
      </c>
      <c r="N1025" s="1">
        <v>482</v>
      </c>
      <c r="O1025" s="1">
        <v>1593</v>
      </c>
      <c r="W1025" s="1">
        <v>0</v>
      </c>
      <c r="AG1025" t="str">
        <f t="shared" si="304"/>
        <v>Wenham</v>
      </c>
      <c r="AH1025" t="s">
        <v>728</v>
      </c>
      <c r="AI1025">
        <v>6</v>
      </c>
      <c r="AK1025" s="99">
        <v>25</v>
      </c>
      <c r="AL1025" s="97">
        <v>9</v>
      </c>
      <c r="AM1025" s="97">
        <v>165</v>
      </c>
      <c r="AN1025" s="96">
        <v>74595</v>
      </c>
      <c r="AO1025" s="96">
        <f t="shared" si="306"/>
        <v>25009</v>
      </c>
      <c r="AP1025" t="s">
        <v>1274</v>
      </c>
      <c r="AQ1025">
        <f t="shared" si="305"/>
        <v>2574595</v>
      </c>
    </row>
    <row r="1026" spans="1:43" hidden="1" outlineLevel="1" x14ac:dyDescent="0.2">
      <c r="A1026" s="62" t="s">
        <v>1913</v>
      </c>
      <c r="B1026" s="9" t="s">
        <v>1961</v>
      </c>
      <c r="C1026" s="1">
        <f t="shared" si="303"/>
        <v>3696</v>
      </c>
      <c r="D1026" s="7">
        <f t="shared" ref="D1026:D1057" si="311">RANK(N1026,(N1026:AE1026))</f>
        <v>2</v>
      </c>
      <c r="E1026" s="7">
        <f t="shared" ref="E1026:E1057" si="312">RANK(O1026,(N1026:AE1026))</f>
        <v>1</v>
      </c>
      <c r="F1026" s="7">
        <f t="shared" ref="F1026:F1057" si="313">IF(P1026&gt;0,RANK(P1026,(N1026:AE1026)),0)</f>
        <v>0</v>
      </c>
      <c r="G1026" s="1">
        <f t="shared" ref="G1026:G1057" si="314">MAX(N1026:P1026)-LARGE(N1026:P1026,2)</f>
        <v>2228</v>
      </c>
      <c r="H1026" s="2">
        <f t="shared" ref="H1026:H1057" si="315">G1026/C1026</f>
        <v>0.6028138528138528</v>
      </c>
      <c r="I1026" s="8"/>
      <c r="J1026" s="2">
        <f t="shared" si="307"/>
        <v>0.19669913419913421</v>
      </c>
      <c r="K1026" s="2">
        <f t="shared" si="308"/>
        <v>0.79951298701298701</v>
      </c>
      <c r="L1026" s="2">
        <f t="shared" si="309"/>
        <v>0</v>
      </c>
      <c r="M1026" s="2">
        <f t="shared" si="310"/>
        <v>3.7878787878787845E-3</v>
      </c>
      <c r="N1026" s="1">
        <v>727</v>
      </c>
      <c r="O1026" s="1">
        <v>2955</v>
      </c>
      <c r="W1026" s="1">
        <v>14</v>
      </c>
      <c r="AG1026" t="str">
        <f t="shared" si="304"/>
        <v>West Boylston</v>
      </c>
      <c r="AH1026" s="9" t="s">
        <v>1874</v>
      </c>
      <c r="AI1026">
        <v>2</v>
      </c>
      <c r="AK1026" s="99">
        <v>25</v>
      </c>
      <c r="AL1026" s="97">
        <v>27</v>
      </c>
      <c r="AM1026" s="97">
        <v>280</v>
      </c>
      <c r="AN1026" s="96">
        <v>75155</v>
      </c>
      <c r="AO1026" s="96">
        <f t="shared" si="306"/>
        <v>25027</v>
      </c>
      <c r="AP1026" t="s">
        <v>1274</v>
      </c>
      <c r="AQ1026">
        <f t="shared" si="305"/>
        <v>2575155</v>
      </c>
    </row>
    <row r="1027" spans="1:43" hidden="1" outlineLevel="1" x14ac:dyDescent="0.2">
      <c r="A1027" s="62" t="s">
        <v>1649</v>
      </c>
      <c r="B1027" s="9" t="s">
        <v>1961</v>
      </c>
      <c r="C1027" s="1">
        <f t="shared" si="303"/>
        <v>3334</v>
      </c>
      <c r="D1027" s="7">
        <f t="shared" si="311"/>
        <v>2</v>
      </c>
      <c r="E1027" s="7">
        <f t="shared" si="312"/>
        <v>1</v>
      </c>
      <c r="F1027" s="7">
        <f t="shared" si="313"/>
        <v>0</v>
      </c>
      <c r="G1027" s="1">
        <f t="shared" si="314"/>
        <v>2105</v>
      </c>
      <c r="H1027" s="2">
        <f t="shared" si="315"/>
        <v>0.63137372525494906</v>
      </c>
      <c r="I1027" s="8"/>
      <c r="J1027" s="2">
        <f t="shared" si="307"/>
        <v>0.1829634073185363</v>
      </c>
      <c r="K1027" s="2">
        <f t="shared" si="308"/>
        <v>0.81433713257348528</v>
      </c>
      <c r="L1027" s="2">
        <f t="shared" si="309"/>
        <v>0</v>
      </c>
      <c r="M1027" s="2">
        <f t="shared" si="310"/>
        <v>2.6994601079783909E-3</v>
      </c>
      <c r="N1027" s="1">
        <v>610</v>
      </c>
      <c r="O1027" s="1">
        <v>2715</v>
      </c>
      <c r="W1027" s="1">
        <v>9</v>
      </c>
      <c r="AG1027" t="str">
        <f t="shared" si="304"/>
        <v>West Bridgewater</v>
      </c>
      <c r="AH1027" t="s">
        <v>837</v>
      </c>
      <c r="AI1027">
        <v>8</v>
      </c>
      <c r="AK1027" s="99">
        <v>25</v>
      </c>
      <c r="AL1027" s="97">
        <v>23</v>
      </c>
      <c r="AM1027" s="97">
        <v>130</v>
      </c>
      <c r="AN1027" s="96">
        <v>75260</v>
      </c>
      <c r="AO1027" s="96">
        <f t="shared" si="306"/>
        <v>25023</v>
      </c>
      <c r="AP1027" t="s">
        <v>1274</v>
      </c>
      <c r="AQ1027">
        <f t="shared" si="305"/>
        <v>2575260</v>
      </c>
    </row>
    <row r="1028" spans="1:43" hidden="1" outlineLevel="1" x14ac:dyDescent="0.2">
      <c r="A1028" s="62" t="s">
        <v>1342</v>
      </c>
      <c r="B1028" s="9" t="s">
        <v>1961</v>
      </c>
      <c r="C1028" s="1">
        <f t="shared" si="303"/>
        <v>1714</v>
      </c>
      <c r="D1028" s="7">
        <f t="shared" si="311"/>
        <v>2</v>
      </c>
      <c r="E1028" s="7">
        <f t="shared" si="312"/>
        <v>1</v>
      </c>
      <c r="F1028" s="7">
        <f t="shared" si="313"/>
        <v>0</v>
      </c>
      <c r="G1028" s="1">
        <f t="shared" si="314"/>
        <v>1028</v>
      </c>
      <c r="H1028" s="2">
        <f t="shared" si="315"/>
        <v>0.59976662777129519</v>
      </c>
      <c r="I1028" s="8"/>
      <c r="J1028" s="2">
        <f t="shared" si="307"/>
        <v>0.1971995332555426</v>
      </c>
      <c r="K1028" s="2">
        <f t="shared" si="308"/>
        <v>0.79696616102683782</v>
      </c>
      <c r="L1028" s="2">
        <f t="shared" si="309"/>
        <v>0</v>
      </c>
      <c r="M1028" s="2">
        <f t="shared" si="310"/>
        <v>5.834305717619559E-3</v>
      </c>
      <c r="N1028" s="1">
        <v>338</v>
      </c>
      <c r="O1028" s="1">
        <v>1366</v>
      </c>
      <c r="W1028" s="1">
        <v>10</v>
      </c>
      <c r="AG1028" t="str">
        <f t="shared" si="304"/>
        <v>West Brookfield</v>
      </c>
      <c r="AH1028" s="9" t="s">
        <v>1874</v>
      </c>
      <c r="AI1028">
        <v>2</v>
      </c>
      <c r="AK1028" s="99">
        <v>25</v>
      </c>
      <c r="AL1028" s="97">
        <v>27</v>
      </c>
      <c r="AM1028" s="97">
        <v>285</v>
      </c>
      <c r="AN1028" s="96">
        <v>75400</v>
      </c>
      <c r="AO1028" s="96">
        <f t="shared" si="306"/>
        <v>25027</v>
      </c>
      <c r="AP1028" t="s">
        <v>1274</v>
      </c>
      <c r="AQ1028">
        <f t="shared" si="305"/>
        <v>2575400</v>
      </c>
    </row>
    <row r="1029" spans="1:43" hidden="1" outlineLevel="1" x14ac:dyDescent="0.2">
      <c r="A1029" s="62" t="s">
        <v>2244</v>
      </c>
      <c r="B1029" s="9" t="s">
        <v>1961</v>
      </c>
      <c r="C1029" s="1">
        <f t="shared" si="303"/>
        <v>2566</v>
      </c>
      <c r="D1029" s="7">
        <f t="shared" si="311"/>
        <v>2</v>
      </c>
      <c r="E1029" s="7">
        <f t="shared" si="312"/>
        <v>1</v>
      </c>
      <c r="F1029" s="7">
        <f t="shared" si="313"/>
        <v>0</v>
      </c>
      <c r="G1029" s="1">
        <f t="shared" si="314"/>
        <v>1275</v>
      </c>
      <c r="H1029" s="2">
        <f t="shared" si="315"/>
        <v>0.49688230709275139</v>
      </c>
      <c r="I1029" s="8"/>
      <c r="J1029" s="2">
        <f t="shared" si="307"/>
        <v>0.24980514419329697</v>
      </c>
      <c r="K1029" s="2">
        <f t="shared" si="308"/>
        <v>0.7466874512860483</v>
      </c>
      <c r="L1029" s="2">
        <f t="shared" si="309"/>
        <v>0</v>
      </c>
      <c r="M1029" s="2">
        <f t="shared" si="310"/>
        <v>3.5074045206547888E-3</v>
      </c>
      <c r="N1029" s="1">
        <v>641</v>
      </c>
      <c r="O1029" s="1">
        <v>1916</v>
      </c>
      <c r="W1029" s="1">
        <v>9</v>
      </c>
      <c r="AG1029" t="str">
        <f t="shared" si="304"/>
        <v>West Newbury</v>
      </c>
      <c r="AH1029" t="s">
        <v>728</v>
      </c>
      <c r="AI1029">
        <v>6</v>
      </c>
      <c r="AK1029" s="99">
        <v>25</v>
      </c>
      <c r="AL1029" s="97">
        <v>9</v>
      </c>
      <c r="AM1029" s="97">
        <v>170</v>
      </c>
      <c r="AN1029" s="96">
        <v>77150</v>
      </c>
      <c r="AO1029" s="96">
        <f t="shared" si="306"/>
        <v>25009</v>
      </c>
      <c r="AP1029" t="s">
        <v>1274</v>
      </c>
      <c r="AQ1029">
        <f t="shared" si="305"/>
        <v>2577150</v>
      </c>
    </row>
    <row r="1030" spans="1:43" hidden="1" outlineLevel="1" x14ac:dyDescent="0.2">
      <c r="A1030" s="62" t="s">
        <v>1746</v>
      </c>
      <c r="B1030" s="9" t="s">
        <v>1961</v>
      </c>
      <c r="C1030" s="1">
        <f t="shared" si="303"/>
        <v>9282</v>
      </c>
      <c r="D1030" s="7">
        <f t="shared" si="311"/>
        <v>2</v>
      </c>
      <c r="E1030" s="7">
        <f t="shared" si="312"/>
        <v>1</v>
      </c>
      <c r="F1030" s="7">
        <f t="shared" si="313"/>
        <v>0</v>
      </c>
      <c r="G1030" s="1">
        <f t="shared" si="314"/>
        <v>5090</v>
      </c>
      <c r="H1030" s="2">
        <f t="shared" si="315"/>
        <v>0.54837319543201901</v>
      </c>
      <c r="I1030" s="8"/>
      <c r="J1030" s="2">
        <f t="shared" si="307"/>
        <v>0.22495151906916613</v>
      </c>
      <c r="K1030" s="2">
        <f t="shared" si="308"/>
        <v>0.77332471450118512</v>
      </c>
      <c r="L1030" s="2">
        <f t="shared" si="309"/>
        <v>0</v>
      </c>
      <c r="M1030" s="2">
        <f t="shared" si="310"/>
        <v>1.7237664296487765E-3</v>
      </c>
      <c r="N1030" s="1">
        <v>2088</v>
      </c>
      <c r="O1030" s="1">
        <v>7178</v>
      </c>
      <c r="W1030" s="1">
        <v>16</v>
      </c>
      <c r="AG1030" t="str">
        <f t="shared" si="304"/>
        <v>West Springfield</v>
      </c>
      <c r="AH1030" t="s">
        <v>2120</v>
      </c>
      <c r="AI1030">
        <v>1</v>
      </c>
      <c r="AK1030" s="99">
        <v>25</v>
      </c>
      <c r="AL1030" s="97">
        <v>13</v>
      </c>
      <c r="AM1030" s="97">
        <v>110</v>
      </c>
      <c r="AN1030" s="96">
        <v>77850</v>
      </c>
      <c r="AO1030" s="96">
        <f t="shared" si="306"/>
        <v>25013</v>
      </c>
      <c r="AP1030" t="s">
        <v>1274</v>
      </c>
      <c r="AQ1030">
        <f t="shared" si="305"/>
        <v>2577850</v>
      </c>
    </row>
    <row r="1031" spans="1:43" hidden="1" outlineLevel="1" x14ac:dyDescent="0.2">
      <c r="A1031" s="62" t="s">
        <v>1894</v>
      </c>
      <c r="B1031" s="9" t="s">
        <v>1961</v>
      </c>
      <c r="C1031" s="1">
        <f t="shared" si="303"/>
        <v>783</v>
      </c>
      <c r="D1031" s="7">
        <f t="shared" si="311"/>
        <v>1</v>
      </c>
      <c r="E1031" s="7">
        <f t="shared" si="312"/>
        <v>2</v>
      </c>
      <c r="F1031" s="7">
        <f t="shared" si="313"/>
        <v>0</v>
      </c>
      <c r="G1031" s="1">
        <f t="shared" si="314"/>
        <v>103</v>
      </c>
      <c r="H1031" s="2">
        <f t="shared" si="315"/>
        <v>0.13154533844189017</v>
      </c>
      <c r="I1031" s="8"/>
      <c r="J1031" s="2">
        <f t="shared" si="307"/>
        <v>0.56577266922094505</v>
      </c>
      <c r="K1031" s="2">
        <f t="shared" si="308"/>
        <v>0.4342273307790549</v>
      </c>
      <c r="L1031" s="2">
        <f t="shared" si="309"/>
        <v>0</v>
      </c>
      <c r="M1031" s="2">
        <f t="shared" si="310"/>
        <v>5.5511151231257827E-17</v>
      </c>
      <c r="N1031" s="1">
        <v>443</v>
      </c>
      <c r="O1031" s="1">
        <v>340</v>
      </c>
      <c r="W1031" s="1">
        <v>0</v>
      </c>
      <c r="AG1031" t="str">
        <f t="shared" si="304"/>
        <v>West Stockbridge</v>
      </c>
      <c r="AH1031" t="s">
        <v>12</v>
      </c>
      <c r="AI1031">
        <v>1</v>
      </c>
      <c r="AK1031" s="99">
        <v>25</v>
      </c>
      <c r="AL1031" s="97">
        <v>3</v>
      </c>
      <c r="AM1031" s="97">
        <v>150</v>
      </c>
      <c r="AN1031" s="96">
        <v>77990</v>
      </c>
      <c r="AO1031" s="96">
        <f t="shared" si="306"/>
        <v>25003</v>
      </c>
      <c r="AP1031" t="s">
        <v>1274</v>
      </c>
      <c r="AQ1031">
        <f t="shared" si="305"/>
        <v>2577990</v>
      </c>
    </row>
    <row r="1032" spans="1:43" hidden="1" outlineLevel="1" x14ac:dyDescent="0.2">
      <c r="A1032" s="62" t="s">
        <v>1786</v>
      </c>
      <c r="B1032" s="9" t="s">
        <v>1961</v>
      </c>
      <c r="C1032" s="1">
        <f t="shared" si="303"/>
        <v>1868</v>
      </c>
      <c r="D1032" s="7">
        <f t="shared" si="311"/>
        <v>1</v>
      </c>
      <c r="E1032" s="7">
        <f t="shared" si="312"/>
        <v>2</v>
      </c>
      <c r="F1032" s="7">
        <f t="shared" si="313"/>
        <v>0</v>
      </c>
      <c r="G1032" s="1">
        <f t="shared" si="314"/>
        <v>63</v>
      </c>
      <c r="H1032" s="2">
        <f t="shared" si="315"/>
        <v>3.3725910064239827E-2</v>
      </c>
      <c r="I1032" s="8"/>
      <c r="J1032" s="2">
        <f t="shared" si="307"/>
        <v>0.51659528907922914</v>
      </c>
      <c r="K1032" s="2">
        <f t="shared" si="308"/>
        <v>0.48286937901498928</v>
      </c>
      <c r="L1032" s="2">
        <f t="shared" si="309"/>
        <v>0</v>
      </c>
      <c r="M1032" s="2">
        <f t="shared" si="310"/>
        <v>5.3533190578158862E-4</v>
      </c>
      <c r="N1032" s="1">
        <v>965</v>
      </c>
      <c r="O1032" s="1">
        <v>902</v>
      </c>
      <c r="W1032" s="1">
        <v>1</v>
      </c>
      <c r="AG1032" t="str">
        <f t="shared" si="304"/>
        <v>West Tisbury</v>
      </c>
      <c r="AH1032" t="s">
        <v>2557</v>
      </c>
      <c r="AI1032">
        <v>9</v>
      </c>
      <c r="AK1032" s="99">
        <v>25</v>
      </c>
      <c r="AL1032" s="97">
        <v>7</v>
      </c>
      <c r="AM1032" s="97">
        <v>35</v>
      </c>
      <c r="AN1032" s="96">
        <v>78235</v>
      </c>
      <c r="AO1032" s="96">
        <f t="shared" si="306"/>
        <v>25007</v>
      </c>
      <c r="AP1032" t="s">
        <v>1274</v>
      </c>
      <c r="AQ1032">
        <f t="shared" si="305"/>
        <v>2578235</v>
      </c>
    </row>
    <row r="1033" spans="1:43" hidden="1" outlineLevel="1" x14ac:dyDescent="0.2">
      <c r="A1033" s="62" t="s">
        <v>1940</v>
      </c>
      <c r="B1033" s="9" t="s">
        <v>1961</v>
      </c>
      <c r="C1033" s="1">
        <f t="shared" si="303"/>
        <v>7828</v>
      </c>
      <c r="D1033" s="7">
        <f t="shared" si="311"/>
        <v>2</v>
      </c>
      <c r="E1033" s="7">
        <f t="shared" si="312"/>
        <v>1</v>
      </c>
      <c r="F1033" s="7">
        <f t="shared" si="313"/>
        <v>0</v>
      </c>
      <c r="G1033" s="1">
        <f t="shared" si="314"/>
        <v>3174</v>
      </c>
      <c r="H1033" s="2">
        <f t="shared" si="315"/>
        <v>0.40546755237608584</v>
      </c>
      <c r="I1033" s="8"/>
      <c r="J1033" s="2">
        <f t="shared" si="307"/>
        <v>0.2954777721001533</v>
      </c>
      <c r="K1033" s="2">
        <f t="shared" si="308"/>
        <v>0.70094532447623914</v>
      </c>
      <c r="L1033" s="2">
        <f t="shared" si="309"/>
        <v>0</v>
      </c>
      <c r="M1033" s="2">
        <f t="shared" si="310"/>
        <v>3.5769034236075026E-3</v>
      </c>
      <c r="N1033" s="1">
        <v>2313</v>
      </c>
      <c r="O1033" s="1">
        <v>5487</v>
      </c>
      <c r="W1033" s="1">
        <v>28</v>
      </c>
      <c r="AG1033" t="str">
        <f t="shared" si="304"/>
        <v>Westborough</v>
      </c>
      <c r="AH1033" s="9" t="s">
        <v>1874</v>
      </c>
      <c r="AI1033">
        <v>2</v>
      </c>
      <c r="AK1033" s="99">
        <v>25</v>
      </c>
      <c r="AL1033" s="97">
        <v>27</v>
      </c>
      <c r="AM1033" s="97">
        <v>275</v>
      </c>
      <c r="AN1033" s="96">
        <v>75015</v>
      </c>
      <c r="AO1033" s="96">
        <f t="shared" si="306"/>
        <v>25027</v>
      </c>
      <c r="AP1033" t="s">
        <v>1274</v>
      </c>
      <c r="AQ1033">
        <f t="shared" si="305"/>
        <v>2575015</v>
      </c>
    </row>
    <row r="1034" spans="1:43" hidden="1" outlineLevel="1" x14ac:dyDescent="0.2">
      <c r="A1034" s="62" t="s">
        <v>2249</v>
      </c>
      <c r="B1034" s="9" t="s">
        <v>1961</v>
      </c>
      <c r="C1034" s="1">
        <f t="shared" si="303"/>
        <v>14589</v>
      </c>
      <c r="D1034" s="7">
        <f t="shared" si="311"/>
        <v>2</v>
      </c>
      <c r="E1034" s="7">
        <f t="shared" si="312"/>
        <v>1</v>
      </c>
      <c r="F1034" s="7">
        <f t="shared" si="313"/>
        <v>0</v>
      </c>
      <c r="G1034" s="1">
        <f t="shared" si="314"/>
        <v>8283</v>
      </c>
      <c r="H1034" s="2">
        <f t="shared" si="315"/>
        <v>0.56775652889163064</v>
      </c>
      <c r="I1034" s="8"/>
      <c r="J1034" s="2">
        <f t="shared" si="307"/>
        <v>0.21468229487970389</v>
      </c>
      <c r="K1034" s="2">
        <f t="shared" si="308"/>
        <v>0.78243882377133456</v>
      </c>
      <c r="L1034" s="2">
        <f t="shared" si="309"/>
        <v>0</v>
      </c>
      <c r="M1034" s="2">
        <f t="shared" si="310"/>
        <v>2.8788813489615261E-3</v>
      </c>
      <c r="N1034" s="1">
        <v>3132</v>
      </c>
      <c r="O1034" s="1">
        <v>11415</v>
      </c>
      <c r="W1034" s="1">
        <v>42</v>
      </c>
      <c r="AG1034" t="str">
        <f t="shared" si="304"/>
        <v>Westfield</v>
      </c>
      <c r="AH1034" t="s">
        <v>2120</v>
      </c>
      <c r="AI1034">
        <v>1</v>
      </c>
      <c r="AK1034" s="99">
        <v>25</v>
      </c>
      <c r="AL1034" s="97">
        <v>13</v>
      </c>
      <c r="AM1034" s="97">
        <v>105</v>
      </c>
      <c r="AN1034" s="96">
        <v>76030</v>
      </c>
      <c r="AO1034" s="96">
        <f t="shared" si="306"/>
        <v>25013</v>
      </c>
      <c r="AP1034" t="s">
        <v>931</v>
      </c>
      <c r="AQ1034">
        <f t="shared" si="305"/>
        <v>2576030</v>
      </c>
    </row>
    <row r="1035" spans="1:43" hidden="1" outlineLevel="1" x14ac:dyDescent="0.2">
      <c r="A1035" s="62" t="s">
        <v>2171</v>
      </c>
      <c r="B1035" s="9" t="s">
        <v>1961</v>
      </c>
      <c r="C1035" s="1">
        <f t="shared" si="303"/>
        <v>11531</v>
      </c>
      <c r="D1035" s="7">
        <f t="shared" si="311"/>
        <v>2</v>
      </c>
      <c r="E1035" s="7">
        <f t="shared" si="312"/>
        <v>1</v>
      </c>
      <c r="F1035" s="7">
        <f t="shared" si="313"/>
        <v>0</v>
      </c>
      <c r="G1035" s="1">
        <f t="shared" si="314"/>
        <v>5701</v>
      </c>
      <c r="H1035" s="2">
        <f t="shared" si="315"/>
        <v>0.4944063827942069</v>
      </c>
      <c r="I1035" s="8"/>
      <c r="J1035" s="2">
        <f t="shared" si="307"/>
        <v>0.25114907640274042</v>
      </c>
      <c r="K1035" s="2">
        <f t="shared" si="308"/>
        <v>0.74555545919694732</v>
      </c>
      <c r="L1035" s="2">
        <f t="shared" si="309"/>
        <v>0</v>
      </c>
      <c r="M1035" s="2">
        <f t="shared" si="310"/>
        <v>3.2954644003122535E-3</v>
      </c>
      <c r="N1035" s="1">
        <v>2896</v>
      </c>
      <c r="O1035" s="1">
        <v>8597</v>
      </c>
      <c r="W1035" s="1">
        <v>38</v>
      </c>
      <c r="AG1035" t="str">
        <f t="shared" si="304"/>
        <v>Westford</v>
      </c>
      <c r="AH1035" t="s">
        <v>164</v>
      </c>
      <c r="AI1035">
        <v>3</v>
      </c>
      <c r="AK1035" s="99">
        <v>25</v>
      </c>
      <c r="AL1035" s="97">
        <v>17</v>
      </c>
      <c r="AM1035" s="97">
        <v>250</v>
      </c>
      <c r="AN1035" s="96">
        <v>76135</v>
      </c>
      <c r="AO1035" s="96">
        <f t="shared" si="306"/>
        <v>25017</v>
      </c>
      <c r="AP1035" t="s">
        <v>1274</v>
      </c>
      <c r="AQ1035">
        <f t="shared" si="305"/>
        <v>2576135</v>
      </c>
    </row>
    <row r="1036" spans="1:43" hidden="1" outlineLevel="1" x14ac:dyDescent="0.2">
      <c r="A1036" s="62" t="s">
        <v>1941</v>
      </c>
      <c r="B1036" s="9" t="s">
        <v>1961</v>
      </c>
      <c r="C1036" s="1">
        <f t="shared" si="303"/>
        <v>982</v>
      </c>
      <c r="D1036" s="7">
        <f t="shared" si="311"/>
        <v>2</v>
      </c>
      <c r="E1036" s="7">
        <f t="shared" si="312"/>
        <v>1</v>
      </c>
      <c r="F1036" s="7">
        <f t="shared" si="313"/>
        <v>0</v>
      </c>
      <c r="G1036" s="1">
        <f t="shared" si="314"/>
        <v>323</v>
      </c>
      <c r="H1036" s="2">
        <f t="shared" si="315"/>
        <v>0.32892057026476579</v>
      </c>
      <c r="I1036" s="8"/>
      <c r="J1036" s="2">
        <f t="shared" si="307"/>
        <v>0.335030549898167</v>
      </c>
      <c r="K1036" s="2">
        <f t="shared" si="308"/>
        <v>0.66395112016293278</v>
      </c>
      <c r="L1036" s="2">
        <f t="shared" si="309"/>
        <v>0</v>
      </c>
      <c r="M1036" s="2">
        <f t="shared" si="310"/>
        <v>1.0183299389002753E-3</v>
      </c>
      <c r="N1036" s="1">
        <v>329</v>
      </c>
      <c r="O1036" s="1">
        <v>652</v>
      </c>
      <c r="W1036" s="1">
        <v>1</v>
      </c>
      <c r="AG1036" t="str">
        <f t="shared" si="304"/>
        <v>Westhampton</v>
      </c>
      <c r="AH1036" t="s">
        <v>1386</v>
      </c>
      <c r="AI1036">
        <v>1</v>
      </c>
      <c r="AK1036" s="99">
        <v>25</v>
      </c>
      <c r="AL1036" s="97">
        <v>15</v>
      </c>
      <c r="AM1036" s="97">
        <v>90</v>
      </c>
      <c r="AN1036" s="96">
        <v>76380</v>
      </c>
      <c r="AO1036" s="96">
        <f t="shared" si="306"/>
        <v>25015</v>
      </c>
      <c r="AP1036" t="s">
        <v>1274</v>
      </c>
      <c r="AQ1036">
        <f t="shared" si="305"/>
        <v>2576380</v>
      </c>
    </row>
    <row r="1037" spans="1:43" hidden="1" outlineLevel="1" x14ac:dyDescent="0.2">
      <c r="A1037" s="62" t="s">
        <v>906</v>
      </c>
      <c r="B1037" s="9" t="s">
        <v>1961</v>
      </c>
      <c r="C1037" s="1">
        <f t="shared" ref="C1037:C1096" si="316">SUM(N1037:AE1037)</f>
        <v>3851</v>
      </c>
      <c r="D1037" s="7">
        <f t="shared" si="311"/>
        <v>2</v>
      </c>
      <c r="E1037" s="7">
        <f t="shared" si="312"/>
        <v>1</v>
      </c>
      <c r="F1037" s="7">
        <f t="shared" si="313"/>
        <v>0</v>
      </c>
      <c r="G1037" s="1">
        <f t="shared" si="314"/>
        <v>2358</v>
      </c>
      <c r="H1037" s="2">
        <f t="shared" si="315"/>
        <v>0.61230849130096077</v>
      </c>
      <c r="I1037" s="8"/>
      <c r="J1037" s="2">
        <f t="shared" si="307"/>
        <v>0.19034017138405609</v>
      </c>
      <c r="K1037" s="2">
        <f t="shared" si="308"/>
        <v>0.80264866268501689</v>
      </c>
      <c r="L1037" s="2">
        <f t="shared" si="309"/>
        <v>0</v>
      </c>
      <c r="M1037" s="2">
        <f t="shared" si="310"/>
        <v>7.011165930926988E-3</v>
      </c>
      <c r="N1037" s="1">
        <v>733</v>
      </c>
      <c r="O1037" s="1">
        <v>3091</v>
      </c>
      <c r="W1037" s="1">
        <v>27</v>
      </c>
      <c r="AG1037" t="str">
        <f t="shared" si="304"/>
        <v>Westminster</v>
      </c>
      <c r="AH1037" s="9" t="s">
        <v>1874</v>
      </c>
      <c r="AI1037">
        <v>3</v>
      </c>
      <c r="AK1037" s="99">
        <v>25</v>
      </c>
      <c r="AL1037" s="97">
        <v>27</v>
      </c>
      <c r="AM1037" s="97">
        <v>290</v>
      </c>
      <c r="AN1037" s="96">
        <v>77010</v>
      </c>
      <c r="AO1037" s="96">
        <f t="shared" si="306"/>
        <v>25027</v>
      </c>
      <c r="AP1037" t="s">
        <v>1274</v>
      </c>
      <c r="AQ1037">
        <f t="shared" si="305"/>
        <v>2577010</v>
      </c>
    </row>
    <row r="1038" spans="1:43" hidden="1" outlineLevel="1" x14ac:dyDescent="0.2">
      <c r="A1038" s="62" t="s">
        <v>2407</v>
      </c>
      <c r="B1038" s="9" t="s">
        <v>1961</v>
      </c>
      <c r="C1038" s="1">
        <f t="shared" si="316"/>
        <v>5461</v>
      </c>
      <c r="D1038" s="7">
        <f t="shared" si="311"/>
        <v>2</v>
      </c>
      <c r="E1038" s="7">
        <f t="shared" si="312"/>
        <v>1</v>
      </c>
      <c r="F1038" s="7">
        <f t="shared" si="313"/>
        <v>0</v>
      </c>
      <c r="G1038" s="1">
        <f t="shared" si="314"/>
        <v>2472</v>
      </c>
      <c r="H1038" s="2">
        <f t="shared" si="315"/>
        <v>0.45266434718915949</v>
      </c>
      <c r="I1038" s="8"/>
      <c r="J1038" s="2">
        <f t="shared" si="307"/>
        <v>0.27192821827504121</v>
      </c>
      <c r="K1038" s="2">
        <f t="shared" si="308"/>
        <v>0.7245925654642007</v>
      </c>
      <c r="L1038" s="2">
        <f t="shared" si="309"/>
        <v>0</v>
      </c>
      <c r="M1038" s="2">
        <f t="shared" si="310"/>
        <v>3.479216260758089E-3</v>
      </c>
      <c r="N1038" s="1">
        <v>1485</v>
      </c>
      <c r="O1038" s="1">
        <v>3957</v>
      </c>
      <c r="W1038" s="1">
        <v>19</v>
      </c>
      <c r="AG1038" t="str">
        <f t="shared" ref="AG1038:AG1097" si="317">A1038</f>
        <v>Weston</v>
      </c>
      <c r="AH1038" t="s">
        <v>164</v>
      </c>
      <c r="AI1038">
        <v>5</v>
      </c>
      <c r="AK1038" s="99">
        <v>25</v>
      </c>
      <c r="AL1038" s="97">
        <v>17</v>
      </c>
      <c r="AM1038" s="97">
        <v>255</v>
      </c>
      <c r="AN1038" s="96">
        <v>77255</v>
      </c>
      <c r="AO1038" s="96">
        <f t="shared" si="306"/>
        <v>25017</v>
      </c>
      <c r="AP1038" t="s">
        <v>1274</v>
      </c>
      <c r="AQ1038">
        <f t="shared" ref="AQ1038:AQ1101" si="318">AK1038*100000+AN1038</f>
        <v>2577255</v>
      </c>
    </row>
    <row r="1039" spans="1:43" hidden="1" outlineLevel="1" x14ac:dyDescent="0.2">
      <c r="A1039" s="62" t="s">
        <v>1942</v>
      </c>
      <c r="B1039" s="9" t="s">
        <v>1961</v>
      </c>
      <c r="C1039" s="1">
        <f t="shared" si="316"/>
        <v>7013</v>
      </c>
      <c r="D1039" s="7">
        <f t="shared" si="311"/>
        <v>2</v>
      </c>
      <c r="E1039" s="7">
        <f t="shared" si="312"/>
        <v>1</v>
      </c>
      <c r="F1039" s="7">
        <f t="shared" si="313"/>
        <v>0</v>
      </c>
      <c r="G1039" s="1">
        <f t="shared" si="314"/>
        <v>2925</v>
      </c>
      <c r="H1039" s="2">
        <f t="shared" si="315"/>
        <v>0.41708256095822044</v>
      </c>
      <c r="I1039" s="8"/>
      <c r="J1039" s="2">
        <f t="shared" si="307"/>
        <v>0.29145871952088975</v>
      </c>
      <c r="K1039" s="2">
        <f t="shared" si="308"/>
        <v>0.70854128047911025</v>
      </c>
      <c r="L1039" s="2">
        <f t="shared" si="309"/>
        <v>0</v>
      </c>
      <c r="M1039" s="2">
        <f t="shared" si="310"/>
        <v>0</v>
      </c>
      <c r="N1039" s="1">
        <v>2044</v>
      </c>
      <c r="O1039" s="1">
        <v>4969</v>
      </c>
      <c r="W1039" s="1">
        <v>0</v>
      </c>
      <c r="AG1039" t="str">
        <f t="shared" si="317"/>
        <v>Westport</v>
      </c>
      <c r="AH1039" t="s">
        <v>1827</v>
      </c>
      <c r="AI1039">
        <v>9</v>
      </c>
      <c r="AK1039" s="99">
        <v>25</v>
      </c>
      <c r="AL1039" s="97">
        <v>5</v>
      </c>
      <c r="AM1039" s="97">
        <v>100</v>
      </c>
      <c r="AN1039" s="96">
        <v>77570</v>
      </c>
      <c r="AO1039" s="96">
        <f t="shared" ref="AO1039:AO1102" si="319">1000*AK1039+AL1039</f>
        <v>25005</v>
      </c>
      <c r="AP1039" t="s">
        <v>1274</v>
      </c>
      <c r="AQ1039">
        <f t="shared" si="318"/>
        <v>2577570</v>
      </c>
    </row>
    <row r="1040" spans="1:43" hidden="1" outlineLevel="1" x14ac:dyDescent="0.2">
      <c r="A1040" s="62" t="s">
        <v>882</v>
      </c>
      <c r="B1040" s="9" t="s">
        <v>1961</v>
      </c>
      <c r="C1040" s="1">
        <f t="shared" si="316"/>
        <v>8022</v>
      </c>
      <c r="D1040" s="7">
        <f t="shared" si="311"/>
        <v>2</v>
      </c>
      <c r="E1040" s="7">
        <f t="shared" si="312"/>
        <v>1</v>
      </c>
      <c r="F1040" s="7">
        <f t="shared" si="313"/>
        <v>0</v>
      </c>
      <c r="G1040" s="1">
        <f t="shared" si="314"/>
        <v>4033</v>
      </c>
      <c r="H1040" s="2">
        <f t="shared" si="315"/>
        <v>0.50274245823984043</v>
      </c>
      <c r="I1040" s="8"/>
      <c r="J1040" s="2">
        <f t="shared" si="307"/>
        <v>0.24769384193467964</v>
      </c>
      <c r="K1040" s="2">
        <f t="shared" si="308"/>
        <v>0.75043630017452012</v>
      </c>
      <c r="L1040" s="2">
        <f t="shared" si="309"/>
        <v>0</v>
      </c>
      <c r="M1040" s="2">
        <f t="shared" si="310"/>
        <v>1.8698578908001862E-3</v>
      </c>
      <c r="N1040" s="1">
        <v>1987</v>
      </c>
      <c r="O1040" s="1">
        <v>6020</v>
      </c>
      <c r="W1040" s="1">
        <v>15</v>
      </c>
      <c r="AG1040" t="str">
        <f t="shared" si="317"/>
        <v>Westwood</v>
      </c>
      <c r="AH1040" t="s">
        <v>1044</v>
      </c>
      <c r="AI1040">
        <v>8</v>
      </c>
      <c r="AK1040" s="99">
        <v>25</v>
      </c>
      <c r="AL1040" s="97">
        <v>21</v>
      </c>
      <c r="AM1040" s="97">
        <v>130</v>
      </c>
      <c r="AN1040" s="96">
        <v>78690</v>
      </c>
      <c r="AO1040" s="96">
        <f t="shared" si="319"/>
        <v>25021</v>
      </c>
      <c r="AP1040" t="s">
        <v>1274</v>
      </c>
      <c r="AQ1040">
        <f t="shared" si="318"/>
        <v>2578690</v>
      </c>
    </row>
    <row r="1041" spans="1:43" hidden="1" outlineLevel="1" x14ac:dyDescent="0.2">
      <c r="A1041" s="62" t="s">
        <v>1867</v>
      </c>
      <c r="B1041" s="9" t="s">
        <v>1961</v>
      </c>
      <c r="C1041" s="1">
        <f t="shared" si="316"/>
        <v>23982</v>
      </c>
      <c r="D1041" s="7">
        <f t="shared" si="311"/>
        <v>2</v>
      </c>
      <c r="E1041" s="7">
        <f t="shared" si="312"/>
        <v>1</v>
      </c>
      <c r="F1041" s="7">
        <f t="shared" si="313"/>
        <v>0</v>
      </c>
      <c r="G1041" s="1">
        <f t="shared" si="314"/>
        <v>10773</v>
      </c>
      <c r="H1041" s="2">
        <f t="shared" si="315"/>
        <v>0.44921190893169877</v>
      </c>
      <c r="I1041" s="8"/>
      <c r="J1041" s="2">
        <f t="shared" si="307"/>
        <v>0.27241264281544492</v>
      </c>
      <c r="K1041" s="2">
        <f t="shared" si="308"/>
        <v>0.72162455174714368</v>
      </c>
      <c r="L1041" s="2">
        <f t="shared" si="309"/>
        <v>0</v>
      </c>
      <c r="M1041" s="2">
        <f t="shared" si="310"/>
        <v>5.9628054374113448E-3</v>
      </c>
      <c r="N1041" s="1">
        <v>6533</v>
      </c>
      <c r="O1041" s="1">
        <v>17306</v>
      </c>
      <c r="W1041" s="1">
        <v>143</v>
      </c>
      <c r="AG1041" t="str">
        <f t="shared" si="317"/>
        <v>Weymouth</v>
      </c>
      <c r="AH1041" t="s">
        <v>1044</v>
      </c>
      <c r="AI1041">
        <v>8</v>
      </c>
      <c r="AK1041" s="99">
        <v>25</v>
      </c>
      <c r="AL1041" s="97">
        <v>21</v>
      </c>
      <c r="AM1041" s="97">
        <v>135</v>
      </c>
      <c r="AN1041" s="96">
        <v>78865</v>
      </c>
      <c r="AO1041" s="96">
        <f t="shared" si="319"/>
        <v>25021</v>
      </c>
      <c r="AP1041" t="s">
        <v>1274</v>
      </c>
      <c r="AQ1041">
        <f t="shared" si="318"/>
        <v>2578865</v>
      </c>
    </row>
    <row r="1042" spans="1:43" hidden="1" outlineLevel="1" x14ac:dyDescent="0.2">
      <c r="A1042" s="62" t="s">
        <v>1484</v>
      </c>
      <c r="B1042" s="9" t="s">
        <v>1961</v>
      </c>
      <c r="C1042" s="1">
        <f t="shared" si="316"/>
        <v>887</v>
      </c>
      <c r="D1042" s="7">
        <f t="shared" si="311"/>
        <v>2</v>
      </c>
      <c r="E1042" s="7">
        <f t="shared" si="312"/>
        <v>1</v>
      </c>
      <c r="F1042" s="7">
        <f t="shared" si="313"/>
        <v>0</v>
      </c>
      <c r="G1042" s="1">
        <f t="shared" si="314"/>
        <v>238</v>
      </c>
      <c r="H1042" s="2">
        <f t="shared" si="315"/>
        <v>0.26832018038331457</v>
      </c>
      <c r="I1042" s="8"/>
      <c r="J1042" s="2">
        <f t="shared" si="307"/>
        <v>0.36527621195039461</v>
      </c>
      <c r="K1042" s="2">
        <f t="shared" si="308"/>
        <v>0.63359639233370912</v>
      </c>
      <c r="L1042" s="2">
        <f t="shared" si="309"/>
        <v>0</v>
      </c>
      <c r="M1042" s="2">
        <f t="shared" si="310"/>
        <v>1.1273957158962622E-3</v>
      </c>
      <c r="N1042" s="1">
        <v>324</v>
      </c>
      <c r="O1042" s="1">
        <v>562</v>
      </c>
      <c r="W1042" s="1">
        <v>1</v>
      </c>
      <c r="AG1042" t="str">
        <f t="shared" si="317"/>
        <v>Whately</v>
      </c>
      <c r="AH1042" t="s">
        <v>1440</v>
      </c>
      <c r="AI1042">
        <v>2</v>
      </c>
      <c r="AK1042" s="99">
        <v>25</v>
      </c>
      <c r="AL1042" s="97">
        <v>11</v>
      </c>
      <c r="AM1042" s="97">
        <v>130</v>
      </c>
      <c r="AN1042" s="96">
        <v>79110</v>
      </c>
      <c r="AO1042" s="96">
        <f t="shared" si="319"/>
        <v>25011</v>
      </c>
      <c r="AP1042" t="s">
        <v>1274</v>
      </c>
      <c r="AQ1042">
        <f t="shared" si="318"/>
        <v>2579110</v>
      </c>
    </row>
    <row r="1043" spans="1:43" hidden="1" outlineLevel="1" x14ac:dyDescent="0.2">
      <c r="A1043" s="62" t="s">
        <v>174</v>
      </c>
      <c r="B1043" s="9" t="s">
        <v>1961</v>
      </c>
      <c r="C1043" s="1">
        <f t="shared" si="316"/>
        <v>6520</v>
      </c>
      <c r="D1043" s="7">
        <f t="shared" si="311"/>
        <v>2</v>
      </c>
      <c r="E1043" s="7">
        <f t="shared" si="312"/>
        <v>1</v>
      </c>
      <c r="F1043" s="7">
        <f t="shared" si="313"/>
        <v>0</v>
      </c>
      <c r="G1043" s="1">
        <f t="shared" si="314"/>
        <v>3573</v>
      </c>
      <c r="H1043" s="2">
        <f t="shared" si="315"/>
        <v>0.54800613496932515</v>
      </c>
      <c r="I1043" s="8"/>
      <c r="J1043" s="2">
        <f t="shared" si="307"/>
        <v>0.2236196319018405</v>
      </c>
      <c r="K1043" s="2">
        <f t="shared" si="308"/>
        <v>0.77162576687116569</v>
      </c>
      <c r="L1043" s="2">
        <f t="shared" si="309"/>
        <v>0</v>
      </c>
      <c r="M1043" s="2">
        <f t="shared" si="310"/>
        <v>4.7546012269937821E-3</v>
      </c>
      <c r="N1043" s="1">
        <v>1458</v>
      </c>
      <c r="O1043" s="1">
        <v>5031</v>
      </c>
      <c r="W1043" s="1">
        <v>31</v>
      </c>
      <c r="AG1043" t="str">
        <f t="shared" si="317"/>
        <v>Whitman</v>
      </c>
      <c r="AH1043" t="s">
        <v>837</v>
      </c>
      <c r="AI1043">
        <v>8</v>
      </c>
      <c r="AK1043" s="99">
        <v>25</v>
      </c>
      <c r="AL1043" s="97">
        <v>23</v>
      </c>
      <c r="AM1043" s="97">
        <v>135</v>
      </c>
      <c r="AN1043" s="96">
        <v>79530</v>
      </c>
      <c r="AO1043" s="96">
        <f t="shared" si="319"/>
        <v>25023</v>
      </c>
      <c r="AP1043" t="s">
        <v>1274</v>
      </c>
      <c r="AQ1043">
        <f t="shared" si="318"/>
        <v>2579530</v>
      </c>
    </row>
    <row r="1044" spans="1:43" hidden="1" outlineLevel="1" x14ac:dyDescent="0.2">
      <c r="A1044" s="62" t="s">
        <v>1485</v>
      </c>
      <c r="B1044" s="9" t="s">
        <v>1961</v>
      </c>
      <c r="C1044" s="1">
        <f t="shared" si="316"/>
        <v>6825</v>
      </c>
      <c r="D1044" s="7">
        <f t="shared" si="311"/>
        <v>2</v>
      </c>
      <c r="E1044" s="7">
        <f t="shared" si="312"/>
        <v>1</v>
      </c>
      <c r="F1044" s="7">
        <f t="shared" si="313"/>
        <v>0</v>
      </c>
      <c r="G1044" s="1">
        <f t="shared" si="314"/>
        <v>4289</v>
      </c>
      <c r="H1044" s="2">
        <f t="shared" si="315"/>
        <v>0.62842490842490839</v>
      </c>
      <c r="I1044" s="8"/>
      <c r="J1044" s="2">
        <f t="shared" si="307"/>
        <v>0.18432234432234432</v>
      </c>
      <c r="K1044" s="2">
        <f t="shared" si="308"/>
        <v>0.81274725274725279</v>
      </c>
      <c r="L1044" s="2">
        <f t="shared" si="309"/>
        <v>0</v>
      </c>
      <c r="M1044" s="2">
        <f t="shared" si="310"/>
        <v>2.93040293040292E-3</v>
      </c>
      <c r="N1044" s="1">
        <v>1258</v>
      </c>
      <c r="O1044" s="1">
        <v>5547</v>
      </c>
      <c r="W1044" s="1">
        <v>20</v>
      </c>
      <c r="AG1044" t="str">
        <f t="shared" si="317"/>
        <v>Wilbraham</v>
      </c>
      <c r="AH1044" t="s">
        <v>2120</v>
      </c>
      <c r="AI1044">
        <v>1</v>
      </c>
      <c r="AK1044" s="99">
        <v>25</v>
      </c>
      <c r="AL1044" s="97">
        <v>13</v>
      </c>
      <c r="AM1044" s="97">
        <v>115</v>
      </c>
      <c r="AN1044" s="96">
        <v>79740</v>
      </c>
      <c r="AO1044" s="96">
        <f t="shared" si="319"/>
        <v>25013</v>
      </c>
      <c r="AP1044" t="s">
        <v>1274</v>
      </c>
      <c r="AQ1044">
        <f t="shared" si="318"/>
        <v>2579740</v>
      </c>
    </row>
    <row r="1045" spans="1:43" hidden="1" outlineLevel="1" x14ac:dyDescent="0.2">
      <c r="A1045" s="62" t="s">
        <v>29</v>
      </c>
      <c r="B1045" s="9" t="s">
        <v>1961</v>
      </c>
      <c r="C1045" s="1">
        <f t="shared" si="316"/>
        <v>1530</v>
      </c>
      <c r="D1045" s="7">
        <f t="shared" si="311"/>
        <v>1</v>
      </c>
      <c r="E1045" s="7">
        <f t="shared" si="312"/>
        <v>2</v>
      </c>
      <c r="F1045" s="7">
        <f t="shared" si="313"/>
        <v>0</v>
      </c>
      <c r="G1045" s="1">
        <f t="shared" si="314"/>
        <v>188</v>
      </c>
      <c r="H1045" s="2">
        <f t="shared" si="315"/>
        <v>0.12287581699346405</v>
      </c>
      <c r="I1045" s="8"/>
      <c r="J1045" s="2">
        <f t="shared" si="307"/>
        <v>0.56143790849673203</v>
      </c>
      <c r="K1045" s="2">
        <f t="shared" si="308"/>
        <v>0.43856209150326797</v>
      </c>
      <c r="L1045" s="2">
        <f t="shared" si="309"/>
        <v>0</v>
      </c>
      <c r="M1045" s="2">
        <f t="shared" si="310"/>
        <v>0</v>
      </c>
      <c r="N1045" s="1">
        <v>859</v>
      </c>
      <c r="O1045" s="1">
        <v>671</v>
      </c>
      <c r="W1045" s="1">
        <v>0</v>
      </c>
      <c r="AG1045" t="str">
        <f t="shared" si="317"/>
        <v>Williamsburg</v>
      </c>
      <c r="AH1045" t="s">
        <v>1386</v>
      </c>
      <c r="AI1045">
        <v>1</v>
      </c>
      <c r="AK1045" s="99">
        <v>25</v>
      </c>
      <c r="AL1045" s="97">
        <v>15</v>
      </c>
      <c r="AM1045" s="97">
        <v>95</v>
      </c>
      <c r="AN1045" s="96">
        <v>79915</v>
      </c>
      <c r="AO1045" s="96">
        <f t="shared" si="319"/>
        <v>25015</v>
      </c>
      <c r="AP1045" t="s">
        <v>1274</v>
      </c>
      <c r="AQ1045">
        <f t="shared" si="318"/>
        <v>2579915</v>
      </c>
    </row>
    <row r="1046" spans="1:43" hidden="1" outlineLevel="1" x14ac:dyDescent="0.2">
      <c r="A1046" s="62" t="s">
        <v>2166</v>
      </c>
      <c r="B1046" s="9" t="s">
        <v>1961</v>
      </c>
      <c r="C1046" s="1">
        <f t="shared" si="316"/>
        <v>3159</v>
      </c>
      <c r="D1046" s="7">
        <f t="shared" si="311"/>
        <v>1</v>
      </c>
      <c r="E1046" s="7">
        <f t="shared" si="312"/>
        <v>2</v>
      </c>
      <c r="F1046" s="7">
        <f t="shared" si="313"/>
        <v>0</v>
      </c>
      <c r="G1046" s="1">
        <f t="shared" si="314"/>
        <v>648</v>
      </c>
      <c r="H1046" s="2">
        <f t="shared" si="315"/>
        <v>0.20512820512820512</v>
      </c>
      <c r="I1046" s="8"/>
      <c r="J1046" s="2">
        <f t="shared" si="307"/>
        <v>0.60208926875593538</v>
      </c>
      <c r="K1046" s="2">
        <f t="shared" si="308"/>
        <v>0.39696106362773032</v>
      </c>
      <c r="L1046" s="2">
        <f t="shared" si="309"/>
        <v>0</v>
      </c>
      <c r="M1046" s="2">
        <f t="shared" si="310"/>
        <v>9.496676163343043E-4</v>
      </c>
      <c r="N1046" s="1">
        <v>1902</v>
      </c>
      <c r="O1046" s="1">
        <v>1254</v>
      </c>
      <c r="W1046" s="1">
        <v>3</v>
      </c>
      <c r="AG1046" t="str">
        <f t="shared" si="317"/>
        <v>Williamstown</v>
      </c>
      <c r="AH1046" t="s">
        <v>12</v>
      </c>
      <c r="AI1046">
        <v>1</v>
      </c>
      <c r="AK1046" s="99">
        <v>25</v>
      </c>
      <c r="AL1046" s="97">
        <v>3</v>
      </c>
      <c r="AM1046" s="97">
        <v>155</v>
      </c>
      <c r="AN1046" s="96">
        <v>79985</v>
      </c>
      <c r="AO1046" s="96">
        <f t="shared" si="319"/>
        <v>25003</v>
      </c>
      <c r="AP1046" t="s">
        <v>1274</v>
      </c>
      <c r="AQ1046">
        <f t="shared" si="318"/>
        <v>2579985</v>
      </c>
    </row>
    <row r="1047" spans="1:43" hidden="1" outlineLevel="1" x14ac:dyDescent="0.2">
      <c r="A1047" s="62" t="s">
        <v>1964</v>
      </c>
      <c r="B1047" s="9" t="s">
        <v>1961</v>
      </c>
      <c r="C1047" s="1">
        <f t="shared" si="316"/>
        <v>10866</v>
      </c>
      <c r="D1047" s="7">
        <f t="shared" si="311"/>
        <v>2</v>
      </c>
      <c r="E1047" s="7">
        <f t="shared" si="312"/>
        <v>1</v>
      </c>
      <c r="F1047" s="7">
        <f t="shared" si="313"/>
        <v>0</v>
      </c>
      <c r="G1047" s="1">
        <f t="shared" si="314"/>
        <v>6315</v>
      </c>
      <c r="H1047" s="2">
        <f t="shared" si="315"/>
        <v>0.58117062396466046</v>
      </c>
      <c r="I1047" s="8"/>
      <c r="J1047" s="2">
        <f t="shared" si="307"/>
        <v>0.2064237069758881</v>
      </c>
      <c r="K1047" s="2">
        <f t="shared" si="308"/>
        <v>0.78759433094054854</v>
      </c>
      <c r="L1047" s="2">
        <f t="shared" si="309"/>
        <v>0</v>
      </c>
      <c r="M1047" s="2">
        <f t="shared" si="310"/>
        <v>5.9819620835633858E-3</v>
      </c>
      <c r="N1047" s="1">
        <v>2243</v>
      </c>
      <c r="O1047" s="1">
        <v>8558</v>
      </c>
      <c r="W1047" s="1">
        <v>65</v>
      </c>
      <c r="AG1047" t="str">
        <f t="shared" si="317"/>
        <v>Wilmington</v>
      </c>
      <c r="AH1047" t="s">
        <v>164</v>
      </c>
      <c r="AI1047">
        <v>6</v>
      </c>
      <c r="AK1047" s="99">
        <v>25</v>
      </c>
      <c r="AL1047" s="97">
        <v>17</v>
      </c>
      <c r="AM1047" s="97">
        <v>260</v>
      </c>
      <c r="AN1047" s="96">
        <v>80230</v>
      </c>
      <c r="AO1047" s="96">
        <f t="shared" si="319"/>
        <v>25017</v>
      </c>
      <c r="AP1047" t="s">
        <v>1274</v>
      </c>
      <c r="AQ1047">
        <f t="shared" si="318"/>
        <v>2580230</v>
      </c>
    </row>
    <row r="1048" spans="1:43" hidden="1" outlineLevel="1" x14ac:dyDescent="0.2">
      <c r="A1048" s="62" t="s">
        <v>1486</v>
      </c>
      <c r="B1048" s="9" t="s">
        <v>1961</v>
      </c>
      <c r="C1048" s="1">
        <f t="shared" si="316"/>
        <v>3494</v>
      </c>
      <c r="D1048" s="7">
        <f t="shared" si="311"/>
        <v>2</v>
      </c>
      <c r="E1048" s="7">
        <f t="shared" si="312"/>
        <v>1</v>
      </c>
      <c r="F1048" s="7">
        <f t="shared" si="313"/>
        <v>0</v>
      </c>
      <c r="G1048" s="1">
        <f t="shared" si="314"/>
        <v>2083</v>
      </c>
      <c r="H1048" s="2">
        <f t="shared" si="315"/>
        <v>0.59616485403548936</v>
      </c>
      <c r="I1048" s="8"/>
      <c r="J1048" s="2">
        <f t="shared" si="307"/>
        <v>0.19977103606182026</v>
      </c>
      <c r="K1048" s="2">
        <f t="shared" si="308"/>
        <v>0.7959358900973097</v>
      </c>
      <c r="L1048" s="2">
        <f t="shared" si="309"/>
        <v>0</v>
      </c>
      <c r="M1048" s="2">
        <f t="shared" si="310"/>
        <v>4.2930738408700764E-3</v>
      </c>
      <c r="N1048" s="1">
        <v>698</v>
      </c>
      <c r="O1048" s="1">
        <v>2781</v>
      </c>
      <c r="W1048" s="1">
        <v>15</v>
      </c>
      <c r="AG1048" t="str">
        <f t="shared" si="317"/>
        <v>Winchendon</v>
      </c>
      <c r="AH1048" s="9" t="s">
        <v>1874</v>
      </c>
      <c r="AK1048" s="99">
        <v>25</v>
      </c>
      <c r="AL1048" s="97">
        <v>27</v>
      </c>
      <c r="AM1048" s="97">
        <v>295</v>
      </c>
      <c r="AN1048" s="96">
        <v>80405</v>
      </c>
      <c r="AO1048" s="96">
        <f t="shared" si="319"/>
        <v>25027</v>
      </c>
      <c r="AP1048" t="s">
        <v>1274</v>
      </c>
      <c r="AQ1048">
        <f t="shared" si="318"/>
        <v>2580405</v>
      </c>
    </row>
    <row r="1049" spans="1:43" hidden="1" outlineLevel="1" x14ac:dyDescent="0.2">
      <c r="A1049" s="62" t="s">
        <v>846</v>
      </c>
      <c r="B1049" s="9" t="s">
        <v>1961</v>
      </c>
      <c r="C1049" s="1">
        <f t="shared" si="316"/>
        <v>10979</v>
      </c>
      <c r="D1049" s="7">
        <f t="shared" si="311"/>
        <v>2</v>
      </c>
      <c r="E1049" s="7">
        <f t="shared" si="312"/>
        <v>1</v>
      </c>
      <c r="F1049" s="7">
        <f t="shared" si="313"/>
        <v>0</v>
      </c>
      <c r="G1049" s="1">
        <f t="shared" si="314"/>
        <v>4457</v>
      </c>
      <c r="H1049" s="2">
        <f t="shared" si="315"/>
        <v>0.40595682666909555</v>
      </c>
      <c r="I1049" s="8"/>
      <c r="J1049" s="2">
        <f t="shared" si="307"/>
        <v>0.29702158666545225</v>
      </c>
      <c r="K1049" s="2">
        <f t="shared" si="308"/>
        <v>0.7029784133345478</v>
      </c>
      <c r="L1049" s="2">
        <f t="shared" si="309"/>
        <v>0</v>
      </c>
      <c r="M1049" s="2">
        <f t="shared" si="310"/>
        <v>0</v>
      </c>
      <c r="N1049" s="1">
        <v>3261</v>
      </c>
      <c r="O1049" s="1">
        <v>7718</v>
      </c>
      <c r="W1049" s="1">
        <v>0</v>
      </c>
      <c r="AG1049" t="str">
        <f t="shared" si="317"/>
        <v>Winchester</v>
      </c>
      <c r="AH1049" t="s">
        <v>164</v>
      </c>
      <c r="AI1049">
        <v>5</v>
      </c>
      <c r="AK1049" s="99">
        <v>25</v>
      </c>
      <c r="AL1049" s="97">
        <v>17</v>
      </c>
      <c r="AM1049" s="97">
        <v>265</v>
      </c>
      <c r="AN1049" s="96">
        <v>80510</v>
      </c>
      <c r="AO1049" s="96">
        <f t="shared" si="319"/>
        <v>25017</v>
      </c>
      <c r="AP1049" t="s">
        <v>1274</v>
      </c>
      <c r="AQ1049">
        <f t="shared" si="318"/>
        <v>2580510</v>
      </c>
    </row>
    <row r="1050" spans="1:43" hidden="1" outlineLevel="1" x14ac:dyDescent="0.2">
      <c r="A1050" s="62" t="s">
        <v>1428</v>
      </c>
      <c r="B1050" s="9" t="s">
        <v>1961</v>
      </c>
      <c r="C1050" s="1">
        <f t="shared" si="316"/>
        <v>439</v>
      </c>
      <c r="D1050" s="7">
        <f t="shared" si="311"/>
        <v>2</v>
      </c>
      <c r="E1050" s="7">
        <f t="shared" si="312"/>
        <v>1</v>
      </c>
      <c r="F1050" s="7">
        <f t="shared" si="313"/>
        <v>0</v>
      </c>
      <c r="G1050" s="1">
        <f t="shared" si="314"/>
        <v>53</v>
      </c>
      <c r="H1050" s="2">
        <f t="shared" si="315"/>
        <v>0.12072892938496584</v>
      </c>
      <c r="I1050" s="8"/>
      <c r="J1050" s="2">
        <f t="shared" si="307"/>
        <v>0.43963553530751709</v>
      </c>
      <c r="K1050" s="2">
        <f t="shared" si="308"/>
        <v>0.56036446469248291</v>
      </c>
      <c r="L1050" s="2">
        <f t="shared" si="309"/>
        <v>0</v>
      </c>
      <c r="M1050" s="2">
        <f t="shared" si="310"/>
        <v>0</v>
      </c>
      <c r="N1050" s="1">
        <v>193</v>
      </c>
      <c r="O1050" s="1">
        <v>246</v>
      </c>
      <c r="W1050" s="1">
        <v>0</v>
      </c>
      <c r="AG1050" t="str">
        <f t="shared" si="317"/>
        <v>Windsor</v>
      </c>
      <c r="AH1050" t="s">
        <v>12</v>
      </c>
      <c r="AI1050">
        <v>1</v>
      </c>
      <c r="AK1050" s="99">
        <v>25</v>
      </c>
      <c r="AL1050" s="97">
        <v>3</v>
      </c>
      <c r="AM1050" s="97">
        <v>160</v>
      </c>
      <c r="AN1050" s="96">
        <v>80685</v>
      </c>
      <c r="AO1050" s="96">
        <f t="shared" si="319"/>
        <v>25003</v>
      </c>
      <c r="AP1050" t="s">
        <v>1274</v>
      </c>
      <c r="AQ1050">
        <f t="shared" si="318"/>
        <v>2580685</v>
      </c>
    </row>
    <row r="1051" spans="1:43" hidden="1" outlineLevel="1" x14ac:dyDescent="0.2">
      <c r="A1051" s="62" t="s">
        <v>1962</v>
      </c>
      <c r="B1051" s="9" t="s">
        <v>1961</v>
      </c>
      <c r="C1051" s="1">
        <f t="shared" si="316"/>
        <v>7408</v>
      </c>
      <c r="D1051" s="7">
        <f t="shared" si="311"/>
        <v>2</v>
      </c>
      <c r="E1051" s="7">
        <f t="shared" si="312"/>
        <v>1</v>
      </c>
      <c r="F1051" s="7">
        <f t="shared" si="313"/>
        <v>0</v>
      </c>
      <c r="G1051" s="1">
        <f t="shared" si="314"/>
        <v>3407</v>
      </c>
      <c r="H1051" s="2">
        <f t="shared" si="315"/>
        <v>0.45990820734341253</v>
      </c>
      <c r="I1051" s="8"/>
      <c r="J1051" s="2">
        <f t="shared" si="307"/>
        <v>0.2678185745140389</v>
      </c>
      <c r="K1051" s="2">
        <f t="shared" si="308"/>
        <v>0.72772678185745143</v>
      </c>
      <c r="L1051" s="2">
        <f t="shared" si="309"/>
        <v>0</v>
      </c>
      <c r="M1051" s="2">
        <f t="shared" si="310"/>
        <v>4.4546436285096691E-3</v>
      </c>
      <c r="N1051" s="1">
        <v>1984</v>
      </c>
      <c r="O1051" s="1">
        <v>5391</v>
      </c>
      <c r="W1051" s="1">
        <v>33</v>
      </c>
      <c r="AG1051" t="str">
        <f t="shared" si="317"/>
        <v>Winthrop</v>
      </c>
      <c r="AH1051" t="s">
        <v>1852</v>
      </c>
      <c r="AI1051">
        <v>5</v>
      </c>
      <c r="AK1051" s="99">
        <v>25</v>
      </c>
      <c r="AL1051" s="97">
        <v>25</v>
      </c>
      <c r="AM1051" s="97">
        <v>20</v>
      </c>
      <c r="AN1051" s="96">
        <v>80930</v>
      </c>
      <c r="AO1051" s="96">
        <f t="shared" si="319"/>
        <v>25025</v>
      </c>
      <c r="AP1051" t="s">
        <v>1274</v>
      </c>
      <c r="AQ1051">
        <f t="shared" si="318"/>
        <v>2580930</v>
      </c>
    </row>
    <row r="1052" spans="1:43" hidden="1" outlineLevel="1" x14ac:dyDescent="0.2">
      <c r="A1052" s="62" t="s">
        <v>43</v>
      </c>
      <c r="B1052" s="9" t="s">
        <v>1961</v>
      </c>
      <c r="C1052" s="1">
        <f t="shared" si="316"/>
        <v>16284</v>
      </c>
      <c r="D1052" s="7">
        <f t="shared" si="311"/>
        <v>2</v>
      </c>
      <c r="E1052" s="7">
        <f t="shared" si="312"/>
        <v>1</v>
      </c>
      <c r="F1052" s="7">
        <f t="shared" si="313"/>
        <v>0</v>
      </c>
      <c r="G1052" s="1">
        <f t="shared" si="314"/>
        <v>7416</v>
      </c>
      <c r="H1052" s="2">
        <f t="shared" si="315"/>
        <v>0.45541635961680177</v>
      </c>
      <c r="I1052" s="8"/>
      <c r="J1052" s="2">
        <f t="shared" si="307"/>
        <v>0.27094080078604765</v>
      </c>
      <c r="K1052" s="2">
        <f t="shared" si="308"/>
        <v>0.72635716040284948</v>
      </c>
      <c r="L1052" s="2">
        <f t="shared" si="309"/>
        <v>0</v>
      </c>
      <c r="M1052" s="2">
        <f t="shared" si="310"/>
        <v>2.7020388111028693E-3</v>
      </c>
      <c r="N1052" s="1">
        <v>4412</v>
      </c>
      <c r="O1052" s="1">
        <v>11828</v>
      </c>
      <c r="W1052" s="1">
        <v>44</v>
      </c>
      <c r="AG1052" t="str">
        <f t="shared" si="317"/>
        <v>Woburn</v>
      </c>
      <c r="AH1052" t="s">
        <v>164</v>
      </c>
      <c r="AI1052">
        <v>5</v>
      </c>
      <c r="AK1052" s="99">
        <v>25</v>
      </c>
      <c r="AL1052" s="97">
        <v>17</v>
      </c>
      <c r="AM1052" s="97">
        <v>270</v>
      </c>
      <c r="AN1052" s="96">
        <v>81035</v>
      </c>
      <c r="AO1052" s="96">
        <f t="shared" si="319"/>
        <v>25017</v>
      </c>
      <c r="AP1052" t="s">
        <v>931</v>
      </c>
      <c r="AQ1052">
        <f t="shared" si="318"/>
        <v>2581035</v>
      </c>
    </row>
    <row r="1053" spans="1:43" hidden="1" outlineLevel="1" x14ac:dyDescent="0.2">
      <c r="A1053" s="62" t="s">
        <v>1874</v>
      </c>
      <c r="B1053" s="9" t="s">
        <v>1961</v>
      </c>
      <c r="C1053" s="1">
        <f t="shared" si="316"/>
        <v>48674</v>
      </c>
      <c r="D1053" s="7">
        <f t="shared" si="311"/>
        <v>2</v>
      </c>
      <c r="E1053" s="7">
        <f t="shared" si="312"/>
        <v>1</v>
      </c>
      <c r="F1053" s="7">
        <f t="shared" si="313"/>
        <v>0</v>
      </c>
      <c r="G1053" s="1">
        <f t="shared" si="314"/>
        <v>10676</v>
      </c>
      <c r="H1053" s="2">
        <f t="shared" si="315"/>
        <v>0.21933681226116614</v>
      </c>
      <c r="I1053" s="8"/>
      <c r="J1053" s="2">
        <f t="shared" si="307"/>
        <v>0.38897563380860417</v>
      </c>
      <c r="K1053" s="2">
        <f t="shared" si="308"/>
        <v>0.60831244606977031</v>
      </c>
      <c r="L1053" s="2">
        <f t="shared" si="309"/>
        <v>0</v>
      </c>
      <c r="M1053" s="2">
        <f t="shared" si="310"/>
        <v>2.7119201216255773E-3</v>
      </c>
      <c r="N1053" s="1">
        <v>18933</v>
      </c>
      <c r="O1053" s="1">
        <v>29609</v>
      </c>
      <c r="W1053" s="1">
        <v>132</v>
      </c>
      <c r="AG1053" t="str">
        <f t="shared" si="317"/>
        <v>Worcester</v>
      </c>
      <c r="AH1053" s="9" t="s">
        <v>1874</v>
      </c>
      <c r="AI1053">
        <v>2</v>
      </c>
      <c r="AK1053" s="99">
        <v>25</v>
      </c>
      <c r="AL1053" s="97">
        <v>27</v>
      </c>
      <c r="AM1053" s="97">
        <v>300</v>
      </c>
      <c r="AN1053" s="96">
        <v>82000</v>
      </c>
      <c r="AO1053" s="96">
        <f t="shared" si="319"/>
        <v>25027</v>
      </c>
      <c r="AP1053" t="s">
        <v>931</v>
      </c>
      <c r="AQ1053">
        <f t="shared" si="318"/>
        <v>2582000</v>
      </c>
    </row>
    <row r="1054" spans="1:43" hidden="1" outlineLevel="1" x14ac:dyDescent="0.2">
      <c r="A1054" s="62" t="s">
        <v>2106</v>
      </c>
      <c r="B1054" s="9" t="s">
        <v>1961</v>
      </c>
      <c r="C1054" s="1">
        <f t="shared" si="316"/>
        <v>670</v>
      </c>
      <c r="D1054" s="7">
        <f t="shared" si="311"/>
        <v>2</v>
      </c>
      <c r="E1054" s="7">
        <f t="shared" si="312"/>
        <v>1</v>
      </c>
      <c r="F1054" s="7">
        <f t="shared" si="313"/>
        <v>0</v>
      </c>
      <c r="G1054" s="1">
        <f t="shared" si="314"/>
        <v>129</v>
      </c>
      <c r="H1054" s="2">
        <f t="shared" si="315"/>
        <v>0.19253731343283581</v>
      </c>
      <c r="I1054" s="8"/>
      <c r="J1054" s="2">
        <f t="shared" si="307"/>
        <v>0.40298507462686567</v>
      </c>
      <c r="K1054" s="2">
        <f t="shared" si="308"/>
        <v>0.59552238805970148</v>
      </c>
      <c r="L1054" s="2">
        <f t="shared" si="309"/>
        <v>0</v>
      </c>
      <c r="M1054" s="2">
        <f t="shared" si="310"/>
        <v>1.4925373134327957E-3</v>
      </c>
      <c r="N1054" s="1">
        <v>270</v>
      </c>
      <c r="O1054" s="1">
        <v>399</v>
      </c>
      <c r="W1054" s="1">
        <v>1</v>
      </c>
      <c r="AG1054" t="str">
        <f t="shared" si="317"/>
        <v>Worthington</v>
      </c>
      <c r="AH1054" t="s">
        <v>1386</v>
      </c>
      <c r="AI1054">
        <v>1</v>
      </c>
      <c r="AK1054" s="99">
        <v>25</v>
      </c>
      <c r="AL1054" s="97">
        <v>15</v>
      </c>
      <c r="AM1054" s="97">
        <v>100</v>
      </c>
      <c r="AN1054" s="96">
        <v>82175</v>
      </c>
      <c r="AO1054" s="96">
        <f t="shared" si="319"/>
        <v>25015</v>
      </c>
      <c r="AP1054" t="s">
        <v>1274</v>
      </c>
      <c r="AQ1054">
        <f t="shared" si="318"/>
        <v>2582175</v>
      </c>
    </row>
    <row r="1055" spans="1:43" hidden="1" outlineLevel="1" x14ac:dyDescent="0.2">
      <c r="A1055" s="62" t="s">
        <v>1009</v>
      </c>
      <c r="B1055" s="9" t="s">
        <v>1961</v>
      </c>
      <c r="C1055" s="1">
        <f t="shared" si="316"/>
        <v>5462</v>
      </c>
      <c r="D1055" s="7">
        <f t="shared" si="311"/>
        <v>2</v>
      </c>
      <c r="E1055" s="7">
        <f t="shared" si="312"/>
        <v>1</v>
      </c>
      <c r="F1055" s="7">
        <f t="shared" si="313"/>
        <v>0</v>
      </c>
      <c r="G1055" s="1">
        <f t="shared" si="314"/>
        <v>3273</v>
      </c>
      <c r="H1055" s="2">
        <f t="shared" si="315"/>
        <v>0.59923105089710726</v>
      </c>
      <c r="I1055" s="8"/>
      <c r="J1055" s="2">
        <f t="shared" si="307"/>
        <v>0.19736360307579642</v>
      </c>
      <c r="K1055" s="2">
        <f t="shared" si="308"/>
        <v>0.79659465397290374</v>
      </c>
      <c r="L1055" s="2">
        <f t="shared" si="309"/>
        <v>0</v>
      </c>
      <c r="M1055" s="2">
        <f t="shared" si="310"/>
        <v>6.0417429512998888E-3</v>
      </c>
      <c r="N1055" s="1">
        <v>1078</v>
      </c>
      <c r="O1055" s="1">
        <v>4351</v>
      </c>
      <c r="W1055" s="1">
        <v>33</v>
      </c>
      <c r="AG1055" t="str">
        <f t="shared" si="317"/>
        <v>Wrentham</v>
      </c>
      <c r="AH1055" t="s">
        <v>1044</v>
      </c>
      <c r="AI1055">
        <v>4</v>
      </c>
      <c r="AK1055" s="99">
        <v>25</v>
      </c>
      <c r="AL1055" s="97">
        <v>21</v>
      </c>
      <c r="AM1055" s="97">
        <v>140</v>
      </c>
      <c r="AN1055" s="96">
        <v>82315</v>
      </c>
      <c r="AO1055" s="96">
        <f t="shared" si="319"/>
        <v>25021</v>
      </c>
      <c r="AP1055" t="s">
        <v>1274</v>
      </c>
      <c r="AQ1055">
        <f t="shared" si="318"/>
        <v>2582315</v>
      </c>
    </row>
    <row r="1056" spans="1:43" hidden="1" outlineLevel="1" x14ac:dyDescent="0.2">
      <c r="A1056" s="62" t="s">
        <v>1875</v>
      </c>
      <c r="B1056" s="9" t="s">
        <v>1961</v>
      </c>
      <c r="C1056" s="1">
        <f t="shared" si="316"/>
        <v>11975</v>
      </c>
      <c r="D1056" s="7">
        <f t="shared" si="311"/>
        <v>2</v>
      </c>
      <c r="E1056" s="7">
        <f t="shared" si="312"/>
        <v>1</v>
      </c>
      <c r="F1056" s="7">
        <f t="shared" si="313"/>
        <v>0</v>
      </c>
      <c r="G1056" s="1">
        <f t="shared" si="314"/>
        <v>6355</v>
      </c>
      <c r="H1056" s="2">
        <f t="shared" si="315"/>
        <v>0.53068893528183714</v>
      </c>
      <c r="I1056" s="8"/>
      <c r="J1056" s="2">
        <f t="shared" si="307"/>
        <v>0.23240083507306888</v>
      </c>
      <c r="K1056" s="2">
        <f t="shared" si="308"/>
        <v>0.76308977035490611</v>
      </c>
      <c r="L1056" s="2">
        <f t="shared" si="309"/>
        <v>0</v>
      </c>
      <c r="M1056" s="2">
        <f t="shared" si="310"/>
        <v>4.5093945720250384E-3</v>
      </c>
      <c r="N1056" s="1">
        <v>2783</v>
      </c>
      <c r="O1056" s="1">
        <v>9138</v>
      </c>
      <c r="W1056" s="1">
        <v>54</v>
      </c>
      <c r="AG1056" t="str">
        <f t="shared" si="317"/>
        <v>Yarmouth</v>
      </c>
      <c r="AH1056" t="s">
        <v>19</v>
      </c>
      <c r="AI1056">
        <v>9</v>
      </c>
      <c r="AK1056" s="99">
        <v>25</v>
      </c>
      <c r="AL1056" s="97">
        <v>1</v>
      </c>
      <c r="AM1056" s="97">
        <v>75</v>
      </c>
      <c r="AN1056" s="96">
        <v>82525</v>
      </c>
      <c r="AO1056" s="96">
        <f t="shared" si="319"/>
        <v>25001</v>
      </c>
      <c r="AP1056" t="s">
        <v>1274</v>
      </c>
      <c r="AQ1056">
        <f t="shared" si="318"/>
        <v>2582525</v>
      </c>
    </row>
    <row r="1057" spans="1:44" collapsed="1" x14ac:dyDescent="0.2">
      <c r="A1057" s="9" t="s">
        <v>1366</v>
      </c>
      <c r="B1057" s="9" t="s">
        <v>260</v>
      </c>
      <c r="C1057" s="1">
        <f t="shared" si="316"/>
        <v>2674615</v>
      </c>
      <c r="D1057" s="7">
        <f t="shared" si="311"/>
        <v>2</v>
      </c>
      <c r="E1057" s="7">
        <f t="shared" si="312"/>
        <v>1</v>
      </c>
      <c r="F1057" s="7">
        <f t="shared" si="313"/>
        <v>0</v>
      </c>
      <c r="G1057" s="1">
        <f t="shared" si="314"/>
        <v>895571</v>
      </c>
      <c r="H1057" s="2">
        <f t="shared" si="315"/>
        <v>0.33484108927826994</v>
      </c>
      <c r="I1057" s="8"/>
      <c r="J1057" s="2">
        <f t="shared" si="307"/>
        <v>0.33117663663742258</v>
      </c>
      <c r="K1057" s="2">
        <f t="shared" si="308"/>
        <v>0.66601772591569253</v>
      </c>
      <c r="L1057" s="2">
        <f t="shared" si="309"/>
        <v>0</v>
      </c>
      <c r="M1057" s="2">
        <f t="shared" si="310"/>
        <v>2.8056374468848899E-3</v>
      </c>
      <c r="N1057" s="1">
        <f>SUM(N706:N1056)</f>
        <v>885770</v>
      </c>
      <c r="O1057" s="1">
        <f t="shared" ref="O1057:W1057" si="320">SUM(O706:O1056)</f>
        <v>1781341</v>
      </c>
      <c r="W1057" s="1">
        <f t="shared" si="320"/>
        <v>7504</v>
      </c>
      <c r="AG1057" t="str">
        <f t="shared" si="317"/>
        <v>Massachusetts</v>
      </c>
      <c r="AK1057" s="99">
        <v>25</v>
      </c>
      <c r="AO1057" s="99">
        <v>25</v>
      </c>
      <c r="AP1057" t="s">
        <v>887</v>
      </c>
      <c r="AQ1057" s="99">
        <v>25</v>
      </c>
    </row>
    <row r="1058" spans="1:44" x14ac:dyDescent="0.2">
      <c r="A1058" s="9"/>
      <c r="B1058" s="9"/>
      <c r="C1058" s="1"/>
      <c r="D1058" s="7"/>
      <c r="E1058" s="7"/>
      <c r="F1058" s="7"/>
      <c r="G1058" s="1"/>
      <c r="I1058" s="8"/>
      <c r="J1058" s="2"/>
      <c r="K1058" s="2"/>
      <c r="L1058" s="2"/>
      <c r="M1058" s="2"/>
      <c r="AO1058" s="96"/>
    </row>
    <row r="1059" spans="1:44" hidden="1" outlineLevel="1" x14ac:dyDescent="0.2">
      <c r="A1059" t="s">
        <v>1876</v>
      </c>
      <c r="B1059" s="9" t="s">
        <v>889</v>
      </c>
      <c r="C1059" s="1">
        <f t="shared" si="316"/>
        <v>458</v>
      </c>
      <c r="D1059" s="7">
        <f t="shared" ref="D1059:D1122" si="321">RANK(N1059,(N1059:AE1059))</f>
        <v>1</v>
      </c>
      <c r="E1059" s="7">
        <f t="shared" ref="E1059:E1122" si="322">RANK(O1059,(N1059:AE1059))</f>
        <v>2</v>
      </c>
      <c r="F1059" s="7">
        <f t="shared" ref="F1059:F1122" si="323">IF(P1059&gt;0,RANK(P1059,(N1059:AE1059)),0)</f>
        <v>0</v>
      </c>
      <c r="G1059" s="1">
        <f t="shared" ref="G1059:G1115" si="324">MAX(N1059:P1059)-LARGE(N1059:P1059,2)</f>
        <v>24</v>
      </c>
      <c r="H1059" s="2">
        <f t="shared" ref="H1059:H1115" si="325">G1059/C1059</f>
        <v>5.2401746724890827E-2</v>
      </c>
      <c r="I1059" s="8"/>
      <c r="J1059" s="2">
        <f t="shared" si="307"/>
        <v>0.51528384279475981</v>
      </c>
      <c r="K1059" s="2">
        <f t="shared" si="308"/>
        <v>0.46288209606986902</v>
      </c>
      <c r="L1059" s="2">
        <f t="shared" si="309"/>
        <v>0</v>
      </c>
      <c r="M1059" s="2">
        <f t="shared" si="310"/>
        <v>2.1834061135371174E-2</v>
      </c>
      <c r="N1059" s="1">
        <v>236</v>
      </c>
      <c r="O1059" s="1">
        <v>212</v>
      </c>
      <c r="Q1059" s="1">
        <v>10</v>
      </c>
      <c r="W1059" s="1">
        <v>0</v>
      </c>
      <c r="AG1059" t="str">
        <f t="shared" si="317"/>
        <v>Acworth</v>
      </c>
      <c r="AH1059" t="s">
        <v>647</v>
      </c>
      <c r="AI1059">
        <v>2</v>
      </c>
      <c r="AK1059" s="99">
        <v>33</v>
      </c>
      <c r="AL1059" s="97">
        <v>19</v>
      </c>
      <c r="AM1059" s="97">
        <v>5</v>
      </c>
      <c r="AN1059" s="96">
        <v>260</v>
      </c>
      <c r="AO1059" s="96">
        <f t="shared" si="319"/>
        <v>33019</v>
      </c>
      <c r="AP1059" t="s">
        <v>1274</v>
      </c>
      <c r="AQ1059">
        <f t="shared" si="318"/>
        <v>3300260</v>
      </c>
      <c r="AR1059" t="str">
        <f t="shared" ref="AR1059:AR1122" si="326">"$array_town['"&amp;AG1059&amp;"']="&amp;AN1059&amp;";"</f>
        <v>$array_town['Acworth']=260;</v>
      </c>
    </row>
    <row r="1060" spans="1:44" hidden="1" outlineLevel="1" x14ac:dyDescent="0.2">
      <c r="A1060" t="s">
        <v>540</v>
      </c>
      <c r="B1060" s="9" t="s">
        <v>889</v>
      </c>
      <c r="C1060" s="1">
        <f t="shared" si="316"/>
        <v>333</v>
      </c>
      <c r="D1060" s="7">
        <f t="shared" si="321"/>
        <v>1</v>
      </c>
      <c r="E1060" s="7">
        <f t="shared" si="322"/>
        <v>2</v>
      </c>
      <c r="F1060" s="7">
        <f t="shared" si="323"/>
        <v>0</v>
      </c>
      <c r="G1060" s="1">
        <f t="shared" si="324"/>
        <v>35</v>
      </c>
      <c r="H1060" s="2">
        <f t="shared" si="325"/>
        <v>0.10510510510510511</v>
      </c>
      <c r="I1060" s="8"/>
      <c r="J1060" s="2">
        <f t="shared" si="307"/>
        <v>0.54354354354354351</v>
      </c>
      <c r="K1060" s="2">
        <f t="shared" si="308"/>
        <v>0.43843843843843844</v>
      </c>
      <c r="L1060" s="2">
        <f t="shared" si="309"/>
        <v>0</v>
      </c>
      <c r="M1060" s="2">
        <f t="shared" si="310"/>
        <v>1.8018018018018056E-2</v>
      </c>
      <c r="N1060" s="1">
        <v>181</v>
      </c>
      <c r="O1060" s="1">
        <v>146</v>
      </c>
      <c r="Q1060" s="1">
        <v>6</v>
      </c>
      <c r="W1060" s="1">
        <v>0</v>
      </c>
      <c r="AG1060" t="str">
        <f t="shared" si="317"/>
        <v>Albany</v>
      </c>
      <c r="AH1060" t="s">
        <v>378</v>
      </c>
      <c r="AI1060">
        <v>1</v>
      </c>
      <c r="AK1060" s="99">
        <v>33</v>
      </c>
      <c r="AL1060" s="97">
        <v>3</v>
      </c>
      <c r="AM1060" s="97">
        <v>5</v>
      </c>
      <c r="AN1060" s="96">
        <v>420</v>
      </c>
      <c r="AO1060" s="96">
        <f t="shared" si="319"/>
        <v>33003</v>
      </c>
      <c r="AP1060" t="s">
        <v>1274</v>
      </c>
      <c r="AQ1060">
        <f t="shared" si="318"/>
        <v>3300420</v>
      </c>
      <c r="AR1060" t="str">
        <f t="shared" si="326"/>
        <v>$array_town['Albany']=420;</v>
      </c>
    </row>
    <row r="1061" spans="1:44" hidden="1" outlineLevel="1" x14ac:dyDescent="0.2">
      <c r="A1061" t="s">
        <v>1481</v>
      </c>
      <c r="B1061" s="9" t="s">
        <v>889</v>
      </c>
      <c r="C1061" s="1">
        <f t="shared" si="316"/>
        <v>745</v>
      </c>
      <c r="D1061" s="7">
        <f t="shared" si="321"/>
        <v>2</v>
      </c>
      <c r="E1061" s="7">
        <f t="shared" si="322"/>
        <v>1</v>
      </c>
      <c r="F1061" s="7">
        <f t="shared" si="323"/>
        <v>0</v>
      </c>
      <c r="G1061" s="1">
        <f t="shared" si="324"/>
        <v>197</v>
      </c>
      <c r="H1061" s="2">
        <f t="shared" si="325"/>
        <v>0.2644295302013423</v>
      </c>
      <c r="I1061" s="8"/>
      <c r="J1061" s="2">
        <f t="shared" si="307"/>
        <v>0.35704697986577183</v>
      </c>
      <c r="K1061" s="2">
        <f t="shared" si="308"/>
        <v>0.62147651006711413</v>
      </c>
      <c r="L1061" s="2">
        <f t="shared" si="309"/>
        <v>0</v>
      </c>
      <c r="M1061" s="2">
        <f t="shared" si="310"/>
        <v>2.1476510067114041E-2</v>
      </c>
      <c r="N1061" s="1">
        <v>266</v>
      </c>
      <c r="O1061" s="1">
        <v>463</v>
      </c>
      <c r="Q1061" s="1">
        <v>15</v>
      </c>
      <c r="W1061" s="1">
        <v>1</v>
      </c>
      <c r="AG1061" t="str">
        <f t="shared" si="317"/>
        <v>Alexandria</v>
      </c>
      <c r="AH1061" t="s">
        <v>794</v>
      </c>
      <c r="AI1061">
        <v>2</v>
      </c>
      <c r="AK1061" s="99">
        <v>33</v>
      </c>
      <c r="AL1061" s="97">
        <v>9</v>
      </c>
      <c r="AM1061" s="97">
        <v>5</v>
      </c>
      <c r="AN1061" s="96">
        <v>580</v>
      </c>
      <c r="AO1061" s="96">
        <f t="shared" si="319"/>
        <v>33009</v>
      </c>
      <c r="AP1061" t="s">
        <v>1274</v>
      </c>
      <c r="AQ1061">
        <f t="shared" si="318"/>
        <v>3300580</v>
      </c>
      <c r="AR1061" t="str">
        <f t="shared" si="326"/>
        <v>$array_town['Alexandria']=580;</v>
      </c>
    </row>
    <row r="1062" spans="1:44" hidden="1" outlineLevel="1" x14ac:dyDescent="0.2">
      <c r="A1062" t="s">
        <v>1588</v>
      </c>
      <c r="B1062" s="9" t="s">
        <v>889</v>
      </c>
      <c r="C1062" s="1">
        <f t="shared" si="316"/>
        <v>1572</v>
      </c>
      <c r="D1062" s="7">
        <f t="shared" si="321"/>
        <v>2</v>
      </c>
      <c r="E1062" s="7">
        <f t="shared" si="322"/>
        <v>1</v>
      </c>
      <c r="F1062" s="7">
        <f t="shared" si="323"/>
        <v>0</v>
      </c>
      <c r="G1062" s="1">
        <f t="shared" si="324"/>
        <v>416</v>
      </c>
      <c r="H1062" s="2">
        <f t="shared" si="325"/>
        <v>0.26463104325699743</v>
      </c>
      <c r="I1062" s="8"/>
      <c r="J1062" s="2">
        <f t="shared" si="307"/>
        <v>0.35877862595419846</v>
      </c>
      <c r="K1062" s="2">
        <f t="shared" si="308"/>
        <v>0.62340966921119589</v>
      </c>
      <c r="L1062" s="2">
        <f t="shared" si="309"/>
        <v>0</v>
      </c>
      <c r="M1062" s="2">
        <f t="shared" si="310"/>
        <v>1.7811704834605591E-2</v>
      </c>
      <c r="N1062" s="1">
        <v>564</v>
      </c>
      <c r="O1062" s="1">
        <v>980</v>
      </c>
      <c r="Q1062" s="1">
        <v>27</v>
      </c>
      <c r="W1062" s="1">
        <v>1</v>
      </c>
      <c r="AG1062" t="str">
        <f t="shared" si="317"/>
        <v>Allenstown</v>
      </c>
      <c r="AH1062" t="s">
        <v>363</v>
      </c>
      <c r="AI1062">
        <v>2</v>
      </c>
      <c r="AK1062" s="99">
        <v>33</v>
      </c>
      <c r="AL1062" s="97">
        <v>13</v>
      </c>
      <c r="AM1062" s="97">
        <v>5</v>
      </c>
      <c r="AN1062" s="96">
        <v>660</v>
      </c>
      <c r="AO1062" s="96">
        <f t="shared" si="319"/>
        <v>33013</v>
      </c>
      <c r="AP1062" t="s">
        <v>1274</v>
      </c>
      <c r="AQ1062">
        <f t="shared" si="318"/>
        <v>3300660</v>
      </c>
      <c r="AR1062" t="str">
        <f t="shared" si="326"/>
        <v>$array_town['Allenstown']=660;</v>
      </c>
    </row>
    <row r="1063" spans="1:44" hidden="1" outlineLevel="1" x14ac:dyDescent="0.2">
      <c r="A1063" t="s">
        <v>2105</v>
      </c>
      <c r="B1063" s="9" t="s">
        <v>889</v>
      </c>
      <c r="C1063" s="1">
        <f t="shared" si="316"/>
        <v>878</v>
      </c>
      <c r="D1063" s="7">
        <f t="shared" si="321"/>
        <v>1</v>
      </c>
      <c r="E1063" s="7">
        <f t="shared" si="322"/>
        <v>2</v>
      </c>
      <c r="F1063" s="7">
        <f t="shared" si="323"/>
        <v>0</v>
      </c>
      <c r="G1063" s="1">
        <f t="shared" si="324"/>
        <v>79</v>
      </c>
      <c r="H1063" s="2">
        <f t="shared" si="325"/>
        <v>8.9977220956719811E-2</v>
      </c>
      <c r="I1063" s="8"/>
      <c r="J1063" s="2">
        <f t="shared" si="307"/>
        <v>0.53416856492027331</v>
      </c>
      <c r="K1063" s="2">
        <f t="shared" si="308"/>
        <v>0.44419134396355353</v>
      </c>
      <c r="L1063" s="2">
        <f t="shared" si="309"/>
        <v>0</v>
      </c>
      <c r="M1063" s="2">
        <f t="shared" si="310"/>
        <v>2.1640091116173155E-2</v>
      </c>
      <c r="N1063" s="1">
        <v>469</v>
      </c>
      <c r="O1063" s="1">
        <v>390</v>
      </c>
      <c r="Q1063" s="1">
        <v>19</v>
      </c>
      <c r="W1063" s="1">
        <v>0</v>
      </c>
      <c r="AG1063" t="str">
        <f t="shared" si="317"/>
        <v>Alstead</v>
      </c>
      <c r="AH1063" t="s">
        <v>2250</v>
      </c>
      <c r="AI1063">
        <v>2</v>
      </c>
      <c r="AK1063" s="99">
        <v>33</v>
      </c>
      <c r="AL1063" s="97">
        <v>5</v>
      </c>
      <c r="AM1063" s="97">
        <v>5</v>
      </c>
      <c r="AN1063" s="96">
        <v>820</v>
      </c>
      <c r="AO1063" s="96">
        <f t="shared" si="319"/>
        <v>33005</v>
      </c>
      <c r="AP1063" t="s">
        <v>1274</v>
      </c>
      <c r="AQ1063">
        <f t="shared" si="318"/>
        <v>3300820</v>
      </c>
      <c r="AR1063" t="str">
        <f t="shared" si="326"/>
        <v>$array_town['Alstead']=820;</v>
      </c>
    </row>
    <row r="1064" spans="1:44" hidden="1" outlineLevel="1" x14ac:dyDescent="0.2">
      <c r="A1064" t="s">
        <v>770</v>
      </c>
      <c r="B1064" s="9" t="s">
        <v>889</v>
      </c>
      <c r="C1064" s="1">
        <f t="shared" si="316"/>
        <v>2693</v>
      </c>
      <c r="D1064" s="7">
        <f t="shared" si="321"/>
        <v>2</v>
      </c>
      <c r="E1064" s="7">
        <f t="shared" si="322"/>
        <v>1</v>
      </c>
      <c r="F1064" s="7">
        <f t="shared" si="323"/>
        <v>0</v>
      </c>
      <c r="G1064" s="1">
        <f t="shared" si="324"/>
        <v>1187</v>
      </c>
      <c r="H1064" s="2">
        <f t="shared" si="325"/>
        <v>0.44077237281841813</v>
      </c>
      <c r="I1064" s="8"/>
      <c r="J1064" s="2">
        <f t="shared" si="307"/>
        <v>0.27664314890456737</v>
      </c>
      <c r="K1064" s="2">
        <f t="shared" si="308"/>
        <v>0.71741552172298551</v>
      </c>
      <c r="L1064" s="2">
        <f t="shared" si="309"/>
        <v>0</v>
      </c>
      <c r="M1064" s="2">
        <f t="shared" si="310"/>
        <v>5.9413293724471794E-3</v>
      </c>
      <c r="N1064" s="1">
        <v>745</v>
      </c>
      <c r="O1064" s="1">
        <v>1932</v>
      </c>
      <c r="Q1064" s="1">
        <v>16</v>
      </c>
      <c r="W1064" s="1">
        <v>0</v>
      </c>
      <c r="AG1064" t="str">
        <f t="shared" si="317"/>
        <v>Alton</v>
      </c>
      <c r="AH1064" t="s">
        <v>890</v>
      </c>
      <c r="AI1064">
        <v>1</v>
      </c>
      <c r="AK1064" s="99">
        <v>33</v>
      </c>
      <c r="AL1064" s="97">
        <v>1</v>
      </c>
      <c r="AM1064" s="97">
        <v>5</v>
      </c>
      <c r="AN1064" s="96">
        <v>1060</v>
      </c>
      <c r="AO1064" s="96">
        <f t="shared" si="319"/>
        <v>33001</v>
      </c>
      <c r="AP1064" t="s">
        <v>1274</v>
      </c>
      <c r="AQ1064">
        <f t="shared" si="318"/>
        <v>3301060</v>
      </c>
      <c r="AR1064" t="str">
        <f t="shared" si="326"/>
        <v>$array_town['Alton']=1060;</v>
      </c>
    </row>
    <row r="1065" spans="1:44" hidden="1" outlineLevel="1" x14ac:dyDescent="0.2">
      <c r="A1065" t="s">
        <v>1613</v>
      </c>
      <c r="B1065" s="9" t="s">
        <v>889</v>
      </c>
      <c r="C1065" s="1">
        <f t="shared" si="316"/>
        <v>6287</v>
      </c>
      <c r="D1065" s="7">
        <f t="shared" si="321"/>
        <v>2</v>
      </c>
      <c r="E1065" s="7">
        <f t="shared" si="322"/>
        <v>1</v>
      </c>
      <c r="F1065" s="7">
        <f t="shared" si="323"/>
        <v>0</v>
      </c>
      <c r="G1065" s="1">
        <f t="shared" si="324"/>
        <v>328</v>
      </c>
      <c r="H1065" s="2">
        <f t="shared" si="325"/>
        <v>5.2171146810879594E-2</v>
      </c>
      <c r="I1065" s="8"/>
      <c r="J1065" s="2">
        <f t="shared" si="307"/>
        <v>0.46779067917925876</v>
      </c>
      <c r="K1065" s="2">
        <f t="shared" si="308"/>
        <v>0.5199618259901384</v>
      </c>
      <c r="L1065" s="2">
        <f t="shared" si="309"/>
        <v>0</v>
      </c>
      <c r="M1065" s="2">
        <f t="shared" si="310"/>
        <v>1.2247494830602834E-2</v>
      </c>
      <c r="N1065" s="1">
        <v>2941</v>
      </c>
      <c r="O1065" s="1">
        <v>3269</v>
      </c>
      <c r="Q1065" s="1">
        <v>75</v>
      </c>
      <c r="W1065" s="1">
        <v>2</v>
      </c>
      <c r="AG1065" t="str">
        <f t="shared" si="317"/>
        <v>Amherst</v>
      </c>
      <c r="AH1065" t="s">
        <v>2341</v>
      </c>
      <c r="AI1065">
        <v>2</v>
      </c>
      <c r="AK1065" s="99">
        <v>33</v>
      </c>
      <c r="AL1065" s="97">
        <v>11</v>
      </c>
      <c r="AM1065" s="97">
        <v>5</v>
      </c>
      <c r="AN1065" s="96">
        <v>1300</v>
      </c>
      <c r="AO1065" s="96">
        <f t="shared" si="319"/>
        <v>33011</v>
      </c>
      <c r="AP1065" t="s">
        <v>1274</v>
      </c>
      <c r="AQ1065">
        <f t="shared" si="318"/>
        <v>3301300</v>
      </c>
      <c r="AR1065" t="str">
        <f t="shared" si="326"/>
        <v>$array_town['Amherst']=1300;</v>
      </c>
    </row>
    <row r="1066" spans="1:44" hidden="1" outlineLevel="1" x14ac:dyDescent="0.2">
      <c r="A1066" t="s">
        <v>1715</v>
      </c>
      <c r="B1066" s="9" t="s">
        <v>889</v>
      </c>
      <c r="C1066" s="1">
        <f t="shared" si="316"/>
        <v>1103</v>
      </c>
      <c r="D1066" s="7">
        <f t="shared" si="321"/>
        <v>1</v>
      </c>
      <c r="E1066" s="7">
        <f t="shared" si="322"/>
        <v>2</v>
      </c>
      <c r="F1066" s="7">
        <f t="shared" si="323"/>
        <v>0</v>
      </c>
      <c r="G1066" s="1">
        <f t="shared" si="324"/>
        <v>8</v>
      </c>
      <c r="H1066" s="2">
        <f t="shared" si="325"/>
        <v>7.2529465095194923E-3</v>
      </c>
      <c r="I1066" s="8"/>
      <c r="J1066" s="2">
        <f t="shared" si="307"/>
        <v>0.49410698096101541</v>
      </c>
      <c r="K1066" s="2">
        <f t="shared" si="308"/>
        <v>0.48685403445149594</v>
      </c>
      <c r="L1066" s="2">
        <f t="shared" si="309"/>
        <v>0</v>
      </c>
      <c r="M1066" s="2">
        <f t="shared" si="310"/>
        <v>1.9038984587488594E-2</v>
      </c>
      <c r="N1066" s="1">
        <v>545</v>
      </c>
      <c r="O1066" s="1">
        <v>537</v>
      </c>
      <c r="Q1066" s="1">
        <v>21</v>
      </c>
      <c r="W1066" s="1">
        <v>0</v>
      </c>
      <c r="AG1066" t="str">
        <f t="shared" si="317"/>
        <v>Andover</v>
      </c>
      <c r="AH1066" t="s">
        <v>363</v>
      </c>
      <c r="AI1066">
        <v>2</v>
      </c>
      <c r="AK1066" s="99">
        <v>33</v>
      </c>
      <c r="AL1066" s="97">
        <v>13</v>
      </c>
      <c r="AM1066" s="97">
        <v>10</v>
      </c>
      <c r="AN1066" s="96">
        <v>1460</v>
      </c>
      <c r="AO1066" s="96">
        <f t="shared" si="319"/>
        <v>33013</v>
      </c>
      <c r="AP1066" t="s">
        <v>1274</v>
      </c>
      <c r="AQ1066">
        <f t="shared" si="318"/>
        <v>3301460</v>
      </c>
      <c r="AR1066" t="str">
        <f t="shared" si="326"/>
        <v>$array_town['Andover']=1460;</v>
      </c>
    </row>
    <row r="1067" spans="1:44" hidden="1" outlineLevel="1" x14ac:dyDescent="0.2">
      <c r="A1067" t="s">
        <v>1448</v>
      </c>
      <c r="B1067" s="9" t="s">
        <v>889</v>
      </c>
      <c r="C1067" s="1">
        <f t="shared" si="316"/>
        <v>1192</v>
      </c>
      <c r="D1067" s="7">
        <f t="shared" si="321"/>
        <v>2</v>
      </c>
      <c r="E1067" s="7">
        <f t="shared" si="322"/>
        <v>1</v>
      </c>
      <c r="F1067" s="7">
        <f t="shared" si="323"/>
        <v>0</v>
      </c>
      <c r="G1067" s="1">
        <f t="shared" si="324"/>
        <v>41</v>
      </c>
      <c r="H1067" s="2">
        <f t="shared" si="325"/>
        <v>3.4395973154362415E-2</v>
      </c>
      <c r="I1067" s="8"/>
      <c r="J1067" s="2">
        <f t="shared" si="307"/>
        <v>0.47315436241610737</v>
      </c>
      <c r="K1067" s="2">
        <f t="shared" si="308"/>
        <v>0.5075503355704698</v>
      </c>
      <c r="L1067" s="2">
        <f t="shared" si="309"/>
        <v>0</v>
      </c>
      <c r="M1067" s="2">
        <f t="shared" si="310"/>
        <v>1.9295302013422777E-2</v>
      </c>
      <c r="N1067" s="1">
        <v>564</v>
      </c>
      <c r="O1067" s="1">
        <v>605</v>
      </c>
      <c r="Q1067" s="1">
        <v>23</v>
      </c>
      <c r="W1067" s="1">
        <v>0</v>
      </c>
      <c r="AG1067" t="str">
        <f t="shared" si="317"/>
        <v>Antrim</v>
      </c>
      <c r="AH1067" t="s">
        <v>2341</v>
      </c>
      <c r="AI1067">
        <v>2</v>
      </c>
      <c r="AK1067" s="99">
        <v>33</v>
      </c>
      <c r="AL1067" s="97">
        <v>11</v>
      </c>
      <c r="AM1067" s="97">
        <v>10</v>
      </c>
      <c r="AN1067" s="96">
        <v>1700</v>
      </c>
      <c r="AO1067" s="96">
        <f t="shared" si="319"/>
        <v>33011</v>
      </c>
      <c r="AP1067" t="s">
        <v>1274</v>
      </c>
      <c r="AQ1067">
        <f t="shared" si="318"/>
        <v>3301700</v>
      </c>
      <c r="AR1067" t="str">
        <f t="shared" si="326"/>
        <v>$array_town['Antrim']=1700;</v>
      </c>
    </row>
    <row r="1068" spans="1:44" hidden="1" outlineLevel="1" x14ac:dyDescent="0.2">
      <c r="A1068" t="s">
        <v>1710</v>
      </c>
      <c r="B1068" s="9" t="s">
        <v>889</v>
      </c>
      <c r="C1068" s="1">
        <f t="shared" si="316"/>
        <v>886</v>
      </c>
      <c r="D1068" s="7">
        <f t="shared" si="321"/>
        <v>2</v>
      </c>
      <c r="E1068" s="7">
        <f t="shared" si="322"/>
        <v>1</v>
      </c>
      <c r="F1068" s="7">
        <f t="shared" si="323"/>
        <v>0</v>
      </c>
      <c r="G1068" s="1">
        <f t="shared" si="324"/>
        <v>30</v>
      </c>
      <c r="H1068" s="2">
        <f t="shared" si="325"/>
        <v>3.3860045146726865E-2</v>
      </c>
      <c r="I1068" s="8"/>
      <c r="J1068" s="2">
        <f t="shared" si="307"/>
        <v>0.47291196388261852</v>
      </c>
      <c r="K1068" s="2">
        <f t="shared" si="308"/>
        <v>0.50677200902934538</v>
      </c>
      <c r="L1068" s="2">
        <f t="shared" si="309"/>
        <v>0</v>
      </c>
      <c r="M1068" s="2">
        <f t="shared" si="310"/>
        <v>2.0316027088036148E-2</v>
      </c>
      <c r="N1068" s="1">
        <v>419</v>
      </c>
      <c r="O1068" s="1">
        <v>449</v>
      </c>
      <c r="Q1068" s="1">
        <v>16</v>
      </c>
      <c r="W1068" s="1">
        <v>2</v>
      </c>
      <c r="AG1068" t="str">
        <f t="shared" si="317"/>
        <v>Ashland</v>
      </c>
      <c r="AH1068" t="s">
        <v>794</v>
      </c>
      <c r="AI1068">
        <v>2</v>
      </c>
      <c r="AK1068" s="99">
        <v>33</v>
      </c>
      <c r="AL1068" s="97">
        <v>9</v>
      </c>
      <c r="AM1068" s="97">
        <v>10</v>
      </c>
      <c r="AN1068" s="96">
        <v>2020</v>
      </c>
      <c r="AO1068" s="96">
        <f t="shared" si="319"/>
        <v>33009</v>
      </c>
      <c r="AP1068" t="s">
        <v>1274</v>
      </c>
      <c r="AQ1068">
        <f t="shared" si="318"/>
        <v>3302020</v>
      </c>
      <c r="AR1068" t="str">
        <f t="shared" si="326"/>
        <v>$array_town['Ashland']=2020;</v>
      </c>
    </row>
    <row r="1069" spans="1:44" hidden="1" outlineLevel="1" x14ac:dyDescent="0.2">
      <c r="A1069" t="s">
        <v>289</v>
      </c>
      <c r="B1069" s="9" t="s">
        <v>889</v>
      </c>
      <c r="C1069" s="1">
        <f t="shared" si="316"/>
        <v>3550</v>
      </c>
      <c r="D1069" s="7">
        <f t="shared" si="321"/>
        <v>2</v>
      </c>
      <c r="E1069" s="7">
        <f t="shared" si="322"/>
        <v>1</v>
      </c>
      <c r="F1069" s="7">
        <f t="shared" si="323"/>
        <v>0</v>
      </c>
      <c r="G1069" s="1">
        <f t="shared" si="324"/>
        <v>1050</v>
      </c>
      <c r="H1069" s="2">
        <f t="shared" si="325"/>
        <v>0.29577464788732394</v>
      </c>
      <c r="I1069" s="8"/>
      <c r="J1069" s="2">
        <f t="shared" si="307"/>
        <v>0.34619718309859154</v>
      </c>
      <c r="K1069" s="2">
        <f t="shared" si="308"/>
        <v>0.64197183098591548</v>
      </c>
      <c r="L1069" s="2">
        <f t="shared" si="309"/>
        <v>0</v>
      </c>
      <c r="M1069" s="2">
        <f t="shared" si="310"/>
        <v>1.1830985915493031E-2</v>
      </c>
      <c r="N1069" s="1">
        <v>1229</v>
      </c>
      <c r="O1069" s="1">
        <v>2279</v>
      </c>
      <c r="Q1069" s="1">
        <v>42</v>
      </c>
      <c r="W1069" s="1">
        <v>0</v>
      </c>
      <c r="AG1069" t="str">
        <f t="shared" si="317"/>
        <v>Atkinson</v>
      </c>
      <c r="AH1069" t="s">
        <v>1377</v>
      </c>
      <c r="AI1069">
        <v>2</v>
      </c>
      <c r="AK1069" s="99">
        <v>33</v>
      </c>
      <c r="AL1069" s="97">
        <v>15</v>
      </c>
      <c r="AM1069" s="97">
        <v>5</v>
      </c>
      <c r="AN1069" s="96">
        <v>2340</v>
      </c>
      <c r="AO1069" s="96">
        <f t="shared" si="319"/>
        <v>33015</v>
      </c>
      <c r="AP1069" t="s">
        <v>1274</v>
      </c>
      <c r="AQ1069">
        <f t="shared" si="318"/>
        <v>3302340</v>
      </c>
      <c r="AR1069" t="str">
        <f t="shared" si="326"/>
        <v>$array_town['Atkinson']=2340;</v>
      </c>
    </row>
    <row r="1070" spans="1:44" hidden="1" outlineLevel="1" x14ac:dyDescent="0.2">
      <c r="A1070" t="s">
        <v>270</v>
      </c>
      <c r="B1070" s="9" t="s">
        <v>889</v>
      </c>
      <c r="C1070" s="1">
        <f t="shared" si="316"/>
        <v>2855</v>
      </c>
      <c r="D1070" s="7">
        <f t="shared" si="321"/>
        <v>2</v>
      </c>
      <c r="E1070" s="7">
        <f t="shared" si="322"/>
        <v>1</v>
      </c>
      <c r="F1070" s="7">
        <f t="shared" si="323"/>
        <v>0</v>
      </c>
      <c r="G1070" s="1">
        <f t="shared" si="324"/>
        <v>1105</v>
      </c>
      <c r="H1070" s="2">
        <f t="shared" si="325"/>
        <v>0.38704028021015763</v>
      </c>
      <c r="I1070" s="8"/>
      <c r="J1070" s="2">
        <f t="shared" si="307"/>
        <v>0.30157618213660248</v>
      </c>
      <c r="K1070" s="2">
        <f t="shared" si="308"/>
        <v>0.68861646234676011</v>
      </c>
      <c r="L1070" s="2">
        <f t="shared" si="309"/>
        <v>0</v>
      </c>
      <c r="M1070" s="2">
        <f t="shared" si="310"/>
        <v>9.8073555166373616E-3</v>
      </c>
      <c r="N1070" s="1">
        <v>861</v>
      </c>
      <c r="O1070" s="1">
        <v>1966</v>
      </c>
      <c r="Q1070" s="1">
        <v>27</v>
      </c>
      <c r="W1070" s="1">
        <v>1</v>
      </c>
      <c r="AG1070" t="str">
        <f t="shared" si="317"/>
        <v>Auburn</v>
      </c>
      <c r="AH1070" t="s">
        <v>1377</v>
      </c>
      <c r="AI1070">
        <v>1</v>
      </c>
      <c r="AK1070" s="99">
        <v>33</v>
      </c>
      <c r="AL1070" s="97">
        <v>15</v>
      </c>
      <c r="AM1070" s="97">
        <v>10</v>
      </c>
      <c r="AN1070" s="96">
        <v>2820</v>
      </c>
      <c r="AO1070" s="96">
        <f t="shared" si="319"/>
        <v>33015</v>
      </c>
      <c r="AP1070" t="s">
        <v>1274</v>
      </c>
      <c r="AQ1070">
        <f t="shared" si="318"/>
        <v>3302820</v>
      </c>
      <c r="AR1070" t="str">
        <f t="shared" si="326"/>
        <v>$array_town['Auburn']=2820;</v>
      </c>
    </row>
    <row r="1071" spans="1:44" hidden="1" outlineLevel="1" x14ac:dyDescent="0.2">
      <c r="A1071" t="s">
        <v>2010</v>
      </c>
      <c r="B1071" s="9" t="s">
        <v>889</v>
      </c>
      <c r="C1071" s="1">
        <f t="shared" si="316"/>
        <v>1990</v>
      </c>
      <c r="D1071" s="7">
        <f t="shared" si="321"/>
        <v>2</v>
      </c>
      <c r="E1071" s="7">
        <f t="shared" si="322"/>
        <v>1</v>
      </c>
      <c r="F1071" s="7">
        <f t="shared" si="323"/>
        <v>0</v>
      </c>
      <c r="G1071" s="1">
        <f t="shared" si="324"/>
        <v>548</v>
      </c>
      <c r="H1071" s="2">
        <f t="shared" si="325"/>
        <v>0.27537688442211056</v>
      </c>
      <c r="I1071" s="8"/>
      <c r="J1071" s="2">
        <f t="shared" si="307"/>
        <v>0.35125628140703519</v>
      </c>
      <c r="K1071" s="2">
        <f t="shared" si="308"/>
        <v>0.62663316582914574</v>
      </c>
      <c r="L1071" s="2">
        <f t="shared" si="309"/>
        <v>0</v>
      </c>
      <c r="M1071" s="2">
        <f t="shared" si="310"/>
        <v>2.2110552763819014E-2</v>
      </c>
      <c r="N1071" s="1">
        <v>699</v>
      </c>
      <c r="O1071" s="1">
        <v>1247</v>
      </c>
      <c r="Q1071" s="1">
        <v>43</v>
      </c>
      <c r="W1071" s="1">
        <v>1</v>
      </c>
      <c r="AG1071" t="str">
        <f t="shared" si="317"/>
        <v>Barnstead</v>
      </c>
      <c r="AH1071" t="s">
        <v>890</v>
      </c>
      <c r="AI1071">
        <v>1</v>
      </c>
      <c r="AK1071" s="99">
        <v>33</v>
      </c>
      <c r="AL1071" s="97">
        <v>1</v>
      </c>
      <c r="AM1071" s="97">
        <v>10</v>
      </c>
      <c r="AN1071" s="96">
        <v>3220</v>
      </c>
      <c r="AO1071" s="96">
        <f t="shared" si="319"/>
        <v>33001</v>
      </c>
      <c r="AP1071" t="s">
        <v>1274</v>
      </c>
      <c r="AQ1071">
        <f t="shared" si="318"/>
        <v>3303220</v>
      </c>
      <c r="AR1071" t="str">
        <f t="shared" si="326"/>
        <v>$array_town['Barnstead']=3220;</v>
      </c>
    </row>
    <row r="1072" spans="1:44" hidden="1" outlineLevel="1" x14ac:dyDescent="0.2">
      <c r="A1072" t="s">
        <v>1169</v>
      </c>
      <c r="B1072" s="9" t="s">
        <v>889</v>
      </c>
      <c r="C1072" s="1">
        <f t="shared" si="316"/>
        <v>4322</v>
      </c>
      <c r="D1072" s="7">
        <f t="shared" si="321"/>
        <v>2</v>
      </c>
      <c r="E1072" s="7">
        <f t="shared" si="322"/>
        <v>1</v>
      </c>
      <c r="F1072" s="7">
        <f t="shared" si="323"/>
        <v>0</v>
      </c>
      <c r="G1072" s="1">
        <f t="shared" si="324"/>
        <v>427</v>
      </c>
      <c r="H1072" s="2">
        <f t="shared" si="325"/>
        <v>9.8796853308653398E-2</v>
      </c>
      <c r="I1072" s="8"/>
      <c r="J1072" s="2">
        <f t="shared" si="307"/>
        <v>0.44053678852383155</v>
      </c>
      <c r="K1072" s="2">
        <f t="shared" si="308"/>
        <v>0.539333641832485</v>
      </c>
      <c r="L1072" s="2">
        <f t="shared" si="309"/>
        <v>0</v>
      </c>
      <c r="M1072" s="2">
        <f t="shared" si="310"/>
        <v>2.0129569643683398E-2</v>
      </c>
      <c r="N1072" s="1">
        <v>1904</v>
      </c>
      <c r="O1072" s="1">
        <v>2331</v>
      </c>
      <c r="Q1072" s="1">
        <v>85</v>
      </c>
      <c r="W1072" s="1">
        <v>2</v>
      </c>
      <c r="AG1072" t="str">
        <f t="shared" si="317"/>
        <v>Barrington</v>
      </c>
      <c r="AH1072" t="s">
        <v>1421</v>
      </c>
      <c r="AI1072">
        <v>1</v>
      </c>
      <c r="AK1072" s="99">
        <v>33</v>
      </c>
      <c r="AL1072" s="97">
        <v>17</v>
      </c>
      <c r="AM1072" s="97">
        <v>5</v>
      </c>
      <c r="AN1072" s="96">
        <v>3460</v>
      </c>
      <c r="AO1072" s="96">
        <f t="shared" si="319"/>
        <v>33017</v>
      </c>
      <c r="AP1072" t="s">
        <v>1274</v>
      </c>
      <c r="AQ1072">
        <f t="shared" si="318"/>
        <v>3303460</v>
      </c>
      <c r="AR1072" t="str">
        <f t="shared" si="326"/>
        <v>$array_town['Barrington']=3460;</v>
      </c>
    </row>
    <row r="1073" spans="1:44" hidden="1" outlineLevel="1" x14ac:dyDescent="0.2">
      <c r="A1073" t="s">
        <v>2011</v>
      </c>
      <c r="B1073" s="9" t="s">
        <v>889</v>
      </c>
      <c r="C1073" s="1">
        <f t="shared" si="316"/>
        <v>1704</v>
      </c>
      <c r="D1073" s="7">
        <f t="shared" si="321"/>
        <v>1</v>
      </c>
      <c r="E1073" s="7">
        <f t="shared" si="322"/>
        <v>2</v>
      </c>
      <c r="F1073" s="7">
        <f t="shared" si="323"/>
        <v>0</v>
      </c>
      <c r="G1073" s="1">
        <f t="shared" si="324"/>
        <v>135</v>
      </c>
      <c r="H1073" s="2">
        <f t="shared" si="325"/>
        <v>7.9225352112676062E-2</v>
      </c>
      <c r="I1073" s="8"/>
      <c r="J1073" s="2">
        <f t="shared" si="307"/>
        <v>0.534037558685446</v>
      </c>
      <c r="K1073" s="2">
        <f t="shared" si="308"/>
        <v>0.45481220657276994</v>
      </c>
      <c r="L1073" s="2">
        <f t="shared" si="309"/>
        <v>0</v>
      </c>
      <c r="M1073" s="2">
        <f t="shared" si="310"/>
        <v>1.115023474178406E-2</v>
      </c>
      <c r="N1073" s="1">
        <v>910</v>
      </c>
      <c r="O1073" s="1">
        <v>775</v>
      </c>
      <c r="Q1073" s="1">
        <v>19</v>
      </c>
      <c r="W1073" s="1">
        <v>0</v>
      </c>
      <c r="AG1073" t="str">
        <f t="shared" si="317"/>
        <v>Bartlett</v>
      </c>
      <c r="AH1073" t="s">
        <v>378</v>
      </c>
      <c r="AI1073">
        <v>1</v>
      </c>
      <c r="AK1073" s="99">
        <v>33</v>
      </c>
      <c r="AL1073" s="97">
        <v>3</v>
      </c>
      <c r="AM1073" s="97">
        <v>10</v>
      </c>
      <c r="AN1073" s="96">
        <v>3700</v>
      </c>
      <c r="AO1073" s="96">
        <f t="shared" si="319"/>
        <v>33003</v>
      </c>
      <c r="AP1073" t="s">
        <v>1274</v>
      </c>
      <c r="AQ1073">
        <f t="shared" si="318"/>
        <v>3303700</v>
      </c>
      <c r="AR1073" t="str">
        <f t="shared" si="326"/>
        <v>$array_town['Bartlett']=3700;</v>
      </c>
    </row>
    <row r="1074" spans="1:44" hidden="1" outlineLevel="1" x14ac:dyDescent="0.2">
      <c r="A1074" t="s">
        <v>1809</v>
      </c>
      <c r="B1074" s="9" t="s">
        <v>889</v>
      </c>
      <c r="C1074" s="1">
        <f t="shared" si="316"/>
        <v>464</v>
      </c>
      <c r="D1074" s="7">
        <f t="shared" si="321"/>
        <v>2</v>
      </c>
      <c r="E1074" s="7">
        <f t="shared" si="322"/>
        <v>1</v>
      </c>
      <c r="F1074" s="7">
        <f t="shared" si="323"/>
        <v>0</v>
      </c>
      <c r="G1074" s="1">
        <f t="shared" si="324"/>
        <v>42</v>
      </c>
      <c r="H1074" s="2">
        <f t="shared" si="325"/>
        <v>9.0517241379310345E-2</v>
      </c>
      <c r="I1074" s="8"/>
      <c r="J1074" s="2">
        <f t="shared" si="307"/>
        <v>0.44396551724137934</v>
      </c>
      <c r="K1074" s="2">
        <f t="shared" si="308"/>
        <v>0.53448275862068961</v>
      </c>
      <c r="L1074" s="2">
        <f t="shared" si="309"/>
        <v>0</v>
      </c>
      <c r="M1074" s="2">
        <f t="shared" si="310"/>
        <v>2.155172413793105E-2</v>
      </c>
      <c r="N1074" s="1">
        <v>206</v>
      </c>
      <c r="O1074" s="1">
        <v>248</v>
      </c>
      <c r="Q1074" s="1">
        <v>10</v>
      </c>
      <c r="W1074" s="1">
        <v>0</v>
      </c>
      <c r="AG1074" t="str">
        <f t="shared" si="317"/>
        <v>Bath</v>
      </c>
      <c r="AH1074" t="s">
        <v>794</v>
      </c>
      <c r="AI1074">
        <v>2</v>
      </c>
      <c r="AK1074" s="99">
        <v>33</v>
      </c>
      <c r="AL1074" s="97">
        <v>9</v>
      </c>
      <c r="AM1074" s="97">
        <v>15</v>
      </c>
      <c r="AN1074" s="96">
        <v>3940</v>
      </c>
      <c r="AO1074" s="96">
        <f t="shared" si="319"/>
        <v>33009</v>
      </c>
      <c r="AP1074" t="s">
        <v>1274</v>
      </c>
      <c r="AQ1074">
        <f t="shared" si="318"/>
        <v>3303940</v>
      </c>
      <c r="AR1074" t="str">
        <f t="shared" si="326"/>
        <v>$array_town['Bath']=3940;</v>
      </c>
    </row>
    <row r="1075" spans="1:44" hidden="1" outlineLevel="1" x14ac:dyDescent="0.2">
      <c r="A1075" t="s">
        <v>13</v>
      </c>
      <c r="B1075" s="9" t="s">
        <v>889</v>
      </c>
      <c r="C1075" s="1">
        <f t="shared" si="316"/>
        <v>10973</v>
      </c>
      <c r="D1075" s="7">
        <f t="shared" si="321"/>
        <v>2</v>
      </c>
      <c r="E1075" s="7">
        <f t="shared" si="322"/>
        <v>1</v>
      </c>
      <c r="F1075" s="7">
        <f t="shared" si="323"/>
        <v>0</v>
      </c>
      <c r="G1075" s="1">
        <f t="shared" si="324"/>
        <v>2740</v>
      </c>
      <c r="H1075" s="2">
        <f t="shared" si="325"/>
        <v>0.24970381846350131</v>
      </c>
      <c r="I1075" s="8"/>
      <c r="J1075" s="2">
        <f t="shared" si="307"/>
        <v>0.37136608037911234</v>
      </c>
      <c r="K1075" s="2">
        <f t="shared" si="308"/>
        <v>0.62106989884261365</v>
      </c>
      <c r="L1075" s="2">
        <f t="shared" si="309"/>
        <v>0</v>
      </c>
      <c r="M1075" s="2">
        <f t="shared" si="310"/>
        <v>7.5640207782740054E-3</v>
      </c>
      <c r="N1075" s="1">
        <v>4075</v>
      </c>
      <c r="O1075" s="1">
        <v>6815</v>
      </c>
      <c r="Q1075" s="1">
        <v>77</v>
      </c>
      <c r="W1075" s="1">
        <v>6</v>
      </c>
      <c r="AG1075" t="str">
        <f t="shared" si="317"/>
        <v>Bedford</v>
      </c>
      <c r="AH1075" t="s">
        <v>2341</v>
      </c>
      <c r="AI1075">
        <v>1</v>
      </c>
      <c r="AK1075" s="99">
        <v>33</v>
      </c>
      <c r="AL1075" s="97">
        <v>11</v>
      </c>
      <c r="AM1075" s="97">
        <v>15</v>
      </c>
      <c r="AN1075" s="96">
        <v>4500</v>
      </c>
      <c r="AO1075" s="96">
        <f t="shared" si="319"/>
        <v>33011</v>
      </c>
      <c r="AP1075" t="s">
        <v>1274</v>
      </c>
      <c r="AQ1075">
        <f t="shared" si="318"/>
        <v>3304500</v>
      </c>
      <c r="AR1075" t="str">
        <f t="shared" si="326"/>
        <v>$array_town['Bedford']=4500;</v>
      </c>
    </row>
    <row r="1076" spans="1:44" hidden="1" outlineLevel="1" x14ac:dyDescent="0.2">
      <c r="A1076" t="s">
        <v>626</v>
      </c>
      <c r="B1076" s="9" t="s">
        <v>889</v>
      </c>
      <c r="C1076" s="1">
        <f t="shared" si="316"/>
        <v>2710</v>
      </c>
      <c r="D1076" s="7">
        <f t="shared" si="321"/>
        <v>2</v>
      </c>
      <c r="E1076" s="7">
        <f t="shared" si="322"/>
        <v>1</v>
      </c>
      <c r="F1076" s="7">
        <f t="shared" si="323"/>
        <v>0</v>
      </c>
      <c r="G1076" s="1">
        <f t="shared" si="324"/>
        <v>960</v>
      </c>
      <c r="H1076" s="2">
        <f t="shared" si="325"/>
        <v>0.35424354243542433</v>
      </c>
      <c r="I1076" s="8"/>
      <c r="J1076" s="2">
        <f t="shared" si="307"/>
        <v>0.3166051660516605</v>
      </c>
      <c r="K1076" s="2">
        <f t="shared" si="308"/>
        <v>0.67084870848708489</v>
      </c>
      <c r="L1076" s="2">
        <f t="shared" si="309"/>
        <v>0</v>
      </c>
      <c r="M1076" s="2">
        <f t="shared" si="310"/>
        <v>1.2546125461254665E-2</v>
      </c>
      <c r="N1076" s="1">
        <v>858</v>
      </c>
      <c r="O1076" s="1">
        <v>1818</v>
      </c>
      <c r="Q1076" s="1">
        <v>34</v>
      </c>
      <c r="W1076" s="1">
        <v>0</v>
      </c>
      <c r="AG1076" t="str">
        <f t="shared" si="317"/>
        <v>Belmont</v>
      </c>
      <c r="AH1076" t="s">
        <v>890</v>
      </c>
      <c r="AI1076">
        <v>1</v>
      </c>
      <c r="AK1076" s="99">
        <v>33</v>
      </c>
      <c r="AL1076" s="97">
        <v>1</v>
      </c>
      <c r="AM1076" s="97">
        <v>15</v>
      </c>
      <c r="AN1076" s="96">
        <v>4740</v>
      </c>
      <c r="AO1076" s="96">
        <f t="shared" si="319"/>
        <v>33001</v>
      </c>
      <c r="AP1076" t="s">
        <v>1274</v>
      </c>
      <c r="AQ1076">
        <f t="shared" si="318"/>
        <v>3304740</v>
      </c>
      <c r="AR1076" t="str">
        <f t="shared" si="326"/>
        <v>$array_town['Belmont']=4740;</v>
      </c>
    </row>
    <row r="1077" spans="1:44" hidden="1" outlineLevel="1" x14ac:dyDescent="0.2">
      <c r="A1077" t="s">
        <v>310</v>
      </c>
      <c r="B1077" s="9" t="s">
        <v>889</v>
      </c>
      <c r="C1077" s="1">
        <f t="shared" si="316"/>
        <v>581</v>
      </c>
      <c r="D1077" s="7">
        <f t="shared" si="321"/>
        <v>2</v>
      </c>
      <c r="E1077" s="7">
        <f t="shared" si="322"/>
        <v>1</v>
      </c>
      <c r="F1077" s="7">
        <f t="shared" si="323"/>
        <v>0</v>
      </c>
      <c r="G1077" s="1">
        <f t="shared" si="324"/>
        <v>56</v>
      </c>
      <c r="H1077" s="2">
        <f t="shared" si="325"/>
        <v>9.6385542168674704E-2</v>
      </c>
      <c r="I1077" s="8"/>
      <c r="J1077" s="2">
        <f t="shared" ref="J1077:J1135" si="327">IF(C1077=0,"-",N1077/C1077)</f>
        <v>0.43717728055077454</v>
      </c>
      <c r="K1077" s="2">
        <f t="shared" ref="K1077:K1135" si="328">IF(C1077=0,"-",O1077/C1077)</f>
        <v>0.53356282271944921</v>
      </c>
      <c r="L1077" s="2">
        <f t="shared" ref="L1077:L1135" si="329">IF(C1077=0,"-",P1077/C1077)</f>
        <v>0</v>
      </c>
      <c r="M1077" s="2">
        <f t="shared" ref="M1077:M1135" si="330">IF(C1077=0,"-",(1-J1077-K1077-L1077))</f>
        <v>2.9259896729776247E-2</v>
      </c>
      <c r="N1077" s="1">
        <v>254</v>
      </c>
      <c r="O1077" s="1">
        <v>310</v>
      </c>
      <c r="Q1077" s="1">
        <v>16</v>
      </c>
      <c r="W1077" s="1">
        <v>1</v>
      </c>
      <c r="AG1077" t="str">
        <f t="shared" si="317"/>
        <v>Bennington</v>
      </c>
      <c r="AH1077" t="s">
        <v>2341</v>
      </c>
      <c r="AI1077">
        <v>2</v>
      </c>
      <c r="AK1077" s="99">
        <v>33</v>
      </c>
      <c r="AL1077" s="97">
        <v>11</v>
      </c>
      <c r="AM1077" s="97">
        <v>20</v>
      </c>
      <c r="AN1077" s="96">
        <v>4900</v>
      </c>
      <c r="AO1077" s="96">
        <f t="shared" si="319"/>
        <v>33011</v>
      </c>
      <c r="AP1077" t="s">
        <v>1274</v>
      </c>
      <c r="AQ1077">
        <f t="shared" si="318"/>
        <v>3304900</v>
      </c>
      <c r="AR1077" t="str">
        <f t="shared" si="326"/>
        <v>$array_town['Bennington']=4900;</v>
      </c>
    </row>
    <row r="1078" spans="1:44" hidden="1" outlineLevel="1" x14ac:dyDescent="0.2">
      <c r="A1078" t="s">
        <v>525</v>
      </c>
      <c r="B1078" s="9" t="s">
        <v>889</v>
      </c>
      <c r="C1078" s="1">
        <f t="shared" si="316"/>
        <v>161</v>
      </c>
      <c r="D1078" s="7">
        <f t="shared" si="321"/>
        <v>2</v>
      </c>
      <c r="E1078" s="7">
        <f t="shared" si="322"/>
        <v>1</v>
      </c>
      <c r="F1078" s="7">
        <f t="shared" si="323"/>
        <v>0</v>
      </c>
      <c r="G1078" s="1">
        <f t="shared" si="324"/>
        <v>36</v>
      </c>
      <c r="H1078" s="2">
        <f t="shared" si="325"/>
        <v>0.2236024844720497</v>
      </c>
      <c r="I1078" s="8"/>
      <c r="J1078" s="2">
        <f t="shared" si="327"/>
        <v>0.37888198757763975</v>
      </c>
      <c r="K1078" s="2">
        <f t="shared" si="328"/>
        <v>0.60248447204968947</v>
      </c>
      <c r="L1078" s="2">
        <f t="shared" si="329"/>
        <v>0</v>
      </c>
      <c r="M1078" s="2">
        <f t="shared" si="330"/>
        <v>1.8633540372670843E-2</v>
      </c>
      <c r="N1078" s="1">
        <v>61</v>
      </c>
      <c r="O1078" s="1">
        <v>97</v>
      </c>
      <c r="Q1078" s="1">
        <v>3</v>
      </c>
      <c r="W1078" s="1">
        <v>0</v>
      </c>
      <c r="AG1078" t="str">
        <f t="shared" si="317"/>
        <v>Benton</v>
      </c>
      <c r="AH1078" t="s">
        <v>794</v>
      </c>
      <c r="AI1078">
        <v>2</v>
      </c>
      <c r="AK1078" s="99">
        <v>33</v>
      </c>
      <c r="AL1078" s="97">
        <v>9</v>
      </c>
      <c r="AM1078" s="97">
        <v>20</v>
      </c>
      <c r="AN1078" s="96">
        <v>5060</v>
      </c>
      <c r="AO1078" s="96">
        <f t="shared" si="319"/>
        <v>33009</v>
      </c>
      <c r="AP1078" t="s">
        <v>1274</v>
      </c>
      <c r="AQ1078">
        <f t="shared" si="318"/>
        <v>3305060</v>
      </c>
      <c r="AR1078" t="str">
        <f t="shared" si="326"/>
        <v>$array_town['Benton']=5060;</v>
      </c>
    </row>
    <row r="1079" spans="1:44" hidden="1" outlineLevel="1" x14ac:dyDescent="0.2">
      <c r="A1079" t="s">
        <v>225</v>
      </c>
      <c r="B1079" s="9" t="s">
        <v>889</v>
      </c>
      <c r="C1079" s="1">
        <f t="shared" si="316"/>
        <v>2846</v>
      </c>
      <c r="D1079" s="7">
        <f t="shared" si="321"/>
        <v>2</v>
      </c>
      <c r="E1079" s="7">
        <f t="shared" si="322"/>
        <v>1</v>
      </c>
      <c r="F1079" s="7">
        <f t="shared" si="323"/>
        <v>0</v>
      </c>
      <c r="G1079" s="1">
        <f t="shared" si="324"/>
        <v>60</v>
      </c>
      <c r="H1079" s="2">
        <f t="shared" si="325"/>
        <v>2.1082220660576249E-2</v>
      </c>
      <c r="I1079" s="8"/>
      <c r="J1079" s="2">
        <f t="shared" si="327"/>
        <v>0.47786366830639493</v>
      </c>
      <c r="K1079" s="2">
        <f t="shared" si="328"/>
        <v>0.49894588896697117</v>
      </c>
      <c r="L1079" s="2">
        <f t="shared" si="329"/>
        <v>0</v>
      </c>
      <c r="M1079" s="2">
        <f t="shared" si="330"/>
        <v>2.3190442726633897E-2</v>
      </c>
      <c r="N1079" s="1">
        <v>1360</v>
      </c>
      <c r="O1079" s="1">
        <v>1420</v>
      </c>
      <c r="Q1079" s="1">
        <v>66</v>
      </c>
      <c r="W1079" s="1">
        <v>0</v>
      </c>
      <c r="AG1079" t="str">
        <f t="shared" si="317"/>
        <v>Berlin</v>
      </c>
      <c r="AH1079" t="s">
        <v>793</v>
      </c>
      <c r="AI1079">
        <v>2</v>
      </c>
      <c r="AK1079" s="99">
        <v>33</v>
      </c>
      <c r="AL1079" s="97">
        <v>7</v>
      </c>
      <c r="AM1079" s="97">
        <v>20</v>
      </c>
      <c r="AN1079" s="96">
        <v>5140</v>
      </c>
      <c r="AO1079" s="96">
        <f t="shared" si="319"/>
        <v>33007</v>
      </c>
      <c r="AP1079" t="s">
        <v>931</v>
      </c>
      <c r="AQ1079">
        <f t="shared" si="318"/>
        <v>3305140</v>
      </c>
      <c r="AR1079" t="str">
        <f t="shared" si="326"/>
        <v>$array_town['Berlin']=5140;</v>
      </c>
    </row>
    <row r="1080" spans="1:44" hidden="1" outlineLevel="1" x14ac:dyDescent="0.2">
      <c r="A1080" s="9" t="s">
        <v>2192</v>
      </c>
      <c r="B1080" s="9" t="s">
        <v>889</v>
      </c>
      <c r="C1080" s="1">
        <f t="shared" si="316"/>
        <v>1211</v>
      </c>
      <c r="D1080" s="7">
        <f t="shared" si="321"/>
        <v>1</v>
      </c>
      <c r="E1080" s="7">
        <f t="shared" si="322"/>
        <v>2</v>
      </c>
      <c r="F1080" s="7">
        <f t="shared" si="323"/>
        <v>0</v>
      </c>
      <c r="G1080" s="1">
        <f t="shared" si="324"/>
        <v>200</v>
      </c>
      <c r="H1080" s="2">
        <f t="shared" si="325"/>
        <v>0.16515276630883569</v>
      </c>
      <c r="I1080" s="8"/>
      <c r="J1080" s="2">
        <f t="shared" si="327"/>
        <v>0.57473162675474809</v>
      </c>
      <c r="K1080" s="2">
        <f t="shared" si="328"/>
        <v>0.40957886044591246</v>
      </c>
      <c r="L1080" s="2">
        <f t="shared" si="329"/>
        <v>0</v>
      </c>
      <c r="M1080" s="2">
        <f t="shared" si="330"/>
        <v>1.5689512799339445E-2</v>
      </c>
      <c r="N1080" s="1">
        <v>696</v>
      </c>
      <c r="O1080" s="1">
        <v>496</v>
      </c>
      <c r="Q1080" s="1">
        <v>19</v>
      </c>
      <c r="W1080" s="1">
        <v>0</v>
      </c>
      <c r="AG1080" t="str">
        <f t="shared" si="317"/>
        <v>Bethlehem</v>
      </c>
      <c r="AH1080" t="s">
        <v>794</v>
      </c>
      <c r="AI1080">
        <v>2</v>
      </c>
      <c r="AK1080" s="99">
        <v>33</v>
      </c>
      <c r="AL1080" s="97">
        <v>9</v>
      </c>
      <c r="AM1080" s="97">
        <v>25</v>
      </c>
      <c r="AN1080" s="96">
        <v>5460</v>
      </c>
      <c r="AO1080" s="96">
        <f t="shared" si="319"/>
        <v>33009</v>
      </c>
      <c r="AP1080" t="s">
        <v>1274</v>
      </c>
      <c r="AQ1080">
        <f t="shared" si="318"/>
        <v>3305460</v>
      </c>
      <c r="AR1080" t="str">
        <f t="shared" si="326"/>
        <v>$array_town['Bethlehem']=5460;</v>
      </c>
    </row>
    <row r="1081" spans="1:44" hidden="1" outlineLevel="1" x14ac:dyDescent="0.2">
      <c r="A1081" t="s">
        <v>2193</v>
      </c>
      <c r="B1081" s="9" t="s">
        <v>889</v>
      </c>
      <c r="C1081" s="1">
        <f t="shared" si="316"/>
        <v>1328</v>
      </c>
      <c r="D1081" s="7">
        <f t="shared" si="321"/>
        <v>2</v>
      </c>
      <c r="E1081" s="7">
        <f t="shared" si="322"/>
        <v>1</v>
      </c>
      <c r="F1081" s="7">
        <f t="shared" si="323"/>
        <v>0</v>
      </c>
      <c r="G1081" s="1">
        <f t="shared" si="324"/>
        <v>213</v>
      </c>
      <c r="H1081" s="2">
        <f t="shared" si="325"/>
        <v>0.16039156626506024</v>
      </c>
      <c r="I1081" s="8"/>
      <c r="J1081" s="2">
        <f t="shared" si="327"/>
        <v>0.40587349397590361</v>
      </c>
      <c r="K1081" s="2">
        <f t="shared" si="328"/>
        <v>0.5662650602409639</v>
      </c>
      <c r="L1081" s="2">
        <f t="shared" si="329"/>
        <v>0</v>
      </c>
      <c r="M1081" s="2">
        <f t="shared" si="330"/>
        <v>2.7861445783132432E-2</v>
      </c>
      <c r="N1081" s="1">
        <v>539</v>
      </c>
      <c r="O1081" s="1">
        <v>752</v>
      </c>
      <c r="Q1081" s="1">
        <v>35</v>
      </c>
      <c r="W1081" s="1">
        <v>2</v>
      </c>
      <c r="AG1081" t="str">
        <f t="shared" si="317"/>
        <v>Boscawen</v>
      </c>
      <c r="AH1081" t="s">
        <v>363</v>
      </c>
      <c r="AI1081">
        <v>2</v>
      </c>
      <c r="AK1081" s="99">
        <v>33</v>
      </c>
      <c r="AL1081" s="97">
        <v>13</v>
      </c>
      <c r="AM1081" s="97">
        <v>15</v>
      </c>
      <c r="AN1081" s="96">
        <v>6260</v>
      </c>
      <c r="AO1081" s="96">
        <f t="shared" si="319"/>
        <v>33013</v>
      </c>
      <c r="AP1081" t="s">
        <v>1274</v>
      </c>
      <c r="AQ1081">
        <f t="shared" si="318"/>
        <v>3306260</v>
      </c>
      <c r="AR1081" t="str">
        <f t="shared" si="326"/>
        <v>$array_town['Boscawen']=6260;</v>
      </c>
    </row>
    <row r="1082" spans="1:44" hidden="1" outlineLevel="1" x14ac:dyDescent="0.2">
      <c r="A1082" t="s">
        <v>2547</v>
      </c>
      <c r="B1082" s="9" t="s">
        <v>889</v>
      </c>
      <c r="C1082" s="1">
        <f t="shared" si="316"/>
        <v>4253</v>
      </c>
      <c r="D1082" s="7">
        <f t="shared" si="321"/>
        <v>2</v>
      </c>
      <c r="E1082" s="7">
        <f t="shared" si="322"/>
        <v>1</v>
      </c>
      <c r="F1082" s="7">
        <f t="shared" si="323"/>
        <v>0</v>
      </c>
      <c r="G1082" s="1">
        <f t="shared" si="324"/>
        <v>130</v>
      </c>
      <c r="H1082" s="2">
        <f t="shared" si="325"/>
        <v>3.056665882906184E-2</v>
      </c>
      <c r="I1082" s="8"/>
      <c r="J1082" s="2">
        <f t="shared" si="327"/>
        <v>0.48083705619562661</v>
      </c>
      <c r="K1082" s="2">
        <f t="shared" si="328"/>
        <v>0.51140371502468851</v>
      </c>
      <c r="L1082" s="2">
        <f t="shared" si="329"/>
        <v>0</v>
      </c>
      <c r="M1082" s="2">
        <f t="shared" si="330"/>
        <v>7.7592287796849346E-3</v>
      </c>
      <c r="N1082" s="1">
        <v>2045</v>
      </c>
      <c r="O1082" s="1">
        <v>2175</v>
      </c>
      <c r="Q1082" s="1">
        <v>30</v>
      </c>
      <c r="W1082" s="1">
        <v>3</v>
      </c>
      <c r="AG1082" t="str">
        <f t="shared" si="317"/>
        <v>Bow</v>
      </c>
      <c r="AH1082" t="s">
        <v>363</v>
      </c>
      <c r="AI1082">
        <v>2</v>
      </c>
      <c r="AK1082" s="99">
        <v>33</v>
      </c>
      <c r="AL1082" s="97">
        <v>13</v>
      </c>
      <c r="AM1082" s="97">
        <v>20</v>
      </c>
      <c r="AN1082" s="96">
        <v>6500</v>
      </c>
      <c r="AO1082" s="96">
        <f t="shared" si="319"/>
        <v>33013</v>
      </c>
      <c r="AP1082" t="s">
        <v>1274</v>
      </c>
      <c r="AQ1082">
        <f t="shared" si="318"/>
        <v>3306500</v>
      </c>
      <c r="AR1082" t="str">
        <f t="shared" si="326"/>
        <v>$array_town['Bow']=6500;</v>
      </c>
    </row>
    <row r="1083" spans="1:44" hidden="1" outlineLevel="1" x14ac:dyDescent="0.2">
      <c r="A1083" t="s">
        <v>2514</v>
      </c>
      <c r="B1083" s="9" t="s">
        <v>889</v>
      </c>
      <c r="C1083" s="1">
        <f t="shared" si="316"/>
        <v>784</v>
      </c>
      <c r="D1083" s="7">
        <f t="shared" si="321"/>
        <v>2</v>
      </c>
      <c r="E1083" s="7">
        <f t="shared" si="322"/>
        <v>1</v>
      </c>
      <c r="F1083" s="7">
        <f t="shared" si="323"/>
        <v>0</v>
      </c>
      <c r="G1083" s="1">
        <f t="shared" si="324"/>
        <v>62</v>
      </c>
      <c r="H1083" s="2">
        <f t="shared" si="325"/>
        <v>7.9081632653061229E-2</v>
      </c>
      <c r="I1083" s="8"/>
      <c r="J1083" s="2">
        <f t="shared" si="327"/>
        <v>0.45535714285714285</v>
      </c>
      <c r="K1083" s="2">
        <f t="shared" si="328"/>
        <v>0.53443877551020413</v>
      </c>
      <c r="L1083" s="2">
        <f t="shared" si="329"/>
        <v>0</v>
      </c>
      <c r="M1083" s="2">
        <f t="shared" si="330"/>
        <v>1.0204081632653073E-2</v>
      </c>
      <c r="N1083" s="1">
        <v>357</v>
      </c>
      <c r="O1083" s="1">
        <v>419</v>
      </c>
      <c r="Q1083" s="1">
        <v>7</v>
      </c>
      <c r="W1083" s="1">
        <v>1</v>
      </c>
      <c r="AG1083" t="str">
        <f t="shared" si="317"/>
        <v>Bradford</v>
      </c>
      <c r="AH1083" t="s">
        <v>363</v>
      </c>
      <c r="AI1083">
        <v>2</v>
      </c>
      <c r="AK1083" s="99">
        <v>33</v>
      </c>
      <c r="AL1083" s="97">
        <v>13</v>
      </c>
      <c r="AM1083" s="97">
        <v>25</v>
      </c>
      <c r="AN1083" s="96">
        <v>6980</v>
      </c>
      <c r="AO1083" s="96">
        <f t="shared" si="319"/>
        <v>33013</v>
      </c>
      <c r="AP1083" t="s">
        <v>1274</v>
      </c>
      <c r="AQ1083">
        <f t="shared" si="318"/>
        <v>3306980</v>
      </c>
      <c r="AR1083" t="str">
        <f t="shared" si="326"/>
        <v>$array_town['Bradford']=6980;</v>
      </c>
    </row>
    <row r="1084" spans="1:44" hidden="1" outlineLevel="1" x14ac:dyDescent="0.2">
      <c r="A1084" t="s">
        <v>2009</v>
      </c>
      <c r="B1084" s="9" t="s">
        <v>889</v>
      </c>
      <c r="C1084" s="1">
        <f t="shared" si="316"/>
        <v>2130</v>
      </c>
      <c r="D1084" s="7">
        <f t="shared" si="321"/>
        <v>2</v>
      </c>
      <c r="E1084" s="7">
        <f t="shared" si="322"/>
        <v>1</v>
      </c>
      <c r="F1084" s="7">
        <f t="shared" si="323"/>
        <v>0</v>
      </c>
      <c r="G1084" s="1">
        <f t="shared" si="324"/>
        <v>337</v>
      </c>
      <c r="H1084" s="2">
        <f t="shared" si="325"/>
        <v>0.15821596244131456</v>
      </c>
      <c r="I1084" s="8"/>
      <c r="J1084" s="2">
        <f t="shared" si="327"/>
        <v>0.41502347417840374</v>
      </c>
      <c r="K1084" s="2">
        <f t="shared" si="328"/>
        <v>0.57323943661971832</v>
      </c>
      <c r="L1084" s="2">
        <f t="shared" si="329"/>
        <v>0</v>
      </c>
      <c r="M1084" s="2">
        <f t="shared" si="330"/>
        <v>1.1737089201877882E-2</v>
      </c>
      <c r="N1084" s="1">
        <v>884</v>
      </c>
      <c r="O1084" s="1">
        <v>1221</v>
      </c>
      <c r="Q1084" s="1">
        <v>24</v>
      </c>
      <c r="W1084" s="1">
        <v>1</v>
      </c>
      <c r="AG1084" t="str">
        <f t="shared" si="317"/>
        <v>Brentwood</v>
      </c>
      <c r="AH1084" t="s">
        <v>1377</v>
      </c>
      <c r="AI1084">
        <v>1</v>
      </c>
      <c r="AK1084" s="99">
        <v>33</v>
      </c>
      <c r="AL1084" s="97">
        <v>15</v>
      </c>
      <c r="AM1084" s="97">
        <v>15</v>
      </c>
      <c r="AN1084" s="96">
        <v>7220</v>
      </c>
      <c r="AO1084" s="96">
        <f t="shared" si="319"/>
        <v>33015</v>
      </c>
      <c r="AP1084" t="s">
        <v>1274</v>
      </c>
      <c r="AQ1084">
        <f t="shared" si="318"/>
        <v>3307220</v>
      </c>
      <c r="AR1084" t="str">
        <f t="shared" si="326"/>
        <v>$array_town['Brentwood']=7220;</v>
      </c>
    </row>
    <row r="1085" spans="1:44" hidden="1" outlineLevel="1" x14ac:dyDescent="0.2">
      <c r="A1085" t="s">
        <v>2028</v>
      </c>
      <c r="B1085" s="9" t="s">
        <v>889</v>
      </c>
      <c r="C1085" s="1">
        <f t="shared" si="316"/>
        <v>604</v>
      </c>
      <c r="D1085" s="7">
        <f t="shared" si="321"/>
        <v>2</v>
      </c>
      <c r="E1085" s="7">
        <f t="shared" si="322"/>
        <v>1</v>
      </c>
      <c r="F1085" s="7">
        <f t="shared" si="323"/>
        <v>0</v>
      </c>
      <c r="G1085" s="1">
        <f t="shared" si="324"/>
        <v>133</v>
      </c>
      <c r="H1085" s="2">
        <f t="shared" si="325"/>
        <v>0.22019867549668873</v>
      </c>
      <c r="I1085" s="8"/>
      <c r="J1085" s="2">
        <f t="shared" si="327"/>
        <v>0.38741721854304634</v>
      </c>
      <c r="K1085" s="2">
        <f t="shared" si="328"/>
        <v>0.60761589403973515</v>
      </c>
      <c r="L1085" s="2">
        <f t="shared" si="329"/>
        <v>0</v>
      </c>
      <c r="M1085" s="2">
        <f t="shared" si="330"/>
        <v>4.9668874172185129E-3</v>
      </c>
      <c r="N1085" s="1">
        <v>234</v>
      </c>
      <c r="O1085" s="1">
        <v>367</v>
      </c>
      <c r="Q1085" s="1">
        <v>3</v>
      </c>
      <c r="W1085" s="1">
        <v>0</v>
      </c>
      <c r="AG1085" t="str">
        <f t="shared" si="317"/>
        <v>Bridgewater</v>
      </c>
      <c r="AH1085" t="s">
        <v>794</v>
      </c>
      <c r="AI1085">
        <v>2</v>
      </c>
      <c r="AK1085" s="99">
        <v>33</v>
      </c>
      <c r="AL1085" s="97">
        <v>9</v>
      </c>
      <c r="AM1085" s="97">
        <v>30</v>
      </c>
      <c r="AN1085" s="96">
        <v>7540</v>
      </c>
      <c r="AO1085" s="96">
        <f t="shared" si="319"/>
        <v>33009</v>
      </c>
      <c r="AP1085" t="s">
        <v>1274</v>
      </c>
      <c r="AQ1085">
        <f t="shared" si="318"/>
        <v>3307540</v>
      </c>
      <c r="AR1085" t="str">
        <f t="shared" si="326"/>
        <v>$array_town['Bridgewater']=7540;</v>
      </c>
    </row>
    <row r="1086" spans="1:44" hidden="1" outlineLevel="1" x14ac:dyDescent="0.2">
      <c r="A1086" t="s">
        <v>1827</v>
      </c>
      <c r="B1086" s="9" t="s">
        <v>889</v>
      </c>
      <c r="C1086" s="1">
        <f t="shared" si="316"/>
        <v>1272</v>
      </c>
      <c r="D1086" s="7">
        <f t="shared" si="321"/>
        <v>2</v>
      </c>
      <c r="E1086" s="7">
        <f t="shared" si="322"/>
        <v>1</v>
      </c>
      <c r="F1086" s="7">
        <f t="shared" si="323"/>
        <v>0</v>
      </c>
      <c r="G1086" s="1">
        <f t="shared" si="324"/>
        <v>303</v>
      </c>
      <c r="H1086" s="2">
        <f t="shared" si="325"/>
        <v>0.23820754716981132</v>
      </c>
      <c r="I1086" s="8"/>
      <c r="J1086" s="2">
        <f t="shared" si="327"/>
        <v>0.37342767295597484</v>
      </c>
      <c r="K1086" s="2">
        <f t="shared" si="328"/>
        <v>0.61163522012578619</v>
      </c>
      <c r="L1086" s="2">
        <f t="shared" si="329"/>
        <v>0</v>
      </c>
      <c r="M1086" s="2">
        <f t="shared" si="330"/>
        <v>1.4937106918238907E-2</v>
      </c>
      <c r="N1086" s="1">
        <v>475</v>
      </c>
      <c r="O1086" s="1">
        <v>778</v>
      </c>
      <c r="Q1086" s="1">
        <v>19</v>
      </c>
      <c r="W1086" s="1">
        <v>0</v>
      </c>
      <c r="AG1086" t="str">
        <f t="shared" si="317"/>
        <v>Bristol</v>
      </c>
      <c r="AH1086" t="s">
        <v>794</v>
      </c>
      <c r="AI1086">
        <v>2</v>
      </c>
      <c r="AK1086" s="99">
        <v>33</v>
      </c>
      <c r="AL1086" s="97">
        <v>9</v>
      </c>
      <c r="AM1086" s="97">
        <v>35</v>
      </c>
      <c r="AN1086" s="96">
        <v>7700</v>
      </c>
      <c r="AO1086" s="96">
        <f t="shared" si="319"/>
        <v>33009</v>
      </c>
      <c r="AP1086" t="s">
        <v>1274</v>
      </c>
      <c r="AQ1086">
        <f t="shared" si="318"/>
        <v>3307700</v>
      </c>
      <c r="AR1086" t="str">
        <f t="shared" si="326"/>
        <v>$array_town['Bristol']=7700;</v>
      </c>
    </row>
    <row r="1087" spans="1:44" hidden="1" outlineLevel="1" x14ac:dyDescent="0.2">
      <c r="A1087" t="s">
        <v>1317</v>
      </c>
      <c r="B1087" s="9" t="s">
        <v>889</v>
      </c>
      <c r="C1087" s="1">
        <f t="shared" si="316"/>
        <v>387</v>
      </c>
      <c r="D1087" s="7">
        <f t="shared" si="321"/>
        <v>2</v>
      </c>
      <c r="E1087" s="7">
        <f t="shared" si="322"/>
        <v>1</v>
      </c>
      <c r="F1087" s="7">
        <f t="shared" si="323"/>
        <v>0</v>
      </c>
      <c r="G1087" s="1">
        <f t="shared" si="324"/>
        <v>122</v>
      </c>
      <c r="H1087" s="2">
        <f t="shared" si="325"/>
        <v>0.3152454780361757</v>
      </c>
      <c r="I1087" s="8"/>
      <c r="J1087" s="2">
        <f t="shared" si="327"/>
        <v>0.33333333333333331</v>
      </c>
      <c r="K1087" s="2">
        <f t="shared" si="328"/>
        <v>0.64857881136950901</v>
      </c>
      <c r="L1087" s="2">
        <f t="shared" si="329"/>
        <v>0</v>
      </c>
      <c r="M1087" s="2">
        <f t="shared" si="330"/>
        <v>1.8087855297157729E-2</v>
      </c>
      <c r="N1087" s="1">
        <v>129</v>
      </c>
      <c r="O1087" s="1">
        <v>251</v>
      </c>
      <c r="Q1087" s="1">
        <v>7</v>
      </c>
      <c r="W1087" s="1">
        <v>0</v>
      </c>
      <c r="AG1087" t="str">
        <f t="shared" si="317"/>
        <v>Brookfield</v>
      </c>
      <c r="AH1087" t="s">
        <v>378</v>
      </c>
      <c r="AI1087">
        <v>1</v>
      </c>
      <c r="AK1087" s="99">
        <v>33</v>
      </c>
      <c r="AL1087" s="97">
        <v>3</v>
      </c>
      <c r="AM1087" s="97">
        <v>15</v>
      </c>
      <c r="AN1087" s="96">
        <v>7940</v>
      </c>
      <c r="AO1087" s="96">
        <f t="shared" si="319"/>
        <v>33003</v>
      </c>
      <c r="AP1087" t="s">
        <v>1274</v>
      </c>
      <c r="AQ1087">
        <f t="shared" si="318"/>
        <v>3307940</v>
      </c>
      <c r="AR1087" t="str">
        <f t="shared" si="326"/>
        <v>$array_town['Brookfield']=7940;</v>
      </c>
    </row>
    <row r="1088" spans="1:44" hidden="1" outlineLevel="1" x14ac:dyDescent="0.2">
      <c r="A1088" t="s">
        <v>1923</v>
      </c>
      <c r="B1088" s="9" t="s">
        <v>889</v>
      </c>
      <c r="C1088" s="1">
        <f t="shared" si="316"/>
        <v>2613</v>
      </c>
      <c r="D1088" s="7">
        <f t="shared" si="321"/>
        <v>2</v>
      </c>
      <c r="E1088" s="7">
        <f t="shared" si="322"/>
        <v>1</v>
      </c>
      <c r="F1088" s="7">
        <f t="shared" si="323"/>
        <v>0</v>
      </c>
      <c r="G1088" s="1">
        <f t="shared" si="324"/>
        <v>399</v>
      </c>
      <c r="H1088" s="2">
        <f t="shared" si="325"/>
        <v>0.15269804822043628</v>
      </c>
      <c r="I1088" s="8"/>
      <c r="J1088" s="2">
        <f t="shared" si="327"/>
        <v>0.41408342900880213</v>
      </c>
      <c r="K1088" s="2">
        <f t="shared" si="328"/>
        <v>0.56678147722923844</v>
      </c>
      <c r="L1088" s="2">
        <f t="shared" si="329"/>
        <v>0</v>
      </c>
      <c r="M1088" s="2">
        <f t="shared" si="330"/>
        <v>1.9135093761959432E-2</v>
      </c>
      <c r="N1088" s="1">
        <v>1082</v>
      </c>
      <c r="O1088" s="1">
        <v>1481</v>
      </c>
      <c r="Q1088" s="1">
        <v>48</v>
      </c>
      <c r="W1088" s="1">
        <v>2</v>
      </c>
      <c r="AG1088" t="str">
        <f t="shared" si="317"/>
        <v>Brookline</v>
      </c>
      <c r="AH1088" t="s">
        <v>2341</v>
      </c>
      <c r="AI1088">
        <v>2</v>
      </c>
      <c r="AK1088" s="99">
        <v>33</v>
      </c>
      <c r="AL1088" s="97">
        <v>11</v>
      </c>
      <c r="AM1088" s="97">
        <v>25</v>
      </c>
      <c r="AN1088" s="96">
        <v>8100</v>
      </c>
      <c r="AO1088" s="96">
        <f t="shared" si="319"/>
        <v>33011</v>
      </c>
      <c r="AP1088" t="s">
        <v>1274</v>
      </c>
      <c r="AQ1088">
        <f t="shared" si="318"/>
        <v>3308100</v>
      </c>
      <c r="AR1088" t="str">
        <f t="shared" si="326"/>
        <v>$array_town['Brookline']=8100;</v>
      </c>
    </row>
    <row r="1089" spans="1:44" hidden="1" outlineLevel="1" x14ac:dyDescent="0.2">
      <c r="A1089" t="s">
        <v>1014</v>
      </c>
      <c r="B1089" s="9" t="s">
        <v>889</v>
      </c>
      <c r="C1089" s="1">
        <f>SUM(N1089:AE1089)</f>
        <v>2</v>
      </c>
      <c r="D1089" s="7">
        <f t="shared" si="321"/>
        <v>2</v>
      </c>
      <c r="E1089" s="7">
        <f t="shared" si="322"/>
        <v>1</v>
      </c>
      <c r="F1089" s="7">
        <f t="shared" si="323"/>
        <v>0</v>
      </c>
      <c r="G1089" s="1">
        <f>MAX(N1089:P1089)-LARGE(N1089:P1089,2)</f>
        <v>2</v>
      </c>
      <c r="H1089" s="2">
        <f>G1089/C1089</f>
        <v>1</v>
      </c>
      <c r="I1089" s="8"/>
      <c r="J1089" s="2">
        <f>IF(C1089=0,"-",N1089/C1089)</f>
        <v>0</v>
      </c>
      <c r="K1089" s="2">
        <f>IF(C1089=0,"-",O1089/C1089)</f>
        <v>1</v>
      </c>
      <c r="L1089" s="2">
        <f>IF(C1089=0,"-",P1089/C1089)</f>
        <v>0</v>
      </c>
      <c r="M1089" s="2">
        <f>IF(C1089=0,"-",(1-J1089-K1089-L1089))</f>
        <v>0</v>
      </c>
      <c r="N1089" s="1">
        <v>0</v>
      </c>
      <c r="O1089" s="1">
        <v>2</v>
      </c>
      <c r="Q1089" s="1">
        <v>0</v>
      </c>
      <c r="W1089" s="1">
        <v>0</v>
      </c>
      <c r="AG1089" t="str">
        <f t="shared" si="317"/>
        <v>Cambridge</v>
      </c>
      <c r="AH1089" t="s">
        <v>793</v>
      </c>
      <c r="AI1089">
        <v>2</v>
      </c>
      <c r="AK1089" s="99">
        <v>33</v>
      </c>
      <c r="AL1089" s="97">
        <v>7</v>
      </c>
      <c r="AM1089" s="97">
        <v>25</v>
      </c>
      <c r="AN1089" s="96">
        <v>8420</v>
      </c>
      <c r="AO1089" s="96">
        <f t="shared" si="319"/>
        <v>33007</v>
      </c>
      <c r="AP1089" t="s">
        <v>287</v>
      </c>
      <c r="AQ1089">
        <f t="shared" si="318"/>
        <v>3308420</v>
      </c>
      <c r="AR1089" t="str">
        <f t="shared" si="326"/>
        <v>$array_town['Cambridge']=8420;</v>
      </c>
    </row>
    <row r="1090" spans="1:44" hidden="1" outlineLevel="1" x14ac:dyDescent="0.2">
      <c r="A1090" t="s">
        <v>997</v>
      </c>
      <c r="B1090" s="9" t="s">
        <v>889</v>
      </c>
      <c r="C1090" s="1">
        <f t="shared" si="316"/>
        <v>1571</v>
      </c>
      <c r="D1090" s="7">
        <f t="shared" si="321"/>
        <v>2</v>
      </c>
      <c r="E1090" s="7">
        <f t="shared" si="322"/>
        <v>1</v>
      </c>
      <c r="F1090" s="7">
        <f t="shared" si="323"/>
        <v>0</v>
      </c>
      <c r="G1090" s="1">
        <f t="shared" si="324"/>
        <v>41</v>
      </c>
      <c r="H1090" s="2">
        <f t="shared" si="325"/>
        <v>2.6098026734563972E-2</v>
      </c>
      <c r="I1090" s="8"/>
      <c r="J1090" s="2">
        <f t="shared" si="327"/>
        <v>0.4767663908338638</v>
      </c>
      <c r="K1090" s="2">
        <f t="shared" si="328"/>
        <v>0.5028644175684277</v>
      </c>
      <c r="L1090" s="2">
        <f t="shared" si="329"/>
        <v>0</v>
      </c>
      <c r="M1090" s="2">
        <f t="shared" si="330"/>
        <v>2.0369191597708558E-2</v>
      </c>
      <c r="N1090" s="1">
        <v>749</v>
      </c>
      <c r="O1090" s="1">
        <v>790</v>
      </c>
      <c r="Q1090" s="1">
        <v>32</v>
      </c>
      <c r="W1090" s="1">
        <v>0</v>
      </c>
      <c r="AG1090" t="str">
        <f t="shared" si="317"/>
        <v>Campton</v>
      </c>
      <c r="AH1090" t="s">
        <v>794</v>
      </c>
      <c r="AI1090">
        <v>1</v>
      </c>
      <c r="AK1090" s="99">
        <v>33</v>
      </c>
      <c r="AL1090" s="97">
        <v>9</v>
      </c>
      <c r="AM1090" s="97">
        <v>40</v>
      </c>
      <c r="AN1090" s="96">
        <v>8660</v>
      </c>
      <c r="AO1090" s="96">
        <f t="shared" si="319"/>
        <v>33009</v>
      </c>
      <c r="AP1090" t="s">
        <v>1274</v>
      </c>
      <c r="AQ1090">
        <f t="shared" si="318"/>
        <v>3308660</v>
      </c>
      <c r="AR1090" t="str">
        <f t="shared" si="326"/>
        <v>$array_town['Campton']=8660;</v>
      </c>
    </row>
    <row r="1091" spans="1:44" hidden="1" outlineLevel="1" x14ac:dyDescent="0.2">
      <c r="A1091" t="s">
        <v>1015</v>
      </c>
      <c r="B1091" s="9" t="s">
        <v>889</v>
      </c>
      <c r="C1091" s="1">
        <f t="shared" si="316"/>
        <v>1438</v>
      </c>
      <c r="D1091" s="7">
        <f t="shared" si="321"/>
        <v>1</v>
      </c>
      <c r="E1091" s="7">
        <f t="shared" si="322"/>
        <v>2</v>
      </c>
      <c r="F1091" s="7">
        <f t="shared" si="323"/>
        <v>0</v>
      </c>
      <c r="G1091" s="1">
        <f t="shared" si="324"/>
        <v>25</v>
      </c>
      <c r="H1091" s="2">
        <f t="shared" si="325"/>
        <v>1.7385257301808066E-2</v>
      </c>
      <c r="I1091" s="8"/>
      <c r="J1091" s="2">
        <f t="shared" si="327"/>
        <v>0.50347705146036159</v>
      </c>
      <c r="K1091" s="2">
        <f t="shared" si="328"/>
        <v>0.48609179415855353</v>
      </c>
      <c r="L1091" s="2">
        <f t="shared" si="329"/>
        <v>0</v>
      </c>
      <c r="M1091" s="2">
        <f t="shared" si="330"/>
        <v>1.0431154381084884E-2</v>
      </c>
      <c r="N1091" s="1">
        <v>724</v>
      </c>
      <c r="O1091" s="1">
        <v>699</v>
      </c>
      <c r="Q1091" s="1">
        <v>15</v>
      </c>
      <c r="W1091" s="1">
        <v>0</v>
      </c>
      <c r="AG1091" t="str">
        <f t="shared" si="317"/>
        <v>Canaan</v>
      </c>
      <c r="AH1091" t="s">
        <v>794</v>
      </c>
      <c r="AI1091">
        <v>2</v>
      </c>
      <c r="AK1091" s="99">
        <v>33</v>
      </c>
      <c r="AL1091" s="97">
        <v>9</v>
      </c>
      <c r="AM1091" s="97">
        <v>45</v>
      </c>
      <c r="AN1091" s="96">
        <v>8980</v>
      </c>
      <c r="AO1091" s="96">
        <f t="shared" si="319"/>
        <v>33009</v>
      </c>
      <c r="AP1091" t="s">
        <v>1274</v>
      </c>
      <c r="AQ1091">
        <f t="shared" si="318"/>
        <v>3308980</v>
      </c>
      <c r="AR1091" t="str">
        <f t="shared" si="326"/>
        <v>$array_town['Canaan']=8980;</v>
      </c>
    </row>
    <row r="1092" spans="1:44" hidden="1" outlineLevel="1" x14ac:dyDescent="0.2">
      <c r="A1092" t="s">
        <v>1699</v>
      </c>
      <c r="B1092" s="9" t="s">
        <v>889</v>
      </c>
      <c r="C1092" s="1">
        <f t="shared" si="316"/>
        <v>2041</v>
      </c>
      <c r="D1092" s="7">
        <f t="shared" si="321"/>
        <v>2</v>
      </c>
      <c r="E1092" s="7">
        <f t="shared" si="322"/>
        <v>1</v>
      </c>
      <c r="F1092" s="7">
        <f t="shared" si="323"/>
        <v>0</v>
      </c>
      <c r="G1092" s="1">
        <f t="shared" si="324"/>
        <v>827</v>
      </c>
      <c r="H1092" s="2">
        <f t="shared" si="325"/>
        <v>0.40519353258206764</v>
      </c>
      <c r="I1092" s="8"/>
      <c r="J1092" s="2">
        <f t="shared" si="327"/>
        <v>0.29348358647721706</v>
      </c>
      <c r="K1092" s="2">
        <f t="shared" si="328"/>
        <v>0.69867711905928465</v>
      </c>
      <c r="L1092" s="2">
        <f t="shared" si="329"/>
        <v>0</v>
      </c>
      <c r="M1092" s="2">
        <f t="shared" si="330"/>
        <v>7.839294463498292E-3</v>
      </c>
      <c r="N1092" s="1">
        <v>599</v>
      </c>
      <c r="O1092" s="1">
        <v>1426</v>
      </c>
      <c r="Q1092" s="1">
        <v>15</v>
      </c>
      <c r="W1092" s="1">
        <v>1</v>
      </c>
      <c r="AG1092" t="str">
        <f t="shared" si="317"/>
        <v>Candia</v>
      </c>
      <c r="AH1092" t="s">
        <v>1377</v>
      </c>
      <c r="AI1092">
        <v>1</v>
      </c>
      <c r="AK1092" s="99">
        <v>33</v>
      </c>
      <c r="AL1092" s="97">
        <v>15</v>
      </c>
      <c r="AM1092" s="97">
        <v>20</v>
      </c>
      <c r="AN1092" s="96">
        <v>9300</v>
      </c>
      <c r="AO1092" s="96">
        <f t="shared" si="319"/>
        <v>33015</v>
      </c>
      <c r="AP1092" t="s">
        <v>1274</v>
      </c>
      <c r="AQ1092">
        <f t="shared" si="318"/>
        <v>3309300</v>
      </c>
      <c r="AR1092" t="str">
        <f t="shared" si="326"/>
        <v>$array_town['Candia']=9300;</v>
      </c>
    </row>
    <row r="1093" spans="1:44" hidden="1" outlineLevel="1" x14ac:dyDescent="0.2">
      <c r="A1093" t="s">
        <v>1058</v>
      </c>
      <c r="B1093" s="9" t="s">
        <v>889</v>
      </c>
      <c r="C1093" s="1">
        <f t="shared" si="316"/>
        <v>1371</v>
      </c>
      <c r="D1093" s="7">
        <f t="shared" si="321"/>
        <v>1</v>
      </c>
      <c r="E1093" s="7">
        <f t="shared" si="322"/>
        <v>2</v>
      </c>
      <c r="F1093" s="7">
        <f t="shared" si="323"/>
        <v>0</v>
      </c>
      <c r="G1093" s="1">
        <f t="shared" si="324"/>
        <v>70</v>
      </c>
      <c r="H1093" s="2">
        <f t="shared" si="325"/>
        <v>5.1057622173595912E-2</v>
      </c>
      <c r="I1093" s="8"/>
      <c r="J1093" s="2">
        <f t="shared" si="327"/>
        <v>0.51714077315827867</v>
      </c>
      <c r="K1093" s="2">
        <f t="shared" si="328"/>
        <v>0.46608315098468273</v>
      </c>
      <c r="L1093" s="2">
        <f t="shared" si="329"/>
        <v>0</v>
      </c>
      <c r="M1093" s="2">
        <f t="shared" si="330"/>
        <v>1.6776075857038608E-2</v>
      </c>
      <c r="N1093" s="1">
        <v>709</v>
      </c>
      <c r="O1093" s="1">
        <v>639</v>
      </c>
      <c r="Q1093" s="1">
        <v>22</v>
      </c>
      <c r="W1093" s="1">
        <v>1</v>
      </c>
      <c r="AG1093" t="str">
        <f t="shared" si="317"/>
        <v>Canterbury</v>
      </c>
      <c r="AH1093" t="s">
        <v>363</v>
      </c>
      <c r="AI1093">
        <v>2</v>
      </c>
      <c r="AK1093" s="99">
        <v>33</v>
      </c>
      <c r="AL1093" s="97">
        <v>13</v>
      </c>
      <c r="AM1093" s="97">
        <v>30</v>
      </c>
      <c r="AN1093" s="96">
        <v>9860</v>
      </c>
      <c r="AO1093" s="96">
        <f t="shared" si="319"/>
        <v>33013</v>
      </c>
      <c r="AP1093" t="s">
        <v>1274</v>
      </c>
      <c r="AQ1093">
        <f t="shared" si="318"/>
        <v>3309860</v>
      </c>
      <c r="AR1093" t="str">
        <f t="shared" si="326"/>
        <v>$array_town['Canterbury']=9860;</v>
      </c>
    </row>
    <row r="1094" spans="1:44" hidden="1" outlineLevel="1" x14ac:dyDescent="0.2">
      <c r="A1094" t="s">
        <v>378</v>
      </c>
      <c r="B1094" s="9" t="s">
        <v>889</v>
      </c>
      <c r="C1094" s="1">
        <f t="shared" si="316"/>
        <v>393</v>
      </c>
      <c r="D1094" s="7">
        <f t="shared" si="321"/>
        <v>2</v>
      </c>
      <c r="E1094" s="7">
        <f t="shared" si="322"/>
        <v>1</v>
      </c>
      <c r="F1094" s="7">
        <f t="shared" si="323"/>
        <v>0</v>
      </c>
      <c r="G1094" s="1">
        <f t="shared" si="324"/>
        <v>65</v>
      </c>
      <c r="H1094" s="2">
        <f t="shared" si="325"/>
        <v>0.16539440203562342</v>
      </c>
      <c r="I1094" s="8"/>
      <c r="J1094" s="2">
        <f t="shared" si="327"/>
        <v>0.41475826972010177</v>
      </c>
      <c r="K1094" s="2">
        <f t="shared" si="328"/>
        <v>0.58015267175572516</v>
      </c>
      <c r="L1094" s="2">
        <f t="shared" si="329"/>
        <v>0</v>
      </c>
      <c r="M1094" s="2">
        <f t="shared" si="330"/>
        <v>5.0890585241730735E-3</v>
      </c>
      <c r="N1094" s="1">
        <v>163</v>
      </c>
      <c r="O1094" s="1">
        <v>228</v>
      </c>
      <c r="Q1094" s="1">
        <v>2</v>
      </c>
      <c r="W1094" s="1">
        <v>0</v>
      </c>
      <c r="AG1094" t="str">
        <f t="shared" si="317"/>
        <v>Carroll</v>
      </c>
      <c r="AH1094" t="s">
        <v>793</v>
      </c>
      <c r="AI1094">
        <v>2</v>
      </c>
      <c r="AK1094" s="99">
        <v>33</v>
      </c>
      <c r="AL1094" s="97">
        <v>7</v>
      </c>
      <c r="AM1094" s="97">
        <v>30</v>
      </c>
      <c r="AN1094" s="96">
        <v>10100</v>
      </c>
      <c r="AO1094" s="96">
        <f t="shared" si="319"/>
        <v>33007</v>
      </c>
      <c r="AP1094" t="s">
        <v>1274</v>
      </c>
      <c r="AQ1094">
        <f t="shared" si="318"/>
        <v>3310100</v>
      </c>
      <c r="AR1094" t="str">
        <f t="shared" si="326"/>
        <v>$array_town['Carroll']=10100;</v>
      </c>
    </row>
    <row r="1095" spans="1:44" hidden="1" outlineLevel="1" x14ac:dyDescent="0.2">
      <c r="A1095" t="s">
        <v>1843</v>
      </c>
      <c r="B1095" s="9" t="s">
        <v>889</v>
      </c>
      <c r="C1095" s="1">
        <f t="shared" si="316"/>
        <v>613</v>
      </c>
      <c r="D1095" s="7">
        <f t="shared" si="321"/>
        <v>2</v>
      </c>
      <c r="E1095" s="7">
        <f t="shared" si="322"/>
        <v>1</v>
      </c>
      <c r="F1095" s="7">
        <f t="shared" si="323"/>
        <v>0</v>
      </c>
      <c r="G1095" s="1">
        <f t="shared" si="324"/>
        <v>148</v>
      </c>
      <c r="H1095" s="2">
        <f t="shared" si="325"/>
        <v>0.24143556280587275</v>
      </c>
      <c r="I1095" s="8"/>
      <c r="J1095" s="2">
        <f t="shared" si="327"/>
        <v>0.36867862969004894</v>
      </c>
      <c r="K1095" s="2">
        <f t="shared" si="328"/>
        <v>0.61011419249592169</v>
      </c>
      <c r="L1095" s="2">
        <f t="shared" si="329"/>
        <v>0</v>
      </c>
      <c r="M1095" s="2">
        <f t="shared" si="330"/>
        <v>2.1207177814029365E-2</v>
      </c>
      <c r="N1095" s="1">
        <v>226</v>
      </c>
      <c r="O1095" s="1">
        <v>374</v>
      </c>
      <c r="Q1095" s="1">
        <v>12</v>
      </c>
      <c r="W1095" s="1">
        <v>1</v>
      </c>
      <c r="AG1095" t="str">
        <f t="shared" si="317"/>
        <v>Center Harbor</v>
      </c>
      <c r="AH1095" t="s">
        <v>890</v>
      </c>
      <c r="AI1095">
        <v>2</v>
      </c>
      <c r="AK1095" s="99">
        <v>33</v>
      </c>
      <c r="AL1095" s="97">
        <v>1</v>
      </c>
      <c r="AM1095" s="97">
        <v>20</v>
      </c>
      <c r="AN1095" s="96">
        <v>10660</v>
      </c>
      <c r="AO1095" s="96">
        <f t="shared" si="319"/>
        <v>33001</v>
      </c>
      <c r="AP1095" t="s">
        <v>1274</v>
      </c>
      <c r="AQ1095">
        <f t="shared" si="318"/>
        <v>3310660</v>
      </c>
      <c r="AR1095" t="str">
        <f t="shared" si="326"/>
        <v>$array_town['Center Harbor']=10660;</v>
      </c>
    </row>
    <row r="1096" spans="1:44" hidden="1" outlineLevel="1" x14ac:dyDescent="0.2">
      <c r="A1096" t="s">
        <v>2318</v>
      </c>
      <c r="B1096" s="9" t="s">
        <v>889</v>
      </c>
      <c r="C1096" s="1">
        <f t="shared" si="316"/>
        <v>1685</v>
      </c>
      <c r="D1096" s="7">
        <f t="shared" si="321"/>
        <v>2</v>
      </c>
      <c r="E1096" s="7">
        <f t="shared" si="322"/>
        <v>1</v>
      </c>
      <c r="F1096" s="7">
        <f t="shared" si="323"/>
        <v>0</v>
      </c>
      <c r="G1096" s="1">
        <f t="shared" si="324"/>
        <v>192</v>
      </c>
      <c r="H1096" s="2">
        <f t="shared" si="325"/>
        <v>0.11394658753709198</v>
      </c>
      <c r="I1096" s="8"/>
      <c r="J1096" s="2">
        <f t="shared" si="327"/>
        <v>0.43442136498516321</v>
      </c>
      <c r="K1096" s="2">
        <f t="shared" si="328"/>
        <v>0.54836795252225523</v>
      </c>
      <c r="L1096" s="2">
        <f t="shared" si="329"/>
        <v>0</v>
      </c>
      <c r="M1096" s="2">
        <f t="shared" si="330"/>
        <v>1.7210682492581619E-2</v>
      </c>
      <c r="N1096" s="1">
        <v>732</v>
      </c>
      <c r="O1096" s="1">
        <v>924</v>
      </c>
      <c r="Q1096" s="1">
        <v>29</v>
      </c>
      <c r="W1096" s="1">
        <v>0</v>
      </c>
      <c r="AG1096" t="str">
        <f t="shared" si="317"/>
        <v>Charlestown</v>
      </c>
      <c r="AH1096" t="s">
        <v>647</v>
      </c>
      <c r="AI1096">
        <v>2</v>
      </c>
      <c r="AK1096" s="99">
        <v>33</v>
      </c>
      <c r="AL1096" s="97">
        <v>19</v>
      </c>
      <c r="AM1096" s="97">
        <v>10</v>
      </c>
      <c r="AN1096" s="96">
        <v>11380</v>
      </c>
      <c r="AO1096" s="96">
        <f t="shared" si="319"/>
        <v>33019</v>
      </c>
      <c r="AP1096" t="s">
        <v>1274</v>
      </c>
      <c r="AQ1096">
        <f t="shared" si="318"/>
        <v>3311380</v>
      </c>
      <c r="AR1096" t="str">
        <f t="shared" si="326"/>
        <v>$array_town['Charlestown']=11380;</v>
      </c>
    </row>
    <row r="1097" spans="1:44" hidden="1" outlineLevel="1" x14ac:dyDescent="0.2">
      <c r="A1097" t="s">
        <v>239</v>
      </c>
      <c r="B1097" s="9" t="s">
        <v>889</v>
      </c>
      <c r="C1097" s="1">
        <f t="shared" ref="C1097:C1155" si="331">SUM(N1097:AE1097)</f>
        <v>166</v>
      </c>
      <c r="D1097" s="7">
        <f t="shared" si="321"/>
        <v>2</v>
      </c>
      <c r="E1097" s="7">
        <f t="shared" si="322"/>
        <v>1</v>
      </c>
      <c r="F1097" s="7">
        <f t="shared" si="323"/>
        <v>0</v>
      </c>
      <c r="G1097" s="1">
        <f t="shared" si="324"/>
        <v>24</v>
      </c>
      <c r="H1097" s="2">
        <f t="shared" si="325"/>
        <v>0.14457831325301204</v>
      </c>
      <c r="I1097" s="8"/>
      <c r="J1097" s="2">
        <f t="shared" si="327"/>
        <v>0.42168674698795183</v>
      </c>
      <c r="K1097" s="2">
        <f t="shared" si="328"/>
        <v>0.5662650602409639</v>
      </c>
      <c r="L1097" s="2">
        <f t="shared" si="329"/>
        <v>0</v>
      </c>
      <c r="M1097" s="2">
        <f t="shared" si="330"/>
        <v>1.2048192771084265E-2</v>
      </c>
      <c r="N1097" s="1">
        <v>70</v>
      </c>
      <c r="O1097" s="1">
        <v>94</v>
      </c>
      <c r="Q1097" s="1">
        <v>2</v>
      </c>
      <c r="W1097" s="1">
        <v>0</v>
      </c>
      <c r="AG1097" t="str">
        <f t="shared" si="317"/>
        <v>Chatham</v>
      </c>
      <c r="AH1097" t="s">
        <v>378</v>
      </c>
      <c r="AI1097">
        <v>1</v>
      </c>
      <c r="AK1097" s="99">
        <v>33</v>
      </c>
      <c r="AL1097" s="97">
        <v>3</v>
      </c>
      <c r="AM1097" s="97">
        <v>20</v>
      </c>
      <c r="AN1097" s="96">
        <v>11780</v>
      </c>
      <c r="AO1097" s="96">
        <f t="shared" si="319"/>
        <v>33003</v>
      </c>
      <c r="AP1097" t="s">
        <v>1274</v>
      </c>
      <c r="AQ1097">
        <f t="shared" si="318"/>
        <v>3311780</v>
      </c>
      <c r="AR1097" t="str">
        <f t="shared" si="326"/>
        <v>$array_town['Chatham']=11780;</v>
      </c>
    </row>
    <row r="1098" spans="1:44" hidden="1" outlineLevel="1" x14ac:dyDescent="0.2">
      <c r="A1098" t="s">
        <v>433</v>
      </c>
      <c r="B1098" s="9" t="s">
        <v>889</v>
      </c>
      <c r="C1098" s="1">
        <f t="shared" si="331"/>
        <v>2380</v>
      </c>
      <c r="D1098" s="7">
        <f t="shared" si="321"/>
        <v>2</v>
      </c>
      <c r="E1098" s="7">
        <f t="shared" si="322"/>
        <v>1</v>
      </c>
      <c r="F1098" s="7">
        <f t="shared" si="323"/>
        <v>0</v>
      </c>
      <c r="G1098" s="1">
        <f t="shared" si="324"/>
        <v>744</v>
      </c>
      <c r="H1098" s="2">
        <f t="shared" si="325"/>
        <v>0.31260504201680672</v>
      </c>
      <c r="I1098" s="8"/>
      <c r="J1098" s="2">
        <f t="shared" si="327"/>
        <v>0.3373949579831933</v>
      </c>
      <c r="K1098" s="2">
        <f t="shared" si="328"/>
        <v>0.65</v>
      </c>
      <c r="L1098" s="2">
        <f t="shared" si="329"/>
        <v>0</v>
      </c>
      <c r="M1098" s="2">
        <f t="shared" si="330"/>
        <v>1.2605042016806678E-2</v>
      </c>
      <c r="N1098" s="1">
        <v>803</v>
      </c>
      <c r="O1098" s="1">
        <v>1547</v>
      </c>
      <c r="Q1098" s="1">
        <v>30</v>
      </c>
      <c r="W1098" s="1">
        <v>0</v>
      </c>
      <c r="AG1098" t="str">
        <f t="shared" ref="AG1098:AG1156" si="332">A1098</f>
        <v>Chester</v>
      </c>
      <c r="AH1098" t="s">
        <v>1377</v>
      </c>
      <c r="AI1098">
        <v>1</v>
      </c>
      <c r="AK1098" s="99">
        <v>33</v>
      </c>
      <c r="AL1098" s="97">
        <v>15</v>
      </c>
      <c r="AM1098" s="97">
        <v>25</v>
      </c>
      <c r="AN1098" s="96">
        <v>12100</v>
      </c>
      <c r="AO1098" s="96">
        <f t="shared" si="319"/>
        <v>33015</v>
      </c>
      <c r="AP1098" t="s">
        <v>1274</v>
      </c>
      <c r="AQ1098">
        <f t="shared" si="318"/>
        <v>3312100</v>
      </c>
      <c r="AR1098" t="str">
        <f t="shared" si="326"/>
        <v>$array_town['Chester']=12100;</v>
      </c>
    </row>
    <row r="1099" spans="1:44" hidden="1" outlineLevel="1" x14ac:dyDescent="0.2">
      <c r="A1099" t="s">
        <v>2196</v>
      </c>
      <c r="B1099" s="9" t="s">
        <v>889</v>
      </c>
      <c r="C1099" s="1">
        <f t="shared" si="331"/>
        <v>1844</v>
      </c>
      <c r="D1099" s="7">
        <f t="shared" si="321"/>
        <v>1</v>
      </c>
      <c r="E1099" s="7">
        <f t="shared" si="322"/>
        <v>2</v>
      </c>
      <c r="F1099" s="7">
        <f t="shared" si="323"/>
        <v>0</v>
      </c>
      <c r="G1099" s="1">
        <f t="shared" si="324"/>
        <v>177</v>
      </c>
      <c r="H1099" s="2">
        <f t="shared" si="325"/>
        <v>9.5986984815618223E-2</v>
      </c>
      <c r="I1099" s="8"/>
      <c r="J1099" s="2">
        <f t="shared" si="327"/>
        <v>0.54229934924078094</v>
      </c>
      <c r="K1099" s="2">
        <f t="shared" si="328"/>
        <v>0.4463123644251627</v>
      </c>
      <c r="L1099" s="2">
        <f t="shared" si="329"/>
        <v>0</v>
      </c>
      <c r="M1099" s="2">
        <f t="shared" si="330"/>
        <v>1.1388286334056363E-2</v>
      </c>
      <c r="N1099" s="1">
        <v>1000</v>
      </c>
      <c r="O1099" s="1">
        <v>823</v>
      </c>
      <c r="Q1099" s="1">
        <v>19</v>
      </c>
      <c r="W1099" s="1">
        <v>2</v>
      </c>
      <c r="AG1099" t="str">
        <f t="shared" si="332"/>
        <v>Chesterfield</v>
      </c>
      <c r="AH1099" t="s">
        <v>2250</v>
      </c>
      <c r="AI1099">
        <v>2</v>
      </c>
      <c r="AK1099" s="99">
        <v>33</v>
      </c>
      <c r="AL1099" s="97">
        <v>5</v>
      </c>
      <c r="AM1099" s="97">
        <v>10</v>
      </c>
      <c r="AN1099" s="96">
        <v>12260</v>
      </c>
      <c r="AO1099" s="96">
        <f t="shared" si="319"/>
        <v>33005</v>
      </c>
      <c r="AP1099" t="s">
        <v>1274</v>
      </c>
      <c r="AQ1099">
        <f t="shared" si="318"/>
        <v>3312260</v>
      </c>
      <c r="AR1099" t="str">
        <f t="shared" si="326"/>
        <v>$array_town['Chesterfield']=12260;</v>
      </c>
    </row>
    <row r="1100" spans="1:44" hidden="1" outlineLevel="1" x14ac:dyDescent="0.2">
      <c r="A1100" t="s">
        <v>1752</v>
      </c>
      <c r="B1100" s="9" t="s">
        <v>889</v>
      </c>
      <c r="C1100" s="1">
        <f t="shared" si="331"/>
        <v>1234</v>
      </c>
      <c r="D1100" s="7">
        <f t="shared" si="321"/>
        <v>2</v>
      </c>
      <c r="E1100" s="7">
        <f t="shared" si="322"/>
        <v>1</v>
      </c>
      <c r="F1100" s="7">
        <f t="shared" si="323"/>
        <v>0</v>
      </c>
      <c r="G1100" s="1">
        <f t="shared" si="324"/>
        <v>325</v>
      </c>
      <c r="H1100" s="2">
        <f t="shared" si="325"/>
        <v>0.26337115072933548</v>
      </c>
      <c r="I1100" s="8"/>
      <c r="J1100" s="2">
        <f t="shared" si="327"/>
        <v>0.35737439222042139</v>
      </c>
      <c r="K1100" s="2">
        <f t="shared" si="328"/>
        <v>0.62074554294975692</v>
      </c>
      <c r="L1100" s="2">
        <f t="shared" si="329"/>
        <v>0</v>
      </c>
      <c r="M1100" s="2">
        <f t="shared" si="330"/>
        <v>2.1880064829821744E-2</v>
      </c>
      <c r="N1100" s="1">
        <v>441</v>
      </c>
      <c r="O1100" s="1">
        <v>766</v>
      </c>
      <c r="Q1100" s="1">
        <v>25</v>
      </c>
      <c r="W1100" s="1">
        <v>2</v>
      </c>
      <c r="AG1100" t="str">
        <f t="shared" si="332"/>
        <v>Chichester</v>
      </c>
      <c r="AH1100" t="s">
        <v>363</v>
      </c>
      <c r="AI1100">
        <v>2</v>
      </c>
      <c r="AK1100" s="99">
        <v>33</v>
      </c>
      <c r="AL1100" s="97">
        <v>13</v>
      </c>
      <c r="AM1100" s="97">
        <v>35</v>
      </c>
      <c r="AN1100" s="96">
        <v>12420</v>
      </c>
      <c r="AO1100" s="96">
        <f t="shared" si="319"/>
        <v>33013</v>
      </c>
      <c r="AP1100" t="s">
        <v>1274</v>
      </c>
      <c r="AQ1100">
        <f t="shared" si="318"/>
        <v>3312420</v>
      </c>
      <c r="AR1100" t="str">
        <f t="shared" si="326"/>
        <v>$array_town['Chichester']=12420;</v>
      </c>
    </row>
    <row r="1101" spans="1:44" hidden="1" outlineLevel="1" x14ac:dyDescent="0.2">
      <c r="A1101" t="s">
        <v>2150</v>
      </c>
      <c r="B1101" s="9" t="s">
        <v>889</v>
      </c>
      <c r="C1101" s="1">
        <f t="shared" si="331"/>
        <v>3945</v>
      </c>
      <c r="D1101" s="7">
        <f t="shared" si="321"/>
        <v>2</v>
      </c>
      <c r="E1101" s="7">
        <f t="shared" si="322"/>
        <v>1</v>
      </c>
      <c r="F1101" s="7">
        <f t="shared" si="323"/>
        <v>0</v>
      </c>
      <c r="G1101" s="1">
        <f t="shared" si="324"/>
        <v>351</v>
      </c>
      <c r="H1101" s="2">
        <f t="shared" si="325"/>
        <v>8.8973384030418254E-2</v>
      </c>
      <c r="I1101" s="8"/>
      <c r="J1101" s="2">
        <f t="shared" si="327"/>
        <v>0.44765525982256021</v>
      </c>
      <c r="K1101" s="2">
        <f t="shared" si="328"/>
        <v>0.53662864385297848</v>
      </c>
      <c r="L1101" s="2">
        <f t="shared" si="329"/>
        <v>0</v>
      </c>
      <c r="M1101" s="2">
        <f t="shared" si="330"/>
        <v>1.5716096324461248E-2</v>
      </c>
      <c r="N1101" s="1">
        <v>1766</v>
      </c>
      <c r="O1101" s="1">
        <v>2117</v>
      </c>
      <c r="Q1101" s="1">
        <v>57</v>
      </c>
      <c r="W1101" s="1">
        <v>5</v>
      </c>
      <c r="AG1101" t="str">
        <f t="shared" si="332"/>
        <v>Claremont</v>
      </c>
      <c r="AH1101" t="s">
        <v>647</v>
      </c>
      <c r="AI1101">
        <v>2</v>
      </c>
      <c r="AK1101" s="99">
        <v>33</v>
      </c>
      <c r="AL1101" s="97">
        <v>19</v>
      </c>
      <c r="AM1101" s="97">
        <v>15</v>
      </c>
      <c r="AN1101" s="96">
        <v>12900</v>
      </c>
      <c r="AO1101" s="96">
        <f t="shared" si="319"/>
        <v>33019</v>
      </c>
      <c r="AP1101" t="s">
        <v>931</v>
      </c>
      <c r="AQ1101">
        <f t="shared" si="318"/>
        <v>3312900</v>
      </c>
      <c r="AR1101" t="str">
        <f t="shared" si="326"/>
        <v>$array_town['Claremont']=12900;</v>
      </c>
    </row>
    <row r="1102" spans="1:44" hidden="1" outlineLevel="1" x14ac:dyDescent="0.2">
      <c r="A1102" t="s">
        <v>881</v>
      </c>
      <c r="B1102" s="9" t="s">
        <v>889</v>
      </c>
      <c r="C1102" s="1">
        <f t="shared" si="331"/>
        <v>124</v>
      </c>
      <c r="D1102" s="7">
        <f t="shared" si="321"/>
        <v>2</v>
      </c>
      <c r="E1102" s="7">
        <f t="shared" si="322"/>
        <v>1</v>
      </c>
      <c r="F1102" s="7">
        <f t="shared" si="323"/>
        <v>0</v>
      </c>
      <c r="G1102" s="1">
        <f t="shared" si="324"/>
        <v>18</v>
      </c>
      <c r="H1102" s="2">
        <f t="shared" si="325"/>
        <v>0.14516129032258066</v>
      </c>
      <c r="I1102" s="8"/>
      <c r="J1102" s="2">
        <f t="shared" si="327"/>
        <v>0.41129032258064518</v>
      </c>
      <c r="K1102" s="2">
        <f t="shared" si="328"/>
        <v>0.55645161290322576</v>
      </c>
      <c r="L1102" s="2">
        <f t="shared" si="329"/>
        <v>0</v>
      </c>
      <c r="M1102" s="2">
        <f t="shared" si="330"/>
        <v>3.2258064516129004E-2</v>
      </c>
      <c r="N1102" s="1">
        <v>51</v>
      </c>
      <c r="O1102" s="1">
        <v>69</v>
      </c>
      <c r="Q1102" s="1">
        <v>4</v>
      </c>
      <c r="W1102" s="1">
        <v>0</v>
      </c>
      <c r="AG1102" t="str">
        <f t="shared" si="332"/>
        <v>Clarksville</v>
      </c>
      <c r="AH1102" t="s">
        <v>793</v>
      </c>
      <c r="AI1102">
        <v>2</v>
      </c>
      <c r="AK1102" s="99">
        <v>33</v>
      </c>
      <c r="AL1102" s="97">
        <v>7</v>
      </c>
      <c r="AM1102" s="97">
        <v>40</v>
      </c>
      <c r="AN1102" s="96">
        <v>13220</v>
      </c>
      <c r="AO1102" s="96">
        <f t="shared" si="319"/>
        <v>33007</v>
      </c>
      <c r="AP1102" t="s">
        <v>1274</v>
      </c>
      <c r="AQ1102">
        <f t="shared" ref="AQ1102:AQ1165" si="333">AK1102*100000+AN1102</f>
        <v>3313220</v>
      </c>
      <c r="AR1102" t="str">
        <f t="shared" si="326"/>
        <v>$array_town['Clarksville']=13220;</v>
      </c>
    </row>
    <row r="1103" spans="1:44" hidden="1" outlineLevel="1" x14ac:dyDescent="0.2">
      <c r="A1103" t="s">
        <v>962</v>
      </c>
      <c r="B1103" s="9" t="s">
        <v>889</v>
      </c>
      <c r="C1103" s="1">
        <f t="shared" si="331"/>
        <v>749</v>
      </c>
      <c r="D1103" s="7">
        <f t="shared" si="321"/>
        <v>2</v>
      </c>
      <c r="E1103" s="7">
        <f t="shared" si="322"/>
        <v>1</v>
      </c>
      <c r="F1103" s="7">
        <f t="shared" si="323"/>
        <v>0</v>
      </c>
      <c r="G1103" s="1">
        <f t="shared" si="324"/>
        <v>161</v>
      </c>
      <c r="H1103" s="2">
        <f t="shared" si="325"/>
        <v>0.21495327102803738</v>
      </c>
      <c r="I1103" s="8"/>
      <c r="J1103" s="2">
        <f t="shared" si="327"/>
        <v>0.37917222963951935</v>
      </c>
      <c r="K1103" s="2">
        <f t="shared" si="328"/>
        <v>0.59412550066755676</v>
      </c>
      <c r="L1103" s="2">
        <f t="shared" si="329"/>
        <v>0</v>
      </c>
      <c r="M1103" s="2">
        <f t="shared" si="330"/>
        <v>2.6702269692923886E-2</v>
      </c>
      <c r="N1103" s="1">
        <v>284</v>
      </c>
      <c r="O1103" s="1">
        <v>445</v>
      </c>
      <c r="Q1103" s="1">
        <v>20</v>
      </c>
      <c r="W1103" s="1">
        <v>0</v>
      </c>
      <c r="AG1103" t="str">
        <f t="shared" si="332"/>
        <v>Colebrook</v>
      </c>
      <c r="AH1103" t="s">
        <v>793</v>
      </c>
      <c r="AI1103">
        <v>2</v>
      </c>
      <c r="AK1103" s="99">
        <v>33</v>
      </c>
      <c r="AL1103" s="97">
        <v>7</v>
      </c>
      <c r="AM1103" s="97">
        <v>45</v>
      </c>
      <c r="AN1103" s="96">
        <v>13780</v>
      </c>
      <c r="AO1103" s="96">
        <f t="shared" ref="AO1103:AO1166" si="334">1000*AK1103+AL1103</f>
        <v>33007</v>
      </c>
      <c r="AP1103" t="s">
        <v>1274</v>
      </c>
      <c r="AQ1103">
        <f t="shared" si="333"/>
        <v>3313780</v>
      </c>
      <c r="AR1103" t="str">
        <f t="shared" si="326"/>
        <v>$array_town['Colebrook']=13780;</v>
      </c>
    </row>
    <row r="1104" spans="1:44" hidden="1" outlineLevel="1" x14ac:dyDescent="0.2">
      <c r="A1104" t="s">
        <v>1912</v>
      </c>
      <c r="B1104" s="9" t="s">
        <v>889</v>
      </c>
      <c r="C1104" s="1">
        <f t="shared" si="331"/>
        <v>258</v>
      </c>
      <c r="D1104" s="7">
        <f t="shared" si="321"/>
        <v>2</v>
      </c>
      <c r="E1104" s="7">
        <f t="shared" si="322"/>
        <v>1</v>
      </c>
      <c r="F1104" s="7">
        <f t="shared" si="323"/>
        <v>0</v>
      </c>
      <c r="G1104" s="1">
        <f t="shared" si="324"/>
        <v>73</v>
      </c>
      <c r="H1104" s="2">
        <f t="shared" si="325"/>
        <v>0.28294573643410853</v>
      </c>
      <c r="I1104" s="8"/>
      <c r="J1104" s="2">
        <f t="shared" si="327"/>
        <v>0.34496124031007752</v>
      </c>
      <c r="K1104" s="2">
        <f t="shared" si="328"/>
        <v>0.62790697674418605</v>
      </c>
      <c r="L1104" s="2">
        <f t="shared" si="329"/>
        <v>0</v>
      </c>
      <c r="M1104" s="2">
        <f t="shared" si="330"/>
        <v>2.7131782945736482E-2</v>
      </c>
      <c r="N1104" s="1">
        <v>89</v>
      </c>
      <c r="O1104" s="1">
        <v>162</v>
      </c>
      <c r="Q1104" s="1">
        <v>6</v>
      </c>
      <c r="W1104" s="1">
        <v>1</v>
      </c>
      <c r="AG1104" t="str">
        <f t="shared" si="332"/>
        <v>Columbia</v>
      </c>
      <c r="AH1104" t="s">
        <v>793</v>
      </c>
      <c r="AI1104">
        <v>2</v>
      </c>
      <c r="AK1104" s="99">
        <v>33</v>
      </c>
      <c r="AL1104" s="97">
        <v>7</v>
      </c>
      <c r="AM1104" s="97">
        <v>50</v>
      </c>
      <c r="AN1104" s="96">
        <v>13940</v>
      </c>
      <c r="AO1104" s="96">
        <f t="shared" si="334"/>
        <v>33007</v>
      </c>
      <c r="AP1104" t="s">
        <v>1274</v>
      </c>
      <c r="AQ1104">
        <f t="shared" si="333"/>
        <v>3313940</v>
      </c>
      <c r="AR1104" t="str">
        <f t="shared" si="326"/>
        <v>$array_town['Columbia']=13940;</v>
      </c>
    </row>
    <row r="1105" spans="1:44" hidden="1" outlineLevel="1" x14ac:dyDescent="0.2">
      <c r="A1105" t="s">
        <v>2323</v>
      </c>
      <c r="B1105" s="9" t="s">
        <v>889</v>
      </c>
      <c r="C1105" s="1">
        <f t="shared" si="331"/>
        <v>17685</v>
      </c>
      <c r="D1105" s="7">
        <f t="shared" si="321"/>
        <v>1</v>
      </c>
      <c r="E1105" s="7">
        <f t="shared" si="322"/>
        <v>2</v>
      </c>
      <c r="F1105" s="7">
        <f t="shared" si="323"/>
        <v>0</v>
      </c>
      <c r="G1105" s="1">
        <f t="shared" si="324"/>
        <v>2932</v>
      </c>
      <c r="H1105" s="2">
        <f t="shared" si="325"/>
        <v>0.16579021769861466</v>
      </c>
      <c r="I1105" s="8"/>
      <c r="J1105" s="2">
        <f t="shared" si="327"/>
        <v>0.5754028837998304</v>
      </c>
      <c r="K1105" s="2">
        <f t="shared" si="328"/>
        <v>0.40961266610121572</v>
      </c>
      <c r="L1105" s="2">
        <f t="shared" si="329"/>
        <v>0</v>
      </c>
      <c r="M1105" s="2">
        <f t="shared" si="330"/>
        <v>1.4984450098953883E-2</v>
      </c>
      <c r="N1105" s="1">
        <v>10176</v>
      </c>
      <c r="O1105" s="1">
        <v>7244</v>
      </c>
      <c r="Q1105" s="1">
        <v>250</v>
      </c>
      <c r="W1105" s="1">
        <v>15</v>
      </c>
      <c r="AG1105" t="str">
        <f t="shared" si="332"/>
        <v>Concord</v>
      </c>
      <c r="AH1105" t="s">
        <v>363</v>
      </c>
      <c r="AI1105">
        <v>2</v>
      </c>
      <c r="AK1105" s="99">
        <v>33</v>
      </c>
      <c r="AL1105" s="97">
        <v>13</v>
      </c>
      <c r="AM1105" s="97">
        <v>40</v>
      </c>
      <c r="AN1105" s="96">
        <v>14200</v>
      </c>
      <c r="AO1105" s="96">
        <f t="shared" si="334"/>
        <v>33013</v>
      </c>
      <c r="AP1105" t="s">
        <v>931</v>
      </c>
      <c r="AQ1105">
        <f t="shared" si="333"/>
        <v>3314200</v>
      </c>
      <c r="AR1105" t="str">
        <f t="shared" si="326"/>
        <v>$array_town['Concord']=14200;</v>
      </c>
    </row>
    <row r="1106" spans="1:44" hidden="1" outlineLevel="1" x14ac:dyDescent="0.2">
      <c r="A1106" t="s">
        <v>2172</v>
      </c>
      <c r="B1106" s="9" t="s">
        <v>889</v>
      </c>
      <c r="C1106" s="1">
        <f t="shared" si="331"/>
        <v>4039</v>
      </c>
      <c r="D1106" s="7">
        <f t="shared" si="321"/>
        <v>1</v>
      </c>
      <c r="E1106" s="7">
        <f t="shared" si="322"/>
        <v>2</v>
      </c>
      <c r="F1106" s="7">
        <f t="shared" si="323"/>
        <v>0</v>
      </c>
      <c r="G1106" s="1">
        <f t="shared" si="324"/>
        <v>246</v>
      </c>
      <c r="H1106" s="2">
        <f t="shared" si="325"/>
        <v>6.0906164892300073E-2</v>
      </c>
      <c r="I1106" s="8"/>
      <c r="J1106" s="2">
        <f t="shared" si="327"/>
        <v>0.52413963852438727</v>
      </c>
      <c r="K1106" s="2">
        <f t="shared" si="328"/>
        <v>0.46323347363208717</v>
      </c>
      <c r="L1106" s="2">
        <f t="shared" si="329"/>
        <v>0</v>
      </c>
      <c r="M1106" s="2">
        <f t="shared" si="330"/>
        <v>1.2626887843525558E-2</v>
      </c>
      <c r="N1106" s="1">
        <v>2117</v>
      </c>
      <c r="O1106" s="1">
        <v>1871</v>
      </c>
      <c r="Q1106" s="1">
        <v>50</v>
      </c>
      <c r="W1106" s="1">
        <v>1</v>
      </c>
      <c r="AG1106" t="str">
        <f t="shared" si="332"/>
        <v>Conway</v>
      </c>
      <c r="AH1106" t="s">
        <v>378</v>
      </c>
      <c r="AI1106">
        <v>1</v>
      </c>
      <c r="AK1106" s="99">
        <v>33</v>
      </c>
      <c r="AL1106" s="97">
        <v>3</v>
      </c>
      <c r="AM1106" s="97">
        <v>25</v>
      </c>
      <c r="AN1106" s="96">
        <v>14660</v>
      </c>
      <c r="AO1106" s="96">
        <f t="shared" si="334"/>
        <v>33003</v>
      </c>
      <c r="AP1106" t="s">
        <v>1274</v>
      </c>
      <c r="AQ1106">
        <f t="shared" si="333"/>
        <v>3314660</v>
      </c>
      <c r="AR1106" t="str">
        <f t="shared" si="326"/>
        <v>$array_town['Conway']=14660;</v>
      </c>
    </row>
    <row r="1107" spans="1:44" hidden="1" outlineLevel="1" x14ac:dyDescent="0.2">
      <c r="A1107" t="s">
        <v>1700</v>
      </c>
      <c r="B1107" s="9" t="s">
        <v>889</v>
      </c>
      <c r="C1107" s="1">
        <f t="shared" si="331"/>
        <v>871</v>
      </c>
      <c r="D1107" s="7">
        <f t="shared" si="321"/>
        <v>1</v>
      </c>
      <c r="E1107" s="7">
        <f t="shared" si="322"/>
        <v>2</v>
      </c>
      <c r="F1107" s="7">
        <f t="shared" si="323"/>
        <v>0</v>
      </c>
      <c r="G1107" s="1">
        <f t="shared" si="324"/>
        <v>102</v>
      </c>
      <c r="H1107" s="2">
        <f t="shared" si="325"/>
        <v>0.11710677382319173</v>
      </c>
      <c r="I1107" s="8"/>
      <c r="J1107" s="2">
        <f t="shared" si="327"/>
        <v>0.55223880597014929</v>
      </c>
      <c r="K1107" s="2">
        <f t="shared" si="328"/>
        <v>0.4351320321469575</v>
      </c>
      <c r="L1107" s="2">
        <f t="shared" si="329"/>
        <v>0</v>
      </c>
      <c r="M1107" s="2">
        <f t="shared" si="330"/>
        <v>1.2629161882893203E-2</v>
      </c>
      <c r="N1107" s="1">
        <v>481</v>
      </c>
      <c r="O1107" s="1">
        <v>379</v>
      </c>
      <c r="Q1107" s="1">
        <v>11</v>
      </c>
      <c r="W1107" s="1">
        <v>0</v>
      </c>
      <c r="AG1107" t="str">
        <f t="shared" si="332"/>
        <v>Cornish</v>
      </c>
      <c r="AH1107" t="s">
        <v>647</v>
      </c>
      <c r="AI1107">
        <v>2</v>
      </c>
      <c r="AK1107" s="99">
        <v>33</v>
      </c>
      <c r="AL1107" s="97">
        <v>19</v>
      </c>
      <c r="AM1107" s="97">
        <v>20</v>
      </c>
      <c r="AN1107" s="96">
        <v>15060</v>
      </c>
      <c r="AO1107" s="96">
        <f t="shared" si="334"/>
        <v>33019</v>
      </c>
      <c r="AP1107" t="s">
        <v>1274</v>
      </c>
      <c r="AQ1107">
        <f t="shared" si="333"/>
        <v>3315060</v>
      </c>
      <c r="AR1107" t="str">
        <f t="shared" si="326"/>
        <v>$array_town['Cornish']=15060;</v>
      </c>
    </row>
    <row r="1108" spans="1:44" hidden="1" outlineLevel="1" x14ac:dyDescent="0.2">
      <c r="A1108" t="s">
        <v>477</v>
      </c>
      <c r="B1108" s="9" t="s">
        <v>889</v>
      </c>
      <c r="C1108" s="1">
        <f t="shared" si="331"/>
        <v>335</v>
      </c>
      <c r="D1108" s="7">
        <f t="shared" si="321"/>
        <v>2</v>
      </c>
      <c r="E1108" s="7">
        <f t="shared" si="322"/>
        <v>1</v>
      </c>
      <c r="F1108" s="7">
        <f t="shared" si="323"/>
        <v>0</v>
      </c>
      <c r="G1108" s="1">
        <f t="shared" si="324"/>
        <v>111</v>
      </c>
      <c r="H1108" s="2">
        <f t="shared" si="325"/>
        <v>0.33134328358208953</v>
      </c>
      <c r="I1108" s="8"/>
      <c r="J1108" s="2">
        <f t="shared" si="327"/>
        <v>0.32537313432835818</v>
      </c>
      <c r="K1108" s="2">
        <f t="shared" si="328"/>
        <v>0.65671641791044777</v>
      </c>
      <c r="L1108" s="2">
        <f t="shared" si="329"/>
        <v>0</v>
      </c>
      <c r="M1108" s="2">
        <f t="shared" si="330"/>
        <v>1.7910447761194104E-2</v>
      </c>
      <c r="N1108" s="1">
        <v>109</v>
      </c>
      <c r="O1108" s="1">
        <v>220</v>
      </c>
      <c r="Q1108" s="1">
        <v>5</v>
      </c>
      <c r="W1108" s="1">
        <v>1</v>
      </c>
      <c r="AG1108" t="str">
        <f t="shared" si="332"/>
        <v>Croydon</v>
      </c>
      <c r="AH1108" t="s">
        <v>647</v>
      </c>
      <c r="AI1108">
        <v>2</v>
      </c>
      <c r="AK1108" s="99">
        <v>33</v>
      </c>
      <c r="AL1108" s="97">
        <v>19</v>
      </c>
      <c r="AM1108" s="97">
        <v>25</v>
      </c>
      <c r="AN1108" s="96">
        <v>16340</v>
      </c>
      <c r="AO1108" s="96">
        <f t="shared" si="334"/>
        <v>33019</v>
      </c>
      <c r="AP1108" t="s">
        <v>1274</v>
      </c>
      <c r="AQ1108">
        <f t="shared" si="333"/>
        <v>3316340</v>
      </c>
      <c r="AR1108" t="str">
        <f t="shared" si="326"/>
        <v>$array_town['Croydon']=16340;</v>
      </c>
    </row>
    <row r="1109" spans="1:44" hidden="1" outlineLevel="1" x14ac:dyDescent="0.2">
      <c r="A1109" t="s">
        <v>797</v>
      </c>
      <c r="B1109" s="9" t="s">
        <v>889</v>
      </c>
      <c r="C1109" s="1">
        <f t="shared" si="331"/>
        <v>383</v>
      </c>
      <c r="D1109" s="7">
        <f t="shared" si="321"/>
        <v>2</v>
      </c>
      <c r="E1109" s="7">
        <f t="shared" si="322"/>
        <v>1</v>
      </c>
      <c r="F1109" s="7">
        <f t="shared" si="323"/>
        <v>0</v>
      </c>
      <c r="G1109" s="1">
        <f t="shared" si="324"/>
        <v>92</v>
      </c>
      <c r="H1109" s="2">
        <f t="shared" si="325"/>
        <v>0.24020887728459531</v>
      </c>
      <c r="I1109" s="8"/>
      <c r="J1109" s="2">
        <f t="shared" si="327"/>
        <v>0.36553524804177545</v>
      </c>
      <c r="K1109" s="2">
        <f t="shared" si="328"/>
        <v>0.60574412532637079</v>
      </c>
      <c r="L1109" s="2">
        <f t="shared" si="329"/>
        <v>0</v>
      </c>
      <c r="M1109" s="2">
        <f t="shared" si="330"/>
        <v>2.8720626631853707E-2</v>
      </c>
      <c r="N1109" s="1">
        <v>140</v>
      </c>
      <c r="O1109" s="1">
        <v>232</v>
      </c>
      <c r="Q1109" s="1">
        <v>11</v>
      </c>
      <c r="W1109" s="1">
        <v>0</v>
      </c>
      <c r="AG1109" t="str">
        <f t="shared" si="332"/>
        <v>Dalton</v>
      </c>
      <c r="AH1109" t="s">
        <v>793</v>
      </c>
      <c r="AI1109">
        <v>2</v>
      </c>
      <c r="AK1109" s="99">
        <v>33</v>
      </c>
      <c r="AL1109" s="97">
        <v>7</v>
      </c>
      <c r="AM1109" s="97">
        <v>65</v>
      </c>
      <c r="AN1109" s="96">
        <v>16820</v>
      </c>
      <c r="AO1109" s="96">
        <f t="shared" si="334"/>
        <v>33007</v>
      </c>
      <c r="AP1109" t="s">
        <v>1274</v>
      </c>
      <c r="AQ1109">
        <f t="shared" si="333"/>
        <v>3316820</v>
      </c>
      <c r="AR1109" t="str">
        <f t="shared" si="326"/>
        <v>$array_town['Dalton']=16820;</v>
      </c>
    </row>
    <row r="1110" spans="1:44" hidden="1" outlineLevel="1" x14ac:dyDescent="0.2">
      <c r="A1110" t="s">
        <v>903</v>
      </c>
      <c r="B1110" s="9" t="s">
        <v>889</v>
      </c>
      <c r="C1110" s="1">
        <f t="shared" si="331"/>
        <v>507</v>
      </c>
      <c r="D1110" s="7">
        <f t="shared" si="321"/>
        <v>2</v>
      </c>
      <c r="E1110" s="7">
        <f t="shared" si="322"/>
        <v>1</v>
      </c>
      <c r="F1110" s="7">
        <f t="shared" si="323"/>
        <v>0</v>
      </c>
      <c r="G1110" s="1">
        <f t="shared" si="324"/>
        <v>114</v>
      </c>
      <c r="H1110" s="2">
        <f t="shared" si="325"/>
        <v>0.22485207100591717</v>
      </c>
      <c r="I1110" s="8"/>
      <c r="J1110" s="2">
        <f t="shared" si="327"/>
        <v>0.37672583826429978</v>
      </c>
      <c r="K1110" s="2">
        <f t="shared" si="328"/>
        <v>0.60157790927021693</v>
      </c>
      <c r="L1110" s="2">
        <f t="shared" si="329"/>
        <v>0</v>
      </c>
      <c r="M1110" s="2">
        <f t="shared" si="330"/>
        <v>2.1696252465483346E-2</v>
      </c>
      <c r="N1110" s="1">
        <v>191</v>
      </c>
      <c r="O1110" s="1">
        <v>305</v>
      </c>
      <c r="Q1110" s="1">
        <v>11</v>
      </c>
      <c r="W1110" s="1">
        <v>0</v>
      </c>
      <c r="AG1110" t="str">
        <f t="shared" si="332"/>
        <v>Danbury</v>
      </c>
      <c r="AH1110" t="s">
        <v>363</v>
      </c>
      <c r="AI1110">
        <v>2</v>
      </c>
      <c r="AK1110" s="99">
        <v>33</v>
      </c>
      <c r="AL1110" s="97">
        <v>13</v>
      </c>
      <c r="AM1110" s="97">
        <v>45</v>
      </c>
      <c r="AN1110" s="96">
        <v>16980</v>
      </c>
      <c r="AO1110" s="96">
        <f t="shared" si="334"/>
        <v>33013</v>
      </c>
      <c r="AP1110" t="s">
        <v>1274</v>
      </c>
      <c r="AQ1110">
        <f t="shared" si="333"/>
        <v>3316980</v>
      </c>
      <c r="AR1110" t="str">
        <f t="shared" si="326"/>
        <v>$array_town['Danbury']=16980;</v>
      </c>
    </row>
    <row r="1111" spans="1:44" hidden="1" outlineLevel="1" x14ac:dyDescent="0.2">
      <c r="A1111" t="s">
        <v>1920</v>
      </c>
      <c r="B1111" s="9" t="s">
        <v>889</v>
      </c>
      <c r="C1111" s="1">
        <f t="shared" si="331"/>
        <v>1859</v>
      </c>
      <c r="D1111" s="7">
        <f t="shared" si="321"/>
        <v>2</v>
      </c>
      <c r="E1111" s="7">
        <f t="shared" si="322"/>
        <v>1</v>
      </c>
      <c r="F1111" s="7">
        <f t="shared" si="323"/>
        <v>0</v>
      </c>
      <c r="G1111" s="1">
        <f t="shared" si="324"/>
        <v>581</v>
      </c>
      <c r="H1111" s="2">
        <f t="shared" si="325"/>
        <v>0.3125336202259279</v>
      </c>
      <c r="I1111" s="8"/>
      <c r="J1111" s="2">
        <f t="shared" si="327"/>
        <v>0.33512641204948895</v>
      </c>
      <c r="K1111" s="2">
        <f t="shared" si="328"/>
        <v>0.64766003227541691</v>
      </c>
      <c r="L1111" s="2">
        <f t="shared" si="329"/>
        <v>0</v>
      </c>
      <c r="M1111" s="2">
        <f t="shared" si="330"/>
        <v>1.7213555675094083E-2</v>
      </c>
      <c r="N1111" s="1">
        <v>623</v>
      </c>
      <c r="O1111" s="1">
        <v>1204</v>
      </c>
      <c r="Q1111" s="1">
        <v>32</v>
      </c>
      <c r="W1111" s="1">
        <v>0</v>
      </c>
      <c r="AG1111" t="str">
        <f t="shared" si="332"/>
        <v>Danville</v>
      </c>
      <c r="AH1111" t="s">
        <v>1377</v>
      </c>
      <c r="AI1111">
        <v>1</v>
      </c>
      <c r="AK1111" s="99">
        <v>33</v>
      </c>
      <c r="AL1111" s="97">
        <v>15</v>
      </c>
      <c r="AM1111" s="97">
        <v>30</v>
      </c>
      <c r="AN1111" s="96">
        <v>17140</v>
      </c>
      <c r="AO1111" s="96">
        <f t="shared" si="334"/>
        <v>33015</v>
      </c>
      <c r="AP1111" t="s">
        <v>1274</v>
      </c>
      <c r="AQ1111">
        <f t="shared" si="333"/>
        <v>3317140</v>
      </c>
      <c r="AR1111" t="str">
        <f t="shared" si="326"/>
        <v>$array_town['Danville']=17140;</v>
      </c>
    </row>
    <row r="1112" spans="1:44" hidden="1" outlineLevel="1" x14ac:dyDescent="0.2">
      <c r="A1112" t="s">
        <v>1434</v>
      </c>
      <c r="B1112" s="9" t="s">
        <v>889</v>
      </c>
      <c r="C1112" s="1">
        <f t="shared" si="331"/>
        <v>2295</v>
      </c>
      <c r="D1112" s="7">
        <f t="shared" si="321"/>
        <v>2</v>
      </c>
      <c r="E1112" s="7">
        <f t="shared" si="322"/>
        <v>1</v>
      </c>
      <c r="F1112" s="7">
        <f t="shared" si="323"/>
        <v>0</v>
      </c>
      <c r="G1112" s="1">
        <f t="shared" si="324"/>
        <v>494</v>
      </c>
      <c r="H1112" s="2">
        <f t="shared" si="325"/>
        <v>0.21525054466230936</v>
      </c>
      <c r="I1112" s="8"/>
      <c r="J1112" s="2">
        <f t="shared" si="327"/>
        <v>0.38126361655773422</v>
      </c>
      <c r="K1112" s="2">
        <f t="shared" si="328"/>
        <v>0.59651416122004353</v>
      </c>
      <c r="L1112" s="2">
        <f t="shared" si="329"/>
        <v>0</v>
      </c>
      <c r="M1112" s="2">
        <f t="shared" si="330"/>
        <v>2.2222222222222254E-2</v>
      </c>
      <c r="N1112" s="1">
        <v>875</v>
      </c>
      <c r="O1112" s="1">
        <v>1369</v>
      </c>
      <c r="Q1112" s="1">
        <v>46</v>
      </c>
      <c r="W1112" s="1">
        <v>5</v>
      </c>
      <c r="AG1112" t="str">
        <f t="shared" si="332"/>
        <v>Deerfield</v>
      </c>
      <c r="AH1112" t="s">
        <v>1377</v>
      </c>
      <c r="AI1112">
        <v>2</v>
      </c>
      <c r="AK1112" s="99">
        <v>33</v>
      </c>
      <c r="AL1112" s="97">
        <v>15</v>
      </c>
      <c r="AM1112" s="97">
        <v>35</v>
      </c>
      <c r="AN1112" s="96">
        <v>17460</v>
      </c>
      <c r="AO1112" s="96">
        <f t="shared" si="334"/>
        <v>33015</v>
      </c>
      <c r="AP1112" t="s">
        <v>1274</v>
      </c>
      <c r="AQ1112">
        <f t="shared" si="333"/>
        <v>3317460</v>
      </c>
      <c r="AR1112" t="str">
        <f t="shared" si="326"/>
        <v>$array_town['Deerfield']=17460;</v>
      </c>
    </row>
    <row r="1113" spans="1:44" hidden="1" outlineLevel="1" x14ac:dyDescent="0.2">
      <c r="A1113" t="s">
        <v>996</v>
      </c>
      <c r="B1113" s="9" t="s">
        <v>889</v>
      </c>
      <c r="C1113" s="1">
        <f t="shared" si="331"/>
        <v>811</v>
      </c>
      <c r="D1113" s="7">
        <f t="shared" si="321"/>
        <v>2</v>
      </c>
      <c r="E1113" s="7">
        <f t="shared" si="322"/>
        <v>1</v>
      </c>
      <c r="F1113" s="7">
        <f t="shared" si="323"/>
        <v>0</v>
      </c>
      <c r="G1113" s="1">
        <f t="shared" si="324"/>
        <v>177</v>
      </c>
      <c r="H1113" s="2">
        <f t="shared" si="325"/>
        <v>0.21824907521578299</v>
      </c>
      <c r="I1113" s="8"/>
      <c r="J1113" s="2">
        <f t="shared" si="327"/>
        <v>0.38101109741060418</v>
      </c>
      <c r="K1113" s="2">
        <f t="shared" si="328"/>
        <v>0.5992601726263872</v>
      </c>
      <c r="L1113" s="2">
        <f t="shared" si="329"/>
        <v>0</v>
      </c>
      <c r="M1113" s="2">
        <f t="shared" si="330"/>
        <v>1.9728729963008562E-2</v>
      </c>
      <c r="N1113" s="1">
        <v>309</v>
      </c>
      <c r="O1113" s="1">
        <v>486</v>
      </c>
      <c r="Q1113" s="1">
        <v>15</v>
      </c>
      <c r="W1113" s="1">
        <v>1</v>
      </c>
      <c r="AG1113" t="str">
        <f t="shared" si="332"/>
        <v>Deering</v>
      </c>
      <c r="AH1113" t="s">
        <v>2341</v>
      </c>
      <c r="AI1113">
        <v>2</v>
      </c>
      <c r="AK1113" s="99">
        <v>33</v>
      </c>
      <c r="AL1113" s="97">
        <v>11</v>
      </c>
      <c r="AM1113" s="97">
        <v>30</v>
      </c>
      <c r="AN1113" s="96">
        <v>17780</v>
      </c>
      <c r="AO1113" s="96">
        <f t="shared" si="334"/>
        <v>33011</v>
      </c>
      <c r="AP1113" t="s">
        <v>1274</v>
      </c>
      <c r="AQ1113">
        <f t="shared" si="333"/>
        <v>3317780</v>
      </c>
      <c r="AR1113" t="str">
        <f t="shared" si="326"/>
        <v>$array_town['Deering']=17780;</v>
      </c>
    </row>
    <row r="1114" spans="1:44" hidden="1" outlineLevel="1" x14ac:dyDescent="0.2">
      <c r="A1114" t="s">
        <v>992</v>
      </c>
      <c r="B1114" s="9" t="s">
        <v>889</v>
      </c>
      <c r="C1114" s="1">
        <f t="shared" si="331"/>
        <v>11431</v>
      </c>
      <c r="D1114" s="7">
        <f t="shared" si="321"/>
        <v>2</v>
      </c>
      <c r="E1114" s="7">
        <f t="shared" si="322"/>
        <v>1</v>
      </c>
      <c r="F1114" s="7">
        <f t="shared" si="323"/>
        <v>0</v>
      </c>
      <c r="G1114" s="1">
        <f t="shared" si="324"/>
        <v>2027</v>
      </c>
      <c r="H1114" s="2">
        <f t="shared" si="325"/>
        <v>0.17732481847607384</v>
      </c>
      <c r="I1114" s="8"/>
      <c r="J1114" s="2">
        <f t="shared" si="327"/>
        <v>0.40285189397253085</v>
      </c>
      <c r="K1114" s="2">
        <f t="shared" si="328"/>
        <v>0.58017671244860469</v>
      </c>
      <c r="L1114" s="2">
        <f t="shared" si="329"/>
        <v>0</v>
      </c>
      <c r="M1114" s="2">
        <f t="shared" si="330"/>
        <v>1.6971393578864458E-2</v>
      </c>
      <c r="N1114" s="1">
        <v>4605</v>
      </c>
      <c r="O1114" s="1">
        <v>6632</v>
      </c>
      <c r="Q1114" s="1">
        <v>194</v>
      </c>
      <c r="W1114" s="1">
        <v>0</v>
      </c>
      <c r="AG1114" t="str">
        <f t="shared" si="332"/>
        <v>Derry</v>
      </c>
      <c r="AH1114" t="s">
        <v>1377</v>
      </c>
      <c r="AI1114">
        <v>1</v>
      </c>
      <c r="AK1114" s="99">
        <v>33</v>
      </c>
      <c r="AL1114" s="97">
        <v>15</v>
      </c>
      <c r="AM1114" s="97">
        <v>40</v>
      </c>
      <c r="AN1114" s="96">
        <v>17940</v>
      </c>
      <c r="AO1114" s="96">
        <f t="shared" si="334"/>
        <v>33015</v>
      </c>
      <c r="AP1114" t="s">
        <v>1274</v>
      </c>
      <c r="AQ1114">
        <f t="shared" si="333"/>
        <v>3317940</v>
      </c>
      <c r="AR1114" t="str">
        <f t="shared" si="326"/>
        <v>$array_town['Derry']=17940;</v>
      </c>
    </row>
    <row r="1115" spans="1:44" hidden="1" outlineLevel="1" x14ac:dyDescent="0.2">
      <c r="A1115" t="s">
        <v>2140</v>
      </c>
      <c r="B1115" s="9" t="s">
        <v>889</v>
      </c>
      <c r="C1115" s="1">
        <f t="shared" si="331"/>
        <v>5</v>
      </c>
      <c r="D1115" s="7">
        <f t="shared" si="321"/>
        <v>1</v>
      </c>
      <c r="E1115" s="7">
        <f t="shared" si="322"/>
        <v>1</v>
      </c>
      <c r="F1115" s="7">
        <f t="shared" si="323"/>
        <v>0</v>
      </c>
      <c r="G1115" s="1">
        <f t="shared" si="324"/>
        <v>0</v>
      </c>
      <c r="H1115" s="2">
        <f t="shared" si="325"/>
        <v>0</v>
      </c>
      <c r="I1115" s="8"/>
      <c r="J1115" s="2">
        <f t="shared" si="327"/>
        <v>0.4</v>
      </c>
      <c r="K1115" s="2">
        <f t="shared" si="328"/>
        <v>0.4</v>
      </c>
      <c r="L1115" s="2">
        <f t="shared" si="329"/>
        <v>0</v>
      </c>
      <c r="M1115" s="2">
        <f t="shared" si="330"/>
        <v>0.19999999999999996</v>
      </c>
      <c r="N1115" s="1">
        <v>2</v>
      </c>
      <c r="O1115" s="1">
        <v>2</v>
      </c>
      <c r="Q1115" s="1">
        <v>1</v>
      </c>
      <c r="W1115" s="1">
        <v>0</v>
      </c>
      <c r="AG1115" t="str">
        <f t="shared" si="332"/>
        <v>Dixville</v>
      </c>
      <c r="AH1115" t="s">
        <v>793</v>
      </c>
      <c r="AI1115">
        <v>2</v>
      </c>
      <c r="AK1115" s="99">
        <v>33</v>
      </c>
      <c r="AL1115" s="97">
        <v>7</v>
      </c>
      <c r="AM1115" s="97">
        <v>75</v>
      </c>
      <c r="AN1115" s="96">
        <v>18420</v>
      </c>
      <c r="AO1115" s="96">
        <f t="shared" si="334"/>
        <v>33007</v>
      </c>
      <c r="AP1115" t="s">
        <v>287</v>
      </c>
      <c r="AQ1115">
        <f t="shared" si="333"/>
        <v>3318420</v>
      </c>
      <c r="AR1115" t="str">
        <f t="shared" si="326"/>
        <v>$array_town['Dixville']=18420;</v>
      </c>
    </row>
    <row r="1116" spans="1:44" hidden="1" outlineLevel="1" x14ac:dyDescent="0.2">
      <c r="A1116" t="s">
        <v>376</v>
      </c>
      <c r="B1116" s="9" t="s">
        <v>889</v>
      </c>
      <c r="C1116" s="1">
        <f t="shared" si="331"/>
        <v>158</v>
      </c>
      <c r="D1116" s="7">
        <f t="shared" si="321"/>
        <v>2</v>
      </c>
      <c r="E1116" s="7">
        <f t="shared" si="322"/>
        <v>1</v>
      </c>
      <c r="F1116" s="7">
        <f t="shared" si="323"/>
        <v>0</v>
      </c>
      <c r="G1116" s="1">
        <f t="shared" ref="G1116:G1176" si="335">MAX(N1116:P1116)-LARGE(N1116:P1116,2)</f>
        <v>61</v>
      </c>
      <c r="H1116" s="2">
        <f t="shared" ref="H1116:H1176" si="336">G1116/C1116</f>
        <v>0.38607594936708861</v>
      </c>
      <c r="I1116" s="8"/>
      <c r="J1116" s="2">
        <f t="shared" si="327"/>
        <v>0.27848101265822783</v>
      </c>
      <c r="K1116" s="2">
        <f t="shared" si="328"/>
        <v>0.66455696202531644</v>
      </c>
      <c r="L1116" s="2">
        <f t="shared" si="329"/>
        <v>0</v>
      </c>
      <c r="M1116" s="2">
        <f t="shared" si="330"/>
        <v>5.6962025316455778E-2</v>
      </c>
      <c r="N1116" s="1">
        <v>44</v>
      </c>
      <c r="O1116" s="1">
        <v>105</v>
      </c>
      <c r="Q1116" s="1">
        <v>8</v>
      </c>
      <c r="W1116" s="1">
        <v>1</v>
      </c>
      <c r="AG1116" t="str">
        <f t="shared" si="332"/>
        <v>Dorchester</v>
      </c>
      <c r="AH1116" t="s">
        <v>794</v>
      </c>
      <c r="AI1116">
        <v>2</v>
      </c>
      <c r="AK1116" s="99">
        <v>33</v>
      </c>
      <c r="AL1116" s="97">
        <v>9</v>
      </c>
      <c r="AM1116" s="97">
        <v>50</v>
      </c>
      <c r="AN1116" s="96">
        <v>18740</v>
      </c>
      <c r="AO1116" s="96">
        <f t="shared" si="334"/>
        <v>33009</v>
      </c>
      <c r="AP1116" t="s">
        <v>1274</v>
      </c>
      <c r="AQ1116">
        <f t="shared" si="333"/>
        <v>3318740</v>
      </c>
      <c r="AR1116" t="str">
        <f t="shared" si="326"/>
        <v>$array_town['Dorchester']=18740;</v>
      </c>
    </row>
    <row r="1117" spans="1:44" hidden="1" outlineLevel="1" x14ac:dyDescent="0.2">
      <c r="A1117" t="s">
        <v>2313</v>
      </c>
      <c r="B1117" s="9" t="s">
        <v>889</v>
      </c>
      <c r="C1117" s="1">
        <f t="shared" si="331"/>
        <v>14154</v>
      </c>
      <c r="D1117" s="7">
        <f t="shared" si="321"/>
        <v>1</v>
      </c>
      <c r="E1117" s="7">
        <f t="shared" si="322"/>
        <v>2</v>
      </c>
      <c r="F1117" s="7">
        <f t="shared" si="323"/>
        <v>0</v>
      </c>
      <c r="G1117" s="1">
        <f t="shared" si="335"/>
        <v>2176</v>
      </c>
      <c r="H1117" s="2">
        <f t="shared" si="336"/>
        <v>0.15373745937544156</v>
      </c>
      <c r="I1117" s="8"/>
      <c r="J1117" s="2">
        <f t="shared" si="327"/>
        <v>0.56902642362583011</v>
      </c>
      <c r="K1117" s="2">
        <f t="shared" si="328"/>
        <v>0.41528896425038858</v>
      </c>
      <c r="L1117" s="2">
        <f t="shared" si="329"/>
        <v>0</v>
      </c>
      <c r="M1117" s="2">
        <f t="shared" si="330"/>
        <v>1.5684612123781305E-2</v>
      </c>
      <c r="N1117" s="1">
        <v>8054</v>
      </c>
      <c r="O1117" s="1">
        <v>5878</v>
      </c>
      <c r="Q1117" s="1">
        <v>219</v>
      </c>
      <c r="W1117" s="1">
        <v>3</v>
      </c>
      <c r="AG1117" t="str">
        <f t="shared" si="332"/>
        <v>Dover</v>
      </c>
      <c r="AH1117" t="s">
        <v>1421</v>
      </c>
      <c r="AI1117">
        <v>1</v>
      </c>
      <c r="AK1117" s="99">
        <v>33</v>
      </c>
      <c r="AL1117" s="97">
        <v>17</v>
      </c>
      <c r="AM1117" s="97">
        <v>10</v>
      </c>
      <c r="AN1117" s="96">
        <v>18820</v>
      </c>
      <c r="AO1117" s="96">
        <f t="shared" si="334"/>
        <v>33017</v>
      </c>
      <c r="AP1117" t="s">
        <v>931</v>
      </c>
      <c r="AQ1117">
        <f t="shared" si="333"/>
        <v>3318820</v>
      </c>
      <c r="AR1117" t="str">
        <f t="shared" si="326"/>
        <v>$array_town['Dover']=18820;</v>
      </c>
    </row>
    <row r="1118" spans="1:44" hidden="1" outlineLevel="1" x14ac:dyDescent="0.2">
      <c r="A1118" t="s">
        <v>774</v>
      </c>
      <c r="B1118" s="9" t="s">
        <v>889</v>
      </c>
      <c r="C1118" s="1">
        <f t="shared" si="331"/>
        <v>891</v>
      </c>
      <c r="D1118" s="7">
        <f t="shared" si="321"/>
        <v>1</v>
      </c>
      <c r="E1118" s="7">
        <f t="shared" si="322"/>
        <v>2</v>
      </c>
      <c r="F1118" s="7">
        <f t="shared" si="323"/>
        <v>0</v>
      </c>
      <c r="G1118" s="1">
        <f t="shared" si="335"/>
        <v>135</v>
      </c>
      <c r="H1118" s="2">
        <f t="shared" si="336"/>
        <v>0.15151515151515152</v>
      </c>
      <c r="I1118" s="8"/>
      <c r="J1118" s="2">
        <f t="shared" si="327"/>
        <v>0.5679012345679012</v>
      </c>
      <c r="K1118" s="2">
        <f t="shared" si="328"/>
        <v>0.41638608305274971</v>
      </c>
      <c r="L1118" s="2">
        <f t="shared" si="329"/>
        <v>0</v>
      </c>
      <c r="M1118" s="2">
        <f t="shared" si="330"/>
        <v>1.5712682379349086E-2</v>
      </c>
      <c r="N1118" s="1">
        <v>506</v>
      </c>
      <c r="O1118" s="1">
        <v>371</v>
      </c>
      <c r="Q1118" s="1">
        <v>14</v>
      </c>
      <c r="W1118" s="1">
        <v>0</v>
      </c>
      <c r="AG1118" t="str">
        <f t="shared" si="332"/>
        <v>Dublin</v>
      </c>
      <c r="AH1118" t="s">
        <v>2250</v>
      </c>
      <c r="AI1118">
        <v>2</v>
      </c>
      <c r="AK1118" s="99">
        <v>33</v>
      </c>
      <c r="AL1118" s="97">
        <v>5</v>
      </c>
      <c r="AM1118" s="97">
        <v>15</v>
      </c>
      <c r="AN1118" s="96">
        <v>19140</v>
      </c>
      <c r="AO1118" s="96">
        <f t="shared" si="334"/>
        <v>33005</v>
      </c>
      <c r="AP1118" t="s">
        <v>1274</v>
      </c>
      <c r="AQ1118">
        <f t="shared" si="333"/>
        <v>3319140</v>
      </c>
      <c r="AR1118" t="str">
        <f t="shared" si="326"/>
        <v>$array_town['Dublin']=19140;</v>
      </c>
    </row>
    <row r="1119" spans="1:44" hidden="1" outlineLevel="1" x14ac:dyDescent="0.2">
      <c r="A1119" t="s">
        <v>1072</v>
      </c>
      <c r="B1119" s="9" t="s">
        <v>889</v>
      </c>
      <c r="C1119" s="1">
        <f t="shared" si="331"/>
        <v>124</v>
      </c>
      <c r="D1119" s="7">
        <f t="shared" si="321"/>
        <v>2</v>
      </c>
      <c r="E1119" s="7">
        <f t="shared" si="322"/>
        <v>1</v>
      </c>
      <c r="F1119" s="7">
        <f t="shared" si="323"/>
        <v>0</v>
      </c>
      <c r="G1119" s="1">
        <f t="shared" si="335"/>
        <v>4</v>
      </c>
      <c r="H1119" s="2">
        <f t="shared" si="336"/>
        <v>3.2258064516129031E-2</v>
      </c>
      <c r="I1119" s="8"/>
      <c r="J1119" s="2">
        <f t="shared" si="327"/>
        <v>0.47580645161290325</v>
      </c>
      <c r="K1119" s="2">
        <f t="shared" si="328"/>
        <v>0.50806451612903225</v>
      </c>
      <c r="L1119" s="2">
        <f t="shared" si="329"/>
        <v>0</v>
      </c>
      <c r="M1119" s="2">
        <f t="shared" si="330"/>
        <v>1.6129032258064502E-2</v>
      </c>
      <c r="N1119" s="1">
        <v>59</v>
      </c>
      <c r="O1119" s="1">
        <v>63</v>
      </c>
      <c r="Q1119" s="1">
        <v>2</v>
      </c>
      <c r="W1119" s="1">
        <v>0</v>
      </c>
      <c r="AG1119" t="str">
        <f t="shared" si="332"/>
        <v>Dummer</v>
      </c>
      <c r="AH1119" t="s">
        <v>793</v>
      </c>
      <c r="AI1119">
        <v>2</v>
      </c>
      <c r="AK1119" s="99">
        <v>33</v>
      </c>
      <c r="AL1119" s="97">
        <v>7</v>
      </c>
      <c r="AM1119" s="97">
        <v>80</v>
      </c>
      <c r="AN1119" s="96">
        <v>19300</v>
      </c>
      <c r="AO1119" s="96">
        <f t="shared" si="334"/>
        <v>33007</v>
      </c>
      <c r="AP1119" t="s">
        <v>1274</v>
      </c>
      <c r="AQ1119">
        <f t="shared" si="333"/>
        <v>3319300</v>
      </c>
      <c r="AR1119" t="str">
        <f t="shared" si="326"/>
        <v>$array_town['Dummer']=19300;</v>
      </c>
    </row>
    <row r="1120" spans="1:44" hidden="1" outlineLevel="1" x14ac:dyDescent="0.2">
      <c r="A1120" t="s">
        <v>1429</v>
      </c>
      <c r="B1120" s="9" t="s">
        <v>889</v>
      </c>
      <c r="C1120" s="1">
        <f t="shared" si="331"/>
        <v>1472</v>
      </c>
      <c r="D1120" s="7">
        <f t="shared" si="321"/>
        <v>2</v>
      </c>
      <c r="E1120" s="7">
        <f t="shared" si="322"/>
        <v>1</v>
      </c>
      <c r="F1120" s="7">
        <f t="shared" si="323"/>
        <v>0</v>
      </c>
      <c r="G1120" s="1">
        <f t="shared" si="335"/>
        <v>416</v>
      </c>
      <c r="H1120" s="2">
        <f t="shared" si="336"/>
        <v>0.28260869565217389</v>
      </c>
      <c r="I1120" s="8"/>
      <c r="J1120" s="2">
        <f t="shared" si="327"/>
        <v>0.3546195652173913</v>
      </c>
      <c r="K1120" s="2">
        <f t="shared" si="328"/>
        <v>0.63722826086956519</v>
      </c>
      <c r="L1120" s="2">
        <f t="shared" si="329"/>
        <v>0</v>
      </c>
      <c r="M1120" s="2">
        <f t="shared" si="330"/>
        <v>8.152173913043459E-3</v>
      </c>
      <c r="N1120" s="1">
        <v>522</v>
      </c>
      <c r="O1120" s="1">
        <v>938</v>
      </c>
      <c r="Q1120" s="1">
        <v>9</v>
      </c>
      <c r="W1120" s="1">
        <v>3</v>
      </c>
      <c r="AG1120" t="str">
        <f t="shared" si="332"/>
        <v>Dunbarton</v>
      </c>
      <c r="AH1120" t="s">
        <v>363</v>
      </c>
      <c r="AI1120">
        <v>2</v>
      </c>
      <c r="AK1120" s="99">
        <v>33</v>
      </c>
      <c r="AL1120" s="97">
        <v>13</v>
      </c>
      <c r="AM1120" s="97">
        <v>50</v>
      </c>
      <c r="AN1120" s="96">
        <v>19460</v>
      </c>
      <c r="AO1120" s="96">
        <f t="shared" si="334"/>
        <v>33013</v>
      </c>
      <c r="AP1120" t="s">
        <v>1274</v>
      </c>
      <c r="AQ1120">
        <f t="shared" si="333"/>
        <v>3319460</v>
      </c>
      <c r="AR1120" t="str">
        <f t="shared" si="326"/>
        <v>$array_town['Dunbarton']=19460;</v>
      </c>
    </row>
    <row r="1121" spans="1:44" hidden="1" outlineLevel="1" x14ac:dyDescent="0.2">
      <c r="A1121" t="s">
        <v>1725</v>
      </c>
      <c r="B1121" s="9" t="s">
        <v>889</v>
      </c>
      <c r="C1121" s="1">
        <f t="shared" si="331"/>
        <v>6552</v>
      </c>
      <c r="D1121" s="7">
        <f t="shared" si="321"/>
        <v>1</v>
      </c>
      <c r="E1121" s="7">
        <f t="shared" si="322"/>
        <v>2</v>
      </c>
      <c r="F1121" s="7">
        <f t="shared" si="323"/>
        <v>0</v>
      </c>
      <c r="G1121" s="1">
        <f t="shared" si="335"/>
        <v>3188</v>
      </c>
      <c r="H1121" s="2">
        <f t="shared" si="336"/>
        <v>0.48656898656898656</v>
      </c>
      <c r="I1121" s="8"/>
      <c r="J1121" s="2">
        <f t="shared" si="327"/>
        <v>0.73351648351648346</v>
      </c>
      <c r="K1121" s="2">
        <f t="shared" si="328"/>
        <v>0.24694749694749696</v>
      </c>
      <c r="L1121" s="2">
        <f t="shared" si="329"/>
        <v>0</v>
      </c>
      <c r="M1121" s="2">
        <f t="shared" si="330"/>
        <v>1.9536019536019578E-2</v>
      </c>
      <c r="N1121" s="1">
        <v>4806</v>
      </c>
      <c r="O1121" s="1">
        <v>1618</v>
      </c>
      <c r="Q1121" s="1">
        <v>126</v>
      </c>
      <c r="W1121" s="1">
        <v>2</v>
      </c>
      <c r="AG1121" t="str">
        <f t="shared" si="332"/>
        <v>Durham</v>
      </c>
      <c r="AH1121" t="s">
        <v>1421</v>
      </c>
      <c r="AI1121">
        <v>1</v>
      </c>
      <c r="AK1121" s="99">
        <v>33</v>
      </c>
      <c r="AL1121" s="97">
        <v>17</v>
      </c>
      <c r="AM1121" s="97">
        <v>15</v>
      </c>
      <c r="AN1121" s="96">
        <v>19700</v>
      </c>
      <c r="AO1121" s="96">
        <f t="shared" si="334"/>
        <v>33017</v>
      </c>
      <c r="AP1121" t="s">
        <v>1274</v>
      </c>
      <c r="AQ1121">
        <f t="shared" si="333"/>
        <v>3319700</v>
      </c>
      <c r="AR1121" t="str">
        <f t="shared" si="326"/>
        <v>$array_town['Durham']=19700;</v>
      </c>
    </row>
    <row r="1122" spans="1:44" hidden="1" outlineLevel="1" x14ac:dyDescent="0.2">
      <c r="A1122" t="s">
        <v>157</v>
      </c>
      <c r="B1122" s="9" t="s">
        <v>889</v>
      </c>
      <c r="C1122" s="1">
        <f t="shared" si="331"/>
        <v>1302</v>
      </c>
      <c r="D1122" s="7">
        <f t="shared" si="321"/>
        <v>2</v>
      </c>
      <c r="E1122" s="7">
        <f t="shared" si="322"/>
        <v>1</v>
      </c>
      <c r="F1122" s="7">
        <f t="shared" si="323"/>
        <v>0</v>
      </c>
      <c r="G1122" s="1">
        <f t="shared" si="335"/>
        <v>354</v>
      </c>
      <c r="H1122" s="2">
        <f t="shared" si="336"/>
        <v>0.27188940092165897</v>
      </c>
      <c r="I1122" s="8"/>
      <c r="J1122" s="2">
        <f t="shared" si="327"/>
        <v>0.3579109062980031</v>
      </c>
      <c r="K1122" s="2">
        <f t="shared" si="328"/>
        <v>0.62980030721966207</v>
      </c>
      <c r="L1122" s="2">
        <f t="shared" si="329"/>
        <v>0</v>
      </c>
      <c r="M1122" s="2">
        <f t="shared" si="330"/>
        <v>1.228878648233489E-2</v>
      </c>
      <c r="N1122" s="1">
        <v>466</v>
      </c>
      <c r="O1122" s="1">
        <v>820</v>
      </c>
      <c r="Q1122" s="1">
        <v>16</v>
      </c>
      <c r="W1122" s="1">
        <v>0</v>
      </c>
      <c r="AG1122" t="str">
        <f t="shared" si="332"/>
        <v>East Kingston</v>
      </c>
      <c r="AH1122" t="s">
        <v>1377</v>
      </c>
      <c r="AI1122">
        <v>1</v>
      </c>
      <c r="AK1122" s="99">
        <v>33</v>
      </c>
      <c r="AL1122" s="97">
        <v>15</v>
      </c>
      <c r="AM1122" s="97">
        <v>45</v>
      </c>
      <c r="AN1122" s="96">
        <v>21380</v>
      </c>
      <c r="AO1122" s="96">
        <f t="shared" si="334"/>
        <v>33015</v>
      </c>
      <c r="AP1122" t="s">
        <v>1274</v>
      </c>
      <c r="AQ1122">
        <f t="shared" si="333"/>
        <v>3321380</v>
      </c>
      <c r="AR1122" t="str">
        <f t="shared" si="326"/>
        <v>$array_town['East Kingston']=21380;</v>
      </c>
    </row>
    <row r="1123" spans="1:44" hidden="1" outlineLevel="1" x14ac:dyDescent="0.2">
      <c r="A1123" t="s">
        <v>899</v>
      </c>
      <c r="B1123" s="9" t="s">
        <v>889</v>
      </c>
      <c r="C1123" s="1">
        <f t="shared" si="331"/>
        <v>191</v>
      </c>
      <c r="D1123" s="7">
        <f t="shared" ref="D1123:D1186" si="337">RANK(N1123,(N1123:AE1123))</f>
        <v>1</v>
      </c>
      <c r="E1123" s="7">
        <f t="shared" ref="E1123:E1186" si="338">RANK(O1123,(N1123:AE1123))</f>
        <v>2</v>
      </c>
      <c r="F1123" s="7">
        <f t="shared" ref="F1123:F1186" si="339">IF(P1123&gt;0,RANK(P1123,(N1123:AE1123)),0)</f>
        <v>0</v>
      </c>
      <c r="G1123" s="1">
        <f t="shared" si="335"/>
        <v>72</v>
      </c>
      <c r="H1123" s="2">
        <f t="shared" si="336"/>
        <v>0.37696335078534032</v>
      </c>
      <c r="I1123" s="8"/>
      <c r="J1123" s="2">
        <f t="shared" si="327"/>
        <v>0.67539267015706805</v>
      </c>
      <c r="K1123" s="2">
        <f t="shared" si="328"/>
        <v>0.29842931937172773</v>
      </c>
      <c r="L1123" s="2">
        <f t="shared" si="329"/>
        <v>0</v>
      </c>
      <c r="M1123" s="2">
        <f t="shared" si="330"/>
        <v>2.6178010471204216E-2</v>
      </c>
      <c r="N1123" s="1">
        <v>129</v>
      </c>
      <c r="O1123" s="1">
        <v>57</v>
      </c>
      <c r="Q1123" s="1">
        <v>5</v>
      </c>
      <c r="W1123" s="1">
        <v>0</v>
      </c>
      <c r="AG1123" t="str">
        <f t="shared" si="332"/>
        <v>Easton</v>
      </c>
      <c r="AH1123" t="s">
        <v>794</v>
      </c>
      <c r="AI1123">
        <v>2</v>
      </c>
      <c r="AK1123" s="99">
        <v>33</v>
      </c>
      <c r="AL1123" s="97">
        <v>9</v>
      </c>
      <c r="AM1123" s="97">
        <v>55</v>
      </c>
      <c r="AN1123" s="96">
        <v>22020</v>
      </c>
      <c r="AO1123" s="96">
        <f t="shared" si="334"/>
        <v>33009</v>
      </c>
      <c r="AP1123" t="s">
        <v>1274</v>
      </c>
      <c r="AQ1123">
        <f t="shared" si="333"/>
        <v>3322020</v>
      </c>
      <c r="AR1123" t="str">
        <f t="shared" ref="AR1123:AR1186" si="340">"$array_town['"&amp;AG1123&amp;"']="&amp;AN1123&amp;";"</f>
        <v>$array_town['Easton']=22020;</v>
      </c>
    </row>
    <row r="1124" spans="1:44" hidden="1" outlineLevel="1" x14ac:dyDescent="0.2">
      <c r="A1124" t="s">
        <v>684</v>
      </c>
      <c r="B1124" s="9" t="s">
        <v>889</v>
      </c>
      <c r="C1124" s="1">
        <f t="shared" si="331"/>
        <v>252</v>
      </c>
      <c r="D1124" s="7">
        <f t="shared" si="337"/>
        <v>1</v>
      </c>
      <c r="E1124" s="7">
        <f t="shared" si="338"/>
        <v>2</v>
      </c>
      <c r="F1124" s="7">
        <f t="shared" si="339"/>
        <v>0</v>
      </c>
      <c r="G1124" s="1">
        <f t="shared" si="335"/>
        <v>12</v>
      </c>
      <c r="H1124" s="2">
        <f t="shared" si="336"/>
        <v>4.7619047619047616E-2</v>
      </c>
      <c r="I1124" s="8"/>
      <c r="J1124" s="2">
        <f t="shared" si="327"/>
        <v>0.51984126984126988</v>
      </c>
      <c r="K1124" s="2">
        <f t="shared" si="328"/>
        <v>0.47222222222222221</v>
      </c>
      <c r="L1124" s="2">
        <f t="shared" si="329"/>
        <v>0</v>
      </c>
      <c r="M1124" s="2">
        <f t="shared" si="330"/>
        <v>7.9365079365079083E-3</v>
      </c>
      <c r="N1124" s="1">
        <v>131</v>
      </c>
      <c r="O1124" s="1">
        <v>119</v>
      </c>
      <c r="Q1124" s="1">
        <v>2</v>
      </c>
      <c r="W1124" s="1">
        <v>0</v>
      </c>
      <c r="AG1124" t="str">
        <f t="shared" si="332"/>
        <v>Eaton</v>
      </c>
      <c r="AH1124" t="s">
        <v>378</v>
      </c>
      <c r="AI1124">
        <v>1</v>
      </c>
      <c r="AK1124" s="99">
        <v>33</v>
      </c>
      <c r="AL1124" s="97">
        <v>3</v>
      </c>
      <c r="AM1124" s="97">
        <v>30</v>
      </c>
      <c r="AN1124" s="96">
        <v>23380</v>
      </c>
      <c r="AO1124" s="96">
        <f t="shared" si="334"/>
        <v>33003</v>
      </c>
      <c r="AP1124" t="s">
        <v>1274</v>
      </c>
      <c r="AQ1124">
        <f t="shared" si="333"/>
        <v>3323380</v>
      </c>
      <c r="AR1124" t="str">
        <f t="shared" si="340"/>
        <v>$array_town['Eaton']=23380;</v>
      </c>
    </row>
    <row r="1125" spans="1:44" hidden="1" outlineLevel="1" x14ac:dyDescent="0.2">
      <c r="A1125" t="s">
        <v>1893</v>
      </c>
      <c r="B1125" s="9" t="s">
        <v>889</v>
      </c>
      <c r="C1125" s="1">
        <f t="shared" si="331"/>
        <v>626</v>
      </c>
      <c r="D1125" s="7">
        <f t="shared" si="337"/>
        <v>2</v>
      </c>
      <c r="E1125" s="7">
        <f t="shared" si="338"/>
        <v>1</v>
      </c>
      <c r="F1125" s="7">
        <f t="shared" si="339"/>
        <v>0</v>
      </c>
      <c r="G1125" s="1">
        <f t="shared" si="335"/>
        <v>125</v>
      </c>
      <c r="H1125" s="2">
        <f t="shared" si="336"/>
        <v>0.19968051118210864</v>
      </c>
      <c r="I1125" s="8"/>
      <c r="J1125" s="2">
        <f t="shared" si="327"/>
        <v>0.39297124600638977</v>
      </c>
      <c r="K1125" s="2">
        <f t="shared" si="328"/>
        <v>0.59265175718849838</v>
      </c>
      <c r="L1125" s="2">
        <f t="shared" si="329"/>
        <v>0</v>
      </c>
      <c r="M1125" s="2">
        <f t="shared" si="330"/>
        <v>1.4376996805111841E-2</v>
      </c>
      <c r="N1125" s="1">
        <v>246</v>
      </c>
      <c r="O1125" s="1">
        <v>371</v>
      </c>
      <c r="Q1125" s="1">
        <v>9</v>
      </c>
      <c r="W1125" s="1">
        <v>0</v>
      </c>
      <c r="AG1125" t="str">
        <f t="shared" si="332"/>
        <v>Effingham</v>
      </c>
      <c r="AH1125" t="s">
        <v>378</v>
      </c>
      <c r="AI1125">
        <v>1</v>
      </c>
      <c r="AK1125" s="99">
        <v>33</v>
      </c>
      <c r="AL1125" s="97">
        <v>3</v>
      </c>
      <c r="AM1125" s="97">
        <v>35</v>
      </c>
      <c r="AN1125" s="96">
        <v>23620</v>
      </c>
      <c r="AO1125" s="96">
        <f t="shared" si="334"/>
        <v>33003</v>
      </c>
      <c r="AP1125" t="s">
        <v>1274</v>
      </c>
      <c r="AQ1125">
        <f t="shared" si="333"/>
        <v>3323620</v>
      </c>
      <c r="AR1125" t="str">
        <f t="shared" si="340"/>
        <v>$array_town['Effingham']=23620;</v>
      </c>
    </row>
    <row r="1126" spans="1:44" hidden="1" outlineLevel="1" x14ac:dyDescent="0.2">
      <c r="A1126" t="s">
        <v>2185</v>
      </c>
      <c r="B1126" s="9" t="s">
        <v>889</v>
      </c>
      <c r="C1126" s="1">
        <f t="shared" si="331"/>
        <v>52</v>
      </c>
      <c r="D1126" s="7">
        <f t="shared" si="337"/>
        <v>1</v>
      </c>
      <c r="E1126" s="7">
        <f t="shared" si="338"/>
        <v>2</v>
      </c>
      <c r="F1126" s="7">
        <f t="shared" si="339"/>
        <v>0</v>
      </c>
      <c r="G1126" s="1">
        <f t="shared" si="335"/>
        <v>9</v>
      </c>
      <c r="H1126" s="2">
        <f t="shared" si="336"/>
        <v>0.17307692307692307</v>
      </c>
      <c r="I1126" s="8"/>
      <c r="J1126" s="2">
        <f t="shared" si="327"/>
        <v>0.57692307692307687</v>
      </c>
      <c r="K1126" s="2">
        <f t="shared" si="328"/>
        <v>0.40384615384615385</v>
      </c>
      <c r="L1126" s="2">
        <f t="shared" si="329"/>
        <v>0</v>
      </c>
      <c r="M1126" s="2">
        <f t="shared" si="330"/>
        <v>1.9230769230769273E-2</v>
      </c>
      <c r="N1126" s="1">
        <v>30</v>
      </c>
      <c r="O1126" s="1">
        <v>21</v>
      </c>
      <c r="Q1126" s="1">
        <v>1</v>
      </c>
      <c r="W1126" s="1">
        <v>0</v>
      </c>
      <c r="AG1126" t="str">
        <f t="shared" si="332"/>
        <v>Ellsworth</v>
      </c>
      <c r="AH1126" t="s">
        <v>794</v>
      </c>
      <c r="AI1126">
        <v>2</v>
      </c>
      <c r="AK1126" s="99">
        <v>33</v>
      </c>
      <c r="AL1126" s="97">
        <v>9</v>
      </c>
      <c r="AM1126" s="97">
        <v>60</v>
      </c>
      <c r="AN1126" s="96">
        <v>23860</v>
      </c>
      <c r="AO1126" s="96">
        <f t="shared" si="334"/>
        <v>33009</v>
      </c>
      <c r="AP1126" t="s">
        <v>1274</v>
      </c>
      <c r="AQ1126">
        <f t="shared" si="333"/>
        <v>3323860</v>
      </c>
      <c r="AR1126" t="str">
        <f t="shared" si="340"/>
        <v>$array_town['Ellsworth']=23860;</v>
      </c>
    </row>
    <row r="1127" spans="1:44" hidden="1" outlineLevel="1" x14ac:dyDescent="0.2">
      <c r="A1127" t="s">
        <v>835</v>
      </c>
      <c r="B1127" s="9" t="s">
        <v>889</v>
      </c>
      <c r="C1127" s="1">
        <f t="shared" si="331"/>
        <v>1980</v>
      </c>
      <c r="D1127" s="7">
        <f t="shared" si="337"/>
        <v>1</v>
      </c>
      <c r="E1127" s="7">
        <f t="shared" si="338"/>
        <v>2</v>
      </c>
      <c r="F1127" s="7">
        <f t="shared" si="339"/>
        <v>0</v>
      </c>
      <c r="G1127" s="1">
        <f t="shared" si="335"/>
        <v>255</v>
      </c>
      <c r="H1127" s="2">
        <f t="shared" si="336"/>
        <v>0.12878787878787878</v>
      </c>
      <c r="I1127" s="8"/>
      <c r="J1127" s="2">
        <f t="shared" si="327"/>
        <v>0.5565656565656566</v>
      </c>
      <c r="K1127" s="2">
        <f t="shared" si="328"/>
        <v>0.42777777777777776</v>
      </c>
      <c r="L1127" s="2">
        <f t="shared" si="329"/>
        <v>0</v>
      </c>
      <c r="M1127" s="2">
        <f t="shared" si="330"/>
        <v>1.5656565656565646E-2</v>
      </c>
      <c r="N1127" s="1">
        <v>1102</v>
      </c>
      <c r="O1127" s="1">
        <v>847</v>
      </c>
      <c r="Q1127" s="1">
        <v>30</v>
      </c>
      <c r="W1127" s="1">
        <v>1</v>
      </c>
      <c r="AG1127" t="str">
        <f t="shared" si="332"/>
        <v>Enfield</v>
      </c>
      <c r="AH1127" t="s">
        <v>794</v>
      </c>
      <c r="AI1127">
        <v>2</v>
      </c>
      <c r="AK1127" s="99">
        <v>33</v>
      </c>
      <c r="AL1127" s="97">
        <v>9</v>
      </c>
      <c r="AM1127" s="97">
        <v>65</v>
      </c>
      <c r="AN1127" s="96">
        <v>24340</v>
      </c>
      <c r="AO1127" s="96">
        <f t="shared" si="334"/>
        <v>33009</v>
      </c>
      <c r="AP1127" t="s">
        <v>1274</v>
      </c>
      <c r="AQ1127">
        <f t="shared" si="333"/>
        <v>3324340</v>
      </c>
      <c r="AR1127" t="str">
        <f t="shared" si="340"/>
        <v>$array_town['Enfield']=24340;</v>
      </c>
    </row>
    <row r="1128" spans="1:44" hidden="1" outlineLevel="1" x14ac:dyDescent="0.2">
      <c r="A1128" t="s">
        <v>836</v>
      </c>
      <c r="B1128" s="9" t="s">
        <v>889</v>
      </c>
      <c r="C1128" s="1">
        <f t="shared" si="331"/>
        <v>3145</v>
      </c>
      <c r="D1128" s="7">
        <f t="shared" si="337"/>
        <v>2</v>
      </c>
      <c r="E1128" s="7">
        <f t="shared" si="338"/>
        <v>1</v>
      </c>
      <c r="F1128" s="7">
        <f t="shared" si="339"/>
        <v>0</v>
      </c>
      <c r="G1128" s="1">
        <f t="shared" si="335"/>
        <v>624</v>
      </c>
      <c r="H1128" s="2">
        <f t="shared" si="336"/>
        <v>0.19841017488076312</v>
      </c>
      <c r="I1128" s="8"/>
      <c r="J1128" s="2">
        <f t="shared" si="327"/>
        <v>0.39364069952305247</v>
      </c>
      <c r="K1128" s="2">
        <f t="shared" si="328"/>
        <v>0.59205087440381554</v>
      </c>
      <c r="L1128" s="2">
        <f t="shared" si="329"/>
        <v>0</v>
      </c>
      <c r="M1128" s="2">
        <f t="shared" si="330"/>
        <v>1.4308426073131986E-2</v>
      </c>
      <c r="N1128" s="1">
        <v>1238</v>
      </c>
      <c r="O1128" s="1">
        <v>1862</v>
      </c>
      <c r="Q1128" s="1">
        <v>44</v>
      </c>
      <c r="W1128" s="1">
        <v>1</v>
      </c>
      <c r="AG1128" t="str">
        <f t="shared" si="332"/>
        <v>Epping</v>
      </c>
      <c r="AH1128" t="s">
        <v>1377</v>
      </c>
      <c r="AI1128">
        <v>1</v>
      </c>
      <c r="AK1128" s="99">
        <v>33</v>
      </c>
      <c r="AL1128" s="97">
        <v>15</v>
      </c>
      <c r="AM1128" s="97">
        <v>50</v>
      </c>
      <c r="AN1128" s="96">
        <v>24660</v>
      </c>
      <c r="AO1128" s="96">
        <f t="shared" si="334"/>
        <v>33015</v>
      </c>
      <c r="AP1128" t="s">
        <v>1274</v>
      </c>
      <c r="AQ1128">
        <f t="shared" si="333"/>
        <v>3324660</v>
      </c>
      <c r="AR1128" t="str">
        <f t="shared" si="340"/>
        <v>$array_town['Epping']=24660;</v>
      </c>
    </row>
    <row r="1129" spans="1:44" hidden="1" outlineLevel="1" x14ac:dyDescent="0.2">
      <c r="A1129" t="s">
        <v>2151</v>
      </c>
      <c r="B1129" s="9" t="s">
        <v>889</v>
      </c>
      <c r="C1129" s="1">
        <f t="shared" si="331"/>
        <v>1990</v>
      </c>
      <c r="D1129" s="7">
        <f t="shared" si="337"/>
        <v>2</v>
      </c>
      <c r="E1129" s="7">
        <f t="shared" si="338"/>
        <v>1</v>
      </c>
      <c r="F1129" s="7">
        <f t="shared" si="339"/>
        <v>0</v>
      </c>
      <c r="G1129" s="1">
        <f t="shared" si="335"/>
        <v>606</v>
      </c>
      <c r="H1129" s="2">
        <f t="shared" si="336"/>
        <v>0.30452261306532663</v>
      </c>
      <c r="I1129" s="8"/>
      <c r="J1129" s="2">
        <f t="shared" si="327"/>
        <v>0.34271356783919599</v>
      </c>
      <c r="K1129" s="2">
        <f t="shared" si="328"/>
        <v>0.64723618090452262</v>
      </c>
      <c r="L1129" s="2">
        <f t="shared" si="329"/>
        <v>0</v>
      </c>
      <c r="M1129" s="2">
        <f t="shared" si="330"/>
        <v>1.0050251256281451E-2</v>
      </c>
      <c r="N1129" s="1">
        <v>682</v>
      </c>
      <c r="O1129" s="1">
        <v>1288</v>
      </c>
      <c r="Q1129" s="1">
        <v>20</v>
      </c>
      <c r="W1129" s="1">
        <v>0</v>
      </c>
      <c r="AG1129" t="str">
        <f t="shared" si="332"/>
        <v>Epsom</v>
      </c>
      <c r="AH1129" t="s">
        <v>363</v>
      </c>
      <c r="AI1129">
        <v>2</v>
      </c>
      <c r="AK1129" s="99">
        <v>33</v>
      </c>
      <c r="AL1129" s="97">
        <v>13</v>
      </c>
      <c r="AM1129" s="97">
        <v>55</v>
      </c>
      <c r="AN1129" s="96">
        <v>24900</v>
      </c>
      <c r="AO1129" s="96">
        <f t="shared" si="334"/>
        <v>33013</v>
      </c>
      <c r="AP1129" t="s">
        <v>1274</v>
      </c>
      <c r="AQ1129">
        <f t="shared" si="333"/>
        <v>3324900</v>
      </c>
      <c r="AR1129" t="str">
        <f t="shared" si="340"/>
        <v>$array_town['Epsom']=24900;</v>
      </c>
    </row>
    <row r="1130" spans="1:44" hidden="1" outlineLevel="1" x14ac:dyDescent="0.2">
      <c r="A1130" t="s">
        <v>2365</v>
      </c>
      <c r="B1130" s="9" t="s">
        <v>889</v>
      </c>
      <c r="C1130" s="1">
        <f t="shared" si="331"/>
        <v>164</v>
      </c>
      <c r="D1130" s="7">
        <f t="shared" si="337"/>
        <v>2</v>
      </c>
      <c r="E1130" s="7">
        <f t="shared" si="338"/>
        <v>1</v>
      </c>
      <c r="F1130" s="7">
        <f t="shared" si="339"/>
        <v>0</v>
      </c>
      <c r="G1130" s="1">
        <f t="shared" si="335"/>
        <v>57</v>
      </c>
      <c r="H1130" s="2">
        <f t="shared" si="336"/>
        <v>0.34756097560975607</v>
      </c>
      <c r="I1130" s="8"/>
      <c r="J1130" s="2">
        <f t="shared" si="327"/>
        <v>0.31707317073170732</v>
      </c>
      <c r="K1130" s="2">
        <f t="shared" si="328"/>
        <v>0.66463414634146345</v>
      </c>
      <c r="L1130" s="2">
        <f t="shared" si="329"/>
        <v>0</v>
      </c>
      <c r="M1130" s="2">
        <f t="shared" si="330"/>
        <v>1.8292682926829174E-2</v>
      </c>
      <c r="N1130" s="1">
        <v>52</v>
      </c>
      <c r="O1130" s="1">
        <v>109</v>
      </c>
      <c r="Q1130" s="1">
        <v>2</v>
      </c>
      <c r="W1130" s="1">
        <v>1</v>
      </c>
      <c r="AG1130" t="str">
        <f t="shared" si="332"/>
        <v>Errol</v>
      </c>
      <c r="AH1130" t="s">
        <v>793</v>
      </c>
      <c r="AI1130">
        <v>2</v>
      </c>
      <c r="AK1130" s="99">
        <v>33</v>
      </c>
      <c r="AL1130" s="97">
        <v>7</v>
      </c>
      <c r="AM1130" s="97">
        <v>85</v>
      </c>
      <c r="AN1130" s="96">
        <v>25140</v>
      </c>
      <c r="AO1130" s="96">
        <f t="shared" si="334"/>
        <v>33007</v>
      </c>
      <c r="AP1130" t="s">
        <v>1274</v>
      </c>
      <c r="AQ1130">
        <f t="shared" si="333"/>
        <v>3325140</v>
      </c>
      <c r="AR1130" t="str">
        <f t="shared" si="340"/>
        <v>$array_town['Errol']=25140;</v>
      </c>
    </row>
    <row r="1131" spans="1:44" hidden="1" outlineLevel="1" x14ac:dyDescent="0.2">
      <c r="A1131" t="s">
        <v>1812</v>
      </c>
      <c r="B1131" s="9" t="s">
        <v>889</v>
      </c>
      <c r="C1131" s="1">
        <f t="shared" si="331"/>
        <v>7821</v>
      </c>
      <c r="D1131" s="7">
        <f t="shared" si="337"/>
        <v>1</v>
      </c>
      <c r="E1131" s="7">
        <f t="shared" si="338"/>
        <v>2</v>
      </c>
      <c r="F1131" s="7">
        <f t="shared" si="339"/>
        <v>0</v>
      </c>
      <c r="G1131" s="1">
        <f t="shared" si="335"/>
        <v>1061</v>
      </c>
      <c r="H1131" s="2">
        <f t="shared" si="336"/>
        <v>0.13566040148318628</v>
      </c>
      <c r="I1131" s="8"/>
      <c r="J1131" s="2">
        <f t="shared" si="327"/>
        <v>0.56322720879682908</v>
      </c>
      <c r="K1131" s="2">
        <f t="shared" si="328"/>
        <v>0.42756680731364277</v>
      </c>
      <c r="L1131" s="2">
        <f t="shared" si="329"/>
        <v>0</v>
      </c>
      <c r="M1131" s="2">
        <f t="shared" si="330"/>
        <v>9.2059838895281465E-3</v>
      </c>
      <c r="N1131" s="1">
        <v>4405</v>
      </c>
      <c r="O1131" s="1">
        <v>3344</v>
      </c>
      <c r="Q1131" s="1">
        <v>72</v>
      </c>
      <c r="W1131" s="1">
        <v>0</v>
      </c>
      <c r="AG1131" t="str">
        <f t="shared" si="332"/>
        <v>Exeter</v>
      </c>
      <c r="AH1131" t="s">
        <v>1377</v>
      </c>
      <c r="AI1131">
        <v>1</v>
      </c>
      <c r="AK1131" s="99">
        <v>33</v>
      </c>
      <c r="AL1131" s="97">
        <v>15</v>
      </c>
      <c r="AM1131" s="97">
        <v>55</v>
      </c>
      <c r="AN1131" s="96">
        <v>25380</v>
      </c>
      <c r="AO1131" s="96">
        <f t="shared" si="334"/>
        <v>33015</v>
      </c>
      <c r="AP1131" t="s">
        <v>1274</v>
      </c>
      <c r="AQ1131">
        <f t="shared" si="333"/>
        <v>3325380</v>
      </c>
      <c r="AR1131" t="str">
        <f t="shared" si="340"/>
        <v>$array_town['Exeter']=25380;</v>
      </c>
    </row>
    <row r="1132" spans="1:44" hidden="1" outlineLevel="1" x14ac:dyDescent="0.2">
      <c r="A1132" t="s">
        <v>820</v>
      </c>
      <c r="B1132" s="9" t="s">
        <v>889</v>
      </c>
      <c r="C1132" s="1">
        <f t="shared" si="331"/>
        <v>2245</v>
      </c>
      <c r="D1132" s="7">
        <f t="shared" si="337"/>
        <v>2</v>
      </c>
      <c r="E1132" s="7">
        <f t="shared" si="338"/>
        <v>1</v>
      </c>
      <c r="F1132" s="7">
        <f t="shared" si="339"/>
        <v>0</v>
      </c>
      <c r="G1132" s="1">
        <f t="shared" si="335"/>
        <v>626</v>
      </c>
      <c r="H1132" s="2">
        <f t="shared" si="336"/>
        <v>0.27884187082405343</v>
      </c>
      <c r="I1132" s="8"/>
      <c r="J1132" s="2">
        <f t="shared" si="327"/>
        <v>0.34922048997772831</v>
      </c>
      <c r="K1132" s="2">
        <f t="shared" si="328"/>
        <v>0.62806236080178168</v>
      </c>
      <c r="L1132" s="2">
        <f t="shared" si="329"/>
        <v>0</v>
      </c>
      <c r="M1132" s="2">
        <f t="shared" si="330"/>
        <v>2.2717149220490063E-2</v>
      </c>
      <c r="N1132" s="1">
        <v>784</v>
      </c>
      <c r="O1132" s="1">
        <v>1410</v>
      </c>
      <c r="Q1132" s="1">
        <v>50</v>
      </c>
      <c r="W1132" s="1">
        <v>1</v>
      </c>
      <c r="AG1132" t="str">
        <f t="shared" si="332"/>
        <v>Farmington</v>
      </c>
      <c r="AH1132" t="s">
        <v>1421</v>
      </c>
      <c r="AI1132">
        <v>1</v>
      </c>
      <c r="AK1132" s="99">
        <v>33</v>
      </c>
      <c r="AL1132" s="97">
        <v>17</v>
      </c>
      <c r="AM1132" s="97">
        <v>20</v>
      </c>
      <c r="AN1132" s="96">
        <v>26020</v>
      </c>
      <c r="AO1132" s="96">
        <f t="shared" si="334"/>
        <v>33017</v>
      </c>
      <c r="AP1132" t="s">
        <v>1274</v>
      </c>
      <c r="AQ1132">
        <f t="shared" si="333"/>
        <v>3326020</v>
      </c>
      <c r="AR1132" t="str">
        <f t="shared" si="340"/>
        <v>$array_town['Farmington']=26020;</v>
      </c>
    </row>
    <row r="1133" spans="1:44" hidden="1" outlineLevel="1" x14ac:dyDescent="0.2">
      <c r="A1133" t="s">
        <v>483</v>
      </c>
      <c r="B1133" s="9" t="s">
        <v>889</v>
      </c>
      <c r="C1133" s="1">
        <f t="shared" si="331"/>
        <v>1001</v>
      </c>
      <c r="D1133" s="7">
        <f t="shared" si="337"/>
        <v>2</v>
      </c>
      <c r="E1133" s="7">
        <f t="shared" si="338"/>
        <v>1</v>
      </c>
      <c r="F1133" s="7">
        <f t="shared" si="339"/>
        <v>0</v>
      </c>
      <c r="G1133" s="1">
        <f t="shared" si="335"/>
        <v>14</v>
      </c>
      <c r="H1133" s="2">
        <f t="shared" si="336"/>
        <v>1.3986013986013986E-2</v>
      </c>
      <c r="I1133" s="8"/>
      <c r="J1133" s="2">
        <f t="shared" si="327"/>
        <v>0.48351648351648352</v>
      </c>
      <c r="K1133" s="2">
        <f t="shared" si="328"/>
        <v>0.49750249750249748</v>
      </c>
      <c r="L1133" s="2">
        <f t="shared" si="329"/>
        <v>0</v>
      </c>
      <c r="M1133" s="2">
        <f t="shared" si="330"/>
        <v>1.8981018981018949E-2</v>
      </c>
      <c r="N1133" s="1">
        <v>484</v>
      </c>
      <c r="O1133" s="1">
        <v>498</v>
      </c>
      <c r="Q1133" s="1">
        <v>19</v>
      </c>
      <c r="W1133" s="1">
        <v>0</v>
      </c>
      <c r="AG1133" t="str">
        <f t="shared" si="332"/>
        <v>Fitzwilliam</v>
      </c>
      <c r="AH1133" t="s">
        <v>2250</v>
      </c>
      <c r="AI1133">
        <v>2</v>
      </c>
      <c r="AK1133" s="99">
        <v>33</v>
      </c>
      <c r="AL1133" s="97">
        <v>5</v>
      </c>
      <c r="AM1133" s="97">
        <v>20</v>
      </c>
      <c r="AN1133" s="96">
        <v>26500</v>
      </c>
      <c r="AO1133" s="96">
        <f t="shared" si="334"/>
        <v>33005</v>
      </c>
      <c r="AP1133" t="s">
        <v>1274</v>
      </c>
      <c r="AQ1133">
        <f t="shared" si="333"/>
        <v>3326500</v>
      </c>
      <c r="AR1133" t="str">
        <f t="shared" si="340"/>
        <v>$array_town['Fitzwilliam']=26500;</v>
      </c>
    </row>
    <row r="1134" spans="1:44" hidden="1" outlineLevel="1" x14ac:dyDescent="0.2">
      <c r="A1134" t="s">
        <v>1591</v>
      </c>
      <c r="B1134" s="9" t="s">
        <v>889</v>
      </c>
      <c r="C1134" s="1">
        <f t="shared" si="331"/>
        <v>907</v>
      </c>
      <c r="D1134" s="7">
        <f t="shared" si="337"/>
        <v>2</v>
      </c>
      <c r="E1134" s="7">
        <f t="shared" si="338"/>
        <v>1</v>
      </c>
      <c r="F1134" s="7">
        <f t="shared" si="339"/>
        <v>0</v>
      </c>
      <c r="G1134" s="1">
        <f t="shared" si="335"/>
        <v>73</v>
      </c>
      <c r="H1134" s="2">
        <f t="shared" si="336"/>
        <v>8.0485115766262397E-2</v>
      </c>
      <c r="I1134" s="8"/>
      <c r="J1134" s="2">
        <f t="shared" si="327"/>
        <v>0.45093715545755236</v>
      </c>
      <c r="K1134" s="2">
        <f t="shared" si="328"/>
        <v>0.5314222712238148</v>
      </c>
      <c r="L1134" s="2">
        <f t="shared" si="329"/>
        <v>0</v>
      </c>
      <c r="M1134" s="2">
        <f t="shared" si="330"/>
        <v>1.7640573318632891E-2</v>
      </c>
      <c r="N1134" s="1">
        <v>409</v>
      </c>
      <c r="O1134" s="1">
        <v>482</v>
      </c>
      <c r="Q1134" s="1">
        <v>14</v>
      </c>
      <c r="W1134" s="1">
        <v>2</v>
      </c>
      <c r="AG1134" t="str">
        <f t="shared" si="332"/>
        <v>Francestown</v>
      </c>
      <c r="AH1134" t="s">
        <v>2341</v>
      </c>
      <c r="AI1134">
        <v>2</v>
      </c>
      <c r="AK1134" s="99">
        <v>33</v>
      </c>
      <c r="AL1134" s="97">
        <v>11</v>
      </c>
      <c r="AM1134" s="97">
        <v>35</v>
      </c>
      <c r="AN1134" s="96">
        <v>27140</v>
      </c>
      <c r="AO1134" s="96">
        <f t="shared" si="334"/>
        <v>33011</v>
      </c>
      <c r="AP1134" t="s">
        <v>1274</v>
      </c>
      <c r="AQ1134">
        <f t="shared" si="333"/>
        <v>3327140</v>
      </c>
      <c r="AR1134" t="str">
        <f t="shared" si="340"/>
        <v>$array_town['Francestown']=27140;</v>
      </c>
    </row>
    <row r="1135" spans="1:44" hidden="1" outlineLevel="1" x14ac:dyDescent="0.2">
      <c r="A1135" t="s">
        <v>346</v>
      </c>
      <c r="B1135" s="9" t="s">
        <v>889</v>
      </c>
      <c r="C1135" s="1">
        <f t="shared" si="331"/>
        <v>639</v>
      </c>
      <c r="D1135" s="7">
        <f t="shared" si="337"/>
        <v>1</v>
      </c>
      <c r="E1135" s="7">
        <f t="shared" si="338"/>
        <v>2</v>
      </c>
      <c r="F1135" s="7">
        <f t="shared" si="339"/>
        <v>0</v>
      </c>
      <c r="G1135" s="1">
        <f t="shared" si="335"/>
        <v>181</v>
      </c>
      <c r="H1135" s="2">
        <f t="shared" si="336"/>
        <v>0.28325508607198746</v>
      </c>
      <c r="I1135" s="8"/>
      <c r="J1135" s="2">
        <f t="shared" si="327"/>
        <v>0.63536776212832546</v>
      </c>
      <c r="K1135" s="2">
        <f t="shared" si="328"/>
        <v>0.352112676056338</v>
      </c>
      <c r="L1135" s="2">
        <f t="shared" si="329"/>
        <v>0</v>
      </c>
      <c r="M1135" s="2">
        <f t="shared" si="330"/>
        <v>1.2519561815336533E-2</v>
      </c>
      <c r="N1135" s="1">
        <v>406</v>
      </c>
      <c r="O1135" s="1">
        <v>225</v>
      </c>
      <c r="Q1135" s="1">
        <v>7</v>
      </c>
      <c r="W1135" s="1">
        <v>1</v>
      </c>
      <c r="AG1135" t="str">
        <f t="shared" si="332"/>
        <v>Franconia</v>
      </c>
      <c r="AH1135" t="s">
        <v>794</v>
      </c>
      <c r="AI1135">
        <v>2</v>
      </c>
      <c r="AK1135" s="99">
        <v>33</v>
      </c>
      <c r="AL1135" s="97">
        <v>9</v>
      </c>
      <c r="AM1135" s="97">
        <v>70</v>
      </c>
      <c r="AN1135" s="96">
        <v>27300</v>
      </c>
      <c r="AO1135" s="96">
        <f t="shared" si="334"/>
        <v>33009</v>
      </c>
      <c r="AP1135" t="s">
        <v>1274</v>
      </c>
      <c r="AQ1135">
        <f t="shared" si="333"/>
        <v>3327300</v>
      </c>
      <c r="AR1135" t="str">
        <f t="shared" si="340"/>
        <v>$array_town['Franconia']=27300;</v>
      </c>
    </row>
    <row r="1136" spans="1:44" hidden="1" outlineLevel="1" x14ac:dyDescent="0.2">
      <c r="A1136" t="s">
        <v>1440</v>
      </c>
      <c r="B1136" s="9" t="s">
        <v>889</v>
      </c>
      <c r="C1136" s="1">
        <f t="shared" si="331"/>
        <v>2791</v>
      </c>
      <c r="D1136" s="7">
        <f t="shared" si="337"/>
        <v>2</v>
      </c>
      <c r="E1136" s="7">
        <f t="shared" si="338"/>
        <v>1</v>
      </c>
      <c r="F1136" s="7">
        <f t="shared" si="339"/>
        <v>0</v>
      </c>
      <c r="G1136" s="1">
        <f t="shared" si="335"/>
        <v>572</v>
      </c>
      <c r="H1136" s="2">
        <f t="shared" si="336"/>
        <v>0.20494446434969546</v>
      </c>
      <c r="I1136" s="8"/>
      <c r="J1136" s="2">
        <f t="shared" ref="J1136:J1195" si="341">IF(C1136=0,"-",N1136/C1136)</f>
        <v>0.38874955213185236</v>
      </c>
      <c r="K1136" s="2">
        <f t="shared" ref="K1136:K1195" si="342">IF(C1136=0,"-",O1136/C1136)</f>
        <v>0.59369401648154785</v>
      </c>
      <c r="L1136" s="2">
        <f t="shared" ref="L1136:L1195" si="343">IF(C1136=0,"-",P1136/C1136)</f>
        <v>0</v>
      </c>
      <c r="M1136" s="2">
        <f t="shared" ref="M1136:M1195" si="344">IF(C1136=0,"-",(1-J1136-K1136-L1136))</f>
        <v>1.7556431386599791E-2</v>
      </c>
      <c r="N1136" s="1">
        <v>1085</v>
      </c>
      <c r="O1136" s="1">
        <v>1657</v>
      </c>
      <c r="Q1136" s="1">
        <v>48</v>
      </c>
      <c r="W1136" s="1">
        <v>1</v>
      </c>
      <c r="AG1136" t="str">
        <f t="shared" si="332"/>
        <v>Franklin</v>
      </c>
      <c r="AH1136" t="s">
        <v>363</v>
      </c>
      <c r="AI1136">
        <v>2</v>
      </c>
      <c r="AK1136" s="99">
        <v>33</v>
      </c>
      <c r="AL1136" s="97">
        <v>13</v>
      </c>
      <c r="AM1136" s="97">
        <v>60</v>
      </c>
      <c r="AN1136" s="96">
        <v>27380</v>
      </c>
      <c r="AO1136" s="96">
        <f t="shared" si="334"/>
        <v>33013</v>
      </c>
      <c r="AP1136" t="s">
        <v>931</v>
      </c>
      <c r="AQ1136">
        <f t="shared" si="333"/>
        <v>3327380</v>
      </c>
      <c r="AR1136" t="str">
        <f t="shared" si="340"/>
        <v>$array_town['Franklin']=27380;</v>
      </c>
    </row>
    <row r="1137" spans="1:44" hidden="1" outlineLevel="1" x14ac:dyDescent="0.2">
      <c r="A1137" t="s">
        <v>1797</v>
      </c>
      <c r="B1137" s="9" t="s">
        <v>889</v>
      </c>
      <c r="C1137" s="1">
        <f t="shared" si="331"/>
        <v>801</v>
      </c>
      <c r="D1137" s="7">
        <f t="shared" si="337"/>
        <v>2</v>
      </c>
      <c r="E1137" s="7">
        <f t="shared" si="338"/>
        <v>1</v>
      </c>
      <c r="F1137" s="7">
        <f t="shared" si="339"/>
        <v>0</v>
      </c>
      <c r="G1137" s="1">
        <f t="shared" si="335"/>
        <v>96</v>
      </c>
      <c r="H1137" s="2">
        <f t="shared" si="336"/>
        <v>0.1198501872659176</v>
      </c>
      <c r="I1137" s="8"/>
      <c r="J1137" s="2">
        <f t="shared" si="341"/>
        <v>0.43320848938826467</v>
      </c>
      <c r="K1137" s="2">
        <f t="shared" si="342"/>
        <v>0.55305867665418229</v>
      </c>
      <c r="L1137" s="2">
        <f t="shared" si="343"/>
        <v>0</v>
      </c>
      <c r="M1137" s="2">
        <f t="shared" si="344"/>
        <v>1.3732833957553092E-2</v>
      </c>
      <c r="N1137" s="1">
        <v>347</v>
      </c>
      <c r="O1137" s="1">
        <v>443</v>
      </c>
      <c r="Q1137" s="1">
        <v>10</v>
      </c>
      <c r="W1137" s="1">
        <v>1</v>
      </c>
      <c r="AG1137" t="str">
        <f t="shared" si="332"/>
        <v>Freedom</v>
      </c>
      <c r="AH1137" t="s">
        <v>378</v>
      </c>
      <c r="AI1137">
        <v>1</v>
      </c>
      <c r="AK1137" s="99">
        <v>33</v>
      </c>
      <c r="AL1137" s="97">
        <v>3</v>
      </c>
      <c r="AM1137" s="97">
        <v>40</v>
      </c>
      <c r="AN1137" s="96">
        <v>27700</v>
      </c>
      <c r="AO1137" s="96">
        <f t="shared" si="334"/>
        <v>33003</v>
      </c>
      <c r="AP1137" t="s">
        <v>1274</v>
      </c>
      <c r="AQ1137">
        <f t="shared" si="333"/>
        <v>3327700</v>
      </c>
      <c r="AR1137" t="str">
        <f t="shared" si="340"/>
        <v>$array_town['Freedom']=27700;</v>
      </c>
    </row>
    <row r="1138" spans="1:44" hidden="1" outlineLevel="1" x14ac:dyDescent="0.2">
      <c r="A1138" t="s">
        <v>960</v>
      </c>
      <c r="B1138" s="9" t="s">
        <v>889</v>
      </c>
      <c r="C1138" s="1">
        <f t="shared" si="331"/>
        <v>2047</v>
      </c>
      <c r="D1138" s="7">
        <f t="shared" si="337"/>
        <v>2</v>
      </c>
      <c r="E1138" s="7">
        <f t="shared" si="338"/>
        <v>1</v>
      </c>
      <c r="F1138" s="7">
        <f t="shared" si="339"/>
        <v>0</v>
      </c>
      <c r="G1138" s="1">
        <f t="shared" si="335"/>
        <v>689</v>
      </c>
      <c r="H1138" s="2">
        <f t="shared" si="336"/>
        <v>0.33659013190034198</v>
      </c>
      <c r="I1138" s="8"/>
      <c r="J1138" s="2">
        <f t="shared" si="341"/>
        <v>0.32291157791890573</v>
      </c>
      <c r="K1138" s="2">
        <f t="shared" si="342"/>
        <v>0.65950170981924772</v>
      </c>
      <c r="L1138" s="2">
        <f t="shared" si="343"/>
        <v>0</v>
      </c>
      <c r="M1138" s="2">
        <f t="shared" si="344"/>
        <v>1.7586712261846493E-2</v>
      </c>
      <c r="N1138" s="1">
        <v>661</v>
      </c>
      <c r="O1138" s="1">
        <v>1350</v>
      </c>
      <c r="Q1138" s="1">
        <v>35</v>
      </c>
      <c r="W1138" s="1">
        <v>1</v>
      </c>
      <c r="AG1138" t="str">
        <f t="shared" si="332"/>
        <v>Fremont</v>
      </c>
      <c r="AH1138" t="s">
        <v>1377</v>
      </c>
      <c r="AI1138">
        <v>1</v>
      </c>
      <c r="AK1138" s="99">
        <v>33</v>
      </c>
      <c r="AL1138" s="97">
        <v>15</v>
      </c>
      <c r="AM1138" s="97">
        <v>60</v>
      </c>
      <c r="AN1138" s="96">
        <v>27940</v>
      </c>
      <c r="AO1138" s="96">
        <f t="shared" si="334"/>
        <v>33015</v>
      </c>
      <c r="AP1138" t="s">
        <v>1274</v>
      </c>
      <c r="AQ1138">
        <f t="shared" si="333"/>
        <v>3327940</v>
      </c>
      <c r="AR1138" t="str">
        <f t="shared" si="340"/>
        <v>$array_town['Fremont']=27940;</v>
      </c>
    </row>
    <row r="1139" spans="1:44" hidden="1" outlineLevel="1" x14ac:dyDescent="0.2">
      <c r="A1139" t="s">
        <v>918</v>
      </c>
      <c r="B1139" s="9" t="s">
        <v>889</v>
      </c>
      <c r="C1139" s="1">
        <f t="shared" si="331"/>
        <v>3733</v>
      </c>
      <c r="D1139" s="7">
        <f t="shared" si="337"/>
        <v>2</v>
      </c>
      <c r="E1139" s="7">
        <f t="shared" si="338"/>
        <v>1</v>
      </c>
      <c r="F1139" s="7">
        <f t="shared" si="339"/>
        <v>0</v>
      </c>
      <c r="G1139" s="1">
        <f t="shared" si="335"/>
        <v>900</v>
      </c>
      <c r="H1139" s="2">
        <f t="shared" si="336"/>
        <v>0.24109295472810072</v>
      </c>
      <c r="I1139" s="8"/>
      <c r="J1139" s="2">
        <f t="shared" si="341"/>
        <v>0.3747656040717921</v>
      </c>
      <c r="K1139" s="2">
        <f t="shared" si="342"/>
        <v>0.61585855879989282</v>
      </c>
      <c r="L1139" s="2">
        <f t="shared" si="343"/>
        <v>0</v>
      </c>
      <c r="M1139" s="2">
        <f t="shared" si="344"/>
        <v>9.3758371283150233E-3</v>
      </c>
      <c r="N1139" s="1">
        <v>1399</v>
      </c>
      <c r="O1139" s="1">
        <v>2299</v>
      </c>
      <c r="Q1139" s="1">
        <v>34</v>
      </c>
      <c r="W1139" s="1">
        <v>1</v>
      </c>
      <c r="AG1139" t="str">
        <f t="shared" si="332"/>
        <v>Gilford</v>
      </c>
      <c r="AH1139" t="s">
        <v>890</v>
      </c>
      <c r="AI1139">
        <v>1</v>
      </c>
      <c r="AK1139" s="99">
        <v>33</v>
      </c>
      <c r="AL1139" s="97">
        <v>1</v>
      </c>
      <c r="AM1139" s="97">
        <v>25</v>
      </c>
      <c r="AN1139" s="96">
        <v>28740</v>
      </c>
      <c r="AO1139" s="96">
        <f t="shared" si="334"/>
        <v>33001</v>
      </c>
      <c r="AP1139" t="s">
        <v>1274</v>
      </c>
      <c r="AQ1139">
        <f t="shared" si="333"/>
        <v>3328740</v>
      </c>
      <c r="AR1139" t="str">
        <f t="shared" si="340"/>
        <v>$array_town['Gilford']=28740;</v>
      </c>
    </row>
    <row r="1140" spans="1:44" hidden="1" outlineLevel="1" x14ac:dyDescent="0.2">
      <c r="A1140" t="s">
        <v>40</v>
      </c>
      <c r="B1140" s="9" t="s">
        <v>889</v>
      </c>
      <c r="C1140" s="1">
        <f t="shared" si="331"/>
        <v>1738</v>
      </c>
      <c r="D1140" s="7">
        <f t="shared" si="337"/>
        <v>2</v>
      </c>
      <c r="E1140" s="7">
        <f t="shared" si="338"/>
        <v>1</v>
      </c>
      <c r="F1140" s="7">
        <f t="shared" si="339"/>
        <v>0</v>
      </c>
      <c r="G1140" s="1">
        <f t="shared" si="335"/>
        <v>523</v>
      </c>
      <c r="H1140" s="2">
        <f t="shared" si="336"/>
        <v>0.3009205983889528</v>
      </c>
      <c r="I1140" s="8"/>
      <c r="J1140" s="2">
        <f t="shared" si="341"/>
        <v>0.34119677790563868</v>
      </c>
      <c r="K1140" s="2">
        <f t="shared" si="342"/>
        <v>0.64211737629459154</v>
      </c>
      <c r="L1140" s="2">
        <f t="shared" si="343"/>
        <v>0</v>
      </c>
      <c r="M1140" s="2">
        <f t="shared" si="344"/>
        <v>1.6685845799769838E-2</v>
      </c>
      <c r="N1140" s="1">
        <v>593</v>
      </c>
      <c r="O1140" s="1">
        <v>1116</v>
      </c>
      <c r="Q1140" s="1">
        <v>28</v>
      </c>
      <c r="W1140" s="1">
        <v>1</v>
      </c>
      <c r="AG1140" t="str">
        <f t="shared" si="332"/>
        <v>Gilmanton</v>
      </c>
      <c r="AH1140" t="s">
        <v>890</v>
      </c>
      <c r="AI1140">
        <v>1</v>
      </c>
      <c r="AK1140" s="99">
        <v>33</v>
      </c>
      <c r="AL1140" s="97">
        <v>1</v>
      </c>
      <c r="AM1140" s="97">
        <v>30</v>
      </c>
      <c r="AN1140" s="96">
        <v>28980</v>
      </c>
      <c r="AO1140" s="96">
        <f t="shared" si="334"/>
        <v>33001</v>
      </c>
      <c r="AP1140" t="s">
        <v>1274</v>
      </c>
      <c r="AQ1140">
        <f t="shared" si="333"/>
        <v>3328980</v>
      </c>
      <c r="AR1140" t="str">
        <f t="shared" si="340"/>
        <v>$array_town['Gilmanton']=28980;</v>
      </c>
    </row>
    <row r="1141" spans="1:44" hidden="1" outlineLevel="1" x14ac:dyDescent="0.2">
      <c r="A1141" t="s">
        <v>119</v>
      </c>
      <c r="B1141" s="9" t="s">
        <v>889</v>
      </c>
      <c r="C1141" s="1">
        <f t="shared" si="331"/>
        <v>365</v>
      </c>
      <c r="D1141" s="7">
        <f t="shared" si="337"/>
        <v>2</v>
      </c>
      <c r="E1141" s="7">
        <f t="shared" si="338"/>
        <v>1</v>
      </c>
      <c r="F1141" s="7">
        <f t="shared" si="339"/>
        <v>0</v>
      </c>
      <c r="G1141" s="1">
        <f t="shared" si="335"/>
        <v>30</v>
      </c>
      <c r="H1141" s="2">
        <f t="shared" si="336"/>
        <v>8.2191780821917804E-2</v>
      </c>
      <c r="I1141" s="8"/>
      <c r="J1141" s="2">
        <f t="shared" si="341"/>
        <v>0.44931506849315067</v>
      </c>
      <c r="K1141" s="2">
        <f t="shared" si="342"/>
        <v>0.53150684931506853</v>
      </c>
      <c r="L1141" s="2">
        <f t="shared" si="343"/>
        <v>0</v>
      </c>
      <c r="M1141" s="2">
        <f t="shared" si="344"/>
        <v>1.9178082191780854E-2</v>
      </c>
      <c r="N1141" s="1">
        <v>164</v>
      </c>
      <c r="O1141" s="1">
        <v>194</v>
      </c>
      <c r="Q1141" s="1">
        <v>7</v>
      </c>
      <c r="W1141" s="1">
        <v>0</v>
      </c>
      <c r="AG1141" t="str">
        <f t="shared" si="332"/>
        <v>Gilsum</v>
      </c>
      <c r="AH1141" t="s">
        <v>2250</v>
      </c>
      <c r="AI1141">
        <v>2</v>
      </c>
      <c r="AK1141" s="99">
        <v>33</v>
      </c>
      <c r="AL1141" s="97">
        <v>5</v>
      </c>
      <c r="AM1141" s="97">
        <v>25</v>
      </c>
      <c r="AN1141" s="96">
        <v>29220</v>
      </c>
      <c r="AO1141" s="96">
        <f t="shared" si="334"/>
        <v>33005</v>
      </c>
      <c r="AP1141" t="s">
        <v>1274</v>
      </c>
      <c r="AQ1141">
        <f t="shared" si="333"/>
        <v>3329220</v>
      </c>
      <c r="AR1141" t="str">
        <f t="shared" si="340"/>
        <v>$array_town['Gilsum']=29220;</v>
      </c>
    </row>
    <row r="1142" spans="1:44" hidden="1" outlineLevel="1" x14ac:dyDescent="0.2">
      <c r="A1142" t="s">
        <v>120</v>
      </c>
      <c r="B1142" s="9" t="s">
        <v>889</v>
      </c>
      <c r="C1142" s="1">
        <f t="shared" si="331"/>
        <v>7215</v>
      </c>
      <c r="D1142" s="7">
        <f t="shared" si="337"/>
        <v>2</v>
      </c>
      <c r="E1142" s="7">
        <f t="shared" si="338"/>
        <v>1</v>
      </c>
      <c r="F1142" s="7">
        <f t="shared" si="339"/>
        <v>0</v>
      </c>
      <c r="G1142" s="1">
        <f t="shared" si="335"/>
        <v>1251</v>
      </c>
      <c r="H1142" s="2">
        <f t="shared" si="336"/>
        <v>0.1733887733887734</v>
      </c>
      <c r="I1142" s="8"/>
      <c r="J1142" s="2">
        <f t="shared" si="341"/>
        <v>0.40637560637560638</v>
      </c>
      <c r="K1142" s="2">
        <f t="shared" si="342"/>
        <v>0.57976437976437978</v>
      </c>
      <c r="L1142" s="2">
        <f t="shared" si="343"/>
        <v>0</v>
      </c>
      <c r="M1142" s="2">
        <f t="shared" si="344"/>
        <v>1.3860013860013898E-2</v>
      </c>
      <c r="N1142" s="1">
        <v>2932</v>
      </c>
      <c r="O1142" s="1">
        <v>4183</v>
      </c>
      <c r="Q1142" s="1">
        <v>97</v>
      </c>
      <c r="W1142" s="1">
        <v>3</v>
      </c>
      <c r="AG1142" t="str">
        <f t="shared" si="332"/>
        <v>Goffstown</v>
      </c>
      <c r="AH1142" t="s">
        <v>2341</v>
      </c>
      <c r="AI1142">
        <v>1</v>
      </c>
      <c r="AK1142" s="99">
        <v>33</v>
      </c>
      <c r="AL1142" s="97">
        <v>11</v>
      </c>
      <c r="AM1142" s="97">
        <v>40</v>
      </c>
      <c r="AN1142" s="96">
        <v>29860</v>
      </c>
      <c r="AO1142" s="96">
        <f t="shared" si="334"/>
        <v>33011</v>
      </c>
      <c r="AP1142" t="s">
        <v>1274</v>
      </c>
      <c r="AQ1142">
        <f t="shared" si="333"/>
        <v>3329860</v>
      </c>
      <c r="AR1142" t="str">
        <f t="shared" si="340"/>
        <v>$array_town['Goffstown']=29860;</v>
      </c>
    </row>
    <row r="1143" spans="1:44" hidden="1" outlineLevel="1" x14ac:dyDescent="0.2">
      <c r="A1143" t="s">
        <v>628</v>
      </c>
      <c r="B1143" s="9" t="s">
        <v>889</v>
      </c>
      <c r="C1143" s="1">
        <f t="shared" si="331"/>
        <v>1166</v>
      </c>
      <c r="D1143" s="7">
        <f t="shared" si="337"/>
        <v>2</v>
      </c>
      <c r="E1143" s="7">
        <f t="shared" si="338"/>
        <v>1</v>
      </c>
      <c r="F1143" s="7">
        <f t="shared" si="339"/>
        <v>0</v>
      </c>
      <c r="G1143" s="1">
        <f t="shared" si="335"/>
        <v>12</v>
      </c>
      <c r="H1143" s="2">
        <f t="shared" si="336"/>
        <v>1.0291595197255575E-2</v>
      </c>
      <c r="I1143" s="8"/>
      <c r="J1143" s="2">
        <f t="shared" si="341"/>
        <v>0.48627787307032588</v>
      </c>
      <c r="K1143" s="2">
        <f t="shared" si="342"/>
        <v>0.49656946826758147</v>
      </c>
      <c r="L1143" s="2">
        <f t="shared" si="343"/>
        <v>0</v>
      </c>
      <c r="M1143" s="2">
        <f t="shared" si="344"/>
        <v>1.7152658662092646E-2</v>
      </c>
      <c r="N1143" s="1">
        <v>567</v>
      </c>
      <c r="O1143" s="1">
        <v>579</v>
      </c>
      <c r="Q1143" s="1">
        <v>20</v>
      </c>
      <c r="W1143" s="1">
        <v>0</v>
      </c>
      <c r="AG1143" t="str">
        <f t="shared" si="332"/>
        <v>Gorham</v>
      </c>
      <c r="AH1143" t="s">
        <v>793</v>
      </c>
      <c r="AI1143">
        <v>2</v>
      </c>
      <c r="AK1143" s="99">
        <v>33</v>
      </c>
      <c r="AL1143" s="97">
        <v>7</v>
      </c>
      <c r="AM1143" s="97">
        <v>95</v>
      </c>
      <c r="AN1143" s="96">
        <v>30260</v>
      </c>
      <c r="AO1143" s="96">
        <f t="shared" si="334"/>
        <v>33007</v>
      </c>
      <c r="AP1143" t="s">
        <v>1274</v>
      </c>
      <c r="AQ1143">
        <f t="shared" si="333"/>
        <v>3330260</v>
      </c>
      <c r="AR1143" t="str">
        <f t="shared" si="340"/>
        <v>$array_town['Gorham']=30260;</v>
      </c>
    </row>
    <row r="1144" spans="1:44" hidden="1" outlineLevel="1" x14ac:dyDescent="0.2">
      <c r="A1144" t="s">
        <v>169</v>
      </c>
      <c r="B1144" s="9" t="s">
        <v>889</v>
      </c>
      <c r="C1144" s="1">
        <f t="shared" si="331"/>
        <v>326</v>
      </c>
      <c r="D1144" s="7">
        <f t="shared" si="337"/>
        <v>2</v>
      </c>
      <c r="E1144" s="7">
        <f t="shared" si="338"/>
        <v>1</v>
      </c>
      <c r="F1144" s="7">
        <f t="shared" si="339"/>
        <v>0</v>
      </c>
      <c r="G1144" s="1">
        <f t="shared" si="335"/>
        <v>94</v>
      </c>
      <c r="H1144" s="2">
        <f t="shared" si="336"/>
        <v>0.28834355828220859</v>
      </c>
      <c r="I1144" s="8"/>
      <c r="J1144" s="2">
        <f t="shared" si="341"/>
        <v>0.35276073619631904</v>
      </c>
      <c r="K1144" s="2">
        <f t="shared" si="342"/>
        <v>0.64110429447852757</v>
      </c>
      <c r="L1144" s="2">
        <f t="shared" si="343"/>
        <v>0</v>
      </c>
      <c r="M1144" s="2">
        <f t="shared" si="344"/>
        <v>6.1349693251534498E-3</v>
      </c>
      <c r="N1144" s="1">
        <v>115</v>
      </c>
      <c r="O1144" s="1">
        <v>209</v>
      </c>
      <c r="Q1144" s="1">
        <v>2</v>
      </c>
      <c r="W1144" s="1">
        <v>0</v>
      </c>
      <c r="AG1144" t="str">
        <f t="shared" si="332"/>
        <v>Goshen</v>
      </c>
      <c r="AH1144" t="s">
        <v>647</v>
      </c>
      <c r="AI1144">
        <v>2</v>
      </c>
      <c r="AK1144" s="99">
        <v>33</v>
      </c>
      <c r="AL1144" s="97">
        <v>19</v>
      </c>
      <c r="AM1144" s="97">
        <v>30</v>
      </c>
      <c r="AN1144" s="96">
        <v>30500</v>
      </c>
      <c r="AO1144" s="96">
        <f t="shared" si="334"/>
        <v>33019</v>
      </c>
      <c r="AP1144" t="s">
        <v>1274</v>
      </c>
      <c r="AQ1144">
        <f t="shared" si="333"/>
        <v>3330500</v>
      </c>
      <c r="AR1144" t="str">
        <f t="shared" si="340"/>
        <v>$array_town['Goshen']=30500;</v>
      </c>
    </row>
    <row r="1145" spans="1:44" hidden="1" outlineLevel="1" x14ac:dyDescent="0.2">
      <c r="A1145" t="s">
        <v>794</v>
      </c>
      <c r="B1145" s="9" t="s">
        <v>889</v>
      </c>
      <c r="C1145" s="1">
        <f t="shared" si="331"/>
        <v>549</v>
      </c>
      <c r="D1145" s="7">
        <f t="shared" si="337"/>
        <v>2</v>
      </c>
      <c r="E1145" s="7">
        <f t="shared" si="338"/>
        <v>1</v>
      </c>
      <c r="F1145" s="7">
        <f t="shared" si="339"/>
        <v>0</v>
      </c>
      <c r="G1145" s="1">
        <f t="shared" si="335"/>
        <v>124</v>
      </c>
      <c r="H1145" s="2">
        <f t="shared" si="336"/>
        <v>0.22586520947176686</v>
      </c>
      <c r="I1145" s="8"/>
      <c r="J1145" s="2">
        <f t="shared" si="341"/>
        <v>0.37340619307832423</v>
      </c>
      <c r="K1145" s="2">
        <f t="shared" si="342"/>
        <v>0.59927140255009104</v>
      </c>
      <c r="L1145" s="2">
        <f t="shared" si="343"/>
        <v>0</v>
      </c>
      <c r="M1145" s="2">
        <f t="shared" si="344"/>
        <v>2.732240437158473E-2</v>
      </c>
      <c r="N1145" s="1">
        <v>205</v>
      </c>
      <c r="O1145" s="1">
        <v>329</v>
      </c>
      <c r="Q1145" s="1">
        <v>15</v>
      </c>
      <c r="W1145" s="1">
        <v>0</v>
      </c>
      <c r="AG1145" t="str">
        <f t="shared" si="332"/>
        <v>Grafton</v>
      </c>
      <c r="AH1145" t="s">
        <v>794</v>
      </c>
      <c r="AI1145">
        <v>2</v>
      </c>
      <c r="AK1145" s="99">
        <v>33</v>
      </c>
      <c r="AL1145" s="97">
        <v>9</v>
      </c>
      <c r="AM1145" s="97">
        <v>75</v>
      </c>
      <c r="AN1145" s="96">
        <v>30820</v>
      </c>
      <c r="AO1145" s="96">
        <f t="shared" si="334"/>
        <v>33009</v>
      </c>
      <c r="AP1145" t="s">
        <v>1274</v>
      </c>
      <c r="AQ1145">
        <f t="shared" si="333"/>
        <v>3330820</v>
      </c>
      <c r="AR1145" t="str">
        <f t="shared" si="340"/>
        <v>$array_town['Grafton']=30820;</v>
      </c>
    </row>
    <row r="1146" spans="1:44" hidden="1" outlineLevel="1" x14ac:dyDescent="0.2">
      <c r="A1146" t="s">
        <v>648</v>
      </c>
      <c r="B1146" s="9" t="s">
        <v>889</v>
      </c>
      <c r="C1146" s="1">
        <f t="shared" si="331"/>
        <v>1843</v>
      </c>
      <c r="D1146" s="7">
        <f t="shared" si="337"/>
        <v>1</v>
      </c>
      <c r="E1146" s="7">
        <f t="shared" si="338"/>
        <v>2</v>
      </c>
      <c r="F1146" s="7">
        <f t="shared" si="339"/>
        <v>0</v>
      </c>
      <c r="G1146" s="1">
        <f t="shared" si="335"/>
        <v>356</v>
      </c>
      <c r="H1146" s="2">
        <f t="shared" si="336"/>
        <v>0.19316332067281605</v>
      </c>
      <c r="I1146" s="8"/>
      <c r="J1146" s="2">
        <f t="shared" si="341"/>
        <v>0.5897992403689637</v>
      </c>
      <c r="K1146" s="2">
        <f t="shared" si="342"/>
        <v>0.39663591969614759</v>
      </c>
      <c r="L1146" s="2">
        <f t="shared" si="343"/>
        <v>0</v>
      </c>
      <c r="M1146" s="2">
        <f t="shared" si="344"/>
        <v>1.3564839934888717E-2</v>
      </c>
      <c r="N1146" s="1">
        <v>1087</v>
      </c>
      <c r="O1146" s="1">
        <v>731</v>
      </c>
      <c r="Q1146" s="1">
        <v>25</v>
      </c>
      <c r="W1146" s="1">
        <v>0</v>
      </c>
      <c r="AG1146" t="str">
        <f t="shared" si="332"/>
        <v>Grantham</v>
      </c>
      <c r="AH1146" t="s">
        <v>647</v>
      </c>
      <c r="AI1146">
        <v>2</v>
      </c>
      <c r="AK1146" s="99">
        <v>33</v>
      </c>
      <c r="AL1146" s="97">
        <v>19</v>
      </c>
      <c r="AM1146" s="97">
        <v>35</v>
      </c>
      <c r="AN1146" s="96">
        <v>31220</v>
      </c>
      <c r="AO1146" s="96">
        <f t="shared" si="334"/>
        <v>33019</v>
      </c>
      <c r="AP1146" t="s">
        <v>1274</v>
      </c>
      <c r="AQ1146">
        <f t="shared" si="333"/>
        <v>3331220</v>
      </c>
      <c r="AR1146" t="str">
        <f t="shared" si="340"/>
        <v>$array_town['Grantham']=31220;</v>
      </c>
    </row>
    <row r="1147" spans="1:44" hidden="1" outlineLevel="1" x14ac:dyDescent="0.2">
      <c r="A1147" t="s">
        <v>1761</v>
      </c>
      <c r="B1147" s="9" t="s">
        <v>889</v>
      </c>
      <c r="C1147" s="1">
        <f t="shared" si="331"/>
        <v>744</v>
      </c>
      <c r="D1147" s="7">
        <f t="shared" si="337"/>
        <v>2</v>
      </c>
      <c r="E1147" s="7">
        <f t="shared" si="338"/>
        <v>1</v>
      </c>
      <c r="F1147" s="7">
        <f t="shared" si="339"/>
        <v>0</v>
      </c>
      <c r="G1147" s="1">
        <f t="shared" si="335"/>
        <v>26</v>
      </c>
      <c r="H1147" s="2">
        <f t="shared" si="336"/>
        <v>3.4946236559139782E-2</v>
      </c>
      <c r="I1147" s="8"/>
      <c r="J1147" s="2">
        <f t="shared" si="341"/>
        <v>0.46908602150537637</v>
      </c>
      <c r="K1147" s="2">
        <f t="shared" si="342"/>
        <v>0.50403225806451613</v>
      </c>
      <c r="L1147" s="2">
        <f t="shared" si="343"/>
        <v>0</v>
      </c>
      <c r="M1147" s="2">
        <f t="shared" si="344"/>
        <v>2.6881720430107503E-2</v>
      </c>
      <c r="N1147" s="1">
        <v>349</v>
      </c>
      <c r="O1147" s="1">
        <v>375</v>
      </c>
      <c r="Q1147" s="1">
        <v>19</v>
      </c>
      <c r="W1147" s="1">
        <v>1</v>
      </c>
      <c r="AG1147" t="str">
        <f t="shared" si="332"/>
        <v>Greenfield</v>
      </c>
      <c r="AH1147" t="s">
        <v>2341</v>
      </c>
      <c r="AI1147">
        <v>2</v>
      </c>
      <c r="AK1147" s="99">
        <v>33</v>
      </c>
      <c r="AL1147" s="97">
        <v>11</v>
      </c>
      <c r="AM1147" s="97">
        <v>45</v>
      </c>
      <c r="AN1147" s="96">
        <v>31540</v>
      </c>
      <c r="AO1147" s="96">
        <f t="shared" si="334"/>
        <v>33011</v>
      </c>
      <c r="AP1147" t="s">
        <v>1274</v>
      </c>
      <c r="AQ1147">
        <f t="shared" si="333"/>
        <v>3331540</v>
      </c>
      <c r="AR1147" t="str">
        <f t="shared" si="340"/>
        <v>$array_town['Greenfield']=31540;</v>
      </c>
    </row>
    <row r="1148" spans="1:44" hidden="1" outlineLevel="1" x14ac:dyDescent="0.2">
      <c r="A1148" t="s">
        <v>919</v>
      </c>
      <c r="B1148" s="9" t="s">
        <v>889</v>
      </c>
      <c r="C1148" s="1">
        <f t="shared" si="331"/>
        <v>2334</v>
      </c>
      <c r="D1148" s="7">
        <f t="shared" si="337"/>
        <v>2</v>
      </c>
      <c r="E1148" s="7">
        <f t="shared" si="338"/>
        <v>1</v>
      </c>
      <c r="F1148" s="7">
        <f t="shared" si="339"/>
        <v>0</v>
      </c>
      <c r="G1148" s="1">
        <f t="shared" si="335"/>
        <v>182</v>
      </c>
      <c r="H1148" s="2">
        <f t="shared" si="336"/>
        <v>7.7977720651242505E-2</v>
      </c>
      <c r="I1148" s="8"/>
      <c r="J1148" s="2">
        <f t="shared" si="341"/>
        <v>0.45715509854327335</v>
      </c>
      <c r="K1148" s="2">
        <f t="shared" si="342"/>
        <v>0.53513281919451583</v>
      </c>
      <c r="L1148" s="2">
        <f t="shared" si="343"/>
        <v>0</v>
      </c>
      <c r="M1148" s="2">
        <f t="shared" si="344"/>
        <v>7.7120822622108731E-3</v>
      </c>
      <c r="N1148" s="1">
        <v>1067</v>
      </c>
      <c r="O1148" s="1">
        <v>1249</v>
      </c>
      <c r="Q1148" s="1">
        <v>18</v>
      </c>
      <c r="W1148" s="1">
        <v>0</v>
      </c>
      <c r="AG1148" t="str">
        <f t="shared" si="332"/>
        <v>Greenland</v>
      </c>
      <c r="AH1148" t="s">
        <v>1377</v>
      </c>
      <c r="AI1148">
        <v>1</v>
      </c>
      <c r="AK1148" s="99">
        <v>33</v>
      </c>
      <c r="AL1148" s="97">
        <v>15</v>
      </c>
      <c r="AM1148" s="97">
        <v>65</v>
      </c>
      <c r="AN1148" s="96">
        <v>31700</v>
      </c>
      <c r="AO1148" s="96">
        <f t="shared" si="334"/>
        <v>33015</v>
      </c>
      <c r="AP1148" t="s">
        <v>1274</v>
      </c>
      <c r="AQ1148">
        <f t="shared" si="333"/>
        <v>3331700</v>
      </c>
      <c r="AR1148" t="str">
        <f t="shared" si="340"/>
        <v>$array_town['Greenland']=31700;</v>
      </c>
    </row>
    <row r="1149" spans="1:44" hidden="1" outlineLevel="1" x14ac:dyDescent="0.2">
      <c r="A1149" t="s">
        <v>1104</v>
      </c>
      <c r="B1149" s="9" t="s">
        <v>889</v>
      </c>
      <c r="C1149" s="1">
        <f t="shared" si="331"/>
        <v>1</v>
      </c>
      <c r="D1149" s="7">
        <f t="shared" si="337"/>
        <v>2</v>
      </c>
      <c r="E1149" s="7">
        <f t="shared" si="338"/>
        <v>1</v>
      </c>
      <c r="F1149" s="7">
        <f t="shared" si="339"/>
        <v>0</v>
      </c>
      <c r="G1149" s="1">
        <f t="shared" si="335"/>
        <v>1</v>
      </c>
      <c r="H1149" s="2">
        <f t="shared" si="336"/>
        <v>1</v>
      </c>
      <c r="I1149" s="8"/>
      <c r="J1149" s="2">
        <f t="shared" si="341"/>
        <v>0</v>
      </c>
      <c r="K1149" s="2">
        <f t="shared" si="342"/>
        <v>1</v>
      </c>
      <c r="L1149" s="2">
        <f t="shared" si="343"/>
        <v>0</v>
      </c>
      <c r="M1149" s="2">
        <f t="shared" si="344"/>
        <v>0</v>
      </c>
      <c r="N1149" s="1">
        <v>0</v>
      </c>
      <c r="O1149" s="1">
        <v>1</v>
      </c>
      <c r="Q1149" s="1">
        <v>0</v>
      </c>
      <c r="W1149" s="1">
        <v>0</v>
      </c>
      <c r="AG1149" t="str">
        <f t="shared" si="332"/>
        <v>Green's Grant</v>
      </c>
      <c r="AH1149" t="s">
        <v>793</v>
      </c>
      <c r="AI1149">
        <v>2</v>
      </c>
      <c r="AK1149" s="99">
        <v>33</v>
      </c>
      <c r="AL1149" s="97">
        <v>7</v>
      </c>
      <c r="AM1149" s="97">
        <v>100</v>
      </c>
      <c r="AN1149" s="96">
        <v>31780</v>
      </c>
      <c r="AO1149" s="96">
        <f t="shared" si="334"/>
        <v>33007</v>
      </c>
      <c r="AP1149" t="s">
        <v>1479</v>
      </c>
      <c r="AQ1149">
        <f t="shared" si="333"/>
        <v>3331780</v>
      </c>
      <c r="AR1149" t="str">
        <f t="shared" si="340"/>
        <v>$array_town['Green's Grant']=31780;</v>
      </c>
    </row>
    <row r="1150" spans="1:44" hidden="1" outlineLevel="1" x14ac:dyDescent="0.2">
      <c r="A1150" s="9" t="s">
        <v>1465</v>
      </c>
      <c r="B1150" s="9" t="s">
        <v>889</v>
      </c>
      <c r="C1150" s="1">
        <f t="shared" si="331"/>
        <v>668</v>
      </c>
      <c r="D1150" s="7">
        <f t="shared" si="337"/>
        <v>2</v>
      </c>
      <c r="E1150" s="7">
        <f t="shared" si="338"/>
        <v>1</v>
      </c>
      <c r="F1150" s="7">
        <f t="shared" si="339"/>
        <v>0</v>
      </c>
      <c r="G1150" s="1">
        <f t="shared" si="335"/>
        <v>78</v>
      </c>
      <c r="H1150" s="2">
        <f t="shared" si="336"/>
        <v>0.11676646706586827</v>
      </c>
      <c r="I1150" s="8"/>
      <c r="J1150" s="2">
        <f t="shared" si="341"/>
        <v>0.42964071856287422</v>
      </c>
      <c r="K1150" s="2">
        <f t="shared" si="342"/>
        <v>0.54640718562874246</v>
      </c>
      <c r="L1150" s="2">
        <f t="shared" si="343"/>
        <v>0</v>
      </c>
      <c r="M1150" s="2">
        <f t="shared" si="344"/>
        <v>2.3952095808383311E-2</v>
      </c>
      <c r="N1150" s="1">
        <v>287</v>
      </c>
      <c r="O1150" s="1">
        <v>365</v>
      </c>
      <c r="Q1150" s="1">
        <v>15</v>
      </c>
      <c r="W1150" s="1">
        <v>1</v>
      </c>
      <c r="AG1150" t="str">
        <f t="shared" si="332"/>
        <v>Greenville</v>
      </c>
      <c r="AH1150" t="s">
        <v>2341</v>
      </c>
      <c r="AI1150">
        <v>2</v>
      </c>
      <c r="AK1150" s="99">
        <v>33</v>
      </c>
      <c r="AL1150" s="97">
        <v>11</v>
      </c>
      <c r="AM1150" s="97">
        <v>50</v>
      </c>
      <c r="AN1150" s="96">
        <v>31940</v>
      </c>
      <c r="AO1150" s="96">
        <f t="shared" si="334"/>
        <v>33011</v>
      </c>
      <c r="AP1150" t="s">
        <v>1274</v>
      </c>
      <c r="AQ1150">
        <f t="shared" si="333"/>
        <v>3331940</v>
      </c>
      <c r="AR1150" t="str">
        <f t="shared" si="340"/>
        <v>$array_town['Greenville']=31940;</v>
      </c>
    </row>
    <row r="1151" spans="1:44" hidden="1" outlineLevel="1" x14ac:dyDescent="0.2">
      <c r="A1151" t="s">
        <v>892</v>
      </c>
      <c r="B1151" s="9" t="s">
        <v>889</v>
      </c>
      <c r="C1151" s="1">
        <f t="shared" si="331"/>
        <v>270</v>
      </c>
      <c r="D1151" s="7">
        <f t="shared" si="337"/>
        <v>2</v>
      </c>
      <c r="E1151" s="7">
        <f t="shared" si="338"/>
        <v>1</v>
      </c>
      <c r="F1151" s="7">
        <f t="shared" si="339"/>
        <v>0</v>
      </c>
      <c r="G1151" s="1">
        <f t="shared" si="335"/>
        <v>71</v>
      </c>
      <c r="H1151" s="2">
        <f t="shared" si="336"/>
        <v>0.26296296296296295</v>
      </c>
      <c r="I1151" s="8"/>
      <c r="J1151" s="2">
        <f t="shared" si="341"/>
        <v>0.35185185185185186</v>
      </c>
      <c r="K1151" s="2">
        <f t="shared" si="342"/>
        <v>0.61481481481481481</v>
      </c>
      <c r="L1151" s="2">
        <f t="shared" si="343"/>
        <v>0</v>
      </c>
      <c r="M1151" s="2">
        <f t="shared" si="344"/>
        <v>3.3333333333333326E-2</v>
      </c>
      <c r="N1151" s="1">
        <v>95</v>
      </c>
      <c r="O1151" s="1">
        <v>166</v>
      </c>
      <c r="Q1151" s="1">
        <v>9</v>
      </c>
      <c r="W1151" s="1">
        <v>0</v>
      </c>
      <c r="AG1151" t="str">
        <f t="shared" si="332"/>
        <v>Groton</v>
      </c>
      <c r="AH1151" t="s">
        <v>794</v>
      </c>
      <c r="AI1151">
        <v>2</v>
      </c>
      <c r="AK1151" s="99">
        <v>33</v>
      </c>
      <c r="AL1151" s="97">
        <v>9</v>
      </c>
      <c r="AM1151" s="97">
        <v>80</v>
      </c>
      <c r="AN1151" s="96">
        <v>32180</v>
      </c>
      <c r="AO1151" s="96">
        <f t="shared" si="334"/>
        <v>33009</v>
      </c>
      <c r="AP1151" t="s">
        <v>1274</v>
      </c>
      <c r="AQ1151">
        <f t="shared" si="333"/>
        <v>3332180</v>
      </c>
      <c r="AR1151" t="str">
        <f t="shared" si="340"/>
        <v>$array_town['Groton']=32180;</v>
      </c>
    </row>
    <row r="1152" spans="1:44" hidden="1" outlineLevel="1" x14ac:dyDescent="0.2">
      <c r="A1152" t="s">
        <v>1325</v>
      </c>
      <c r="B1152" s="9" t="s">
        <v>889</v>
      </c>
      <c r="C1152" s="1">
        <f t="shared" si="331"/>
        <v>116</v>
      </c>
      <c r="D1152" s="7">
        <f t="shared" si="337"/>
        <v>2</v>
      </c>
      <c r="E1152" s="7">
        <f t="shared" si="338"/>
        <v>1</v>
      </c>
      <c r="F1152" s="7">
        <f t="shared" si="339"/>
        <v>0</v>
      </c>
      <c r="G1152" s="1">
        <f t="shared" si="335"/>
        <v>57</v>
      </c>
      <c r="H1152" s="2">
        <f t="shared" si="336"/>
        <v>0.49137931034482757</v>
      </c>
      <c r="I1152" s="8"/>
      <c r="J1152" s="2">
        <f t="shared" si="341"/>
        <v>0.25</v>
      </c>
      <c r="K1152" s="2">
        <f t="shared" si="342"/>
        <v>0.74137931034482762</v>
      </c>
      <c r="L1152" s="2">
        <f t="shared" si="343"/>
        <v>0</v>
      </c>
      <c r="M1152" s="2">
        <f t="shared" si="344"/>
        <v>8.6206896551723755E-3</v>
      </c>
      <c r="N1152" s="1">
        <v>29</v>
      </c>
      <c r="O1152" s="1">
        <v>86</v>
      </c>
      <c r="Q1152" s="1">
        <v>1</v>
      </c>
      <c r="W1152" s="1">
        <v>0</v>
      </c>
      <c r="AG1152" t="str">
        <f t="shared" si="332"/>
        <v>Hale's Location</v>
      </c>
      <c r="AH1152" t="s">
        <v>378</v>
      </c>
      <c r="AI1152">
        <v>1</v>
      </c>
      <c r="AK1152" s="99">
        <v>33</v>
      </c>
      <c r="AL1152" s="97">
        <v>3</v>
      </c>
      <c r="AM1152" s="97">
        <v>45</v>
      </c>
      <c r="AN1152" s="96">
        <v>32500</v>
      </c>
      <c r="AO1152" s="96">
        <f t="shared" si="334"/>
        <v>33003</v>
      </c>
      <c r="AP1152" t="s">
        <v>288</v>
      </c>
      <c r="AQ1152">
        <f t="shared" si="333"/>
        <v>3332500</v>
      </c>
      <c r="AR1152" t="str">
        <f t="shared" si="340"/>
        <v>$array_town['Hale's Location']=32500;</v>
      </c>
    </row>
    <row r="1153" spans="1:44" hidden="1" outlineLevel="1" x14ac:dyDescent="0.2">
      <c r="A1153" t="s">
        <v>2504</v>
      </c>
      <c r="B1153" s="9" t="s">
        <v>889</v>
      </c>
      <c r="C1153" s="1">
        <f t="shared" si="331"/>
        <v>4144</v>
      </c>
      <c r="D1153" s="7">
        <f t="shared" si="337"/>
        <v>2</v>
      </c>
      <c r="E1153" s="7">
        <f t="shared" si="338"/>
        <v>1</v>
      </c>
      <c r="F1153" s="7">
        <f t="shared" si="339"/>
        <v>0</v>
      </c>
      <c r="G1153" s="1">
        <f t="shared" si="335"/>
        <v>1273</v>
      </c>
      <c r="H1153" s="2">
        <f t="shared" si="336"/>
        <v>0.30719111969111967</v>
      </c>
      <c r="I1153" s="8"/>
      <c r="J1153" s="2">
        <f t="shared" si="341"/>
        <v>0.34266409266409265</v>
      </c>
      <c r="K1153" s="2">
        <f t="shared" si="342"/>
        <v>0.64985521235521237</v>
      </c>
      <c r="L1153" s="2">
        <f t="shared" si="343"/>
        <v>0</v>
      </c>
      <c r="M1153" s="2">
        <f t="shared" si="344"/>
        <v>7.4806949806949241E-3</v>
      </c>
      <c r="N1153" s="1">
        <v>1420</v>
      </c>
      <c r="O1153" s="1">
        <v>2693</v>
      </c>
      <c r="Q1153" s="1">
        <v>31</v>
      </c>
      <c r="W1153" s="1">
        <v>0</v>
      </c>
      <c r="AG1153" t="str">
        <f t="shared" si="332"/>
        <v>Hampstead</v>
      </c>
      <c r="AH1153" t="s">
        <v>1377</v>
      </c>
      <c r="AI1153">
        <v>1</v>
      </c>
      <c r="AK1153" s="99">
        <v>33</v>
      </c>
      <c r="AL1153" s="97">
        <v>15</v>
      </c>
      <c r="AM1153" s="97">
        <v>70</v>
      </c>
      <c r="AN1153" s="96">
        <v>32900</v>
      </c>
      <c r="AO1153" s="96">
        <f t="shared" si="334"/>
        <v>33015</v>
      </c>
      <c r="AP1153" t="s">
        <v>1274</v>
      </c>
      <c r="AQ1153">
        <f t="shared" si="333"/>
        <v>3332900</v>
      </c>
      <c r="AR1153" t="str">
        <f t="shared" si="340"/>
        <v>$array_town['Hampstead']=32900;</v>
      </c>
    </row>
    <row r="1154" spans="1:44" hidden="1" outlineLevel="1" x14ac:dyDescent="0.2">
      <c r="A1154" t="s">
        <v>772</v>
      </c>
      <c r="B1154" s="9" t="s">
        <v>889</v>
      </c>
      <c r="C1154" s="1">
        <f t="shared" si="331"/>
        <v>8403</v>
      </c>
      <c r="D1154" s="7">
        <f t="shared" si="337"/>
        <v>2</v>
      </c>
      <c r="E1154" s="7">
        <f t="shared" si="338"/>
        <v>1</v>
      </c>
      <c r="F1154" s="7">
        <f t="shared" si="339"/>
        <v>0</v>
      </c>
      <c r="G1154" s="1">
        <f t="shared" si="335"/>
        <v>856</v>
      </c>
      <c r="H1154" s="2">
        <f t="shared" si="336"/>
        <v>0.10186838034035464</v>
      </c>
      <c r="I1154" s="8"/>
      <c r="J1154" s="2">
        <f t="shared" si="341"/>
        <v>0.44472212305129122</v>
      </c>
      <c r="K1154" s="2">
        <f t="shared" si="342"/>
        <v>0.54659050339164583</v>
      </c>
      <c r="L1154" s="2">
        <f t="shared" si="343"/>
        <v>0</v>
      </c>
      <c r="M1154" s="2">
        <f t="shared" si="344"/>
        <v>8.6873735570629496E-3</v>
      </c>
      <c r="N1154" s="1">
        <v>3737</v>
      </c>
      <c r="O1154" s="1">
        <v>4593</v>
      </c>
      <c r="Q1154" s="1">
        <v>69</v>
      </c>
      <c r="W1154" s="1">
        <v>4</v>
      </c>
      <c r="AG1154" t="str">
        <f t="shared" si="332"/>
        <v>Hampton</v>
      </c>
      <c r="AH1154" t="s">
        <v>1377</v>
      </c>
      <c r="AI1154">
        <v>1</v>
      </c>
      <c r="AK1154" s="99">
        <v>33</v>
      </c>
      <c r="AL1154" s="97">
        <v>15</v>
      </c>
      <c r="AM1154" s="97">
        <v>75</v>
      </c>
      <c r="AN1154" s="96">
        <v>33060</v>
      </c>
      <c r="AO1154" s="96">
        <f t="shared" si="334"/>
        <v>33015</v>
      </c>
      <c r="AP1154" t="s">
        <v>1274</v>
      </c>
      <c r="AQ1154">
        <f t="shared" si="333"/>
        <v>3333060</v>
      </c>
      <c r="AR1154" t="str">
        <f t="shared" si="340"/>
        <v>$array_town['Hampton']=33060;</v>
      </c>
    </row>
    <row r="1155" spans="1:44" hidden="1" outlineLevel="1" x14ac:dyDescent="0.2">
      <c r="A1155" t="s">
        <v>1678</v>
      </c>
      <c r="B1155" s="9" t="s">
        <v>889</v>
      </c>
      <c r="C1155" s="1">
        <f t="shared" si="331"/>
        <v>1302</v>
      </c>
      <c r="D1155" s="7">
        <f t="shared" si="337"/>
        <v>2</v>
      </c>
      <c r="E1155" s="7">
        <f t="shared" si="338"/>
        <v>1</v>
      </c>
      <c r="F1155" s="7">
        <f t="shared" si="339"/>
        <v>0</v>
      </c>
      <c r="G1155" s="1">
        <f t="shared" si="335"/>
        <v>344</v>
      </c>
      <c r="H1155" s="2">
        <f t="shared" si="336"/>
        <v>0.2642089093701997</v>
      </c>
      <c r="I1155" s="8"/>
      <c r="J1155" s="2">
        <f t="shared" si="341"/>
        <v>0.36175115207373271</v>
      </c>
      <c r="K1155" s="2">
        <f t="shared" si="342"/>
        <v>0.62596006144393246</v>
      </c>
      <c r="L1155" s="2">
        <f t="shared" si="343"/>
        <v>0</v>
      </c>
      <c r="M1155" s="2">
        <f t="shared" si="344"/>
        <v>1.228878648233489E-2</v>
      </c>
      <c r="N1155" s="1">
        <v>471</v>
      </c>
      <c r="O1155" s="1">
        <v>815</v>
      </c>
      <c r="Q1155" s="1">
        <v>16</v>
      </c>
      <c r="W1155" s="1">
        <v>0</v>
      </c>
      <c r="AG1155" t="str">
        <f t="shared" si="332"/>
        <v>Hampton Falls</v>
      </c>
      <c r="AH1155" t="s">
        <v>1377</v>
      </c>
      <c r="AI1155">
        <v>1</v>
      </c>
      <c r="AK1155" s="99">
        <v>33</v>
      </c>
      <c r="AL1155" s="97">
        <v>15</v>
      </c>
      <c r="AM1155" s="97">
        <v>80</v>
      </c>
      <c r="AN1155" s="96">
        <v>33460</v>
      </c>
      <c r="AO1155" s="96">
        <f t="shared" si="334"/>
        <v>33015</v>
      </c>
      <c r="AP1155" t="s">
        <v>1274</v>
      </c>
      <c r="AQ1155">
        <f t="shared" si="333"/>
        <v>3333460</v>
      </c>
      <c r="AR1155" t="str">
        <f t="shared" si="340"/>
        <v>$array_town['Hampton Falls']=33460;</v>
      </c>
    </row>
    <row r="1156" spans="1:44" hidden="1" outlineLevel="1" x14ac:dyDescent="0.2">
      <c r="A1156" t="s">
        <v>682</v>
      </c>
      <c r="B1156" s="9" t="s">
        <v>889</v>
      </c>
      <c r="C1156" s="1">
        <f t="shared" ref="C1156:C1215" si="345">SUM(N1156:AE1156)</f>
        <v>1088</v>
      </c>
      <c r="D1156" s="7">
        <f t="shared" si="337"/>
        <v>1</v>
      </c>
      <c r="E1156" s="7">
        <f t="shared" si="338"/>
        <v>2</v>
      </c>
      <c r="F1156" s="7">
        <f t="shared" si="339"/>
        <v>0</v>
      </c>
      <c r="G1156" s="1">
        <f t="shared" si="335"/>
        <v>175</v>
      </c>
      <c r="H1156" s="2">
        <f t="shared" si="336"/>
        <v>0.16084558823529413</v>
      </c>
      <c r="I1156" s="8"/>
      <c r="J1156" s="2">
        <f t="shared" si="341"/>
        <v>0.57536764705882348</v>
      </c>
      <c r="K1156" s="2">
        <f t="shared" si="342"/>
        <v>0.41452205882352944</v>
      </c>
      <c r="L1156" s="2">
        <f t="shared" si="343"/>
        <v>0</v>
      </c>
      <c r="M1156" s="2">
        <f t="shared" si="344"/>
        <v>1.0110294117647078E-2</v>
      </c>
      <c r="N1156" s="1">
        <v>626</v>
      </c>
      <c r="O1156" s="1">
        <v>451</v>
      </c>
      <c r="Q1156" s="1">
        <v>11</v>
      </c>
      <c r="W1156" s="1">
        <v>0</v>
      </c>
      <c r="AG1156" t="str">
        <f t="shared" si="332"/>
        <v>Hancock</v>
      </c>
      <c r="AH1156" t="s">
        <v>2341</v>
      </c>
      <c r="AI1156">
        <v>2</v>
      </c>
      <c r="AK1156" s="99">
        <v>33</v>
      </c>
      <c r="AL1156" s="97">
        <v>11</v>
      </c>
      <c r="AM1156" s="97">
        <v>55</v>
      </c>
      <c r="AN1156" s="96">
        <v>33700</v>
      </c>
      <c r="AO1156" s="96">
        <f t="shared" si="334"/>
        <v>33011</v>
      </c>
      <c r="AP1156" t="s">
        <v>1274</v>
      </c>
      <c r="AQ1156">
        <f t="shared" si="333"/>
        <v>3333700</v>
      </c>
      <c r="AR1156" t="str">
        <f t="shared" si="340"/>
        <v>$array_town['Hancock']=33700;</v>
      </c>
    </row>
    <row r="1157" spans="1:44" hidden="1" outlineLevel="1" x14ac:dyDescent="0.2">
      <c r="A1157" t="s">
        <v>15</v>
      </c>
      <c r="B1157" s="9" t="s">
        <v>889</v>
      </c>
      <c r="C1157" s="1">
        <f t="shared" si="345"/>
        <v>6133</v>
      </c>
      <c r="D1157" s="7">
        <f t="shared" si="337"/>
        <v>1</v>
      </c>
      <c r="E1157" s="7">
        <f t="shared" si="338"/>
        <v>2</v>
      </c>
      <c r="F1157" s="7">
        <f t="shared" si="339"/>
        <v>0</v>
      </c>
      <c r="G1157" s="1">
        <f t="shared" si="335"/>
        <v>3966</v>
      </c>
      <c r="H1157" s="2">
        <f t="shared" si="336"/>
        <v>0.64666557965106797</v>
      </c>
      <c r="I1157" s="8"/>
      <c r="J1157" s="2">
        <f t="shared" si="341"/>
        <v>0.82047937387901515</v>
      </c>
      <c r="K1157" s="2">
        <f t="shared" si="342"/>
        <v>0.17381379422794718</v>
      </c>
      <c r="L1157" s="2">
        <f t="shared" si="343"/>
        <v>0</v>
      </c>
      <c r="M1157" s="2">
        <f t="shared" si="344"/>
        <v>5.7068318930376671E-3</v>
      </c>
      <c r="N1157" s="1">
        <v>5032</v>
      </c>
      <c r="O1157" s="1">
        <v>1066</v>
      </c>
      <c r="Q1157" s="1">
        <v>34</v>
      </c>
      <c r="W1157" s="1">
        <v>1</v>
      </c>
      <c r="AG1157" t="str">
        <f t="shared" ref="AG1157:AG1216" si="346">A1157</f>
        <v>Hanover</v>
      </c>
      <c r="AH1157" t="s">
        <v>794</v>
      </c>
      <c r="AI1157">
        <v>2</v>
      </c>
      <c r="AK1157" s="99">
        <v>33</v>
      </c>
      <c r="AL1157" s="97">
        <v>9</v>
      </c>
      <c r="AM1157" s="97">
        <v>85</v>
      </c>
      <c r="AN1157" s="96">
        <v>33860</v>
      </c>
      <c r="AO1157" s="96">
        <f t="shared" si="334"/>
        <v>33009</v>
      </c>
      <c r="AP1157" t="s">
        <v>1274</v>
      </c>
      <c r="AQ1157">
        <f t="shared" si="333"/>
        <v>3333860</v>
      </c>
      <c r="AR1157" t="str">
        <f t="shared" si="340"/>
        <v>$array_town['Hanover']=33860;</v>
      </c>
    </row>
    <row r="1158" spans="1:44" hidden="1" outlineLevel="1" x14ac:dyDescent="0.2">
      <c r="A1158" t="s">
        <v>710</v>
      </c>
      <c r="B1158" s="9" t="s">
        <v>889</v>
      </c>
      <c r="C1158" s="1">
        <f t="shared" si="345"/>
        <v>625</v>
      </c>
      <c r="D1158" s="7">
        <f t="shared" si="337"/>
        <v>1</v>
      </c>
      <c r="E1158" s="7">
        <f t="shared" si="338"/>
        <v>2</v>
      </c>
      <c r="F1158" s="7">
        <f t="shared" si="339"/>
        <v>0</v>
      </c>
      <c r="G1158" s="1">
        <f t="shared" si="335"/>
        <v>275</v>
      </c>
      <c r="H1158" s="2">
        <f t="shared" si="336"/>
        <v>0.44</v>
      </c>
      <c r="I1158" s="8"/>
      <c r="J1158" s="2">
        <f t="shared" si="341"/>
        <v>0.71840000000000004</v>
      </c>
      <c r="K1158" s="2">
        <f t="shared" si="342"/>
        <v>0.27839999999999998</v>
      </c>
      <c r="L1158" s="2">
        <f t="shared" si="343"/>
        <v>0</v>
      </c>
      <c r="M1158" s="2">
        <f t="shared" si="344"/>
        <v>3.1999999999999806E-3</v>
      </c>
      <c r="N1158" s="1">
        <v>449</v>
      </c>
      <c r="O1158" s="1">
        <v>174</v>
      </c>
      <c r="Q1158" s="1">
        <v>1</v>
      </c>
      <c r="W1158" s="1">
        <v>1</v>
      </c>
      <c r="AG1158" t="str">
        <f t="shared" si="346"/>
        <v>Harrisville</v>
      </c>
      <c r="AH1158" t="s">
        <v>2250</v>
      </c>
      <c r="AI1158">
        <v>2</v>
      </c>
      <c r="AK1158" s="99">
        <v>33</v>
      </c>
      <c r="AL1158" s="97">
        <v>5</v>
      </c>
      <c r="AM1158" s="97">
        <v>30</v>
      </c>
      <c r="AN1158" s="96">
        <v>34420</v>
      </c>
      <c r="AO1158" s="96">
        <f t="shared" si="334"/>
        <v>33005</v>
      </c>
      <c r="AP1158" t="s">
        <v>1274</v>
      </c>
      <c r="AQ1158">
        <f t="shared" si="333"/>
        <v>3334420</v>
      </c>
      <c r="AR1158" t="str">
        <f t="shared" si="340"/>
        <v>$array_town['Harrisville']=34420;</v>
      </c>
    </row>
    <row r="1159" spans="1:44" hidden="1" outlineLevel="1" x14ac:dyDescent="0.2">
      <c r="A1159" t="s">
        <v>747</v>
      </c>
      <c r="B1159" s="9" t="s">
        <v>889</v>
      </c>
      <c r="C1159" s="1">
        <f t="shared" si="345"/>
        <v>34</v>
      </c>
      <c r="D1159" s="7">
        <f t="shared" si="337"/>
        <v>2</v>
      </c>
      <c r="E1159" s="7">
        <f t="shared" si="338"/>
        <v>1</v>
      </c>
      <c r="F1159" s="7">
        <f t="shared" si="339"/>
        <v>0</v>
      </c>
      <c r="G1159" s="1">
        <f t="shared" si="335"/>
        <v>4</v>
      </c>
      <c r="H1159" s="2">
        <f t="shared" si="336"/>
        <v>0.11764705882352941</v>
      </c>
      <c r="I1159" s="8"/>
      <c r="J1159" s="2">
        <f t="shared" si="341"/>
        <v>0.44117647058823528</v>
      </c>
      <c r="K1159" s="2">
        <f t="shared" si="342"/>
        <v>0.55882352941176472</v>
      </c>
      <c r="L1159" s="2">
        <f t="shared" si="343"/>
        <v>0</v>
      </c>
      <c r="M1159" s="2">
        <f t="shared" si="344"/>
        <v>0</v>
      </c>
      <c r="N1159" s="1">
        <v>15</v>
      </c>
      <c r="O1159" s="1">
        <v>19</v>
      </c>
      <c r="Q1159" s="1">
        <v>0</v>
      </c>
      <c r="W1159" s="1">
        <v>0</v>
      </c>
      <c r="AG1159" t="str">
        <f t="shared" si="346"/>
        <v>Hart's Location</v>
      </c>
      <c r="AH1159" t="s">
        <v>378</v>
      </c>
      <c r="AI1159">
        <v>1</v>
      </c>
      <c r="AK1159" s="99">
        <v>33</v>
      </c>
      <c r="AL1159" s="97">
        <v>3</v>
      </c>
      <c r="AM1159" s="97">
        <v>50</v>
      </c>
      <c r="AN1159" s="96">
        <v>34500</v>
      </c>
      <c r="AO1159" s="96">
        <f t="shared" si="334"/>
        <v>33003</v>
      </c>
      <c r="AP1159" t="s">
        <v>1274</v>
      </c>
      <c r="AQ1159">
        <f t="shared" si="333"/>
        <v>3334500</v>
      </c>
      <c r="AR1159" t="str">
        <f t="shared" si="340"/>
        <v>$array_town['Hart's Location']=34500;</v>
      </c>
    </row>
    <row r="1160" spans="1:44" hidden="1" outlineLevel="1" x14ac:dyDescent="0.2">
      <c r="A1160" t="s">
        <v>1326</v>
      </c>
      <c r="B1160" s="9" t="s">
        <v>889</v>
      </c>
      <c r="C1160" s="1">
        <f t="shared" si="345"/>
        <v>1655</v>
      </c>
      <c r="D1160" s="7">
        <f t="shared" si="337"/>
        <v>2</v>
      </c>
      <c r="E1160" s="7">
        <f t="shared" si="338"/>
        <v>1</v>
      </c>
      <c r="F1160" s="7">
        <f t="shared" si="339"/>
        <v>0</v>
      </c>
      <c r="G1160" s="1">
        <f t="shared" si="335"/>
        <v>383</v>
      </c>
      <c r="H1160" s="2">
        <f t="shared" si="336"/>
        <v>0.23141993957703927</v>
      </c>
      <c r="I1160" s="8"/>
      <c r="J1160" s="2">
        <f t="shared" si="341"/>
        <v>0.37280966767371604</v>
      </c>
      <c r="K1160" s="2">
        <f t="shared" si="342"/>
        <v>0.60422960725075525</v>
      </c>
      <c r="L1160" s="2">
        <f t="shared" si="343"/>
        <v>0</v>
      </c>
      <c r="M1160" s="2">
        <f t="shared" si="344"/>
        <v>2.296072507552871E-2</v>
      </c>
      <c r="N1160" s="1">
        <v>617</v>
      </c>
      <c r="O1160" s="1">
        <v>1000</v>
      </c>
      <c r="Q1160" s="1">
        <v>35</v>
      </c>
      <c r="W1160" s="1">
        <v>3</v>
      </c>
      <c r="AG1160" t="str">
        <f t="shared" si="346"/>
        <v>Haverhill</v>
      </c>
      <c r="AH1160" t="s">
        <v>794</v>
      </c>
      <c r="AI1160">
        <v>2</v>
      </c>
      <c r="AK1160" s="99">
        <v>33</v>
      </c>
      <c r="AL1160" s="97">
        <v>9</v>
      </c>
      <c r="AM1160" s="97">
        <v>90</v>
      </c>
      <c r="AN1160" s="96">
        <v>34820</v>
      </c>
      <c r="AO1160" s="96">
        <f t="shared" si="334"/>
        <v>33009</v>
      </c>
      <c r="AP1160" t="s">
        <v>1274</v>
      </c>
      <c r="AQ1160">
        <f t="shared" si="333"/>
        <v>3334820</v>
      </c>
      <c r="AR1160" t="str">
        <f t="shared" si="340"/>
        <v>$array_town['Haverhill']=34820;</v>
      </c>
    </row>
    <row r="1161" spans="1:44" hidden="1" outlineLevel="1" x14ac:dyDescent="0.2">
      <c r="A1161" t="s">
        <v>1973</v>
      </c>
      <c r="B1161" s="9" t="s">
        <v>889</v>
      </c>
      <c r="C1161" s="1">
        <f t="shared" si="345"/>
        <v>383</v>
      </c>
      <c r="D1161" s="7">
        <f t="shared" si="337"/>
        <v>2</v>
      </c>
      <c r="E1161" s="7">
        <f t="shared" si="338"/>
        <v>1</v>
      </c>
      <c r="F1161" s="7">
        <f t="shared" si="339"/>
        <v>0</v>
      </c>
      <c r="G1161" s="1">
        <f t="shared" si="335"/>
        <v>135</v>
      </c>
      <c r="H1161" s="2">
        <f t="shared" si="336"/>
        <v>0.35248041775456918</v>
      </c>
      <c r="I1161" s="8"/>
      <c r="J1161" s="2">
        <f t="shared" si="341"/>
        <v>0.32114882506527415</v>
      </c>
      <c r="K1161" s="2">
        <f t="shared" si="342"/>
        <v>0.67362924281984338</v>
      </c>
      <c r="L1161" s="2">
        <f t="shared" si="343"/>
        <v>0</v>
      </c>
      <c r="M1161" s="2">
        <f t="shared" si="344"/>
        <v>5.2219321148825326E-3</v>
      </c>
      <c r="N1161" s="1">
        <v>123</v>
      </c>
      <c r="O1161" s="1">
        <v>258</v>
      </c>
      <c r="Q1161" s="1">
        <v>2</v>
      </c>
      <c r="W1161" s="1">
        <v>0</v>
      </c>
      <c r="AG1161" t="str">
        <f t="shared" si="346"/>
        <v>Hebron</v>
      </c>
      <c r="AH1161" t="s">
        <v>794</v>
      </c>
      <c r="AI1161">
        <v>2</v>
      </c>
      <c r="AK1161" s="99">
        <v>33</v>
      </c>
      <c r="AL1161" s="97">
        <v>9</v>
      </c>
      <c r="AM1161" s="97">
        <v>95</v>
      </c>
      <c r="AN1161" s="96">
        <v>35220</v>
      </c>
      <c r="AO1161" s="96">
        <f t="shared" si="334"/>
        <v>33009</v>
      </c>
      <c r="AP1161" t="s">
        <v>1274</v>
      </c>
      <c r="AQ1161">
        <f t="shared" si="333"/>
        <v>3335220</v>
      </c>
      <c r="AR1161" t="str">
        <f t="shared" si="340"/>
        <v>$array_town['Hebron']=35220;</v>
      </c>
    </row>
    <row r="1162" spans="1:44" hidden="1" outlineLevel="1" x14ac:dyDescent="0.2">
      <c r="A1162" t="s">
        <v>1094</v>
      </c>
      <c r="B1162" s="9" t="s">
        <v>889</v>
      </c>
      <c r="C1162" s="1">
        <f t="shared" si="345"/>
        <v>2026</v>
      </c>
      <c r="D1162" s="7">
        <f t="shared" si="337"/>
        <v>1</v>
      </c>
      <c r="E1162" s="7">
        <f t="shared" si="338"/>
        <v>2</v>
      </c>
      <c r="F1162" s="7">
        <f t="shared" si="339"/>
        <v>0</v>
      </c>
      <c r="G1162" s="1">
        <f t="shared" si="335"/>
        <v>121</v>
      </c>
      <c r="H1162" s="2">
        <f t="shared" si="336"/>
        <v>5.972359328726555E-2</v>
      </c>
      <c r="I1162" s="8"/>
      <c r="J1162" s="2">
        <f t="shared" si="341"/>
        <v>0.52171767028627836</v>
      </c>
      <c r="K1162" s="2">
        <f t="shared" si="342"/>
        <v>0.46199407699901285</v>
      </c>
      <c r="L1162" s="2">
        <f t="shared" si="343"/>
        <v>0</v>
      </c>
      <c r="M1162" s="2">
        <f t="shared" si="344"/>
        <v>1.6288252714708795E-2</v>
      </c>
      <c r="N1162" s="1">
        <v>1057</v>
      </c>
      <c r="O1162" s="1">
        <v>936</v>
      </c>
      <c r="Q1162" s="1">
        <v>33</v>
      </c>
      <c r="W1162" s="1">
        <v>0</v>
      </c>
      <c r="AG1162" t="str">
        <f t="shared" si="346"/>
        <v>Henniker</v>
      </c>
      <c r="AH1162" t="s">
        <v>363</v>
      </c>
      <c r="AI1162">
        <v>2</v>
      </c>
      <c r="AK1162" s="99">
        <v>33</v>
      </c>
      <c r="AL1162" s="97">
        <v>13</v>
      </c>
      <c r="AM1162" s="97">
        <v>65</v>
      </c>
      <c r="AN1162" s="96">
        <v>35540</v>
      </c>
      <c r="AO1162" s="96">
        <f t="shared" si="334"/>
        <v>33013</v>
      </c>
      <c r="AP1162" t="s">
        <v>1274</v>
      </c>
      <c r="AQ1162">
        <f t="shared" si="333"/>
        <v>3335540</v>
      </c>
      <c r="AR1162" t="str">
        <f t="shared" si="340"/>
        <v>$array_town['Henniker']=35540;</v>
      </c>
    </row>
    <row r="1163" spans="1:44" hidden="1" outlineLevel="1" x14ac:dyDescent="0.2">
      <c r="A1163" t="s">
        <v>304</v>
      </c>
      <c r="B1163" s="9" t="s">
        <v>889</v>
      </c>
      <c r="C1163" s="1">
        <f t="shared" si="345"/>
        <v>416</v>
      </c>
      <c r="D1163" s="7">
        <f t="shared" si="337"/>
        <v>2</v>
      </c>
      <c r="E1163" s="7">
        <f t="shared" si="338"/>
        <v>1</v>
      </c>
      <c r="F1163" s="7">
        <f t="shared" si="339"/>
        <v>0</v>
      </c>
      <c r="G1163" s="1">
        <f t="shared" si="335"/>
        <v>137</v>
      </c>
      <c r="H1163" s="2">
        <f t="shared" si="336"/>
        <v>0.32932692307692307</v>
      </c>
      <c r="I1163" s="8"/>
      <c r="J1163" s="2">
        <f t="shared" si="341"/>
        <v>0.32451923076923078</v>
      </c>
      <c r="K1163" s="2">
        <f t="shared" si="342"/>
        <v>0.65384615384615385</v>
      </c>
      <c r="L1163" s="2">
        <f t="shared" si="343"/>
        <v>0</v>
      </c>
      <c r="M1163" s="2">
        <f t="shared" si="344"/>
        <v>2.1634615384615308E-2</v>
      </c>
      <c r="N1163" s="1">
        <v>135</v>
      </c>
      <c r="O1163" s="1">
        <v>272</v>
      </c>
      <c r="Q1163" s="1">
        <v>9</v>
      </c>
      <c r="W1163" s="1">
        <v>0</v>
      </c>
      <c r="AG1163" t="str">
        <f t="shared" si="346"/>
        <v>Hill</v>
      </c>
      <c r="AH1163" t="s">
        <v>363</v>
      </c>
      <c r="AI1163">
        <v>2</v>
      </c>
      <c r="AK1163" s="99">
        <v>33</v>
      </c>
      <c r="AL1163" s="97">
        <v>13</v>
      </c>
      <c r="AM1163" s="97">
        <v>70</v>
      </c>
      <c r="AN1163" s="96">
        <v>35860</v>
      </c>
      <c r="AO1163" s="96">
        <f t="shared" si="334"/>
        <v>33013</v>
      </c>
      <c r="AP1163" t="s">
        <v>1274</v>
      </c>
      <c r="AQ1163">
        <f t="shared" si="333"/>
        <v>3335860</v>
      </c>
      <c r="AR1163" t="str">
        <f t="shared" si="340"/>
        <v>$array_town['Hill']=35860;</v>
      </c>
    </row>
    <row r="1164" spans="1:44" hidden="1" outlineLevel="1" x14ac:dyDescent="0.2">
      <c r="A1164" t="s">
        <v>2341</v>
      </c>
      <c r="B1164" s="9" t="s">
        <v>889</v>
      </c>
      <c r="C1164" s="1">
        <f t="shared" si="345"/>
        <v>2296</v>
      </c>
      <c r="D1164" s="7">
        <f t="shared" si="337"/>
        <v>2</v>
      </c>
      <c r="E1164" s="7">
        <f t="shared" si="338"/>
        <v>1</v>
      </c>
      <c r="F1164" s="7">
        <f t="shared" si="339"/>
        <v>0</v>
      </c>
      <c r="G1164" s="1">
        <f t="shared" si="335"/>
        <v>467</v>
      </c>
      <c r="H1164" s="2">
        <f t="shared" si="336"/>
        <v>0.203397212543554</v>
      </c>
      <c r="I1164" s="8"/>
      <c r="J1164" s="2">
        <f t="shared" si="341"/>
        <v>0.38501742160278746</v>
      </c>
      <c r="K1164" s="2">
        <f t="shared" si="342"/>
        <v>0.58841463414634143</v>
      </c>
      <c r="L1164" s="2">
        <f t="shared" si="343"/>
        <v>0</v>
      </c>
      <c r="M1164" s="2">
        <f t="shared" si="344"/>
        <v>2.6567944250871056E-2</v>
      </c>
      <c r="N1164" s="1">
        <v>884</v>
      </c>
      <c r="O1164" s="1">
        <v>1351</v>
      </c>
      <c r="Q1164" s="1">
        <v>57</v>
      </c>
      <c r="W1164" s="1">
        <v>4</v>
      </c>
      <c r="AG1164" t="str">
        <f t="shared" si="346"/>
        <v>Hillsborough</v>
      </c>
      <c r="AH1164" t="s">
        <v>2341</v>
      </c>
      <c r="AI1164">
        <v>2</v>
      </c>
      <c r="AK1164" s="99">
        <v>33</v>
      </c>
      <c r="AL1164" s="97">
        <v>11</v>
      </c>
      <c r="AM1164" s="97">
        <v>60</v>
      </c>
      <c r="AN1164" s="96">
        <v>36180</v>
      </c>
      <c r="AO1164" s="96">
        <f t="shared" si="334"/>
        <v>33011</v>
      </c>
      <c r="AP1164" t="s">
        <v>1274</v>
      </c>
      <c r="AQ1164">
        <f t="shared" si="333"/>
        <v>3336180</v>
      </c>
      <c r="AR1164" t="str">
        <f t="shared" si="340"/>
        <v>$array_town['Hillsborough']=36180;</v>
      </c>
    </row>
    <row r="1165" spans="1:44" hidden="1" outlineLevel="1" x14ac:dyDescent="0.2">
      <c r="A1165" t="s">
        <v>1575</v>
      </c>
      <c r="B1165" s="9" t="s">
        <v>889</v>
      </c>
      <c r="C1165" s="1">
        <f t="shared" si="345"/>
        <v>1314</v>
      </c>
      <c r="D1165" s="7">
        <f t="shared" si="337"/>
        <v>1</v>
      </c>
      <c r="E1165" s="7">
        <f t="shared" si="338"/>
        <v>2</v>
      </c>
      <c r="F1165" s="7">
        <f t="shared" si="339"/>
        <v>0</v>
      </c>
      <c r="G1165" s="1">
        <f t="shared" si="335"/>
        <v>149</v>
      </c>
      <c r="H1165" s="2">
        <f t="shared" si="336"/>
        <v>0.11339421613394216</v>
      </c>
      <c r="I1165" s="8"/>
      <c r="J1165" s="2">
        <f t="shared" si="341"/>
        <v>0.5517503805175038</v>
      </c>
      <c r="K1165" s="2">
        <f t="shared" si="342"/>
        <v>0.43835616438356162</v>
      </c>
      <c r="L1165" s="2">
        <f t="shared" si="343"/>
        <v>0</v>
      </c>
      <c r="M1165" s="2">
        <f t="shared" si="344"/>
        <v>9.8934550989345782E-3</v>
      </c>
      <c r="N1165" s="1">
        <v>725</v>
      </c>
      <c r="O1165" s="1">
        <v>576</v>
      </c>
      <c r="Q1165" s="1">
        <v>13</v>
      </c>
      <c r="W1165" s="1">
        <v>0</v>
      </c>
      <c r="AG1165" t="str">
        <f t="shared" si="346"/>
        <v>Hinsdale</v>
      </c>
      <c r="AH1165" t="s">
        <v>2250</v>
      </c>
      <c r="AI1165">
        <v>2</v>
      </c>
      <c r="AK1165" s="99">
        <v>33</v>
      </c>
      <c r="AL1165" s="97">
        <v>5</v>
      </c>
      <c r="AM1165" s="97">
        <v>35</v>
      </c>
      <c r="AN1165" s="96">
        <v>36660</v>
      </c>
      <c r="AO1165" s="96">
        <f t="shared" si="334"/>
        <v>33005</v>
      </c>
      <c r="AP1165" t="s">
        <v>1274</v>
      </c>
      <c r="AQ1165">
        <f t="shared" si="333"/>
        <v>3336660</v>
      </c>
      <c r="AR1165" t="str">
        <f t="shared" si="340"/>
        <v>$array_town['Hinsdale']=36660;</v>
      </c>
    </row>
    <row r="1166" spans="1:44" hidden="1" outlineLevel="1" x14ac:dyDescent="0.2">
      <c r="A1166" t="s">
        <v>1582</v>
      </c>
      <c r="B1166" s="9" t="s">
        <v>889</v>
      </c>
      <c r="C1166" s="1">
        <f t="shared" si="345"/>
        <v>1145</v>
      </c>
      <c r="D1166" s="7">
        <f t="shared" si="337"/>
        <v>1</v>
      </c>
      <c r="E1166" s="7">
        <f t="shared" si="338"/>
        <v>2</v>
      </c>
      <c r="F1166" s="7">
        <f t="shared" si="339"/>
        <v>0</v>
      </c>
      <c r="G1166" s="1">
        <f t="shared" si="335"/>
        <v>142</v>
      </c>
      <c r="H1166" s="2">
        <f t="shared" si="336"/>
        <v>0.1240174672489083</v>
      </c>
      <c r="I1166" s="8"/>
      <c r="J1166" s="2">
        <f t="shared" si="341"/>
        <v>0.55545851528384282</v>
      </c>
      <c r="K1166" s="2">
        <f t="shared" si="342"/>
        <v>0.43144104803493449</v>
      </c>
      <c r="L1166" s="2">
        <f t="shared" si="343"/>
        <v>0</v>
      </c>
      <c r="M1166" s="2">
        <f t="shared" si="344"/>
        <v>1.3100436681222682E-2</v>
      </c>
      <c r="N1166" s="1">
        <v>636</v>
      </c>
      <c r="O1166" s="1">
        <v>494</v>
      </c>
      <c r="Q1166" s="1">
        <v>12</v>
      </c>
      <c r="W1166" s="1">
        <v>3</v>
      </c>
      <c r="AG1166" t="str">
        <f t="shared" si="346"/>
        <v>Holderness</v>
      </c>
      <c r="AH1166" t="s">
        <v>794</v>
      </c>
      <c r="AI1166">
        <v>2</v>
      </c>
      <c r="AK1166" s="99">
        <v>33</v>
      </c>
      <c r="AL1166" s="97">
        <v>9</v>
      </c>
      <c r="AM1166" s="97">
        <v>100</v>
      </c>
      <c r="AN1166" s="96">
        <v>36900</v>
      </c>
      <c r="AO1166" s="96">
        <f t="shared" si="334"/>
        <v>33009</v>
      </c>
      <c r="AP1166" t="s">
        <v>1274</v>
      </c>
      <c r="AQ1166">
        <f t="shared" ref="AQ1166:AQ1229" si="347">AK1166*100000+AN1166</f>
        <v>3336900</v>
      </c>
      <c r="AR1166" t="str">
        <f t="shared" si="340"/>
        <v>$array_town['Holderness']=36900;</v>
      </c>
    </row>
    <row r="1167" spans="1:44" hidden="1" outlineLevel="1" x14ac:dyDescent="0.2">
      <c r="A1167" t="s">
        <v>1583</v>
      </c>
      <c r="B1167" s="9" t="s">
        <v>889</v>
      </c>
      <c r="C1167" s="1">
        <f t="shared" si="345"/>
        <v>4305</v>
      </c>
      <c r="D1167" s="7">
        <f t="shared" si="337"/>
        <v>2</v>
      </c>
      <c r="E1167" s="7">
        <f t="shared" si="338"/>
        <v>1</v>
      </c>
      <c r="F1167" s="7">
        <f t="shared" si="339"/>
        <v>0</v>
      </c>
      <c r="G1167" s="1">
        <f t="shared" si="335"/>
        <v>335</v>
      </c>
      <c r="H1167" s="2">
        <f t="shared" si="336"/>
        <v>7.7816492450638791E-2</v>
      </c>
      <c r="I1167" s="8"/>
      <c r="J1167" s="2">
        <f t="shared" si="341"/>
        <v>0.45365853658536587</v>
      </c>
      <c r="K1167" s="2">
        <f t="shared" si="342"/>
        <v>0.53147502903600463</v>
      </c>
      <c r="L1167" s="2">
        <f t="shared" si="343"/>
        <v>0</v>
      </c>
      <c r="M1167" s="2">
        <f t="shared" si="344"/>
        <v>1.4866434378629556E-2</v>
      </c>
      <c r="N1167" s="1">
        <v>1953</v>
      </c>
      <c r="O1167" s="1">
        <v>2288</v>
      </c>
      <c r="Q1167" s="1">
        <v>64</v>
      </c>
      <c r="W1167" s="1">
        <v>0</v>
      </c>
      <c r="AG1167" t="str">
        <f t="shared" si="346"/>
        <v>Hollis</v>
      </c>
      <c r="AH1167" t="s">
        <v>2341</v>
      </c>
      <c r="AI1167">
        <v>2</v>
      </c>
      <c r="AK1167" s="99">
        <v>33</v>
      </c>
      <c r="AL1167" s="97">
        <v>11</v>
      </c>
      <c r="AM1167" s="97">
        <v>65</v>
      </c>
      <c r="AN1167" s="96">
        <v>37140</v>
      </c>
      <c r="AO1167" s="96">
        <f t="shared" ref="AO1167:AO1230" si="348">1000*AK1167+AL1167</f>
        <v>33011</v>
      </c>
      <c r="AP1167" t="s">
        <v>1274</v>
      </c>
      <c r="AQ1167">
        <f t="shared" si="347"/>
        <v>3337140</v>
      </c>
      <c r="AR1167" t="str">
        <f t="shared" si="340"/>
        <v>$array_town['Hollis']=37140;</v>
      </c>
    </row>
    <row r="1168" spans="1:44" hidden="1" outlineLevel="1" x14ac:dyDescent="0.2">
      <c r="A1168" t="s">
        <v>1584</v>
      </c>
      <c r="B1168" s="9" t="s">
        <v>889</v>
      </c>
      <c r="C1168" s="1">
        <f t="shared" si="345"/>
        <v>5954</v>
      </c>
      <c r="D1168" s="7">
        <f t="shared" si="337"/>
        <v>2</v>
      </c>
      <c r="E1168" s="7">
        <f t="shared" si="338"/>
        <v>1</v>
      </c>
      <c r="F1168" s="7">
        <f t="shared" si="339"/>
        <v>0</v>
      </c>
      <c r="G1168" s="1">
        <f t="shared" si="335"/>
        <v>1350</v>
      </c>
      <c r="H1168" s="2">
        <f t="shared" si="336"/>
        <v>0.22673832717500839</v>
      </c>
      <c r="I1168" s="8"/>
      <c r="J1168" s="2">
        <f t="shared" si="341"/>
        <v>0.38008061807188442</v>
      </c>
      <c r="K1168" s="2">
        <f t="shared" si="342"/>
        <v>0.60681894524689284</v>
      </c>
      <c r="L1168" s="2">
        <f t="shared" si="343"/>
        <v>0</v>
      </c>
      <c r="M1168" s="2">
        <f t="shared" si="344"/>
        <v>1.3100436681222738E-2</v>
      </c>
      <c r="N1168" s="1">
        <v>2263</v>
      </c>
      <c r="O1168" s="1">
        <v>3613</v>
      </c>
      <c r="Q1168" s="1">
        <v>75</v>
      </c>
      <c r="W1168" s="1">
        <v>3</v>
      </c>
      <c r="AG1168" t="str">
        <f t="shared" si="346"/>
        <v>Hooksett</v>
      </c>
      <c r="AH1168" t="s">
        <v>363</v>
      </c>
      <c r="AI1168">
        <v>1</v>
      </c>
      <c r="AK1168" s="99">
        <v>33</v>
      </c>
      <c r="AL1168" s="97">
        <v>13</v>
      </c>
      <c r="AM1168" s="97">
        <v>75</v>
      </c>
      <c r="AN1168" s="96">
        <v>37300</v>
      </c>
      <c r="AO1168" s="96">
        <f t="shared" si="348"/>
        <v>33013</v>
      </c>
      <c r="AP1168" t="s">
        <v>1274</v>
      </c>
      <c r="AQ1168">
        <f t="shared" si="347"/>
        <v>3337300</v>
      </c>
      <c r="AR1168" t="str">
        <f t="shared" si="340"/>
        <v>$array_town['Hooksett']=37300;</v>
      </c>
    </row>
    <row r="1169" spans="1:44" hidden="1" outlineLevel="1" x14ac:dyDescent="0.2">
      <c r="A1169" s="9" t="s">
        <v>2280</v>
      </c>
      <c r="B1169" s="9" t="s">
        <v>889</v>
      </c>
      <c r="C1169" s="1">
        <f t="shared" si="345"/>
        <v>3346</v>
      </c>
      <c r="D1169" s="7">
        <f t="shared" si="337"/>
        <v>1</v>
      </c>
      <c r="E1169" s="7">
        <f t="shared" si="338"/>
        <v>2</v>
      </c>
      <c r="F1169" s="7">
        <f t="shared" si="339"/>
        <v>0</v>
      </c>
      <c r="G1169" s="1">
        <f t="shared" si="335"/>
        <v>411</v>
      </c>
      <c r="H1169" s="2">
        <f t="shared" si="336"/>
        <v>0.12283323371189479</v>
      </c>
      <c r="I1169" s="8"/>
      <c r="J1169" s="2">
        <f t="shared" si="341"/>
        <v>0.55648535564853552</v>
      </c>
      <c r="K1169" s="2">
        <f t="shared" si="342"/>
        <v>0.43365212193664077</v>
      </c>
      <c r="L1169" s="2">
        <f t="shared" si="343"/>
        <v>0</v>
      </c>
      <c r="M1169" s="2">
        <f t="shared" si="344"/>
        <v>9.8625224148237156E-3</v>
      </c>
      <c r="N1169" s="1">
        <v>1862</v>
      </c>
      <c r="O1169" s="1">
        <v>1451</v>
      </c>
      <c r="Q1169" s="1">
        <v>31</v>
      </c>
      <c r="W1169" s="1">
        <v>2</v>
      </c>
      <c r="AG1169" t="str">
        <f t="shared" si="346"/>
        <v>Hopkinton</v>
      </c>
      <c r="AH1169" t="s">
        <v>363</v>
      </c>
      <c r="AI1169">
        <v>2</v>
      </c>
      <c r="AK1169" s="99">
        <v>33</v>
      </c>
      <c r="AL1169" s="97">
        <v>13</v>
      </c>
      <c r="AM1169" s="97">
        <v>80</v>
      </c>
      <c r="AN1169" s="96">
        <v>37540</v>
      </c>
      <c r="AO1169" s="96">
        <f t="shared" si="348"/>
        <v>33013</v>
      </c>
      <c r="AP1169" t="s">
        <v>1274</v>
      </c>
      <c r="AQ1169">
        <f t="shared" si="347"/>
        <v>3337540</v>
      </c>
      <c r="AR1169" t="str">
        <f t="shared" si="340"/>
        <v>$array_town['Hopkinton']=37540;</v>
      </c>
    </row>
    <row r="1170" spans="1:44" hidden="1" outlineLevel="1" x14ac:dyDescent="0.2">
      <c r="A1170" t="s">
        <v>2131</v>
      </c>
      <c r="B1170" s="9" t="s">
        <v>889</v>
      </c>
      <c r="C1170" s="1">
        <f t="shared" si="345"/>
        <v>9367</v>
      </c>
      <c r="D1170" s="7">
        <f t="shared" si="337"/>
        <v>2</v>
      </c>
      <c r="E1170" s="7">
        <f t="shared" si="338"/>
        <v>1</v>
      </c>
      <c r="F1170" s="7">
        <f t="shared" si="339"/>
        <v>0</v>
      </c>
      <c r="G1170" s="1">
        <f t="shared" si="335"/>
        <v>2151</v>
      </c>
      <c r="H1170" s="2">
        <f t="shared" si="336"/>
        <v>0.22963595601580014</v>
      </c>
      <c r="I1170" s="8"/>
      <c r="J1170" s="2">
        <f t="shared" si="341"/>
        <v>0.37696167396178071</v>
      </c>
      <c r="K1170" s="2">
        <f t="shared" si="342"/>
        <v>0.60659762997758082</v>
      </c>
      <c r="L1170" s="2">
        <f t="shared" si="343"/>
        <v>0</v>
      </c>
      <c r="M1170" s="2">
        <f t="shared" si="344"/>
        <v>1.6440696060638471E-2</v>
      </c>
      <c r="N1170" s="1">
        <v>3531</v>
      </c>
      <c r="O1170" s="1">
        <v>5682</v>
      </c>
      <c r="Q1170" s="1">
        <v>152</v>
      </c>
      <c r="W1170" s="1">
        <v>2</v>
      </c>
      <c r="AG1170" t="str">
        <f t="shared" si="346"/>
        <v>Hudson</v>
      </c>
      <c r="AH1170" t="s">
        <v>2341</v>
      </c>
      <c r="AI1170">
        <v>2</v>
      </c>
      <c r="AK1170" s="99">
        <v>33</v>
      </c>
      <c r="AL1170" s="97">
        <v>11</v>
      </c>
      <c r="AM1170" s="97">
        <v>70</v>
      </c>
      <c r="AN1170" s="96">
        <v>37940</v>
      </c>
      <c r="AO1170" s="96">
        <f t="shared" si="348"/>
        <v>33011</v>
      </c>
      <c r="AP1170" t="s">
        <v>1274</v>
      </c>
      <c r="AQ1170">
        <f t="shared" si="347"/>
        <v>3337940</v>
      </c>
      <c r="AR1170" t="str">
        <f t="shared" si="340"/>
        <v>$array_town['Hudson']=37940;</v>
      </c>
    </row>
    <row r="1171" spans="1:44" hidden="1" outlineLevel="1" x14ac:dyDescent="0.2">
      <c r="A1171" t="s">
        <v>1378</v>
      </c>
      <c r="B1171" s="9" t="s">
        <v>889</v>
      </c>
      <c r="C1171" s="1">
        <f t="shared" si="345"/>
        <v>632</v>
      </c>
      <c r="D1171" s="7">
        <f t="shared" si="337"/>
        <v>1</v>
      </c>
      <c r="E1171" s="7">
        <f t="shared" si="338"/>
        <v>2</v>
      </c>
      <c r="F1171" s="7">
        <f t="shared" si="339"/>
        <v>0</v>
      </c>
      <c r="G1171" s="1">
        <f t="shared" si="335"/>
        <v>176</v>
      </c>
      <c r="H1171" s="2">
        <f t="shared" si="336"/>
        <v>0.27848101265822783</v>
      </c>
      <c r="I1171" s="8"/>
      <c r="J1171" s="2">
        <f t="shared" si="341"/>
        <v>0.63765822784810122</v>
      </c>
      <c r="K1171" s="2">
        <f t="shared" si="342"/>
        <v>0.35917721518987344</v>
      </c>
      <c r="L1171" s="2">
        <f t="shared" si="343"/>
        <v>0</v>
      </c>
      <c r="M1171" s="2">
        <f t="shared" si="344"/>
        <v>3.1645569620253333E-3</v>
      </c>
      <c r="N1171" s="1">
        <v>403</v>
      </c>
      <c r="O1171" s="1">
        <v>227</v>
      </c>
      <c r="Q1171" s="1">
        <v>2</v>
      </c>
      <c r="W1171" s="1">
        <v>0</v>
      </c>
      <c r="AG1171" t="str">
        <f t="shared" si="346"/>
        <v>Jackson</v>
      </c>
      <c r="AH1171" t="s">
        <v>378</v>
      </c>
      <c r="AI1171">
        <v>1</v>
      </c>
      <c r="AK1171" s="99">
        <v>33</v>
      </c>
      <c r="AL1171" s="97">
        <v>3</v>
      </c>
      <c r="AM1171" s="97">
        <v>55</v>
      </c>
      <c r="AN1171" s="96">
        <v>38260</v>
      </c>
      <c r="AO1171" s="96">
        <f t="shared" si="348"/>
        <v>33003</v>
      </c>
      <c r="AP1171" t="s">
        <v>1274</v>
      </c>
      <c r="AQ1171">
        <f t="shared" si="347"/>
        <v>3338260</v>
      </c>
      <c r="AR1171" t="str">
        <f t="shared" si="340"/>
        <v>$array_town['Jackson']=38260;</v>
      </c>
    </row>
    <row r="1172" spans="1:44" hidden="1" outlineLevel="1" x14ac:dyDescent="0.2">
      <c r="A1172" t="s">
        <v>1585</v>
      </c>
      <c r="B1172" s="9" t="s">
        <v>889</v>
      </c>
      <c r="C1172" s="1">
        <f t="shared" si="345"/>
        <v>2218</v>
      </c>
      <c r="D1172" s="7">
        <f t="shared" si="337"/>
        <v>2</v>
      </c>
      <c r="E1172" s="7">
        <f t="shared" si="338"/>
        <v>1</v>
      </c>
      <c r="F1172" s="7">
        <f t="shared" si="339"/>
        <v>0</v>
      </c>
      <c r="G1172" s="1">
        <f t="shared" si="335"/>
        <v>112</v>
      </c>
      <c r="H1172" s="2">
        <f t="shared" si="336"/>
        <v>5.0495942290351668E-2</v>
      </c>
      <c r="I1172" s="8"/>
      <c r="J1172" s="2">
        <f t="shared" si="341"/>
        <v>0.47024346257889993</v>
      </c>
      <c r="K1172" s="2">
        <f t="shared" si="342"/>
        <v>0.52073940486925163</v>
      </c>
      <c r="L1172" s="2">
        <f t="shared" si="343"/>
        <v>0</v>
      </c>
      <c r="M1172" s="2">
        <f t="shared" si="344"/>
        <v>9.0171325518484391E-3</v>
      </c>
      <c r="N1172" s="1">
        <v>1043</v>
      </c>
      <c r="O1172" s="1">
        <v>1155</v>
      </c>
      <c r="Q1172" s="1">
        <v>19</v>
      </c>
      <c r="W1172" s="1">
        <v>1</v>
      </c>
      <c r="AG1172" t="str">
        <f t="shared" si="346"/>
        <v>Jaffrey</v>
      </c>
      <c r="AH1172" t="s">
        <v>2250</v>
      </c>
      <c r="AI1172">
        <v>2</v>
      </c>
      <c r="AK1172" s="99">
        <v>33</v>
      </c>
      <c r="AL1172" s="97">
        <v>5</v>
      </c>
      <c r="AM1172" s="97">
        <v>40</v>
      </c>
      <c r="AN1172" s="96">
        <v>38500</v>
      </c>
      <c r="AO1172" s="96">
        <f t="shared" si="348"/>
        <v>33005</v>
      </c>
      <c r="AP1172" t="s">
        <v>1274</v>
      </c>
      <c r="AQ1172">
        <f t="shared" si="347"/>
        <v>3338500</v>
      </c>
      <c r="AR1172" t="str">
        <f t="shared" si="340"/>
        <v>$array_town['Jaffrey']=38500;</v>
      </c>
    </row>
    <row r="1173" spans="1:44" hidden="1" outlineLevel="1" x14ac:dyDescent="0.2">
      <c r="A1173" s="9" t="s">
        <v>2598</v>
      </c>
      <c r="B1173" s="9" t="s">
        <v>889</v>
      </c>
      <c r="C1173" s="1">
        <f t="shared" si="345"/>
        <v>498</v>
      </c>
      <c r="D1173" s="7">
        <f t="shared" si="337"/>
        <v>2</v>
      </c>
      <c r="E1173" s="7">
        <f t="shared" si="338"/>
        <v>1</v>
      </c>
      <c r="F1173" s="7">
        <f t="shared" si="339"/>
        <v>0</v>
      </c>
      <c r="G1173" s="1">
        <f t="shared" si="335"/>
        <v>131</v>
      </c>
      <c r="H1173" s="2">
        <f t="shared" si="336"/>
        <v>0.26305220883534136</v>
      </c>
      <c r="I1173" s="8"/>
      <c r="J1173" s="2">
        <f t="shared" si="341"/>
        <v>0.36144578313253012</v>
      </c>
      <c r="K1173" s="2">
        <f t="shared" si="342"/>
        <v>0.62449799196787148</v>
      </c>
      <c r="L1173" s="2">
        <f t="shared" si="343"/>
        <v>0</v>
      </c>
      <c r="M1173" s="2">
        <f t="shared" si="344"/>
        <v>1.4056224899598346E-2</v>
      </c>
      <c r="N1173" s="1">
        <v>180</v>
      </c>
      <c r="O1173" s="1">
        <v>311</v>
      </c>
      <c r="Q1173" s="1">
        <v>6</v>
      </c>
      <c r="W1173" s="1">
        <v>1</v>
      </c>
      <c r="AG1173" t="str">
        <f t="shared" si="346"/>
        <v>Jefferson</v>
      </c>
      <c r="AH1173" t="s">
        <v>793</v>
      </c>
      <c r="AI1173">
        <v>2</v>
      </c>
      <c r="AK1173" s="99">
        <v>33</v>
      </c>
      <c r="AL1173" s="97">
        <v>7</v>
      </c>
      <c r="AM1173" s="97">
        <v>110</v>
      </c>
      <c r="AN1173" s="96">
        <v>38820</v>
      </c>
      <c r="AO1173" s="96">
        <f t="shared" si="348"/>
        <v>33007</v>
      </c>
      <c r="AP1173" t="s">
        <v>1274</v>
      </c>
      <c r="AQ1173">
        <f t="shared" si="347"/>
        <v>3338820</v>
      </c>
      <c r="AR1173" t="str">
        <f t="shared" si="340"/>
        <v>$array_town['Jefferson']=38820;</v>
      </c>
    </row>
    <row r="1174" spans="1:44" hidden="1" outlineLevel="1" x14ac:dyDescent="0.2">
      <c r="A1174" t="s">
        <v>1097</v>
      </c>
      <c r="B1174" s="9" t="s">
        <v>889</v>
      </c>
      <c r="C1174" s="1">
        <f t="shared" si="345"/>
        <v>9580</v>
      </c>
      <c r="D1174" s="7">
        <f t="shared" si="337"/>
        <v>1</v>
      </c>
      <c r="E1174" s="7">
        <f t="shared" si="338"/>
        <v>2</v>
      </c>
      <c r="F1174" s="7">
        <f t="shared" si="339"/>
        <v>0</v>
      </c>
      <c r="G1174" s="1">
        <f t="shared" si="335"/>
        <v>3639</v>
      </c>
      <c r="H1174" s="2">
        <f t="shared" si="336"/>
        <v>0.37985386221294365</v>
      </c>
      <c r="I1174" s="8"/>
      <c r="J1174" s="2">
        <f t="shared" si="341"/>
        <v>0.68256784968684758</v>
      </c>
      <c r="K1174" s="2">
        <f t="shared" si="342"/>
        <v>0.30271398747390399</v>
      </c>
      <c r="L1174" s="2">
        <f t="shared" si="343"/>
        <v>0</v>
      </c>
      <c r="M1174" s="2">
        <f t="shared" si="344"/>
        <v>1.4718162839248428E-2</v>
      </c>
      <c r="N1174" s="1">
        <v>6539</v>
      </c>
      <c r="O1174" s="1">
        <v>2900</v>
      </c>
      <c r="Q1174" s="1">
        <v>141</v>
      </c>
      <c r="W1174" s="1">
        <v>0</v>
      </c>
      <c r="AG1174" t="str">
        <f t="shared" si="346"/>
        <v>Keene</v>
      </c>
      <c r="AH1174" t="s">
        <v>2250</v>
      </c>
      <c r="AI1174">
        <v>2</v>
      </c>
      <c r="AK1174" s="99">
        <v>33</v>
      </c>
      <c r="AL1174" s="97">
        <v>5</v>
      </c>
      <c r="AM1174" s="97">
        <v>45</v>
      </c>
      <c r="AN1174" s="96">
        <v>39300</v>
      </c>
      <c r="AO1174" s="96">
        <f t="shared" si="348"/>
        <v>33005</v>
      </c>
      <c r="AP1174" t="s">
        <v>931</v>
      </c>
      <c r="AQ1174">
        <f t="shared" si="347"/>
        <v>3339300</v>
      </c>
      <c r="AR1174" t="str">
        <f t="shared" si="340"/>
        <v>$array_town['Keene']=39300;</v>
      </c>
    </row>
    <row r="1175" spans="1:44" hidden="1" outlineLevel="1" x14ac:dyDescent="0.2">
      <c r="A1175" t="s">
        <v>364</v>
      </c>
      <c r="B1175" s="9" t="s">
        <v>889</v>
      </c>
      <c r="C1175" s="1">
        <f t="shared" si="345"/>
        <v>1180</v>
      </c>
      <c r="D1175" s="7">
        <f t="shared" si="337"/>
        <v>2</v>
      </c>
      <c r="E1175" s="7">
        <f t="shared" si="338"/>
        <v>1</v>
      </c>
      <c r="F1175" s="7">
        <f t="shared" si="339"/>
        <v>0</v>
      </c>
      <c r="G1175" s="1">
        <f t="shared" si="335"/>
        <v>137</v>
      </c>
      <c r="H1175" s="2">
        <f t="shared" si="336"/>
        <v>0.11610169491525424</v>
      </c>
      <c r="I1175" s="8"/>
      <c r="J1175" s="2">
        <f t="shared" si="341"/>
        <v>0.43389830508474575</v>
      </c>
      <c r="K1175" s="2">
        <f t="shared" si="342"/>
        <v>0.55000000000000004</v>
      </c>
      <c r="L1175" s="2">
        <f t="shared" si="343"/>
        <v>0</v>
      </c>
      <c r="M1175" s="2">
        <f t="shared" si="344"/>
        <v>1.610169491525415E-2</v>
      </c>
      <c r="N1175" s="1">
        <v>512</v>
      </c>
      <c r="O1175" s="1">
        <v>649</v>
      </c>
      <c r="Q1175" s="1">
        <v>19</v>
      </c>
      <c r="W1175" s="1">
        <v>0</v>
      </c>
      <c r="AG1175" t="str">
        <f t="shared" si="346"/>
        <v>Kensington</v>
      </c>
      <c r="AH1175" t="s">
        <v>1377</v>
      </c>
      <c r="AI1175">
        <v>1</v>
      </c>
      <c r="AK1175" s="99">
        <v>33</v>
      </c>
      <c r="AL1175" s="97">
        <v>15</v>
      </c>
      <c r="AM1175" s="97">
        <v>85</v>
      </c>
      <c r="AN1175" s="96">
        <v>39780</v>
      </c>
      <c r="AO1175" s="96">
        <f t="shared" si="348"/>
        <v>33015</v>
      </c>
      <c r="AP1175" t="s">
        <v>1274</v>
      </c>
      <c r="AQ1175">
        <f t="shared" si="347"/>
        <v>3339780</v>
      </c>
      <c r="AR1175" t="str">
        <f t="shared" si="340"/>
        <v>$array_town['Kensington']=39780;</v>
      </c>
    </row>
    <row r="1176" spans="1:44" hidden="1" outlineLevel="1" x14ac:dyDescent="0.2">
      <c r="A1176" t="s">
        <v>604</v>
      </c>
      <c r="B1176" s="9" t="s">
        <v>889</v>
      </c>
      <c r="C1176" s="1">
        <f t="shared" si="345"/>
        <v>2836</v>
      </c>
      <c r="D1176" s="7">
        <f t="shared" si="337"/>
        <v>2</v>
      </c>
      <c r="E1176" s="7">
        <f t="shared" si="338"/>
        <v>1</v>
      </c>
      <c r="F1176" s="7">
        <f t="shared" si="339"/>
        <v>0</v>
      </c>
      <c r="G1176" s="1">
        <f t="shared" si="335"/>
        <v>702</v>
      </c>
      <c r="H1176" s="2">
        <f t="shared" si="336"/>
        <v>0.24753173483779972</v>
      </c>
      <c r="I1176" s="8"/>
      <c r="J1176" s="2">
        <f t="shared" si="341"/>
        <v>0.36988716502115654</v>
      </c>
      <c r="K1176" s="2">
        <f t="shared" si="342"/>
        <v>0.61741889985895626</v>
      </c>
      <c r="L1176" s="2">
        <f t="shared" si="343"/>
        <v>0</v>
      </c>
      <c r="M1176" s="2">
        <f t="shared" si="344"/>
        <v>1.2693935119887145E-2</v>
      </c>
      <c r="N1176" s="1">
        <v>1049</v>
      </c>
      <c r="O1176" s="1">
        <v>1751</v>
      </c>
      <c r="Q1176" s="1">
        <v>36</v>
      </c>
      <c r="W1176" s="1">
        <v>0</v>
      </c>
      <c r="AG1176" t="str">
        <f t="shared" si="346"/>
        <v>Kingston</v>
      </c>
      <c r="AH1176" t="s">
        <v>1377</v>
      </c>
      <c r="AI1176">
        <v>1</v>
      </c>
      <c r="AK1176" s="99">
        <v>33</v>
      </c>
      <c r="AL1176" s="97">
        <v>15</v>
      </c>
      <c r="AM1176" s="97">
        <v>90</v>
      </c>
      <c r="AN1176" s="96">
        <v>40100</v>
      </c>
      <c r="AO1176" s="96">
        <f t="shared" si="348"/>
        <v>33015</v>
      </c>
      <c r="AP1176" t="s">
        <v>1274</v>
      </c>
      <c r="AQ1176">
        <f t="shared" si="347"/>
        <v>3340100</v>
      </c>
      <c r="AR1176" t="str">
        <f t="shared" si="340"/>
        <v>$array_town['Kingston']=40100;</v>
      </c>
    </row>
    <row r="1177" spans="1:44" hidden="1" outlineLevel="1" x14ac:dyDescent="0.2">
      <c r="A1177" t="s">
        <v>1167</v>
      </c>
      <c r="B1177" s="9" t="s">
        <v>889</v>
      </c>
      <c r="C1177" s="1">
        <f t="shared" si="345"/>
        <v>6196</v>
      </c>
      <c r="D1177" s="7">
        <f t="shared" si="337"/>
        <v>2</v>
      </c>
      <c r="E1177" s="7">
        <f t="shared" si="338"/>
        <v>1</v>
      </c>
      <c r="F1177" s="7">
        <f t="shared" si="339"/>
        <v>0</v>
      </c>
      <c r="G1177" s="1">
        <f t="shared" ref="G1177:G1236" si="349">MAX(N1177:P1177)-LARGE(N1177:P1177,2)</f>
        <v>1345</v>
      </c>
      <c r="H1177" s="2">
        <f t="shared" ref="H1177:H1236" si="350">G1177/C1177</f>
        <v>0.2170755326016785</v>
      </c>
      <c r="I1177" s="8"/>
      <c r="J1177" s="2">
        <f t="shared" si="341"/>
        <v>0.38428018076178178</v>
      </c>
      <c r="K1177" s="2">
        <f t="shared" si="342"/>
        <v>0.60135571336346028</v>
      </c>
      <c r="L1177" s="2">
        <f t="shared" si="343"/>
        <v>0</v>
      </c>
      <c r="M1177" s="2">
        <f t="shared" si="344"/>
        <v>1.4364105874758004E-2</v>
      </c>
      <c r="N1177" s="1">
        <v>2381</v>
      </c>
      <c r="O1177" s="1">
        <v>3726</v>
      </c>
      <c r="Q1177" s="1">
        <v>87</v>
      </c>
      <c r="W1177" s="1">
        <v>2</v>
      </c>
      <c r="AG1177" t="str">
        <f t="shared" si="346"/>
        <v>Laconia</v>
      </c>
      <c r="AH1177" t="s">
        <v>890</v>
      </c>
      <c r="AI1177">
        <v>1</v>
      </c>
      <c r="AK1177" s="99">
        <v>33</v>
      </c>
      <c r="AL1177" s="97">
        <v>1</v>
      </c>
      <c r="AM1177" s="97">
        <v>35</v>
      </c>
      <c r="AN1177" s="96">
        <v>40180</v>
      </c>
      <c r="AO1177" s="96">
        <f t="shared" si="348"/>
        <v>33001</v>
      </c>
      <c r="AP1177" t="s">
        <v>931</v>
      </c>
      <c r="AQ1177">
        <f t="shared" si="347"/>
        <v>3340180</v>
      </c>
      <c r="AR1177" t="str">
        <f t="shared" si="340"/>
        <v>$array_town['Laconia']=40180;</v>
      </c>
    </row>
    <row r="1178" spans="1:44" hidden="1" outlineLevel="1" x14ac:dyDescent="0.2">
      <c r="A1178" t="s">
        <v>689</v>
      </c>
      <c r="B1178" s="9" t="s">
        <v>889</v>
      </c>
      <c r="C1178" s="1">
        <f t="shared" si="345"/>
        <v>1222</v>
      </c>
      <c r="D1178" s="7">
        <f t="shared" si="337"/>
        <v>2</v>
      </c>
      <c r="E1178" s="7">
        <f t="shared" si="338"/>
        <v>1</v>
      </c>
      <c r="F1178" s="7">
        <f t="shared" si="339"/>
        <v>0</v>
      </c>
      <c r="G1178" s="1">
        <f t="shared" si="349"/>
        <v>110</v>
      </c>
      <c r="H1178" s="2">
        <f t="shared" si="350"/>
        <v>9.0016366612111293E-2</v>
      </c>
      <c r="I1178" s="8"/>
      <c r="J1178" s="2">
        <f t="shared" si="341"/>
        <v>0.44762684124386254</v>
      </c>
      <c r="K1178" s="2">
        <f t="shared" si="342"/>
        <v>0.53764320785597386</v>
      </c>
      <c r="L1178" s="2">
        <f t="shared" si="343"/>
        <v>0</v>
      </c>
      <c r="M1178" s="2">
        <f t="shared" si="344"/>
        <v>1.4729950900163602E-2</v>
      </c>
      <c r="N1178" s="1">
        <v>547</v>
      </c>
      <c r="O1178" s="1">
        <v>657</v>
      </c>
      <c r="Q1178" s="1">
        <v>17</v>
      </c>
      <c r="W1178" s="1">
        <v>1</v>
      </c>
      <c r="AG1178" t="str">
        <f t="shared" si="346"/>
        <v>Lancaster</v>
      </c>
      <c r="AH1178" t="s">
        <v>793</v>
      </c>
      <c r="AI1178">
        <v>2</v>
      </c>
      <c r="AK1178" s="99">
        <v>33</v>
      </c>
      <c r="AL1178" s="97">
        <v>7</v>
      </c>
      <c r="AM1178" s="97">
        <v>120</v>
      </c>
      <c r="AN1178" s="96">
        <v>40420</v>
      </c>
      <c r="AO1178" s="96">
        <f t="shared" si="348"/>
        <v>33007</v>
      </c>
      <c r="AP1178" t="s">
        <v>1274</v>
      </c>
      <c r="AQ1178">
        <f t="shared" si="347"/>
        <v>3340420</v>
      </c>
      <c r="AR1178" t="str">
        <f t="shared" si="340"/>
        <v>$array_town['Lancaster']=40420;</v>
      </c>
    </row>
    <row r="1179" spans="1:44" hidden="1" outlineLevel="1" x14ac:dyDescent="0.2">
      <c r="A1179" t="s">
        <v>1295</v>
      </c>
      <c r="B1179" s="9" t="s">
        <v>889</v>
      </c>
      <c r="C1179" s="1">
        <f t="shared" si="345"/>
        <v>206</v>
      </c>
      <c r="D1179" s="7">
        <f t="shared" si="337"/>
        <v>2</v>
      </c>
      <c r="E1179" s="7">
        <f t="shared" si="338"/>
        <v>1</v>
      </c>
      <c r="F1179" s="7">
        <f t="shared" si="339"/>
        <v>0</v>
      </c>
      <c r="G1179" s="1">
        <f t="shared" si="349"/>
        <v>38</v>
      </c>
      <c r="H1179" s="2">
        <f t="shared" si="350"/>
        <v>0.18446601941747573</v>
      </c>
      <c r="I1179" s="8"/>
      <c r="J1179" s="2">
        <f t="shared" si="341"/>
        <v>0.39805825242718446</v>
      </c>
      <c r="K1179" s="2">
        <f t="shared" si="342"/>
        <v>0.58252427184466016</v>
      </c>
      <c r="L1179" s="2">
        <f t="shared" si="343"/>
        <v>0</v>
      </c>
      <c r="M1179" s="2">
        <f t="shared" si="344"/>
        <v>1.9417475728155331E-2</v>
      </c>
      <c r="N1179" s="1">
        <v>82</v>
      </c>
      <c r="O1179" s="1">
        <v>120</v>
      </c>
      <c r="Q1179" s="1">
        <v>4</v>
      </c>
      <c r="W1179" s="1">
        <v>0</v>
      </c>
      <c r="AG1179" t="str">
        <f t="shared" si="346"/>
        <v>Landaff</v>
      </c>
      <c r="AH1179" t="s">
        <v>794</v>
      </c>
      <c r="AI1179">
        <v>2</v>
      </c>
      <c r="AK1179" s="99">
        <v>33</v>
      </c>
      <c r="AL1179" s="97">
        <v>9</v>
      </c>
      <c r="AM1179" s="97">
        <v>105</v>
      </c>
      <c r="AN1179" s="96">
        <v>40660</v>
      </c>
      <c r="AO1179" s="96">
        <f t="shared" si="348"/>
        <v>33009</v>
      </c>
      <c r="AP1179" t="s">
        <v>1274</v>
      </c>
      <c r="AQ1179">
        <f t="shared" si="347"/>
        <v>3340660</v>
      </c>
      <c r="AR1179" t="str">
        <f t="shared" si="340"/>
        <v>$array_town['Landaff']=40660;</v>
      </c>
    </row>
    <row r="1180" spans="1:44" hidden="1" outlineLevel="1" x14ac:dyDescent="0.2">
      <c r="A1180" t="s">
        <v>1356</v>
      </c>
      <c r="B1180" s="9" t="s">
        <v>889</v>
      </c>
      <c r="C1180" s="1">
        <f t="shared" si="345"/>
        <v>311</v>
      </c>
      <c r="D1180" s="7">
        <f t="shared" si="337"/>
        <v>2</v>
      </c>
      <c r="E1180" s="7">
        <f t="shared" si="338"/>
        <v>1</v>
      </c>
      <c r="F1180" s="7">
        <f t="shared" si="339"/>
        <v>0</v>
      </c>
      <c r="G1180" s="1">
        <f t="shared" si="349"/>
        <v>33</v>
      </c>
      <c r="H1180" s="2">
        <f t="shared" si="350"/>
        <v>0.10610932475884244</v>
      </c>
      <c r="I1180" s="8"/>
      <c r="J1180" s="2">
        <f t="shared" si="341"/>
        <v>0.43729903536977494</v>
      </c>
      <c r="K1180" s="2">
        <f t="shared" si="342"/>
        <v>0.54340836012861737</v>
      </c>
      <c r="L1180" s="2">
        <f t="shared" si="343"/>
        <v>0</v>
      </c>
      <c r="M1180" s="2">
        <f t="shared" si="344"/>
        <v>1.9292604501607635E-2</v>
      </c>
      <c r="N1180" s="1">
        <v>136</v>
      </c>
      <c r="O1180" s="1">
        <v>169</v>
      </c>
      <c r="Q1180" s="1">
        <v>6</v>
      </c>
      <c r="W1180" s="1">
        <v>0</v>
      </c>
      <c r="AG1180" t="str">
        <f t="shared" si="346"/>
        <v>Langdon</v>
      </c>
      <c r="AH1180" t="s">
        <v>647</v>
      </c>
      <c r="AI1180">
        <v>2</v>
      </c>
      <c r="AK1180" s="99">
        <v>33</v>
      </c>
      <c r="AL1180" s="97">
        <v>19</v>
      </c>
      <c r="AM1180" s="97">
        <v>40</v>
      </c>
      <c r="AN1180" s="96">
        <v>40900</v>
      </c>
      <c r="AO1180" s="96">
        <f t="shared" si="348"/>
        <v>33019</v>
      </c>
      <c r="AP1180" t="s">
        <v>1274</v>
      </c>
      <c r="AQ1180">
        <f t="shared" si="347"/>
        <v>3340900</v>
      </c>
      <c r="AR1180" t="str">
        <f t="shared" si="340"/>
        <v>$array_town['Langdon']=40900;</v>
      </c>
    </row>
    <row r="1181" spans="1:44" hidden="1" outlineLevel="1" x14ac:dyDescent="0.2">
      <c r="A1181" t="s">
        <v>677</v>
      </c>
      <c r="B1181" s="9" t="s">
        <v>889</v>
      </c>
      <c r="C1181" s="1">
        <f t="shared" si="345"/>
        <v>6055</v>
      </c>
      <c r="D1181" s="7">
        <f t="shared" si="337"/>
        <v>1</v>
      </c>
      <c r="E1181" s="7">
        <f t="shared" si="338"/>
        <v>2</v>
      </c>
      <c r="F1181" s="7">
        <f t="shared" si="339"/>
        <v>0</v>
      </c>
      <c r="G1181" s="1">
        <f t="shared" si="349"/>
        <v>2162</v>
      </c>
      <c r="H1181" s="2">
        <f t="shared" si="350"/>
        <v>0.3570602807597027</v>
      </c>
      <c r="I1181" s="8"/>
      <c r="J1181" s="2">
        <f t="shared" si="341"/>
        <v>0.67217175887696123</v>
      </c>
      <c r="K1181" s="2">
        <f t="shared" si="342"/>
        <v>0.31511147811725848</v>
      </c>
      <c r="L1181" s="2">
        <f t="shared" si="343"/>
        <v>0</v>
      </c>
      <c r="M1181" s="2">
        <f t="shared" si="344"/>
        <v>1.2716763005780285E-2</v>
      </c>
      <c r="N1181" s="1">
        <v>4070</v>
      </c>
      <c r="O1181" s="1">
        <v>1908</v>
      </c>
      <c r="Q1181" s="1">
        <v>75</v>
      </c>
      <c r="W1181" s="1">
        <v>2</v>
      </c>
      <c r="AG1181" t="str">
        <f t="shared" si="346"/>
        <v>Lebanon</v>
      </c>
      <c r="AH1181" t="s">
        <v>794</v>
      </c>
      <c r="AI1181">
        <v>2</v>
      </c>
      <c r="AK1181" s="99">
        <v>33</v>
      </c>
      <c r="AL1181" s="97">
        <v>9</v>
      </c>
      <c r="AM1181" s="97">
        <v>110</v>
      </c>
      <c r="AN1181" s="96">
        <v>41300</v>
      </c>
      <c r="AO1181" s="96">
        <f t="shared" si="348"/>
        <v>33009</v>
      </c>
      <c r="AP1181" t="s">
        <v>931</v>
      </c>
      <c r="AQ1181">
        <f t="shared" si="347"/>
        <v>3341300</v>
      </c>
      <c r="AR1181" t="str">
        <f t="shared" si="340"/>
        <v>$array_town['Lebanon']=41300;</v>
      </c>
    </row>
    <row r="1182" spans="1:44" hidden="1" outlineLevel="1" x14ac:dyDescent="0.2">
      <c r="A1182" t="s">
        <v>1206</v>
      </c>
      <c r="B1182" s="9" t="s">
        <v>889</v>
      </c>
      <c r="C1182" s="1">
        <f t="shared" si="345"/>
        <v>2275</v>
      </c>
      <c r="D1182" s="7">
        <f t="shared" si="337"/>
        <v>1</v>
      </c>
      <c r="E1182" s="7">
        <f t="shared" si="338"/>
        <v>2</v>
      </c>
      <c r="F1182" s="7">
        <f t="shared" si="339"/>
        <v>0</v>
      </c>
      <c r="G1182" s="1">
        <f t="shared" si="349"/>
        <v>451</v>
      </c>
      <c r="H1182" s="2">
        <f t="shared" si="350"/>
        <v>0.19824175824175824</v>
      </c>
      <c r="I1182" s="8"/>
      <c r="J1182" s="2">
        <f t="shared" si="341"/>
        <v>0.59252747252747251</v>
      </c>
      <c r="K1182" s="2">
        <f t="shared" si="342"/>
        <v>0.39428571428571429</v>
      </c>
      <c r="L1182" s="2">
        <f t="shared" si="343"/>
        <v>0</v>
      </c>
      <c r="M1182" s="2">
        <f t="shared" si="344"/>
        <v>1.3186813186813195E-2</v>
      </c>
      <c r="N1182" s="1">
        <v>1348</v>
      </c>
      <c r="O1182" s="1">
        <v>897</v>
      </c>
      <c r="Q1182" s="1">
        <v>29</v>
      </c>
      <c r="W1182" s="1">
        <v>1</v>
      </c>
      <c r="AG1182" t="str">
        <f t="shared" si="346"/>
        <v>Lee</v>
      </c>
      <c r="AH1182" t="s">
        <v>1421</v>
      </c>
      <c r="AI1182">
        <v>1</v>
      </c>
      <c r="AK1182" s="99">
        <v>33</v>
      </c>
      <c r="AL1182" s="97">
        <v>17</v>
      </c>
      <c r="AM1182" s="97">
        <v>25</v>
      </c>
      <c r="AN1182" s="96">
        <v>41460</v>
      </c>
      <c r="AO1182" s="96">
        <f t="shared" si="348"/>
        <v>33017</v>
      </c>
      <c r="AP1182" t="s">
        <v>1274</v>
      </c>
      <c r="AQ1182">
        <f t="shared" si="347"/>
        <v>3341460</v>
      </c>
      <c r="AR1182" t="str">
        <f t="shared" si="340"/>
        <v>$array_town['Lee']=41460;</v>
      </c>
    </row>
    <row r="1183" spans="1:44" hidden="1" outlineLevel="1" x14ac:dyDescent="0.2">
      <c r="A1183" t="s">
        <v>1357</v>
      </c>
      <c r="B1183" s="9" t="s">
        <v>889</v>
      </c>
      <c r="C1183" s="1">
        <f t="shared" si="345"/>
        <v>500</v>
      </c>
      <c r="D1183" s="7">
        <f t="shared" si="337"/>
        <v>2</v>
      </c>
      <c r="E1183" s="7">
        <f t="shared" si="338"/>
        <v>1</v>
      </c>
      <c r="F1183" s="7">
        <f t="shared" si="339"/>
        <v>0</v>
      </c>
      <c r="G1183" s="1">
        <f t="shared" si="349"/>
        <v>127</v>
      </c>
      <c r="H1183" s="2">
        <f t="shared" si="350"/>
        <v>0.254</v>
      </c>
      <c r="I1183" s="8"/>
      <c r="J1183" s="2">
        <f t="shared" si="341"/>
        <v>0.36799999999999999</v>
      </c>
      <c r="K1183" s="2">
        <f t="shared" si="342"/>
        <v>0.622</v>
      </c>
      <c r="L1183" s="2">
        <f t="shared" si="343"/>
        <v>0</v>
      </c>
      <c r="M1183" s="2">
        <f t="shared" si="344"/>
        <v>1.0000000000000009E-2</v>
      </c>
      <c r="N1183" s="1">
        <v>184</v>
      </c>
      <c r="O1183" s="1">
        <v>311</v>
      </c>
      <c r="Q1183" s="1">
        <v>5</v>
      </c>
      <c r="W1183" s="1">
        <v>0</v>
      </c>
      <c r="AG1183" t="str">
        <f t="shared" si="346"/>
        <v>Lempster</v>
      </c>
      <c r="AH1183" t="s">
        <v>647</v>
      </c>
      <c r="AI1183">
        <v>2</v>
      </c>
      <c r="AK1183" s="99">
        <v>33</v>
      </c>
      <c r="AL1183" s="97">
        <v>19</v>
      </c>
      <c r="AM1183" s="97">
        <v>45</v>
      </c>
      <c r="AN1183" s="96">
        <v>41700</v>
      </c>
      <c r="AO1183" s="96">
        <f t="shared" si="348"/>
        <v>33019</v>
      </c>
      <c r="AP1183" t="s">
        <v>1274</v>
      </c>
      <c r="AQ1183">
        <f t="shared" si="347"/>
        <v>3341700</v>
      </c>
      <c r="AR1183" t="str">
        <f t="shared" si="340"/>
        <v>$array_town['Lempster']=41700;</v>
      </c>
    </row>
    <row r="1184" spans="1:44" hidden="1" outlineLevel="1" x14ac:dyDescent="0.2">
      <c r="A1184" s="9" t="s">
        <v>600</v>
      </c>
      <c r="B1184" s="9" t="s">
        <v>889</v>
      </c>
      <c r="C1184" s="1">
        <f t="shared" si="345"/>
        <v>649</v>
      </c>
      <c r="D1184" s="7">
        <f t="shared" si="337"/>
        <v>2</v>
      </c>
      <c r="E1184" s="7">
        <f t="shared" si="338"/>
        <v>1</v>
      </c>
      <c r="F1184" s="7">
        <f t="shared" si="339"/>
        <v>0</v>
      </c>
      <c r="G1184" s="1">
        <f t="shared" si="349"/>
        <v>44</v>
      </c>
      <c r="H1184" s="2">
        <f t="shared" si="350"/>
        <v>6.7796610169491525E-2</v>
      </c>
      <c r="I1184" s="8"/>
      <c r="J1184" s="2">
        <f t="shared" si="341"/>
        <v>0.45608628659476119</v>
      </c>
      <c r="K1184" s="2">
        <f t="shared" si="342"/>
        <v>0.5238828967642527</v>
      </c>
      <c r="L1184" s="2">
        <f t="shared" si="343"/>
        <v>0</v>
      </c>
      <c r="M1184" s="2">
        <f t="shared" si="344"/>
        <v>2.0030816640986049E-2</v>
      </c>
      <c r="N1184" s="1">
        <v>296</v>
      </c>
      <c r="O1184" s="1">
        <v>340</v>
      </c>
      <c r="Q1184" s="1">
        <v>12</v>
      </c>
      <c r="W1184" s="1">
        <v>1</v>
      </c>
      <c r="AG1184" t="str">
        <f t="shared" si="346"/>
        <v>Lincoln</v>
      </c>
      <c r="AH1184" t="s">
        <v>794</v>
      </c>
      <c r="AI1184">
        <v>2</v>
      </c>
      <c r="AK1184" s="99">
        <v>33</v>
      </c>
      <c r="AL1184" s="97">
        <v>9</v>
      </c>
      <c r="AM1184" s="97">
        <v>115</v>
      </c>
      <c r="AN1184" s="96">
        <v>41860</v>
      </c>
      <c r="AO1184" s="96">
        <f t="shared" si="348"/>
        <v>33009</v>
      </c>
      <c r="AP1184" t="s">
        <v>1274</v>
      </c>
      <c r="AQ1184">
        <f t="shared" si="347"/>
        <v>3341860</v>
      </c>
      <c r="AR1184" t="str">
        <f t="shared" si="340"/>
        <v>$array_town['Lincoln']=41860;</v>
      </c>
    </row>
    <row r="1185" spans="1:44" hidden="1" outlineLevel="1" x14ac:dyDescent="0.2">
      <c r="A1185" t="s">
        <v>338</v>
      </c>
      <c r="B1185" s="9" t="s">
        <v>889</v>
      </c>
      <c r="C1185" s="1">
        <f t="shared" si="345"/>
        <v>513</v>
      </c>
      <c r="D1185" s="7">
        <f t="shared" si="337"/>
        <v>2</v>
      </c>
      <c r="E1185" s="7">
        <f t="shared" si="338"/>
        <v>1</v>
      </c>
      <c r="F1185" s="7">
        <f t="shared" si="339"/>
        <v>0</v>
      </c>
      <c r="G1185" s="1">
        <f t="shared" si="349"/>
        <v>68</v>
      </c>
      <c r="H1185" s="2">
        <f t="shared" si="350"/>
        <v>0.13255360623781676</v>
      </c>
      <c r="I1185" s="8"/>
      <c r="J1185" s="2">
        <f t="shared" si="341"/>
        <v>0.41520467836257308</v>
      </c>
      <c r="K1185" s="2">
        <f t="shared" si="342"/>
        <v>0.54775828460038989</v>
      </c>
      <c r="L1185" s="2">
        <f t="shared" si="343"/>
        <v>0</v>
      </c>
      <c r="M1185" s="2">
        <f t="shared" si="344"/>
        <v>3.7037037037036979E-2</v>
      </c>
      <c r="N1185" s="1">
        <v>213</v>
      </c>
      <c r="O1185" s="1">
        <v>281</v>
      </c>
      <c r="Q1185" s="1">
        <v>19</v>
      </c>
      <c r="W1185" s="1">
        <v>0</v>
      </c>
      <c r="AG1185" t="str">
        <f t="shared" si="346"/>
        <v>Lisbon</v>
      </c>
      <c r="AH1185" t="s">
        <v>794</v>
      </c>
      <c r="AI1185">
        <v>2</v>
      </c>
      <c r="AK1185" s="99">
        <v>33</v>
      </c>
      <c r="AL1185" s="97">
        <v>9</v>
      </c>
      <c r="AM1185" s="97">
        <v>120</v>
      </c>
      <c r="AN1185" s="96">
        <v>42020</v>
      </c>
      <c r="AO1185" s="96">
        <f t="shared" si="348"/>
        <v>33009</v>
      </c>
      <c r="AP1185" t="s">
        <v>1274</v>
      </c>
      <c r="AQ1185">
        <f t="shared" si="347"/>
        <v>3342020</v>
      </c>
      <c r="AR1185" t="str">
        <f t="shared" si="340"/>
        <v>$array_town['Lisbon']=42020;</v>
      </c>
    </row>
    <row r="1186" spans="1:44" hidden="1" outlineLevel="1" x14ac:dyDescent="0.2">
      <c r="A1186" t="s">
        <v>1002</v>
      </c>
      <c r="B1186" s="9" t="s">
        <v>889</v>
      </c>
      <c r="C1186" s="1">
        <f t="shared" si="345"/>
        <v>3650</v>
      </c>
      <c r="D1186" s="7">
        <f t="shared" si="337"/>
        <v>2</v>
      </c>
      <c r="E1186" s="7">
        <f t="shared" si="338"/>
        <v>1</v>
      </c>
      <c r="F1186" s="7">
        <f t="shared" si="339"/>
        <v>0</v>
      </c>
      <c r="G1186" s="1">
        <f t="shared" si="349"/>
        <v>1077</v>
      </c>
      <c r="H1186" s="2">
        <f t="shared" si="350"/>
        <v>0.29506849315068495</v>
      </c>
      <c r="I1186" s="8"/>
      <c r="J1186" s="2">
        <f t="shared" si="341"/>
        <v>0.34767123287671231</v>
      </c>
      <c r="K1186" s="2">
        <f t="shared" si="342"/>
        <v>0.64273972602739726</v>
      </c>
      <c r="L1186" s="2">
        <f t="shared" si="343"/>
        <v>0</v>
      </c>
      <c r="M1186" s="2">
        <f t="shared" si="344"/>
        <v>9.5890410958904271E-3</v>
      </c>
      <c r="N1186" s="1">
        <v>1269</v>
      </c>
      <c r="O1186" s="1">
        <v>2346</v>
      </c>
      <c r="Q1186" s="1">
        <v>35</v>
      </c>
      <c r="W1186" s="1">
        <v>0</v>
      </c>
      <c r="AG1186" t="str">
        <f t="shared" si="346"/>
        <v>Litchfield</v>
      </c>
      <c r="AH1186" t="s">
        <v>2341</v>
      </c>
      <c r="AI1186">
        <v>2</v>
      </c>
      <c r="AK1186" s="99">
        <v>33</v>
      </c>
      <c r="AL1186" s="97">
        <v>11</v>
      </c>
      <c r="AM1186" s="97">
        <v>75</v>
      </c>
      <c r="AN1186" s="96">
        <v>42260</v>
      </c>
      <c r="AO1186" s="96">
        <f t="shared" si="348"/>
        <v>33011</v>
      </c>
      <c r="AP1186" t="s">
        <v>1274</v>
      </c>
      <c r="AQ1186">
        <f t="shared" si="347"/>
        <v>3342260</v>
      </c>
      <c r="AR1186" t="str">
        <f t="shared" si="340"/>
        <v>$array_town['Litchfield']=42260;</v>
      </c>
    </row>
    <row r="1187" spans="1:44" hidden="1" outlineLevel="1" x14ac:dyDescent="0.2">
      <c r="A1187" t="s">
        <v>2167</v>
      </c>
      <c r="B1187" s="9" t="s">
        <v>889</v>
      </c>
      <c r="C1187" s="1">
        <f t="shared" si="345"/>
        <v>2235</v>
      </c>
      <c r="D1187" s="7">
        <f t="shared" ref="D1187:D1250" si="351">RANK(N1187,(N1187:AE1187))</f>
        <v>2</v>
      </c>
      <c r="E1187" s="7">
        <f t="shared" ref="E1187:E1250" si="352">RANK(O1187,(N1187:AE1187))</f>
        <v>1</v>
      </c>
      <c r="F1187" s="7">
        <f t="shared" ref="F1187:F1250" si="353">IF(P1187&gt;0,RANK(P1187,(N1187:AE1187)),0)</f>
        <v>0</v>
      </c>
      <c r="G1187" s="1">
        <f t="shared" si="349"/>
        <v>231</v>
      </c>
      <c r="H1187" s="2">
        <f t="shared" si="350"/>
        <v>0.10335570469798658</v>
      </c>
      <c r="I1187" s="8"/>
      <c r="J1187" s="2">
        <f t="shared" si="341"/>
        <v>0.43624161073825501</v>
      </c>
      <c r="K1187" s="2">
        <f t="shared" si="342"/>
        <v>0.53959731543624156</v>
      </c>
      <c r="L1187" s="2">
        <f t="shared" si="343"/>
        <v>0</v>
      </c>
      <c r="M1187" s="2">
        <f t="shared" si="344"/>
        <v>2.4161073825503476E-2</v>
      </c>
      <c r="N1187" s="1">
        <v>975</v>
      </c>
      <c r="O1187" s="1">
        <v>1206</v>
      </c>
      <c r="Q1187" s="1">
        <v>53</v>
      </c>
      <c r="W1187" s="1">
        <v>1</v>
      </c>
      <c r="AG1187" t="str">
        <f t="shared" si="346"/>
        <v>Littleton</v>
      </c>
      <c r="AH1187" t="s">
        <v>794</v>
      </c>
      <c r="AI1187">
        <v>2</v>
      </c>
      <c r="AK1187" s="99">
        <v>33</v>
      </c>
      <c r="AL1187" s="97">
        <v>9</v>
      </c>
      <c r="AM1187" s="97">
        <v>125</v>
      </c>
      <c r="AN1187" s="96">
        <v>42580</v>
      </c>
      <c r="AO1187" s="96">
        <f t="shared" si="348"/>
        <v>33009</v>
      </c>
      <c r="AP1187" t="s">
        <v>1274</v>
      </c>
      <c r="AQ1187">
        <f t="shared" si="347"/>
        <v>3342580</v>
      </c>
      <c r="AR1187" t="str">
        <f t="shared" ref="AR1187:AR1250" si="354">"$array_town['"&amp;AG1187&amp;"']="&amp;AN1187&amp;";"</f>
        <v>$array_town['Littleton']=42580;</v>
      </c>
    </row>
    <row r="1188" spans="1:44" hidden="1" outlineLevel="1" x14ac:dyDescent="0.2">
      <c r="A1188" t="s">
        <v>1510</v>
      </c>
      <c r="B1188" s="9" t="s">
        <v>889</v>
      </c>
      <c r="C1188" s="1">
        <f t="shared" si="345"/>
        <v>10769</v>
      </c>
      <c r="D1188" s="7">
        <f t="shared" si="351"/>
        <v>2</v>
      </c>
      <c r="E1188" s="7">
        <f t="shared" si="352"/>
        <v>1</v>
      </c>
      <c r="F1188" s="7">
        <f t="shared" si="353"/>
        <v>0</v>
      </c>
      <c r="G1188" s="1">
        <f t="shared" si="349"/>
        <v>2054</v>
      </c>
      <c r="H1188" s="2">
        <f t="shared" si="350"/>
        <v>0.19073265855696908</v>
      </c>
      <c r="I1188" s="8"/>
      <c r="J1188" s="2">
        <f t="shared" si="341"/>
        <v>0.39929427059151268</v>
      </c>
      <c r="K1188" s="2">
        <f t="shared" si="342"/>
        <v>0.59002692914848176</v>
      </c>
      <c r="L1188" s="2">
        <f t="shared" si="343"/>
        <v>0</v>
      </c>
      <c r="M1188" s="2">
        <f t="shared" si="344"/>
        <v>1.0678800260005561E-2</v>
      </c>
      <c r="N1188" s="1">
        <v>4300</v>
      </c>
      <c r="O1188" s="1">
        <v>6354</v>
      </c>
      <c r="Q1188" s="1">
        <v>113</v>
      </c>
      <c r="W1188" s="1">
        <v>2</v>
      </c>
      <c r="AG1188" t="str">
        <f t="shared" si="346"/>
        <v>Londonderry</v>
      </c>
      <c r="AH1188" t="s">
        <v>1377</v>
      </c>
      <c r="AI1188">
        <v>1</v>
      </c>
      <c r="AK1188" s="99">
        <v>33</v>
      </c>
      <c r="AL1188" s="97">
        <v>15</v>
      </c>
      <c r="AM1188" s="97">
        <v>95</v>
      </c>
      <c r="AN1188" s="96">
        <v>43220</v>
      </c>
      <c r="AO1188" s="96">
        <f t="shared" si="348"/>
        <v>33015</v>
      </c>
      <c r="AP1188" t="s">
        <v>1274</v>
      </c>
      <c r="AQ1188">
        <f t="shared" si="347"/>
        <v>3343220</v>
      </c>
      <c r="AR1188" t="str">
        <f t="shared" si="354"/>
        <v>$array_town['Londonderry']=43220;</v>
      </c>
    </row>
    <row r="1189" spans="1:44" hidden="1" outlineLevel="1" x14ac:dyDescent="0.2">
      <c r="A1189" t="s">
        <v>2420</v>
      </c>
      <c r="B1189" s="9" t="s">
        <v>889</v>
      </c>
      <c r="C1189" s="1">
        <f t="shared" si="345"/>
        <v>2575</v>
      </c>
      <c r="D1189" s="7">
        <f t="shared" si="351"/>
        <v>2</v>
      </c>
      <c r="E1189" s="7">
        <f t="shared" si="352"/>
        <v>1</v>
      </c>
      <c r="F1189" s="7">
        <f t="shared" si="353"/>
        <v>0</v>
      </c>
      <c r="G1189" s="1">
        <f t="shared" si="349"/>
        <v>815</v>
      </c>
      <c r="H1189" s="2">
        <f t="shared" si="350"/>
        <v>0.31650485436893205</v>
      </c>
      <c r="I1189" s="8"/>
      <c r="J1189" s="2">
        <f t="shared" si="341"/>
        <v>0.33398058252427182</v>
      </c>
      <c r="K1189" s="2">
        <f t="shared" si="342"/>
        <v>0.65048543689320393</v>
      </c>
      <c r="L1189" s="2">
        <f t="shared" si="343"/>
        <v>0</v>
      </c>
      <c r="M1189" s="2">
        <f t="shared" si="344"/>
        <v>1.5533980582524198E-2</v>
      </c>
      <c r="N1189" s="1">
        <v>860</v>
      </c>
      <c r="O1189" s="1">
        <v>1675</v>
      </c>
      <c r="Q1189" s="1">
        <v>37</v>
      </c>
      <c r="W1189" s="1">
        <v>3</v>
      </c>
      <c r="AG1189" t="str">
        <f t="shared" si="346"/>
        <v>Loudon</v>
      </c>
      <c r="AH1189" t="s">
        <v>363</v>
      </c>
      <c r="AI1189">
        <v>2</v>
      </c>
      <c r="AK1189" s="99">
        <v>33</v>
      </c>
      <c r="AL1189" s="97">
        <v>13</v>
      </c>
      <c r="AM1189" s="97">
        <v>85</v>
      </c>
      <c r="AN1189" s="96">
        <v>43380</v>
      </c>
      <c r="AO1189" s="96">
        <f t="shared" si="348"/>
        <v>33013</v>
      </c>
      <c r="AP1189" t="s">
        <v>1274</v>
      </c>
      <c r="AQ1189">
        <f t="shared" si="347"/>
        <v>3343380</v>
      </c>
      <c r="AR1189" t="str">
        <f t="shared" si="354"/>
        <v>$array_town['Loudon']=43380;</v>
      </c>
    </row>
    <row r="1190" spans="1:44" hidden="1" outlineLevel="1" x14ac:dyDescent="0.2">
      <c r="A1190" t="s">
        <v>1260</v>
      </c>
      <c r="B1190" s="9" t="s">
        <v>889</v>
      </c>
      <c r="C1190" s="1">
        <f t="shared" si="345"/>
        <v>257</v>
      </c>
      <c r="D1190" s="7">
        <f t="shared" si="351"/>
        <v>1</v>
      </c>
      <c r="E1190" s="7">
        <f t="shared" si="352"/>
        <v>2</v>
      </c>
      <c r="F1190" s="7">
        <f t="shared" si="353"/>
        <v>0</v>
      </c>
      <c r="G1190" s="1">
        <f t="shared" si="349"/>
        <v>2</v>
      </c>
      <c r="H1190" s="2">
        <f t="shared" si="350"/>
        <v>7.7821011673151752E-3</v>
      </c>
      <c r="I1190" s="8"/>
      <c r="J1190" s="2">
        <f t="shared" si="341"/>
        <v>0.49416342412451364</v>
      </c>
      <c r="K1190" s="2">
        <f t="shared" si="342"/>
        <v>0.48638132295719844</v>
      </c>
      <c r="L1190" s="2">
        <f t="shared" si="343"/>
        <v>0</v>
      </c>
      <c r="M1190" s="2">
        <f t="shared" si="344"/>
        <v>1.9455252918287924E-2</v>
      </c>
      <c r="N1190" s="1">
        <v>127</v>
      </c>
      <c r="O1190" s="1">
        <v>125</v>
      </c>
      <c r="Q1190" s="1">
        <v>5</v>
      </c>
      <c r="W1190" s="1">
        <v>0</v>
      </c>
      <c r="AG1190" t="str">
        <f t="shared" si="346"/>
        <v>Lyman</v>
      </c>
      <c r="AH1190" t="s">
        <v>794</v>
      </c>
      <c r="AI1190">
        <v>2</v>
      </c>
      <c r="AK1190" s="99">
        <v>33</v>
      </c>
      <c r="AL1190" s="97">
        <v>9</v>
      </c>
      <c r="AM1190" s="97">
        <v>130</v>
      </c>
      <c r="AN1190" s="96">
        <v>44100</v>
      </c>
      <c r="AO1190" s="96">
        <f t="shared" si="348"/>
        <v>33009</v>
      </c>
      <c r="AP1190" t="s">
        <v>1274</v>
      </c>
      <c r="AQ1190">
        <f t="shared" si="347"/>
        <v>3344100</v>
      </c>
      <c r="AR1190" t="str">
        <f t="shared" si="354"/>
        <v>$array_town['Lyman']=44100;</v>
      </c>
    </row>
    <row r="1191" spans="1:44" hidden="1" outlineLevel="1" x14ac:dyDescent="0.2">
      <c r="A1191" t="s">
        <v>1278</v>
      </c>
      <c r="B1191" s="9" t="s">
        <v>889</v>
      </c>
      <c r="C1191" s="1">
        <f t="shared" si="345"/>
        <v>1021</v>
      </c>
      <c r="D1191" s="7">
        <f t="shared" si="351"/>
        <v>1</v>
      </c>
      <c r="E1191" s="7">
        <f t="shared" si="352"/>
        <v>2</v>
      </c>
      <c r="F1191" s="7">
        <f t="shared" si="353"/>
        <v>0</v>
      </c>
      <c r="G1191" s="1">
        <f t="shared" si="349"/>
        <v>528</v>
      </c>
      <c r="H1191" s="2">
        <f t="shared" si="350"/>
        <v>0.51714005876591573</v>
      </c>
      <c r="I1191" s="8"/>
      <c r="J1191" s="2">
        <f t="shared" si="341"/>
        <v>0.75612144955925564</v>
      </c>
      <c r="K1191" s="2">
        <f t="shared" si="342"/>
        <v>0.23898139079333985</v>
      </c>
      <c r="L1191" s="2">
        <f t="shared" si="343"/>
        <v>0</v>
      </c>
      <c r="M1191" s="2">
        <f t="shared" si="344"/>
        <v>4.8971596474045032E-3</v>
      </c>
      <c r="N1191" s="1">
        <v>772</v>
      </c>
      <c r="O1191" s="1">
        <v>244</v>
      </c>
      <c r="Q1191" s="1">
        <v>5</v>
      </c>
      <c r="W1191" s="1">
        <v>0</v>
      </c>
      <c r="AG1191" t="str">
        <f t="shared" si="346"/>
        <v>Lyme</v>
      </c>
      <c r="AH1191" t="s">
        <v>794</v>
      </c>
      <c r="AI1191">
        <v>2</v>
      </c>
      <c r="AK1191" s="99">
        <v>33</v>
      </c>
      <c r="AL1191" s="97">
        <v>9</v>
      </c>
      <c r="AM1191" s="97">
        <v>135</v>
      </c>
      <c r="AN1191" s="96">
        <v>44260</v>
      </c>
      <c r="AO1191" s="96">
        <f t="shared" si="348"/>
        <v>33009</v>
      </c>
      <c r="AP1191" t="s">
        <v>1274</v>
      </c>
      <c r="AQ1191">
        <f t="shared" si="347"/>
        <v>3344260</v>
      </c>
      <c r="AR1191" t="str">
        <f t="shared" si="354"/>
        <v>$array_town['Lyme']=44260;</v>
      </c>
    </row>
    <row r="1192" spans="1:44" hidden="1" outlineLevel="1" x14ac:dyDescent="0.2">
      <c r="A1192" t="s">
        <v>734</v>
      </c>
      <c r="B1192" s="9" t="s">
        <v>889</v>
      </c>
      <c r="C1192" s="1">
        <f t="shared" si="345"/>
        <v>821</v>
      </c>
      <c r="D1192" s="7">
        <f t="shared" si="351"/>
        <v>2</v>
      </c>
      <c r="E1192" s="7">
        <f t="shared" si="352"/>
        <v>1</v>
      </c>
      <c r="F1192" s="7">
        <f t="shared" si="353"/>
        <v>0</v>
      </c>
      <c r="G1192" s="1">
        <f t="shared" si="349"/>
        <v>84</v>
      </c>
      <c r="H1192" s="2">
        <f t="shared" si="350"/>
        <v>0.1023142509135201</v>
      </c>
      <c r="I1192" s="8"/>
      <c r="J1192" s="2">
        <f t="shared" si="341"/>
        <v>0.43727161997563946</v>
      </c>
      <c r="K1192" s="2">
        <f t="shared" si="342"/>
        <v>0.53958587088915955</v>
      </c>
      <c r="L1192" s="2">
        <f t="shared" si="343"/>
        <v>0</v>
      </c>
      <c r="M1192" s="2">
        <f t="shared" si="344"/>
        <v>2.3142509135200995E-2</v>
      </c>
      <c r="N1192" s="1">
        <v>359</v>
      </c>
      <c r="O1192" s="1">
        <v>443</v>
      </c>
      <c r="Q1192" s="1">
        <v>18</v>
      </c>
      <c r="W1192" s="1">
        <v>1</v>
      </c>
      <c r="AG1192" t="str">
        <f t="shared" si="346"/>
        <v>Lyndeborough</v>
      </c>
      <c r="AH1192" t="s">
        <v>2341</v>
      </c>
      <c r="AI1192">
        <v>2</v>
      </c>
      <c r="AK1192" s="99">
        <v>33</v>
      </c>
      <c r="AL1192" s="97">
        <v>11</v>
      </c>
      <c r="AM1192" s="97">
        <v>80</v>
      </c>
      <c r="AN1192" s="96">
        <v>44580</v>
      </c>
      <c r="AO1192" s="96">
        <f t="shared" si="348"/>
        <v>33011</v>
      </c>
      <c r="AP1192" t="s">
        <v>1274</v>
      </c>
      <c r="AQ1192">
        <f t="shared" si="347"/>
        <v>3344580</v>
      </c>
      <c r="AR1192" t="str">
        <f t="shared" si="354"/>
        <v>$array_town['Lyndeborough']=44580;</v>
      </c>
    </row>
    <row r="1193" spans="1:44" hidden="1" outlineLevel="1" x14ac:dyDescent="0.2">
      <c r="A1193" t="s">
        <v>72</v>
      </c>
      <c r="B1193" s="9" t="s">
        <v>889</v>
      </c>
      <c r="C1193" s="1">
        <f t="shared" si="345"/>
        <v>1001</v>
      </c>
      <c r="D1193" s="7">
        <f t="shared" si="351"/>
        <v>1</v>
      </c>
      <c r="E1193" s="7">
        <f t="shared" si="352"/>
        <v>2</v>
      </c>
      <c r="F1193" s="7">
        <f t="shared" si="353"/>
        <v>0</v>
      </c>
      <c r="G1193" s="1">
        <f t="shared" si="349"/>
        <v>82</v>
      </c>
      <c r="H1193" s="2">
        <f t="shared" si="350"/>
        <v>8.191808191808192E-2</v>
      </c>
      <c r="I1193" s="8"/>
      <c r="J1193" s="2">
        <f t="shared" si="341"/>
        <v>0.53246753246753242</v>
      </c>
      <c r="K1193" s="2">
        <f t="shared" si="342"/>
        <v>0.45054945054945056</v>
      </c>
      <c r="L1193" s="2">
        <f t="shared" si="343"/>
        <v>0</v>
      </c>
      <c r="M1193" s="2">
        <f t="shared" si="344"/>
        <v>1.6983016983017019E-2</v>
      </c>
      <c r="N1193" s="1">
        <v>533</v>
      </c>
      <c r="O1193" s="1">
        <v>451</v>
      </c>
      <c r="Q1193" s="1">
        <v>17</v>
      </c>
      <c r="W1193" s="1">
        <v>0</v>
      </c>
      <c r="AG1193" t="str">
        <f t="shared" si="346"/>
        <v>Madbury</v>
      </c>
      <c r="AH1193" t="s">
        <v>1421</v>
      </c>
      <c r="AI1193">
        <v>1</v>
      </c>
      <c r="AK1193" s="99">
        <v>33</v>
      </c>
      <c r="AL1193" s="97">
        <v>17</v>
      </c>
      <c r="AM1193" s="97">
        <v>30</v>
      </c>
      <c r="AN1193" s="96">
        <v>44820</v>
      </c>
      <c r="AO1193" s="96">
        <f t="shared" si="348"/>
        <v>33017</v>
      </c>
      <c r="AP1193" t="s">
        <v>1274</v>
      </c>
      <c r="AQ1193">
        <f t="shared" si="347"/>
        <v>3344820</v>
      </c>
      <c r="AR1193" t="str">
        <f t="shared" si="354"/>
        <v>$array_town['Madbury']=44820;</v>
      </c>
    </row>
    <row r="1194" spans="1:44" hidden="1" outlineLevel="1" x14ac:dyDescent="0.2">
      <c r="A1194" s="9" t="s">
        <v>1693</v>
      </c>
      <c r="B1194" s="9" t="s">
        <v>889</v>
      </c>
      <c r="C1194" s="1">
        <f t="shared" si="345"/>
        <v>1240</v>
      </c>
      <c r="D1194" s="7">
        <f t="shared" si="351"/>
        <v>1</v>
      </c>
      <c r="E1194" s="7">
        <f t="shared" si="352"/>
        <v>2</v>
      </c>
      <c r="F1194" s="7">
        <f t="shared" si="353"/>
        <v>0</v>
      </c>
      <c r="G1194" s="1">
        <f t="shared" si="349"/>
        <v>14</v>
      </c>
      <c r="H1194" s="2">
        <f t="shared" si="350"/>
        <v>1.1290322580645161E-2</v>
      </c>
      <c r="I1194" s="8"/>
      <c r="J1194" s="2">
        <f t="shared" si="341"/>
        <v>0.5</v>
      </c>
      <c r="K1194" s="2">
        <f t="shared" si="342"/>
        <v>0.48870967741935484</v>
      </c>
      <c r="L1194" s="2">
        <f t="shared" si="343"/>
        <v>0</v>
      </c>
      <c r="M1194" s="2">
        <f t="shared" si="344"/>
        <v>1.1290322580645162E-2</v>
      </c>
      <c r="N1194" s="1">
        <v>620</v>
      </c>
      <c r="O1194" s="1">
        <v>606</v>
      </c>
      <c r="Q1194" s="1">
        <v>13</v>
      </c>
      <c r="W1194" s="1">
        <v>1</v>
      </c>
      <c r="AG1194" t="str">
        <f t="shared" si="346"/>
        <v>Madison</v>
      </c>
      <c r="AH1194" t="s">
        <v>378</v>
      </c>
      <c r="AI1194">
        <v>1</v>
      </c>
      <c r="AK1194" s="99">
        <v>33</v>
      </c>
      <c r="AL1194" s="97">
        <v>3</v>
      </c>
      <c r="AM1194" s="97">
        <v>60</v>
      </c>
      <c r="AN1194" s="96">
        <v>45060</v>
      </c>
      <c r="AO1194" s="96">
        <f t="shared" si="348"/>
        <v>33003</v>
      </c>
      <c r="AP1194" t="s">
        <v>1274</v>
      </c>
      <c r="AQ1194">
        <f t="shared" si="347"/>
        <v>3345060</v>
      </c>
      <c r="AR1194" t="str">
        <f t="shared" si="354"/>
        <v>$array_town['Madison']=45060;</v>
      </c>
    </row>
    <row r="1195" spans="1:44" hidden="1" outlineLevel="1" x14ac:dyDescent="0.2">
      <c r="A1195" t="s">
        <v>2544</v>
      </c>
      <c r="B1195" s="9" t="s">
        <v>889</v>
      </c>
      <c r="C1195" s="1">
        <f t="shared" si="345"/>
        <v>36957</v>
      </c>
      <c r="D1195" s="7">
        <f t="shared" si="351"/>
        <v>2</v>
      </c>
      <c r="E1195" s="7">
        <f t="shared" si="352"/>
        <v>1</v>
      </c>
      <c r="F1195" s="7">
        <f t="shared" si="353"/>
        <v>0</v>
      </c>
      <c r="G1195" s="1">
        <f t="shared" si="349"/>
        <v>2017</v>
      </c>
      <c r="H1195" s="2">
        <f t="shared" si="350"/>
        <v>5.4576940769001811E-2</v>
      </c>
      <c r="I1195" s="8"/>
      <c r="J1195" s="2">
        <f t="shared" si="341"/>
        <v>0.46351164867278188</v>
      </c>
      <c r="K1195" s="2">
        <f t="shared" si="342"/>
        <v>0.51808858944178371</v>
      </c>
      <c r="L1195" s="2">
        <f t="shared" si="343"/>
        <v>0</v>
      </c>
      <c r="M1195" s="2">
        <f t="shared" si="344"/>
        <v>1.8399761885434351E-2</v>
      </c>
      <c r="N1195" s="1">
        <v>17130</v>
      </c>
      <c r="O1195" s="1">
        <v>19147</v>
      </c>
      <c r="Q1195" s="1">
        <v>642</v>
      </c>
      <c r="W1195" s="1">
        <v>38</v>
      </c>
      <c r="AG1195" t="str">
        <f t="shared" si="346"/>
        <v>Manchester</v>
      </c>
      <c r="AH1195" t="s">
        <v>2341</v>
      </c>
      <c r="AI1195">
        <v>1</v>
      </c>
      <c r="AK1195" s="99">
        <v>33</v>
      </c>
      <c r="AL1195" s="97">
        <v>11</v>
      </c>
      <c r="AM1195" s="97">
        <v>85</v>
      </c>
      <c r="AN1195" s="96">
        <v>45140</v>
      </c>
      <c r="AO1195" s="96">
        <f t="shared" si="348"/>
        <v>33011</v>
      </c>
      <c r="AP1195" t="s">
        <v>931</v>
      </c>
      <c r="AQ1195">
        <f t="shared" si="347"/>
        <v>3345140</v>
      </c>
      <c r="AR1195" t="str">
        <f t="shared" si="354"/>
        <v>$array_town['Manchester']=45140;</v>
      </c>
    </row>
    <row r="1196" spans="1:44" hidden="1" outlineLevel="1" x14ac:dyDescent="0.2">
      <c r="A1196" t="s">
        <v>654</v>
      </c>
      <c r="B1196" s="9" t="s">
        <v>889</v>
      </c>
      <c r="C1196" s="1">
        <f t="shared" si="345"/>
        <v>936</v>
      </c>
      <c r="D1196" s="7">
        <f t="shared" si="351"/>
        <v>1</v>
      </c>
      <c r="E1196" s="7">
        <f t="shared" si="352"/>
        <v>2</v>
      </c>
      <c r="F1196" s="7">
        <f t="shared" si="353"/>
        <v>0</v>
      </c>
      <c r="G1196" s="1">
        <f t="shared" si="349"/>
        <v>286</v>
      </c>
      <c r="H1196" s="2">
        <f t="shared" si="350"/>
        <v>0.30555555555555558</v>
      </c>
      <c r="I1196" s="8"/>
      <c r="J1196" s="2">
        <f t="shared" ref="J1196:J1256" si="355">IF(C1196=0,"-",N1196/C1196)</f>
        <v>0.64529914529914534</v>
      </c>
      <c r="K1196" s="2">
        <f t="shared" ref="K1196:K1256" si="356">IF(C1196=0,"-",O1196/C1196)</f>
        <v>0.33974358974358976</v>
      </c>
      <c r="L1196" s="2">
        <f t="shared" ref="L1196:L1256" si="357">IF(C1196=0,"-",P1196/C1196)</f>
        <v>0</v>
      </c>
      <c r="M1196" s="2">
        <f t="shared" ref="M1196:M1256" si="358">IF(C1196=0,"-",(1-J1196-K1196-L1196))</f>
        <v>1.4957264957264904E-2</v>
      </c>
      <c r="N1196" s="1">
        <v>604</v>
      </c>
      <c r="O1196" s="1">
        <v>318</v>
      </c>
      <c r="Q1196" s="1">
        <v>13</v>
      </c>
      <c r="W1196" s="1">
        <v>1</v>
      </c>
      <c r="AG1196" t="str">
        <f t="shared" si="346"/>
        <v>Marlborough</v>
      </c>
      <c r="AH1196" t="s">
        <v>2250</v>
      </c>
      <c r="AI1196">
        <v>2</v>
      </c>
      <c r="AK1196" s="99">
        <v>33</v>
      </c>
      <c r="AL1196" s="97">
        <v>5</v>
      </c>
      <c r="AM1196" s="97">
        <v>50</v>
      </c>
      <c r="AN1196" s="96">
        <v>45460</v>
      </c>
      <c r="AO1196" s="96">
        <f t="shared" si="348"/>
        <v>33005</v>
      </c>
      <c r="AP1196" t="s">
        <v>1274</v>
      </c>
      <c r="AQ1196">
        <f t="shared" si="347"/>
        <v>3345460</v>
      </c>
      <c r="AR1196" t="str">
        <f t="shared" si="354"/>
        <v>$array_town['Marlborough']=45460;</v>
      </c>
    </row>
    <row r="1197" spans="1:44" hidden="1" outlineLevel="1" x14ac:dyDescent="0.2">
      <c r="A1197" t="s">
        <v>73</v>
      </c>
      <c r="B1197" s="9" t="s">
        <v>889</v>
      </c>
      <c r="C1197" s="1">
        <f t="shared" si="345"/>
        <v>371</v>
      </c>
      <c r="D1197" s="7">
        <f t="shared" si="351"/>
        <v>1</v>
      </c>
      <c r="E1197" s="7">
        <f t="shared" si="352"/>
        <v>2</v>
      </c>
      <c r="F1197" s="7">
        <f t="shared" si="353"/>
        <v>0</v>
      </c>
      <c r="G1197" s="1">
        <f t="shared" si="349"/>
        <v>3</v>
      </c>
      <c r="H1197" s="2">
        <f t="shared" si="350"/>
        <v>8.0862533692722376E-3</v>
      </c>
      <c r="I1197" s="8"/>
      <c r="J1197" s="2">
        <f t="shared" si="355"/>
        <v>0.48787061994609165</v>
      </c>
      <c r="K1197" s="2">
        <f t="shared" si="356"/>
        <v>0.47978436657681939</v>
      </c>
      <c r="L1197" s="2">
        <f t="shared" si="357"/>
        <v>0</v>
      </c>
      <c r="M1197" s="2">
        <f t="shared" si="358"/>
        <v>3.2345013477089013E-2</v>
      </c>
      <c r="N1197" s="1">
        <v>181</v>
      </c>
      <c r="O1197" s="1">
        <v>178</v>
      </c>
      <c r="Q1197" s="1">
        <v>12</v>
      </c>
      <c r="W1197" s="1">
        <v>0</v>
      </c>
      <c r="AG1197" t="str">
        <f t="shared" si="346"/>
        <v>Marlow</v>
      </c>
      <c r="AH1197" t="s">
        <v>2250</v>
      </c>
      <c r="AI1197">
        <v>2</v>
      </c>
      <c r="AK1197" s="99">
        <v>33</v>
      </c>
      <c r="AL1197" s="97">
        <v>5</v>
      </c>
      <c r="AM1197" s="97">
        <v>55</v>
      </c>
      <c r="AN1197" s="96">
        <v>45700</v>
      </c>
      <c r="AO1197" s="96">
        <f t="shared" si="348"/>
        <v>33005</v>
      </c>
      <c r="AP1197" t="s">
        <v>1274</v>
      </c>
      <c r="AQ1197">
        <f t="shared" si="347"/>
        <v>3345700</v>
      </c>
      <c r="AR1197" t="str">
        <f t="shared" si="354"/>
        <v>$array_town['Marlow']=45700;</v>
      </c>
    </row>
    <row r="1198" spans="1:44" hidden="1" outlineLevel="1" x14ac:dyDescent="0.2">
      <c r="A1198" t="s">
        <v>2216</v>
      </c>
      <c r="B1198" s="9" t="s">
        <v>889</v>
      </c>
      <c r="C1198" s="1">
        <f t="shared" si="345"/>
        <v>689</v>
      </c>
      <c r="D1198" s="7">
        <f t="shared" si="351"/>
        <v>2</v>
      </c>
      <c r="E1198" s="7">
        <f t="shared" si="352"/>
        <v>1</v>
      </c>
      <c r="F1198" s="7">
        <f t="shared" si="353"/>
        <v>0</v>
      </c>
      <c r="G1198" s="1">
        <f t="shared" si="349"/>
        <v>138</v>
      </c>
      <c r="H1198" s="2">
        <f t="shared" si="350"/>
        <v>0.20029027576197386</v>
      </c>
      <c r="I1198" s="8"/>
      <c r="J1198" s="2">
        <f t="shared" si="355"/>
        <v>0.39042089985486211</v>
      </c>
      <c r="K1198" s="2">
        <f t="shared" si="356"/>
        <v>0.59071117561683595</v>
      </c>
      <c r="L1198" s="2">
        <f t="shared" si="357"/>
        <v>0</v>
      </c>
      <c r="M1198" s="2">
        <f t="shared" si="358"/>
        <v>1.8867924528301883E-2</v>
      </c>
      <c r="N1198" s="1">
        <v>269</v>
      </c>
      <c r="O1198" s="1">
        <v>407</v>
      </c>
      <c r="Q1198" s="1">
        <v>12</v>
      </c>
      <c r="W1198" s="1">
        <v>1</v>
      </c>
      <c r="AG1198" t="str">
        <f t="shared" si="346"/>
        <v>Mason</v>
      </c>
      <c r="AH1198" t="s">
        <v>2341</v>
      </c>
      <c r="AI1198">
        <v>2</v>
      </c>
      <c r="AK1198" s="99">
        <v>33</v>
      </c>
      <c r="AL1198" s="97">
        <v>11</v>
      </c>
      <c r="AM1198" s="97">
        <v>90</v>
      </c>
      <c r="AN1198" s="96">
        <v>46260</v>
      </c>
      <c r="AO1198" s="96">
        <f t="shared" si="348"/>
        <v>33011</v>
      </c>
      <c r="AP1198" t="s">
        <v>1274</v>
      </c>
      <c r="AQ1198">
        <f t="shared" si="347"/>
        <v>3346260</v>
      </c>
      <c r="AR1198" t="str">
        <f t="shared" si="354"/>
        <v>$array_town['Mason']=46260;</v>
      </c>
    </row>
    <row r="1199" spans="1:44" hidden="1" outlineLevel="1" x14ac:dyDescent="0.2">
      <c r="A1199" t="s">
        <v>1217</v>
      </c>
      <c r="B1199" s="9" t="s">
        <v>889</v>
      </c>
      <c r="C1199" s="1">
        <f t="shared" si="345"/>
        <v>3235</v>
      </c>
      <c r="D1199" s="7">
        <f t="shared" si="351"/>
        <v>2</v>
      </c>
      <c r="E1199" s="7">
        <f t="shared" si="352"/>
        <v>1</v>
      </c>
      <c r="F1199" s="7">
        <f t="shared" si="353"/>
        <v>0</v>
      </c>
      <c r="G1199" s="1">
        <f t="shared" si="349"/>
        <v>760</v>
      </c>
      <c r="H1199" s="2">
        <f t="shared" si="350"/>
        <v>0.23493044822256567</v>
      </c>
      <c r="I1199" s="8"/>
      <c r="J1199" s="2">
        <f t="shared" si="355"/>
        <v>0.37588871715610511</v>
      </c>
      <c r="K1199" s="2">
        <f t="shared" si="356"/>
        <v>0.61081916537867076</v>
      </c>
      <c r="L1199" s="2">
        <f t="shared" si="357"/>
        <v>0</v>
      </c>
      <c r="M1199" s="2">
        <f t="shared" si="358"/>
        <v>1.3292117465224074E-2</v>
      </c>
      <c r="N1199" s="1">
        <v>1216</v>
      </c>
      <c r="O1199" s="1">
        <v>1976</v>
      </c>
      <c r="Q1199" s="1">
        <v>42</v>
      </c>
      <c r="W1199" s="1">
        <v>1</v>
      </c>
      <c r="AG1199" t="str">
        <f t="shared" si="346"/>
        <v>Meredith</v>
      </c>
      <c r="AH1199" t="s">
        <v>890</v>
      </c>
      <c r="AI1199">
        <v>1</v>
      </c>
      <c r="AK1199" s="99">
        <v>33</v>
      </c>
      <c r="AL1199" s="97">
        <v>1</v>
      </c>
      <c r="AM1199" s="97">
        <v>40</v>
      </c>
      <c r="AN1199" s="96">
        <v>47140</v>
      </c>
      <c r="AO1199" s="96">
        <f t="shared" si="348"/>
        <v>33001</v>
      </c>
      <c r="AP1199" t="s">
        <v>1274</v>
      </c>
      <c r="AQ1199">
        <f t="shared" si="347"/>
        <v>3347140</v>
      </c>
      <c r="AR1199" t="str">
        <f t="shared" si="354"/>
        <v>$array_town['Meredith']=47140;</v>
      </c>
    </row>
    <row r="1200" spans="1:44" hidden="1" outlineLevel="1" x14ac:dyDescent="0.2">
      <c r="A1200" t="s">
        <v>363</v>
      </c>
      <c r="B1200" s="9" t="s">
        <v>889</v>
      </c>
      <c r="C1200" s="1">
        <f t="shared" si="345"/>
        <v>11576</v>
      </c>
      <c r="D1200" s="7">
        <f t="shared" si="351"/>
        <v>2</v>
      </c>
      <c r="E1200" s="7">
        <f t="shared" si="352"/>
        <v>1</v>
      </c>
      <c r="F1200" s="7">
        <f t="shared" si="353"/>
        <v>0</v>
      </c>
      <c r="G1200" s="1">
        <f t="shared" si="349"/>
        <v>1650</v>
      </c>
      <c r="H1200" s="2">
        <f t="shared" si="350"/>
        <v>0.14253628196268142</v>
      </c>
      <c r="I1200" s="8"/>
      <c r="J1200" s="2">
        <f t="shared" si="355"/>
        <v>0.42199378023496892</v>
      </c>
      <c r="K1200" s="2">
        <f t="shared" si="356"/>
        <v>0.56453006219765034</v>
      </c>
      <c r="L1200" s="2">
        <f t="shared" si="357"/>
        <v>0</v>
      </c>
      <c r="M1200" s="2">
        <f t="shared" si="358"/>
        <v>1.3476157567380742E-2</v>
      </c>
      <c r="N1200" s="1">
        <v>4885</v>
      </c>
      <c r="O1200" s="1">
        <v>6535</v>
      </c>
      <c r="Q1200" s="1">
        <v>156</v>
      </c>
      <c r="W1200" s="1">
        <v>0</v>
      </c>
      <c r="AG1200" t="str">
        <f t="shared" si="346"/>
        <v>Merrimack</v>
      </c>
      <c r="AH1200" t="s">
        <v>2341</v>
      </c>
      <c r="AI1200">
        <v>1</v>
      </c>
      <c r="AK1200" s="99">
        <v>33</v>
      </c>
      <c r="AL1200" s="97">
        <v>11</v>
      </c>
      <c r="AM1200" s="97">
        <v>95</v>
      </c>
      <c r="AN1200" s="96">
        <v>47540</v>
      </c>
      <c r="AO1200" s="96">
        <f t="shared" si="348"/>
        <v>33011</v>
      </c>
      <c r="AP1200" t="s">
        <v>1274</v>
      </c>
      <c r="AQ1200">
        <f t="shared" si="347"/>
        <v>3347540</v>
      </c>
      <c r="AR1200" t="str">
        <f t="shared" si="354"/>
        <v>$array_town['Merrimack']=47540;</v>
      </c>
    </row>
    <row r="1201" spans="1:44" hidden="1" outlineLevel="1" x14ac:dyDescent="0.2">
      <c r="A1201" t="s">
        <v>752</v>
      </c>
      <c r="B1201" s="9" t="s">
        <v>889</v>
      </c>
      <c r="C1201" s="1">
        <f t="shared" si="345"/>
        <v>708</v>
      </c>
      <c r="D1201" s="7">
        <f t="shared" si="351"/>
        <v>2</v>
      </c>
      <c r="E1201" s="7">
        <f t="shared" si="352"/>
        <v>1</v>
      </c>
      <c r="F1201" s="7">
        <f t="shared" si="353"/>
        <v>0</v>
      </c>
      <c r="G1201" s="1">
        <f t="shared" si="349"/>
        <v>263</v>
      </c>
      <c r="H1201" s="2">
        <f t="shared" si="350"/>
        <v>0.37146892655367231</v>
      </c>
      <c r="I1201" s="8"/>
      <c r="J1201" s="2">
        <f t="shared" si="355"/>
        <v>0.30649717514124292</v>
      </c>
      <c r="K1201" s="2">
        <f t="shared" si="356"/>
        <v>0.67796610169491522</v>
      </c>
      <c r="L1201" s="2">
        <f t="shared" si="357"/>
        <v>0</v>
      </c>
      <c r="M1201" s="2">
        <f t="shared" si="358"/>
        <v>1.5536723163841915E-2</v>
      </c>
      <c r="N1201" s="1">
        <v>217</v>
      </c>
      <c r="O1201" s="1">
        <v>480</v>
      </c>
      <c r="Q1201" s="1">
        <v>11</v>
      </c>
      <c r="W1201" s="1">
        <v>0</v>
      </c>
      <c r="AG1201" t="str">
        <f t="shared" si="346"/>
        <v>Middleton</v>
      </c>
      <c r="AH1201" t="s">
        <v>1421</v>
      </c>
      <c r="AI1201">
        <v>1</v>
      </c>
      <c r="AK1201" s="99">
        <v>33</v>
      </c>
      <c r="AL1201" s="97">
        <v>17</v>
      </c>
      <c r="AM1201" s="97">
        <v>35</v>
      </c>
      <c r="AN1201" s="96">
        <v>47700</v>
      </c>
      <c r="AO1201" s="96">
        <f t="shared" si="348"/>
        <v>33017</v>
      </c>
      <c r="AP1201" t="s">
        <v>1274</v>
      </c>
      <c r="AQ1201">
        <f t="shared" si="347"/>
        <v>3347700</v>
      </c>
      <c r="AR1201" t="str">
        <f t="shared" si="354"/>
        <v>$array_town['Middleton']=47700;</v>
      </c>
    </row>
    <row r="1202" spans="1:44" hidden="1" outlineLevel="1" x14ac:dyDescent="0.2">
      <c r="A1202" t="s">
        <v>1218</v>
      </c>
      <c r="B1202" s="9" t="s">
        <v>889</v>
      </c>
      <c r="C1202" s="1">
        <f t="shared" si="345"/>
        <v>561</v>
      </c>
      <c r="D1202" s="7">
        <f t="shared" si="351"/>
        <v>2</v>
      </c>
      <c r="E1202" s="7">
        <f t="shared" si="352"/>
        <v>1</v>
      </c>
      <c r="F1202" s="7">
        <f t="shared" si="353"/>
        <v>0</v>
      </c>
      <c r="G1202" s="1">
        <f t="shared" si="349"/>
        <v>100</v>
      </c>
      <c r="H1202" s="2">
        <f t="shared" si="350"/>
        <v>0.17825311942959002</v>
      </c>
      <c r="I1202" s="8"/>
      <c r="J1202" s="2">
        <f t="shared" si="355"/>
        <v>0.40641711229946526</v>
      </c>
      <c r="K1202" s="2">
        <f t="shared" si="356"/>
        <v>0.5846702317290553</v>
      </c>
      <c r="L1202" s="2">
        <f t="shared" si="357"/>
        <v>0</v>
      </c>
      <c r="M1202" s="2">
        <f t="shared" si="358"/>
        <v>8.9126559714793885E-3</v>
      </c>
      <c r="N1202" s="1">
        <v>228</v>
      </c>
      <c r="O1202" s="1">
        <v>328</v>
      </c>
      <c r="Q1202" s="1">
        <v>5</v>
      </c>
      <c r="W1202" s="1">
        <v>0</v>
      </c>
      <c r="AG1202" t="str">
        <f t="shared" si="346"/>
        <v>Milan</v>
      </c>
      <c r="AH1202" t="s">
        <v>793</v>
      </c>
      <c r="AI1202">
        <v>2</v>
      </c>
      <c r="AK1202" s="99">
        <v>33</v>
      </c>
      <c r="AL1202" s="97">
        <v>7</v>
      </c>
      <c r="AM1202" s="97">
        <v>135</v>
      </c>
      <c r="AN1202" s="96">
        <v>47860</v>
      </c>
      <c r="AO1202" s="96">
        <f t="shared" si="348"/>
        <v>33007</v>
      </c>
      <c r="AP1202" t="s">
        <v>1274</v>
      </c>
      <c r="AQ1202">
        <f t="shared" si="347"/>
        <v>3347860</v>
      </c>
      <c r="AR1202" t="str">
        <f t="shared" si="354"/>
        <v>$array_town['Milan']=47860;</v>
      </c>
    </row>
    <row r="1203" spans="1:44" hidden="1" outlineLevel="1" x14ac:dyDescent="0.2">
      <c r="A1203" t="s">
        <v>753</v>
      </c>
      <c r="B1203" s="9" t="s">
        <v>889</v>
      </c>
      <c r="C1203" s="1">
        <f t="shared" si="345"/>
        <v>6403</v>
      </c>
      <c r="D1203" s="7">
        <f t="shared" si="351"/>
        <v>2</v>
      </c>
      <c r="E1203" s="7">
        <f t="shared" si="352"/>
        <v>1</v>
      </c>
      <c r="F1203" s="7">
        <f t="shared" si="353"/>
        <v>0</v>
      </c>
      <c r="G1203" s="1">
        <f t="shared" si="349"/>
        <v>631</v>
      </c>
      <c r="H1203" s="2">
        <f t="shared" si="350"/>
        <v>9.8547555833203182E-2</v>
      </c>
      <c r="I1203" s="8"/>
      <c r="J1203" s="2">
        <f t="shared" si="355"/>
        <v>0.43979384663439014</v>
      </c>
      <c r="K1203" s="2">
        <f t="shared" si="356"/>
        <v>0.53834140246759332</v>
      </c>
      <c r="L1203" s="2">
        <f t="shared" si="357"/>
        <v>0</v>
      </c>
      <c r="M1203" s="2">
        <f t="shared" si="358"/>
        <v>2.1864750898016538E-2</v>
      </c>
      <c r="N1203" s="1">
        <v>2816</v>
      </c>
      <c r="O1203" s="1">
        <v>3447</v>
      </c>
      <c r="Q1203" s="1">
        <v>137</v>
      </c>
      <c r="W1203" s="1">
        <v>3</v>
      </c>
      <c r="AG1203" t="str">
        <f t="shared" si="346"/>
        <v>Milford</v>
      </c>
      <c r="AH1203" t="s">
        <v>2341</v>
      </c>
      <c r="AI1203">
        <v>2</v>
      </c>
      <c r="AK1203" s="99">
        <v>33</v>
      </c>
      <c r="AL1203" s="97">
        <v>11</v>
      </c>
      <c r="AM1203" s="97">
        <v>100</v>
      </c>
      <c r="AN1203" s="96">
        <v>48020</v>
      </c>
      <c r="AO1203" s="96">
        <f t="shared" si="348"/>
        <v>33011</v>
      </c>
      <c r="AP1203" t="s">
        <v>1274</v>
      </c>
      <c r="AQ1203">
        <f t="shared" si="347"/>
        <v>3348020</v>
      </c>
      <c r="AR1203" t="str">
        <f t="shared" si="354"/>
        <v>$array_town['Milford']=48020;</v>
      </c>
    </row>
    <row r="1204" spans="1:44" hidden="1" outlineLevel="1" x14ac:dyDescent="0.2">
      <c r="A1204" t="s">
        <v>1219</v>
      </c>
      <c r="B1204" s="9" t="s">
        <v>889</v>
      </c>
      <c r="C1204" s="1">
        <f t="shared" si="345"/>
        <v>19</v>
      </c>
      <c r="D1204" s="7">
        <f t="shared" si="351"/>
        <v>2</v>
      </c>
      <c r="E1204" s="7">
        <f t="shared" si="352"/>
        <v>1</v>
      </c>
      <c r="F1204" s="7">
        <f t="shared" si="353"/>
        <v>0</v>
      </c>
      <c r="G1204" s="1">
        <f t="shared" si="349"/>
        <v>13</v>
      </c>
      <c r="H1204" s="2">
        <f t="shared" si="350"/>
        <v>0.68421052631578949</v>
      </c>
      <c r="I1204" s="8"/>
      <c r="J1204" s="2">
        <f t="shared" si="355"/>
        <v>0.15789473684210525</v>
      </c>
      <c r="K1204" s="2">
        <f t="shared" si="356"/>
        <v>0.84210526315789469</v>
      </c>
      <c r="L1204" s="2">
        <f t="shared" si="357"/>
        <v>0</v>
      </c>
      <c r="M1204" s="2">
        <f t="shared" si="358"/>
        <v>0</v>
      </c>
      <c r="N1204" s="1">
        <v>3</v>
      </c>
      <c r="O1204" s="1">
        <v>16</v>
      </c>
      <c r="Q1204" s="1">
        <v>0</v>
      </c>
      <c r="W1204" s="1">
        <v>0</v>
      </c>
      <c r="AG1204" t="str">
        <f t="shared" si="346"/>
        <v>Millsfield</v>
      </c>
      <c r="AH1204" t="s">
        <v>793</v>
      </c>
      <c r="AI1204">
        <v>2</v>
      </c>
      <c r="AK1204" s="99">
        <v>33</v>
      </c>
      <c r="AL1204" s="97">
        <v>7</v>
      </c>
      <c r="AM1204" s="97">
        <v>140</v>
      </c>
      <c r="AN1204" s="96">
        <v>48260</v>
      </c>
      <c r="AO1204" s="96">
        <f t="shared" si="348"/>
        <v>33007</v>
      </c>
      <c r="AP1204" t="s">
        <v>287</v>
      </c>
      <c r="AQ1204">
        <f t="shared" si="347"/>
        <v>3348260</v>
      </c>
      <c r="AR1204" t="str">
        <f t="shared" si="354"/>
        <v>$array_town['Millsfield']=48260;</v>
      </c>
    </row>
    <row r="1205" spans="1:44" hidden="1" outlineLevel="1" x14ac:dyDescent="0.2">
      <c r="A1205" t="s">
        <v>2121</v>
      </c>
      <c r="B1205" s="9" t="s">
        <v>889</v>
      </c>
      <c r="C1205" s="1">
        <f t="shared" si="345"/>
        <v>1729</v>
      </c>
      <c r="D1205" s="7">
        <f t="shared" si="351"/>
        <v>2</v>
      </c>
      <c r="E1205" s="7">
        <f t="shared" si="352"/>
        <v>1</v>
      </c>
      <c r="F1205" s="7">
        <f t="shared" si="353"/>
        <v>0</v>
      </c>
      <c r="G1205" s="1">
        <f t="shared" si="349"/>
        <v>587</v>
      </c>
      <c r="H1205" s="2">
        <f t="shared" si="350"/>
        <v>0.33950260266049742</v>
      </c>
      <c r="I1205" s="8"/>
      <c r="J1205" s="2">
        <f t="shared" si="355"/>
        <v>0.32157316367842681</v>
      </c>
      <c r="K1205" s="2">
        <f t="shared" si="356"/>
        <v>0.66107576633892429</v>
      </c>
      <c r="L1205" s="2">
        <f t="shared" si="357"/>
        <v>0</v>
      </c>
      <c r="M1205" s="2">
        <f t="shared" si="358"/>
        <v>1.7351069982648903E-2</v>
      </c>
      <c r="N1205" s="1">
        <v>556</v>
      </c>
      <c r="O1205" s="1">
        <v>1143</v>
      </c>
      <c r="Q1205" s="1">
        <v>30</v>
      </c>
      <c r="W1205" s="1">
        <v>0</v>
      </c>
      <c r="AG1205" t="str">
        <f t="shared" si="346"/>
        <v>Milton</v>
      </c>
      <c r="AH1205" t="s">
        <v>1421</v>
      </c>
      <c r="AI1205">
        <v>1</v>
      </c>
      <c r="AK1205" s="99">
        <v>33</v>
      </c>
      <c r="AL1205" s="97">
        <v>17</v>
      </c>
      <c r="AM1205" s="97">
        <v>40</v>
      </c>
      <c r="AN1205" s="96">
        <v>48660</v>
      </c>
      <c r="AO1205" s="96">
        <f t="shared" si="348"/>
        <v>33017</v>
      </c>
      <c r="AP1205" t="s">
        <v>1274</v>
      </c>
      <c r="AQ1205">
        <f t="shared" si="347"/>
        <v>3348660</v>
      </c>
      <c r="AR1205" t="str">
        <f t="shared" si="354"/>
        <v>$array_town['Milton']=48660;</v>
      </c>
    </row>
    <row r="1206" spans="1:44" hidden="1" outlineLevel="1" x14ac:dyDescent="0.2">
      <c r="A1206" t="s">
        <v>1563</v>
      </c>
      <c r="B1206" s="9" t="s">
        <v>889</v>
      </c>
      <c r="C1206" s="1">
        <f t="shared" si="345"/>
        <v>399</v>
      </c>
      <c r="D1206" s="7">
        <f t="shared" si="351"/>
        <v>2</v>
      </c>
      <c r="E1206" s="7">
        <f t="shared" si="352"/>
        <v>1</v>
      </c>
      <c r="F1206" s="7">
        <f t="shared" si="353"/>
        <v>0</v>
      </c>
      <c r="G1206" s="1">
        <f t="shared" si="349"/>
        <v>115</v>
      </c>
      <c r="H1206" s="2">
        <f t="shared" si="350"/>
        <v>0.2882205513784461</v>
      </c>
      <c r="I1206" s="8"/>
      <c r="J1206" s="2">
        <f t="shared" si="355"/>
        <v>0.34837092731829572</v>
      </c>
      <c r="K1206" s="2">
        <f t="shared" si="356"/>
        <v>0.63659147869674182</v>
      </c>
      <c r="L1206" s="2">
        <f t="shared" si="357"/>
        <v>0</v>
      </c>
      <c r="M1206" s="2">
        <f t="shared" si="358"/>
        <v>1.5037593984962405E-2</v>
      </c>
      <c r="N1206" s="1">
        <v>139</v>
      </c>
      <c r="O1206" s="1">
        <v>254</v>
      </c>
      <c r="Q1206" s="1">
        <v>6</v>
      </c>
      <c r="W1206" s="1">
        <v>0</v>
      </c>
      <c r="AG1206" t="str">
        <f t="shared" si="346"/>
        <v>Monroe</v>
      </c>
      <c r="AH1206" t="s">
        <v>794</v>
      </c>
      <c r="AI1206">
        <v>2</v>
      </c>
      <c r="AK1206" s="99">
        <v>33</v>
      </c>
      <c r="AL1206" s="97">
        <v>9</v>
      </c>
      <c r="AM1206" s="97">
        <v>140</v>
      </c>
      <c r="AN1206" s="96">
        <v>48980</v>
      </c>
      <c r="AO1206" s="96">
        <f t="shared" si="348"/>
        <v>33009</v>
      </c>
      <c r="AP1206" t="s">
        <v>1274</v>
      </c>
      <c r="AQ1206">
        <f t="shared" si="347"/>
        <v>3348980</v>
      </c>
      <c r="AR1206" t="str">
        <f t="shared" si="354"/>
        <v>$array_town['Monroe']=48980;</v>
      </c>
    </row>
    <row r="1207" spans="1:44" hidden="1" outlineLevel="1" x14ac:dyDescent="0.2">
      <c r="A1207" t="s">
        <v>1220</v>
      </c>
      <c r="B1207" s="9" t="s">
        <v>889</v>
      </c>
      <c r="C1207" s="1">
        <f t="shared" si="345"/>
        <v>1327</v>
      </c>
      <c r="D1207" s="7">
        <f t="shared" si="351"/>
        <v>2</v>
      </c>
      <c r="E1207" s="7">
        <f t="shared" si="352"/>
        <v>1</v>
      </c>
      <c r="F1207" s="7">
        <f t="shared" si="353"/>
        <v>0</v>
      </c>
      <c r="G1207" s="1">
        <f t="shared" si="349"/>
        <v>29</v>
      </c>
      <c r="H1207" s="2">
        <f t="shared" si="350"/>
        <v>2.1853805576488319E-2</v>
      </c>
      <c r="I1207" s="8"/>
      <c r="J1207" s="2">
        <f t="shared" si="355"/>
        <v>0.48229088168801809</v>
      </c>
      <c r="K1207" s="2">
        <f t="shared" si="356"/>
        <v>0.50414468726450645</v>
      </c>
      <c r="L1207" s="2">
        <f t="shared" si="357"/>
        <v>0</v>
      </c>
      <c r="M1207" s="2">
        <f t="shared" si="358"/>
        <v>1.3564431047475511E-2</v>
      </c>
      <c r="N1207" s="1">
        <v>640</v>
      </c>
      <c r="O1207" s="1">
        <v>669</v>
      </c>
      <c r="Q1207" s="1">
        <v>16</v>
      </c>
      <c r="W1207" s="1">
        <v>2</v>
      </c>
      <c r="AG1207" t="str">
        <f t="shared" si="346"/>
        <v>Mont Vernon</v>
      </c>
      <c r="AH1207" t="s">
        <v>2341</v>
      </c>
      <c r="AI1207">
        <v>2</v>
      </c>
      <c r="AK1207" s="99">
        <v>33</v>
      </c>
      <c r="AL1207" s="97">
        <v>11</v>
      </c>
      <c r="AM1207" s="97">
        <v>105</v>
      </c>
      <c r="AN1207" s="96">
        <v>49140</v>
      </c>
      <c r="AO1207" s="96">
        <f t="shared" si="348"/>
        <v>33011</v>
      </c>
      <c r="AP1207" t="s">
        <v>1274</v>
      </c>
      <c r="AQ1207">
        <f t="shared" si="347"/>
        <v>3349140</v>
      </c>
      <c r="AR1207" t="str">
        <f t="shared" si="354"/>
        <v>$array_town['Mont Vernon']=49140;</v>
      </c>
    </row>
    <row r="1208" spans="1:44" hidden="1" outlineLevel="1" x14ac:dyDescent="0.2">
      <c r="A1208" t="s">
        <v>756</v>
      </c>
      <c r="B1208" s="9" t="s">
        <v>889</v>
      </c>
      <c r="C1208" s="1">
        <f t="shared" si="345"/>
        <v>2645</v>
      </c>
      <c r="D1208" s="7">
        <f t="shared" si="351"/>
        <v>2</v>
      </c>
      <c r="E1208" s="7">
        <f t="shared" si="352"/>
        <v>1</v>
      </c>
      <c r="F1208" s="7">
        <f t="shared" si="353"/>
        <v>0</v>
      </c>
      <c r="G1208" s="1">
        <f t="shared" si="349"/>
        <v>904</v>
      </c>
      <c r="H1208" s="2">
        <f t="shared" si="350"/>
        <v>0.34177693761814743</v>
      </c>
      <c r="I1208" s="8"/>
      <c r="J1208" s="2">
        <f t="shared" si="355"/>
        <v>0.32514177693761814</v>
      </c>
      <c r="K1208" s="2">
        <f t="shared" si="356"/>
        <v>0.66691871455576557</v>
      </c>
      <c r="L1208" s="2">
        <f t="shared" si="357"/>
        <v>0</v>
      </c>
      <c r="M1208" s="2">
        <f t="shared" si="358"/>
        <v>7.9395085066162885E-3</v>
      </c>
      <c r="N1208" s="1">
        <v>860</v>
      </c>
      <c r="O1208" s="1">
        <v>1764</v>
      </c>
      <c r="Q1208" s="1">
        <v>20</v>
      </c>
      <c r="W1208" s="1">
        <v>1</v>
      </c>
      <c r="AG1208" t="str">
        <f t="shared" si="346"/>
        <v>Moultonborough</v>
      </c>
      <c r="AH1208" t="s">
        <v>378</v>
      </c>
      <c r="AI1208">
        <v>1</v>
      </c>
      <c r="AK1208" s="99">
        <v>33</v>
      </c>
      <c r="AL1208" s="97">
        <v>3</v>
      </c>
      <c r="AM1208" s="97">
        <v>65</v>
      </c>
      <c r="AN1208" s="96">
        <v>49380</v>
      </c>
      <c r="AO1208" s="96">
        <f t="shared" si="348"/>
        <v>33003</v>
      </c>
      <c r="AP1208" t="s">
        <v>1274</v>
      </c>
      <c r="AQ1208">
        <f t="shared" si="347"/>
        <v>3349380</v>
      </c>
      <c r="AR1208" t="str">
        <f t="shared" si="354"/>
        <v>$array_town['Moultonborough']=49380;</v>
      </c>
    </row>
    <row r="1209" spans="1:44" hidden="1" outlineLevel="1" x14ac:dyDescent="0.2">
      <c r="A1209" t="s">
        <v>2038</v>
      </c>
      <c r="B1209" s="9" t="s">
        <v>889</v>
      </c>
      <c r="C1209" s="1">
        <f t="shared" si="345"/>
        <v>31417</v>
      </c>
      <c r="D1209" s="7">
        <f t="shared" si="351"/>
        <v>1</v>
      </c>
      <c r="E1209" s="7">
        <f t="shared" si="352"/>
        <v>2</v>
      </c>
      <c r="F1209" s="7">
        <f t="shared" si="353"/>
        <v>0</v>
      </c>
      <c r="G1209" s="1">
        <f t="shared" si="349"/>
        <v>1246</v>
      </c>
      <c r="H1209" s="2">
        <f t="shared" si="350"/>
        <v>3.9660056657223795E-2</v>
      </c>
      <c r="I1209" s="8"/>
      <c r="J1209" s="2">
        <f t="shared" si="355"/>
        <v>0.51223859693796348</v>
      </c>
      <c r="K1209" s="2">
        <f t="shared" si="356"/>
        <v>0.4725785402807397</v>
      </c>
      <c r="L1209" s="2">
        <f t="shared" si="357"/>
        <v>0</v>
      </c>
      <c r="M1209" s="2">
        <f t="shared" si="358"/>
        <v>1.5182862781296824E-2</v>
      </c>
      <c r="N1209" s="1">
        <v>16093</v>
      </c>
      <c r="O1209" s="1">
        <v>14847</v>
      </c>
      <c r="Q1209" s="1">
        <v>458</v>
      </c>
      <c r="W1209" s="1">
        <v>19</v>
      </c>
      <c r="AG1209" t="str">
        <f t="shared" si="346"/>
        <v>Nashua</v>
      </c>
      <c r="AH1209" t="s">
        <v>2341</v>
      </c>
      <c r="AI1209">
        <v>2</v>
      </c>
      <c r="AK1209" s="99">
        <v>33</v>
      </c>
      <c r="AL1209" s="97">
        <v>11</v>
      </c>
      <c r="AM1209" s="97">
        <v>110</v>
      </c>
      <c r="AN1209" s="96">
        <v>50260</v>
      </c>
      <c r="AO1209" s="96">
        <f t="shared" si="348"/>
        <v>33011</v>
      </c>
      <c r="AP1209" t="s">
        <v>931</v>
      </c>
      <c r="AQ1209">
        <f t="shared" si="347"/>
        <v>3350260</v>
      </c>
      <c r="AR1209" t="str">
        <f t="shared" si="354"/>
        <v>$array_town['Nashua']=50260;</v>
      </c>
    </row>
    <row r="1210" spans="1:44" hidden="1" outlineLevel="1" x14ac:dyDescent="0.2">
      <c r="A1210" t="s">
        <v>416</v>
      </c>
      <c r="B1210" s="9" t="s">
        <v>889</v>
      </c>
      <c r="C1210" s="1">
        <f t="shared" si="345"/>
        <v>360</v>
      </c>
      <c r="D1210" s="7">
        <f t="shared" si="351"/>
        <v>1</v>
      </c>
      <c r="E1210" s="7">
        <f t="shared" si="352"/>
        <v>2</v>
      </c>
      <c r="F1210" s="7">
        <f t="shared" si="353"/>
        <v>0</v>
      </c>
      <c r="G1210" s="1">
        <f t="shared" si="349"/>
        <v>120</v>
      </c>
      <c r="H1210" s="2">
        <f t="shared" si="350"/>
        <v>0.33333333333333331</v>
      </c>
      <c r="I1210" s="8"/>
      <c r="J1210" s="2">
        <f t="shared" si="355"/>
        <v>0.65833333333333333</v>
      </c>
      <c r="K1210" s="2">
        <f t="shared" si="356"/>
        <v>0.32500000000000001</v>
      </c>
      <c r="L1210" s="2">
        <f t="shared" si="357"/>
        <v>0</v>
      </c>
      <c r="M1210" s="2">
        <f t="shared" si="358"/>
        <v>1.6666666666666663E-2</v>
      </c>
      <c r="N1210" s="1">
        <v>237</v>
      </c>
      <c r="O1210" s="1">
        <v>117</v>
      </c>
      <c r="Q1210" s="1">
        <v>6</v>
      </c>
      <c r="W1210" s="1">
        <v>0</v>
      </c>
      <c r="AG1210" t="str">
        <f t="shared" si="346"/>
        <v>Nelson</v>
      </c>
      <c r="AH1210" t="s">
        <v>2250</v>
      </c>
      <c r="AI1210">
        <v>2</v>
      </c>
      <c r="AK1210" s="99">
        <v>33</v>
      </c>
      <c r="AL1210" s="97">
        <v>5</v>
      </c>
      <c r="AM1210" s="97">
        <v>60</v>
      </c>
      <c r="AN1210" s="96">
        <v>50580</v>
      </c>
      <c r="AO1210" s="96">
        <f t="shared" si="348"/>
        <v>33005</v>
      </c>
      <c r="AP1210" t="s">
        <v>1274</v>
      </c>
      <c r="AQ1210">
        <f t="shared" si="347"/>
        <v>3350580</v>
      </c>
      <c r="AR1210" t="str">
        <f t="shared" si="354"/>
        <v>$array_town['Nelson']=50580;</v>
      </c>
    </row>
    <row r="1211" spans="1:44" hidden="1" outlineLevel="1" x14ac:dyDescent="0.2">
      <c r="A1211" t="s">
        <v>2229</v>
      </c>
      <c r="B1211" s="9" t="s">
        <v>889</v>
      </c>
      <c r="C1211" s="1">
        <f t="shared" si="345"/>
        <v>2862</v>
      </c>
      <c r="D1211" s="7">
        <f t="shared" si="351"/>
        <v>2</v>
      </c>
      <c r="E1211" s="7">
        <f t="shared" si="352"/>
        <v>1</v>
      </c>
      <c r="F1211" s="7">
        <f t="shared" si="353"/>
        <v>0</v>
      </c>
      <c r="G1211" s="1">
        <f t="shared" si="349"/>
        <v>613</v>
      </c>
      <c r="H1211" s="2">
        <f t="shared" si="350"/>
        <v>0.21418588399720476</v>
      </c>
      <c r="I1211" s="8"/>
      <c r="J1211" s="2">
        <f t="shared" si="355"/>
        <v>0.38749126484975543</v>
      </c>
      <c r="K1211" s="2">
        <f t="shared" si="356"/>
        <v>0.60167714884696022</v>
      </c>
      <c r="L1211" s="2">
        <f t="shared" si="357"/>
        <v>0</v>
      </c>
      <c r="M1211" s="2">
        <f t="shared" si="358"/>
        <v>1.0831586303284291E-2</v>
      </c>
      <c r="N1211" s="1">
        <v>1109</v>
      </c>
      <c r="O1211" s="1">
        <v>1722</v>
      </c>
      <c r="Q1211" s="1">
        <v>30</v>
      </c>
      <c r="W1211" s="1">
        <v>1</v>
      </c>
      <c r="AG1211" t="str">
        <f t="shared" si="346"/>
        <v>New Boston</v>
      </c>
      <c r="AH1211" t="s">
        <v>2341</v>
      </c>
      <c r="AI1211">
        <v>2</v>
      </c>
      <c r="AK1211" s="99">
        <v>33</v>
      </c>
      <c r="AL1211" s="97">
        <v>11</v>
      </c>
      <c r="AM1211" s="97">
        <v>115</v>
      </c>
      <c r="AN1211" s="96">
        <v>50740</v>
      </c>
      <c r="AO1211" s="96">
        <f t="shared" si="348"/>
        <v>33011</v>
      </c>
      <c r="AP1211" t="s">
        <v>1274</v>
      </c>
      <c r="AQ1211">
        <f t="shared" si="347"/>
        <v>3350740</v>
      </c>
      <c r="AR1211" t="str">
        <f t="shared" si="354"/>
        <v>$array_town['New Boston']=50740;</v>
      </c>
    </row>
    <row r="1212" spans="1:44" hidden="1" outlineLevel="1" x14ac:dyDescent="0.2">
      <c r="A1212" t="s">
        <v>2310</v>
      </c>
      <c r="B1212" s="9" t="s">
        <v>889</v>
      </c>
      <c r="C1212" s="1">
        <f t="shared" si="345"/>
        <v>740</v>
      </c>
      <c r="D1212" s="7">
        <f t="shared" si="351"/>
        <v>2</v>
      </c>
      <c r="E1212" s="7">
        <f t="shared" si="352"/>
        <v>1</v>
      </c>
      <c r="F1212" s="7">
        <f t="shared" si="353"/>
        <v>0</v>
      </c>
      <c r="G1212" s="1">
        <f t="shared" si="349"/>
        <v>25</v>
      </c>
      <c r="H1212" s="2">
        <f t="shared" si="350"/>
        <v>3.3783783783783786E-2</v>
      </c>
      <c r="I1212" s="8"/>
      <c r="J1212" s="2">
        <f t="shared" si="355"/>
        <v>0.47972972972972971</v>
      </c>
      <c r="K1212" s="2">
        <f t="shared" si="356"/>
        <v>0.51351351351351349</v>
      </c>
      <c r="L1212" s="2">
        <f t="shared" si="357"/>
        <v>0</v>
      </c>
      <c r="M1212" s="2">
        <f t="shared" si="358"/>
        <v>6.7567567567567988E-3</v>
      </c>
      <c r="N1212" s="1">
        <v>355</v>
      </c>
      <c r="O1212" s="1">
        <v>380</v>
      </c>
      <c r="Q1212" s="1">
        <v>5</v>
      </c>
      <c r="W1212" s="1">
        <v>0</v>
      </c>
      <c r="AG1212" t="str">
        <f t="shared" si="346"/>
        <v>New Castle</v>
      </c>
      <c r="AH1212" t="s">
        <v>1377</v>
      </c>
      <c r="AI1212">
        <v>1</v>
      </c>
      <c r="AK1212" s="99">
        <v>33</v>
      </c>
      <c r="AL1212" s="97">
        <v>15</v>
      </c>
      <c r="AM1212" s="97">
        <v>100</v>
      </c>
      <c r="AN1212" s="96">
        <v>50980</v>
      </c>
      <c r="AO1212" s="96">
        <f t="shared" si="348"/>
        <v>33015</v>
      </c>
      <c r="AP1212" t="s">
        <v>1274</v>
      </c>
      <c r="AQ1212">
        <f t="shared" si="347"/>
        <v>3350980</v>
      </c>
      <c r="AR1212" t="str">
        <f t="shared" si="354"/>
        <v>$array_town['New Castle']=50980;</v>
      </c>
    </row>
    <row r="1213" spans="1:44" hidden="1" outlineLevel="1" x14ac:dyDescent="0.2">
      <c r="A1213" t="s">
        <v>1172</v>
      </c>
      <c r="B1213" s="9" t="s">
        <v>889</v>
      </c>
      <c r="C1213" s="1">
        <f t="shared" si="345"/>
        <v>1333</v>
      </c>
      <c r="D1213" s="7">
        <f t="shared" si="351"/>
        <v>2</v>
      </c>
      <c r="E1213" s="7">
        <f t="shared" si="352"/>
        <v>1</v>
      </c>
      <c r="F1213" s="7">
        <f t="shared" si="353"/>
        <v>0</v>
      </c>
      <c r="G1213" s="1">
        <f t="shared" si="349"/>
        <v>400</v>
      </c>
      <c r="H1213" s="2">
        <f t="shared" si="350"/>
        <v>0.30007501875468867</v>
      </c>
      <c r="I1213" s="8"/>
      <c r="J1213" s="2">
        <f t="shared" si="355"/>
        <v>0.34133533383345838</v>
      </c>
      <c r="K1213" s="2">
        <f t="shared" si="356"/>
        <v>0.64141035258814705</v>
      </c>
      <c r="L1213" s="2">
        <f t="shared" si="357"/>
        <v>0</v>
      </c>
      <c r="M1213" s="2">
        <f t="shared" si="358"/>
        <v>1.7254313578394576E-2</v>
      </c>
      <c r="N1213" s="1">
        <v>455</v>
      </c>
      <c r="O1213" s="1">
        <v>855</v>
      </c>
      <c r="Q1213" s="1">
        <v>22</v>
      </c>
      <c r="W1213" s="1">
        <v>1</v>
      </c>
      <c r="AG1213" t="str">
        <f t="shared" si="346"/>
        <v>New Durham</v>
      </c>
      <c r="AH1213" t="s">
        <v>1421</v>
      </c>
      <c r="AI1213">
        <v>1</v>
      </c>
      <c r="AK1213" s="99">
        <v>33</v>
      </c>
      <c r="AL1213" s="97">
        <v>17</v>
      </c>
      <c r="AM1213" s="97">
        <v>45</v>
      </c>
      <c r="AN1213" s="96">
        <v>51220</v>
      </c>
      <c r="AO1213" s="96">
        <f t="shared" si="348"/>
        <v>33017</v>
      </c>
      <c r="AP1213" t="s">
        <v>1274</v>
      </c>
      <c r="AQ1213">
        <f t="shared" si="347"/>
        <v>3351220</v>
      </c>
      <c r="AR1213" t="str">
        <f t="shared" si="354"/>
        <v>$array_town['New Durham']=51220;</v>
      </c>
    </row>
    <row r="1214" spans="1:44" hidden="1" outlineLevel="1" x14ac:dyDescent="0.2">
      <c r="A1214" t="s">
        <v>1173</v>
      </c>
      <c r="B1214" s="9" t="s">
        <v>889</v>
      </c>
      <c r="C1214" s="1">
        <f t="shared" si="345"/>
        <v>1130</v>
      </c>
      <c r="D1214" s="7">
        <f t="shared" si="351"/>
        <v>2</v>
      </c>
      <c r="E1214" s="7">
        <f t="shared" si="352"/>
        <v>1</v>
      </c>
      <c r="F1214" s="7">
        <f t="shared" si="353"/>
        <v>0</v>
      </c>
      <c r="G1214" s="1">
        <f t="shared" si="349"/>
        <v>200</v>
      </c>
      <c r="H1214" s="2">
        <f t="shared" si="350"/>
        <v>0.17699115044247787</v>
      </c>
      <c r="I1214" s="8"/>
      <c r="J1214" s="2">
        <f t="shared" si="355"/>
        <v>0.40088495575221239</v>
      </c>
      <c r="K1214" s="2">
        <f t="shared" si="356"/>
        <v>0.57787610619469032</v>
      </c>
      <c r="L1214" s="2">
        <f t="shared" si="357"/>
        <v>0</v>
      </c>
      <c r="M1214" s="2">
        <f t="shared" si="358"/>
        <v>2.1238938053097289E-2</v>
      </c>
      <c r="N1214" s="1">
        <v>453</v>
      </c>
      <c r="O1214" s="1">
        <v>653</v>
      </c>
      <c r="Q1214" s="1">
        <v>22</v>
      </c>
      <c r="W1214" s="1">
        <v>2</v>
      </c>
      <c r="AG1214" t="str">
        <f t="shared" si="346"/>
        <v>New Hampton</v>
      </c>
      <c r="AH1214" t="s">
        <v>890</v>
      </c>
      <c r="AI1214">
        <v>1</v>
      </c>
      <c r="AK1214" s="99">
        <v>33</v>
      </c>
      <c r="AL1214" s="97">
        <v>1</v>
      </c>
      <c r="AM1214" s="97">
        <v>45</v>
      </c>
      <c r="AN1214" s="96">
        <v>51540</v>
      </c>
      <c r="AO1214" s="96">
        <f t="shared" si="348"/>
        <v>33001</v>
      </c>
      <c r="AP1214" t="s">
        <v>1274</v>
      </c>
      <c r="AQ1214">
        <f t="shared" si="347"/>
        <v>3351540</v>
      </c>
      <c r="AR1214" t="str">
        <f t="shared" si="354"/>
        <v>$array_town['New Hampton']=51540;</v>
      </c>
    </row>
    <row r="1215" spans="1:44" hidden="1" outlineLevel="1" x14ac:dyDescent="0.2">
      <c r="A1215" t="s">
        <v>928</v>
      </c>
      <c r="B1215" s="9" t="s">
        <v>889</v>
      </c>
      <c r="C1215" s="1">
        <f t="shared" si="345"/>
        <v>2181</v>
      </c>
      <c r="D1215" s="7">
        <f t="shared" si="351"/>
        <v>2</v>
      </c>
      <c r="E1215" s="7">
        <f t="shared" si="352"/>
        <v>1</v>
      </c>
      <c r="F1215" s="7">
        <f t="shared" si="353"/>
        <v>0</v>
      </c>
      <c r="G1215" s="1">
        <f t="shared" si="349"/>
        <v>928</v>
      </c>
      <c r="H1215" s="2">
        <f t="shared" si="350"/>
        <v>0.42549289316827144</v>
      </c>
      <c r="I1215" s="8"/>
      <c r="J1215" s="2">
        <f t="shared" si="355"/>
        <v>0.2815222375057313</v>
      </c>
      <c r="K1215" s="2">
        <f t="shared" si="356"/>
        <v>0.70701513067400279</v>
      </c>
      <c r="L1215" s="2">
        <f t="shared" si="357"/>
        <v>0</v>
      </c>
      <c r="M1215" s="2">
        <f t="shared" si="358"/>
        <v>1.1462631820265856E-2</v>
      </c>
      <c r="N1215" s="1">
        <v>614</v>
      </c>
      <c r="O1215" s="1">
        <v>1542</v>
      </c>
      <c r="Q1215" s="1">
        <v>24</v>
      </c>
      <c r="W1215" s="1">
        <v>1</v>
      </c>
      <c r="AG1215" t="str">
        <f t="shared" si="346"/>
        <v>New Ipswich</v>
      </c>
      <c r="AH1215" t="s">
        <v>2341</v>
      </c>
      <c r="AI1215">
        <v>2</v>
      </c>
      <c r="AK1215" s="99">
        <v>33</v>
      </c>
      <c r="AL1215" s="97">
        <v>11</v>
      </c>
      <c r="AM1215" s="97">
        <v>120</v>
      </c>
      <c r="AN1215" s="96">
        <v>51940</v>
      </c>
      <c r="AO1215" s="96">
        <f t="shared" si="348"/>
        <v>33011</v>
      </c>
      <c r="AP1215" t="s">
        <v>1274</v>
      </c>
      <c r="AQ1215">
        <f t="shared" si="347"/>
        <v>3351940</v>
      </c>
      <c r="AR1215" t="str">
        <f t="shared" si="354"/>
        <v>$array_town['New Ipswich']=51940;</v>
      </c>
    </row>
    <row r="1216" spans="1:44" hidden="1" outlineLevel="1" x14ac:dyDescent="0.2">
      <c r="A1216" t="s">
        <v>1489</v>
      </c>
      <c r="B1216" s="9" t="s">
        <v>889</v>
      </c>
      <c r="C1216" s="1">
        <f t="shared" ref="C1216:C1275" si="359">SUM(N1216:AE1216)</f>
        <v>2578</v>
      </c>
      <c r="D1216" s="7">
        <f t="shared" si="351"/>
        <v>1</v>
      </c>
      <c r="E1216" s="7">
        <f t="shared" si="352"/>
        <v>2</v>
      </c>
      <c r="F1216" s="7">
        <f t="shared" si="353"/>
        <v>0</v>
      </c>
      <c r="G1216" s="1">
        <f t="shared" si="349"/>
        <v>175</v>
      </c>
      <c r="H1216" s="2">
        <f t="shared" si="350"/>
        <v>6.7882079131109385E-2</v>
      </c>
      <c r="I1216" s="8"/>
      <c r="J1216" s="2">
        <f t="shared" si="355"/>
        <v>0.52909231962761827</v>
      </c>
      <c r="K1216" s="2">
        <f t="shared" si="356"/>
        <v>0.46121024049650894</v>
      </c>
      <c r="L1216" s="2">
        <f t="shared" si="357"/>
        <v>0</v>
      </c>
      <c r="M1216" s="2">
        <f t="shared" si="358"/>
        <v>9.6974398758727931E-3</v>
      </c>
      <c r="N1216" s="1">
        <v>1364</v>
      </c>
      <c r="O1216" s="1">
        <v>1189</v>
      </c>
      <c r="Q1216" s="1">
        <v>25</v>
      </c>
      <c r="W1216" s="1">
        <v>0</v>
      </c>
      <c r="AG1216" t="str">
        <f t="shared" si="346"/>
        <v>New London</v>
      </c>
      <c r="AH1216" t="s">
        <v>363</v>
      </c>
      <c r="AI1216">
        <v>2</v>
      </c>
      <c r="AK1216" s="99">
        <v>33</v>
      </c>
      <c r="AL1216" s="97">
        <v>13</v>
      </c>
      <c r="AM1216" s="97">
        <v>95</v>
      </c>
      <c r="AN1216" s="96">
        <v>52100</v>
      </c>
      <c r="AO1216" s="96">
        <f t="shared" si="348"/>
        <v>33013</v>
      </c>
      <c r="AP1216" t="s">
        <v>1274</v>
      </c>
      <c r="AQ1216">
        <f t="shared" si="347"/>
        <v>3352100</v>
      </c>
      <c r="AR1216" t="str">
        <f t="shared" si="354"/>
        <v>$array_town['New London']=52100;</v>
      </c>
    </row>
    <row r="1217" spans="1:44" hidden="1" outlineLevel="1" x14ac:dyDescent="0.2">
      <c r="A1217" t="s">
        <v>2133</v>
      </c>
      <c r="B1217" s="9" t="s">
        <v>889</v>
      </c>
      <c r="C1217" s="1">
        <f t="shared" si="359"/>
        <v>1190</v>
      </c>
      <c r="D1217" s="7">
        <f t="shared" si="351"/>
        <v>2</v>
      </c>
      <c r="E1217" s="7">
        <f t="shared" si="352"/>
        <v>1</v>
      </c>
      <c r="F1217" s="7">
        <f t="shared" si="353"/>
        <v>0</v>
      </c>
      <c r="G1217" s="1">
        <f t="shared" si="349"/>
        <v>186</v>
      </c>
      <c r="H1217" s="2">
        <f t="shared" si="350"/>
        <v>0.15630252100840336</v>
      </c>
      <c r="I1217" s="8"/>
      <c r="J1217" s="2">
        <f t="shared" si="355"/>
        <v>0.41512605042016809</v>
      </c>
      <c r="K1217" s="2">
        <f t="shared" si="356"/>
        <v>0.5714285714285714</v>
      </c>
      <c r="L1217" s="2">
        <f t="shared" si="357"/>
        <v>0</v>
      </c>
      <c r="M1217" s="2">
        <f t="shared" si="358"/>
        <v>1.3445378151260456E-2</v>
      </c>
      <c r="N1217" s="1">
        <v>494</v>
      </c>
      <c r="O1217" s="1">
        <v>680</v>
      </c>
      <c r="Q1217" s="1">
        <v>16</v>
      </c>
      <c r="W1217" s="1">
        <v>0</v>
      </c>
      <c r="AG1217" t="str">
        <f t="shared" ref="AG1217:AG1275" si="360">A1217</f>
        <v>Newbury</v>
      </c>
      <c r="AH1217" t="s">
        <v>363</v>
      </c>
      <c r="AI1217">
        <v>2</v>
      </c>
      <c r="AK1217" s="99">
        <v>33</v>
      </c>
      <c r="AL1217" s="97">
        <v>13</v>
      </c>
      <c r="AM1217" s="97">
        <v>90</v>
      </c>
      <c r="AN1217" s="96">
        <v>50900</v>
      </c>
      <c r="AO1217" s="96">
        <f t="shared" si="348"/>
        <v>33013</v>
      </c>
      <c r="AP1217" t="s">
        <v>1274</v>
      </c>
      <c r="AQ1217">
        <f t="shared" si="347"/>
        <v>3350900</v>
      </c>
      <c r="AR1217" t="str">
        <f t="shared" si="354"/>
        <v>$array_town['Newbury']=50900;</v>
      </c>
    </row>
    <row r="1218" spans="1:44" hidden="1" outlineLevel="1" x14ac:dyDescent="0.2">
      <c r="A1218" t="s">
        <v>1237</v>
      </c>
      <c r="B1218" s="9" t="s">
        <v>889</v>
      </c>
      <c r="C1218" s="1">
        <f t="shared" si="359"/>
        <v>1020</v>
      </c>
      <c r="D1218" s="7">
        <f t="shared" si="351"/>
        <v>2</v>
      </c>
      <c r="E1218" s="7">
        <f t="shared" si="352"/>
        <v>1</v>
      </c>
      <c r="F1218" s="7">
        <f t="shared" si="353"/>
        <v>0</v>
      </c>
      <c r="G1218" s="1">
        <f t="shared" si="349"/>
        <v>164</v>
      </c>
      <c r="H1218" s="2">
        <f t="shared" si="350"/>
        <v>0.16078431372549021</v>
      </c>
      <c r="I1218" s="8"/>
      <c r="J1218" s="2">
        <f t="shared" si="355"/>
        <v>0.4137254901960784</v>
      </c>
      <c r="K1218" s="2">
        <f t="shared" si="356"/>
        <v>0.57450980392156858</v>
      </c>
      <c r="L1218" s="2">
        <f t="shared" si="357"/>
        <v>0</v>
      </c>
      <c r="M1218" s="2">
        <f t="shared" si="358"/>
        <v>1.176470588235301E-2</v>
      </c>
      <c r="N1218" s="1">
        <v>422</v>
      </c>
      <c r="O1218" s="1">
        <v>586</v>
      </c>
      <c r="Q1218" s="1">
        <v>12</v>
      </c>
      <c r="W1218" s="1">
        <v>0</v>
      </c>
      <c r="AG1218" t="str">
        <f t="shared" si="360"/>
        <v>Newfields</v>
      </c>
      <c r="AH1218" t="s">
        <v>1377</v>
      </c>
      <c r="AI1218">
        <v>1</v>
      </c>
      <c r="AK1218" s="99">
        <v>33</v>
      </c>
      <c r="AL1218" s="97">
        <v>15</v>
      </c>
      <c r="AM1218" s="97">
        <v>105</v>
      </c>
      <c r="AN1218" s="96">
        <v>51380</v>
      </c>
      <c r="AO1218" s="96">
        <f t="shared" si="348"/>
        <v>33015</v>
      </c>
      <c r="AP1218" t="s">
        <v>1274</v>
      </c>
      <c r="AQ1218">
        <f t="shared" si="347"/>
        <v>3351380</v>
      </c>
      <c r="AR1218" t="str">
        <f t="shared" si="354"/>
        <v>$array_town['Newfields']=51380;</v>
      </c>
    </row>
    <row r="1219" spans="1:44" hidden="1" outlineLevel="1" x14ac:dyDescent="0.2">
      <c r="A1219" t="s">
        <v>1241</v>
      </c>
      <c r="B1219" s="9" t="s">
        <v>889</v>
      </c>
      <c r="C1219" s="1">
        <f t="shared" si="359"/>
        <v>520</v>
      </c>
      <c r="D1219" s="7">
        <f t="shared" si="351"/>
        <v>2</v>
      </c>
      <c r="E1219" s="7">
        <f t="shared" si="352"/>
        <v>1</v>
      </c>
      <c r="F1219" s="7">
        <f t="shared" si="353"/>
        <v>0</v>
      </c>
      <c r="G1219" s="1">
        <f t="shared" si="349"/>
        <v>96</v>
      </c>
      <c r="H1219" s="2">
        <f t="shared" si="350"/>
        <v>0.18461538461538463</v>
      </c>
      <c r="I1219" s="8"/>
      <c r="J1219" s="2">
        <f t="shared" si="355"/>
        <v>0.40192307692307694</v>
      </c>
      <c r="K1219" s="2">
        <f t="shared" si="356"/>
        <v>0.58653846153846156</v>
      </c>
      <c r="L1219" s="2">
        <f t="shared" si="357"/>
        <v>0</v>
      </c>
      <c r="M1219" s="2">
        <f t="shared" si="358"/>
        <v>1.1538461538461497E-2</v>
      </c>
      <c r="N1219" s="1">
        <v>209</v>
      </c>
      <c r="O1219" s="1">
        <v>305</v>
      </c>
      <c r="Q1219" s="1">
        <v>6</v>
      </c>
      <c r="W1219" s="1">
        <v>0</v>
      </c>
      <c r="AG1219" t="str">
        <f t="shared" si="360"/>
        <v>Newington</v>
      </c>
      <c r="AH1219" t="s">
        <v>1377</v>
      </c>
      <c r="AI1219">
        <v>1</v>
      </c>
      <c r="AK1219" s="99">
        <v>33</v>
      </c>
      <c r="AL1219" s="97">
        <v>15</v>
      </c>
      <c r="AM1219" s="97">
        <v>110</v>
      </c>
      <c r="AN1219" s="96">
        <v>51620</v>
      </c>
      <c r="AO1219" s="96">
        <f t="shared" si="348"/>
        <v>33015</v>
      </c>
      <c r="AP1219" t="s">
        <v>1274</v>
      </c>
      <c r="AQ1219">
        <f t="shared" si="347"/>
        <v>3351620</v>
      </c>
      <c r="AR1219" t="str">
        <f t="shared" si="354"/>
        <v>$array_town['Newington']=51620;</v>
      </c>
    </row>
    <row r="1220" spans="1:44" hidden="1" outlineLevel="1" x14ac:dyDescent="0.2">
      <c r="A1220" t="s">
        <v>1024</v>
      </c>
      <c r="B1220" s="9" t="s">
        <v>889</v>
      </c>
      <c r="C1220" s="1">
        <f t="shared" si="359"/>
        <v>4455</v>
      </c>
      <c r="D1220" s="7">
        <f t="shared" si="351"/>
        <v>1</v>
      </c>
      <c r="E1220" s="7">
        <f t="shared" si="352"/>
        <v>2</v>
      </c>
      <c r="F1220" s="7">
        <f t="shared" si="353"/>
        <v>0</v>
      </c>
      <c r="G1220" s="1">
        <f t="shared" si="349"/>
        <v>751</v>
      </c>
      <c r="H1220" s="2">
        <f t="shared" si="350"/>
        <v>0.1685746352413019</v>
      </c>
      <c r="I1220" s="8"/>
      <c r="J1220" s="2">
        <f t="shared" si="355"/>
        <v>0.57732884399551065</v>
      </c>
      <c r="K1220" s="2">
        <f t="shared" si="356"/>
        <v>0.40875420875420876</v>
      </c>
      <c r="L1220" s="2">
        <f t="shared" si="357"/>
        <v>0</v>
      </c>
      <c r="M1220" s="2">
        <f t="shared" si="358"/>
        <v>1.3916947250280587E-2</v>
      </c>
      <c r="N1220" s="1">
        <v>2572</v>
      </c>
      <c r="O1220" s="1">
        <v>1821</v>
      </c>
      <c r="Q1220" s="1">
        <v>61</v>
      </c>
      <c r="W1220" s="1">
        <v>1</v>
      </c>
      <c r="AG1220" t="str">
        <f t="shared" si="360"/>
        <v>Newmarket</v>
      </c>
      <c r="AH1220" t="s">
        <v>1377</v>
      </c>
      <c r="AI1220">
        <v>1</v>
      </c>
      <c r="AK1220" s="99">
        <v>33</v>
      </c>
      <c r="AL1220" s="97">
        <v>15</v>
      </c>
      <c r="AM1220" s="97">
        <v>115</v>
      </c>
      <c r="AN1220" s="96">
        <v>52340</v>
      </c>
      <c r="AO1220" s="96">
        <f t="shared" si="348"/>
        <v>33015</v>
      </c>
      <c r="AP1220" t="s">
        <v>1274</v>
      </c>
      <c r="AQ1220">
        <f t="shared" si="347"/>
        <v>3352340</v>
      </c>
      <c r="AR1220" t="str">
        <f t="shared" si="354"/>
        <v>$array_town['Newmarket']=52340;</v>
      </c>
    </row>
    <row r="1221" spans="1:44" hidden="1" outlineLevel="1" x14ac:dyDescent="0.2">
      <c r="A1221" t="s">
        <v>92</v>
      </c>
      <c r="B1221" s="9" t="s">
        <v>889</v>
      </c>
      <c r="C1221" s="1">
        <f t="shared" si="359"/>
        <v>2081</v>
      </c>
      <c r="D1221" s="7">
        <f t="shared" si="351"/>
        <v>2</v>
      </c>
      <c r="E1221" s="7">
        <f t="shared" si="352"/>
        <v>1</v>
      </c>
      <c r="F1221" s="7">
        <f t="shared" si="353"/>
        <v>0</v>
      </c>
      <c r="G1221" s="1">
        <f t="shared" si="349"/>
        <v>554</v>
      </c>
      <c r="H1221" s="2">
        <f t="shared" si="350"/>
        <v>0.26621816434406537</v>
      </c>
      <c r="I1221" s="8"/>
      <c r="J1221" s="2">
        <f t="shared" si="355"/>
        <v>0.35655934646804421</v>
      </c>
      <c r="K1221" s="2">
        <f t="shared" si="356"/>
        <v>0.62277751081210952</v>
      </c>
      <c r="L1221" s="2">
        <f t="shared" si="357"/>
        <v>0</v>
      </c>
      <c r="M1221" s="2">
        <f t="shared" si="358"/>
        <v>2.0663142719846261E-2</v>
      </c>
      <c r="N1221" s="1">
        <v>742</v>
      </c>
      <c r="O1221" s="1">
        <v>1296</v>
      </c>
      <c r="Q1221" s="1">
        <v>42</v>
      </c>
      <c r="W1221" s="1">
        <v>1</v>
      </c>
      <c r="AG1221" t="str">
        <f t="shared" si="360"/>
        <v>Newport</v>
      </c>
      <c r="AH1221" t="s">
        <v>647</v>
      </c>
      <c r="AI1221">
        <v>2</v>
      </c>
      <c r="AK1221" s="99">
        <v>33</v>
      </c>
      <c r="AL1221" s="97">
        <v>19</v>
      </c>
      <c r="AM1221" s="97">
        <v>50</v>
      </c>
      <c r="AN1221" s="96">
        <v>52580</v>
      </c>
      <c r="AO1221" s="96">
        <f t="shared" si="348"/>
        <v>33019</v>
      </c>
      <c r="AP1221" t="s">
        <v>1274</v>
      </c>
      <c r="AQ1221">
        <f t="shared" si="347"/>
        <v>3352580</v>
      </c>
      <c r="AR1221" t="str">
        <f t="shared" si="354"/>
        <v>$array_town['Newport']=52580;</v>
      </c>
    </row>
    <row r="1222" spans="1:44" hidden="1" outlineLevel="1" x14ac:dyDescent="0.2">
      <c r="A1222" t="s">
        <v>571</v>
      </c>
      <c r="B1222" s="9" t="s">
        <v>889</v>
      </c>
      <c r="C1222" s="1">
        <f t="shared" si="359"/>
        <v>2000</v>
      </c>
      <c r="D1222" s="7">
        <f t="shared" si="351"/>
        <v>2</v>
      </c>
      <c r="E1222" s="7">
        <f t="shared" si="352"/>
        <v>1</v>
      </c>
      <c r="F1222" s="7">
        <f t="shared" si="353"/>
        <v>0</v>
      </c>
      <c r="G1222" s="1">
        <f t="shared" si="349"/>
        <v>437</v>
      </c>
      <c r="H1222" s="2">
        <f t="shared" si="350"/>
        <v>0.2185</v>
      </c>
      <c r="I1222" s="8"/>
      <c r="J1222" s="2">
        <f t="shared" si="355"/>
        <v>0.38150000000000001</v>
      </c>
      <c r="K1222" s="2">
        <f t="shared" si="356"/>
        <v>0.6</v>
      </c>
      <c r="L1222" s="2">
        <f t="shared" si="357"/>
        <v>0</v>
      </c>
      <c r="M1222" s="2">
        <f t="shared" si="358"/>
        <v>1.8500000000000072E-2</v>
      </c>
      <c r="N1222" s="1">
        <v>763</v>
      </c>
      <c r="O1222" s="1">
        <v>1200</v>
      </c>
      <c r="Q1222" s="1">
        <v>37</v>
      </c>
      <c r="W1222" s="1">
        <v>0</v>
      </c>
      <c r="AG1222" t="str">
        <f t="shared" si="360"/>
        <v>Newton</v>
      </c>
      <c r="AH1222" t="s">
        <v>1377</v>
      </c>
      <c r="AI1222">
        <v>1</v>
      </c>
      <c r="AK1222" s="99">
        <v>33</v>
      </c>
      <c r="AL1222" s="97">
        <v>15</v>
      </c>
      <c r="AM1222" s="97">
        <v>120</v>
      </c>
      <c r="AN1222" s="96">
        <v>52900</v>
      </c>
      <c r="AO1222" s="96">
        <f t="shared" si="348"/>
        <v>33015</v>
      </c>
      <c r="AP1222" t="s">
        <v>1274</v>
      </c>
      <c r="AQ1222">
        <f t="shared" si="347"/>
        <v>3352900</v>
      </c>
      <c r="AR1222" t="str">
        <f t="shared" si="354"/>
        <v>$array_town['Newton']=52900;</v>
      </c>
    </row>
    <row r="1223" spans="1:44" hidden="1" outlineLevel="1" x14ac:dyDescent="0.2">
      <c r="A1223" t="s">
        <v>2606</v>
      </c>
      <c r="B1223" s="9" t="s">
        <v>889</v>
      </c>
      <c r="C1223" s="1">
        <f t="shared" si="359"/>
        <v>2630</v>
      </c>
      <c r="D1223" s="7">
        <f t="shared" si="351"/>
        <v>2</v>
      </c>
      <c r="E1223" s="7">
        <f t="shared" si="352"/>
        <v>1</v>
      </c>
      <c r="F1223" s="7">
        <f t="shared" si="353"/>
        <v>0</v>
      </c>
      <c r="G1223" s="1">
        <f t="shared" si="349"/>
        <v>232</v>
      </c>
      <c r="H1223" s="2">
        <f t="shared" si="350"/>
        <v>8.8212927756653986E-2</v>
      </c>
      <c r="I1223" s="8"/>
      <c r="J1223" s="2">
        <f t="shared" si="355"/>
        <v>0.45247148288973382</v>
      </c>
      <c r="K1223" s="2">
        <f t="shared" si="356"/>
        <v>0.54068441064638784</v>
      </c>
      <c r="L1223" s="2">
        <f t="shared" si="357"/>
        <v>0</v>
      </c>
      <c r="M1223" s="2">
        <f t="shared" si="358"/>
        <v>6.8441064638783411E-3</v>
      </c>
      <c r="N1223" s="1">
        <v>1190</v>
      </c>
      <c r="O1223" s="1">
        <v>1422</v>
      </c>
      <c r="Q1223" s="1">
        <v>18</v>
      </c>
      <c r="W1223" s="1">
        <v>0</v>
      </c>
      <c r="AG1223" t="str">
        <f t="shared" si="360"/>
        <v>North Hampton</v>
      </c>
      <c r="AH1223" t="s">
        <v>1377</v>
      </c>
      <c r="AI1223">
        <v>1</v>
      </c>
      <c r="AK1223" s="99">
        <v>33</v>
      </c>
      <c r="AL1223" s="97">
        <v>15</v>
      </c>
      <c r="AM1223" s="97">
        <v>125</v>
      </c>
      <c r="AN1223" s="96">
        <v>54580</v>
      </c>
      <c r="AO1223" s="96">
        <f t="shared" si="348"/>
        <v>33015</v>
      </c>
      <c r="AP1223" t="s">
        <v>1274</v>
      </c>
      <c r="AQ1223">
        <f t="shared" si="347"/>
        <v>3354580</v>
      </c>
      <c r="AR1223" t="str">
        <f t="shared" si="354"/>
        <v>$array_town['North Hampton']=54580;</v>
      </c>
    </row>
    <row r="1224" spans="1:44" hidden="1" outlineLevel="1" x14ac:dyDescent="0.2">
      <c r="A1224" t="s">
        <v>2499</v>
      </c>
      <c r="B1224" s="9" t="s">
        <v>889</v>
      </c>
      <c r="C1224" s="1">
        <f t="shared" si="359"/>
        <v>1717</v>
      </c>
      <c r="D1224" s="7">
        <f t="shared" si="351"/>
        <v>2</v>
      </c>
      <c r="E1224" s="7">
        <f t="shared" si="352"/>
        <v>1</v>
      </c>
      <c r="F1224" s="7">
        <f t="shared" si="353"/>
        <v>0</v>
      </c>
      <c r="G1224" s="1">
        <f t="shared" si="349"/>
        <v>365</v>
      </c>
      <c r="H1224" s="2">
        <f t="shared" si="350"/>
        <v>0.21258008153756552</v>
      </c>
      <c r="I1224" s="8"/>
      <c r="J1224" s="2">
        <f t="shared" si="355"/>
        <v>0.38147932440302856</v>
      </c>
      <c r="K1224" s="2">
        <f t="shared" si="356"/>
        <v>0.59405940594059403</v>
      </c>
      <c r="L1224" s="2">
        <f t="shared" si="357"/>
        <v>0</v>
      </c>
      <c r="M1224" s="2">
        <f t="shared" si="358"/>
        <v>2.4461269656377405E-2</v>
      </c>
      <c r="N1224" s="1">
        <v>655</v>
      </c>
      <c r="O1224" s="1">
        <v>1020</v>
      </c>
      <c r="Q1224" s="1">
        <v>40</v>
      </c>
      <c r="W1224" s="1">
        <v>2</v>
      </c>
      <c r="AG1224" t="str">
        <f t="shared" si="360"/>
        <v>Northfield</v>
      </c>
      <c r="AH1224" t="s">
        <v>363</v>
      </c>
      <c r="AI1224">
        <v>2</v>
      </c>
      <c r="AK1224" s="99">
        <v>33</v>
      </c>
      <c r="AL1224" s="97">
        <v>13</v>
      </c>
      <c r="AM1224" s="97">
        <v>100</v>
      </c>
      <c r="AN1224" s="96">
        <v>54260</v>
      </c>
      <c r="AO1224" s="96">
        <f t="shared" si="348"/>
        <v>33013</v>
      </c>
      <c r="AP1224" t="s">
        <v>1274</v>
      </c>
      <c r="AQ1224">
        <f t="shared" si="347"/>
        <v>3354260</v>
      </c>
      <c r="AR1224" t="str">
        <f t="shared" si="354"/>
        <v>$array_town['Northfield']=54260;</v>
      </c>
    </row>
    <row r="1225" spans="1:44" hidden="1" outlineLevel="1" x14ac:dyDescent="0.2">
      <c r="A1225" t="s">
        <v>1049</v>
      </c>
      <c r="B1225" s="9" t="s">
        <v>889</v>
      </c>
      <c r="C1225" s="1">
        <f t="shared" si="359"/>
        <v>684</v>
      </c>
      <c r="D1225" s="7">
        <f t="shared" si="351"/>
        <v>2</v>
      </c>
      <c r="E1225" s="7">
        <f t="shared" si="352"/>
        <v>1</v>
      </c>
      <c r="F1225" s="7">
        <f t="shared" si="353"/>
        <v>0</v>
      </c>
      <c r="G1225" s="1">
        <f t="shared" si="349"/>
        <v>135</v>
      </c>
      <c r="H1225" s="2">
        <f t="shared" si="350"/>
        <v>0.19736842105263158</v>
      </c>
      <c r="I1225" s="8"/>
      <c r="J1225" s="2">
        <f t="shared" si="355"/>
        <v>0.39473684210526316</v>
      </c>
      <c r="K1225" s="2">
        <f t="shared" si="356"/>
        <v>0.59210526315789469</v>
      </c>
      <c r="L1225" s="2">
        <f t="shared" si="357"/>
        <v>0</v>
      </c>
      <c r="M1225" s="2">
        <f t="shared" si="358"/>
        <v>1.3157894736842146E-2</v>
      </c>
      <c r="N1225" s="1">
        <v>270</v>
      </c>
      <c r="O1225" s="1">
        <v>405</v>
      </c>
      <c r="Q1225" s="1">
        <v>9</v>
      </c>
      <c r="W1225" s="1">
        <v>0</v>
      </c>
      <c r="AG1225" t="str">
        <f t="shared" si="360"/>
        <v>Northumberland</v>
      </c>
      <c r="AH1225" t="s">
        <v>793</v>
      </c>
      <c r="AI1225">
        <v>2</v>
      </c>
      <c r="AK1225" s="99">
        <v>33</v>
      </c>
      <c r="AL1225" s="97">
        <v>7</v>
      </c>
      <c r="AM1225" s="97">
        <v>145</v>
      </c>
      <c r="AN1225" s="96">
        <v>56100</v>
      </c>
      <c r="AO1225" s="96">
        <f t="shared" si="348"/>
        <v>33007</v>
      </c>
      <c r="AP1225" t="s">
        <v>1274</v>
      </c>
      <c r="AQ1225">
        <f t="shared" si="347"/>
        <v>3356100</v>
      </c>
      <c r="AR1225" t="str">
        <f t="shared" si="354"/>
        <v>$array_town['Northumberland']=56100;</v>
      </c>
    </row>
    <row r="1226" spans="1:44" hidden="1" outlineLevel="1" x14ac:dyDescent="0.2">
      <c r="A1226" t="s">
        <v>1949</v>
      </c>
      <c r="B1226" s="9" t="s">
        <v>889</v>
      </c>
      <c r="C1226" s="1">
        <f t="shared" si="359"/>
        <v>2019</v>
      </c>
      <c r="D1226" s="7">
        <f t="shared" si="351"/>
        <v>2</v>
      </c>
      <c r="E1226" s="7">
        <f t="shared" si="352"/>
        <v>1</v>
      </c>
      <c r="F1226" s="7">
        <f t="shared" si="353"/>
        <v>0</v>
      </c>
      <c r="G1226" s="1">
        <f t="shared" si="349"/>
        <v>377</v>
      </c>
      <c r="H1226" s="2">
        <f t="shared" si="350"/>
        <v>0.18672610203070827</v>
      </c>
      <c r="I1226" s="8"/>
      <c r="J1226" s="2">
        <f t="shared" si="355"/>
        <v>0.39871223377909859</v>
      </c>
      <c r="K1226" s="2">
        <f t="shared" si="356"/>
        <v>0.58543833580980686</v>
      </c>
      <c r="L1226" s="2">
        <f t="shared" si="357"/>
        <v>0</v>
      </c>
      <c r="M1226" s="2">
        <f t="shared" si="358"/>
        <v>1.5849430411094545E-2</v>
      </c>
      <c r="N1226" s="1">
        <v>805</v>
      </c>
      <c r="O1226" s="1">
        <v>1182</v>
      </c>
      <c r="Q1226" s="1">
        <v>30</v>
      </c>
      <c r="W1226" s="1">
        <v>2</v>
      </c>
      <c r="AG1226" t="str">
        <f t="shared" si="360"/>
        <v>Northwood</v>
      </c>
      <c r="AH1226" t="s">
        <v>1377</v>
      </c>
      <c r="AI1226">
        <v>2</v>
      </c>
      <c r="AK1226" s="99">
        <v>33</v>
      </c>
      <c r="AL1226" s="97">
        <v>15</v>
      </c>
      <c r="AM1226" s="97">
        <v>130</v>
      </c>
      <c r="AN1226" s="96">
        <v>56820</v>
      </c>
      <c r="AO1226" s="96">
        <f t="shared" si="348"/>
        <v>33015</v>
      </c>
      <c r="AP1226" t="s">
        <v>1274</v>
      </c>
      <c r="AQ1226">
        <f t="shared" si="347"/>
        <v>3356820</v>
      </c>
      <c r="AR1226" t="str">
        <f t="shared" si="354"/>
        <v>$array_town['Northwood']=56820;</v>
      </c>
    </row>
    <row r="1227" spans="1:44" hidden="1" outlineLevel="1" x14ac:dyDescent="0.2">
      <c r="A1227" t="s">
        <v>1950</v>
      </c>
      <c r="B1227" s="9" t="s">
        <v>889</v>
      </c>
      <c r="C1227" s="1">
        <f t="shared" si="359"/>
        <v>2485</v>
      </c>
      <c r="D1227" s="7">
        <f t="shared" si="351"/>
        <v>2</v>
      </c>
      <c r="E1227" s="7">
        <f t="shared" si="352"/>
        <v>1</v>
      </c>
      <c r="F1227" s="7">
        <f t="shared" si="353"/>
        <v>0</v>
      </c>
      <c r="G1227" s="1">
        <f t="shared" si="349"/>
        <v>317</v>
      </c>
      <c r="H1227" s="2">
        <f t="shared" si="350"/>
        <v>0.12756539235412476</v>
      </c>
      <c r="I1227" s="8"/>
      <c r="J1227" s="2">
        <f t="shared" si="355"/>
        <v>0.42897384305835012</v>
      </c>
      <c r="K1227" s="2">
        <f t="shared" si="356"/>
        <v>0.55653923541247485</v>
      </c>
      <c r="L1227" s="2">
        <f t="shared" si="357"/>
        <v>0</v>
      </c>
      <c r="M1227" s="2">
        <f t="shared" si="358"/>
        <v>1.4486921529175079E-2</v>
      </c>
      <c r="N1227" s="1">
        <v>1066</v>
      </c>
      <c r="O1227" s="1">
        <v>1383</v>
      </c>
      <c r="Q1227" s="1">
        <v>36</v>
      </c>
      <c r="W1227" s="1">
        <v>0</v>
      </c>
      <c r="AG1227" t="str">
        <f t="shared" si="360"/>
        <v>Nottingham</v>
      </c>
      <c r="AH1227" t="s">
        <v>1377</v>
      </c>
      <c r="AI1227">
        <v>1</v>
      </c>
      <c r="AK1227" s="99">
        <v>33</v>
      </c>
      <c r="AL1227" s="97">
        <v>15</v>
      </c>
      <c r="AM1227" s="97">
        <v>135</v>
      </c>
      <c r="AN1227" s="96">
        <v>57460</v>
      </c>
      <c r="AO1227" s="96">
        <f t="shared" si="348"/>
        <v>33015</v>
      </c>
      <c r="AP1227" t="s">
        <v>1274</v>
      </c>
      <c r="AQ1227">
        <f t="shared" si="347"/>
        <v>3357460</v>
      </c>
      <c r="AR1227" t="str">
        <f t="shared" si="354"/>
        <v>$array_town['Nottingham']=57460;</v>
      </c>
    </row>
    <row r="1228" spans="1:44" hidden="1" outlineLevel="1" x14ac:dyDescent="0.2">
      <c r="A1228" t="s">
        <v>1082</v>
      </c>
      <c r="B1228" s="9" t="s">
        <v>889</v>
      </c>
      <c r="C1228" s="1">
        <f t="shared" si="359"/>
        <v>142</v>
      </c>
      <c r="D1228" s="7">
        <f t="shared" si="351"/>
        <v>2</v>
      </c>
      <c r="E1228" s="7">
        <f t="shared" si="352"/>
        <v>1</v>
      </c>
      <c r="F1228" s="7">
        <f t="shared" si="353"/>
        <v>0</v>
      </c>
      <c r="G1228" s="1">
        <f t="shared" si="349"/>
        <v>10</v>
      </c>
      <c r="H1228" s="2">
        <f t="shared" si="350"/>
        <v>7.0422535211267609E-2</v>
      </c>
      <c r="I1228" s="8"/>
      <c r="J1228" s="2">
        <f t="shared" si="355"/>
        <v>0.45774647887323944</v>
      </c>
      <c r="K1228" s="2">
        <f t="shared" si="356"/>
        <v>0.528169014084507</v>
      </c>
      <c r="L1228" s="2">
        <f t="shared" si="357"/>
        <v>0</v>
      </c>
      <c r="M1228" s="2">
        <f t="shared" si="358"/>
        <v>1.4084507042253502E-2</v>
      </c>
      <c r="N1228" s="1">
        <v>65</v>
      </c>
      <c r="O1228" s="1">
        <v>75</v>
      </c>
      <c r="Q1228" s="1">
        <v>2</v>
      </c>
      <c r="W1228" s="1">
        <v>0</v>
      </c>
      <c r="AG1228" t="str">
        <f t="shared" si="360"/>
        <v>Orange</v>
      </c>
      <c r="AH1228" t="s">
        <v>794</v>
      </c>
      <c r="AI1228">
        <v>2</v>
      </c>
      <c r="AK1228" s="99">
        <v>33</v>
      </c>
      <c r="AL1228" s="97">
        <v>9</v>
      </c>
      <c r="AM1228" s="97">
        <v>145</v>
      </c>
      <c r="AN1228" s="96">
        <v>58340</v>
      </c>
      <c r="AO1228" s="96">
        <f t="shared" si="348"/>
        <v>33009</v>
      </c>
      <c r="AP1228" t="s">
        <v>1274</v>
      </c>
      <c r="AQ1228">
        <f t="shared" si="347"/>
        <v>3358340</v>
      </c>
      <c r="AR1228" t="str">
        <f t="shared" si="354"/>
        <v>$array_town['Orange']=58340;</v>
      </c>
    </row>
    <row r="1229" spans="1:44" hidden="1" outlineLevel="1" x14ac:dyDescent="0.2">
      <c r="A1229" t="s">
        <v>1951</v>
      </c>
      <c r="B1229" s="9" t="s">
        <v>889</v>
      </c>
      <c r="C1229" s="1">
        <f t="shared" si="359"/>
        <v>596</v>
      </c>
      <c r="D1229" s="7">
        <f t="shared" si="351"/>
        <v>1</v>
      </c>
      <c r="E1229" s="7">
        <f t="shared" si="352"/>
        <v>2</v>
      </c>
      <c r="F1229" s="7">
        <f t="shared" si="353"/>
        <v>0</v>
      </c>
      <c r="G1229" s="1">
        <f t="shared" si="349"/>
        <v>141</v>
      </c>
      <c r="H1229" s="2">
        <f t="shared" si="350"/>
        <v>0.23657718120805368</v>
      </c>
      <c r="I1229" s="8"/>
      <c r="J1229" s="2">
        <f t="shared" si="355"/>
        <v>0.61241610738255037</v>
      </c>
      <c r="K1229" s="2">
        <f t="shared" si="356"/>
        <v>0.37583892617449666</v>
      </c>
      <c r="L1229" s="2">
        <f t="shared" si="357"/>
        <v>0</v>
      </c>
      <c r="M1229" s="2">
        <f t="shared" si="358"/>
        <v>1.1744966442952975E-2</v>
      </c>
      <c r="N1229" s="1">
        <v>365</v>
      </c>
      <c r="O1229" s="1">
        <v>224</v>
      </c>
      <c r="Q1229" s="1">
        <v>4</v>
      </c>
      <c r="W1229" s="1">
        <v>3</v>
      </c>
      <c r="AG1229" t="str">
        <f t="shared" si="360"/>
        <v>Orford</v>
      </c>
      <c r="AH1229" t="s">
        <v>794</v>
      </c>
      <c r="AI1229">
        <v>2</v>
      </c>
      <c r="AK1229" s="99">
        <v>33</v>
      </c>
      <c r="AL1229" s="97">
        <v>9</v>
      </c>
      <c r="AM1229" s="97">
        <v>150</v>
      </c>
      <c r="AN1229" s="96">
        <v>58500</v>
      </c>
      <c r="AO1229" s="96">
        <f t="shared" si="348"/>
        <v>33009</v>
      </c>
      <c r="AP1229" t="s">
        <v>1274</v>
      </c>
      <c r="AQ1229">
        <f t="shared" si="347"/>
        <v>3358500</v>
      </c>
      <c r="AR1229" t="str">
        <f t="shared" si="354"/>
        <v>$array_town['Orford']=58500;</v>
      </c>
    </row>
    <row r="1230" spans="1:44" hidden="1" outlineLevel="1" x14ac:dyDescent="0.2">
      <c r="A1230" t="s">
        <v>1952</v>
      </c>
      <c r="B1230" s="9" t="s">
        <v>889</v>
      </c>
      <c r="C1230" s="1">
        <f t="shared" si="359"/>
        <v>1628</v>
      </c>
      <c r="D1230" s="7">
        <f t="shared" si="351"/>
        <v>2</v>
      </c>
      <c r="E1230" s="7">
        <f t="shared" si="352"/>
        <v>1</v>
      </c>
      <c r="F1230" s="7">
        <f t="shared" si="353"/>
        <v>0</v>
      </c>
      <c r="G1230" s="1">
        <f t="shared" si="349"/>
        <v>507</v>
      </c>
      <c r="H1230" s="2">
        <f t="shared" si="350"/>
        <v>0.31142506142506143</v>
      </c>
      <c r="I1230" s="8"/>
      <c r="J1230" s="2">
        <f t="shared" si="355"/>
        <v>0.33906633906633904</v>
      </c>
      <c r="K1230" s="2">
        <f t="shared" si="356"/>
        <v>0.65049140049140053</v>
      </c>
      <c r="L1230" s="2">
        <f t="shared" si="357"/>
        <v>0</v>
      </c>
      <c r="M1230" s="2">
        <f t="shared" si="358"/>
        <v>1.0442260442260376E-2</v>
      </c>
      <c r="N1230" s="1">
        <v>552</v>
      </c>
      <c r="O1230" s="1">
        <v>1059</v>
      </c>
      <c r="Q1230" s="1">
        <v>17</v>
      </c>
      <c r="W1230" s="1">
        <v>0</v>
      </c>
      <c r="AG1230" t="str">
        <f t="shared" si="360"/>
        <v>Ossipee</v>
      </c>
      <c r="AH1230" t="s">
        <v>378</v>
      </c>
      <c r="AI1230">
        <v>1</v>
      </c>
      <c r="AK1230" s="99">
        <v>33</v>
      </c>
      <c r="AL1230" s="97">
        <v>3</v>
      </c>
      <c r="AM1230" s="97">
        <v>70</v>
      </c>
      <c r="AN1230" s="96">
        <v>58740</v>
      </c>
      <c r="AO1230" s="96">
        <f t="shared" si="348"/>
        <v>33003</v>
      </c>
      <c r="AP1230" t="s">
        <v>1274</v>
      </c>
      <c r="AQ1230">
        <f t="shared" ref="AQ1230:AQ1293" si="361">AK1230*100000+AN1230</f>
        <v>3358740</v>
      </c>
      <c r="AR1230" t="str">
        <f t="shared" si="354"/>
        <v>$array_town['Ossipee']=58740;</v>
      </c>
    </row>
    <row r="1231" spans="1:44" hidden="1" outlineLevel="1" x14ac:dyDescent="0.2">
      <c r="A1231" t="s">
        <v>1117</v>
      </c>
      <c r="B1231" s="9" t="s">
        <v>889</v>
      </c>
      <c r="C1231" s="1">
        <f t="shared" si="359"/>
        <v>5557</v>
      </c>
      <c r="D1231" s="7">
        <f t="shared" si="351"/>
        <v>2</v>
      </c>
      <c r="E1231" s="7">
        <f t="shared" si="352"/>
        <v>1</v>
      </c>
      <c r="F1231" s="7">
        <f t="shared" si="353"/>
        <v>0</v>
      </c>
      <c r="G1231" s="1">
        <f t="shared" si="349"/>
        <v>1666</v>
      </c>
      <c r="H1231" s="2">
        <f t="shared" si="350"/>
        <v>0.2998020514666187</v>
      </c>
      <c r="I1231" s="8"/>
      <c r="J1231" s="2">
        <f t="shared" si="355"/>
        <v>0.34137124347669606</v>
      </c>
      <c r="K1231" s="2">
        <f t="shared" si="356"/>
        <v>0.64117329494331476</v>
      </c>
      <c r="L1231" s="2">
        <f t="shared" si="357"/>
        <v>0</v>
      </c>
      <c r="M1231" s="2">
        <f t="shared" si="358"/>
        <v>1.7455461579989229E-2</v>
      </c>
      <c r="N1231" s="1">
        <v>1897</v>
      </c>
      <c r="O1231" s="1">
        <v>3563</v>
      </c>
      <c r="Q1231" s="1">
        <v>96</v>
      </c>
      <c r="W1231" s="1">
        <v>1</v>
      </c>
      <c r="AG1231" t="str">
        <f t="shared" si="360"/>
        <v>Pelham</v>
      </c>
      <c r="AH1231" t="s">
        <v>2341</v>
      </c>
      <c r="AI1231">
        <v>2</v>
      </c>
      <c r="AK1231" s="99">
        <v>33</v>
      </c>
      <c r="AL1231" s="97">
        <v>11</v>
      </c>
      <c r="AM1231" s="97">
        <v>125</v>
      </c>
      <c r="AN1231" s="96">
        <v>59940</v>
      </c>
      <c r="AO1231" s="96">
        <f t="shared" ref="AO1231:AO1294" si="362">1000*AK1231+AL1231</f>
        <v>33011</v>
      </c>
      <c r="AP1231" t="s">
        <v>1274</v>
      </c>
      <c r="AQ1231">
        <f t="shared" si="361"/>
        <v>3359940</v>
      </c>
      <c r="AR1231" t="str">
        <f t="shared" si="354"/>
        <v>$array_town['Pelham']=59940;</v>
      </c>
    </row>
    <row r="1232" spans="1:44" hidden="1" outlineLevel="1" x14ac:dyDescent="0.2">
      <c r="A1232" t="s">
        <v>1118</v>
      </c>
      <c r="B1232" s="9" t="s">
        <v>889</v>
      </c>
      <c r="C1232" s="1">
        <f t="shared" si="359"/>
        <v>2922</v>
      </c>
      <c r="D1232" s="7">
        <f t="shared" si="351"/>
        <v>2</v>
      </c>
      <c r="E1232" s="7">
        <f t="shared" si="352"/>
        <v>1</v>
      </c>
      <c r="F1232" s="7">
        <f t="shared" si="353"/>
        <v>0</v>
      </c>
      <c r="G1232" s="1">
        <f t="shared" si="349"/>
        <v>278</v>
      </c>
      <c r="H1232" s="2">
        <f t="shared" si="350"/>
        <v>9.5140314852840524E-2</v>
      </c>
      <c r="I1232" s="8"/>
      <c r="J1232" s="2">
        <f t="shared" si="355"/>
        <v>0.4462696783025325</v>
      </c>
      <c r="K1232" s="2">
        <f t="shared" si="356"/>
        <v>0.54140999315537308</v>
      </c>
      <c r="L1232" s="2">
        <f t="shared" si="357"/>
        <v>0</v>
      </c>
      <c r="M1232" s="2">
        <f t="shared" si="358"/>
        <v>1.2320328542094416E-2</v>
      </c>
      <c r="N1232" s="1">
        <v>1304</v>
      </c>
      <c r="O1232" s="1">
        <v>1582</v>
      </c>
      <c r="Q1232" s="1">
        <v>35</v>
      </c>
      <c r="W1232" s="1">
        <v>1</v>
      </c>
      <c r="AG1232" t="str">
        <f t="shared" si="360"/>
        <v>Pembroke</v>
      </c>
      <c r="AH1232" t="s">
        <v>363</v>
      </c>
      <c r="AI1232">
        <v>2</v>
      </c>
      <c r="AK1232" s="99">
        <v>33</v>
      </c>
      <c r="AL1232" s="97">
        <v>13</v>
      </c>
      <c r="AM1232" s="97">
        <v>105</v>
      </c>
      <c r="AN1232" s="96">
        <v>60020</v>
      </c>
      <c r="AO1232" s="96">
        <f t="shared" si="362"/>
        <v>33013</v>
      </c>
      <c r="AP1232" t="s">
        <v>1274</v>
      </c>
      <c r="AQ1232">
        <f t="shared" si="361"/>
        <v>3360020</v>
      </c>
      <c r="AR1232" t="str">
        <f t="shared" si="354"/>
        <v>$array_town['Pembroke']=60020;</v>
      </c>
    </row>
    <row r="1233" spans="1:44" hidden="1" outlineLevel="1" x14ac:dyDescent="0.2">
      <c r="A1233" t="s">
        <v>977</v>
      </c>
      <c r="B1233" s="9" t="s">
        <v>889</v>
      </c>
      <c r="C1233" s="1">
        <f t="shared" si="359"/>
        <v>3390</v>
      </c>
      <c r="D1233" s="7">
        <f t="shared" si="351"/>
        <v>1</v>
      </c>
      <c r="E1233" s="7">
        <f t="shared" si="352"/>
        <v>2</v>
      </c>
      <c r="F1233" s="7">
        <f t="shared" si="353"/>
        <v>0</v>
      </c>
      <c r="G1233" s="1">
        <f t="shared" si="349"/>
        <v>999</v>
      </c>
      <c r="H1233" s="2">
        <f t="shared" si="350"/>
        <v>0.29469026548672567</v>
      </c>
      <c r="I1233" s="8"/>
      <c r="J1233" s="2">
        <f t="shared" si="355"/>
        <v>0.63923303834808265</v>
      </c>
      <c r="K1233" s="2">
        <f t="shared" si="356"/>
        <v>0.34454277286135693</v>
      </c>
      <c r="L1233" s="2">
        <f t="shared" si="357"/>
        <v>0</v>
      </c>
      <c r="M1233" s="2">
        <f t="shared" si="358"/>
        <v>1.6224188790560423E-2</v>
      </c>
      <c r="N1233" s="1">
        <v>2167</v>
      </c>
      <c r="O1233" s="1">
        <v>1168</v>
      </c>
      <c r="Q1233" s="1">
        <v>54</v>
      </c>
      <c r="W1233" s="1">
        <v>1</v>
      </c>
      <c r="AG1233" t="str">
        <f t="shared" si="360"/>
        <v>Peterborough</v>
      </c>
      <c r="AH1233" t="s">
        <v>2341</v>
      </c>
      <c r="AI1233">
        <v>2</v>
      </c>
      <c r="AK1233" s="99">
        <v>33</v>
      </c>
      <c r="AL1233" s="97">
        <v>11</v>
      </c>
      <c r="AM1233" s="97">
        <v>130</v>
      </c>
      <c r="AN1233" s="96">
        <v>60580</v>
      </c>
      <c r="AO1233" s="96">
        <f t="shared" si="362"/>
        <v>33011</v>
      </c>
      <c r="AP1233" t="s">
        <v>1274</v>
      </c>
      <c r="AQ1233">
        <f t="shared" si="361"/>
        <v>3360580</v>
      </c>
      <c r="AR1233" t="str">
        <f t="shared" si="354"/>
        <v>$array_town['Peterborough']=60580;</v>
      </c>
    </row>
    <row r="1234" spans="1:44" hidden="1" outlineLevel="1" x14ac:dyDescent="0.2">
      <c r="A1234" t="s">
        <v>978</v>
      </c>
      <c r="B1234" s="9" t="s">
        <v>889</v>
      </c>
      <c r="C1234" s="1">
        <f t="shared" si="359"/>
        <v>340</v>
      </c>
      <c r="D1234" s="7">
        <f t="shared" si="351"/>
        <v>2</v>
      </c>
      <c r="E1234" s="7">
        <f t="shared" si="352"/>
        <v>1</v>
      </c>
      <c r="F1234" s="7">
        <f t="shared" si="353"/>
        <v>0</v>
      </c>
      <c r="G1234" s="1">
        <f t="shared" si="349"/>
        <v>6</v>
      </c>
      <c r="H1234" s="2">
        <f t="shared" si="350"/>
        <v>1.7647058823529412E-2</v>
      </c>
      <c r="I1234" s="8"/>
      <c r="J1234" s="2">
        <f t="shared" si="355"/>
        <v>0.48529411764705882</v>
      </c>
      <c r="K1234" s="2">
        <f t="shared" si="356"/>
        <v>0.50294117647058822</v>
      </c>
      <c r="L1234" s="2">
        <f t="shared" si="357"/>
        <v>0</v>
      </c>
      <c r="M1234" s="2">
        <f t="shared" si="358"/>
        <v>1.1764705882352899E-2</v>
      </c>
      <c r="N1234" s="1">
        <v>165</v>
      </c>
      <c r="O1234" s="1">
        <v>171</v>
      </c>
      <c r="Q1234" s="1">
        <v>4</v>
      </c>
      <c r="W1234" s="1">
        <v>0</v>
      </c>
      <c r="AG1234" t="str">
        <f t="shared" si="360"/>
        <v>Piermont</v>
      </c>
      <c r="AH1234" t="s">
        <v>794</v>
      </c>
      <c r="AI1234">
        <v>2</v>
      </c>
      <c r="AK1234" s="99">
        <v>33</v>
      </c>
      <c r="AL1234" s="97">
        <v>9</v>
      </c>
      <c r="AM1234" s="97">
        <v>155</v>
      </c>
      <c r="AN1234" s="96">
        <v>61060</v>
      </c>
      <c r="AO1234" s="96">
        <f t="shared" si="362"/>
        <v>33009</v>
      </c>
      <c r="AP1234" t="s">
        <v>1274</v>
      </c>
      <c r="AQ1234">
        <f t="shared" si="361"/>
        <v>3361060</v>
      </c>
      <c r="AR1234" t="str">
        <f t="shared" si="354"/>
        <v>$array_town['Piermont']=61060;</v>
      </c>
    </row>
    <row r="1235" spans="1:44" hidden="1" outlineLevel="1" x14ac:dyDescent="0.2">
      <c r="A1235" t="s">
        <v>973</v>
      </c>
      <c r="B1235" s="9" t="s">
        <v>889</v>
      </c>
      <c r="C1235" s="1">
        <f t="shared" si="359"/>
        <v>1</v>
      </c>
      <c r="D1235" s="7">
        <f t="shared" si="351"/>
        <v>1</v>
      </c>
      <c r="E1235" s="7">
        <f t="shared" si="352"/>
        <v>2</v>
      </c>
      <c r="F1235" s="7">
        <f t="shared" si="353"/>
        <v>0</v>
      </c>
      <c r="G1235" s="1">
        <f t="shared" si="349"/>
        <v>1</v>
      </c>
      <c r="H1235" s="2">
        <f t="shared" si="350"/>
        <v>1</v>
      </c>
      <c r="I1235" s="8"/>
      <c r="J1235" s="2">
        <f t="shared" si="355"/>
        <v>1</v>
      </c>
      <c r="K1235" s="2">
        <f t="shared" si="356"/>
        <v>0</v>
      </c>
      <c r="L1235" s="2">
        <f t="shared" si="357"/>
        <v>0</v>
      </c>
      <c r="M1235" s="2">
        <f t="shared" si="358"/>
        <v>0</v>
      </c>
      <c r="N1235" s="1">
        <v>1</v>
      </c>
      <c r="O1235" s="1">
        <v>0</v>
      </c>
      <c r="Q1235" s="1">
        <v>0</v>
      </c>
      <c r="W1235" s="1">
        <v>0</v>
      </c>
      <c r="AG1235" t="str">
        <f t="shared" si="360"/>
        <v>Pinkham's Grant</v>
      </c>
      <c r="AH1235" t="s">
        <v>793</v>
      </c>
      <c r="AI1235">
        <v>2</v>
      </c>
      <c r="AK1235" s="99">
        <v>33</v>
      </c>
      <c r="AL1235" s="97">
        <v>7</v>
      </c>
      <c r="AM1235" s="97">
        <v>155</v>
      </c>
      <c r="AN1235" s="96">
        <v>61620</v>
      </c>
      <c r="AO1235" s="96">
        <f t="shared" si="362"/>
        <v>33007</v>
      </c>
      <c r="AP1235" t="s">
        <v>1479</v>
      </c>
      <c r="AQ1235">
        <f t="shared" si="361"/>
        <v>3361620</v>
      </c>
      <c r="AR1235" t="str">
        <f t="shared" si="354"/>
        <v>$array_town['Pinkham's Grant']=61620;</v>
      </c>
    </row>
    <row r="1236" spans="1:44" hidden="1" outlineLevel="1" x14ac:dyDescent="0.2">
      <c r="A1236" t="s">
        <v>1023</v>
      </c>
      <c r="B1236" s="9" t="s">
        <v>889</v>
      </c>
      <c r="C1236" s="1">
        <f t="shared" si="359"/>
        <v>383</v>
      </c>
      <c r="D1236" s="7">
        <f t="shared" si="351"/>
        <v>2</v>
      </c>
      <c r="E1236" s="7">
        <f t="shared" si="352"/>
        <v>1</v>
      </c>
      <c r="F1236" s="7">
        <f t="shared" si="353"/>
        <v>0</v>
      </c>
      <c r="G1236" s="1">
        <f t="shared" si="349"/>
        <v>233</v>
      </c>
      <c r="H1236" s="2">
        <f t="shared" si="350"/>
        <v>0.60835509138381205</v>
      </c>
      <c r="I1236" s="8"/>
      <c r="J1236" s="2">
        <f t="shared" si="355"/>
        <v>0.1906005221932115</v>
      </c>
      <c r="K1236" s="2">
        <f t="shared" si="356"/>
        <v>0.79895561357702349</v>
      </c>
      <c r="L1236" s="2">
        <f t="shared" si="357"/>
        <v>0</v>
      </c>
      <c r="M1236" s="2">
        <f t="shared" si="358"/>
        <v>1.0443864229765065E-2</v>
      </c>
      <c r="N1236" s="1">
        <v>73</v>
      </c>
      <c r="O1236" s="1">
        <v>306</v>
      </c>
      <c r="Q1236" s="1">
        <v>4</v>
      </c>
      <c r="W1236" s="1">
        <v>0</v>
      </c>
      <c r="AG1236" t="str">
        <f t="shared" si="360"/>
        <v>Pittsburg</v>
      </c>
      <c r="AH1236" t="s">
        <v>793</v>
      </c>
      <c r="AI1236">
        <v>2</v>
      </c>
      <c r="AK1236" s="99">
        <v>33</v>
      </c>
      <c r="AL1236" s="97">
        <v>7</v>
      </c>
      <c r="AM1236" s="97">
        <v>160</v>
      </c>
      <c r="AN1236" s="96">
        <v>61780</v>
      </c>
      <c r="AO1236" s="96">
        <f t="shared" si="362"/>
        <v>33007</v>
      </c>
      <c r="AP1236" t="s">
        <v>1274</v>
      </c>
      <c r="AQ1236">
        <f t="shared" si="361"/>
        <v>3361780</v>
      </c>
      <c r="AR1236" t="str">
        <f t="shared" si="354"/>
        <v>$array_town['Pittsburg']=61780;</v>
      </c>
    </row>
    <row r="1237" spans="1:44" hidden="1" outlineLevel="1" x14ac:dyDescent="0.2">
      <c r="A1237" t="s">
        <v>2551</v>
      </c>
      <c r="B1237" s="9" t="s">
        <v>889</v>
      </c>
      <c r="C1237" s="1">
        <f t="shared" si="359"/>
        <v>1412</v>
      </c>
      <c r="D1237" s="7">
        <f t="shared" si="351"/>
        <v>2</v>
      </c>
      <c r="E1237" s="7">
        <f t="shared" si="352"/>
        <v>1</v>
      </c>
      <c r="F1237" s="7">
        <f t="shared" si="353"/>
        <v>0</v>
      </c>
      <c r="G1237" s="1">
        <f t="shared" ref="G1237:G1296" si="363">MAX(N1237:P1237)-LARGE(N1237:P1237,2)</f>
        <v>408</v>
      </c>
      <c r="H1237" s="2">
        <f t="shared" ref="H1237:H1296" si="364">G1237/C1237</f>
        <v>0.28895184135977336</v>
      </c>
      <c r="I1237" s="8"/>
      <c r="J1237" s="2">
        <f t="shared" si="355"/>
        <v>0.33994334277620397</v>
      </c>
      <c r="K1237" s="2">
        <f t="shared" si="356"/>
        <v>0.62889518413597734</v>
      </c>
      <c r="L1237" s="2">
        <f t="shared" si="357"/>
        <v>0</v>
      </c>
      <c r="M1237" s="2">
        <f t="shared" si="358"/>
        <v>3.1161473087818692E-2</v>
      </c>
      <c r="N1237" s="1">
        <v>480</v>
      </c>
      <c r="O1237" s="1">
        <v>888</v>
      </c>
      <c r="Q1237" s="1">
        <v>43</v>
      </c>
      <c r="W1237" s="1">
        <v>1</v>
      </c>
      <c r="AG1237" t="str">
        <f t="shared" si="360"/>
        <v>Pittsfield</v>
      </c>
      <c r="AH1237" t="s">
        <v>363</v>
      </c>
      <c r="AI1237">
        <v>2</v>
      </c>
      <c r="AK1237" s="99">
        <v>33</v>
      </c>
      <c r="AL1237" s="97">
        <v>13</v>
      </c>
      <c r="AM1237" s="97">
        <v>110</v>
      </c>
      <c r="AN1237" s="96">
        <v>61940</v>
      </c>
      <c r="AO1237" s="96">
        <f t="shared" si="362"/>
        <v>33013</v>
      </c>
      <c r="AP1237" t="s">
        <v>1274</v>
      </c>
      <c r="AQ1237">
        <f t="shared" si="361"/>
        <v>3361940</v>
      </c>
      <c r="AR1237" t="str">
        <f t="shared" si="354"/>
        <v>$array_town['Pittsfield']=61940;</v>
      </c>
    </row>
    <row r="1238" spans="1:44" hidden="1" outlineLevel="1" x14ac:dyDescent="0.2">
      <c r="A1238" t="s">
        <v>1864</v>
      </c>
      <c r="B1238" s="9" t="s">
        <v>889</v>
      </c>
      <c r="C1238" s="1">
        <f t="shared" si="359"/>
        <v>1274</v>
      </c>
      <c r="D1238" s="7">
        <f t="shared" si="351"/>
        <v>1</v>
      </c>
      <c r="E1238" s="7">
        <f t="shared" si="352"/>
        <v>2</v>
      </c>
      <c r="F1238" s="7">
        <f t="shared" si="353"/>
        <v>0</v>
      </c>
      <c r="G1238" s="1">
        <f t="shared" si="363"/>
        <v>299</v>
      </c>
      <c r="H1238" s="2">
        <f t="shared" si="364"/>
        <v>0.23469387755102042</v>
      </c>
      <c r="I1238" s="8"/>
      <c r="J1238" s="2">
        <f t="shared" si="355"/>
        <v>0.60989010989010994</v>
      </c>
      <c r="K1238" s="2">
        <f t="shared" si="356"/>
        <v>0.3751962323390895</v>
      </c>
      <c r="L1238" s="2">
        <f t="shared" si="357"/>
        <v>0</v>
      </c>
      <c r="M1238" s="2">
        <f t="shared" si="358"/>
        <v>1.4913657770800559E-2</v>
      </c>
      <c r="N1238" s="1">
        <v>777</v>
      </c>
      <c r="O1238" s="1">
        <v>478</v>
      </c>
      <c r="Q1238" s="1">
        <v>18</v>
      </c>
      <c r="W1238" s="1">
        <v>1</v>
      </c>
      <c r="AG1238" t="str">
        <f t="shared" si="360"/>
        <v>Plainfield</v>
      </c>
      <c r="AH1238" t="s">
        <v>647</v>
      </c>
      <c r="AI1238">
        <v>2</v>
      </c>
      <c r="AK1238" s="99">
        <v>33</v>
      </c>
      <c r="AL1238" s="97">
        <v>19</v>
      </c>
      <c r="AM1238" s="97">
        <v>55</v>
      </c>
      <c r="AN1238" s="96">
        <v>62340</v>
      </c>
      <c r="AO1238" s="96">
        <f t="shared" si="362"/>
        <v>33019</v>
      </c>
      <c r="AP1238" t="s">
        <v>1274</v>
      </c>
      <c r="AQ1238">
        <f t="shared" si="361"/>
        <v>3362340</v>
      </c>
      <c r="AR1238" t="str">
        <f t="shared" si="354"/>
        <v>$array_town['Plainfield']=62340;</v>
      </c>
    </row>
    <row r="1239" spans="1:44" hidden="1" outlineLevel="1" x14ac:dyDescent="0.2">
      <c r="A1239" t="s">
        <v>1344</v>
      </c>
      <c r="B1239" s="9" t="s">
        <v>889</v>
      </c>
      <c r="C1239" s="1">
        <f t="shared" si="359"/>
        <v>3097</v>
      </c>
      <c r="D1239" s="7">
        <f t="shared" si="351"/>
        <v>2</v>
      </c>
      <c r="E1239" s="7">
        <f t="shared" si="352"/>
        <v>1</v>
      </c>
      <c r="F1239" s="7">
        <f t="shared" si="353"/>
        <v>0</v>
      </c>
      <c r="G1239" s="1">
        <f t="shared" si="363"/>
        <v>701</v>
      </c>
      <c r="H1239" s="2">
        <f t="shared" si="364"/>
        <v>0.22634807878592186</v>
      </c>
      <c r="I1239" s="8"/>
      <c r="J1239" s="2">
        <f t="shared" si="355"/>
        <v>0.37810784630287375</v>
      </c>
      <c r="K1239" s="2">
        <f t="shared" si="356"/>
        <v>0.60445592508879564</v>
      </c>
      <c r="L1239" s="2">
        <f t="shared" si="357"/>
        <v>0</v>
      </c>
      <c r="M1239" s="2">
        <f t="shared" si="358"/>
        <v>1.7436228608330606E-2</v>
      </c>
      <c r="N1239" s="1">
        <v>1171</v>
      </c>
      <c r="O1239" s="1">
        <v>1872</v>
      </c>
      <c r="Q1239" s="1">
        <v>53</v>
      </c>
      <c r="W1239" s="1">
        <v>1</v>
      </c>
      <c r="AG1239" t="str">
        <f t="shared" si="360"/>
        <v>Plaistow</v>
      </c>
      <c r="AH1239" t="s">
        <v>1377</v>
      </c>
      <c r="AI1239">
        <v>1</v>
      </c>
      <c r="AK1239" s="99">
        <v>33</v>
      </c>
      <c r="AL1239" s="97">
        <v>15</v>
      </c>
      <c r="AM1239" s="97">
        <v>140</v>
      </c>
      <c r="AN1239" s="96">
        <v>62500</v>
      </c>
      <c r="AO1239" s="96">
        <f t="shared" si="362"/>
        <v>33015</v>
      </c>
      <c r="AP1239" t="s">
        <v>1274</v>
      </c>
      <c r="AQ1239">
        <f t="shared" si="361"/>
        <v>3362500</v>
      </c>
      <c r="AR1239" t="str">
        <f t="shared" si="354"/>
        <v>$array_town['Plaistow']=62500;</v>
      </c>
    </row>
    <row r="1240" spans="1:44" hidden="1" outlineLevel="1" x14ac:dyDescent="0.2">
      <c r="A1240" t="s">
        <v>837</v>
      </c>
      <c r="B1240" s="9" t="s">
        <v>889</v>
      </c>
      <c r="C1240" s="1">
        <f t="shared" si="359"/>
        <v>2573</v>
      </c>
      <c r="D1240" s="7">
        <f t="shared" si="351"/>
        <v>1</v>
      </c>
      <c r="E1240" s="7">
        <f t="shared" si="352"/>
        <v>2</v>
      </c>
      <c r="F1240" s="7">
        <f t="shared" si="353"/>
        <v>0</v>
      </c>
      <c r="G1240" s="1">
        <f t="shared" si="363"/>
        <v>843</v>
      </c>
      <c r="H1240" s="2">
        <f t="shared" si="364"/>
        <v>0.3276331130975515</v>
      </c>
      <c r="I1240" s="8"/>
      <c r="J1240" s="2">
        <f t="shared" si="355"/>
        <v>0.64982510687912942</v>
      </c>
      <c r="K1240" s="2">
        <f t="shared" si="356"/>
        <v>0.32219199378157792</v>
      </c>
      <c r="L1240" s="2">
        <f t="shared" si="357"/>
        <v>0</v>
      </c>
      <c r="M1240" s="2">
        <f t="shared" si="358"/>
        <v>2.7982899339292655E-2</v>
      </c>
      <c r="N1240" s="1">
        <v>1672</v>
      </c>
      <c r="O1240" s="1">
        <v>829</v>
      </c>
      <c r="Q1240" s="1">
        <v>70</v>
      </c>
      <c r="W1240" s="1">
        <v>2</v>
      </c>
      <c r="AG1240" t="str">
        <f t="shared" si="360"/>
        <v>Plymouth</v>
      </c>
      <c r="AH1240" t="s">
        <v>794</v>
      </c>
      <c r="AI1240">
        <v>2</v>
      </c>
      <c r="AK1240" s="99">
        <v>33</v>
      </c>
      <c r="AL1240" s="97">
        <v>9</v>
      </c>
      <c r="AM1240" s="97">
        <v>160</v>
      </c>
      <c r="AN1240" s="96">
        <v>62660</v>
      </c>
      <c r="AO1240" s="96">
        <f t="shared" si="362"/>
        <v>33009</v>
      </c>
      <c r="AP1240" t="s">
        <v>1274</v>
      </c>
      <c r="AQ1240">
        <f t="shared" si="361"/>
        <v>3362660</v>
      </c>
      <c r="AR1240" t="str">
        <f t="shared" si="354"/>
        <v>$array_town['Plymouth']=62660;</v>
      </c>
    </row>
    <row r="1241" spans="1:44" hidden="1" outlineLevel="1" x14ac:dyDescent="0.2">
      <c r="A1241" t="s">
        <v>1164</v>
      </c>
      <c r="B1241" s="9" t="s">
        <v>889</v>
      </c>
      <c r="C1241" s="1">
        <f t="shared" si="359"/>
        <v>11209</v>
      </c>
      <c r="D1241" s="7">
        <f t="shared" si="351"/>
        <v>1</v>
      </c>
      <c r="E1241" s="7">
        <f t="shared" si="352"/>
        <v>2</v>
      </c>
      <c r="F1241" s="7">
        <f t="shared" si="353"/>
        <v>0</v>
      </c>
      <c r="G1241" s="1">
        <f t="shared" si="363"/>
        <v>3362</v>
      </c>
      <c r="H1241" s="2">
        <f t="shared" si="364"/>
        <v>0.29993755018288876</v>
      </c>
      <c r="I1241" s="8"/>
      <c r="J1241" s="2">
        <f t="shared" si="355"/>
        <v>0.64466054063698819</v>
      </c>
      <c r="K1241" s="2">
        <f t="shared" si="356"/>
        <v>0.34472299045409938</v>
      </c>
      <c r="L1241" s="2">
        <f t="shared" si="357"/>
        <v>0</v>
      </c>
      <c r="M1241" s="2">
        <f t="shared" si="358"/>
        <v>1.0616468908912435E-2</v>
      </c>
      <c r="N1241" s="1">
        <v>7226</v>
      </c>
      <c r="O1241" s="1">
        <v>3864</v>
      </c>
      <c r="Q1241" s="1">
        <v>113</v>
      </c>
      <c r="W1241" s="1">
        <v>6</v>
      </c>
      <c r="AG1241" t="str">
        <f t="shared" si="360"/>
        <v>Portsmouth</v>
      </c>
      <c r="AH1241" t="s">
        <v>1377</v>
      </c>
      <c r="AI1241">
        <v>1</v>
      </c>
      <c r="AK1241" s="99">
        <v>33</v>
      </c>
      <c r="AL1241" s="97">
        <v>15</v>
      </c>
      <c r="AM1241" s="97">
        <v>145</v>
      </c>
      <c r="AN1241" s="96">
        <v>62900</v>
      </c>
      <c r="AO1241" s="96">
        <f t="shared" si="362"/>
        <v>33015</v>
      </c>
      <c r="AP1241" t="s">
        <v>931</v>
      </c>
      <c r="AQ1241">
        <f t="shared" si="361"/>
        <v>3362900</v>
      </c>
      <c r="AR1241" t="str">
        <f t="shared" si="354"/>
        <v>$array_town['Portsmouth']=62900;</v>
      </c>
    </row>
    <row r="1242" spans="1:44" hidden="1" outlineLevel="1" x14ac:dyDescent="0.2">
      <c r="A1242" t="s">
        <v>1677</v>
      </c>
      <c r="B1242" s="9" t="s">
        <v>889</v>
      </c>
      <c r="C1242" s="1">
        <f t="shared" si="359"/>
        <v>218</v>
      </c>
      <c r="D1242" s="7">
        <f t="shared" si="351"/>
        <v>1</v>
      </c>
      <c r="E1242" s="7">
        <f t="shared" si="352"/>
        <v>2</v>
      </c>
      <c r="F1242" s="7">
        <f t="shared" si="353"/>
        <v>0</v>
      </c>
      <c r="G1242" s="1">
        <f t="shared" si="363"/>
        <v>72</v>
      </c>
      <c r="H1242" s="2">
        <f t="shared" si="364"/>
        <v>0.33027522935779818</v>
      </c>
      <c r="I1242" s="8"/>
      <c r="J1242" s="2">
        <f t="shared" si="355"/>
        <v>0.66055045871559637</v>
      </c>
      <c r="K1242" s="2">
        <f t="shared" si="356"/>
        <v>0.33027522935779818</v>
      </c>
      <c r="L1242" s="2">
        <f t="shared" si="357"/>
        <v>0</v>
      </c>
      <c r="M1242" s="2">
        <f t="shared" si="358"/>
        <v>9.1743119266054496E-3</v>
      </c>
      <c r="N1242" s="1">
        <v>144</v>
      </c>
      <c r="O1242" s="1">
        <v>72</v>
      </c>
      <c r="Q1242" s="1">
        <v>2</v>
      </c>
      <c r="W1242" s="1">
        <v>0</v>
      </c>
      <c r="AG1242" t="str">
        <f t="shared" si="360"/>
        <v>Randolph</v>
      </c>
      <c r="AH1242" t="s">
        <v>793</v>
      </c>
      <c r="AI1242">
        <v>2</v>
      </c>
      <c r="AK1242" s="99">
        <v>33</v>
      </c>
      <c r="AL1242" s="97">
        <v>7</v>
      </c>
      <c r="AM1242" s="97">
        <v>165</v>
      </c>
      <c r="AN1242" s="96">
        <v>63860</v>
      </c>
      <c r="AO1242" s="96">
        <f t="shared" si="362"/>
        <v>33007</v>
      </c>
      <c r="AP1242" t="s">
        <v>1274</v>
      </c>
      <c r="AQ1242">
        <f t="shared" si="361"/>
        <v>3363860</v>
      </c>
      <c r="AR1242" t="str">
        <f t="shared" si="354"/>
        <v>$array_town['Randolph']=63860;</v>
      </c>
    </row>
    <row r="1243" spans="1:44" hidden="1" outlineLevel="1" x14ac:dyDescent="0.2">
      <c r="A1243" t="s">
        <v>1068</v>
      </c>
      <c r="B1243" s="9" t="s">
        <v>889</v>
      </c>
      <c r="C1243" s="1">
        <f t="shared" si="359"/>
        <v>3890</v>
      </c>
      <c r="D1243" s="7">
        <f t="shared" si="351"/>
        <v>2</v>
      </c>
      <c r="E1243" s="7">
        <f t="shared" si="352"/>
        <v>1</v>
      </c>
      <c r="F1243" s="7">
        <f t="shared" si="353"/>
        <v>0</v>
      </c>
      <c r="G1243" s="1">
        <f t="shared" si="363"/>
        <v>1196</v>
      </c>
      <c r="H1243" s="2">
        <f t="shared" si="364"/>
        <v>0.30745501285347043</v>
      </c>
      <c r="I1243" s="8"/>
      <c r="J1243" s="2">
        <f t="shared" si="355"/>
        <v>0.33881748071979434</v>
      </c>
      <c r="K1243" s="2">
        <f t="shared" si="356"/>
        <v>0.64627249357326477</v>
      </c>
      <c r="L1243" s="2">
        <f t="shared" si="357"/>
        <v>0</v>
      </c>
      <c r="M1243" s="2">
        <f t="shared" si="358"/>
        <v>1.4910025706940888E-2</v>
      </c>
      <c r="N1243" s="1">
        <v>1318</v>
      </c>
      <c r="O1243" s="1">
        <v>2514</v>
      </c>
      <c r="Q1243" s="1">
        <v>56</v>
      </c>
      <c r="W1243" s="1">
        <v>2</v>
      </c>
      <c r="AG1243" t="str">
        <f t="shared" si="360"/>
        <v>Raymond</v>
      </c>
      <c r="AH1243" t="s">
        <v>1377</v>
      </c>
      <c r="AI1243">
        <v>1</v>
      </c>
      <c r="AK1243" s="99">
        <v>33</v>
      </c>
      <c r="AL1243" s="97">
        <v>15</v>
      </c>
      <c r="AM1243" s="97">
        <v>150</v>
      </c>
      <c r="AN1243" s="96">
        <v>64020</v>
      </c>
      <c r="AO1243" s="96">
        <f t="shared" si="362"/>
        <v>33015</v>
      </c>
      <c r="AP1243" t="s">
        <v>1274</v>
      </c>
      <c r="AQ1243">
        <f t="shared" si="361"/>
        <v>3364020</v>
      </c>
      <c r="AR1243" t="str">
        <f t="shared" si="354"/>
        <v>$array_town['Raymond']=64020;</v>
      </c>
    </row>
    <row r="1244" spans="1:44" hidden="1" outlineLevel="1" x14ac:dyDescent="0.2">
      <c r="A1244" t="s">
        <v>1482</v>
      </c>
      <c r="B1244" s="9" t="s">
        <v>889</v>
      </c>
      <c r="C1244" s="1">
        <f t="shared" si="359"/>
        <v>523</v>
      </c>
      <c r="D1244" s="7">
        <f t="shared" si="351"/>
        <v>2</v>
      </c>
      <c r="E1244" s="7">
        <f t="shared" si="352"/>
        <v>1</v>
      </c>
      <c r="F1244" s="7">
        <f t="shared" si="353"/>
        <v>0</v>
      </c>
      <c r="G1244" s="1">
        <f t="shared" si="363"/>
        <v>76</v>
      </c>
      <c r="H1244" s="2">
        <f t="shared" si="364"/>
        <v>0.14531548757170173</v>
      </c>
      <c r="I1244" s="8"/>
      <c r="J1244" s="2">
        <f t="shared" si="355"/>
        <v>0.41491395793499042</v>
      </c>
      <c r="K1244" s="2">
        <f t="shared" si="356"/>
        <v>0.56022944550669218</v>
      </c>
      <c r="L1244" s="2">
        <f t="shared" si="357"/>
        <v>0</v>
      </c>
      <c r="M1244" s="2">
        <f t="shared" si="358"/>
        <v>2.4856596558317401E-2</v>
      </c>
      <c r="N1244" s="1">
        <v>217</v>
      </c>
      <c r="O1244" s="1">
        <v>293</v>
      </c>
      <c r="Q1244" s="1">
        <v>8</v>
      </c>
      <c r="W1244" s="1">
        <v>5</v>
      </c>
      <c r="AG1244" t="str">
        <f t="shared" si="360"/>
        <v>Richmond</v>
      </c>
      <c r="AH1244" t="s">
        <v>2250</v>
      </c>
      <c r="AI1244">
        <v>2</v>
      </c>
      <c r="AK1244" s="99">
        <v>33</v>
      </c>
      <c r="AL1244" s="97">
        <v>5</v>
      </c>
      <c r="AM1244" s="97">
        <v>65</v>
      </c>
      <c r="AN1244" s="96">
        <v>64420</v>
      </c>
      <c r="AO1244" s="96">
        <f t="shared" si="362"/>
        <v>33005</v>
      </c>
      <c r="AP1244" t="s">
        <v>1274</v>
      </c>
      <c r="AQ1244">
        <f t="shared" si="361"/>
        <v>3364420</v>
      </c>
      <c r="AR1244" t="str">
        <f t="shared" si="354"/>
        <v>$array_town['Richmond']=64420;</v>
      </c>
    </row>
    <row r="1245" spans="1:44" hidden="1" outlineLevel="1" x14ac:dyDescent="0.2">
      <c r="A1245" t="s">
        <v>2270</v>
      </c>
      <c r="B1245" s="9" t="s">
        <v>889</v>
      </c>
      <c r="C1245" s="1">
        <f t="shared" si="359"/>
        <v>2555</v>
      </c>
      <c r="D1245" s="7">
        <f t="shared" si="351"/>
        <v>2</v>
      </c>
      <c r="E1245" s="7">
        <f t="shared" si="352"/>
        <v>1</v>
      </c>
      <c r="F1245" s="7">
        <f t="shared" si="353"/>
        <v>0</v>
      </c>
      <c r="G1245" s="1">
        <f t="shared" si="363"/>
        <v>648</v>
      </c>
      <c r="H1245" s="2">
        <f t="shared" si="364"/>
        <v>0.25362035225048923</v>
      </c>
      <c r="I1245" s="8"/>
      <c r="J1245" s="2">
        <f t="shared" si="355"/>
        <v>0.36438356164383562</v>
      </c>
      <c r="K1245" s="2">
        <f t="shared" si="356"/>
        <v>0.61800391389432485</v>
      </c>
      <c r="L1245" s="2">
        <f t="shared" si="357"/>
        <v>0</v>
      </c>
      <c r="M1245" s="2">
        <f t="shared" si="358"/>
        <v>1.7612524461839585E-2</v>
      </c>
      <c r="N1245" s="1">
        <v>931</v>
      </c>
      <c r="O1245" s="1">
        <v>1579</v>
      </c>
      <c r="Q1245" s="1">
        <v>45</v>
      </c>
      <c r="W1245" s="1">
        <v>0</v>
      </c>
      <c r="AG1245" t="str">
        <f t="shared" si="360"/>
        <v>Rindge</v>
      </c>
      <c r="AH1245" t="s">
        <v>2250</v>
      </c>
      <c r="AI1245">
        <v>2</v>
      </c>
      <c r="AK1245" s="99">
        <v>33</v>
      </c>
      <c r="AL1245" s="97">
        <v>5</v>
      </c>
      <c r="AM1245" s="97">
        <v>70</v>
      </c>
      <c r="AN1245" s="96">
        <v>64580</v>
      </c>
      <c r="AO1245" s="96">
        <f t="shared" si="362"/>
        <v>33005</v>
      </c>
      <c r="AP1245" t="s">
        <v>1274</v>
      </c>
      <c r="AQ1245">
        <f t="shared" si="361"/>
        <v>3364580</v>
      </c>
      <c r="AR1245" t="str">
        <f t="shared" si="354"/>
        <v>$array_town['Rindge']=64580;</v>
      </c>
    </row>
    <row r="1246" spans="1:44" hidden="1" outlineLevel="1" x14ac:dyDescent="0.2">
      <c r="A1246" t="s">
        <v>1705</v>
      </c>
      <c r="B1246" s="9" t="s">
        <v>889</v>
      </c>
      <c r="C1246" s="1">
        <f t="shared" si="359"/>
        <v>11572</v>
      </c>
      <c r="D1246" s="7">
        <f t="shared" si="351"/>
        <v>2</v>
      </c>
      <c r="E1246" s="7">
        <f t="shared" si="352"/>
        <v>1</v>
      </c>
      <c r="F1246" s="7">
        <f t="shared" si="353"/>
        <v>0</v>
      </c>
      <c r="G1246" s="1">
        <f t="shared" si="363"/>
        <v>2239</v>
      </c>
      <c r="H1246" s="2">
        <f t="shared" si="364"/>
        <v>0.19348427238161078</v>
      </c>
      <c r="I1246" s="8"/>
      <c r="J1246" s="2">
        <f t="shared" si="355"/>
        <v>0.39405461458693397</v>
      </c>
      <c r="K1246" s="2">
        <f t="shared" si="356"/>
        <v>0.58753888696854473</v>
      </c>
      <c r="L1246" s="2">
        <f t="shared" si="357"/>
        <v>0</v>
      </c>
      <c r="M1246" s="2">
        <f t="shared" si="358"/>
        <v>1.8406498444521358E-2</v>
      </c>
      <c r="N1246" s="1">
        <v>4560</v>
      </c>
      <c r="O1246" s="1">
        <v>6799</v>
      </c>
      <c r="Q1246" s="1">
        <v>208</v>
      </c>
      <c r="W1246" s="1">
        <v>5</v>
      </c>
      <c r="AG1246" t="str">
        <f t="shared" si="360"/>
        <v>Rochester</v>
      </c>
      <c r="AH1246" t="s">
        <v>1421</v>
      </c>
      <c r="AI1246">
        <v>1</v>
      </c>
      <c r="AK1246" s="99">
        <v>33</v>
      </c>
      <c r="AL1246" s="97">
        <v>17</v>
      </c>
      <c r="AM1246" s="97">
        <v>50</v>
      </c>
      <c r="AN1246" s="96">
        <v>65140</v>
      </c>
      <c r="AO1246" s="96">
        <f t="shared" si="362"/>
        <v>33017</v>
      </c>
      <c r="AP1246" t="s">
        <v>931</v>
      </c>
      <c r="AQ1246">
        <f t="shared" si="361"/>
        <v>3365140</v>
      </c>
      <c r="AR1246" t="str">
        <f t="shared" si="354"/>
        <v>$array_town['Rochester']=65140;</v>
      </c>
    </row>
    <row r="1247" spans="1:44" hidden="1" outlineLevel="1" x14ac:dyDescent="0.2">
      <c r="A1247" t="s">
        <v>333</v>
      </c>
      <c r="B1247" s="9" t="s">
        <v>889</v>
      </c>
      <c r="C1247" s="1">
        <f t="shared" si="359"/>
        <v>1272</v>
      </c>
      <c r="D1247" s="7">
        <f t="shared" si="351"/>
        <v>2</v>
      </c>
      <c r="E1247" s="7">
        <f t="shared" si="352"/>
        <v>1</v>
      </c>
      <c r="F1247" s="7">
        <f t="shared" si="353"/>
        <v>0</v>
      </c>
      <c r="G1247" s="1">
        <f t="shared" si="363"/>
        <v>39</v>
      </c>
      <c r="H1247" s="2">
        <f t="shared" si="364"/>
        <v>3.0660377358490566E-2</v>
      </c>
      <c r="I1247" s="8"/>
      <c r="J1247" s="2">
        <f t="shared" si="355"/>
        <v>0.47562893081761004</v>
      </c>
      <c r="K1247" s="2">
        <f t="shared" si="356"/>
        <v>0.50628930817610063</v>
      </c>
      <c r="L1247" s="2">
        <f t="shared" si="357"/>
        <v>0</v>
      </c>
      <c r="M1247" s="2">
        <f t="shared" si="358"/>
        <v>1.8081761006289332E-2</v>
      </c>
      <c r="N1247" s="1">
        <v>605</v>
      </c>
      <c r="O1247" s="1">
        <v>644</v>
      </c>
      <c r="Q1247" s="1">
        <v>23</v>
      </c>
      <c r="W1247" s="1">
        <v>0</v>
      </c>
      <c r="AG1247" t="str">
        <f t="shared" si="360"/>
        <v>Rollinsford</v>
      </c>
      <c r="AH1247" t="s">
        <v>1421</v>
      </c>
      <c r="AI1247">
        <v>1</v>
      </c>
      <c r="AK1247" s="99">
        <v>33</v>
      </c>
      <c r="AL1247" s="97">
        <v>17</v>
      </c>
      <c r="AM1247" s="97">
        <v>55</v>
      </c>
      <c r="AN1247" s="96">
        <v>65540</v>
      </c>
      <c r="AO1247" s="96">
        <f t="shared" si="362"/>
        <v>33017</v>
      </c>
      <c r="AP1247" t="s">
        <v>1274</v>
      </c>
      <c r="AQ1247">
        <f t="shared" si="361"/>
        <v>3365540</v>
      </c>
      <c r="AR1247" t="str">
        <f t="shared" si="354"/>
        <v>$array_town['Rollinsford']=65540;</v>
      </c>
    </row>
    <row r="1248" spans="1:44" hidden="1" outlineLevel="1" x14ac:dyDescent="0.2">
      <c r="A1248" t="s">
        <v>914</v>
      </c>
      <c r="B1248" s="9" t="s">
        <v>889</v>
      </c>
      <c r="C1248" s="1">
        <f t="shared" si="359"/>
        <v>114</v>
      </c>
      <c r="D1248" s="7">
        <f t="shared" si="351"/>
        <v>1</v>
      </c>
      <c r="E1248" s="7">
        <f t="shared" si="352"/>
        <v>2</v>
      </c>
      <c r="F1248" s="7">
        <f t="shared" si="353"/>
        <v>0</v>
      </c>
      <c r="G1248" s="1">
        <f t="shared" si="363"/>
        <v>40</v>
      </c>
      <c r="H1248" s="2">
        <f t="shared" si="364"/>
        <v>0.35087719298245612</v>
      </c>
      <c r="I1248" s="8"/>
      <c r="J1248" s="2">
        <f t="shared" si="355"/>
        <v>0.66666666666666663</v>
      </c>
      <c r="K1248" s="2">
        <f t="shared" si="356"/>
        <v>0.31578947368421051</v>
      </c>
      <c r="L1248" s="2">
        <f t="shared" si="357"/>
        <v>0</v>
      </c>
      <c r="M1248" s="2">
        <f t="shared" si="358"/>
        <v>1.7543859649122862E-2</v>
      </c>
      <c r="N1248" s="1">
        <v>76</v>
      </c>
      <c r="O1248" s="1">
        <v>36</v>
      </c>
      <c r="Q1248" s="1">
        <v>2</v>
      </c>
      <c r="W1248" s="1">
        <v>0</v>
      </c>
      <c r="AG1248" t="str">
        <f t="shared" si="360"/>
        <v>Roxbury</v>
      </c>
      <c r="AH1248" t="s">
        <v>2250</v>
      </c>
      <c r="AI1248">
        <v>2</v>
      </c>
      <c r="AK1248" s="99">
        <v>33</v>
      </c>
      <c r="AL1248" s="97">
        <v>5</v>
      </c>
      <c r="AM1248" s="97">
        <v>75</v>
      </c>
      <c r="AN1248" s="96">
        <v>65700</v>
      </c>
      <c r="AO1248" s="96">
        <f t="shared" si="362"/>
        <v>33005</v>
      </c>
      <c r="AP1248" t="s">
        <v>1274</v>
      </c>
      <c r="AQ1248">
        <f t="shared" si="361"/>
        <v>3365700</v>
      </c>
      <c r="AR1248" t="str">
        <f t="shared" si="354"/>
        <v>$array_town['Roxbury']=65700;</v>
      </c>
    </row>
    <row r="1249" spans="1:44" hidden="1" outlineLevel="1" x14ac:dyDescent="0.2">
      <c r="A1249" t="s">
        <v>334</v>
      </c>
      <c r="B1249" s="9" t="s">
        <v>889</v>
      </c>
      <c r="C1249" s="1">
        <f t="shared" si="359"/>
        <v>721</v>
      </c>
      <c r="D1249" s="7">
        <f t="shared" si="351"/>
        <v>2</v>
      </c>
      <c r="E1249" s="7">
        <f t="shared" si="352"/>
        <v>1</v>
      </c>
      <c r="F1249" s="7">
        <f t="shared" si="353"/>
        <v>0</v>
      </c>
      <c r="G1249" s="1">
        <f t="shared" si="363"/>
        <v>155</v>
      </c>
      <c r="H1249" s="2">
        <f t="shared" si="364"/>
        <v>0.21497919556171982</v>
      </c>
      <c r="I1249" s="8"/>
      <c r="J1249" s="2">
        <f t="shared" si="355"/>
        <v>0.3855755894590846</v>
      </c>
      <c r="K1249" s="2">
        <f t="shared" si="356"/>
        <v>0.60055478502080439</v>
      </c>
      <c r="L1249" s="2">
        <f t="shared" si="357"/>
        <v>0</v>
      </c>
      <c r="M1249" s="2">
        <f t="shared" si="358"/>
        <v>1.3869625520110951E-2</v>
      </c>
      <c r="N1249" s="1">
        <v>278</v>
      </c>
      <c r="O1249" s="1">
        <v>433</v>
      </c>
      <c r="Q1249" s="1">
        <v>10</v>
      </c>
      <c r="W1249" s="1">
        <v>0</v>
      </c>
      <c r="AG1249" t="str">
        <f t="shared" si="360"/>
        <v>Rumney</v>
      </c>
      <c r="AH1249" t="s">
        <v>794</v>
      </c>
      <c r="AI1249">
        <v>2</v>
      </c>
      <c r="AK1249" s="99">
        <v>33</v>
      </c>
      <c r="AL1249" s="97">
        <v>9</v>
      </c>
      <c r="AM1249" s="97">
        <v>165</v>
      </c>
      <c r="AN1249" s="96">
        <v>65940</v>
      </c>
      <c r="AO1249" s="96">
        <f t="shared" si="362"/>
        <v>33009</v>
      </c>
      <c r="AP1249" t="s">
        <v>1274</v>
      </c>
      <c r="AQ1249">
        <f t="shared" si="361"/>
        <v>3365940</v>
      </c>
      <c r="AR1249" t="str">
        <f t="shared" si="354"/>
        <v>$array_town['Rumney']=65940;</v>
      </c>
    </row>
    <row r="1250" spans="1:44" hidden="1" outlineLevel="1" x14ac:dyDescent="0.2">
      <c r="A1250" t="s">
        <v>335</v>
      </c>
      <c r="B1250" s="9" t="s">
        <v>889</v>
      </c>
      <c r="C1250" s="1">
        <f t="shared" si="359"/>
        <v>3558</v>
      </c>
      <c r="D1250" s="7">
        <f t="shared" si="351"/>
        <v>2</v>
      </c>
      <c r="E1250" s="7">
        <f t="shared" si="352"/>
        <v>1</v>
      </c>
      <c r="F1250" s="7">
        <f t="shared" si="353"/>
        <v>0</v>
      </c>
      <c r="G1250" s="1">
        <f t="shared" si="363"/>
        <v>102</v>
      </c>
      <c r="H1250" s="2">
        <f t="shared" si="364"/>
        <v>2.866779089376054E-2</v>
      </c>
      <c r="I1250" s="8"/>
      <c r="J1250" s="2">
        <f t="shared" si="355"/>
        <v>0.48173130972456435</v>
      </c>
      <c r="K1250" s="2">
        <f t="shared" si="356"/>
        <v>0.51039910061832494</v>
      </c>
      <c r="L1250" s="2">
        <f t="shared" si="357"/>
        <v>0</v>
      </c>
      <c r="M1250" s="2">
        <f t="shared" si="358"/>
        <v>7.8695896571107093E-3</v>
      </c>
      <c r="N1250" s="1">
        <v>1714</v>
      </c>
      <c r="O1250" s="1">
        <v>1816</v>
      </c>
      <c r="Q1250" s="1">
        <v>26</v>
      </c>
      <c r="W1250" s="1">
        <v>2</v>
      </c>
      <c r="AG1250" t="str">
        <f t="shared" si="360"/>
        <v>Rye</v>
      </c>
      <c r="AH1250" t="s">
        <v>1377</v>
      </c>
      <c r="AI1250">
        <v>1</v>
      </c>
      <c r="AK1250" s="99">
        <v>33</v>
      </c>
      <c r="AL1250" s="97">
        <v>15</v>
      </c>
      <c r="AM1250" s="97">
        <v>155</v>
      </c>
      <c r="AN1250" s="96">
        <v>66180</v>
      </c>
      <c r="AO1250" s="96">
        <f t="shared" si="362"/>
        <v>33015</v>
      </c>
      <c r="AP1250" t="s">
        <v>1274</v>
      </c>
      <c r="AQ1250">
        <f t="shared" si="361"/>
        <v>3366180</v>
      </c>
      <c r="AR1250" t="str">
        <f t="shared" si="354"/>
        <v>$array_town['Rye']=66180;</v>
      </c>
    </row>
    <row r="1251" spans="1:44" hidden="1" outlineLevel="1" x14ac:dyDescent="0.2">
      <c r="A1251" t="s">
        <v>1498</v>
      </c>
      <c r="B1251" s="9" t="s">
        <v>889</v>
      </c>
      <c r="C1251" s="1">
        <f t="shared" si="359"/>
        <v>11466</v>
      </c>
      <c r="D1251" s="7">
        <f t="shared" ref="D1251:D1300" si="365">RANK(N1251,(N1251:AE1251))</f>
        <v>2</v>
      </c>
      <c r="E1251" s="7">
        <f t="shared" ref="E1251:E1300" si="366">RANK(O1251,(N1251:AE1251))</f>
        <v>1</v>
      </c>
      <c r="F1251" s="7">
        <f t="shared" ref="F1251:F1300" si="367">IF(P1251&gt;0,RANK(P1251,(N1251:AE1251)),0)</f>
        <v>0</v>
      </c>
      <c r="G1251" s="1">
        <f t="shared" si="363"/>
        <v>3257</v>
      </c>
      <c r="H1251" s="2">
        <f t="shared" si="364"/>
        <v>0.2840572126286412</v>
      </c>
      <c r="I1251" s="8"/>
      <c r="J1251" s="2">
        <f t="shared" si="355"/>
        <v>0.35199720914006627</v>
      </c>
      <c r="K1251" s="2">
        <f t="shared" si="356"/>
        <v>0.63605442176870752</v>
      </c>
      <c r="L1251" s="2">
        <f t="shared" si="357"/>
        <v>0</v>
      </c>
      <c r="M1251" s="2">
        <f t="shared" si="358"/>
        <v>1.1948369091226207E-2</v>
      </c>
      <c r="N1251" s="1">
        <v>4036</v>
      </c>
      <c r="O1251" s="1">
        <v>7293</v>
      </c>
      <c r="Q1251" s="1">
        <v>134</v>
      </c>
      <c r="W1251" s="1">
        <v>3</v>
      </c>
      <c r="AG1251" t="str">
        <f t="shared" si="360"/>
        <v>Salem</v>
      </c>
      <c r="AH1251" t="s">
        <v>1377</v>
      </c>
      <c r="AI1251">
        <v>2</v>
      </c>
      <c r="AK1251" s="99">
        <v>33</v>
      </c>
      <c r="AL1251" s="97">
        <v>15</v>
      </c>
      <c r="AM1251" s="97">
        <v>160</v>
      </c>
      <c r="AN1251" s="96">
        <v>66660</v>
      </c>
      <c r="AO1251" s="96">
        <f t="shared" si="362"/>
        <v>33015</v>
      </c>
      <c r="AP1251" t="s">
        <v>1274</v>
      </c>
      <c r="AQ1251">
        <f t="shared" si="361"/>
        <v>3366660</v>
      </c>
      <c r="AR1251" t="str">
        <f t="shared" ref="AR1251:AR1299" si="368">"$array_town['"&amp;AG1251&amp;"']="&amp;AN1251&amp;";"</f>
        <v>$array_town['Salem']=66660;</v>
      </c>
    </row>
    <row r="1252" spans="1:44" hidden="1" outlineLevel="1" x14ac:dyDescent="0.2">
      <c r="A1252" t="s">
        <v>210</v>
      </c>
      <c r="B1252" s="9" t="s">
        <v>889</v>
      </c>
      <c r="C1252" s="1">
        <f t="shared" si="359"/>
        <v>649</v>
      </c>
      <c r="D1252" s="7">
        <f t="shared" si="365"/>
        <v>2</v>
      </c>
      <c r="E1252" s="7">
        <f t="shared" si="366"/>
        <v>1</v>
      </c>
      <c r="F1252" s="7">
        <f t="shared" si="367"/>
        <v>0</v>
      </c>
      <c r="G1252" s="1">
        <f t="shared" si="363"/>
        <v>165</v>
      </c>
      <c r="H1252" s="2">
        <f t="shared" si="364"/>
        <v>0.25423728813559321</v>
      </c>
      <c r="I1252" s="8"/>
      <c r="J1252" s="2">
        <f t="shared" si="355"/>
        <v>0.36209553158705698</v>
      </c>
      <c r="K1252" s="2">
        <f t="shared" si="356"/>
        <v>0.61633281972265019</v>
      </c>
      <c r="L1252" s="2">
        <f t="shared" si="357"/>
        <v>0</v>
      </c>
      <c r="M1252" s="2">
        <f t="shared" si="358"/>
        <v>2.1571648690292822E-2</v>
      </c>
      <c r="N1252" s="1">
        <v>235</v>
      </c>
      <c r="O1252" s="1">
        <v>400</v>
      </c>
      <c r="Q1252" s="1">
        <v>14</v>
      </c>
      <c r="W1252" s="1">
        <v>0</v>
      </c>
      <c r="AG1252" t="str">
        <f t="shared" si="360"/>
        <v>Salisbury</v>
      </c>
      <c r="AH1252" t="s">
        <v>363</v>
      </c>
      <c r="AI1252">
        <v>2</v>
      </c>
      <c r="AK1252" s="99">
        <v>33</v>
      </c>
      <c r="AL1252" s="97">
        <v>13</v>
      </c>
      <c r="AM1252" s="97">
        <v>115</v>
      </c>
      <c r="AN1252" s="96">
        <v>66980</v>
      </c>
      <c r="AO1252" s="96">
        <f t="shared" si="362"/>
        <v>33013</v>
      </c>
      <c r="AP1252" t="s">
        <v>1274</v>
      </c>
      <c r="AQ1252">
        <f t="shared" si="361"/>
        <v>3366980</v>
      </c>
      <c r="AR1252" t="str">
        <f t="shared" si="368"/>
        <v>$array_town['Salisbury']=66980;</v>
      </c>
    </row>
    <row r="1253" spans="1:44" hidden="1" outlineLevel="1" x14ac:dyDescent="0.2">
      <c r="A1253" t="s">
        <v>336</v>
      </c>
      <c r="B1253" s="9" t="s">
        <v>889</v>
      </c>
      <c r="C1253" s="1">
        <f t="shared" si="359"/>
        <v>1519</v>
      </c>
      <c r="D1253" s="7">
        <f t="shared" si="365"/>
        <v>2</v>
      </c>
      <c r="E1253" s="7">
        <f t="shared" si="366"/>
        <v>1</v>
      </c>
      <c r="F1253" s="7">
        <f t="shared" si="367"/>
        <v>0</v>
      </c>
      <c r="G1253" s="1">
        <f t="shared" si="363"/>
        <v>335</v>
      </c>
      <c r="H1253" s="2">
        <f t="shared" si="364"/>
        <v>0.2205398288347597</v>
      </c>
      <c r="I1253" s="8"/>
      <c r="J1253" s="2">
        <f t="shared" si="355"/>
        <v>0.38183015141540488</v>
      </c>
      <c r="K1253" s="2">
        <f t="shared" si="356"/>
        <v>0.60236998025016453</v>
      </c>
      <c r="L1253" s="2">
        <f t="shared" si="357"/>
        <v>0</v>
      </c>
      <c r="M1253" s="2">
        <f t="shared" si="358"/>
        <v>1.5799868334430589E-2</v>
      </c>
      <c r="N1253" s="1">
        <v>580</v>
      </c>
      <c r="O1253" s="1">
        <v>915</v>
      </c>
      <c r="Q1253" s="1">
        <v>21</v>
      </c>
      <c r="W1253" s="1">
        <v>3</v>
      </c>
      <c r="AG1253" t="str">
        <f t="shared" si="360"/>
        <v>Sanbornton</v>
      </c>
      <c r="AH1253" t="s">
        <v>890</v>
      </c>
      <c r="AI1253">
        <v>1</v>
      </c>
      <c r="AK1253" s="99">
        <v>33</v>
      </c>
      <c r="AL1253" s="97">
        <v>1</v>
      </c>
      <c r="AM1253" s="97">
        <v>50</v>
      </c>
      <c r="AN1253" s="96">
        <v>67300</v>
      </c>
      <c r="AO1253" s="96">
        <f t="shared" si="362"/>
        <v>33001</v>
      </c>
      <c r="AP1253" t="s">
        <v>1274</v>
      </c>
      <c r="AQ1253">
        <f t="shared" si="361"/>
        <v>3367300</v>
      </c>
      <c r="AR1253" t="str">
        <f t="shared" si="368"/>
        <v>$array_town['Sanbornton']=67300;</v>
      </c>
    </row>
    <row r="1254" spans="1:44" hidden="1" outlineLevel="1" x14ac:dyDescent="0.2">
      <c r="A1254" t="s">
        <v>2438</v>
      </c>
      <c r="B1254" s="9" t="s">
        <v>889</v>
      </c>
      <c r="C1254" s="1">
        <f t="shared" si="359"/>
        <v>2716</v>
      </c>
      <c r="D1254" s="7">
        <f t="shared" si="365"/>
        <v>2</v>
      </c>
      <c r="E1254" s="7">
        <f t="shared" si="366"/>
        <v>1</v>
      </c>
      <c r="F1254" s="7">
        <f t="shared" si="367"/>
        <v>0</v>
      </c>
      <c r="G1254" s="1">
        <f t="shared" si="363"/>
        <v>804</v>
      </c>
      <c r="H1254" s="2">
        <f t="shared" si="364"/>
        <v>0.29602356406480118</v>
      </c>
      <c r="I1254" s="8"/>
      <c r="J1254" s="2">
        <f t="shared" si="355"/>
        <v>0.34167893961708395</v>
      </c>
      <c r="K1254" s="2">
        <f t="shared" si="356"/>
        <v>0.63770250368188508</v>
      </c>
      <c r="L1254" s="2">
        <f t="shared" si="357"/>
        <v>0</v>
      </c>
      <c r="M1254" s="2">
        <f t="shared" si="358"/>
        <v>2.0618556701030966E-2</v>
      </c>
      <c r="N1254" s="1">
        <v>928</v>
      </c>
      <c r="O1254" s="1">
        <v>1732</v>
      </c>
      <c r="Q1254" s="1">
        <v>56</v>
      </c>
      <c r="W1254" s="1">
        <v>0</v>
      </c>
      <c r="AG1254" t="str">
        <f t="shared" si="360"/>
        <v>Sandown</v>
      </c>
      <c r="AH1254" t="s">
        <v>1377</v>
      </c>
      <c r="AI1254">
        <v>1</v>
      </c>
      <c r="AK1254" s="99">
        <v>33</v>
      </c>
      <c r="AL1254" s="97">
        <v>15</v>
      </c>
      <c r="AM1254" s="97">
        <v>165</v>
      </c>
      <c r="AN1254" s="96">
        <v>67620</v>
      </c>
      <c r="AO1254" s="96">
        <f t="shared" si="362"/>
        <v>33015</v>
      </c>
      <c r="AP1254" t="s">
        <v>1274</v>
      </c>
      <c r="AQ1254">
        <f t="shared" si="361"/>
        <v>3367620</v>
      </c>
      <c r="AR1254" t="str">
        <f t="shared" si="368"/>
        <v>$array_town['Sandown']=67620;</v>
      </c>
    </row>
    <row r="1255" spans="1:44" hidden="1" outlineLevel="1" x14ac:dyDescent="0.2">
      <c r="A1255" t="s">
        <v>1268</v>
      </c>
      <c r="B1255" s="9" t="s">
        <v>889</v>
      </c>
      <c r="C1255" s="1">
        <f t="shared" si="359"/>
        <v>919</v>
      </c>
      <c r="D1255" s="7">
        <f t="shared" si="365"/>
        <v>1</v>
      </c>
      <c r="E1255" s="7">
        <f t="shared" si="366"/>
        <v>2</v>
      </c>
      <c r="F1255" s="7">
        <f t="shared" si="367"/>
        <v>0</v>
      </c>
      <c r="G1255" s="1">
        <f t="shared" si="363"/>
        <v>132</v>
      </c>
      <c r="H1255" s="2">
        <f t="shared" si="364"/>
        <v>0.14363438520130578</v>
      </c>
      <c r="I1255" s="8"/>
      <c r="J1255" s="2">
        <f t="shared" si="355"/>
        <v>0.56909684439608266</v>
      </c>
      <c r="K1255" s="2">
        <f t="shared" si="356"/>
        <v>0.42546245919477693</v>
      </c>
      <c r="L1255" s="2">
        <f t="shared" si="357"/>
        <v>0</v>
      </c>
      <c r="M1255" s="2">
        <f t="shared" si="358"/>
        <v>5.4406964091404109E-3</v>
      </c>
      <c r="N1255" s="1">
        <v>523</v>
      </c>
      <c r="O1255" s="1">
        <v>391</v>
      </c>
      <c r="Q1255" s="1">
        <v>5</v>
      </c>
      <c r="W1255" s="1">
        <v>0</v>
      </c>
      <c r="AG1255" t="str">
        <f t="shared" si="360"/>
        <v>Sandwich</v>
      </c>
      <c r="AH1255" t="s">
        <v>378</v>
      </c>
      <c r="AI1255">
        <v>1</v>
      </c>
      <c r="AK1255" s="99">
        <v>33</v>
      </c>
      <c r="AL1255" s="97">
        <v>3</v>
      </c>
      <c r="AM1255" s="97">
        <v>75</v>
      </c>
      <c r="AN1255" s="96">
        <v>67780</v>
      </c>
      <c r="AO1255" s="96">
        <f t="shared" si="362"/>
        <v>33003</v>
      </c>
      <c r="AP1255" t="s">
        <v>1274</v>
      </c>
      <c r="AQ1255">
        <f t="shared" si="361"/>
        <v>3367780</v>
      </c>
      <c r="AR1255" t="str">
        <f t="shared" si="368"/>
        <v>$array_town['Sandwich']=67780;</v>
      </c>
    </row>
    <row r="1256" spans="1:44" hidden="1" outlineLevel="1" x14ac:dyDescent="0.2">
      <c r="A1256" t="s">
        <v>788</v>
      </c>
      <c r="B1256" s="9" t="s">
        <v>889</v>
      </c>
      <c r="C1256" s="1">
        <f t="shared" si="359"/>
        <v>3141</v>
      </c>
      <c r="D1256" s="7">
        <f t="shared" si="365"/>
        <v>2</v>
      </c>
      <c r="E1256" s="7">
        <f t="shared" si="366"/>
        <v>1</v>
      </c>
      <c r="F1256" s="7">
        <f t="shared" si="367"/>
        <v>0</v>
      </c>
      <c r="G1256" s="1">
        <f t="shared" si="363"/>
        <v>879</v>
      </c>
      <c r="H1256" s="2">
        <f t="shared" si="364"/>
        <v>0.279847182425979</v>
      </c>
      <c r="I1256" s="8"/>
      <c r="J1256" s="2">
        <f t="shared" si="355"/>
        <v>0.35466411970709966</v>
      </c>
      <c r="K1256" s="2">
        <f t="shared" si="356"/>
        <v>0.6345113021330786</v>
      </c>
      <c r="L1256" s="2">
        <f t="shared" si="357"/>
        <v>0</v>
      </c>
      <c r="M1256" s="2">
        <f t="shared" si="358"/>
        <v>1.0824578159821741E-2</v>
      </c>
      <c r="N1256" s="1">
        <v>1114</v>
      </c>
      <c r="O1256" s="1">
        <v>1993</v>
      </c>
      <c r="Q1256" s="1">
        <v>34</v>
      </c>
      <c r="W1256" s="1">
        <v>0</v>
      </c>
      <c r="AG1256" t="str">
        <f t="shared" si="360"/>
        <v>Seabrook</v>
      </c>
      <c r="AH1256" t="s">
        <v>1377</v>
      </c>
      <c r="AI1256">
        <v>1</v>
      </c>
      <c r="AK1256" s="99">
        <v>33</v>
      </c>
      <c r="AL1256" s="97">
        <v>15</v>
      </c>
      <c r="AM1256" s="97">
        <v>170</v>
      </c>
      <c r="AN1256" s="96">
        <v>68260</v>
      </c>
      <c r="AO1256" s="96">
        <f t="shared" si="362"/>
        <v>33015</v>
      </c>
      <c r="AP1256" t="s">
        <v>1274</v>
      </c>
      <c r="AQ1256">
        <f t="shared" si="361"/>
        <v>3368260</v>
      </c>
      <c r="AR1256" t="str">
        <f t="shared" si="368"/>
        <v>$array_town['Seabrook']=68260;</v>
      </c>
    </row>
    <row r="1257" spans="1:44" hidden="1" outlineLevel="1" x14ac:dyDescent="0.2">
      <c r="A1257" t="s">
        <v>917</v>
      </c>
      <c r="B1257" s="9" t="s">
        <v>889</v>
      </c>
      <c r="C1257" s="1">
        <f t="shared" si="359"/>
        <v>224</v>
      </c>
      <c r="D1257" s="7">
        <f t="shared" si="365"/>
        <v>1</v>
      </c>
      <c r="E1257" s="7">
        <f t="shared" si="366"/>
        <v>2</v>
      </c>
      <c r="F1257" s="7">
        <f t="shared" si="367"/>
        <v>0</v>
      </c>
      <c r="G1257" s="1">
        <f t="shared" si="363"/>
        <v>7</v>
      </c>
      <c r="H1257" s="2">
        <f t="shared" si="364"/>
        <v>3.125E-2</v>
      </c>
      <c r="I1257" s="8"/>
      <c r="J1257" s="2">
        <f t="shared" ref="J1257:J1317" si="369">IF(C1257=0,"-",N1257/C1257)</f>
        <v>0.5133928571428571</v>
      </c>
      <c r="K1257" s="2">
        <f t="shared" ref="K1257:K1317" si="370">IF(C1257=0,"-",O1257/C1257)</f>
        <v>0.48214285714285715</v>
      </c>
      <c r="L1257" s="2">
        <f t="shared" ref="L1257:L1317" si="371">IF(C1257=0,"-",P1257/C1257)</f>
        <v>0</v>
      </c>
      <c r="M1257" s="2">
        <f t="shared" ref="M1257:M1317" si="372">IF(C1257=0,"-",(1-J1257-K1257-L1257))</f>
        <v>4.4642857142857539E-3</v>
      </c>
      <c r="N1257" s="1">
        <v>115</v>
      </c>
      <c r="O1257" s="1">
        <v>108</v>
      </c>
      <c r="Q1257" s="1">
        <v>1</v>
      </c>
      <c r="W1257" s="1">
        <v>0</v>
      </c>
      <c r="AG1257" t="str">
        <f t="shared" si="360"/>
        <v>Sharon</v>
      </c>
      <c r="AH1257" t="s">
        <v>2341</v>
      </c>
      <c r="AI1257">
        <v>2</v>
      </c>
      <c r="AK1257" s="99">
        <v>33</v>
      </c>
      <c r="AL1257" s="97">
        <v>11</v>
      </c>
      <c r="AM1257" s="97">
        <v>135</v>
      </c>
      <c r="AN1257" s="96">
        <v>68820</v>
      </c>
      <c r="AO1257" s="96">
        <f t="shared" si="362"/>
        <v>33011</v>
      </c>
      <c r="AP1257" t="s">
        <v>1274</v>
      </c>
      <c r="AQ1257">
        <f t="shared" si="361"/>
        <v>3368820</v>
      </c>
      <c r="AR1257" t="str">
        <f t="shared" si="368"/>
        <v>$array_town['Sharon']=68820;</v>
      </c>
    </row>
    <row r="1258" spans="1:44" hidden="1" outlineLevel="1" x14ac:dyDescent="0.2">
      <c r="A1258" t="s">
        <v>1155</v>
      </c>
      <c r="B1258" s="9" t="s">
        <v>889</v>
      </c>
      <c r="C1258" s="1">
        <f t="shared" si="359"/>
        <v>210</v>
      </c>
      <c r="D1258" s="7">
        <f t="shared" si="365"/>
        <v>2</v>
      </c>
      <c r="E1258" s="7">
        <f t="shared" si="366"/>
        <v>1</v>
      </c>
      <c r="F1258" s="7">
        <f t="shared" si="367"/>
        <v>0</v>
      </c>
      <c r="G1258" s="1">
        <f t="shared" si="363"/>
        <v>17</v>
      </c>
      <c r="H1258" s="2">
        <f t="shared" si="364"/>
        <v>8.0952380952380956E-2</v>
      </c>
      <c r="I1258" s="8"/>
      <c r="J1258" s="2">
        <f t="shared" si="369"/>
        <v>0.45238095238095238</v>
      </c>
      <c r="K1258" s="2">
        <f t="shared" si="370"/>
        <v>0.53333333333333333</v>
      </c>
      <c r="L1258" s="2">
        <f t="shared" si="371"/>
        <v>0</v>
      </c>
      <c r="M1258" s="2">
        <f t="shared" si="372"/>
        <v>1.4285714285714346E-2</v>
      </c>
      <c r="N1258" s="1">
        <v>95</v>
      </c>
      <c r="O1258" s="1">
        <v>112</v>
      </c>
      <c r="Q1258" s="1">
        <v>3</v>
      </c>
      <c r="W1258" s="1">
        <v>0</v>
      </c>
      <c r="AG1258" t="str">
        <f t="shared" si="360"/>
        <v>Shelburne</v>
      </c>
      <c r="AH1258" t="s">
        <v>793</v>
      </c>
      <c r="AI1258">
        <v>2</v>
      </c>
      <c r="AK1258" s="99">
        <v>33</v>
      </c>
      <c r="AL1258" s="97">
        <v>7</v>
      </c>
      <c r="AM1258" s="97">
        <v>180</v>
      </c>
      <c r="AN1258" s="96">
        <v>68980</v>
      </c>
      <c r="AO1258" s="96">
        <f t="shared" si="362"/>
        <v>33007</v>
      </c>
      <c r="AP1258" t="s">
        <v>1274</v>
      </c>
      <c r="AQ1258">
        <f t="shared" si="361"/>
        <v>3368980</v>
      </c>
      <c r="AR1258" t="str">
        <f t="shared" si="368"/>
        <v>$array_town['Shelburne']=68980;</v>
      </c>
    </row>
    <row r="1259" spans="1:44" hidden="1" outlineLevel="1" x14ac:dyDescent="0.2">
      <c r="A1259" t="s">
        <v>2158</v>
      </c>
      <c r="B1259" s="9" t="s">
        <v>889</v>
      </c>
      <c r="C1259" s="1">
        <f t="shared" si="359"/>
        <v>4072</v>
      </c>
      <c r="D1259" s="7">
        <f t="shared" si="365"/>
        <v>2</v>
      </c>
      <c r="E1259" s="7">
        <f t="shared" si="366"/>
        <v>1</v>
      </c>
      <c r="F1259" s="7">
        <f t="shared" si="367"/>
        <v>0</v>
      </c>
      <c r="G1259" s="1">
        <f t="shared" si="363"/>
        <v>140</v>
      </c>
      <c r="H1259" s="2">
        <f t="shared" si="364"/>
        <v>3.4381139489194502E-2</v>
      </c>
      <c r="I1259" s="8"/>
      <c r="J1259" s="2">
        <f t="shared" si="369"/>
        <v>0.47372298624754422</v>
      </c>
      <c r="K1259" s="2">
        <f t="shared" si="370"/>
        <v>0.50810412573673869</v>
      </c>
      <c r="L1259" s="2">
        <f t="shared" si="371"/>
        <v>0</v>
      </c>
      <c r="M1259" s="2">
        <f t="shared" si="372"/>
        <v>1.8172888015717037E-2</v>
      </c>
      <c r="N1259" s="1">
        <v>1929</v>
      </c>
      <c r="O1259" s="1">
        <v>2069</v>
      </c>
      <c r="Q1259" s="1">
        <v>69</v>
      </c>
      <c r="W1259" s="1">
        <v>5</v>
      </c>
      <c r="AG1259" t="str">
        <f t="shared" si="360"/>
        <v>Somersworth</v>
      </c>
      <c r="AH1259" t="s">
        <v>1421</v>
      </c>
      <c r="AI1259">
        <v>1</v>
      </c>
      <c r="AK1259" s="99">
        <v>33</v>
      </c>
      <c r="AL1259" s="97">
        <v>17</v>
      </c>
      <c r="AM1259" s="97">
        <v>60</v>
      </c>
      <c r="AN1259" s="96">
        <v>69940</v>
      </c>
      <c r="AO1259" s="96">
        <f t="shared" si="362"/>
        <v>33017</v>
      </c>
      <c r="AP1259" t="s">
        <v>931</v>
      </c>
      <c r="AQ1259">
        <f t="shared" si="361"/>
        <v>3369940</v>
      </c>
      <c r="AR1259" t="str">
        <f t="shared" si="368"/>
        <v>$array_town['Somersworth']=69940;</v>
      </c>
    </row>
    <row r="1260" spans="1:44" hidden="1" outlineLevel="1" x14ac:dyDescent="0.2">
      <c r="A1260" t="s">
        <v>1872</v>
      </c>
      <c r="B1260" s="9" t="s">
        <v>889</v>
      </c>
      <c r="C1260" s="1">
        <f t="shared" si="359"/>
        <v>473</v>
      </c>
      <c r="D1260" s="7">
        <f t="shared" si="365"/>
        <v>2</v>
      </c>
      <c r="E1260" s="7">
        <f t="shared" si="366"/>
        <v>1</v>
      </c>
      <c r="F1260" s="7">
        <f t="shared" si="367"/>
        <v>0</v>
      </c>
      <c r="G1260" s="1">
        <f t="shared" si="363"/>
        <v>60</v>
      </c>
      <c r="H1260" s="2">
        <f t="shared" si="364"/>
        <v>0.12684989429175475</v>
      </c>
      <c r="I1260" s="8"/>
      <c r="J1260" s="2">
        <f t="shared" si="369"/>
        <v>0.43128964059196617</v>
      </c>
      <c r="K1260" s="2">
        <f t="shared" si="370"/>
        <v>0.55813953488372092</v>
      </c>
      <c r="L1260" s="2">
        <f t="shared" si="371"/>
        <v>0</v>
      </c>
      <c r="M1260" s="2">
        <f t="shared" si="372"/>
        <v>1.0570824524312905E-2</v>
      </c>
      <c r="N1260" s="1">
        <v>204</v>
      </c>
      <c r="O1260" s="1">
        <v>264</v>
      </c>
      <c r="Q1260" s="1">
        <v>5</v>
      </c>
      <c r="W1260" s="1">
        <v>0</v>
      </c>
      <c r="AG1260" t="str">
        <f t="shared" si="360"/>
        <v>South Hampton</v>
      </c>
      <c r="AH1260" t="s">
        <v>1377</v>
      </c>
      <c r="AI1260">
        <v>1</v>
      </c>
      <c r="AK1260" s="99">
        <v>33</v>
      </c>
      <c r="AL1260" s="97">
        <v>15</v>
      </c>
      <c r="AM1260" s="97">
        <v>175</v>
      </c>
      <c r="AN1260" s="96">
        <v>71140</v>
      </c>
      <c r="AO1260" s="96">
        <f t="shared" si="362"/>
        <v>33015</v>
      </c>
      <c r="AP1260" t="s">
        <v>1274</v>
      </c>
      <c r="AQ1260">
        <f t="shared" si="361"/>
        <v>3371140</v>
      </c>
      <c r="AR1260" t="str">
        <f t="shared" si="368"/>
        <v>$array_town['South Hampton']=71140;</v>
      </c>
    </row>
    <row r="1261" spans="1:44" hidden="1" outlineLevel="1" x14ac:dyDescent="0.2">
      <c r="A1261" t="s">
        <v>1152</v>
      </c>
      <c r="B1261" s="9" t="s">
        <v>889</v>
      </c>
      <c r="C1261" s="1">
        <f t="shared" si="359"/>
        <v>671</v>
      </c>
      <c r="D1261" s="7">
        <f t="shared" si="365"/>
        <v>2</v>
      </c>
      <c r="E1261" s="7">
        <f t="shared" si="366"/>
        <v>1</v>
      </c>
      <c r="F1261" s="7">
        <f t="shared" si="367"/>
        <v>0</v>
      </c>
      <c r="G1261" s="1">
        <f t="shared" si="363"/>
        <v>129</v>
      </c>
      <c r="H1261" s="2">
        <f t="shared" si="364"/>
        <v>0.19225037257824143</v>
      </c>
      <c r="I1261" s="8"/>
      <c r="J1261" s="2">
        <f t="shared" si="369"/>
        <v>0.39195230998509689</v>
      </c>
      <c r="K1261" s="2">
        <f t="shared" si="370"/>
        <v>0.58420268256333829</v>
      </c>
      <c r="L1261" s="2">
        <f t="shared" si="371"/>
        <v>0</v>
      </c>
      <c r="M1261" s="2">
        <f t="shared" si="372"/>
        <v>2.3845007451564815E-2</v>
      </c>
      <c r="N1261" s="1">
        <v>263</v>
      </c>
      <c r="O1261" s="1">
        <v>392</v>
      </c>
      <c r="Q1261" s="1">
        <v>16</v>
      </c>
      <c r="W1261" s="1">
        <v>0</v>
      </c>
      <c r="AG1261" t="str">
        <f t="shared" si="360"/>
        <v>Springfield</v>
      </c>
      <c r="AH1261" t="s">
        <v>647</v>
      </c>
      <c r="AI1261">
        <v>2</v>
      </c>
      <c r="AK1261" s="99">
        <v>33</v>
      </c>
      <c r="AL1261" s="97">
        <v>19</v>
      </c>
      <c r="AM1261" s="97">
        <v>60</v>
      </c>
      <c r="AN1261" s="96">
        <v>72740</v>
      </c>
      <c r="AO1261" s="96">
        <f t="shared" si="362"/>
        <v>33019</v>
      </c>
      <c r="AP1261" t="s">
        <v>1274</v>
      </c>
      <c r="AQ1261">
        <f t="shared" si="361"/>
        <v>3372740</v>
      </c>
      <c r="AR1261" t="str">
        <f t="shared" si="368"/>
        <v>$array_town['Springfield']=72740;</v>
      </c>
    </row>
    <row r="1262" spans="1:44" hidden="1" outlineLevel="1" x14ac:dyDescent="0.2">
      <c r="A1262" t="s">
        <v>961</v>
      </c>
      <c r="B1262" s="9" t="s">
        <v>889</v>
      </c>
      <c r="C1262" s="1">
        <f t="shared" si="359"/>
        <v>224</v>
      </c>
      <c r="D1262" s="7">
        <f t="shared" si="365"/>
        <v>2</v>
      </c>
      <c r="E1262" s="7">
        <f t="shared" si="366"/>
        <v>1</v>
      </c>
      <c r="F1262" s="7">
        <f t="shared" si="367"/>
        <v>0</v>
      </c>
      <c r="G1262" s="1">
        <f t="shared" si="363"/>
        <v>63</v>
      </c>
      <c r="H1262" s="2">
        <f t="shared" si="364"/>
        <v>0.28125</v>
      </c>
      <c r="I1262" s="8"/>
      <c r="J1262" s="2">
        <f t="shared" si="369"/>
        <v>0.35714285714285715</v>
      </c>
      <c r="K1262" s="2">
        <f t="shared" si="370"/>
        <v>0.6383928571428571</v>
      </c>
      <c r="L1262" s="2">
        <f t="shared" si="371"/>
        <v>0</v>
      </c>
      <c r="M1262" s="2">
        <f t="shared" si="372"/>
        <v>4.4642857142856984E-3</v>
      </c>
      <c r="N1262" s="1">
        <v>80</v>
      </c>
      <c r="O1262" s="1">
        <v>143</v>
      </c>
      <c r="Q1262" s="1">
        <v>1</v>
      </c>
      <c r="W1262" s="1">
        <v>0</v>
      </c>
      <c r="AG1262" t="str">
        <f t="shared" si="360"/>
        <v>Stark</v>
      </c>
      <c r="AH1262" t="s">
        <v>793</v>
      </c>
      <c r="AI1262">
        <v>2</v>
      </c>
      <c r="AK1262" s="99">
        <v>33</v>
      </c>
      <c r="AL1262" s="97">
        <v>7</v>
      </c>
      <c r="AM1262" s="97">
        <v>185</v>
      </c>
      <c r="AN1262" s="96">
        <v>73060</v>
      </c>
      <c r="AO1262" s="96">
        <f t="shared" si="362"/>
        <v>33007</v>
      </c>
      <c r="AP1262" t="s">
        <v>1274</v>
      </c>
      <c r="AQ1262">
        <f t="shared" si="361"/>
        <v>3373060</v>
      </c>
      <c r="AR1262" t="str">
        <f t="shared" si="368"/>
        <v>$array_town['Stark']=73060;</v>
      </c>
    </row>
    <row r="1263" spans="1:44" hidden="1" outlineLevel="1" x14ac:dyDescent="0.2">
      <c r="A1263" t="s">
        <v>2258</v>
      </c>
      <c r="B1263" s="9" t="s">
        <v>889</v>
      </c>
      <c r="C1263" s="1">
        <f t="shared" si="359"/>
        <v>257</v>
      </c>
      <c r="D1263" s="7">
        <f t="shared" si="365"/>
        <v>2</v>
      </c>
      <c r="E1263" s="7">
        <f t="shared" si="366"/>
        <v>1</v>
      </c>
      <c r="F1263" s="7">
        <f t="shared" si="367"/>
        <v>0</v>
      </c>
      <c r="G1263" s="1">
        <f t="shared" si="363"/>
        <v>84</v>
      </c>
      <c r="H1263" s="2">
        <f t="shared" si="364"/>
        <v>0.32684824902723736</v>
      </c>
      <c r="I1263" s="8"/>
      <c r="J1263" s="2">
        <f t="shared" si="369"/>
        <v>0.31906614785992216</v>
      </c>
      <c r="K1263" s="2">
        <f t="shared" si="370"/>
        <v>0.64591439688715957</v>
      </c>
      <c r="L1263" s="2">
        <f t="shared" si="371"/>
        <v>0</v>
      </c>
      <c r="M1263" s="2">
        <f t="shared" si="372"/>
        <v>3.5019455252918275E-2</v>
      </c>
      <c r="N1263" s="1">
        <v>82</v>
      </c>
      <c r="O1263" s="1">
        <v>166</v>
      </c>
      <c r="Q1263" s="1">
        <v>8</v>
      </c>
      <c r="W1263" s="1">
        <v>1</v>
      </c>
      <c r="AG1263" t="str">
        <f t="shared" si="360"/>
        <v>Stewartstown</v>
      </c>
      <c r="AH1263" t="s">
        <v>793</v>
      </c>
      <c r="AI1263">
        <v>2</v>
      </c>
      <c r="AK1263" s="99">
        <v>33</v>
      </c>
      <c r="AL1263" s="97">
        <v>7</v>
      </c>
      <c r="AM1263" s="97">
        <v>190</v>
      </c>
      <c r="AN1263" s="96">
        <v>73380</v>
      </c>
      <c r="AO1263" s="96">
        <f t="shared" si="362"/>
        <v>33007</v>
      </c>
      <c r="AP1263" t="s">
        <v>1274</v>
      </c>
      <c r="AQ1263">
        <f t="shared" si="361"/>
        <v>3373380</v>
      </c>
      <c r="AR1263" t="str">
        <f t="shared" si="368"/>
        <v>$array_town['Stewartstown']=73380;</v>
      </c>
    </row>
    <row r="1264" spans="1:44" hidden="1" outlineLevel="1" x14ac:dyDescent="0.2">
      <c r="A1264" t="s">
        <v>812</v>
      </c>
      <c r="B1264" s="9" t="s">
        <v>889</v>
      </c>
      <c r="C1264" s="1">
        <f t="shared" si="359"/>
        <v>618</v>
      </c>
      <c r="D1264" s="7">
        <f t="shared" si="365"/>
        <v>2</v>
      </c>
      <c r="E1264" s="7">
        <f t="shared" si="366"/>
        <v>1</v>
      </c>
      <c r="F1264" s="7">
        <f t="shared" si="367"/>
        <v>0</v>
      </c>
      <c r="G1264" s="1">
        <f t="shared" si="363"/>
        <v>47</v>
      </c>
      <c r="H1264" s="2">
        <f t="shared" si="364"/>
        <v>7.605177993527508E-2</v>
      </c>
      <c r="I1264" s="8"/>
      <c r="J1264" s="2">
        <f t="shared" si="369"/>
        <v>0.44983818770226536</v>
      </c>
      <c r="K1264" s="2">
        <f t="shared" si="370"/>
        <v>0.52588996763754048</v>
      </c>
      <c r="L1264" s="2">
        <f t="shared" si="371"/>
        <v>0</v>
      </c>
      <c r="M1264" s="2">
        <f t="shared" si="372"/>
        <v>2.4271844660194164E-2</v>
      </c>
      <c r="N1264" s="1">
        <v>278</v>
      </c>
      <c r="O1264" s="1">
        <v>325</v>
      </c>
      <c r="Q1264" s="1">
        <v>15</v>
      </c>
      <c r="W1264" s="1">
        <v>0</v>
      </c>
      <c r="AG1264" t="str">
        <f t="shared" si="360"/>
        <v>Stoddard</v>
      </c>
      <c r="AH1264" t="s">
        <v>2250</v>
      </c>
      <c r="AI1264">
        <v>2</v>
      </c>
      <c r="AK1264" s="99">
        <v>33</v>
      </c>
      <c r="AL1264" s="97">
        <v>5</v>
      </c>
      <c r="AM1264" s="97">
        <v>80</v>
      </c>
      <c r="AN1264" s="96">
        <v>73700</v>
      </c>
      <c r="AO1264" s="96">
        <f t="shared" si="362"/>
        <v>33005</v>
      </c>
      <c r="AP1264" t="s">
        <v>1274</v>
      </c>
      <c r="AQ1264">
        <f t="shared" si="361"/>
        <v>3373700</v>
      </c>
      <c r="AR1264" t="str">
        <f t="shared" si="368"/>
        <v>$array_town['Stoddard']=73700;</v>
      </c>
    </row>
    <row r="1265" spans="1:44" hidden="1" outlineLevel="1" x14ac:dyDescent="0.2">
      <c r="A1265" t="s">
        <v>1421</v>
      </c>
      <c r="B1265" s="9" t="s">
        <v>889</v>
      </c>
      <c r="C1265" s="1">
        <f t="shared" si="359"/>
        <v>2071</v>
      </c>
      <c r="D1265" s="7">
        <f t="shared" si="365"/>
        <v>2</v>
      </c>
      <c r="E1265" s="7">
        <f t="shared" si="366"/>
        <v>1</v>
      </c>
      <c r="F1265" s="7">
        <f t="shared" si="367"/>
        <v>0</v>
      </c>
      <c r="G1265" s="1">
        <f t="shared" si="363"/>
        <v>365</v>
      </c>
      <c r="H1265" s="2">
        <f t="shared" si="364"/>
        <v>0.17624336069531626</v>
      </c>
      <c r="I1265" s="8"/>
      <c r="J1265" s="2">
        <f t="shared" si="369"/>
        <v>0.40656687590535973</v>
      </c>
      <c r="K1265" s="2">
        <f t="shared" si="370"/>
        <v>0.58281023660067599</v>
      </c>
      <c r="L1265" s="2">
        <f t="shared" si="371"/>
        <v>0</v>
      </c>
      <c r="M1265" s="2">
        <f t="shared" si="372"/>
        <v>1.0622887493964228E-2</v>
      </c>
      <c r="N1265" s="1">
        <v>842</v>
      </c>
      <c r="O1265" s="1">
        <v>1207</v>
      </c>
      <c r="Q1265" s="1">
        <v>21</v>
      </c>
      <c r="W1265" s="1">
        <v>1</v>
      </c>
      <c r="AG1265" t="str">
        <f t="shared" si="360"/>
        <v>Strafford</v>
      </c>
      <c r="AH1265" t="s">
        <v>1421</v>
      </c>
      <c r="AI1265">
        <v>1</v>
      </c>
      <c r="AK1265" s="99">
        <v>33</v>
      </c>
      <c r="AL1265" s="97">
        <v>17</v>
      </c>
      <c r="AM1265" s="97">
        <v>65</v>
      </c>
      <c r="AN1265" s="96">
        <v>73860</v>
      </c>
      <c r="AO1265" s="96">
        <f t="shared" si="362"/>
        <v>33017</v>
      </c>
      <c r="AP1265" t="s">
        <v>1274</v>
      </c>
      <c r="AQ1265">
        <f t="shared" si="361"/>
        <v>3373860</v>
      </c>
      <c r="AR1265" t="str">
        <f t="shared" si="368"/>
        <v>$array_town['Strafford']=73860;</v>
      </c>
    </row>
    <row r="1266" spans="1:44" hidden="1" outlineLevel="1" x14ac:dyDescent="0.2">
      <c r="A1266" t="s">
        <v>2056</v>
      </c>
      <c r="B1266" s="9" t="s">
        <v>889</v>
      </c>
      <c r="C1266" s="1">
        <f t="shared" si="359"/>
        <v>206</v>
      </c>
      <c r="D1266" s="7">
        <f t="shared" si="365"/>
        <v>1</v>
      </c>
      <c r="E1266" s="7">
        <f t="shared" si="366"/>
        <v>2</v>
      </c>
      <c r="F1266" s="7">
        <f t="shared" si="367"/>
        <v>0</v>
      </c>
      <c r="G1266" s="1">
        <f t="shared" si="363"/>
        <v>17</v>
      </c>
      <c r="H1266" s="2">
        <f t="shared" si="364"/>
        <v>8.2524271844660199E-2</v>
      </c>
      <c r="I1266" s="8"/>
      <c r="J1266" s="2">
        <f t="shared" si="369"/>
        <v>0.529126213592233</v>
      </c>
      <c r="K1266" s="2">
        <f t="shared" si="370"/>
        <v>0.44660194174757284</v>
      </c>
      <c r="L1266" s="2">
        <f t="shared" si="371"/>
        <v>0</v>
      </c>
      <c r="M1266" s="2">
        <f t="shared" si="372"/>
        <v>2.4271844660194164E-2</v>
      </c>
      <c r="N1266" s="1">
        <v>109</v>
      </c>
      <c r="O1266" s="1">
        <v>92</v>
      </c>
      <c r="Q1266" s="1">
        <v>5</v>
      </c>
      <c r="W1266" s="1">
        <v>0</v>
      </c>
      <c r="AG1266" t="str">
        <f t="shared" si="360"/>
        <v>Stratford</v>
      </c>
      <c r="AH1266" t="s">
        <v>793</v>
      </c>
      <c r="AI1266">
        <v>2</v>
      </c>
      <c r="AK1266" s="99">
        <v>33</v>
      </c>
      <c r="AL1266" s="97">
        <v>7</v>
      </c>
      <c r="AM1266" s="97">
        <v>195</v>
      </c>
      <c r="AN1266" s="96">
        <v>74180</v>
      </c>
      <c r="AO1266" s="96">
        <f t="shared" si="362"/>
        <v>33007</v>
      </c>
      <c r="AP1266" t="s">
        <v>1274</v>
      </c>
      <c r="AQ1266">
        <f t="shared" si="361"/>
        <v>3374180</v>
      </c>
      <c r="AR1266" t="str">
        <f t="shared" si="368"/>
        <v>$array_town['Stratford']=74180;</v>
      </c>
    </row>
    <row r="1267" spans="1:44" hidden="1" outlineLevel="1" x14ac:dyDescent="0.2">
      <c r="A1267" t="s">
        <v>2516</v>
      </c>
      <c r="B1267" s="9" t="s">
        <v>889</v>
      </c>
      <c r="C1267" s="1">
        <f t="shared" si="359"/>
        <v>4247</v>
      </c>
      <c r="D1267" s="7">
        <f t="shared" si="365"/>
        <v>2</v>
      </c>
      <c r="E1267" s="7">
        <f t="shared" si="366"/>
        <v>1</v>
      </c>
      <c r="F1267" s="7">
        <f t="shared" si="367"/>
        <v>0</v>
      </c>
      <c r="G1267" s="1">
        <f t="shared" si="363"/>
        <v>239</v>
      </c>
      <c r="H1267" s="2">
        <f t="shared" si="364"/>
        <v>5.6275017659524369E-2</v>
      </c>
      <c r="I1267" s="8"/>
      <c r="J1267" s="2">
        <f t="shared" si="369"/>
        <v>0.46785966564633857</v>
      </c>
      <c r="K1267" s="2">
        <f t="shared" si="370"/>
        <v>0.52413468330586299</v>
      </c>
      <c r="L1267" s="2">
        <f t="shared" si="371"/>
        <v>0</v>
      </c>
      <c r="M1267" s="2">
        <f t="shared" si="372"/>
        <v>8.0056510477984899E-3</v>
      </c>
      <c r="N1267" s="1">
        <v>1987</v>
      </c>
      <c r="O1267" s="1">
        <v>2226</v>
      </c>
      <c r="Q1267" s="1">
        <v>33</v>
      </c>
      <c r="W1267" s="1">
        <v>1</v>
      </c>
      <c r="AG1267" t="str">
        <f t="shared" si="360"/>
        <v>Stratham</v>
      </c>
      <c r="AH1267" t="s">
        <v>1377</v>
      </c>
      <c r="AI1267">
        <v>1</v>
      </c>
      <c r="AK1267" s="99">
        <v>33</v>
      </c>
      <c r="AL1267" s="97">
        <v>15</v>
      </c>
      <c r="AM1267" s="97">
        <v>180</v>
      </c>
      <c r="AN1267" s="96">
        <v>74340</v>
      </c>
      <c r="AO1267" s="96">
        <f t="shared" si="362"/>
        <v>33015</v>
      </c>
      <c r="AP1267" t="s">
        <v>1274</v>
      </c>
      <c r="AQ1267">
        <f t="shared" si="361"/>
        <v>3374340</v>
      </c>
      <c r="AR1267" t="str">
        <f t="shared" si="368"/>
        <v>$array_town['Stratham']=74340;</v>
      </c>
    </row>
    <row r="1268" spans="1:44" hidden="1" outlineLevel="1" x14ac:dyDescent="0.2">
      <c r="A1268" t="s">
        <v>2078</v>
      </c>
      <c r="B1268" s="9" t="s">
        <v>889</v>
      </c>
      <c r="C1268" s="1">
        <f t="shared" si="359"/>
        <v>377</v>
      </c>
      <c r="D1268" s="7">
        <f t="shared" si="365"/>
        <v>1</v>
      </c>
      <c r="E1268" s="7">
        <f t="shared" si="366"/>
        <v>2</v>
      </c>
      <c r="F1268" s="7">
        <f t="shared" si="367"/>
        <v>0</v>
      </c>
      <c r="G1268" s="1">
        <f t="shared" si="363"/>
        <v>98</v>
      </c>
      <c r="H1268" s="2">
        <f t="shared" si="364"/>
        <v>0.259946949602122</v>
      </c>
      <c r="I1268" s="8"/>
      <c r="J1268" s="2">
        <f t="shared" si="369"/>
        <v>0.62599469496021221</v>
      </c>
      <c r="K1268" s="2">
        <f t="shared" si="370"/>
        <v>0.3660477453580902</v>
      </c>
      <c r="L1268" s="2">
        <f t="shared" si="371"/>
        <v>0</v>
      </c>
      <c r="M1268" s="2">
        <f t="shared" si="372"/>
        <v>7.9575596816975902E-3</v>
      </c>
      <c r="N1268" s="1">
        <v>236</v>
      </c>
      <c r="O1268" s="1">
        <v>138</v>
      </c>
      <c r="Q1268" s="1">
        <v>3</v>
      </c>
      <c r="W1268" s="1">
        <v>0</v>
      </c>
      <c r="AG1268" t="str">
        <f t="shared" si="360"/>
        <v>Sugar Hill</v>
      </c>
      <c r="AH1268" t="s">
        <v>794</v>
      </c>
      <c r="AI1268">
        <v>2</v>
      </c>
      <c r="AK1268" s="99">
        <v>33</v>
      </c>
      <c r="AL1268" s="97">
        <v>9</v>
      </c>
      <c r="AM1268" s="97">
        <v>167</v>
      </c>
      <c r="AN1268" s="96">
        <v>74740</v>
      </c>
      <c r="AO1268" s="96">
        <f t="shared" si="362"/>
        <v>33009</v>
      </c>
      <c r="AP1268" t="s">
        <v>1274</v>
      </c>
      <c r="AQ1268">
        <f t="shared" si="361"/>
        <v>3374740</v>
      </c>
      <c r="AR1268" t="str">
        <f t="shared" si="368"/>
        <v>$array_town['Sugar Hill']=74740;</v>
      </c>
    </row>
    <row r="1269" spans="1:44" hidden="1" outlineLevel="1" x14ac:dyDescent="0.2">
      <c r="A1269" t="s">
        <v>647</v>
      </c>
      <c r="B1269" s="9" t="s">
        <v>889</v>
      </c>
      <c r="C1269" s="1">
        <f t="shared" si="359"/>
        <v>316</v>
      </c>
      <c r="D1269" s="7">
        <f t="shared" si="365"/>
        <v>1</v>
      </c>
      <c r="E1269" s="7">
        <f t="shared" si="366"/>
        <v>2</v>
      </c>
      <c r="F1269" s="7">
        <f t="shared" si="367"/>
        <v>0</v>
      </c>
      <c r="G1269" s="1">
        <f t="shared" si="363"/>
        <v>2</v>
      </c>
      <c r="H1269" s="2">
        <f t="shared" si="364"/>
        <v>6.3291139240506328E-3</v>
      </c>
      <c r="I1269" s="8"/>
      <c r="J1269" s="2">
        <f t="shared" si="369"/>
        <v>0.49050632911392406</v>
      </c>
      <c r="K1269" s="2">
        <f t="shared" si="370"/>
        <v>0.48417721518987344</v>
      </c>
      <c r="L1269" s="2">
        <f t="shared" si="371"/>
        <v>0</v>
      </c>
      <c r="M1269" s="2">
        <f t="shared" si="372"/>
        <v>2.5316455696202556E-2</v>
      </c>
      <c r="N1269" s="1">
        <v>155</v>
      </c>
      <c r="O1269" s="1">
        <v>153</v>
      </c>
      <c r="Q1269" s="1">
        <v>7</v>
      </c>
      <c r="W1269" s="1">
        <v>1</v>
      </c>
      <c r="AG1269" t="str">
        <f t="shared" si="360"/>
        <v>Sullivan</v>
      </c>
      <c r="AH1269" t="s">
        <v>2250</v>
      </c>
      <c r="AI1269">
        <v>2</v>
      </c>
      <c r="AK1269" s="99">
        <v>33</v>
      </c>
      <c r="AL1269" s="97">
        <v>5</v>
      </c>
      <c r="AM1269" s="97">
        <v>85</v>
      </c>
      <c r="AN1269" s="96">
        <v>74900</v>
      </c>
      <c r="AO1269" s="96">
        <f t="shared" si="362"/>
        <v>33005</v>
      </c>
      <c r="AP1269" t="s">
        <v>1274</v>
      </c>
      <c r="AQ1269">
        <f t="shared" si="361"/>
        <v>3374900</v>
      </c>
      <c r="AR1269" t="str">
        <f t="shared" si="368"/>
        <v>$array_town['Sullivan']=74900;</v>
      </c>
    </row>
    <row r="1270" spans="1:44" hidden="1" outlineLevel="1" x14ac:dyDescent="0.2">
      <c r="A1270" t="s">
        <v>927</v>
      </c>
      <c r="B1270" s="9" t="s">
        <v>889</v>
      </c>
      <c r="C1270" s="1">
        <f t="shared" si="359"/>
        <v>1827</v>
      </c>
      <c r="D1270" s="7">
        <f t="shared" si="365"/>
        <v>2</v>
      </c>
      <c r="E1270" s="7">
        <f t="shared" si="366"/>
        <v>1</v>
      </c>
      <c r="F1270" s="7">
        <f t="shared" si="367"/>
        <v>0</v>
      </c>
      <c r="G1270" s="1">
        <f t="shared" si="363"/>
        <v>381</v>
      </c>
      <c r="H1270" s="2">
        <f t="shared" si="364"/>
        <v>0.20853858784893267</v>
      </c>
      <c r="I1270" s="8"/>
      <c r="J1270" s="2">
        <f t="shared" si="369"/>
        <v>0.38970990695128627</v>
      </c>
      <c r="K1270" s="2">
        <f t="shared" si="370"/>
        <v>0.59824849480021891</v>
      </c>
      <c r="L1270" s="2">
        <f t="shared" si="371"/>
        <v>0</v>
      </c>
      <c r="M1270" s="2">
        <f t="shared" si="372"/>
        <v>1.2041598248494823E-2</v>
      </c>
      <c r="N1270" s="1">
        <v>712</v>
      </c>
      <c r="O1270" s="1">
        <v>1093</v>
      </c>
      <c r="Q1270" s="1">
        <v>22</v>
      </c>
      <c r="W1270" s="1">
        <v>0</v>
      </c>
      <c r="AG1270" t="str">
        <f t="shared" si="360"/>
        <v>Sunapee</v>
      </c>
      <c r="AH1270" t="s">
        <v>647</v>
      </c>
      <c r="AI1270">
        <v>2</v>
      </c>
      <c r="AK1270" s="99">
        <v>33</v>
      </c>
      <c r="AL1270" s="97">
        <v>19</v>
      </c>
      <c r="AM1270" s="97">
        <v>65</v>
      </c>
      <c r="AN1270" s="96">
        <v>75060</v>
      </c>
      <c r="AO1270" s="96">
        <f t="shared" si="362"/>
        <v>33019</v>
      </c>
      <c r="AP1270" t="s">
        <v>1274</v>
      </c>
      <c r="AQ1270">
        <f t="shared" si="361"/>
        <v>3375060</v>
      </c>
      <c r="AR1270" t="str">
        <f t="shared" si="368"/>
        <v>$array_town['Sunapee']=75060;</v>
      </c>
    </row>
    <row r="1271" spans="1:44" hidden="1" outlineLevel="1" x14ac:dyDescent="0.2">
      <c r="A1271" t="s">
        <v>2279</v>
      </c>
      <c r="B1271" s="9" t="s">
        <v>889</v>
      </c>
      <c r="C1271" s="1">
        <f t="shared" si="359"/>
        <v>397</v>
      </c>
      <c r="D1271" s="7">
        <f t="shared" si="365"/>
        <v>1</v>
      </c>
      <c r="E1271" s="7">
        <f t="shared" si="366"/>
        <v>2</v>
      </c>
      <c r="F1271" s="7">
        <f t="shared" si="367"/>
        <v>0</v>
      </c>
      <c r="G1271" s="1">
        <f t="shared" si="363"/>
        <v>3</v>
      </c>
      <c r="H1271" s="2">
        <f t="shared" si="364"/>
        <v>7.556675062972292E-3</v>
      </c>
      <c r="I1271" s="8"/>
      <c r="J1271" s="2">
        <f t="shared" si="369"/>
        <v>0.49622166246851385</v>
      </c>
      <c r="K1271" s="2">
        <f t="shared" si="370"/>
        <v>0.48866498740554154</v>
      </c>
      <c r="L1271" s="2">
        <f t="shared" si="371"/>
        <v>0</v>
      </c>
      <c r="M1271" s="2">
        <f t="shared" si="372"/>
        <v>1.5113350125944613E-2</v>
      </c>
      <c r="N1271" s="1">
        <v>197</v>
      </c>
      <c r="O1271" s="1">
        <v>194</v>
      </c>
      <c r="Q1271" s="1">
        <v>6</v>
      </c>
      <c r="W1271" s="1">
        <v>0</v>
      </c>
      <c r="AG1271" t="str">
        <f t="shared" si="360"/>
        <v>Surry</v>
      </c>
      <c r="AH1271" t="s">
        <v>2250</v>
      </c>
      <c r="AI1271">
        <v>2</v>
      </c>
      <c r="AK1271" s="99">
        <v>33</v>
      </c>
      <c r="AL1271" s="97">
        <v>5</v>
      </c>
      <c r="AM1271" s="97">
        <v>90</v>
      </c>
      <c r="AN1271" s="96">
        <v>75300</v>
      </c>
      <c r="AO1271" s="96">
        <f t="shared" si="362"/>
        <v>33005</v>
      </c>
      <c r="AP1271" t="s">
        <v>1274</v>
      </c>
      <c r="AQ1271">
        <f t="shared" si="361"/>
        <v>3375300</v>
      </c>
      <c r="AR1271" t="str">
        <f t="shared" si="368"/>
        <v>$array_town['Surry']=75300;</v>
      </c>
    </row>
    <row r="1272" spans="1:44" hidden="1" outlineLevel="1" x14ac:dyDescent="0.2">
      <c r="A1272" t="s">
        <v>1318</v>
      </c>
      <c r="B1272" s="9" t="s">
        <v>889</v>
      </c>
      <c r="C1272" s="1">
        <f t="shared" si="359"/>
        <v>1017</v>
      </c>
      <c r="D1272" s="7">
        <f t="shared" si="365"/>
        <v>2</v>
      </c>
      <c r="E1272" s="7">
        <f t="shared" si="366"/>
        <v>1</v>
      </c>
      <c r="F1272" s="7">
        <f t="shared" si="367"/>
        <v>0</v>
      </c>
      <c r="G1272" s="1">
        <f t="shared" si="363"/>
        <v>13</v>
      </c>
      <c r="H1272" s="2">
        <f t="shared" si="364"/>
        <v>1.2782694198623401E-2</v>
      </c>
      <c r="I1272" s="8"/>
      <c r="J1272" s="2">
        <f t="shared" si="369"/>
        <v>0.4886922320550639</v>
      </c>
      <c r="K1272" s="2">
        <f t="shared" si="370"/>
        <v>0.50147492625368728</v>
      </c>
      <c r="L1272" s="2">
        <f t="shared" si="371"/>
        <v>0</v>
      </c>
      <c r="M1272" s="2">
        <f t="shared" si="372"/>
        <v>9.8328416912487615E-3</v>
      </c>
      <c r="N1272" s="1">
        <v>497</v>
      </c>
      <c r="O1272" s="1">
        <v>510</v>
      </c>
      <c r="Q1272" s="1">
        <v>10</v>
      </c>
      <c r="W1272" s="1">
        <v>0</v>
      </c>
      <c r="AG1272" t="str">
        <f t="shared" si="360"/>
        <v>Sutton</v>
      </c>
      <c r="AH1272" t="s">
        <v>363</v>
      </c>
      <c r="AI1272">
        <v>2</v>
      </c>
      <c r="AK1272" s="99">
        <v>33</v>
      </c>
      <c r="AL1272" s="97">
        <v>13</v>
      </c>
      <c r="AM1272" s="97">
        <v>120</v>
      </c>
      <c r="AN1272" s="96">
        <v>75460</v>
      </c>
      <c r="AO1272" s="96">
        <f t="shared" si="362"/>
        <v>33013</v>
      </c>
      <c r="AP1272" t="s">
        <v>1274</v>
      </c>
      <c r="AQ1272">
        <f t="shared" si="361"/>
        <v>3375460</v>
      </c>
      <c r="AR1272" t="str">
        <f t="shared" si="368"/>
        <v>$array_town['Sutton']=75460;</v>
      </c>
    </row>
    <row r="1273" spans="1:44" hidden="1" outlineLevel="1" x14ac:dyDescent="0.2">
      <c r="A1273" t="s">
        <v>1802</v>
      </c>
      <c r="B1273" s="9" t="s">
        <v>889</v>
      </c>
      <c r="C1273" s="1">
        <f t="shared" si="359"/>
        <v>2919</v>
      </c>
      <c r="D1273" s="7">
        <f t="shared" si="365"/>
        <v>2</v>
      </c>
      <c r="E1273" s="7">
        <f t="shared" si="366"/>
        <v>1</v>
      </c>
      <c r="F1273" s="7">
        <f t="shared" si="367"/>
        <v>0</v>
      </c>
      <c r="G1273" s="1">
        <f t="shared" si="363"/>
        <v>91</v>
      </c>
      <c r="H1273" s="2">
        <f t="shared" si="364"/>
        <v>3.117505995203837E-2</v>
      </c>
      <c r="I1273" s="8"/>
      <c r="J1273" s="2">
        <f t="shared" si="369"/>
        <v>0.47721822541966424</v>
      </c>
      <c r="K1273" s="2">
        <f t="shared" si="370"/>
        <v>0.50839328537170259</v>
      </c>
      <c r="L1273" s="2">
        <f t="shared" si="371"/>
        <v>0</v>
      </c>
      <c r="M1273" s="2">
        <f t="shared" si="372"/>
        <v>1.4388489208633226E-2</v>
      </c>
      <c r="N1273" s="1">
        <v>1393</v>
      </c>
      <c r="O1273" s="1">
        <v>1484</v>
      </c>
      <c r="Q1273" s="1">
        <v>42</v>
      </c>
      <c r="W1273" s="1">
        <v>0</v>
      </c>
      <c r="AG1273" t="str">
        <f t="shared" si="360"/>
        <v>Swanzey</v>
      </c>
      <c r="AH1273" t="s">
        <v>2250</v>
      </c>
      <c r="AI1273">
        <v>2</v>
      </c>
      <c r="AK1273" s="99">
        <v>33</v>
      </c>
      <c r="AL1273" s="97">
        <v>5</v>
      </c>
      <c r="AM1273" s="97">
        <v>95</v>
      </c>
      <c r="AN1273" s="96">
        <v>75700</v>
      </c>
      <c r="AO1273" s="96">
        <f t="shared" si="362"/>
        <v>33005</v>
      </c>
      <c r="AP1273" t="s">
        <v>1274</v>
      </c>
      <c r="AQ1273">
        <f t="shared" si="361"/>
        <v>3375700</v>
      </c>
      <c r="AR1273" t="str">
        <f t="shared" si="368"/>
        <v>$array_town['Swanzey']=75700;</v>
      </c>
    </row>
    <row r="1274" spans="1:44" hidden="1" outlineLevel="1" x14ac:dyDescent="0.2">
      <c r="A1274" t="s">
        <v>1803</v>
      </c>
      <c r="B1274" s="9" t="s">
        <v>889</v>
      </c>
      <c r="C1274" s="1">
        <f t="shared" si="359"/>
        <v>1322</v>
      </c>
      <c r="D1274" s="7">
        <f t="shared" si="365"/>
        <v>2</v>
      </c>
      <c r="E1274" s="7">
        <f t="shared" si="366"/>
        <v>1</v>
      </c>
      <c r="F1274" s="7">
        <f t="shared" si="367"/>
        <v>0</v>
      </c>
      <c r="G1274" s="1">
        <f t="shared" si="363"/>
        <v>57</v>
      </c>
      <c r="H1274" s="2">
        <f t="shared" si="364"/>
        <v>4.3116490166414521E-2</v>
      </c>
      <c r="I1274" s="8"/>
      <c r="J1274" s="2">
        <f t="shared" si="369"/>
        <v>0.4682299546142209</v>
      </c>
      <c r="K1274" s="2">
        <f t="shared" si="370"/>
        <v>0.5113464447806354</v>
      </c>
      <c r="L1274" s="2">
        <f t="shared" si="371"/>
        <v>0</v>
      </c>
      <c r="M1274" s="2">
        <f t="shared" si="372"/>
        <v>2.0423600605143699E-2</v>
      </c>
      <c r="N1274" s="1">
        <v>619</v>
      </c>
      <c r="O1274" s="1">
        <v>676</v>
      </c>
      <c r="Q1274" s="1">
        <v>25</v>
      </c>
      <c r="W1274" s="1">
        <v>2</v>
      </c>
      <c r="AG1274" t="str">
        <f t="shared" si="360"/>
        <v>Tamworth</v>
      </c>
      <c r="AH1274" t="s">
        <v>378</v>
      </c>
      <c r="AI1274">
        <v>1</v>
      </c>
      <c r="AK1274" s="99">
        <v>33</v>
      </c>
      <c r="AL1274" s="97">
        <v>3</v>
      </c>
      <c r="AM1274" s="97">
        <v>80</v>
      </c>
      <c r="AN1274" s="96">
        <v>76100</v>
      </c>
      <c r="AO1274" s="96">
        <f t="shared" si="362"/>
        <v>33003</v>
      </c>
      <c r="AP1274" t="s">
        <v>1274</v>
      </c>
      <c r="AQ1274">
        <f t="shared" si="361"/>
        <v>3376100</v>
      </c>
      <c r="AR1274" t="str">
        <f t="shared" si="368"/>
        <v>$array_town['Tamworth']=76100;</v>
      </c>
    </row>
    <row r="1275" spans="1:44" hidden="1" outlineLevel="1" x14ac:dyDescent="0.2">
      <c r="A1275" t="s">
        <v>2556</v>
      </c>
      <c r="B1275" s="9" t="s">
        <v>889</v>
      </c>
      <c r="C1275" s="1">
        <f t="shared" si="359"/>
        <v>751</v>
      </c>
      <c r="D1275" s="7">
        <f t="shared" si="365"/>
        <v>2</v>
      </c>
      <c r="E1275" s="7">
        <f t="shared" si="366"/>
        <v>1</v>
      </c>
      <c r="F1275" s="7">
        <f t="shared" si="367"/>
        <v>0</v>
      </c>
      <c r="G1275" s="1">
        <f t="shared" si="363"/>
        <v>1</v>
      </c>
      <c r="H1275" s="2">
        <f t="shared" si="364"/>
        <v>1.3315579227696406E-3</v>
      </c>
      <c r="I1275" s="8"/>
      <c r="J1275" s="2">
        <f t="shared" si="369"/>
        <v>0.48601864181091875</v>
      </c>
      <c r="K1275" s="2">
        <f t="shared" si="370"/>
        <v>0.48735019973368843</v>
      </c>
      <c r="L1275" s="2">
        <f t="shared" si="371"/>
        <v>0</v>
      </c>
      <c r="M1275" s="2">
        <f t="shared" si="372"/>
        <v>2.6631158455392878E-2</v>
      </c>
      <c r="N1275" s="1">
        <v>365</v>
      </c>
      <c r="O1275" s="1">
        <v>366</v>
      </c>
      <c r="Q1275" s="1">
        <v>17</v>
      </c>
      <c r="W1275" s="1">
        <v>3</v>
      </c>
      <c r="AG1275" t="str">
        <f t="shared" si="360"/>
        <v>Temple</v>
      </c>
      <c r="AH1275" t="s">
        <v>2341</v>
      </c>
      <c r="AI1275">
        <v>2</v>
      </c>
      <c r="AK1275" s="99">
        <v>33</v>
      </c>
      <c r="AL1275" s="97">
        <v>11</v>
      </c>
      <c r="AM1275" s="97">
        <v>140</v>
      </c>
      <c r="AN1275" s="96">
        <v>76260</v>
      </c>
      <c r="AO1275" s="96">
        <f t="shared" si="362"/>
        <v>33011</v>
      </c>
      <c r="AP1275" t="s">
        <v>1274</v>
      </c>
      <c r="AQ1275">
        <f t="shared" si="361"/>
        <v>3376260</v>
      </c>
      <c r="AR1275" t="str">
        <f t="shared" si="368"/>
        <v>$array_town['Temple']=76260;</v>
      </c>
    </row>
    <row r="1276" spans="1:44" hidden="1" outlineLevel="1" x14ac:dyDescent="0.2">
      <c r="A1276" t="s">
        <v>1339</v>
      </c>
      <c r="B1276" s="9" t="s">
        <v>889</v>
      </c>
      <c r="C1276" s="1">
        <f t="shared" ref="C1276:C1338" si="373">SUM(N1276:AE1276)</f>
        <v>1131</v>
      </c>
      <c r="D1276" s="7">
        <f t="shared" si="365"/>
        <v>1</v>
      </c>
      <c r="E1276" s="7">
        <f t="shared" si="366"/>
        <v>2</v>
      </c>
      <c r="F1276" s="7">
        <f t="shared" si="367"/>
        <v>0</v>
      </c>
      <c r="G1276" s="1">
        <f t="shared" si="363"/>
        <v>30</v>
      </c>
      <c r="H1276" s="2">
        <f t="shared" si="364"/>
        <v>2.6525198938992044E-2</v>
      </c>
      <c r="I1276" s="8"/>
      <c r="J1276" s="2">
        <f t="shared" si="369"/>
        <v>0.50132625994694957</v>
      </c>
      <c r="K1276" s="2">
        <f t="shared" si="370"/>
        <v>0.47480106100795755</v>
      </c>
      <c r="L1276" s="2">
        <f t="shared" si="371"/>
        <v>0</v>
      </c>
      <c r="M1276" s="2">
        <f t="shared" si="372"/>
        <v>2.3872679045092882E-2</v>
      </c>
      <c r="N1276" s="1">
        <v>567</v>
      </c>
      <c r="O1276" s="1">
        <v>537</v>
      </c>
      <c r="Q1276" s="1">
        <v>26</v>
      </c>
      <c r="W1276" s="1">
        <v>1</v>
      </c>
      <c r="AG1276" t="str">
        <f t="shared" ref="AG1276:AG1339" si="374">A1276</f>
        <v>Thornton</v>
      </c>
      <c r="AH1276" t="s">
        <v>794</v>
      </c>
      <c r="AI1276">
        <v>2</v>
      </c>
      <c r="AK1276" s="99">
        <v>33</v>
      </c>
      <c r="AL1276" s="97">
        <v>9</v>
      </c>
      <c r="AM1276" s="97">
        <v>170</v>
      </c>
      <c r="AN1276" s="96">
        <v>76740</v>
      </c>
      <c r="AO1276" s="96">
        <f t="shared" si="362"/>
        <v>33009</v>
      </c>
      <c r="AP1276" t="s">
        <v>1274</v>
      </c>
      <c r="AQ1276">
        <f t="shared" si="361"/>
        <v>3376740</v>
      </c>
      <c r="AR1276" t="str">
        <f t="shared" si="368"/>
        <v>$array_town['Thornton']=76740;</v>
      </c>
    </row>
    <row r="1277" spans="1:44" hidden="1" outlineLevel="1" x14ac:dyDescent="0.2">
      <c r="A1277" t="s">
        <v>741</v>
      </c>
      <c r="B1277" s="9" t="s">
        <v>889</v>
      </c>
      <c r="C1277" s="1">
        <f t="shared" si="373"/>
        <v>1363</v>
      </c>
      <c r="D1277" s="7">
        <f t="shared" si="365"/>
        <v>2</v>
      </c>
      <c r="E1277" s="7">
        <f t="shared" si="366"/>
        <v>1</v>
      </c>
      <c r="F1277" s="7">
        <f t="shared" si="367"/>
        <v>0</v>
      </c>
      <c r="G1277" s="1">
        <f t="shared" si="363"/>
        <v>260</v>
      </c>
      <c r="H1277" s="2">
        <f t="shared" si="364"/>
        <v>0.19075568598679385</v>
      </c>
      <c r="I1277" s="8"/>
      <c r="J1277" s="2">
        <f t="shared" si="369"/>
        <v>0.3961848862802641</v>
      </c>
      <c r="K1277" s="2">
        <f t="shared" si="370"/>
        <v>0.58694057226705798</v>
      </c>
      <c r="L1277" s="2">
        <f t="shared" si="371"/>
        <v>0</v>
      </c>
      <c r="M1277" s="2">
        <f t="shared" si="372"/>
        <v>1.687454145267786E-2</v>
      </c>
      <c r="N1277" s="1">
        <v>540</v>
      </c>
      <c r="O1277" s="1">
        <v>800</v>
      </c>
      <c r="Q1277" s="1">
        <v>21</v>
      </c>
      <c r="W1277" s="1">
        <v>2</v>
      </c>
      <c r="AG1277" t="str">
        <f t="shared" si="374"/>
        <v>Tilton</v>
      </c>
      <c r="AH1277" t="s">
        <v>890</v>
      </c>
      <c r="AI1277">
        <v>1</v>
      </c>
      <c r="AK1277" s="99">
        <v>33</v>
      </c>
      <c r="AL1277" s="97">
        <v>1</v>
      </c>
      <c r="AM1277" s="97">
        <v>55</v>
      </c>
      <c r="AN1277" s="96">
        <v>77060</v>
      </c>
      <c r="AO1277" s="96">
        <f t="shared" si="362"/>
        <v>33001</v>
      </c>
      <c r="AP1277" t="s">
        <v>1274</v>
      </c>
      <c r="AQ1277">
        <f t="shared" si="361"/>
        <v>3377060</v>
      </c>
      <c r="AR1277" t="str">
        <f t="shared" si="368"/>
        <v>$array_town['Tilton']=77060;</v>
      </c>
    </row>
    <row r="1278" spans="1:44" hidden="1" outlineLevel="1" x14ac:dyDescent="0.2">
      <c r="A1278" t="s">
        <v>1547</v>
      </c>
      <c r="B1278" s="9" t="s">
        <v>889</v>
      </c>
      <c r="C1278" s="1">
        <f t="shared" si="373"/>
        <v>736</v>
      </c>
      <c r="D1278" s="7">
        <f t="shared" si="365"/>
        <v>2</v>
      </c>
      <c r="E1278" s="7">
        <f t="shared" si="366"/>
        <v>1</v>
      </c>
      <c r="F1278" s="7">
        <f t="shared" si="367"/>
        <v>0</v>
      </c>
      <c r="G1278" s="1">
        <f t="shared" si="363"/>
        <v>60</v>
      </c>
      <c r="H1278" s="2">
        <f t="shared" si="364"/>
        <v>8.1521739130434784E-2</v>
      </c>
      <c r="I1278" s="8"/>
      <c r="J1278" s="2">
        <f t="shared" si="369"/>
        <v>0.44701086956521741</v>
      </c>
      <c r="K1278" s="2">
        <f t="shared" si="370"/>
        <v>0.52853260869565222</v>
      </c>
      <c r="L1278" s="2">
        <f t="shared" si="371"/>
        <v>0</v>
      </c>
      <c r="M1278" s="2">
        <f t="shared" si="372"/>
        <v>2.4456521739130377E-2</v>
      </c>
      <c r="N1278" s="1">
        <v>329</v>
      </c>
      <c r="O1278" s="1">
        <v>389</v>
      </c>
      <c r="Q1278" s="1">
        <v>17</v>
      </c>
      <c r="W1278" s="1">
        <v>1</v>
      </c>
      <c r="AG1278" t="str">
        <f t="shared" si="374"/>
        <v>Troy</v>
      </c>
      <c r="AH1278" t="s">
        <v>2250</v>
      </c>
      <c r="AI1278">
        <v>2</v>
      </c>
      <c r="AK1278" s="99">
        <v>33</v>
      </c>
      <c r="AL1278" s="97">
        <v>5</v>
      </c>
      <c r="AM1278" s="97">
        <v>100</v>
      </c>
      <c r="AN1278" s="96">
        <v>77380</v>
      </c>
      <c r="AO1278" s="96">
        <f t="shared" si="362"/>
        <v>33005</v>
      </c>
      <c r="AP1278" t="s">
        <v>1274</v>
      </c>
      <c r="AQ1278">
        <f t="shared" si="361"/>
        <v>3377380</v>
      </c>
      <c r="AR1278" t="str">
        <f t="shared" si="368"/>
        <v>$array_town['Troy']=77380;</v>
      </c>
    </row>
    <row r="1279" spans="1:44" hidden="1" outlineLevel="1" x14ac:dyDescent="0.2">
      <c r="A1279" t="s">
        <v>2600</v>
      </c>
      <c r="B1279" s="9" t="s">
        <v>889</v>
      </c>
      <c r="C1279" s="1">
        <f t="shared" si="373"/>
        <v>1437</v>
      </c>
      <c r="D1279" s="7">
        <f t="shared" si="365"/>
        <v>2</v>
      </c>
      <c r="E1279" s="7">
        <f t="shared" si="366"/>
        <v>1</v>
      </c>
      <c r="F1279" s="7">
        <f t="shared" si="367"/>
        <v>0</v>
      </c>
      <c r="G1279" s="1">
        <f t="shared" si="363"/>
        <v>371</v>
      </c>
      <c r="H1279" s="2">
        <f t="shared" si="364"/>
        <v>0.25817675713291582</v>
      </c>
      <c r="I1279" s="8"/>
      <c r="J1279" s="2">
        <f t="shared" si="369"/>
        <v>0.36673625608907445</v>
      </c>
      <c r="K1279" s="2">
        <f t="shared" si="370"/>
        <v>0.62491301322199022</v>
      </c>
      <c r="L1279" s="2">
        <f t="shared" si="371"/>
        <v>0</v>
      </c>
      <c r="M1279" s="2">
        <f t="shared" si="372"/>
        <v>8.3507306889353261E-3</v>
      </c>
      <c r="N1279" s="1">
        <v>527</v>
      </c>
      <c r="O1279" s="1">
        <v>898</v>
      </c>
      <c r="Q1279" s="1">
        <v>11</v>
      </c>
      <c r="W1279" s="1">
        <v>1</v>
      </c>
      <c r="AG1279" t="str">
        <f t="shared" si="374"/>
        <v>Tuftonboro</v>
      </c>
      <c r="AH1279" t="s">
        <v>378</v>
      </c>
      <c r="AI1279">
        <v>1</v>
      </c>
      <c r="AK1279" s="99">
        <v>33</v>
      </c>
      <c r="AL1279" s="97">
        <v>3</v>
      </c>
      <c r="AM1279" s="97">
        <v>85</v>
      </c>
      <c r="AN1279" s="96">
        <v>77620</v>
      </c>
      <c r="AO1279" s="96">
        <f t="shared" si="362"/>
        <v>33003</v>
      </c>
      <c r="AP1279" t="s">
        <v>1274</v>
      </c>
      <c r="AQ1279">
        <f t="shared" si="361"/>
        <v>3377620</v>
      </c>
      <c r="AR1279" t="str">
        <f t="shared" si="368"/>
        <v>$array_town['Tuftonboro']=77620;</v>
      </c>
    </row>
    <row r="1280" spans="1:44" hidden="1" outlineLevel="1" x14ac:dyDescent="0.2">
      <c r="A1280" t="s">
        <v>2555</v>
      </c>
      <c r="B1280" s="9" t="s">
        <v>889</v>
      </c>
      <c r="C1280" s="1">
        <f t="shared" si="373"/>
        <v>592</v>
      </c>
      <c r="D1280" s="7">
        <f t="shared" si="365"/>
        <v>2</v>
      </c>
      <c r="E1280" s="7">
        <f t="shared" si="366"/>
        <v>1</v>
      </c>
      <c r="F1280" s="7">
        <f t="shared" si="367"/>
        <v>0</v>
      </c>
      <c r="G1280" s="1">
        <f t="shared" si="363"/>
        <v>199</v>
      </c>
      <c r="H1280" s="2">
        <f t="shared" si="364"/>
        <v>0.33614864864864863</v>
      </c>
      <c r="I1280" s="8"/>
      <c r="J1280" s="2">
        <f t="shared" si="369"/>
        <v>0.32094594594594594</v>
      </c>
      <c r="K1280" s="2">
        <f t="shared" si="370"/>
        <v>0.65709459459459463</v>
      </c>
      <c r="L1280" s="2">
        <f t="shared" si="371"/>
        <v>0</v>
      </c>
      <c r="M1280" s="2">
        <f t="shared" si="372"/>
        <v>2.1959459459459429E-2</v>
      </c>
      <c r="N1280" s="1">
        <v>190</v>
      </c>
      <c r="O1280" s="1">
        <v>389</v>
      </c>
      <c r="Q1280" s="1">
        <v>12</v>
      </c>
      <c r="W1280" s="1">
        <v>1</v>
      </c>
      <c r="AG1280" t="str">
        <f t="shared" si="374"/>
        <v>Unity</v>
      </c>
      <c r="AH1280" t="s">
        <v>647</v>
      </c>
      <c r="AI1280">
        <v>2</v>
      </c>
      <c r="AK1280" s="99">
        <v>33</v>
      </c>
      <c r="AL1280" s="97">
        <v>19</v>
      </c>
      <c r="AM1280" s="97">
        <v>70</v>
      </c>
      <c r="AN1280" s="96">
        <v>77940</v>
      </c>
      <c r="AO1280" s="96">
        <f t="shared" si="362"/>
        <v>33019</v>
      </c>
      <c r="AP1280" t="s">
        <v>1274</v>
      </c>
      <c r="AQ1280">
        <f t="shared" si="361"/>
        <v>3377940</v>
      </c>
      <c r="AR1280" t="str">
        <f t="shared" si="368"/>
        <v>$array_town['Unity']=77940;</v>
      </c>
    </row>
    <row r="1281" spans="1:44" hidden="1" outlineLevel="1" x14ac:dyDescent="0.2">
      <c r="A1281" t="s">
        <v>2343</v>
      </c>
      <c r="B1281" s="9" t="s">
        <v>889</v>
      </c>
      <c r="C1281" s="1">
        <f t="shared" si="373"/>
        <v>2055</v>
      </c>
      <c r="D1281" s="7">
        <f t="shared" si="365"/>
        <v>2</v>
      </c>
      <c r="E1281" s="7">
        <f t="shared" si="366"/>
        <v>1</v>
      </c>
      <c r="F1281" s="7">
        <f t="shared" si="367"/>
        <v>0</v>
      </c>
      <c r="G1281" s="1">
        <f t="shared" si="363"/>
        <v>749</v>
      </c>
      <c r="H1281" s="2">
        <f t="shared" si="364"/>
        <v>0.36447688564476888</v>
      </c>
      <c r="I1281" s="8"/>
      <c r="J1281" s="2">
        <f t="shared" si="369"/>
        <v>0.31046228710462287</v>
      </c>
      <c r="K1281" s="2">
        <f t="shared" si="370"/>
        <v>0.67493917274939175</v>
      </c>
      <c r="L1281" s="2">
        <f t="shared" si="371"/>
        <v>0</v>
      </c>
      <c r="M1281" s="2">
        <f t="shared" si="372"/>
        <v>1.4598540145985384E-2</v>
      </c>
      <c r="N1281" s="1">
        <v>638</v>
      </c>
      <c r="O1281" s="1">
        <v>1387</v>
      </c>
      <c r="Q1281" s="1">
        <v>27</v>
      </c>
      <c r="W1281" s="1">
        <v>3</v>
      </c>
      <c r="AG1281" t="str">
        <f t="shared" si="374"/>
        <v>Wakefield</v>
      </c>
      <c r="AH1281" t="s">
        <v>378</v>
      </c>
      <c r="AI1281">
        <v>1</v>
      </c>
      <c r="AK1281" s="99">
        <v>33</v>
      </c>
      <c r="AL1281" s="97">
        <v>3</v>
      </c>
      <c r="AM1281" s="97">
        <v>90</v>
      </c>
      <c r="AN1281" s="96">
        <v>78180</v>
      </c>
      <c r="AO1281" s="96">
        <f t="shared" si="362"/>
        <v>33003</v>
      </c>
      <c r="AP1281" t="s">
        <v>1274</v>
      </c>
      <c r="AQ1281">
        <f t="shared" si="361"/>
        <v>3378180</v>
      </c>
      <c r="AR1281" t="str">
        <f t="shared" si="368"/>
        <v>$array_town['Wakefield']=78180;</v>
      </c>
    </row>
    <row r="1282" spans="1:44" hidden="1" outlineLevel="1" x14ac:dyDescent="0.2">
      <c r="A1282" t="s">
        <v>1910</v>
      </c>
      <c r="B1282" s="9" t="s">
        <v>889</v>
      </c>
      <c r="C1282" s="1">
        <f t="shared" si="373"/>
        <v>1762</v>
      </c>
      <c r="D1282" s="7">
        <f t="shared" si="365"/>
        <v>1</v>
      </c>
      <c r="E1282" s="7">
        <f t="shared" si="366"/>
        <v>2</v>
      </c>
      <c r="F1282" s="7">
        <f t="shared" si="367"/>
        <v>0</v>
      </c>
      <c r="G1282" s="1">
        <f t="shared" si="363"/>
        <v>263</v>
      </c>
      <c r="H1282" s="2">
        <f t="shared" si="364"/>
        <v>0.14926220204313281</v>
      </c>
      <c r="I1282" s="8"/>
      <c r="J1282" s="2">
        <f t="shared" si="369"/>
        <v>0.5681044267877412</v>
      </c>
      <c r="K1282" s="2">
        <f t="shared" si="370"/>
        <v>0.41884222474460842</v>
      </c>
      <c r="L1282" s="2">
        <f t="shared" si="371"/>
        <v>0</v>
      </c>
      <c r="M1282" s="2">
        <f t="shared" si="372"/>
        <v>1.3053348467650383E-2</v>
      </c>
      <c r="N1282" s="1">
        <v>1001</v>
      </c>
      <c r="O1282" s="1">
        <v>738</v>
      </c>
      <c r="Q1282" s="1">
        <v>23</v>
      </c>
      <c r="W1282" s="1">
        <v>0</v>
      </c>
      <c r="AG1282" t="str">
        <f t="shared" si="374"/>
        <v>Walpole</v>
      </c>
      <c r="AH1282" t="s">
        <v>2250</v>
      </c>
      <c r="AI1282">
        <v>2</v>
      </c>
      <c r="AK1282" s="99">
        <v>33</v>
      </c>
      <c r="AL1282" s="97">
        <v>5</v>
      </c>
      <c r="AM1282" s="97">
        <v>105</v>
      </c>
      <c r="AN1282" s="96">
        <v>78420</v>
      </c>
      <c r="AO1282" s="96">
        <f t="shared" si="362"/>
        <v>33005</v>
      </c>
      <c r="AP1282" t="s">
        <v>1274</v>
      </c>
      <c r="AQ1282">
        <f t="shared" si="361"/>
        <v>3378420</v>
      </c>
      <c r="AR1282" t="str">
        <f t="shared" si="368"/>
        <v>$array_town['Walpole']=78420;</v>
      </c>
    </row>
    <row r="1283" spans="1:44" hidden="1" outlineLevel="1" x14ac:dyDescent="0.2">
      <c r="A1283" t="s">
        <v>2518</v>
      </c>
      <c r="B1283" s="9" t="s">
        <v>889</v>
      </c>
      <c r="C1283" s="1">
        <f t="shared" si="373"/>
        <v>1499</v>
      </c>
      <c r="D1283" s="7">
        <f t="shared" si="365"/>
        <v>2</v>
      </c>
      <c r="E1283" s="7">
        <f t="shared" si="366"/>
        <v>1</v>
      </c>
      <c r="F1283" s="7">
        <f t="shared" si="367"/>
        <v>0</v>
      </c>
      <c r="G1283" s="1">
        <f t="shared" si="363"/>
        <v>3</v>
      </c>
      <c r="H1283" s="2">
        <f t="shared" si="364"/>
        <v>2.0013342228152103E-3</v>
      </c>
      <c r="I1283" s="8"/>
      <c r="J1283" s="2">
        <f t="shared" si="369"/>
        <v>0.49166110740493663</v>
      </c>
      <c r="K1283" s="2">
        <f t="shared" si="370"/>
        <v>0.49366244162775186</v>
      </c>
      <c r="L1283" s="2">
        <f t="shared" si="371"/>
        <v>0</v>
      </c>
      <c r="M1283" s="2">
        <f t="shared" si="372"/>
        <v>1.4676450967311516E-2</v>
      </c>
      <c r="N1283" s="1">
        <v>737</v>
      </c>
      <c r="O1283" s="1">
        <v>740</v>
      </c>
      <c r="Q1283" s="1">
        <v>19</v>
      </c>
      <c r="W1283" s="1">
        <v>3</v>
      </c>
      <c r="AG1283" t="str">
        <f t="shared" si="374"/>
        <v>Warner</v>
      </c>
      <c r="AH1283" t="s">
        <v>363</v>
      </c>
      <c r="AI1283">
        <v>2</v>
      </c>
      <c r="AK1283" s="99">
        <v>33</v>
      </c>
      <c r="AL1283" s="97">
        <v>13</v>
      </c>
      <c r="AM1283" s="97">
        <v>125</v>
      </c>
      <c r="AN1283" s="96">
        <v>78580</v>
      </c>
      <c r="AO1283" s="96">
        <f t="shared" si="362"/>
        <v>33013</v>
      </c>
      <c r="AP1283" t="s">
        <v>1274</v>
      </c>
      <c r="AQ1283">
        <f t="shared" si="361"/>
        <v>3378580</v>
      </c>
      <c r="AR1283" t="str">
        <f t="shared" si="368"/>
        <v>$array_town['Warner']=78580;</v>
      </c>
    </row>
    <row r="1284" spans="1:44" hidden="1" outlineLevel="1" x14ac:dyDescent="0.2">
      <c r="A1284" t="s">
        <v>422</v>
      </c>
      <c r="B1284" s="9" t="s">
        <v>889</v>
      </c>
      <c r="C1284" s="1">
        <f t="shared" si="373"/>
        <v>347</v>
      </c>
      <c r="D1284" s="7">
        <f t="shared" si="365"/>
        <v>2</v>
      </c>
      <c r="E1284" s="7">
        <f t="shared" si="366"/>
        <v>1</v>
      </c>
      <c r="F1284" s="7">
        <f t="shared" si="367"/>
        <v>0</v>
      </c>
      <c r="G1284" s="1">
        <f t="shared" si="363"/>
        <v>46</v>
      </c>
      <c r="H1284" s="2">
        <f t="shared" si="364"/>
        <v>0.13256484149855907</v>
      </c>
      <c r="I1284" s="8"/>
      <c r="J1284" s="2">
        <f t="shared" si="369"/>
        <v>0.41786743515850144</v>
      </c>
      <c r="K1284" s="2">
        <f t="shared" si="370"/>
        <v>0.55043227665706052</v>
      </c>
      <c r="L1284" s="2">
        <f t="shared" si="371"/>
        <v>0</v>
      </c>
      <c r="M1284" s="2">
        <f t="shared" si="372"/>
        <v>3.1700288184438041E-2</v>
      </c>
      <c r="N1284" s="1">
        <v>145</v>
      </c>
      <c r="O1284" s="1">
        <v>191</v>
      </c>
      <c r="Q1284" s="1">
        <v>11</v>
      </c>
      <c r="W1284" s="1">
        <v>0</v>
      </c>
      <c r="AG1284" t="str">
        <f t="shared" si="374"/>
        <v>Warren</v>
      </c>
      <c r="AH1284" t="s">
        <v>794</v>
      </c>
      <c r="AI1284">
        <v>2</v>
      </c>
      <c r="AK1284" s="99">
        <v>33</v>
      </c>
      <c r="AL1284" s="97">
        <v>9</v>
      </c>
      <c r="AM1284" s="97">
        <v>175</v>
      </c>
      <c r="AN1284" s="96">
        <v>78740</v>
      </c>
      <c r="AO1284" s="96">
        <f t="shared" si="362"/>
        <v>33009</v>
      </c>
      <c r="AP1284" t="s">
        <v>1274</v>
      </c>
      <c r="AQ1284">
        <f t="shared" si="361"/>
        <v>3378740</v>
      </c>
      <c r="AR1284" t="str">
        <f t="shared" si="368"/>
        <v>$array_town['Warren']=78740;</v>
      </c>
    </row>
    <row r="1285" spans="1:44" hidden="1" outlineLevel="1" x14ac:dyDescent="0.2">
      <c r="A1285" t="s">
        <v>257</v>
      </c>
      <c r="B1285" s="9" t="s">
        <v>889</v>
      </c>
      <c r="C1285" s="1">
        <f t="shared" si="373"/>
        <v>536</v>
      </c>
      <c r="D1285" s="7">
        <f t="shared" si="365"/>
        <v>2</v>
      </c>
      <c r="E1285" s="7">
        <f t="shared" si="366"/>
        <v>1</v>
      </c>
      <c r="F1285" s="7">
        <f t="shared" si="367"/>
        <v>0</v>
      </c>
      <c r="G1285" s="1">
        <f t="shared" si="363"/>
        <v>144</v>
      </c>
      <c r="H1285" s="2">
        <f t="shared" si="364"/>
        <v>0.26865671641791045</v>
      </c>
      <c r="I1285" s="8"/>
      <c r="J1285" s="2">
        <f t="shared" si="369"/>
        <v>0.36194029850746268</v>
      </c>
      <c r="K1285" s="2">
        <f t="shared" si="370"/>
        <v>0.63059701492537312</v>
      </c>
      <c r="L1285" s="2">
        <f t="shared" si="371"/>
        <v>0</v>
      </c>
      <c r="M1285" s="2">
        <f t="shared" si="372"/>
        <v>7.4626865671642006E-3</v>
      </c>
      <c r="N1285" s="1">
        <v>194</v>
      </c>
      <c r="O1285" s="1">
        <v>338</v>
      </c>
      <c r="Q1285" s="1">
        <v>4</v>
      </c>
      <c r="W1285" s="1">
        <v>0</v>
      </c>
      <c r="AG1285" t="str">
        <f t="shared" si="374"/>
        <v>Washington</v>
      </c>
      <c r="AH1285" t="s">
        <v>647</v>
      </c>
      <c r="AI1285">
        <v>2</v>
      </c>
      <c r="AK1285" s="99">
        <v>33</v>
      </c>
      <c r="AL1285" s="97">
        <v>19</v>
      </c>
      <c r="AM1285" s="97">
        <v>75</v>
      </c>
      <c r="AN1285" s="96">
        <v>78980</v>
      </c>
      <c r="AO1285" s="96">
        <f t="shared" si="362"/>
        <v>33019</v>
      </c>
      <c r="AP1285" t="s">
        <v>1274</v>
      </c>
      <c r="AQ1285">
        <f t="shared" si="361"/>
        <v>3378980</v>
      </c>
      <c r="AR1285" t="str">
        <f t="shared" si="368"/>
        <v>$array_town['Washington']=78980;</v>
      </c>
    </row>
    <row r="1286" spans="1:44" hidden="1" outlineLevel="1" x14ac:dyDescent="0.2">
      <c r="A1286" t="s">
        <v>2295</v>
      </c>
      <c r="B1286" s="9" t="s">
        <v>889</v>
      </c>
      <c r="C1286" s="1">
        <f t="shared" si="373"/>
        <v>226</v>
      </c>
      <c r="D1286" s="7">
        <f t="shared" si="365"/>
        <v>2</v>
      </c>
      <c r="E1286" s="7">
        <f t="shared" si="366"/>
        <v>1</v>
      </c>
      <c r="F1286" s="7">
        <f t="shared" si="367"/>
        <v>0</v>
      </c>
      <c r="G1286" s="1">
        <f t="shared" si="363"/>
        <v>14</v>
      </c>
      <c r="H1286" s="2">
        <f t="shared" si="364"/>
        <v>6.1946902654867256E-2</v>
      </c>
      <c r="I1286" s="8"/>
      <c r="J1286" s="2">
        <f t="shared" si="369"/>
        <v>0.46460176991150443</v>
      </c>
      <c r="K1286" s="2">
        <f t="shared" si="370"/>
        <v>0.52654867256637172</v>
      </c>
      <c r="L1286" s="2">
        <f t="shared" si="371"/>
        <v>0</v>
      </c>
      <c r="M1286" s="2">
        <f t="shared" si="372"/>
        <v>8.8495575221239076E-3</v>
      </c>
      <c r="N1286" s="1">
        <v>105</v>
      </c>
      <c r="O1286" s="1">
        <v>119</v>
      </c>
      <c r="Q1286" s="1">
        <v>2</v>
      </c>
      <c r="W1286" s="1">
        <v>0</v>
      </c>
      <c r="AG1286" t="str">
        <f t="shared" si="374"/>
        <v>Waterville Valley</v>
      </c>
      <c r="AH1286" t="s">
        <v>794</v>
      </c>
      <c r="AI1286">
        <v>2</v>
      </c>
      <c r="AK1286" s="99">
        <v>33</v>
      </c>
      <c r="AL1286" s="97">
        <v>9</v>
      </c>
      <c r="AM1286" s="97">
        <v>181</v>
      </c>
      <c r="AN1286" s="96">
        <v>79380</v>
      </c>
      <c r="AO1286" s="96">
        <f t="shared" si="362"/>
        <v>33009</v>
      </c>
      <c r="AP1286" t="s">
        <v>1274</v>
      </c>
      <c r="AQ1286">
        <f t="shared" si="361"/>
        <v>3379380</v>
      </c>
      <c r="AR1286" t="str">
        <f t="shared" si="368"/>
        <v>$array_town['Waterville Valley']=79380;</v>
      </c>
    </row>
    <row r="1287" spans="1:44" hidden="1" outlineLevel="1" x14ac:dyDescent="0.2">
      <c r="A1287" t="s">
        <v>2608</v>
      </c>
      <c r="B1287" s="9" t="s">
        <v>889</v>
      </c>
      <c r="C1287" s="1">
        <f t="shared" si="373"/>
        <v>3713</v>
      </c>
      <c r="D1287" s="7">
        <f t="shared" si="365"/>
        <v>2</v>
      </c>
      <c r="E1287" s="7">
        <f t="shared" si="366"/>
        <v>1</v>
      </c>
      <c r="F1287" s="7">
        <f t="shared" si="367"/>
        <v>0</v>
      </c>
      <c r="G1287" s="1">
        <f t="shared" si="363"/>
        <v>1100</v>
      </c>
      <c r="H1287" s="2">
        <f t="shared" si="364"/>
        <v>0.29625639644492324</v>
      </c>
      <c r="I1287" s="8"/>
      <c r="J1287" s="2">
        <f t="shared" si="369"/>
        <v>0.34096417990842987</v>
      </c>
      <c r="K1287" s="2">
        <f t="shared" si="370"/>
        <v>0.63722057635335305</v>
      </c>
      <c r="L1287" s="2">
        <f t="shared" si="371"/>
        <v>0</v>
      </c>
      <c r="M1287" s="2">
        <f t="shared" si="372"/>
        <v>2.1815243738217083E-2</v>
      </c>
      <c r="N1287" s="1">
        <v>1266</v>
      </c>
      <c r="O1287" s="1">
        <v>2366</v>
      </c>
      <c r="Q1287" s="1">
        <v>79</v>
      </c>
      <c r="W1287" s="1">
        <v>2</v>
      </c>
      <c r="AG1287" t="str">
        <f t="shared" si="374"/>
        <v>Weare</v>
      </c>
      <c r="AH1287" t="s">
        <v>2341</v>
      </c>
      <c r="AI1287">
        <v>2</v>
      </c>
      <c r="AK1287" s="99">
        <v>33</v>
      </c>
      <c r="AL1287" s="97">
        <v>11</v>
      </c>
      <c r="AM1287" s="97">
        <v>145</v>
      </c>
      <c r="AN1287" s="96">
        <v>79780</v>
      </c>
      <c r="AO1287" s="96">
        <f t="shared" si="362"/>
        <v>33011</v>
      </c>
      <c r="AP1287" t="s">
        <v>1274</v>
      </c>
      <c r="AQ1287">
        <f t="shared" si="361"/>
        <v>3379780</v>
      </c>
      <c r="AR1287" t="str">
        <f t="shared" si="368"/>
        <v>$array_town['Weare']=79780;</v>
      </c>
    </row>
    <row r="1288" spans="1:44" hidden="1" outlineLevel="1" x14ac:dyDescent="0.2">
      <c r="A1288" t="s">
        <v>302</v>
      </c>
      <c r="B1288" s="9" t="s">
        <v>889</v>
      </c>
      <c r="C1288" s="1">
        <f t="shared" si="373"/>
        <v>875</v>
      </c>
      <c r="D1288" s="7">
        <f t="shared" si="365"/>
        <v>2</v>
      </c>
      <c r="E1288" s="7">
        <f t="shared" si="366"/>
        <v>1</v>
      </c>
      <c r="F1288" s="7">
        <f t="shared" si="367"/>
        <v>0</v>
      </c>
      <c r="G1288" s="1">
        <f t="shared" si="363"/>
        <v>132</v>
      </c>
      <c r="H1288" s="2">
        <f t="shared" si="364"/>
        <v>0.15085714285714286</v>
      </c>
      <c r="I1288" s="8"/>
      <c r="J1288" s="2">
        <f t="shared" si="369"/>
        <v>0.41257142857142859</v>
      </c>
      <c r="K1288" s="2">
        <f t="shared" si="370"/>
        <v>0.56342857142857139</v>
      </c>
      <c r="L1288" s="2">
        <f t="shared" si="371"/>
        <v>0</v>
      </c>
      <c r="M1288" s="2">
        <f t="shared" si="372"/>
        <v>2.4000000000000021E-2</v>
      </c>
      <c r="N1288" s="1">
        <v>361</v>
      </c>
      <c r="O1288" s="1">
        <v>493</v>
      </c>
      <c r="Q1288" s="1">
        <v>17</v>
      </c>
      <c r="W1288" s="1">
        <v>4</v>
      </c>
      <c r="AG1288" t="str">
        <f t="shared" si="374"/>
        <v>Webster</v>
      </c>
      <c r="AH1288" t="s">
        <v>363</v>
      </c>
      <c r="AI1288">
        <v>2</v>
      </c>
      <c r="AK1288" s="99">
        <v>33</v>
      </c>
      <c r="AL1288" s="97">
        <v>13</v>
      </c>
      <c r="AM1288" s="97">
        <v>130</v>
      </c>
      <c r="AN1288" s="96">
        <v>80020</v>
      </c>
      <c r="AO1288" s="96">
        <f t="shared" si="362"/>
        <v>33013</v>
      </c>
      <c r="AP1288" t="s">
        <v>1274</v>
      </c>
      <c r="AQ1288">
        <f t="shared" si="361"/>
        <v>3380020</v>
      </c>
      <c r="AR1288" t="str">
        <f t="shared" si="368"/>
        <v>$array_town['Webster']=80020;</v>
      </c>
    </row>
    <row r="1289" spans="1:44" hidden="1" outlineLevel="1" x14ac:dyDescent="0.2">
      <c r="A1289" t="s">
        <v>1764</v>
      </c>
      <c r="B1289" s="9" t="s">
        <v>889</v>
      </c>
      <c r="C1289" s="1">
        <f t="shared" si="373"/>
        <v>396</v>
      </c>
      <c r="D1289" s="7">
        <f t="shared" si="365"/>
        <v>2</v>
      </c>
      <c r="E1289" s="7">
        <f t="shared" si="366"/>
        <v>1</v>
      </c>
      <c r="F1289" s="7">
        <f t="shared" si="367"/>
        <v>0</v>
      </c>
      <c r="G1289" s="1">
        <f t="shared" si="363"/>
        <v>130</v>
      </c>
      <c r="H1289" s="2">
        <f t="shared" si="364"/>
        <v>0.32828282828282829</v>
      </c>
      <c r="I1289" s="8"/>
      <c r="J1289" s="2">
        <f t="shared" si="369"/>
        <v>0.32828282828282829</v>
      </c>
      <c r="K1289" s="2">
        <f t="shared" si="370"/>
        <v>0.65656565656565657</v>
      </c>
      <c r="L1289" s="2">
        <f t="shared" si="371"/>
        <v>0</v>
      </c>
      <c r="M1289" s="2">
        <f t="shared" si="372"/>
        <v>1.5151515151515138E-2</v>
      </c>
      <c r="N1289" s="1">
        <v>130</v>
      </c>
      <c r="O1289" s="1">
        <v>260</v>
      </c>
      <c r="Q1289" s="1">
        <v>5</v>
      </c>
      <c r="W1289" s="1">
        <v>1</v>
      </c>
      <c r="AG1289" t="str">
        <f t="shared" si="374"/>
        <v>Wentworth</v>
      </c>
      <c r="AH1289" t="s">
        <v>794</v>
      </c>
      <c r="AI1289">
        <v>2</v>
      </c>
      <c r="AK1289" s="99">
        <v>33</v>
      </c>
      <c r="AL1289" s="97">
        <v>9</v>
      </c>
      <c r="AM1289" s="97">
        <v>185</v>
      </c>
      <c r="AN1289" s="96">
        <v>80500</v>
      </c>
      <c r="AO1289" s="96">
        <f t="shared" si="362"/>
        <v>33009</v>
      </c>
      <c r="AP1289" t="s">
        <v>1274</v>
      </c>
      <c r="AQ1289">
        <f t="shared" si="361"/>
        <v>3380500</v>
      </c>
      <c r="AR1289" t="str">
        <f t="shared" si="368"/>
        <v>$array_town['Wentworth']=80500;</v>
      </c>
    </row>
    <row r="1290" spans="1:44" hidden="1" outlineLevel="1" x14ac:dyDescent="0.2">
      <c r="A1290" t="s">
        <v>2743</v>
      </c>
      <c r="B1290" s="9" t="s">
        <v>889</v>
      </c>
      <c r="C1290" s="1">
        <f t="shared" si="373"/>
        <v>16</v>
      </c>
      <c r="D1290" s="7">
        <f t="shared" si="365"/>
        <v>2</v>
      </c>
      <c r="E1290" s="7">
        <f t="shared" si="366"/>
        <v>1</v>
      </c>
      <c r="F1290" s="7">
        <f t="shared" si="367"/>
        <v>0</v>
      </c>
      <c r="G1290" s="1">
        <f t="shared" si="363"/>
        <v>4</v>
      </c>
      <c r="H1290" s="2">
        <f t="shared" si="364"/>
        <v>0.25</v>
      </c>
      <c r="I1290" s="8"/>
      <c r="J1290" s="2">
        <f t="shared" si="369"/>
        <v>0.375</v>
      </c>
      <c r="K1290" s="2">
        <f t="shared" si="370"/>
        <v>0.625</v>
      </c>
      <c r="L1290" s="2">
        <f t="shared" si="371"/>
        <v>0</v>
      </c>
      <c r="M1290" s="2">
        <f t="shared" si="372"/>
        <v>0</v>
      </c>
      <c r="N1290" s="1">
        <v>6</v>
      </c>
      <c r="O1290" s="1">
        <v>10</v>
      </c>
      <c r="Q1290" s="1">
        <v>0</v>
      </c>
      <c r="W1290" s="1">
        <v>0</v>
      </c>
      <c r="AG1290" t="str">
        <f t="shared" si="374"/>
        <v>Wentworth's</v>
      </c>
      <c r="AH1290" t="s">
        <v>793</v>
      </c>
      <c r="AI1290">
        <v>2</v>
      </c>
      <c r="AK1290" s="99">
        <v>33</v>
      </c>
      <c r="AL1290" s="97">
        <v>7</v>
      </c>
      <c r="AM1290" s="97">
        <v>210</v>
      </c>
      <c r="AN1290" s="96">
        <v>80740</v>
      </c>
      <c r="AO1290" s="96">
        <f t="shared" si="362"/>
        <v>33007</v>
      </c>
      <c r="AP1290" t="s">
        <v>288</v>
      </c>
      <c r="AQ1290">
        <f t="shared" si="361"/>
        <v>3380740</v>
      </c>
      <c r="AR1290" t="str">
        <f t="shared" si="368"/>
        <v>$array_town['Wentworth's']=80740;</v>
      </c>
    </row>
    <row r="1291" spans="1:44" hidden="1" outlineLevel="1" x14ac:dyDescent="0.2">
      <c r="A1291" t="s">
        <v>2168</v>
      </c>
      <c r="B1291" s="9" t="s">
        <v>889</v>
      </c>
      <c r="C1291" s="1">
        <f t="shared" si="373"/>
        <v>877</v>
      </c>
      <c r="D1291" s="7">
        <f t="shared" si="365"/>
        <v>1</v>
      </c>
      <c r="E1291" s="7">
        <f t="shared" si="366"/>
        <v>2</v>
      </c>
      <c r="F1291" s="7">
        <f t="shared" si="367"/>
        <v>0</v>
      </c>
      <c r="G1291" s="1">
        <f t="shared" si="363"/>
        <v>123</v>
      </c>
      <c r="H1291" s="2">
        <f t="shared" si="364"/>
        <v>0.1402508551881414</v>
      </c>
      <c r="I1291" s="8"/>
      <c r="J1291" s="2">
        <f t="shared" si="369"/>
        <v>0.56442417331813</v>
      </c>
      <c r="K1291" s="2">
        <f t="shared" si="370"/>
        <v>0.4241733181299886</v>
      </c>
      <c r="L1291" s="2">
        <f t="shared" si="371"/>
        <v>0</v>
      </c>
      <c r="M1291" s="2">
        <f t="shared" si="372"/>
        <v>1.1402508551881407E-2</v>
      </c>
      <c r="N1291" s="1">
        <v>495</v>
      </c>
      <c r="O1291" s="1">
        <v>372</v>
      </c>
      <c r="Q1291" s="1">
        <v>9</v>
      </c>
      <c r="W1291" s="1">
        <v>1</v>
      </c>
      <c r="AG1291" t="str">
        <f t="shared" si="374"/>
        <v>Westmoreland</v>
      </c>
      <c r="AH1291" t="s">
        <v>2250</v>
      </c>
      <c r="AI1291">
        <v>2</v>
      </c>
      <c r="AK1291" s="99">
        <v>33</v>
      </c>
      <c r="AL1291" s="97">
        <v>5</v>
      </c>
      <c r="AM1291" s="97">
        <v>110</v>
      </c>
      <c r="AN1291" s="96">
        <v>82660</v>
      </c>
      <c r="AO1291" s="96">
        <f t="shared" si="362"/>
        <v>33005</v>
      </c>
      <c r="AP1291" t="s">
        <v>1274</v>
      </c>
      <c r="AQ1291">
        <f t="shared" si="361"/>
        <v>3382660</v>
      </c>
      <c r="AR1291" t="str">
        <f t="shared" si="368"/>
        <v>$array_town['Westmoreland']=82660;</v>
      </c>
    </row>
    <row r="1292" spans="1:44" hidden="1" outlineLevel="1" x14ac:dyDescent="0.2">
      <c r="A1292" t="s">
        <v>763</v>
      </c>
      <c r="B1292" s="9" t="s">
        <v>889</v>
      </c>
      <c r="C1292" s="1">
        <f t="shared" si="373"/>
        <v>896</v>
      </c>
      <c r="D1292" s="7">
        <f t="shared" si="365"/>
        <v>2</v>
      </c>
      <c r="E1292" s="7">
        <f t="shared" si="366"/>
        <v>1</v>
      </c>
      <c r="F1292" s="7">
        <f t="shared" si="367"/>
        <v>0</v>
      </c>
      <c r="G1292" s="1">
        <f t="shared" si="363"/>
        <v>64</v>
      </c>
      <c r="H1292" s="2">
        <f t="shared" si="364"/>
        <v>7.1428571428571425E-2</v>
      </c>
      <c r="I1292" s="8"/>
      <c r="J1292" s="2">
        <f t="shared" si="369"/>
        <v>0.4497767857142857</v>
      </c>
      <c r="K1292" s="2">
        <f t="shared" si="370"/>
        <v>0.5212053571428571</v>
      </c>
      <c r="L1292" s="2">
        <f t="shared" si="371"/>
        <v>0</v>
      </c>
      <c r="M1292" s="2">
        <f t="shared" si="372"/>
        <v>2.9017857142857206E-2</v>
      </c>
      <c r="N1292" s="1">
        <v>403</v>
      </c>
      <c r="O1292" s="1">
        <v>467</v>
      </c>
      <c r="Q1292" s="1">
        <v>26</v>
      </c>
      <c r="W1292" s="1">
        <v>0</v>
      </c>
      <c r="AG1292" t="str">
        <f t="shared" si="374"/>
        <v>Whitefield</v>
      </c>
      <c r="AH1292" t="s">
        <v>793</v>
      </c>
      <c r="AI1292">
        <v>2</v>
      </c>
      <c r="AK1292" s="99">
        <v>33</v>
      </c>
      <c r="AL1292" s="97">
        <v>7</v>
      </c>
      <c r="AM1292" s="97">
        <v>215</v>
      </c>
      <c r="AN1292" s="96">
        <v>84420</v>
      </c>
      <c r="AO1292" s="96">
        <f t="shared" si="362"/>
        <v>33007</v>
      </c>
      <c r="AP1292" t="s">
        <v>1274</v>
      </c>
      <c r="AQ1292">
        <f t="shared" si="361"/>
        <v>3384420</v>
      </c>
      <c r="AR1292" t="str">
        <f t="shared" si="368"/>
        <v>$array_town['Whitefield']=84420;</v>
      </c>
    </row>
    <row r="1293" spans="1:44" hidden="1" outlineLevel="1" x14ac:dyDescent="0.2">
      <c r="A1293" t="s">
        <v>1060</v>
      </c>
      <c r="B1293" s="9" t="s">
        <v>889</v>
      </c>
      <c r="C1293" s="1">
        <f t="shared" si="373"/>
        <v>759</v>
      </c>
      <c r="D1293" s="7">
        <f t="shared" si="365"/>
        <v>1</v>
      </c>
      <c r="E1293" s="7">
        <f t="shared" si="366"/>
        <v>2</v>
      </c>
      <c r="F1293" s="7">
        <f t="shared" si="367"/>
        <v>0</v>
      </c>
      <c r="G1293" s="1">
        <f t="shared" si="363"/>
        <v>16</v>
      </c>
      <c r="H1293" s="2">
        <f t="shared" si="364"/>
        <v>2.1080368906455864E-2</v>
      </c>
      <c r="I1293" s="8"/>
      <c r="J1293" s="2">
        <f t="shared" si="369"/>
        <v>0.50065876152832678</v>
      </c>
      <c r="K1293" s="2">
        <f t="shared" si="370"/>
        <v>0.47957839262187091</v>
      </c>
      <c r="L1293" s="2">
        <f t="shared" si="371"/>
        <v>0</v>
      </c>
      <c r="M1293" s="2">
        <f t="shared" si="372"/>
        <v>1.9762845849802313E-2</v>
      </c>
      <c r="N1293" s="1">
        <v>380</v>
      </c>
      <c r="O1293" s="1">
        <v>364</v>
      </c>
      <c r="Q1293" s="1">
        <v>14</v>
      </c>
      <c r="W1293" s="1">
        <v>1</v>
      </c>
      <c r="AG1293" t="str">
        <f t="shared" si="374"/>
        <v>Wilmot</v>
      </c>
      <c r="AH1293" t="s">
        <v>363</v>
      </c>
      <c r="AI1293">
        <v>2</v>
      </c>
      <c r="AK1293" s="99">
        <v>33</v>
      </c>
      <c r="AL1293" s="97">
        <v>13</v>
      </c>
      <c r="AM1293" s="97">
        <v>135</v>
      </c>
      <c r="AN1293" s="96">
        <v>84900</v>
      </c>
      <c r="AO1293" s="96">
        <f t="shared" si="362"/>
        <v>33013</v>
      </c>
      <c r="AP1293" t="s">
        <v>1274</v>
      </c>
      <c r="AQ1293">
        <f t="shared" si="361"/>
        <v>3384900</v>
      </c>
      <c r="AR1293" t="str">
        <f t="shared" si="368"/>
        <v>$array_town['Wilmot']=84900;</v>
      </c>
    </row>
    <row r="1294" spans="1:44" hidden="1" outlineLevel="1" x14ac:dyDescent="0.2">
      <c r="A1294" t="s">
        <v>2427</v>
      </c>
      <c r="B1294" s="9" t="s">
        <v>889</v>
      </c>
      <c r="C1294" s="1">
        <f t="shared" si="373"/>
        <v>1805</v>
      </c>
      <c r="D1294" s="7">
        <f t="shared" si="365"/>
        <v>2</v>
      </c>
      <c r="E1294" s="7">
        <f t="shared" si="366"/>
        <v>1</v>
      </c>
      <c r="F1294" s="7">
        <f t="shared" si="367"/>
        <v>0</v>
      </c>
      <c r="G1294" s="1">
        <f t="shared" si="363"/>
        <v>126</v>
      </c>
      <c r="H1294" s="2">
        <f t="shared" si="364"/>
        <v>6.980609418282549E-2</v>
      </c>
      <c r="I1294" s="8"/>
      <c r="J1294" s="2">
        <f t="shared" si="369"/>
        <v>0.45650969529085872</v>
      </c>
      <c r="K1294" s="2">
        <f t="shared" si="370"/>
        <v>0.52631578947368418</v>
      </c>
      <c r="L1294" s="2">
        <f t="shared" si="371"/>
        <v>0</v>
      </c>
      <c r="M1294" s="2">
        <f t="shared" si="372"/>
        <v>1.71745152354571E-2</v>
      </c>
      <c r="N1294" s="1">
        <v>824</v>
      </c>
      <c r="O1294" s="1">
        <v>950</v>
      </c>
      <c r="Q1294" s="1">
        <v>30</v>
      </c>
      <c r="W1294" s="1">
        <v>1</v>
      </c>
      <c r="AG1294" t="str">
        <f t="shared" si="374"/>
        <v>Wilton</v>
      </c>
      <c r="AH1294" t="s">
        <v>2341</v>
      </c>
      <c r="AI1294">
        <v>2</v>
      </c>
      <c r="AK1294" s="99">
        <v>33</v>
      </c>
      <c r="AL1294" s="97">
        <v>11</v>
      </c>
      <c r="AM1294" s="97">
        <v>150</v>
      </c>
      <c r="AN1294" s="96">
        <v>85220</v>
      </c>
      <c r="AO1294" s="96">
        <f t="shared" si="362"/>
        <v>33011</v>
      </c>
      <c r="AP1294" t="s">
        <v>1274</v>
      </c>
      <c r="AQ1294">
        <f t="shared" ref="AQ1294:AQ1357" si="375">AK1294*100000+AN1294</f>
        <v>3385220</v>
      </c>
      <c r="AR1294" t="str">
        <f t="shared" si="368"/>
        <v>$array_town['Wilton']=85220;</v>
      </c>
    </row>
    <row r="1295" spans="1:44" hidden="1" outlineLevel="1" x14ac:dyDescent="0.2">
      <c r="A1295" t="s">
        <v>846</v>
      </c>
      <c r="B1295" s="9" t="s">
        <v>889</v>
      </c>
      <c r="C1295" s="1">
        <f t="shared" si="373"/>
        <v>1342</v>
      </c>
      <c r="D1295" s="7">
        <f t="shared" si="365"/>
        <v>1</v>
      </c>
      <c r="E1295" s="7">
        <f t="shared" si="366"/>
        <v>2</v>
      </c>
      <c r="F1295" s="7">
        <f t="shared" si="367"/>
        <v>0</v>
      </c>
      <c r="G1295" s="1">
        <f t="shared" si="363"/>
        <v>67</v>
      </c>
      <c r="H1295" s="2">
        <f t="shared" si="364"/>
        <v>4.9925484351713859E-2</v>
      </c>
      <c r="I1295" s="8"/>
      <c r="J1295" s="2">
        <f t="shared" si="369"/>
        <v>0.51043219076005963</v>
      </c>
      <c r="K1295" s="2">
        <f t="shared" si="370"/>
        <v>0.46050670640834573</v>
      </c>
      <c r="L1295" s="2">
        <f t="shared" si="371"/>
        <v>0</v>
      </c>
      <c r="M1295" s="2">
        <f t="shared" si="372"/>
        <v>2.9061102831594632E-2</v>
      </c>
      <c r="N1295" s="1">
        <v>685</v>
      </c>
      <c r="O1295" s="1">
        <v>618</v>
      </c>
      <c r="Q1295" s="1">
        <v>37</v>
      </c>
      <c r="W1295" s="1">
        <v>2</v>
      </c>
      <c r="AG1295" t="str">
        <f t="shared" si="374"/>
        <v>Winchester</v>
      </c>
      <c r="AH1295" t="s">
        <v>2250</v>
      </c>
      <c r="AI1295">
        <v>2</v>
      </c>
      <c r="AK1295" s="99">
        <v>33</v>
      </c>
      <c r="AL1295" s="97">
        <v>5</v>
      </c>
      <c r="AM1295" s="97">
        <v>115</v>
      </c>
      <c r="AN1295" s="96">
        <v>85540</v>
      </c>
      <c r="AO1295" s="96">
        <f t="shared" ref="AO1295:AO1358" si="376">1000*AK1295+AL1295</f>
        <v>33005</v>
      </c>
      <c r="AP1295" t="s">
        <v>1274</v>
      </c>
      <c r="AQ1295">
        <f t="shared" si="375"/>
        <v>3385540</v>
      </c>
      <c r="AR1295" t="str">
        <f t="shared" si="368"/>
        <v>$array_town['Winchester']=85540;</v>
      </c>
    </row>
    <row r="1296" spans="1:44" hidden="1" outlineLevel="1" x14ac:dyDescent="0.2">
      <c r="A1296" t="s">
        <v>2145</v>
      </c>
      <c r="B1296" s="9" t="s">
        <v>889</v>
      </c>
      <c r="C1296" s="1">
        <f t="shared" si="373"/>
        <v>6673</v>
      </c>
      <c r="D1296" s="7">
        <f t="shared" si="365"/>
        <v>2</v>
      </c>
      <c r="E1296" s="7">
        <f t="shared" si="366"/>
        <v>1</v>
      </c>
      <c r="F1296" s="7">
        <f t="shared" si="367"/>
        <v>0</v>
      </c>
      <c r="G1296" s="1">
        <f t="shared" si="363"/>
        <v>1834</v>
      </c>
      <c r="H1296" s="2">
        <f t="shared" si="364"/>
        <v>0.27483890304211001</v>
      </c>
      <c r="I1296" s="8"/>
      <c r="J1296" s="2">
        <f t="shared" si="369"/>
        <v>0.3572606024276937</v>
      </c>
      <c r="K1296" s="2">
        <f t="shared" si="370"/>
        <v>0.63209950546980365</v>
      </c>
      <c r="L1296" s="2">
        <f t="shared" si="371"/>
        <v>0</v>
      </c>
      <c r="M1296" s="2">
        <f t="shared" si="372"/>
        <v>1.0639892102502713E-2</v>
      </c>
      <c r="N1296" s="1">
        <v>2384</v>
      </c>
      <c r="O1296" s="1">
        <v>4218</v>
      </c>
      <c r="Q1296" s="1">
        <v>70</v>
      </c>
      <c r="W1296" s="1">
        <v>1</v>
      </c>
      <c r="AG1296" t="str">
        <f t="shared" si="374"/>
        <v>Windham</v>
      </c>
      <c r="AH1296" t="s">
        <v>1377</v>
      </c>
      <c r="AI1296">
        <v>2</v>
      </c>
      <c r="AK1296" s="99">
        <v>33</v>
      </c>
      <c r="AL1296" s="97">
        <v>15</v>
      </c>
      <c r="AM1296" s="97">
        <v>185</v>
      </c>
      <c r="AN1296" s="96">
        <v>85780</v>
      </c>
      <c r="AO1296" s="96">
        <f t="shared" si="376"/>
        <v>33015</v>
      </c>
      <c r="AP1296" t="s">
        <v>1274</v>
      </c>
      <c r="AQ1296">
        <f t="shared" si="375"/>
        <v>3385780</v>
      </c>
      <c r="AR1296" t="str">
        <f t="shared" si="368"/>
        <v>$array_town['Windham']=85780;</v>
      </c>
    </row>
    <row r="1297" spans="1:44" hidden="1" outlineLevel="1" x14ac:dyDescent="0.2">
      <c r="A1297" t="s">
        <v>1428</v>
      </c>
      <c r="B1297" s="9" t="s">
        <v>889</v>
      </c>
      <c r="C1297" s="1">
        <f t="shared" si="373"/>
        <v>98</v>
      </c>
      <c r="D1297" s="7">
        <f t="shared" si="365"/>
        <v>2</v>
      </c>
      <c r="E1297" s="7">
        <f t="shared" si="366"/>
        <v>1</v>
      </c>
      <c r="F1297" s="7">
        <f t="shared" si="367"/>
        <v>0</v>
      </c>
      <c r="G1297" s="1">
        <f>MAX(N1297:P1297)-LARGE(N1297:P1297,2)</f>
        <v>58</v>
      </c>
      <c r="H1297" s="2">
        <f>G1297/C1297</f>
        <v>0.59183673469387754</v>
      </c>
      <c r="I1297" s="8"/>
      <c r="J1297" s="2">
        <f t="shared" si="369"/>
        <v>0.19387755102040816</v>
      </c>
      <c r="K1297" s="2">
        <f t="shared" si="370"/>
        <v>0.7857142857142857</v>
      </c>
      <c r="L1297" s="2">
        <f t="shared" si="371"/>
        <v>0</v>
      </c>
      <c r="M1297" s="2">
        <f t="shared" si="372"/>
        <v>2.0408163265306145E-2</v>
      </c>
      <c r="N1297" s="1">
        <v>19</v>
      </c>
      <c r="O1297" s="1">
        <v>77</v>
      </c>
      <c r="Q1297" s="1">
        <v>2</v>
      </c>
      <c r="W1297" s="1">
        <v>0</v>
      </c>
      <c r="AG1297" t="str">
        <f t="shared" si="374"/>
        <v>Windsor</v>
      </c>
      <c r="AH1297" t="s">
        <v>2341</v>
      </c>
      <c r="AI1297">
        <v>2</v>
      </c>
      <c r="AK1297" s="99">
        <v>33</v>
      </c>
      <c r="AL1297" s="97">
        <v>11</v>
      </c>
      <c r="AM1297" s="97">
        <v>155</v>
      </c>
      <c r="AN1297" s="96">
        <v>85940</v>
      </c>
      <c r="AO1297" s="96">
        <f t="shared" si="376"/>
        <v>33011</v>
      </c>
      <c r="AP1297" t="s">
        <v>1274</v>
      </c>
      <c r="AQ1297">
        <f t="shared" si="375"/>
        <v>3385940</v>
      </c>
      <c r="AR1297" t="str">
        <f t="shared" si="368"/>
        <v>$array_town['Windsor']=85940;</v>
      </c>
    </row>
    <row r="1298" spans="1:44" hidden="1" outlineLevel="1" x14ac:dyDescent="0.2">
      <c r="A1298" t="s">
        <v>2043</v>
      </c>
      <c r="B1298" s="9" t="s">
        <v>889</v>
      </c>
      <c r="C1298" s="1">
        <f t="shared" si="373"/>
        <v>3669</v>
      </c>
      <c r="D1298" s="7">
        <f t="shared" si="365"/>
        <v>2</v>
      </c>
      <c r="E1298" s="7">
        <f t="shared" si="366"/>
        <v>1</v>
      </c>
      <c r="F1298" s="7">
        <f t="shared" si="367"/>
        <v>0</v>
      </c>
      <c r="G1298" s="1">
        <f>MAX(N1298:P1298)-LARGE(N1298:P1298,2)</f>
        <v>610</v>
      </c>
      <c r="H1298" s="2">
        <f>G1298/C1298</f>
        <v>0.16625783592259472</v>
      </c>
      <c r="I1298" s="8"/>
      <c r="J1298" s="2">
        <f t="shared" si="369"/>
        <v>0.41291905151267377</v>
      </c>
      <c r="K1298" s="2">
        <f t="shared" si="370"/>
        <v>0.57917688743526852</v>
      </c>
      <c r="L1298" s="2">
        <f t="shared" si="371"/>
        <v>0</v>
      </c>
      <c r="M1298" s="2">
        <f t="shared" si="372"/>
        <v>7.9040610520577648E-3</v>
      </c>
      <c r="N1298" s="1">
        <v>1515</v>
      </c>
      <c r="O1298" s="1">
        <v>2125</v>
      </c>
      <c r="Q1298" s="1">
        <v>28</v>
      </c>
      <c r="W1298" s="1">
        <v>1</v>
      </c>
      <c r="AG1298" t="str">
        <f t="shared" si="374"/>
        <v>Wolfeboro</v>
      </c>
      <c r="AH1298" t="s">
        <v>378</v>
      </c>
      <c r="AI1298">
        <v>1</v>
      </c>
      <c r="AK1298" s="99">
        <v>33</v>
      </c>
      <c r="AL1298" s="97">
        <v>3</v>
      </c>
      <c r="AM1298" s="97">
        <v>95</v>
      </c>
      <c r="AN1298" s="96">
        <v>86420</v>
      </c>
      <c r="AO1298" s="96">
        <f t="shared" si="376"/>
        <v>33003</v>
      </c>
      <c r="AP1298" t="s">
        <v>1274</v>
      </c>
      <c r="AQ1298">
        <f t="shared" si="375"/>
        <v>3386420</v>
      </c>
      <c r="AR1298" t="str">
        <f t="shared" si="368"/>
        <v>$array_town['Wolfeboro']=86420;</v>
      </c>
    </row>
    <row r="1299" spans="1:44" hidden="1" outlineLevel="1" x14ac:dyDescent="0.2">
      <c r="A1299" t="s">
        <v>1418</v>
      </c>
      <c r="B1299" s="9" t="s">
        <v>889</v>
      </c>
      <c r="C1299" s="1">
        <f t="shared" si="373"/>
        <v>617</v>
      </c>
      <c r="D1299" s="7">
        <f t="shared" si="365"/>
        <v>2</v>
      </c>
      <c r="E1299" s="7">
        <f t="shared" si="366"/>
        <v>1</v>
      </c>
      <c r="F1299" s="7">
        <f t="shared" si="367"/>
        <v>0</v>
      </c>
      <c r="G1299" s="1">
        <f>MAX(N1299:P1299)-LARGE(N1299:P1299,2)</f>
        <v>43</v>
      </c>
      <c r="H1299" s="2">
        <f>G1299/C1299</f>
        <v>6.9692058346839544E-2</v>
      </c>
      <c r="I1299" s="8"/>
      <c r="J1299" s="2">
        <f t="shared" si="369"/>
        <v>0.45542949756888168</v>
      </c>
      <c r="K1299" s="2">
        <f t="shared" si="370"/>
        <v>0.52512155591572118</v>
      </c>
      <c r="L1299" s="2">
        <f t="shared" si="371"/>
        <v>0</v>
      </c>
      <c r="M1299" s="2">
        <f t="shared" si="372"/>
        <v>1.9448946515397081E-2</v>
      </c>
      <c r="N1299" s="1">
        <v>281</v>
      </c>
      <c r="O1299" s="1">
        <v>324</v>
      </c>
      <c r="Q1299" s="1">
        <v>12</v>
      </c>
      <c r="W1299" s="1">
        <v>0</v>
      </c>
      <c r="AG1299" t="str">
        <f t="shared" si="374"/>
        <v>Woodstock</v>
      </c>
      <c r="AH1299" t="s">
        <v>794</v>
      </c>
      <c r="AI1299">
        <v>2</v>
      </c>
      <c r="AK1299" s="99">
        <v>33</v>
      </c>
      <c r="AL1299" s="97">
        <v>9</v>
      </c>
      <c r="AM1299" s="97">
        <v>190</v>
      </c>
      <c r="AN1299" s="96">
        <v>87060</v>
      </c>
      <c r="AO1299" s="96">
        <f t="shared" si="376"/>
        <v>33009</v>
      </c>
      <c r="AP1299" t="s">
        <v>1274</v>
      </c>
      <c r="AQ1299">
        <f t="shared" si="375"/>
        <v>3387060</v>
      </c>
      <c r="AR1299" t="str">
        <f t="shared" si="368"/>
        <v>$array_town['Woodstock']=87060;</v>
      </c>
    </row>
    <row r="1300" spans="1:44" collapsed="1" x14ac:dyDescent="0.2">
      <c r="A1300" s="9" t="s">
        <v>2459</v>
      </c>
      <c r="B1300" s="9" t="s">
        <v>260</v>
      </c>
      <c r="C1300" s="1">
        <f t="shared" si="373"/>
        <v>573602</v>
      </c>
      <c r="D1300" s="7">
        <f t="shared" si="365"/>
        <v>2</v>
      </c>
      <c r="E1300" s="7">
        <f t="shared" si="366"/>
        <v>1</v>
      </c>
      <c r="F1300" s="7">
        <f t="shared" si="367"/>
        <v>0</v>
      </c>
      <c r="G1300" s="1">
        <f>MAX(N1300:P1300)-LARGE(N1300:P1300,2)</f>
        <v>40405</v>
      </c>
      <c r="H1300" s="2">
        <f>G1300/C1300</f>
        <v>7.0440828309524722E-2</v>
      </c>
      <c r="I1300" s="8"/>
      <c r="J1300" s="2">
        <f t="shared" si="369"/>
        <v>0.45738857256425186</v>
      </c>
      <c r="K1300" s="2">
        <f t="shared" si="370"/>
        <v>0.52782940087377661</v>
      </c>
      <c r="L1300" s="2">
        <f t="shared" si="371"/>
        <v>0</v>
      </c>
      <c r="M1300" s="2">
        <f t="shared" si="372"/>
        <v>1.4782026561971473E-2</v>
      </c>
      <c r="N1300" s="1">
        <f>SUM(N1059:N1299)</f>
        <v>262359</v>
      </c>
      <c r="O1300" s="1">
        <f>SUM(O1059:O1299)</f>
        <v>302764</v>
      </c>
      <c r="Q1300" s="1">
        <f>SUM(Q1059:Q1299)</f>
        <v>8197</v>
      </c>
      <c r="W1300" s="1">
        <f>SUM(W1059:W1299)</f>
        <v>282</v>
      </c>
      <c r="AG1300" t="str">
        <f t="shared" si="374"/>
        <v>New Hapmshire</v>
      </c>
      <c r="AK1300" s="99">
        <v>33</v>
      </c>
      <c r="AO1300" s="99">
        <v>33</v>
      </c>
      <c r="AP1300" t="s">
        <v>887</v>
      </c>
      <c r="AQ1300" s="99">
        <v>33</v>
      </c>
    </row>
    <row r="1301" spans="1:44" x14ac:dyDescent="0.2">
      <c r="B1301" s="9"/>
      <c r="C1301" s="1"/>
      <c r="D1301" s="7"/>
      <c r="E1301" s="7"/>
      <c r="F1301" s="7"/>
      <c r="G1301" s="1"/>
      <c r="J1301" s="2"/>
      <c r="K1301" s="2"/>
      <c r="L1301" s="2"/>
      <c r="M1301" s="2"/>
      <c r="AO1301" s="96"/>
    </row>
    <row r="1302" spans="1:44" hidden="1" outlineLevel="1" x14ac:dyDescent="0.2">
      <c r="A1302" t="s">
        <v>1169</v>
      </c>
      <c r="B1302" s="9" t="s">
        <v>720</v>
      </c>
      <c r="C1302" s="1">
        <f t="shared" si="373"/>
        <v>8268</v>
      </c>
      <c r="D1302" s="7">
        <f t="shared" ref="D1302:D1341" si="377">RANK(N1302,(N1302:AE1302))</f>
        <v>1</v>
      </c>
      <c r="E1302" s="7">
        <f t="shared" ref="E1302:E1341" si="378">RANK(O1302,(N1302:AE1302))</f>
        <v>2</v>
      </c>
      <c r="F1302" s="7">
        <f t="shared" ref="F1302:F1341" si="379">IF(P1302&gt;0,RANK(P1302,(N1302:AE1302)),0)</f>
        <v>3</v>
      </c>
      <c r="G1302" s="1">
        <f t="shared" ref="G1302:G1341" si="380">MAX(N1302:P1302)-LARGE(N1302:P1302,2)</f>
        <v>3106</v>
      </c>
      <c r="H1302" s="2">
        <f t="shared" ref="H1302:H1341" si="381">G1302/C1302</f>
        <v>0.37566521528785679</v>
      </c>
      <c r="I1302" s="8"/>
      <c r="J1302" s="2">
        <f t="shared" si="369"/>
        <v>0.65021770682148039</v>
      </c>
      <c r="K1302" s="2">
        <f t="shared" si="370"/>
        <v>0.2745524915336236</v>
      </c>
      <c r="L1302" s="2">
        <f t="shared" si="371"/>
        <v>3.2172230285437829E-2</v>
      </c>
      <c r="M1302" s="2">
        <f t="shared" si="372"/>
        <v>4.3057571359458181E-2</v>
      </c>
      <c r="N1302" s="1">
        <v>5376</v>
      </c>
      <c r="O1302" s="1">
        <v>2270</v>
      </c>
      <c r="P1302" s="1">
        <v>266</v>
      </c>
      <c r="W1302" s="1">
        <v>26</v>
      </c>
      <c r="X1302" s="1">
        <v>177</v>
      </c>
      <c r="Y1302" s="1">
        <v>69</v>
      </c>
      <c r="Z1302" s="1">
        <v>84</v>
      </c>
      <c r="AG1302" t="str">
        <f t="shared" si="374"/>
        <v>Barrington</v>
      </c>
      <c r="AH1302" t="s">
        <v>1827</v>
      </c>
      <c r="AI1302">
        <v>1</v>
      </c>
      <c r="AK1302" s="99">
        <v>44</v>
      </c>
      <c r="AL1302" s="97">
        <v>1</v>
      </c>
      <c r="AM1302" s="97">
        <v>5</v>
      </c>
      <c r="AN1302" s="96">
        <v>5140</v>
      </c>
      <c r="AO1302" s="96">
        <f t="shared" si="376"/>
        <v>44001</v>
      </c>
      <c r="AP1302" t="s">
        <v>1274</v>
      </c>
      <c r="AQ1302">
        <f t="shared" si="375"/>
        <v>4405140</v>
      </c>
    </row>
    <row r="1303" spans="1:44" hidden="1" outlineLevel="1" x14ac:dyDescent="0.2">
      <c r="A1303" t="s">
        <v>1827</v>
      </c>
      <c r="B1303" s="9" t="s">
        <v>720</v>
      </c>
      <c r="C1303" s="1">
        <f t="shared" si="373"/>
        <v>8922</v>
      </c>
      <c r="D1303" s="7">
        <f t="shared" si="377"/>
        <v>1</v>
      </c>
      <c r="E1303" s="7">
        <f t="shared" si="378"/>
        <v>2</v>
      </c>
      <c r="F1303" s="7">
        <f t="shared" si="379"/>
        <v>3</v>
      </c>
      <c r="G1303" s="1">
        <f t="shared" si="380"/>
        <v>1663</v>
      </c>
      <c r="H1303" s="2">
        <f t="shared" si="381"/>
        <v>0.18639318538444294</v>
      </c>
      <c r="I1303" s="8"/>
      <c r="J1303" s="2">
        <f t="shared" si="369"/>
        <v>0.53553015019054029</v>
      </c>
      <c r="K1303" s="2">
        <f t="shared" si="370"/>
        <v>0.34913696480609729</v>
      </c>
      <c r="L1303" s="2">
        <f t="shared" si="371"/>
        <v>5.716207128446537E-2</v>
      </c>
      <c r="M1303" s="2">
        <f t="shared" si="372"/>
        <v>5.8170813718897048E-2</v>
      </c>
      <c r="N1303" s="1">
        <v>4778</v>
      </c>
      <c r="O1303" s="1">
        <v>3115</v>
      </c>
      <c r="P1303" s="1">
        <v>510</v>
      </c>
      <c r="W1303" s="1">
        <v>32</v>
      </c>
      <c r="X1303" s="1">
        <v>258</v>
      </c>
      <c r="Y1303" s="1">
        <v>104</v>
      </c>
      <c r="Z1303" s="1">
        <v>125</v>
      </c>
      <c r="AG1303" t="str">
        <f t="shared" si="374"/>
        <v>Bristol</v>
      </c>
      <c r="AH1303" t="s">
        <v>1827</v>
      </c>
      <c r="AI1303">
        <v>1</v>
      </c>
      <c r="AK1303" s="99">
        <v>44</v>
      </c>
      <c r="AL1303" s="97">
        <v>1</v>
      </c>
      <c r="AM1303" s="97">
        <v>10</v>
      </c>
      <c r="AN1303" s="96">
        <v>9280</v>
      </c>
      <c r="AO1303" s="96">
        <f t="shared" si="376"/>
        <v>44001</v>
      </c>
      <c r="AP1303" t="s">
        <v>1274</v>
      </c>
      <c r="AQ1303">
        <f t="shared" si="375"/>
        <v>4409280</v>
      </c>
    </row>
    <row r="1304" spans="1:44" hidden="1" outlineLevel="1" x14ac:dyDescent="0.2">
      <c r="A1304" t="s">
        <v>2614</v>
      </c>
      <c r="B1304" s="9" t="s">
        <v>720</v>
      </c>
      <c r="C1304" s="1">
        <f t="shared" si="373"/>
        <v>6025</v>
      </c>
      <c r="D1304" s="7">
        <f t="shared" si="377"/>
        <v>2</v>
      </c>
      <c r="E1304" s="7">
        <f t="shared" si="378"/>
        <v>1</v>
      </c>
      <c r="F1304" s="7">
        <f t="shared" si="379"/>
        <v>3</v>
      </c>
      <c r="G1304" s="1">
        <f t="shared" si="380"/>
        <v>1484</v>
      </c>
      <c r="H1304" s="2">
        <f t="shared" si="381"/>
        <v>0.24630705394190872</v>
      </c>
      <c r="I1304" s="8"/>
      <c r="J1304" s="2">
        <f t="shared" si="369"/>
        <v>0.31203319502074689</v>
      </c>
      <c r="K1304" s="2">
        <f t="shared" si="370"/>
        <v>0.55834024896265555</v>
      </c>
      <c r="L1304" s="2">
        <f t="shared" si="371"/>
        <v>5.9419087136929463E-2</v>
      </c>
      <c r="M1304" s="2">
        <f t="shared" si="372"/>
        <v>7.0207468879668097E-2</v>
      </c>
      <c r="N1304" s="1">
        <v>1880</v>
      </c>
      <c r="O1304" s="1">
        <v>3364</v>
      </c>
      <c r="P1304" s="1">
        <v>358</v>
      </c>
      <c r="W1304" s="1">
        <v>18</v>
      </c>
      <c r="X1304" s="1">
        <v>210</v>
      </c>
      <c r="Y1304" s="1">
        <v>90</v>
      </c>
      <c r="Z1304" s="1">
        <v>105</v>
      </c>
      <c r="AG1304" t="str">
        <f t="shared" si="374"/>
        <v>Burrillville</v>
      </c>
      <c r="AH1304" t="s">
        <v>704</v>
      </c>
      <c r="AI1304">
        <v>2</v>
      </c>
      <c r="AK1304" s="99">
        <v>44</v>
      </c>
      <c r="AL1304" s="97">
        <v>7</v>
      </c>
      <c r="AM1304" s="97">
        <v>5</v>
      </c>
      <c r="AN1304" s="96">
        <v>11800</v>
      </c>
      <c r="AO1304" s="96">
        <f t="shared" si="376"/>
        <v>44007</v>
      </c>
      <c r="AP1304" t="s">
        <v>1274</v>
      </c>
      <c r="AQ1304">
        <f t="shared" si="375"/>
        <v>4411800</v>
      </c>
    </row>
    <row r="1305" spans="1:44" hidden="1" outlineLevel="1" x14ac:dyDescent="0.2">
      <c r="A1305" t="s">
        <v>1946</v>
      </c>
      <c r="B1305" s="9" t="s">
        <v>720</v>
      </c>
      <c r="C1305" s="1">
        <f t="shared" si="373"/>
        <v>2561</v>
      </c>
      <c r="D1305" s="7">
        <f t="shared" si="377"/>
        <v>1</v>
      </c>
      <c r="E1305" s="7">
        <f t="shared" si="378"/>
        <v>2</v>
      </c>
      <c r="F1305" s="7">
        <f t="shared" si="379"/>
        <v>4</v>
      </c>
      <c r="G1305" s="1">
        <f t="shared" si="380"/>
        <v>1573</v>
      </c>
      <c r="H1305" s="2">
        <f t="shared" si="381"/>
        <v>0.6142131979695431</v>
      </c>
      <c r="I1305" s="8"/>
      <c r="J1305" s="2">
        <f t="shared" si="369"/>
        <v>0.75595470519328389</v>
      </c>
      <c r="K1305" s="2">
        <f t="shared" si="370"/>
        <v>0.14174150722374074</v>
      </c>
      <c r="L1305" s="2">
        <f t="shared" si="371"/>
        <v>2.8114017961733698E-2</v>
      </c>
      <c r="M1305" s="2">
        <f t="shared" si="372"/>
        <v>7.4189769621241672E-2</v>
      </c>
      <c r="N1305" s="1">
        <v>1936</v>
      </c>
      <c r="O1305" s="1">
        <v>363</v>
      </c>
      <c r="P1305" s="1">
        <v>72</v>
      </c>
      <c r="W1305" s="1">
        <v>6</v>
      </c>
      <c r="X1305" s="1">
        <v>44</v>
      </c>
      <c r="Y1305" s="1">
        <v>20</v>
      </c>
      <c r="Z1305" s="1">
        <v>120</v>
      </c>
      <c r="AG1305" t="str">
        <f t="shared" si="374"/>
        <v>Central Falls</v>
      </c>
      <c r="AH1305" t="s">
        <v>704</v>
      </c>
      <c r="AI1305">
        <v>1</v>
      </c>
      <c r="AK1305" s="99">
        <v>44</v>
      </c>
      <c r="AL1305" s="97">
        <v>7</v>
      </c>
      <c r="AM1305" s="97">
        <v>10</v>
      </c>
      <c r="AN1305" s="96">
        <v>14140</v>
      </c>
      <c r="AO1305" s="96">
        <f t="shared" si="376"/>
        <v>44007</v>
      </c>
      <c r="AP1305" t="s">
        <v>931</v>
      </c>
      <c r="AQ1305">
        <f t="shared" si="375"/>
        <v>4414140</v>
      </c>
    </row>
    <row r="1306" spans="1:44" hidden="1" outlineLevel="1" x14ac:dyDescent="0.2">
      <c r="A1306" t="s">
        <v>2318</v>
      </c>
      <c r="B1306" s="9" t="s">
        <v>720</v>
      </c>
      <c r="C1306" s="1">
        <f t="shared" si="373"/>
        <v>3768</v>
      </c>
      <c r="D1306" s="7">
        <f t="shared" si="377"/>
        <v>1</v>
      </c>
      <c r="E1306" s="7">
        <f t="shared" si="378"/>
        <v>2</v>
      </c>
      <c r="F1306" s="7">
        <f t="shared" si="379"/>
        <v>3</v>
      </c>
      <c r="G1306" s="1">
        <f t="shared" si="380"/>
        <v>642</v>
      </c>
      <c r="H1306" s="2">
        <f t="shared" si="381"/>
        <v>0.17038216560509553</v>
      </c>
      <c r="I1306" s="8"/>
      <c r="J1306" s="2">
        <f t="shared" si="369"/>
        <v>0.53158174097664546</v>
      </c>
      <c r="K1306" s="2">
        <f t="shared" si="370"/>
        <v>0.3611995753715499</v>
      </c>
      <c r="L1306" s="2">
        <f t="shared" si="371"/>
        <v>5.0159235668789812E-2</v>
      </c>
      <c r="M1306" s="2">
        <f t="shared" si="372"/>
        <v>5.7059447983014835E-2</v>
      </c>
      <c r="N1306" s="1">
        <v>2003</v>
      </c>
      <c r="O1306" s="1">
        <v>1361</v>
      </c>
      <c r="P1306" s="1">
        <v>189</v>
      </c>
      <c r="W1306" s="1">
        <v>9</v>
      </c>
      <c r="X1306" s="1">
        <v>118</v>
      </c>
      <c r="Y1306" s="1">
        <v>46</v>
      </c>
      <c r="Z1306" s="1">
        <v>42</v>
      </c>
      <c r="AG1306" t="str">
        <f t="shared" si="374"/>
        <v>Charlestown</v>
      </c>
      <c r="AH1306" t="s">
        <v>257</v>
      </c>
      <c r="AI1306">
        <v>2</v>
      </c>
      <c r="AK1306" s="99">
        <v>44</v>
      </c>
      <c r="AL1306" s="97">
        <v>9</v>
      </c>
      <c r="AM1306" s="97">
        <v>5</v>
      </c>
      <c r="AN1306" s="96">
        <v>14500</v>
      </c>
      <c r="AO1306" s="96">
        <f t="shared" si="376"/>
        <v>44009</v>
      </c>
      <c r="AP1306" t="s">
        <v>1274</v>
      </c>
      <c r="AQ1306">
        <f t="shared" si="375"/>
        <v>4414500</v>
      </c>
    </row>
    <row r="1307" spans="1:44" hidden="1" outlineLevel="1" x14ac:dyDescent="0.2">
      <c r="A1307" t="s">
        <v>1771</v>
      </c>
      <c r="B1307" s="9" t="s">
        <v>720</v>
      </c>
      <c r="C1307" s="1">
        <f t="shared" si="373"/>
        <v>14103</v>
      </c>
      <c r="D1307" s="7">
        <f t="shared" si="377"/>
        <v>2</v>
      </c>
      <c r="E1307" s="7">
        <f t="shared" si="378"/>
        <v>1</v>
      </c>
      <c r="F1307" s="7">
        <f t="shared" si="379"/>
        <v>3</v>
      </c>
      <c r="G1307" s="1">
        <f t="shared" si="380"/>
        <v>1536</v>
      </c>
      <c r="H1307" s="2">
        <f t="shared" si="381"/>
        <v>0.10891299723463092</v>
      </c>
      <c r="I1307" s="8"/>
      <c r="J1307" s="2">
        <f t="shared" si="369"/>
        <v>0.38764801815216621</v>
      </c>
      <c r="K1307" s="2">
        <f t="shared" si="370"/>
        <v>0.49656101538679714</v>
      </c>
      <c r="L1307" s="2">
        <f t="shared" si="371"/>
        <v>5.5165567609728426E-2</v>
      </c>
      <c r="M1307" s="2">
        <f t="shared" si="372"/>
        <v>6.0625398851308222E-2</v>
      </c>
      <c r="N1307" s="1">
        <v>5467</v>
      </c>
      <c r="O1307" s="1">
        <v>7003</v>
      </c>
      <c r="P1307" s="1">
        <v>778</v>
      </c>
      <c r="W1307" s="1">
        <v>43</v>
      </c>
      <c r="X1307" s="1">
        <v>455</v>
      </c>
      <c r="Y1307" s="1">
        <v>160</v>
      </c>
      <c r="Z1307" s="1">
        <v>197</v>
      </c>
      <c r="AG1307" t="str">
        <f t="shared" si="374"/>
        <v>Coventry</v>
      </c>
      <c r="AH1307" t="s">
        <v>2419</v>
      </c>
      <c r="AI1307">
        <v>2</v>
      </c>
      <c r="AK1307" s="99">
        <v>44</v>
      </c>
      <c r="AL1307" s="97">
        <v>3</v>
      </c>
      <c r="AM1307" s="97">
        <v>5</v>
      </c>
      <c r="AN1307" s="96">
        <v>18640</v>
      </c>
      <c r="AO1307" s="96">
        <f t="shared" si="376"/>
        <v>44003</v>
      </c>
      <c r="AP1307" t="s">
        <v>1274</v>
      </c>
      <c r="AQ1307">
        <f t="shared" si="375"/>
        <v>4418640</v>
      </c>
    </row>
    <row r="1308" spans="1:44" hidden="1" outlineLevel="1" x14ac:dyDescent="0.2">
      <c r="A1308" t="s">
        <v>1947</v>
      </c>
      <c r="B1308" s="9" t="s">
        <v>720</v>
      </c>
      <c r="C1308" s="1">
        <f t="shared" si="373"/>
        <v>31390</v>
      </c>
      <c r="D1308" s="7">
        <f t="shared" si="377"/>
        <v>2</v>
      </c>
      <c r="E1308" s="7">
        <f t="shared" si="378"/>
        <v>1</v>
      </c>
      <c r="F1308" s="7">
        <f t="shared" si="379"/>
        <v>3</v>
      </c>
      <c r="G1308" s="1">
        <f t="shared" si="380"/>
        <v>3964</v>
      </c>
      <c r="H1308" s="2">
        <f t="shared" si="381"/>
        <v>0.12628225549538069</v>
      </c>
      <c r="I1308" s="8"/>
      <c r="J1308" s="2">
        <f t="shared" si="369"/>
        <v>0.40417330359987258</v>
      </c>
      <c r="K1308" s="2">
        <f t="shared" si="370"/>
        <v>0.53045555909525322</v>
      </c>
      <c r="L1308" s="2">
        <f t="shared" si="371"/>
        <v>2.8225549538069449E-2</v>
      </c>
      <c r="M1308" s="2">
        <f t="shared" si="372"/>
        <v>3.7145587766804752E-2</v>
      </c>
      <c r="N1308" s="1">
        <v>12687</v>
      </c>
      <c r="O1308" s="1">
        <v>16651</v>
      </c>
      <c r="P1308" s="1">
        <v>886</v>
      </c>
      <c r="W1308" s="1">
        <v>76</v>
      </c>
      <c r="X1308" s="1">
        <v>492</v>
      </c>
      <c r="Y1308" s="1">
        <v>232</v>
      </c>
      <c r="Z1308" s="1">
        <v>366</v>
      </c>
      <c r="AG1308" t="str">
        <f t="shared" si="374"/>
        <v>Cranston</v>
      </c>
      <c r="AH1308" t="s">
        <v>704</v>
      </c>
      <c r="AI1308">
        <v>2</v>
      </c>
      <c r="AK1308" s="99">
        <v>44</v>
      </c>
      <c r="AL1308" s="97">
        <v>7</v>
      </c>
      <c r="AM1308" s="97">
        <v>15</v>
      </c>
      <c r="AN1308" s="96">
        <v>19180</v>
      </c>
      <c r="AO1308" s="96">
        <f t="shared" si="376"/>
        <v>44007</v>
      </c>
      <c r="AP1308" t="s">
        <v>931</v>
      </c>
      <c r="AQ1308">
        <f t="shared" si="375"/>
        <v>4419180</v>
      </c>
    </row>
    <row r="1309" spans="1:44" hidden="1" outlineLevel="1" x14ac:dyDescent="0.2">
      <c r="A1309" t="s">
        <v>1337</v>
      </c>
      <c r="B1309" s="9" t="s">
        <v>720</v>
      </c>
      <c r="C1309" s="1">
        <f t="shared" si="373"/>
        <v>13993</v>
      </c>
      <c r="D1309" s="7">
        <f t="shared" si="377"/>
        <v>1</v>
      </c>
      <c r="E1309" s="7">
        <f t="shared" si="378"/>
        <v>2</v>
      </c>
      <c r="F1309" s="7">
        <f t="shared" si="379"/>
        <v>3</v>
      </c>
      <c r="G1309" s="1">
        <f t="shared" si="380"/>
        <v>1684</v>
      </c>
      <c r="H1309" s="2">
        <f t="shared" si="381"/>
        <v>0.12034588722932894</v>
      </c>
      <c r="I1309" s="8"/>
      <c r="J1309" s="2">
        <f t="shared" si="369"/>
        <v>0.5026084470806832</v>
      </c>
      <c r="K1309" s="2">
        <f t="shared" si="370"/>
        <v>0.38226255985135427</v>
      </c>
      <c r="L1309" s="2">
        <f t="shared" si="371"/>
        <v>4.9167440863288787E-2</v>
      </c>
      <c r="M1309" s="2">
        <f t="shared" si="372"/>
        <v>6.5961552204673757E-2</v>
      </c>
      <c r="N1309" s="1">
        <v>7033</v>
      </c>
      <c r="O1309" s="1">
        <v>5349</v>
      </c>
      <c r="P1309" s="1">
        <v>688</v>
      </c>
      <c r="W1309" s="1">
        <v>41</v>
      </c>
      <c r="X1309" s="1">
        <v>455</v>
      </c>
      <c r="Y1309" s="1">
        <v>137</v>
      </c>
      <c r="Z1309" s="1">
        <v>290</v>
      </c>
      <c r="AG1309" t="str">
        <f t="shared" si="374"/>
        <v>Cumberland</v>
      </c>
      <c r="AH1309" t="s">
        <v>704</v>
      </c>
      <c r="AI1309">
        <v>1</v>
      </c>
      <c r="AK1309" s="99">
        <v>44</v>
      </c>
      <c r="AL1309" s="97">
        <v>7</v>
      </c>
      <c r="AM1309" s="97">
        <v>20</v>
      </c>
      <c r="AN1309" s="96">
        <v>20080</v>
      </c>
      <c r="AO1309" s="96">
        <f t="shared" si="376"/>
        <v>44007</v>
      </c>
      <c r="AP1309" t="s">
        <v>1274</v>
      </c>
      <c r="AQ1309">
        <f t="shared" si="375"/>
        <v>4420080</v>
      </c>
    </row>
    <row r="1310" spans="1:44" hidden="1" outlineLevel="1" x14ac:dyDescent="0.2">
      <c r="A1310" t="s">
        <v>2357</v>
      </c>
      <c r="B1310" s="9" t="s">
        <v>720</v>
      </c>
      <c r="C1310" s="1">
        <f t="shared" si="373"/>
        <v>6663</v>
      </c>
      <c r="D1310" s="7">
        <f t="shared" si="377"/>
        <v>1</v>
      </c>
      <c r="E1310" s="7">
        <f t="shared" si="378"/>
        <v>2</v>
      </c>
      <c r="F1310" s="7">
        <f t="shared" si="379"/>
        <v>3</v>
      </c>
      <c r="G1310" s="1">
        <f t="shared" si="380"/>
        <v>790</v>
      </c>
      <c r="H1310" s="2">
        <f t="shared" si="381"/>
        <v>0.11856521086597628</v>
      </c>
      <c r="I1310" s="8"/>
      <c r="J1310" s="2">
        <f t="shared" si="369"/>
        <v>0.51733453399369655</v>
      </c>
      <c r="K1310" s="2">
        <f t="shared" si="370"/>
        <v>0.39876932312772023</v>
      </c>
      <c r="L1310" s="2">
        <f t="shared" si="371"/>
        <v>3.3768572714993249E-2</v>
      </c>
      <c r="M1310" s="2">
        <f t="shared" si="372"/>
        <v>5.0127570163589964E-2</v>
      </c>
      <c r="N1310" s="1">
        <v>3447</v>
      </c>
      <c r="O1310" s="1">
        <v>2657</v>
      </c>
      <c r="P1310" s="1">
        <v>225</v>
      </c>
      <c r="W1310" s="1">
        <v>30</v>
      </c>
      <c r="X1310" s="1">
        <v>187</v>
      </c>
      <c r="Y1310" s="1">
        <v>43</v>
      </c>
      <c r="Z1310" s="1">
        <v>74</v>
      </c>
      <c r="AG1310" t="str">
        <f t="shared" si="374"/>
        <v>East Greenwich</v>
      </c>
      <c r="AH1310" t="s">
        <v>2419</v>
      </c>
      <c r="AI1310">
        <v>2</v>
      </c>
      <c r="AK1310" s="99">
        <v>44</v>
      </c>
      <c r="AL1310" s="97">
        <v>3</v>
      </c>
      <c r="AM1310" s="97">
        <v>10</v>
      </c>
      <c r="AN1310" s="96">
        <v>22240</v>
      </c>
      <c r="AO1310" s="96">
        <f t="shared" si="376"/>
        <v>44003</v>
      </c>
      <c r="AP1310" t="s">
        <v>1274</v>
      </c>
      <c r="AQ1310">
        <f t="shared" si="375"/>
        <v>4422240</v>
      </c>
    </row>
    <row r="1311" spans="1:44" hidden="1" outlineLevel="1" x14ac:dyDescent="0.2">
      <c r="A1311" t="s">
        <v>1811</v>
      </c>
      <c r="B1311" s="9" t="s">
        <v>720</v>
      </c>
      <c r="C1311" s="1">
        <f t="shared" si="373"/>
        <v>17052</v>
      </c>
      <c r="D1311" s="7">
        <f t="shared" si="377"/>
        <v>1</v>
      </c>
      <c r="E1311" s="7">
        <f t="shared" si="378"/>
        <v>2</v>
      </c>
      <c r="F1311" s="7">
        <f t="shared" si="379"/>
        <v>3</v>
      </c>
      <c r="G1311" s="1">
        <f t="shared" si="380"/>
        <v>4890</v>
      </c>
      <c r="H1311" s="2">
        <f t="shared" si="381"/>
        <v>0.28676988036593948</v>
      </c>
      <c r="I1311" s="8"/>
      <c r="J1311" s="2">
        <f t="shared" si="369"/>
        <v>0.58491672531081396</v>
      </c>
      <c r="K1311" s="2">
        <f t="shared" si="370"/>
        <v>0.29814684494487448</v>
      </c>
      <c r="L1311" s="2">
        <f t="shared" si="371"/>
        <v>5.3131597466572839E-2</v>
      </c>
      <c r="M1311" s="2">
        <f t="shared" si="372"/>
        <v>6.3804832277738727E-2</v>
      </c>
      <c r="N1311" s="1">
        <v>9974</v>
      </c>
      <c r="O1311" s="1">
        <v>5084</v>
      </c>
      <c r="P1311" s="1">
        <v>906</v>
      </c>
      <c r="W1311" s="1">
        <v>68</v>
      </c>
      <c r="X1311" s="1">
        <v>488</v>
      </c>
      <c r="Y1311" s="1">
        <v>226</v>
      </c>
      <c r="Z1311" s="1">
        <v>306</v>
      </c>
      <c r="AG1311" t="str">
        <f t="shared" si="374"/>
        <v>East Providence</v>
      </c>
      <c r="AH1311" t="s">
        <v>704</v>
      </c>
      <c r="AI1311">
        <v>1</v>
      </c>
      <c r="AK1311" s="99">
        <v>44</v>
      </c>
      <c r="AL1311" s="97">
        <v>7</v>
      </c>
      <c r="AM1311" s="97">
        <v>25</v>
      </c>
      <c r="AN1311" s="96">
        <v>22960</v>
      </c>
      <c r="AO1311" s="96">
        <f t="shared" si="376"/>
        <v>44007</v>
      </c>
      <c r="AP1311" t="s">
        <v>931</v>
      </c>
      <c r="AQ1311">
        <f t="shared" si="375"/>
        <v>4422960</v>
      </c>
    </row>
    <row r="1312" spans="1:44" hidden="1" outlineLevel="1" x14ac:dyDescent="0.2">
      <c r="A1312" t="s">
        <v>1812</v>
      </c>
      <c r="B1312" s="9" t="s">
        <v>720</v>
      </c>
      <c r="C1312" s="1">
        <f t="shared" si="373"/>
        <v>2976</v>
      </c>
      <c r="D1312" s="7">
        <f t="shared" si="377"/>
        <v>2</v>
      </c>
      <c r="E1312" s="7">
        <f t="shared" si="378"/>
        <v>1</v>
      </c>
      <c r="F1312" s="7">
        <f t="shared" si="379"/>
        <v>3</v>
      </c>
      <c r="G1312" s="1">
        <f t="shared" si="380"/>
        <v>207</v>
      </c>
      <c r="H1312" s="2">
        <f t="shared" si="381"/>
        <v>6.955645161290322E-2</v>
      </c>
      <c r="I1312" s="8"/>
      <c r="J1312" s="2">
        <f t="shared" si="369"/>
        <v>0.40759408602150538</v>
      </c>
      <c r="K1312" s="2">
        <f t="shared" si="370"/>
        <v>0.47715053763440862</v>
      </c>
      <c r="L1312" s="2">
        <f t="shared" si="371"/>
        <v>5.6115591397849461E-2</v>
      </c>
      <c r="M1312" s="2">
        <f t="shared" si="372"/>
        <v>5.9139784946236541E-2</v>
      </c>
      <c r="N1312" s="1">
        <v>1213</v>
      </c>
      <c r="O1312" s="1">
        <v>1420</v>
      </c>
      <c r="P1312" s="1">
        <v>167</v>
      </c>
      <c r="W1312" s="1">
        <v>6</v>
      </c>
      <c r="X1312" s="1">
        <v>102</v>
      </c>
      <c r="Y1312" s="1">
        <v>35</v>
      </c>
      <c r="Z1312" s="1">
        <v>33</v>
      </c>
      <c r="AG1312" t="str">
        <f t="shared" si="374"/>
        <v>Exeter</v>
      </c>
      <c r="AH1312" t="s">
        <v>257</v>
      </c>
      <c r="AI1312">
        <v>2</v>
      </c>
      <c r="AK1312" s="99">
        <v>44</v>
      </c>
      <c r="AL1312" s="97">
        <v>9</v>
      </c>
      <c r="AM1312" s="97">
        <v>10</v>
      </c>
      <c r="AN1312" s="96">
        <v>25300</v>
      </c>
      <c r="AO1312" s="96">
        <f t="shared" si="376"/>
        <v>44009</v>
      </c>
      <c r="AP1312" t="s">
        <v>1274</v>
      </c>
      <c r="AQ1312">
        <f t="shared" si="375"/>
        <v>4425300</v>
      </c>
    </row>
    <row r="1313" spans="1:43" hidden="1" outlineLevel="1" x14ac:dyDescent="0.2">
      <c r="A1313" t="s">
        <v>2000</v>
      </c>
      <c r="B1313" s="9" t="s">
        <v>720</v>
      </c>
      <c r="C1313" s="1">
        <f t="shared" si="373"/>
        <v>2125</v>
      </c>
      <c r="D1313" s="7">
        <f t="shared" si="377"/>
        <v>2</v>
      </c>
      <c r="E1313" s="7">
        <f t="shared" si="378"/>
        <v>1</v>
      </c>
      <c r="F1313" s="7">
        <f t="shared" si="379"/>
        <v>3</v>
      </c>
      <c r="G1313" s="1">
        <f t="shared" si="380"/>
        <v>310</v>
      </c>
      <c r="H1313" s="2">
        <f t="shared" si="381"/>
        <v>0.14588235294117646</v>
      </c>
      <c r="I1313" s="8"/>
      <c r="J1313" s="2">
        <f t="shared" si="369"/>
        <v>0.36752941176470588</v>
      </c>
      <c r="K1313" s="2">
        <f t="shared" si="370"/>
        <v>0.51341176470588235</v>
      </c>
      <c r="L1313" s="2">
        <f t="shared" si="371"/>
        <v>5.3647058823529409E-2</v>
      </c>
      <c r="M1313" s="2">
        <f t="shared" si="372"/>
        <v>6.5411764705882364E-2</v>
      </c>
      <c r="N1313" s="1">
        <v>781</v>
      </c>
      <c r="O1313" s="1">
        <v>1091</v>
      </c>
      <c r="P1313" s="1">
        <v>114</v>
      </c>
      <c r="W1313" s="1">
        <v>10</v>
      </c>
      <c r="X1313" s="1">
        <v>75</v>
      </c>
      <c r="Y1313" s="1">
        <v>21</v>
      </c>
      <c r="Z1313" s="1">
        <v>33</v>
      </c>
      <c r="AG1313" t="str">
        <f t="shared" si="374"/>
        <v>Foster</v>
      </c>
      <c r="AH1313" t="s">
        <v>704</v>
      </c>
      <c r="AI1313">
        <v>2</v>
      </c>
      <c r="AK1313" s="99">
        <v>44</v>
      </c>
      <c r="AL1313" s="97">
        <v>7</v>
      </c>
      <c r="AM1313" s="97">
        <v>30</v>
      </c>
      <c r="AN1313" s="96">
        <v>27460</v>
      </c>
      <c r="AO1313" s="96">
        <f t="shared" si="376"/>
        <v>44007</v>
      </c>
      <c r="AP1313" t="s">
        <v>1274</v>
      </c>
      <c r="AQ1313">
        <f t="shared" si="375"/>
        <v>4427460</v>
      </c>
    </row>
    <row r="1314" spans="1:43" hidden="1" outlineLevel="1" x14ac:dyDescent="0.2">
      <c r="A1314" t="s">
        <v>1522</v>
      </c>
      <c r="B1314" s="9" t="s">
        <v>720</v>
      </c>
      <c r="C1314" s="1">
        <f t="shared" si="373"/>
        <v>4327</v>
      </c>
      <c r="D1314" s="7">
        <f t="shared" si="377"/>
        <v>2</v>
      </c>
      <c r="E1314" s="7">
        <f t="shared" si="378"/>
        <v>1</v>
      </c>
      <c r="F1314" s="7">
        <f t="shared" si="379"/>
        <v>3</v>
      </c>
      <c r="G1314" s="1">
        <f t="shared" si="380"/>
        <v>788</v>
      </c>
      <c r="H1314" s="2">
        <f t="shared" si="381"/>
        <v>0.18211231800323549</v>
      </c>
      <c r="I1314" s="8"/>
      <c r="J1314" s="2">
        <f t="shared" si="369"/>
        <v>0.349896001848856</v>
      </c>
      <c r="K1314" s="2">
        <f t="shared" si="370"/>
        <v>0.53200831985209152</v>
      </c>
      <c r="L1314" s="2">
        <f t="shared" si="371"/>
        <v>5.1074647561821125E-2</v>
      </c>
      <c r="M1314" s="2">
        <f t="shared" si="372"/>
        <v>6.7021030737231424E-2</v>
      </c>
      <c r="N1314" s="1">
        <v>1514</v>
      </c>
      <c r="O1314" s="1">
        <v>2302</v>
      </c>
      <c r="P1314" s="1">
        <v>221</v>
      </c>
      <c r="W1314" s="1">
        <v>18</v>
      </c>
      <c r="X1314" s="1">
        <v>124</v>
      </c>
      <c r="Y1314" s="1">
        <v>59</v>
      </c>
      <c r="Z1314" s="1">
        <v>89</v>
      </c>
      <c r="AG1314" t="str">
        <f t="shared" si="374"/>
        <v>Glocester</v>
      </c>
      <c r="AH1314" t="s">
        <v>704</v>
      </c>
      <c r="AI1314">
        <v>2</v>
      </c>
      <c r="AK1314" s="99">
        <v>44</v>
      </c>
      <c r="AL1314" s="97">
        <v>7</v>
      </c>
      <c r="AM1314" s="97">
        <v>35</v>
      </c>
      <c r="AN1314" s="96">
        <v>30340</v>
      </c>
      <c r="AO1314" s="96">
        <f t="shared" si="376"/>
        <v>44007</v>
      </c>
      <c r="AP1314" t="s">
        <v>1274</v>
      </c>
      <c r="AQ1314">
        <f t="shared" si="375"/>
        <v>4430340</v>
      </c>
    </row>
    <row r="1315" spans="1:43" hidden="1" outlineLevel="1" x14ac:dyDescent="0.2">
      <c r="A1315" t="s">
        <v>2280</v>
      </c>
      <c r="B1315" s="9" t="s">
        <v>720</v>
      </c>
      <c r="C1315" s="1">
        <f t="shared" si="373"/>
        <v>3423</v>
      </c>
      <c r="D1315" s="7">
        <f t="shared" si="377"/>
        <v>1</v>
      </c>
      <c r="E1315" s="7">
        <f t="shared" si="378"/>
        <v>2</v>
      </c>
      <c r="F1315" s="7">
        <f t="shared" si="379"/>
        <v>3</v>
      </c>
      <c r="G1315" s="1">
        <f t="shared" si="380"/>
        <v>118</v>
      </c>
      <c r="H1315" s="2">
        <f t="shared" si="381"/>
        <v>3.4472684779433244E-2</v>
      </c>
      <c r="I1315" s="8"/>
      <c r="J1315" s="2">
        <f t="shared" si="369"/>
        <v>0.45340344726847792</v>
      </c>
      <c r="K1315" s="2">
        <f t="shared" si="370"/>
        <v>0.41893076248904471</v>
      </c>
      <c r="L1315" s="2">
        <f t="shared" si="371"/>
        <v>6.4563248612328372E-2</v>
      </c>
      <c r="M1315" s="2">
        <f t="shared" si="372"/>
        <v>6.3102541630149001E-2</v>
      </c>
      <c r="N1315" s="1">
        <v>1552</v>
      </c>
      <c r="O1315" s="1">
        <v>1434</v>
      </c>
      <c r="P1315" s="1">
        <v>221</v>
      </c>
      <c r="W1315" s="1">
        <v>10</v>
      </c>
      <c r="X1315" s="1">
        <v>116</v>
      </c>
      <c r="Y1315" s="1">
        <v>46</v>
      </c>
      <c r="Z1315" s="1">
        <v>44</v>
      </c>
      <c r="AG1315" t="str">
        <f t="shared" si="374"/>
        <v>Hopkinton</v>
      </c>
      <c r="AH1315" t="s">
        <v>257</v>
      </c>
      <c r="AI1315">
        <v>2</v>
      </c>
      <c r="AK1315" s="99">
        <v>44</v>
      </c>
      <c r="AL1315" s="97">
        <v>9</v>
      </c>
      <c r="AM1315" s="97">
        <v>15</v>
      </c>
      <c r="AN1315" s="96">
        <v>35380</v>
      </c>
      <c r="AO1315" s="96">
        <f t="shared" si="376"/>
        <v>44009</v>
      </c>
      <c r="AP1315" t="s">
        <v>1274</v>
      </c>
      <c r="AQ1315">
        <f t="shared" si="375"/>
        <v>4435380</v>
      </c>
    </row>
    <row r="1316" spans="1:43" hidden="1" outlineLevel="1" x14ac:dyDescent="0.2">
      <c r="A1316" t="s">
        <v>1413</v>
      </c>
      <c r="B1316" s="9" t="s">
        <v>720</v>
      </c>
      <c r="C1316" s="1">
        <f t="shared" si="373"/>
        <v>3234</v>
      </c>
      <c r="D1316" s="7">
        <f t="shared" si="377"/>
        <v>1</v>
      </c>
      <c r="E1316" s="7">
        <f t="shared" si="378"/>
        <v>2</v>
      </c>
      <c r="F1316" s="7">
        <f t="shared" si="379"/>
        <v>3</v>
      </c>
      <c r="G1316" s="1">
        <f t="shared" si="380"/>
        <v>999</v>
      </c>
      <c r="H1316" s="2">
        <f t="shared" si="381"/>
        <v>0.30890538033395176</v>
      </c>
      <c r="I1316" s="8"/>
      <c r="J1316" s="2">
        <f t="shared" si="369"/>
        <v>0.60946196660482377</v>
      </c>
      <c r="K1316" s="2">
        <f t="shared" si="370"/>
        <v>0.30055658627087201</v>
      </c>
      <c r="L1316" s="2">
        <f t="shared" si="371"/>
        <v>4.1125541125541128E-2</v>
      </c>
      <c r="M1316" s="2">
        <f t="shared" si="372"/>
        <v>4.8855905998763098E-2</v>
      </c>
      <c r="N1316" s="1">
        <v>1971</v>
      </c>
      <c r="O1316" s="1">
        <v>972</v>
      </c>
      <c r="P1316" s="1">
        <v>133</v>
      </c>
      <c r="W1316" s="1">
        <v>9</v>
      </c>
      <c r="X1316" s="1">
        <v>88</v>
      </c>
      <c r="Y1316" s="1">
        <v>25</v>
      </c>
      <c r="Z1316" s="1">
        <v>36</v>
      </c>
      <c r="AG1316" t="str">
        <f t="shared" si="374"/>
        <v>Jamestown</v>
      </c>
      <c r="AH1316" t="s">
        <v>92</v>
      </c>
      <c r="AI1316">
        <v>1</v>
      </c>
      <c r="AK1316" s="99">
        <v>44</v>
      </c>
      <c r="AL1316" s="97">
        <v>5</v>
      </c>
      <c r="AM1316" s="97">
        <v>5</v>
      </c>
      <c r="AN1316" s="96">
        <v>36820</v>
      </c>
      <c r="AO1316" s="96">
        <f t="shared" si="376"/>
        <v>44005</v>
      </c>
      <c r="AP1316" t="s">
        <v>1274</v>
      </c>
      <c r="AQ1316">
        <f t="shared" si="375"/>
        <v>4436820</v>
      </c>
    </row>
    <row r="1317" spans="1:43" hidden="1" outlineLevel="1" x14ac:dyDescent="0.2">
      <c r="A1317" t="s">
        <v>712</v>
      </c>
      <c r="B1317" s="9" t="s">
        <v>720</v>
      </c>
      <c r="C1317" s="1">
        <f t="shared" si="373"/>
        <v>10804</v>
      </c>
      <c r="D1317" s="7">
        <f t="shared" si="377"/>
        <v>2</v>
      </c>
      <c r="E1317" s="7">
        <f t="shared" si="378"/>
        <v>1</v>
      </c>
      <c r="F1317" s="7">
        <f t="shared" si="379"/>
        <v>3</v>
      </c>
      <c r="G1317" s="1">
        <f t="shared" si="380"/>
        <v>1366</v>
      </c>
      <c r="H1317" s="2">
        <f t="shared" si="381"/>
        <v>0.1264346538319141</v>
      </c>
      <c r="I1317" s="8"/>
      <c r="J1317" s="2">
        <f t="shared" si="369"/>
        <v>0.38920770085153644</v>
      </c>
      <c r="K1317" s="2">
        <f t="shared" si="370"/>
        <v>0.51564235468345054</v>
      </c>
      <c r="L1317" s="2">
        <f t="shared" si="371"/>
        <v>4.9611255090707143E-2</v>
      </c>
      <c r="M1317" s="2">
        <f t="shared" si="372"/>
        <v>4.5538689374305871E-2</v>
      </c>
      <c r="N1317" s="1">
        <v>4205</v>
      </c>
      <c r="O1317" s="1">
        <v>5571</v>
      </c>
      <c r="P1317" s="1">
        <v>536</v>
      </c>
      <c r="W1317" s="1">
        <v>24</v>
      </c>
      <c r="X1317" s="1">
        <v>230</v>
      </c>
      <c r="Y1317" s="1">
        <v>95</v>
      </c>
      <c r="Z1317" s="1">
        <v>143</v>
      </c>
      <c r="AG1317" t="str">
        <f t="shared" si="374"/>
        <v>Johnston</v>
      </c>
      <c r="AH1317" t="s">
        <v>704</v>
      </c>
      <c r="AI1317">
        <v>2</v>
      </c>
      <c r="AK1317" s="99">
        <v>44</v>
      </c>
      <c r="AL1317" s="97">
        <v>7</v>
      </c>
      <c r="AM1317" s="97">
        <v>40</v>
      </c>
      <c r="AN1317" s="96">
        <v>37720</v>
      </c>
      <c r="AO1317" s="96">
        <f t="shared" si="376"/>
        <v>44007</v>
      </c>
      <c r="AP1317" t="s">
        <v>1274</v>
      </c>
      <c r="AQ1317">
        <f t="shared" si="375"/>
        <v>4437720</v>
      </c>
    </row>
    <row r="1318" spans="1:43" hidden="1" outlineLevel="1" x14ac:dyDescent="0.2">
      <c r="A1318" t="s">
        <v>600</v>
      </c>
      <c r="B1318" s="9" t="s">
        <v>720</v>
      </c>
      <c r="C1318" s="1">
        <f t="shared" si="373"/>
        <v>9191</v>
      </c>
      <c r="D1318" s="7">
        <f t="shared" si="377"/>
        <v>1</v>
      </c>
      <c r="E1318" s="7">
        <f t="shared" si="378"/>
        <v>2</v>
      </c>
      <c r="F1318" s="7">
        <f t="shared" si="379"/>
        <v>3</v>
      </c>
      <c r="G1318" s="1">
        <f t="shared" si="380"/>
        <v>191</v>
      </c>
      <c r="H1318" s="2">
        <f t="shared" si="381"/>
        <v>2.078119899902078E-2</v>
      </c>
      <c r="I1318" s="8"/>
      <c r="J1318" s="2">
        <f t="shared" ref="J1318:J1381" si="382">IF(C1318=0,"-",N1318/C1318)</f>
        <v>0.45620715917745619</v>
      </c>
      <c r="K1318" s="2">
        <f t="shared" ref="K1318:K1381" si="383">IF(C1318=0,"-",O1318/C1318)</f>
        <v>0.43542596017843543</v>
      </c>
      <c r="L1318" s="2">
        <f t="shared" ref="L1318:L1381" si="384">IF(C1318=0,"-",P1318/C1318)</f>
        <v>4.8743335872048744E-2</v>
      </c>
      <c r="M1318" s="2">
        <f t="shared" ref="M1318:M1381" si="385">IF(C1318=0,"-",(1-J1318-K1318-L1318))</f>
        <v>5.9623544772059688E-2</v>
      </c>
      <c r="N1318" s="1">
        <v>4193</v>
      </c>
      <c r="O1318" s="1">
        <v>4002</v>
      </c>
      <c r="P1318" s="1">
        <v>448</v>
      </c>
      <c r="W1318" s="1">
        <v>30</v>
      </c>
      <c r="X1318" s="1">
        <v>250</v>
      </c>
      <c r="Y1318" s="1">
        <v>112</v>
      </c>
      <c r="Z1318" s="1">
        <v>156</v>
      </c>
      <c r="AG1318" t="str">
        <f t="shared" si="374"/>
        <v>Lincoln</v>
      </c>
      <c r="AH1318" t="s">
        <v>704</v>
      </c>
      <c r="AI1318">
        <v>1</v>
      </c>
      <c r="AK1318" s="99">
        <v>44</v>
      </c>
      <c r="AL1318" s="97">
        <v>7</v>
      </c>
      <c r="AM1318" s="97">
        <v>45</v>
      </c>
      <c r="AN1318" s="96">
        <v>41500</v>
      </c>
      <c r="AO1318" s="96">
        <f t="shared" si="376"/>
        <v>44007</v>
      </c>
      <c r="AP1318" t="s">
        <v>1274</v>
      </c>
      <c r="AQ1318">
        <f t="shared" si="375"/>
        <v>4441500</v>
      </c>
    </row>
    <row r="1319" spans="1:43" hidden="1" outlineLevel="1" x14ac:dyDescent="0.2">
      <c r="A1319" t="s">
        <v>1451</v>
      </c>
      <c r="B1319" s="9" t="s">
        <v>720</v>
      </c>
      <c r="C1319" s="1">
        <f t="shared" si="373"/>
        <v>1940</v>
      </c>
      <c r="D1319" s="7">
        <f t="shared" si="377"/>
        <v>1</v>
      </c>
      <c r="E1319" s="7">
        <f t="shared" si="378"/>
        <v>2</v>
      </c>
      <c r="F1319" s="7">
        <f t="shared" si="379"/>
        <v>3</v>
      </c>
      <c r="G1319" s="1">
        <f t="shared" si="380"/>
        <v>440</v>
      </c>
      <c r="H1319" s="2">
        <f t="shared" si="381"/>
        <v>0.22680412371134021</v>
      </c>
      <c r="I1319" s="8"/>
      <c r="J1319" s="2">
        <f t="shared" si="382"/>
        <v>0.56597938144329896</v>
      </c>
      <c r="K1319" s="2">
        <f t="shared" si="383"/>
        <v>0.33917525773195878</v>
      </c>
      <c r="L1319" s="2">
        <f t="shared" si="384"/>
        <v>4.4329896907216497E-2</v>
      </c>
      <c r="M1319" s="2">
        <f t="shared" si="385"/>
        <v>5.0515463917525767E-2</v>
      </c>
      <c r="N1319" s="1">
        <v>1098</v>
      </c>
      <c r="O1319" s="1">
        <v>658</v>
      </c>
      <c r="P1319" s="1">
        <v>86</v>
      </c>
      <c r="W1319" s="1">
        <v>4</v>
      </c>
      <c r="X1319" s="1">
        <v>48</v>
      </c>
      <c r="Y1319" s="1">
        <v>16</v>
      </c>
      <c r="Z1319" s="1">
        <v>30</v>
      </c>
      <c r="AG1319" t="str">
        <f t="shared" si="374"/>
        <v>Little Compton</v>
      </c>
      <c r="AH1319" t="s">
        <v>92</v>
      </c>
      <c r="AI1319">
        <v>1</v>
      </c>
      <c r="AK1319" s="99">
        <v>44</v>
      </c>
      <c r="AL1319" s="97">
        <v>5</v>
      </c>
      <c r="AM1319" s="97">
        <v>10</v>
      </c>
      <c r="AN1319" s="96">
        <v>42400</v>
      </c>
      <c r="AO1319" s="96">
        <f t="shared" si="376"/>
        <v>44005</v>
      </c>
      <c r="AP1319" t="s">
        <v>1274</v>
      </c>
      <c r="AQ1319">
        <f t="shared" si="375"/>
        <v>4442400</v>
      </c>
    </row>
    <row r="1320" spans="1:43" hidden="1" outlineLevel="1" x14ac:dyDescent="0.2">
      <c r="A1320" t="s">
        <v>1749</v>
      </c>
      <c r="B1320" s="9" t="s">
        <v>720</v>
      </c>
      <c r="C1320" s="1">
        <f t="shared" si="373"/>
        <v>6125</v>
      </c>
      <c r="D1320" s="7">
        <f t="shared" si="377"/>
        <v>1</v>
      </c>
      <c r="E1320" s="7">
        <f t="shared" si="378"/>
        <v>2</v>
      </c>
      <c r="F1320" s="7">
        <f t="shared" si="379"/>
        <v>3</v>
      </c>
      <c r="G1320" s="1">
        <f t="shared" si="380"/>
        <v>1671</v>
      </c>
      <c r="H1320" s="2">
        <f t="shared" si="381"/>
        <v>0.27281632653061222</v>
      </c>
      <c r="I1320" s="8"/>
      <c r="J1320" s="2">
        <f t="shared" si="382"/>
        <v>0.58595918367346944</v>
      </c>
      <c r="K1320" s="2">
        <f t="shared" si="383"/>
        <v>0.31314285714285717</v>
      </c>
      <c r="L1320" s="2">
        <f t="shared" si="384"/>
        <v>4.6204081632653063E-2</v>
      </c>
      <c r="M1320" s="2">
        <f t="shared" si="385"/>
        <v>5.4693877551020328E-2</v>
      </c>
      <c r="N1320" s="1">
        <v>3589</v>
      </c>
      <c r="O1320" s="1">
        <v>1918</v>
      </c>
      <c r="P1320" s="1">
        <v>283</v>
      </c>
      <c r="W1320" s="1">
        <v>14</v>
      </c>
      <c r="X1320" s="1">
        <v>181</v>
      </c>
      <c r="Y1320" s="1">
        <v>54</v>
      </c>
      <c r="Z1320" s="1">
        <v>86</v>
      </c>
      <c r="AG1320" t="str">
        <f t="shared" si="374"/>
        <v>Middletown</v>
      </c>
      <c r="AH1320" t="s">
        <v>92</v>
      </c>
      <c r="AI1320">
        <v>1</v>
      </c>
      <c r="AK1320" s="99">
        <v>44</v>
      </c>
      <c r="AL1320" s="97">
        <v>5</v>
      </c>
      <c r="AM1320" s="97">
        <v>15</v>
      </c>
      <c r="AN1320" s="96">
        <v>45460</v>
      </c>
      <c r="AO1320" s="96">
        <f t="shared" si="376"/>
        <v>44005</v>
      </c>
      <c r="AP1320" t="s">
        <v>1274</v>
      </c>
      <c r="AQ1320">
        <f t="shared" si="375"/>
        <v>4445460</v>
      </c>
    </row>
    <row r="1321" spans="1:43" hidden="1" outlineLevel="1" x14ac:dyDescent="0.2">
      <c r="A1321" t="s">
        <v>1614</v>
      </c>
      <c r="B1321" s="9" t="s">
        <v>720</v>
      </c>
      <c r="C1321" s="1">
        <f t="shared" si="373"/>
        <v>7029</v>
      </c>
      <c r="D1321" s="7">
        <f t="shared" si="377"/>
        <v>1</v>
      </c>
      <c r="E1321" s="7">
        <f t="shared" si="378"/>
        <v>2</v>
      </c>
      <c r="F1321" s="7">
        <f t="shared" si="379"/>
        <v>3</v>
      </c>
      <c r="G1321" s="1">
        <f t="shared" si="380"/>
        <v>836</v>
      </c>
      <c r="H1321" s="2">
        <f t="shared" si="381"/>
        <v>0.1189358372456964</v>
      </c>
      <c r="I1321" s="8"/>
      <c r="J1321" s="2">
        <f t="shared" si="382"/>
        <v>0.50647318252952056</v>
      </c>
      <c r="K1321" s="2">
        <f t="shared" si="383"/>
        <v>0.38753734528382416</v>
      </c>
      <c r="L1321" s="2">
        <f t="shared" si="384"/>
        <v>4.5383411580594682E-2</v>
      </c>
      <c r="M1321" s="2">
        <f t="shared" si="385"/>
        <v>6.0606060606060594E-2</v>
      </c>
      <c r="N1321" s="1">
        <v>3560</v>
      </c>
      <c r="O1321" s="1">
        <v>2724</v>
      </c>
      <c r="P1321" s="1">
        <v>319</v>
      </c>
      <c r="W1321" s="1">
        <v>21</v>
      </c>
      <c r="X1321" s="1">
        <v>235</v>
      </c>
      <c r="Y1321" s="1">
        <v>73</v>
      </c>
      <c r="Z1321" s="1">
        <v>97</v>
      </c>
      <c r="AG1321" t="str">
        <f t="shared" si="374"/>
        <v>Narragansett</v>
      </c>
      <c r="AH1321" t="s">
        <v>257</v>
      </c>
      <c r="AI1321">
        <v>2</v>
      </c>
      <c r="AK1321" s="99">
        <v>44</v>
      </c>
      <c r="AL1321" s="97">
        <v>9</v>
      </c>
      <c r="AM1321" s="97">
        <v>20</v>
      </c>
      <c r="AN1321" s="96">
        <v>48340</v>
      </c>
      <c r="AO1321" s="96">
        <f t="shared" si="376"/>
        <v>44009</v>
      </c>
      <c r="AP1321" t="s">
        <v>1274</v>
      </c>
      <c r="AQ1321">
        <f t="shared" si="375"/>
        <v>4448340</v>
      </c>
    </row>
    <row r="1322" spans="1:43" hidden="1" outlineLevel="1" x14ac:dyDescent="0.2">
      <c r="A1322" t="s">
        <v>2578</v>
      </c>
      <c r="B1322" s="9" t="s">
        <v>720</v>
      </c>
      <c r="C1322" s="1">
        <f t="shared" si="373"/>
        <v>772</v>
      </c>
      <c r="D1322" s="7">
        <f t="shared" si="377"/>
        <v>1</v>
      </c>
      <c r="E1322" s="7">
        <f t="shared" si="378"/>
        <v>2</v>
      </c>
      <c r="F1322" s="7">
        <f t="shared" si="379"/>
        <v>3</v>
      </c>
      <c r="G1322" s="1">
        <f t="shared" si="380"/>
        <v>429</v>
      </c>
      <c r="H1322" s="2">
        <f t="shared" si="381"/>
        <v>0.55569948186528495</v>
      </c>
      <c r="I1322" s="8"/>
      <c r="J1322" s="2">
        <f t="shared" si="382"/>
        <v>0.73704663212435229</v>
      </c>
      <c r="K1322" s="2">
        <f t="shared" si="383"/>
        <v>0.18134715025906736</v>
      </c>
      <c r="L1322" s="2">
        <f t="shared" si="384"/>
        <v>2.5906735751295335E-2</v>
      </c>
      <c r="M1322" s="2">
        <f t="shared" si="385"/>
        <v>5.5699481865285019E-2</v>
      </c>
      <c r="N1322" s="1">
        <v>569</v>
      </c>
      <c r="O1322" s="1">
        <v>140</v>
      </c>
      <c r="P1322" s="1">
        <v>20</v>
      </c>
      <c r="W1322" s="1">
        <v>2</v>
      </c>
      <c r="X1322" s="1">
        <v>18</v>
      </c>
      <c r="Y1322" s="1">
        <v>12</v>
      </c>
      <c r="Z1322" s="1">
        <v>11</v>
      </c>
      <c r="AG1322" t="str">
        <f t="shared" si="374"/>
        <v>New Shoreham</v>
      </c>
      <c r="AH1322" t="s">
        <v>257</v>
      </c>
      <c r="AI1322">
        <v>2</v>
      </c>
      <c r="AK1322" s="99">
        <v>44</v>
      </c>
      <c r="AL1322" s="97">
        <v>9</v>
      </c>
      <c r="AM1322" s="97">
        <v>22</v>
      </c>
      <c r="AN1322" s="96">
        <v>50500</v>
      </c>
      <c r="AO1322" s="96">
        <f t="shared" si="376"/>
        <v>44009</v>
      </c>
      <c r="AP1322" t="s">
        <v>1274</v>
      </c>
      <c r="AQ1322">
        <f t="shared" si="375"/>
        <v>4450500</v>
      </c>
    </row>
    <row r="1323" spans="1:43" hidden="1" outlineLevel="1" x14ac:dyDescent="0.2">
      <c r="A1323" t="s">
        <v>92</v>
      </c>
      <c r="B1323" s="9" t="s">
        <v>720</v>
      </c>
      <c r="C1323" s="1">
        <f t="shared" si="373"/>
        <v>7879</v>
      </c>
      <c r="D1323" s="7">
        <f t="shared" si="377"/>
        <v>1</v>
      </c>
      <c r="E1323" s="7">
        <f t="shared" si="378"/>
        <v>2</v>
      </c>
      <c r="F1323" s="7">
        <f t="shared" si="379"/>
        <v>3</v>
      </c>
      <c r="G1323" s="1">
        <f t="shared" si="380"/>
        <v>3659</v>
      </c>
      <c r="H1323" s="2">
        <f t="shared" si="381"/>
        <v>0.46439903541058508</v>
      </c>
      <c r="I1323" s="8"/>
      <c r="J1323" s="2">
        <f t="shared" si="382"/>
        <v>0.68701611879680158</v>
      </c>
      <c r="K1323" s="2">
        <f t="shared" si="383"/>
        <v>0.22261708338621652</v>
      </c>
      <c r="L1323" s="2">
        <f t="shared" si="384"/>
        <v>3.6045183398908491E-2</v>
      </c>
      <c r="M1323" s="2">
        <f t="shared" si="385"/>
        <v>5.4321614418073406E-2</v>
      </c>
      <c r="N1323" s="1">
        <v>5413</v>
      </c>
      <c r="O1323" s="1">
        <v>1754</v>
      </c>
      <c r="P1323" s="1">
        <v>284</v>
      </c>
      <c r="W1323" s="1">
        <v>16</v>
      </c>
      <c r="X1323" s="1">
        <v>205</v>
      </c>
      <c r="Y1323" s="1">
        <v>96</v>
      </c>
      <c r="Z1323" s="1">
        <v>111</v>
      </c>
      <c r="AG1323" t="str">
        <f t="shared" si="374"/>
        <v>Newport</v>
      </c>
      <c r="AH1323" t="s">
        <v>92</v>
      </c>
      <c r="AI1323">
        <v>1</v>
      </c>
      <c r="AK1323" s="99">
        <v>44</v>
      </c>
      <c r="AL1323" s="97">
        <v>5</v>
      </c>
      <c r="AM1323" s="97">
        <v>20</v>
      </c>
      <c r="AN1323" s="96">
        <v>49960</v>
      </c>
      <c r="AO1323" s="96">
        <f t="shared" si="376"/>
        <v>44005</v>
      </c>
      <c r="AP1323" t="s">
        <v>931</v>
      </c>
      <c r="AQ1323">
        <f t="shared" si="375"/>
        <v>4449960</v>
      </c>
    </row>
    <row r="1324" spans="1:43" hidden="1" outlineLevel="1" x14ac:dyDescent="0.2">
      <c r="A1324" t="s">
        <v>1750</v>
      </c>
      <c r="B1324" s="9" t="s">
        <v>720</v>
      </c>
      <c r="C1324" s="1">
        <f t="shared" si="373"/>
        <v>13140</v>
      </c>
      <c r="D1324" s="7">
        <f t="shared" si="377"/>
        <v>1</v>
      </c>
      <c r="E1324" s="7">
        <f t="shared" si="378"/>
        <v>2</v>
      </c>
      <c r="F1324" s="7">
        <f t="shared" si="379"/>
        <v>3</v>
      </c>
      <c r="G1324" s="1">
        <f t="shared" si="380"/>
        <v>1513</v>
      </c>
      <c r="H1324" s="2">
        <f t="shared" si="381"/>
        <v>0.11514459665144597</v>
      </c>
      <c r="I1324" s="8"/>
      <c r="J1324" s="2">
        <f t="shared" si="382"/>
        <v>0.50266362252663621</v>
      </c>
      <c r="K1324" s="2">
        <f t="shared" si="383"/>
        <v>0.38751902587519027</v>
      </c>
      <c r="L1324" s="2">
        <f t="shared" si="384"/>
        <v>4.2085235920852358E-2</v>
      </c>
      <c r="M1324" s="2">
        <f t="shared" si="385"/>
        <v>6.7732115677321153E-2</v>
      </c>
      <c r="N1324" s="1">
        <v>6605</v>
      </c>
      <c r="O1324" s="1">
        <v>5092</v>
      </c>
      <c r="P1324" s="1">
        <v>553</v>
      </c>
      <c r="W1324" s="1">
        <v>51</v>
      </c>
      <c r="X1324" s="1">
        <v>498</v>
      </c>
      <c r="Y1324" s="1">
        <v>134</v>
      </c>
      <c r="Z1324" s="1">
        <v>207</v>
      </c>
      <c r="AG1324" t="str">
        <f t="shared" si="374"/>
        <v>North Kingstown</v>
      </c>
      <c r="AH1324" t="s">
        <v>257</v>
      </c>
      <c r="AI1324">
        <v>2</v>
      </c>
      <c r="AK1324" s="99">
        <v>44</v>
      </c>
      <c r="AL1324" s="97">
        <v>9</v>
      </c>
      <c r="AM1324" s="97">
        <v>25</v>
      </c>
      <c r="AN1324" s="96">
        <v>51580</v>
      </c>
      <c r="AO1324" s="96">
        <f t="shared" si="376"/>
        <v>44009</v>
      </c>
      <c r="AP1324" t="s">
        <v>1274</v>
      </c>
      <c r="AQ1324">
        <f t="shared" si="375"/>
        <v>4451580</v>
      </c>
    </row>
    <row r="1325" spans="1:43" hidden="1" outlineLevel="1" x14ac:dyDescent="0.2">
      <c r="A1325" t="s">
        <v>2032</v>
      </c>
      <c r="B1325" s="9" t="s">
        <v>720</v>
      </c>
      <c r="C1325" s="1">
        <f t="shared" si="373"/>
        <v>12158</v>
      </c>
      <c r="D1325" s="7">
        <f t="shared" si="377"/>
        <v>1</v>
      </c>
      <c r="E1325" s="7">
        <f t="shared" si="378"/>
        <v>2</v>
      </c>
      <c r="F1325" s="7">
        <f t="shared" si="379"/>
        <v>3</v>
      </c>
      <c r="G1325" s="1">
        <f t="shared" si="380"/>
        <v>579</v>
      </c>
      <c r="H1325" s="2">
        <f t="shared" si="381"/>
        <v>4.7622964303339364E-2</v>
      </c>
      <c r="I1325" s="8"/>
      <c r="J1325" s="2">
        <f t="shared" si="382"/>
        <v>0.46948511268300708</v>
      </c>
      <c r="K1325" s="2">
        <f t="shared" si="383"/>
        <v>0.42186214837966773</v>
      </c>
      <c r="L1325" s="2">
        <f t="shared" si="384"/>
        <v>5.2886987991445963E-2</v>
      </c>
      <c r="M1325" s="2">
        <f t="shared" si="385"/>
        <v>5.5765750945879225E-2</v>
      </c>
      <c r="N1325" s="1">
        <v>5708</v>
      </c>
      <c r="O1325" s="1">
        <v>5129</v>
      </c>
      <c r="P1325" s="1">
        <v>643</v>
      </c>
      <c r="W1325" s="1">
        <v>38</v>
      </c>
      <c r="X1325" s="1">
        <v>296</v>
      </c>
      <c r="Y1325" s="1">
        <v>127</v>
      </c>
      <c r="Z1325" s="1">
        <v>217</v>
      </c>
      <c r="AG1325" t="str">
        <f t="shared" si="374"/>
        <v>North Providence</v>
      </c>
      <c r="AH1325" t="s">
        <v>704</v>
      </c>
      <c r="AI1325">
        <v>1</v>
      </c>
      <c r="AK1325" s="99">
        <v>44</v>
      </c>
      <c r="AL1325" s="97">
        <v>7</v>
      </c>
      <c r="AM1325" s="97">
        <v>50</v>
      </c>
      <c r="AN1325" s="96">
        <v>51760</v>
      </c>
      <c r="AO1325" s="96">
        <f t="shared" si="376"/>
        <v>44007</v>
      </c>
      <c r="AP1325" t="s">
        <v>1274</v>
      </c>
      <c r="AQ1325">
        <f t="shared" si="375"/>
        <v>4451760</v>
      </c>
    </row>
    <row r="1326" spans="1:43" hidden="1" outlineLevel="1" x14ac:dyDescent="0.2">
      <c r="A1326" t="s">
        <v>2031</v>
      </c>
      <c r="B1326" s="9" t="s">
        <v>720</v>
      </c>
      <c r="C1326" s="1">
        <f t="shared" si="373"/>
        <v>5006</v>
      </c>
      <c r="D1326" s="7">
        <f t="shared" si="377"/>
        <v>2</v>
      </c>
      <c r="E1326" s="7">
        <f t="shared" si="378"/>
        <v>1</v>
      </c>
      <c r="F1326" s="7">
        <f t="shared" si="379"/>
        <v>3</v>
      </c>
      <c r="G1326" s="1">
        <f t="shared" si="380"/>
        <v>226</v>
      </c>
      <c r="H1326" s="2">
        <f t="shared" si="381"/>
        <v>4.5145825009988011E-2</v>
      </c>
      <c r="I1326" s="8"/>
      <c r="J1326" s="2">
        <f t="shared" si="382"/>
        <v>0.42189372752696763</v>
      </c>
      <c r="K1326" s="2">
        <f t="shared" si="383"/>
        <v>0.46703955253695567</v>
      </c>
      <c r="L1326" s="2">
        <f t="shared" si="384"/>
        <v>4.4746304434678384E-2</v>
      </c>
      <c r="M1326" s="2">
        <f t="shared" si="385"/>
        <v>6.6320415501398305E-2</v>
      </c>
      <c r="N1326" s="1">
        <v>2112</v>
      </c>
      <c r="O1326" s="1">
        <v>2338</v>
      </c>
      <c r="P1326" s="1">
        <v>224</v>
      </c>
      <c r="W1326" s="1">
        <v>8</v>
      </c>
      <c r="X1326" s="1">
        <v>166</v>
      </c>
      <c r="Y1326" s="1">
        <v>58</v>
      </c>
      <c r="Z1326" s="1">
        <v>100</v>
      </c>
      <c r="AG1326" t="str">
        <f t="shared" si="374"/>
        <v>North Smithfield</v>
      </c>
      <c r="AH1326" t="s">
        <v>704</v>
      </c>
      <c r="AI1326">
        <v>1</v>
      </c>
      <c r="AK1326" s="99">
        <v>44</v>
      </c>
      <c r="AL1326" s="97">
        <v>7</v>
      </c>
      <c r="AM1326" s="97">
        <v>55</v>
      </c>
      <c r="AN1326" s="96">
        <v>52480</v>
      </c>
      <c r="AO1326" s="96">
        <f t="shared" si="376"/>
        <v>44007</v>
      </c>
      <c r="AP1326" t="s">
        <v>1274</v>
      </c>
      <c r="AQ1326">
        <f t="shared" si="375"/>
        <v>4452480</v>
      </c>
    </row>
    <row r="1327" spans="1:43" hidden="1" outlineLevel="1" x14ac:dyDescent="0.2">
      <c r="A1327" t="s">
        <v>2201</v>
      </c>
      <c r="B1327" s="9" t="s">
        <v>720</v>
      </c>
      <c r="C1327" s="1">
        <f t="shared" si="373"/>
        <v>17051</v>
      </c>
      <c r="D1327" s="7">
        <f t="shared" si="377"/>
        <v>1</v>
      </c>
      <c r="E1327" s="7">
        <f t="shared" si="378"/>
        <v>2</v>
      </c>
      <c r="F1327" s="7">
        <f t="shared" si="379"/>
        <v>3</v>
      </c>
      <c r="G1327" s="1">
        <f t="shared" si="380"/>
        <v>7147</v>
      </c>
      <c r="H1327" s="2">
        <f t="shared" si="381"/>
        <v>0.41915430180048091</v>
      </c>
      <c r="I1327" s="8"/>
      <c r="J1327" s="2">
        <f t="shared" si="382"/>
        <v>0.65022579320860951</v>
      </c>
      <c r="K1327" s="2">
        <f t="shared" si="383"/>
        <v>0.23107149140812855</v>
      </c>
      <c r="L1327" s="2">
        <f t="shared" si="384"/>
        <v>4.4102985162160574E-2</v>
      </c>
      <c r="M1327" s="2">
        <f t="shared" si="385"/>
        <v>7.4599730221101362E-2</v>
      </c>
      <c r="N1327" s="1">
        <v>11087</v>
      </c>
      <c r="O1327" s="1">
        <v>3940</v>
      </c>
      <c r="P1327" s="1">
        <v>752</v>
      </c>
      <c r="W1327" s="1">
        <v>54</v>
      </c>
      <c r="X1327" s="1">
        <v>460</v>
      </c>
      <c r="Y1327" s="1">
        <v>228</v>
      </c>
      <c r="Z1327" s="1">
        <v>530</v>
      </c>
      <c r="AG1327" t="str">
        <f t="shared" si="374"/>
        <v>Pawtucket</v>
      </c>
      <c r="AH1327" t="s">
        <v>704</v>
      </c>
      <c r="AI1327">
        <v>1</v>
      </c>
      <c r="AK1327" s="99">
        <v>44</v>
      </c>
      <c r="AL1327" s="97">
        <v>7</v>
      </c>
      <c r="AM1327" s="97">
        <v>60</v>
      </c>
      <c r="AN1327" s="96">
        <v>54640</v>
      </c>
      <c r="AO1327" s="96">
        <f t="shared" si="376"/>
        <v>44007</v>
      </c>
      <c r="AP1327" t="s">
        <v>931</v>
      </c>
      <c r="AQ1327">
        <f t="shared" si="375"/>
        <v>4454640</v>
      </c>
    </row>
    <row r="1328" spans="1:43" hidden="1" outlineLevel="1" x14ac:dyDescent="0.2">
      <c r="A1328" t="s">
        <v>1164</v>
      </c>
      <c r="B1328" s="9" t="s">
        <v>720</v>
      </c>
      <c r="C1328" s="1">
        <f t="shared" si="373"/>
        <v>7896</v>
      </c>
      <c r="D1328" s="7">
        <f t="shared" si="377"/>
        <v>1</v>
      </c>
      <c r="E1328" s="7">
        <f t="shared" si="378"/>
        <v>2</v>
      </c>
      <c r="F1328" s="7">
        <f t="shared" si="379"/>
        <v>3</v>
      </c>
      <c r="G1328" s="1">
        <f t="shared" si="380"/>
        <v>1753</v>
      </c>
      <c r="H1328" s="2">
        <f t="shared" si="381"/>
        <v>0.22201114488348531</v>
      </c>
      <c r="I1328" s="8"/>
      <c r="J1328" s="2">
        <f t="shared" si="382"/>
        <v>0.5606636271529889</v>
      </c>
      <c r="K1328" s="2">
        <f t="shared" si="383"/>
        <v>0.33865248226950356</v>
      </c>
      <c r="L1328" s="2">
        <f t="shared" si="384"/>
        <v>4.7745694022289766E-2</v>
      </c>
      <c r="M1328" s="2">
        <f t="shared" si="385"/>
        <v>5.2938196555217774E-2</v>
      </c>
      <c r="N1328" s="1">
        <v>4427</v>
      </c>
      <c r="O1328" s="1">
        <v>2674</v>
      </c>
      <c r="P1328" s="1">
        <v>377</v>
      </c>
      <c r="W1328" s="1">
        <v>19</v>
      </c>
      <c r="X1328" s="1">
        <v>209</v>
      </c>
      <c r="Y1328" s="1">
        <v>88</v>
      </c>
      <c r="Z1328" s="1">
        <v>102</v>
      </c>
      <c r="AG1328" t="str">
        <f t="shared" si="374"/>
        <v>Portsmouth</v>
      </c>
      <c r="AH1328" t="s">
        <v>92</v>
      </c>
      <c r="AI1328">
        <v>1</v>
      </c>
      <c r="AK1328" s="99">
        <v>44</v>
      </c>
      <c r="AL1328" s="97">
        <v>5</v>
      </c>
      <c r="AM1328" s="97">
        <v>30</v>
      </c>
      <c r="AN1328" s="96">
        <v>57880</v>
      </c>
      <c r="AO1328" s="96">
        <f t="shared" si="376"/>
        <v>44005</v>
      </c>
      <c r="AP1328" t="s">
        <v>1274</v>
      </c>
      <c r="AQ1328">
        <f t="shared" si="375"/>
        <v>4457880</v>
      </c>
    </row>
    <row r="1329" spans="1:43" hidden="1" outlineLevel="1" x14ac:dyDescent="0.2">
      <c r="A1329" t="s">
        <v>704</v>
      </c>
      <c r="B1329" s="9" t="s">
        <v>720</v>
      </c>
      <c r="C1329" s="1">
        <f t="shared" si="373"/>
        <v>42830</v>
      </c>
      <c r="D1329" s="7">
        <f t="shared" si="377"/>
        <v>1</v>
      </c>
      <c r="E1329" s="7">
        <f t="shared" si="378"/>
        <v>2</v>
      </c>
      <c r="F1329" s="7">
        <f t="shared" si="379"/>
        <v>4</v>
      </c>
      <c r="G1329" s="1">
        <f t="shared" si="380"/>
        <v>27500</v>
      </c>
      <c r="H1329" s="2">
        <f t="shared" si="381"/>
        <v>0.64207331309829563</v>
      </c>
      <c r="I1329" s="8"/>
      <c r="J1329" s="2">
        <f t="shared" si="382"/>
        <v>0.78279243520896569</v>
      </c>
      <c r="K1329" s="2">
        <f t="shared" si="383"/>
        <v>0.14071912211067009</v>
      </c>
      <c r="L1329" s="2">
        <f t="shared" si="384"/>
        <v>2.1293485874387112E-2</v>
      </c>
      <c r="M1329" s="2">
        <f t="shared" si="385"/>
        <v>5.5194956805977115E-2</v>
      </c>
      <c r="N1329" s="1">
        <v>33527</v>
      </c>
      <c r="O1329" s="1">
        <v>6027</v>
      </c>
      <c r="P1329" s="1">
        <v>912</v>
      </c>
      <c r="W1329" s="1">
        <v>161</v>
      </c>
      <c r="X1329" s="1">
        <v>711</v>
      </c>
      <c r="Y1329" s="1">
        <v>519</v>
      </c>
      <c r="Z1329" s="1">
        <v>973</v>
      </c>
      <c r="AG1329" t="str">
        <f t="shared" si="374"/>
        <v>Providence</v>
      </c>
      <c r="AH1329" t="s">
        <v>704</v>
      </c>
      <c r="AI1329" s="69"/>
      <c r="AK1329" s="99">
        <v>44</v>
      </c>
      <c r="AL1329" s="97">
        <v>7</v>
      </c>
      <c r="AM1329" s="97">
        <v>65</v>
      </c>
      <c r="AN1329" s="96">
        <v>59000</v>
      </c>
      <c r="AO1329" s="96">
        <f t="shared" si="376"/>
        <v>44007</v>
      </c>
      <c r="AP1329" t="s">
        <v>931</v>
      </c>
      <c r="AQ1329">
        <f t="shared" si="375"/>
        <v>4459000</v>
      </c>
    </row>
    <row r="1330" spans="1:43" hidden="1" outlineLevel="1" x14ac:dyDescent="0.2">
      <c r="A1330" t="s">
        <v>1482</v>
      </c>
      <c r="B1330" s="9" t="s">
        <v>720</v>
      </c>
      <c r="C1330" s="1">
        <f t="shared" si="373"/>
        <v>3287</v>
      </c>
      <c r="D1330" s="7">
        <f t="shared" si="377"/>
        <v>2</v>
      </c>
      <c r="E1330" s="7">
        <f t="shared" si="378"/>
        <v>1</v>
      </c>
      <c r="F1330" s="7">
        <f t="shared" si="379"/>
        <v>3</v>
      </c>
      <c r="G1330" s="1">
        <f t="shared" si="380"/>
        <v>115</v>
      </c>
      <c r="H1330" s="2">
        <f t="shared" si="381"/>
        <v>3.4986309704898085E-2</v>
      </c>
      <c r="I1330" s="8"/>
      <c r="J1330" s="2">
        <f t="shared" si="382"/>
        <v>0.41770611499847887</v>
      </c>
      <c r="K1330" s="2">
        <f t="shared" si="383"/>
        <v>0.45269242470337695</v>
      </c>
      <c r="L1330" s="2">
        <f t="shared" si="384"/>
        <v>5.3240036507453604E-2</v>
      </c>
      <c r="M1330" s="2">
        <f t="shared" si="385"/>
        <v>7.636142379069058E-2</v>
      </c>
      <c r="N1330" s="1">
        <v>1373</v>
      </c>
      <c r="O1330" s="1">
        <v>1488</v>
      </c>
      <c r="P1330" s="1">
        <v>175</v>
      </c>
      <c r="W1330" s="1">
        <v>11</v>
      </c>
      <c r="X1330" s="1">
        <v>141</v>
      </c>
      <c r="Y1330" s="1">
        <v>49</v>
      </c>
      <c r="Z1330" s="1">
        <v>50</v>
      </c>
      <c r="AG1330" t="str">
        <f t="shared" si="374"/>
        <v>Richmond</v>
      </c>
      <c r="AH1330" t="s">
        <v>257</v>
      </c>
      <c r="AI1330">
        <v>2</v>
      </c>
      <c r="AK1330" s="99">
        <v>44</v>
      </c>
      <c r="AL1330" s="97">
        <v>9</v>
      </c>
      <c r="AM1330" s="97">
        <v>30</v>
      </c>
      <c r="AN1330" s="96">
        <v>61160</v>
      </c>
      <c r="AO1330" s="96">
        <f t="shared" si="376"/>
        <v>44009</v>
      </c>
      <c r="AP1330" t="s">
        <v>1274</v>
      </c>
      <c r="AQ1330">
        <f t="shared" si="375"/>
        <v>4461160</v>
      </c>
    </row>
    <row r="1331" spans="1:43" hidden="1" outlineLevel="1" x14ac:dyDescent="0.2">
      <c r="A1331" t="s">
        <v>746</v>
      </c>
      <c r="B1331" s="9" t="s">
        <v>720</v>
      </c>
      <c r="C1331" s="1">
        <f t="shared" si="373"/>
        <v>5249</v>
      </c>
      <c r="D1331" s="7">
        <f t="shared" si="377"/>
        <v>2</v>
      </c>
      <c r="E1331" s="7">
        <f t="shared" si="378"/>
        <v>1</v>
      </c>
      <c r="F1331" s="7">
        <f t="shared" si="379"/>
        <v>3</v>
      </c>
      <c r="G1331" s="1">
        <f t="shared" si="380"/>
        <v>1396</v>
      </c>
      <c r="H1331" s="2">
        <f t="shared" si="381"/>
        <v>0.26595542008001521</v>
      </c>
      <c r="I1331" s="8"/>
      <c r="J1331" s="2">
        <f t="shared" si="382"/>
        <v>0.3156791769860926</v>
      </c>
      <c r="K1331" s="2">
        <f t="shared" si="383"/>
        <v>0.58163459706610787</v>
      </c>
      <c r="L1331" s="2">
        <f t="shared" si="384"/>
        <v>4.8390169556105922E-2</v>
      </c>
      <c r="M1331" s="2">
        <f t="shared" si="385"/>
        <v>5.4296056391693603E-2</v>
      </c>
      <c r="N1331" s="1">
        <v>1657</v>
      </c>
      <c r="O1331" s="1">
        <v>3053</v>
      </c>
      <c r="P1331" s="1">
        <v>254</v>
      </c>
      <c r="W1331" s="1">
        <v>22</v>
      </c>
      <c r="X1331" s="1">
        <v>141</v>
      </c>
      <c r="Y1331" s="1">
        <v>44</v>
      </c>
      <c r="Z1331" s="1">
        <v>78</v>
      </c>
      <c r="AG1331" t="str">
        <f t="shared" si="374"/>
        <v>Scituate</v>
      </c>
      <c r="AH1331" t="s">
        <v>704</v>
      </c>
      <c r="AI1331">
        <v>2</v>
      </c>
      <c r="AK1331" s="99">
        <v>44</v>
      </c>
      <c r="AL1331" s="97">
        <v>7</v>
      </c>
      <c r="AM1331" s="97">
        <v>70</v>
      </c>
      <c r="AN1331" s="96">
        <v>64220</v>
      </c>
      <c r="AO1331" s="96">
        <f t="shared" si="376"/>
        <v>44007</v>
      </c>
      <c r="AP1331" t="s">
        <v>1274</v>
      </c>
      <c r="AQ1331">
        <f t="shared" si="375"/>
        <v>4464220</v>
      </c>
    </row>
    <row r="1332" spans="1:43" hidden="1" outlineLevel="1" x14ac:dyDescent="0.2">
      <c r="A1332" t="s">
        <v>247</v>
      </c>
      <c r="B1332" s="9" t="s">
        <v>720</v>
      </c>
      <c r="C1332" s="1">
        <f t="shared" si="373"/>
        <v>8893</v>
      </c>
      <c r="D1332" s="7">
        <f t="shared" si="377"/>
        <v>2</v>
      </c>
      <c r="E1332" s="7">
        <f t="shared" si="378"/>
        <v>1</v>
      </c>
      <c r="F1332" s="7">
        <f t="shared" si="379"/>
        <v>3</v>
      </c>
      <c r="G1332" s="1">
        <f t="shared" si="380"/>
        <v>678</v>
      </c>
      <c r="H1332" s="2">
        <f t="shared" si="381"/>
        <v>7.6239739120656694E-2</v>
      </c>
      <c r="I1332" s="8"/>
      <c r="J1332" s="2">
        <f t="shared" si="382"/>
        <v>0.40526256606319577</v>
      </c>
      <c r="K1332" s="2">
        <f t="shared" si="383"/>
        <v>0.48150230518385245</v>
      </c>
      <c r="L1332" s="2">
        <f t="shared" si="384"/>
        <v>5.2175868660744404E-2</v>
      </c>
      <c r="M1332" s="2">
        <f t="shared" si="385"/>
        <v>6.1059260092207371E-2</v>
      </c>
      <c r="N1332" s="1">
        <v>3604</v>
      </c>
      <c r="O1332" s="1">
        <v>4282</v>
      </c>
      <c r="P1332" s="1">
        <v>464</v>
      </c>
      <c r="W1332" s="1">
        <v>30</v>
      </c>
      <c r="X1332" s="1">
        <v>259</v>
      </c>
      <c r="Y1332" s="1">
        <v>82</v>
      </c>
      <c r="Z1332" s="1">
        <v>172</v>
      </c>
      <c r="AG1332" t="str">
        <f t="shared" si="374"/>
        <v>Smithfield</v>
      </c>
      <c r="AH1332" t="s">
        <v>704</v>
      </c>
      <c r="AI1332">
        <v>1</v>
      </c>
      <c r="AK1332" s="99">
        <v>44</v>
      </c>
      <c r="AL1332" s="97">
        <v>7</v>
      </c>
      <c r="AM1332" s="97">
        <v>75</v>
      </c>
      <c r="AN1332" s="96">
        <v>66200</v>
      </c>
      <c r="AO1332" s="96">
        <f t="shared" si="376"/>
        <v>44007</v>
      </c>
      <c r="AP1332" t="s">
        <v>1274</v>
      </c>
      <c r="AQ1332">
        <f t="shared" si="375"/>
        <v>4466200</v>
      </c>
    </row>
    <row r="1333" spans="1:43" hidden="1" outlineLevel="1" x14ac:dyDescent="0.2">
      <c r="A1333" t="s">
        <v>1751</v>
      </c>
      <c r="B1333" s="9" t="s">
        <v>720</v>
      </c>
      <c r="C1333" s="1">
        <f t="shared" si="373"/>
        <v>12616</v>
      </c>
      <c r="D1333" s="7">
        <f t="shared" si="377"/>
        <v>1</v>
      </c>
      <c r="E1333" s="7">
        <f t="shared" si="378"/>
        <v>2</v>
      </c>
      <c r="F1333" s="7">
        <f t="shared" si="379"/>
        <v>3</v>
      </c>
      <c r="G1333" s="1">
        <f t="shared" si="380"/>
        <v>3622</v>
      </c>
      <c r="H1333" s="2">
        <f t="shared" si="381"/>
        <v>0.28709575142675969</v>
      </c>
      <c r="I1333" s="8"/>
      <c r="J1333" s="2">
        <f t="shared" si="382"/>
        <v>0.59067850348763473</v>
      </c>
      <c r="K1333" s="2">
        <f t="shared" si="383"/>
        <v>0.30358275206087509</v>
      </c>
      <c r="L1333" s="2">
        <f t="shared" si="384"/>
        <v>4.1217501585288523E-2</v>
      </c>
      <c r="M1333" s="2">
        <f t="shared" si="385"/>
        <v>6.4521242866201645E-2</v>
      </c>
      <c r="N1333" s="1">
        <v>7452</v>
      </c>
      <c r="O1333" s="1">
        <v>3830</v>
      </c>
      <c r="P1333" s="1">
        <v>520</v>
      </c>
      <c r="W1333" s="1">
        <v>70</v>
      </c>
      <c r="X1333" s="1">
        <v>420</v>
      </c>
      <c r="Y1333" s="1">
        <v>173</v>
      </c>
      <c r="Z1333" s="1">
        <v>151</v>
      </c>
      <c r="AG1333" t="str">
        <f t="shared" si="374"/>
        <v>South Kingstown</v>
      </c>
      <c r="AH1333" t="s">
        <v>257</v>
      </c>
      <c r="AI1333">
        <v>2</v>
      </c>
      <c r="AK1333" s="99">
        <v>44</v>
      </c>
      <c r="AL1333" s="97">
        <v>9</v>
      </c>
      <c r="AM1333" s="97">
        <v>35</v>
      </c>
      <c r="AN1333" s="96">
        <v>67460</v>
      </c>
      <c r="AO1333" s="96">
        <f t="shared" si="376"/>
        <v>44009</v>
      </c>
      <c r="AP1333" t="s">
        <v>1274</v>
      </c>
      <c r="AQ1333">
        <f t="shared" si="375"/>
        <v>4467460</v>
      </c>
    </row>
    <row r="1334" spans="1:43" hidden="1" outlineLevel="1" x14ac:dyDescent="0.2">
      <c r="A1334" t="s">
        <v>1604</v>
      </c>
      <c r="B1334" s="9" t="s">
        <v>720</v>
      </c>
      <c r="C1334" s="1">
        <f t="shared" si="373"/>
        <v>6497</v>
      </c>
      <c r="D1334" s="7">
        <f t="shared" si="377"/>
        <v>1</v>
      </c>
      <c r="E1334" s="7">
        <f t="shared" si="378"/>
        <v>2</v>
      </c>
      <c r="F1334" s="7">
        <f t="shared" si="379"/>
        <v>3</v>
      </c>
      <c r="G1334" s="1">
        <f t="shared" si="380"/>
        <v>1146</v>
      </c>
      <c r="H1334" s="2">
        <f t="shared" si="381"/>
        <v>0.17638910266276744</v>
      </c>
      <c r="I1334" s="8"/>
      <c r="J1334" s="2">
        <f t="shared" si="382"/>
        <v>0.54117284900723406</v>
      </c>
      <c r="K1334" s="2">
        <f t="shared" si="383"/>
        <v>0.3647837463444667</v>
      </c>
      <c r="L1334" s="2">
        <f t="shared" si="384"/>
        <v>4.9407418808680929E-2</v>
      </c>
      <c r="M1334" s="2">
        <f t="shared" si="385"/>
        <v>4.4635985839618315E-2</v>
      </c>
      <c r="N1334" s="1">
        <v>3516</v>
      </c>
      <c r="O1334" s="1">
        <v>2370</v>
      </c>
      <c r="P1334" s="1">
        <v>321</v>
      </c>
      <c r="W1334" s="1">
        <v>14</v>
      </c>
      <c r="X1334" s="1">
        <v>148</v>
      </c>
      <c r="Y1334" s="1">
        <v>54</v>
      </c>
      <c r="Z1334" s="1">
        <v>74</v>
      </c>
      <c r="AG1334" t="str">
        <f t="shared" si="374"/>
        <v>Tiverton</v>
      </c>
      <c r="AH1334" t="s">
        <v>92</v>
      </c>
      <c r="AI1334">
        <v>1</v>
      </c>
      <c r="AK1334" s="99">
        <v>44</v>
      </c>
      <c r="AL1334" s="97">
        <v>5</v>
      </c>
      <c r="AM1334" s="97">
        <v>35</v>
      </c>
      <c r="AN1334" s="96">
        <v>70880</v>
      </c>
      <c r="AO1334" s="96">
        <f t="shared" si="376"/>
        <v>44005</v>
      </c>
      <c r="AP1334" t="s">
        <v>1274</v>
      </c>
      <c r="AQ1334">
        <f t="shared" si="375"/>
        <v>4470880</v>
      </c>
    </row>
    <row r="1335" spans="1:43" hidden="1" outlineLevel="1" x14ac:dyDescent="0.2">
      <c r="A1335" t="s">
        <v>422</v>
      </c>
      <c r="B1335" s="9" t="s">
        <v>720</v>
      </c>
      <c r="C1335" s="1">
        <f t="shared" si="373"/>
        <v>3989</v>
      </c>
      <c r="D1335" s="7">
        <f t="shared" si="377"/>
        <v>1</v>
      </c>
      <c r="E1335" s="7">
        <f t="shared" si="378"/>
        <v>2</v>
      </c>
      <c r="F1335" s="7">
        <f t="shared" si="379"/>
        <v>3</v>
      </c>
      <c r="G1335" s="1">
        <f t="shared" si="380"/>
        <v>775</v>
      </c>
      <c r="H1335" s="2">
        <f t="shared" si="381"/>
        <v>0.19428428177488091</v>
      </c>
      <c r="I1335" s="8"/>
      <c r="J1335" s="2">
        <f t="shared" si="382"/>
        <v>0.54199047380295817</v>
      </c>
      <c r="K1335" s="2">
        <f t="shared" si="383"/>
        <v>0.34770619202807723</v>
      </c>
      <c r="L1335" s="2">
        <f t="shared" si="384"/>
        <v>4.8132364001002757E-2</v>
      </c>
      <c r="M1335" s="2">
        <f t="shared" si="385"/>
        <v>6.2170970167961838E-2</v>
      </c>
      <c r="N1335" s="1">
        <v>2162</v>
      </c>
      <c r="O1335" s="1">
        <v>1387</v>
      </c>
      <c r="P1335" s="1">
        <v>192</v>
      </c>
      <c r="W1335" s="1">
        <v>17</v>
      </c>
      <c r="X1335" s="1">
        <v>119</v>
      </c>
      <c r="Y1335" s="1">
        <v>50</v>
      </c>
      <c r="Z1335" s="1">
        <v>62</v>
      </c>
      <c r="AG1335" t="str">
        <f t="shared" si="374"/>
        <v>Warren</v>
      </c>
      <c r="AH1335" t="s">
        <v>1827</v>
      </c>
      <c r="AI1335">
        <v>1</v>
      </c>
      <c r="AK1335" s="99">
        <v>44</v>
      </c>
      <c r="AL1335" s="97">
        <v>1</v>
      </c>
      <c r="AM1335" s="97">
        <v>15</v>
      </c>
      <c r="AN1335" s="96">
        <v>73760</v>
      </c>
      <c r="AO1335" s="96">
        <f t="shared" si="376"/>
        <v>44001</v>
      </c>
      <c r="AP1335" t="s">
        <v>1274</v>
      </c>
      <c r="AQ1335">
        <f t="shared" si="375"/>
        <v>4473760</v>
      </c>
    </row>
    <row r="1336" spans="1:43" hidden="1" outlineLevel="1" x14ac:dyDescent="0.2">
      <c r="A1336" t="s">
        <v>1605</v>
      </c>
      <c r="B1336" s="9" t="s">
        <v>720</v>
      </c>
      <c r="C1336" s="1">
        <f t="shared" si="373"/>
        <v>34330</v>
      </c>
      <c r="D1336" s="7">
        <f t="shared" si="377"/>
        <v>1</v>
      </c>
      <c r="E1336" s="7">
        <f t="shared" si="378"/>
        <v>2</v>
      </c>
      <c r="F1336" s="7">
        <f t="shared" si="379"/>
        <v>3</v>
      </c>
      <c r="G1336" s="1">
        <f t="shared" si="380"/>
        <v>1202</v>
      </c>
      <c r="H1336" s="2">
        <f t="shared" si="381"/>
        <v>3.5013108068744539E-2</v>
      </c>
      <c r="I1336" s="8"/>
      <c r="J1336" s="2">
        <f t="shared" si="382"/>
        <v>0.45770463151762308</v>
      </c>
      <c r="K1336" s="2">
        <f t="shared" si="383"/>
        <v>0.42269152344887856</v>
      </c>
      <c r="L1336" s="2">
        <f t="shared" si="384"/>
        <v>5.3976114185843284E-2</v>
      </c>
      <c r="M1336" s="2">
        <f t="shared" si="385"/>
        <v>6.562773084765508E-2</v>
      </c>
      <c r="N1336" s="1">
        <v>15713</v>
      </c>
      <c r="O1336" s="1">
        <v>14511</v>
      </c>
      <c r="P1336" s="1">
        <v>1853</v>
      </c>
      <c r="W1336" s="1">
        <v>150</v>
      </c>
      <c r="X1336" s="1">
        <v>1169</v>
      </c>
      <c r="Y1336" s="1">
        <v>438</v>
      </c>
      <c r="Z1336" s="1">
        <v>496</v>
      </c>
      <c r="AG1336" t="str">
        <f t="shared" si="374"/>
        <v>Warwick</v>
      </c>
      <c r="AH1336" t="s">
        <v>2419</v>
      </c>
      <c r="AI1336">
        <v>2</v>
      </c>
      <c r="AK1336" s="99">
        <v>44</v>
      </c>
      <c r="AL1336" s="97">
        <v>3</v>
      </c>
      <c r="AM1336" s="97">
        <v>15</v>
      </c>
      <c r="AN1336" s="96">
        <v>74300</v>
      </c>
      <c r="AO1336" s="96">
        <f t="shared" si="376"/>
        <v>44003</v>
      </c>
      <c r="AP1336" t="s">
        <v>931</v>
      </c>
      <c r="AQ1336">
        <f t="shared" si="375"/>
        <v>4474300</v>
      </c>
    </row>
    <row r="1337" spans="1:43" hidden="1" outlineLevel="1" x14ac:dyDescent="0.2">
      <c r="A1337" t="s">
        <v>2002</v>
      </c>
      <c r="B1337" s="9" t="s">
        <v>720</v>
      </c>
      <c r="C1337" s="1">
        <f t="shared" si="373"/>
        <v>2841</v>
      </c>
      <c r="D1337" s="7">
        <f t="shared" si="377"/>
        <v>2</v>
      </c>
      <c r="E1337" s="7">
        <f t="shared" si="378"/>
        <v>1</v>
      </c>
      <c r="F1337" s="7">
        <f t="shared" si="379"/>
        <v>3</v>
      </c>
      <c r="G1337" s="1">
        <f t="shared" si="380"/>
        <v>597</v>
      </c>
      <c r="H1337" s="2">
        <f t="shared" si="381"/>
        <v>0.21013727560718057</v>
      </c>
      <c r="I1337" s="8"/>
      <c r="J1337" s="2">
        <f t="shared" si="382"/>
        <v>0.33861316437873989</v>
      </c>
      <c r="K1337" s="2">
        <f t="shared" si="383"/>
        <v>0.54875043998592044</v>
      </c>
      <c r="L1337" s="2">
        <f t="shared" si="384"/>
        <v>5.2446321717705031E-2</v>
      </c>
      <c r="M1337" s="2">
        <f t="shared" si="385"/>
        <v>6.0190073917634639E-2</v>
      </c>
      <c r="N1337" s="1">
        <v>962</v>
      </c>
      <c r="O1337" s="1">
        <v>1559</v>
      </c>
      <c r="P1337" s="1">
        <v>149</v>
      </c>
      <c r="W1337" s="1">
        <v>10</v>
      </c>
      <c r="X1337" s="1">
        <v>103</v>
      </c>
      <c r="Y1337" s="1">
        <v>23</v>
      </c>
      <c r="Z1337" s="1">
        <v>35</v>
      </c>
      <c r="AG1337" t="str">
        <f t="shared" si="374"/>
        <v>West Greenwich</v>
      </c>
      <c r="AH1337" t="s">
        <v>2419</v>
      </c>
      <c r="AI1337">
        <v>2</v>
      </c>
      <c r="AK1337" s="99">
        <v>44</v>
      </c>
      <c r="AL1337" s="97">
        <v>3</v>
      </c>
      <c r="AM1337" s="97">
        <v>20</v>
      </c>
      <c r="AN1337" s="96">
        <v>77720</v>
      </c>
      <c r="AO1337" s="96">
        <f t="shared" si="376"/>
        <v>44003</v>
      </c>
      <c r="AP1337" t="s">
        <v>1274</v>
      </c>
      <c r="AQ1337">
        <f t="shared" si="375"/>
        <v>4477720</v>
      </c>
    </row>
    <row r="1338" spans="1:43" hidden="1" outlineLevel="1" x14ac:dyDescent="0.2">
      <c r="A1338" t="s">
        <v>1998</v>
      </c>
      <c r="B1338" s="9" t="s">
        <v>720</v>
      </c>
      <c r="C1338" s="1">
        <f t="shared" si="373"/>
        <v>9492</v>
      </c>
      <c r="D1338" s="7">
        <f t="shared" si="377"/>
        <v>2</v>
      </c>
      <c r="E1338" s="7">
        <f t="shared" si="378"/>
        <v>1</v>
      </c>
      <c r="F1338" s="7">
        <f t="shared" si="379"/>
        <v>3</v>
      </c>
      <c r="G1338" s="1">
        <f t="shared" si="380"/>
        <v>107</v>
      </c>
      <c r="H1338" s="2">
        <f t="shared" si="381"/>
        <v>1.1272650653181627E-2</v>
      </c>
      <c r="I1338" s="8"/>
      <c r="J1338" s="2">
        <f t="shared" si="382"/>
        <v>0.43025705857564267</v>
      </c>
      <c r="K1338" s="2">
        <f t="shared" si="383"/>
        <v>0.44152970922882429</v>
      </c>
      <c r="L1338" s="2">
        <f t="shared" si="384"/>
        <v>6.2895069532237668E-2</v>
      </c>
      <c r="M1338" s="2">
        <f t="shared" si="385"/>
        <v>6.5318162663295376E-2</v>
      </c>
      <c r="N1338" s="1">
        <v>4084</v>
      </c>
      <c r="O1338" s="1">
        <v>4191</v>
      </c>
      <c r="P1338" s="1">
        <v>597</v>
      </c>
      <c r="W1338" s="1">
        <v>40</v>
      </c>
      <c r="X1338" s="1">
        <v>295</v>
      </c>
      <c r="Y1338" s="1">
        <v>132</v>
      </c>
      <c r="Z1338" s="1">
        <v>153</v>
      </c>
      <c r="AG1338" t="str">
        <f t="shared" si="374"/>
        <v>West Warwick</v>
      </c>
      <c r="AH1338" t="s">
        <v>2419</v>
      </c>
      <c r="AI1338">
        <v>2</v>
      </c>
      <c r="AK1338" s="99">
        <v>44</v>
      </c>
      <c r="AL1338" s="97">
        <v>3</v>
      </c>
      <c r="AM1338" s="97">
        <v>25</v>
      </c>
      <c r="AN1338" s="96">
        <v>78440</v>
      </c>
      <c r="AO1338" s="96">
        <f t="shared" si="376"/>
        <v>44003</v>
      </c>
      <c r="AP1338" t="s">
        <v>1274</v>
      </c>
      <c r="AQ1338">
        <f t="shared" si="375"/>
        <v>4478440</v>
      </c>
    </row>
    <row r="1339" spans="1:43" hidden="1" outlineLevel="1" x14ac:dyDescent="0.2">
      <c r="A1339" t="s">
        <v>1999</v>
      </c>
      <c r="B1339" s="9" t="s">
        <v>720</v>
      </c>
      <c r="C1339" s="1">
        <f t="shared" ref="C1339:C1402" si="386">SUM(N1339:AE1339)</f>
        <v>9087</v>
      </c>
      <c r="D1339" s="7">
        <f t="shared" si="377"/>
        <v>1</v>
      </c>
      <c r="E1339" s="7">
        <f t="shared" si="378"/>
        <v>2</v>
      </c>
      <c r="F1339" s="7">
        <f t="shared" si="379"/>
        <v>3</v>
      </c>
      <c r="G1339" s="1">
        <f t="shared" si="380"/>
        <v>1947</v>
      </c>
      <c r="H1339" s="2">
        <f t="shared" si="381"/>
        <v>0.21426213271706834</v>
      </c>
      <c r="I1339" s="8"/>
      <c r="J1339" s="2">
        <f t="shared" si="382"/>
        <v>0.56168152305491359</v>
      </c>
      <c r="K1339" s="2">
        <f t="shared" si="383"/>
        <v>0.34741939033784525</v>
      </c>
      <c r="L1339" s="2">
        <f t="shared" si="384"/>
        <v>4.632992186640255E-2</v>
      </c>
      <c r="M1339" s="2">
        <f t="shared" si="385"/>
        <v>4.4569164740838614E-2</v>
      </c>
      <c r="N1339" s="1">
        <v>5104</v>
      </c>
      <c r="O1339" s="1">
        <v>3157</v>
      </c>
      <c r="P1339" s="1">
        <v>421</v>
      </c>
      <c r="W1339" s="1">
        <v>17</v>
      </c>
      <c r="X1339" s="1">
        <v>219</v>
      </c>
      <c r="Y1339" s="1">
        <v>75</v>
      </c>
      <c r="Z1339" s="1">
        <v>94</v>
      </c>
      <c r="AG1339" t="str">
        <f t="shared" si="374"/>
        <v>Westerly</v>
      </c>
      <c r="AH1339" t="s">
        <v>257</v>
      </c>
      <c r="AI1339">
        <v>2</v>
      </c>
      <c r="AK1339" s="99">
        <v>44</v>
      </c>
      <c r="AL1339" s="97">
        <v>9</v>
      </c>
      <c r="AM1339" s="97">
        <v>40</v>
      </c>
      <c r="AN1339" s="96">
        <v>77000</v>
      </c>
      <c r="AO1339" s="96">
        <f t="shared" si="376"/>
        <v>44009</v>
      </c>
      <c r="AP1339" t="s">
        <v>1274</v>
      </c>
      <c r="AQ1339">
        <f t="shared" si="375"/>
        <v>4477000</v>
      </c>
    </row>
    <row r="1340" spans="1:43" hidden="1" outlineLevel="1" x14ac:dyDescent="0.2">
      <c r="A1340" t="s">
        <v>2202</v>
      </c>
      <c r="B1340" s="9" t="s">
        <v>720</v>
      </c>
      <c r="C1340" s="1">
        <f t="shared" si="386"/>
        <v>9469</v>
      </c>
      <c r="D1340" s="7">
        <f t="shared" si="377"/>
        <v>1</v>
      </c>
      <c r="E1340" s="7">
        <f t="shared" si="378"/>
        <v>2</v>
      </c>
      <c r="F1340" s="7">
        <f t="shared" si="379"/>
        <v>3</v>
      </c>
      <c r="G1340" s="1">
        <f t="shared" si="380"/>
        <v>1089</v>
      </c>
      <c r="H1340" s="2">
        <f t="shared" si="381"/>
        <v>0.11500686450522758</v>
      </c>
      <c r="I1340" s="8"/>
      <c r="J1340" s="2">
        <f t="shared" si="382"/>
        <v>0.50586123138663008</v>
      </c>
      <c r="K1340" s="2">
        <f t="shared" si="383"/>
        <v>0.39085436688140246</v>
      </c>
      <c r="L1340" s="2">
        <f t="shared" si="384"/>
        <v>4.3827225683810325E-2</v>
      </c>
      <c r="M1340" s="2">
        <f t="shared" si="385"/>
        <v>5.9457176048157132E-2</v>
      </c>
      <c r="N1340" s="1">
        <v>4790</v>
      </c>
      <c r="O1340" s="1">
        <v>3701</v>
      </c>
      <c r="P1340" s="1">
        <v>415</v>
      </c>
      <c r="W1340" s="1">
        <v>21</v>
      </c>
      <c r="X1340" s="1">
        <v>245</v>
      </c>
      <c r="Y1340" s="1">
        <v>146</v>
      </c>
      <c r="Z1340" s="1">
        <v>151</v>
      </c>
      <c r="AG1340" t="str">
        <f t="shared" ref="AG1340:AG1403" si="387">A1340</f>
        <v>Woonsocket</v>
      </c>
      <c r="AH1340" t="s">
        <v>704</v>
      </c>
      <c r="AI1340">
        <v>1</v>
      </c>
      <c r="AK1340" s="99">
        <v>44</v>
      </c>
      <c r="AL1340" s="97">
        <v>7</v>
      </c>
      <c r="AM1340" s="97">
        <v>80</v>
      </c>
      <c r="AN1340" s="96">
        <v>80780</v>
      </c>
      <c r="AO1340" s="96">
        <f t="shared" si="376"/>
        <v>44007</v>
      </c>
      <c r="AP1340" t="s">
        <v>931</v>
      </c>
      <c r="AQ1340">
        <f t="shared" si="375"/>
        <v>4480780</v>
      </c>
    </row>
    <row r="1341" spans="1:43" collapsed="1" x14ac:dyDescent="0.2">
      <c r="A1341" t="s">
        <v>719</v>
      </c>
      <c r="B1341" s="9" t="s">
        <v>260</v>
      </c>
      <c r="C1341" s="1">
        <f t="shared" si="386"/>
        <v>376401</v>
      </c>
      <c r="D1341" s="7">
        <f t="shared" si="377"/>
        <v>1</v>
      </c>
      <c r="E1341" s="7">
        <f t="shared" si="378"/>
        <v>2</v>
      </c>
      <c r="F1341" s="7">
        <f t="shared" si="379"/>
        <v>3</v>
      </c>
      <c r="G1341" s="1">
        <f t="shared" si="380"/>
        <v>58190</v>
      </c>
      <c r="H1341" s="2">
        <f t="shared" si="381"/>
        <v>0.15459576356067067</v>
      </c>
      <c r="I1341" s="8"/>
      <c r="J1341" s="2">
        <f t="shared" si="382"/>
        <v>0.526358856644908</v>
      </c>
      <c r="K1341" s="2">
        <f t="shared" si="383"/>
        <v>0.37176309308423727</v>
      </c>
      <c r="L1341" s="2">
        <f t="shared" si="384"/>
        <v>4.3921243567365653E-2</v>
      </c>
      <c r="M1341" s="2">
        <f t="shared" si="385"/>
        <v>5.7956806703489072E-2</v>
      </c>
      <c r="N1341" s="1">
        <f>SUM(N1302:N1340)</f>
        <v>198122</v>
      </c>
      <c r="O1341" s="1">
        <f>SUM(O1302:O1340)</f>
        <v>139932</v>
      </c>
      <c r="P1341" s="1">
        <f>SUM(P1302:P1340)</f>
        <v>16532</v>
      </c>
      <c r="W1341" s="1">
        <f>SUM(W1302:W1340)</f>
        <v>1246</v>
      </c>
      <c r="X1341" s="1">
        <f>SUM(X1302:X1340)</f>
        <v>10155</v>
      </c>
      <c r="Y1341" s="1">
        <f>SUM(Y1302:Y1340)</f>
        <v>4191</v>
      </c>
      <c r="Z1341" s="1">
        <f>SUM(Z1302:Z1340)</f>
        <v>6223</v>
      </c>
      <c r="AG1341" t="str">
        <f t="shared" si="387"/>
        <v>Rhode Island</v>
      </c>
      <c r="AK1341" s="99">
        <v>44</v>
      </c>
      <c r="AN1341" s="99"/>
      <c r="AO1341" s="99">
        <v>44</v>
      </c>
      <c r="AP1341" t="s">
        <v>887</v>
      </c>
      <c r="AQ1341" s="99">
        <v>44</v>
      </c>
    </row>
    <row r="1342" spans="1:43" x14ac:dyDescent="0.2">
      <c r="B1342" s="9"/>
      <c r="C1342" s="1"/>
      <c r="D1342" s="7"/>
      <c r="E1342" s="7"/>
      <c r="F1342" s="7"/>
      <c r="G1342" s="1"/>
      <c r="J1342" s="2"/>
      <c r="K1342" s="2"/>
      <c r="L1342" s="2"/>
      <c r="M1342" s="2"/>
      <c r="AO1342" s="96"/>
    </row>
    <row r="1343" spans="1:43" hidden="1" outlineLevel="1" x14ac:dyDescent="0.2">
      <c r="A1343" t="s">
        <v>309</v>
      </c>
      <c r="B1343" s="9" t="s">
        <v>308</v>
      </c>
      <c r="C1343" s="1">
        <f t="shared" si="386"/>
        <v>644</v>
      </c>
      <c r="D1343" s="7">
        <f t="shared" ref="D1343:D1406" si="388">RANK(N1343,(N1343:AE1343))</f>
        <v>2</v>
      </c>
      <c r="E1343" s="7">
        <f t="shared" ref="E1343:E1406" si="389">RANK(O1343,(N1343:AE1343))</f>
        <v>1</v>
      </c>
      <c r="F1343" s="7">
        <f t="shared" ref="F1343:F1406" si="390">IF(P1343&gt;0,RANK(P1343,(N1343:AE1343)),0)</f>
        <v>3</v>
      </c>
      <c r="G1343" s="1">
        <f t="shared" ref="G1343:G1406" si="391">MAX(N1343:P1343)-LARGE(N1343:P1343,2)</f>
        <v>311</v>
      </c>
      <c r="H1343" s="2">
        <f t="shared" ref="H1343:H1406" si="392">G1343/C1343</f>
        <v>0.48291925465838509</v>
      </c>
      <c r="I1343" s="8"/>
      <c r="J1343" s="2">
        <f t="shared" si="382"/>
        <v>0.2391304347826087</v>
      </c>
      <c r="K1343" s="2">
        <f t="shared" si="383"/>
        <v>0.72204968944099379</v>
      </c>
      <c r="L1343" s="2">
        <f t="shared" si="384"/>
        <v>1.0869565217391304E-2</v>
      </c>
      <c r="M1343" s="2">
        <f t="shared" si="385"/>
        <v>2.7950310559006257E-2</v>
      </c>
      <c r="N1343" s="1">
        <v>154</v>
      </c>
      <c r="O1343" s="1">
        <v>465</v>
      </c>
      <c r="P1343" s="1">
        <v>7</v>
      </c>
      <c r="V1343" s="1">
        <v>5</v>
      </c>
      <c r="W1343" s="1">
        <v>3</v>
      </c>
      <c r="X1343" s="1">
        <v>1</v>
      </c>
      <c r="Y1343" s="1">
        <v>4</v>
      </c>
      <c r="Z1343" s="1">
        <v>5</v>
      </c>
      <c r="AG1343" t="str">
        <f t="shared" si="387"/>
        <v>Addison</v>
      </c>
      <c r="AH1343" t="s">
        <v>309</v>
      </c>
      <c r="AI1343">
        <v>1</v>
      </c>
      <c r="AK1343" s="99">
        <v>50</v>
      </c>
      <c r="AL1343" s="97">
        <v>1</v>
      </c>
      <c r="AM1343" s="97">
        <v>5</v>
      </c>
      <c r="AN1343" s="96">
        <v>325</v>
      </c>
      <c r="AO1343" s="96">
        <f t="shared" si="376"/>
        <v>50001</v>
      </c>
      <c r="AP1343" s="9" t="s">
        <v>1274</v>
      </c>
      <c r="AQ1343">
        <f t="shared" si="375"/>
        <v>5000325</v>
      </c>
    </row>
    <row r="1344" spans="1:43" hidden="1" outlineLevel="1" x14ac:dyDescent="0.2">
      <c r="A1344" t="s">
        <v>540</v>
      </c>
      <c r="B1344" s="9" t="s">
        <v>308</v>
      </c>
      <c r="C1344" s="1">
        <f t="shared" si="386"/>
        <v>396</v>
      </c>
      <c r="D1344" s="7">
        <f t="shared" si="388"/>
        <v>2</v>
      </c>
      <c r="E1344" s="7">
        <f t="shared" si="389"/>
        <v>1</v>
      </c>
      <c r="F1344" s="7">
        <f t="shared" si="390"/>
        <v>4</v>
      </c>
      <c r="G1344" s="1">
        <f t="shared" si="391"/>
        <v>106</v>
      </c>
      <c r="H1344" s="2">
        <f t="shared" si="392"/>
        <v>0.26767676767676768</v>
      </c>
      <c r="I1344" s="8"/>
      <c r="J1344" s="2">
        <f t="shared" si="382"/>
        <v>0.35353535353535354</v>
      </c>
      <c r="K1344" s="2">
        <f t="shared" si="383"/>
        <v>0.62121212121212122</v>
      </c>
      <c r="L1344" s="2">
        <f t="shared" si="384"/>
        <v>5.0505050505050509E-3</v>
      </c>
      <c r="M1344" s="2">
        <f t="shared" si="385"/>
        <v>2.0202020202020141E-2</v>
      </c>
      <c r="N1344" s="1">
        <v>140</v>
      </c>
      <c r="O1344" s="1">
        <v>246</v>
      </c>
      <c r="P1344" s="1">
        <v>2</v>
      </c>
      <c r="V1344" s="1">
        <v>2</v>
      </c>
      <c r="W1344" s="1">
        <v>1</v>
      </c>
      <c r="X1344" s="1">
        <v>1</v>
      </c>
      <c r="Y1344" s="1">
        <v>4</v>
      </c>
      <c r="Z1344" s="1">
        <v>0</v>
      </c>
      <c r="AG1344" t="str">
        <f t="shared" si="387"/>
        <v>Albany</v>
      </c>
      <c r="AH1344" t="s">
        <v>430</v>
      </c>
      <c r="AI1344">
        <v>1</v>
      </c>
      <c r="AK1344" s="99">
        <v>50</v>
      </c>
      <c r="AL1344" s="97">
        <v>19</v>
      </c>
      <c r="AM1344" s="97">
        <v>5</v>
      </c>
      <c r="AN1344" s="96">
        <v>475</v>
      </c>
      <c r="AO1344" s="96">
        <f t="shared" si="376"/>
        <v>50019</v>
      </c>
      <c r="AP1344" s="9" t="s">
        <v>1274</v>
      </c>
      <c r="AQ1344">
        <f t="shared" si="375"/>
        <v>5000475</v>
      </c>
    </row>
    <row r="1345" spans="1:43" hidden="1" outlineLevel="1" x14ac:dyDescent="0.2">
      <c r="A1345" s="9" t="s">
        <v>3231</v>
      </c>
      <c r="B1345" s="9" t="s">
        <v>308</v>
      </c>
      <c r="C1345" s="1">
        <f t="shared" si="386"/>
        <v>715</v>
      </c>
      <c r="D1345" s="7">
        <f t="shared" si="388"/>
        <v>2</v>
      </c>
      <c r="E1345" s="7">
        <f t="shared" si="389"/>
        <v>1</v>
      </c>
      <c r="F1345" s="7">
        <f t="shared" si="390"/>
        <v>5</v>
      </c>
      <c r="G1345" s="1">
        <f t="shared" si="391"/>
        <v>347</v>
      </c>
      <c r="H1345" s="2">
        <f t="shared" si="392"/>
        <v>0.4853146853146853</v>
      </c>
      <c r="I1345" s="8"/>
      <c r="J1345" s="2">
        <f t="shared" si="382"/>
        <v>0.22937062937062938</v>
      </c>
      <c r="K1345" s="2">
        <f t="shared" si="383"/>
        <v>0.71468531468531471</v>
      </c>
      <c r="L1345" s="2">
        <f t="shared" si="384"/>
        <v>8.3916083916083916E-3</v>
      </c>
      <c r="M1345" s="2">
        <f t="shared" si="385"/>
        <v>4.7552447552447544E-2</v>
      </c>
      <c r="N1345" s="1">
        <v>164</v>
      </c>
      <c r="O1345" s="1">
        <v>511</v>
      </c>
      <c r="P1345" s="1">
        <v>6</v>
      </c>
      <c r="V1345" s="1">
        <v>8</v>
      </c>
      <c r="W1345" s="1">
        <v>2</v>
      </c>
      <c r="X1345" s="1">
        <v>6</v>
      </c>
      <c r="Y1345" s="1">
        <v>17</v>
      </c>
      <c r="Z1345" s="1">
        <v>1</v>
      </c>
      <c r="AG1345" t="str">
        <f t="shared" si="387"/>
        <v>Alburgh</v>
      </c>
      <c r="AH1345" t="s">
        <v>1981</v>
      </c>
      <c r="AI1345">
        <v>1</v>
      </c>
      <c r="AK1345" s="99">
        <v>50</v>
      </c>
      <c r="AL1345" s="97">
        <v>13</v>
      </c>
      <c r="AM1345" s="97">
        <v>5</v>
      </c>
      <c r="AN1345" s="96">
        <v>700</v>
      </c>
      <c r="AO1345" s="96">
        <f t="shared" si="376"/>
        <v>50013</v>
      </c>
      <c r="AP1345" s="9" t="s">
        <v>1274</v>
      </c>
      <c r="AQ1345">
        <f t="shared" si="375"/>
        <v>5000700</v>
      </c>
    </row>
    <row r="1346" spans="1:43" hidden="1" outlineLevel="1" x14ac:dyDescent="0.2">
      <c r="A1346" t="s">
        <v>1715</v>
      </c>
      <c r="B1346" s="9" t="s">
        <v>308</v>
      </c>
      <c r="C1346" s="1">
        <f t="shared" si="386"/>
        <v>303</v>
      </c>
      <c r="D1346" s="7">
        <f t="shared" si="388"/>
        <v>2</v>
      </c>
      <c r="E1346" s="7">
        <f t="shared" si="389"/>
        <v>1</v>
      </c>
      <c r="F1346" s="7">
        <f t="shared" si="390"/>
        <v>4</v>
      </c>
      <c r="G1346" s="1">
        <f t="shared" si="391"/>
        <v>101</v>
      </c>
      <c r="H1346" s="2">
        <f t="shared" si="392"/>
        <v>0.33333333333333331</v>
      </c>
      <c r="I1346" s="8"/>
      <c r="J1346" s="2">
        <f t="shared" si="382"/>
        <v>0.29372937293729373</v>
      </c>
      <c r="K1346" s="2">
        <f t="shared" si="383"/>
        <v>0.6270627062706271</v>
      </c>
      <c r="L1346" s="2">
        <f t="shared" si="384"/>
        <v>1.9801980198019802E-2</v>
      </c>
      <c r="M1346" s="2">
        <f t="shared" si="385"/>
        <v>5.9405940594059362E-2</v>
      </c>
      <c r="N1346" s="1">
        <v>89</v>
      </c>
      <c r="O1346" s="1">
        <v>190</v>
      </c>
      <c r="P1346" s="1">
        <v>6</v>
      </c>
      <c r="V1346" s="1">
        <v>2</v>
      </c>
      <c r="W1346" s="1">
        <v>2</v>
      </c>
      <c r="X1346" s="1">
        <v>2</v>
      </c>
      <c r="Y1346" s="1">
        <v>9</v>
      </c>
      <c r="Z1346" s="1">
        <v>3</v>
      </c>
      <c r="AG1346" t="str">
        <f t="shared" si="387"/>
        <v>Andover</v>
      </c>
      <c r="AH1346" t="s">
        <v>1428</v>
      </c>
      <c r="AI1346">
        <v>1</v>
      </c>
      <c r="AK1346" s="99">
        <v>50</v>
      </c>
      <c r="AL1346" s="97">
        <v>27</v>
      </c>
      <c r="AM1346" s="97">
        <v>5</v>
      </c>
      <c r="AN1346" s="96">
        <v>1300</v>
      </c>
      <c r="AO1346" s="96">
        <f t="shared" si="376"/>
        <v>50027</v>
      </c>
      <c r="AP1346" s="9" t="s">
        <v>1274</v>
      </c>
      <c r="AQ1346">
        <f t="shared" si="375"/>
        <v>5001300</v>
      </c>
    </row>
    <row r="1347" spans="1:43" hidden="1" outlineLevel="1" x14ac:dyDescent="0.2">
      <c r="A1347" t="s">
        <v>1855</v>
      </c>
      <c r="B1347" s="9" t="s">
        <v>308</v>
      </c>
      <c r="C1347" s="1">
        <f t="shared" si="386"/>
        <v>1076</v>
      </c>
      <c r="D1347" s="7">
        <f t="shared" si="388"/>
        <v>2</v>
      </c>
      <c r="E1347" s="7">
        <f t="shared" si="389"/>
        <v>1</v>
      </c>
      <c r="F1347" s="7">
        <f t="shared" si="390"/>
        <v>3</v>
      </c>
      <c r="G1347" s="1">
        <f t="shared" si="391"/>
        <v>99</v>
      </c>
      <c r="H1347" s="2">
        <f t="shared" si="392"/>
        <v>9.2007434944237923E-2</v>
      </c>
      <c r="I1347" s="8"/>
      <c r="J1347" s="2">
        <f t="shared" si="382"/>
        <v>0.41914498141263939</v>
      </c>
      <c r="K1347" s="2">
        <f t="shared" si="383"/>
        <v>0.51115241635687736</v>
      </c>
      <c r="L1347" s="2">
        <f t="shared" si="384"/>
        <v>2.3234200743494422E-2</v>
      </c>
      <c r="M1347" s="2">
        <f t="shared" si="385"/>
        <v>4.6468401486988879E-2</v>
      </c>
      <c r="N1347" s="1">
        <v>451</v>
      </c>
      <c r="O1347" s="1">
        <v>550</v>
      </c>
      <c r="P1347" s="1">
        <v>25</v>
      </c>
      <c r="V1347" s="1">
        <v>13</v>
      </c>
      <c r="W1347" s="1">
        <v>2</v>
      </c>
      <c r="X1347" s="1">
        <v>10</v>
      </c>
      <c r="Y1347" s="1">
        <v>15</v>
      </c>
      <c r="Z1347" s="1">
        <v>10</v>
      </c>
      <c r="AG1347" t="str">
        <f t="shared" si="387"/>
        <v>Arlington</v>
      </c>
      <c r="AH1347" t="s">
        <v>310</v>
      </c>
      <c r="AI1347">
        <v>1</v>
      </c>
      <c r="AK1347" s="99">
        <v>50</v>
      </c>
      <c r="AL1347" s="97">
        <v>3</v>
      </c>
      <c r="AM1347" s="97">
        <v>5</v>
      </c>
      <c r="AN1347" s="96">
        <v>1450</v>
      </c>
      <c r="AO1347" s="96">
        <f t="shared" si="376"/>
        <v>50003</v>
      </c>
      <c r="AP1347" s="9" t="s">
        <v>1274</v>
      </c>
      <c r="AQ1347">
        <f t="shared" si="375"/>
        <v>5001450</v>
      </c>
    </row>
    <row r="1348" spans="1:43" hidden="1" outlineLevel="1" x14ac:dyDescent="0.2">
      <c r="A1348" t="s">
        <v>1054</v>
      </c>
      <c r="B1348" s="9" t="s">
        <v>308</v>
      </c>
      <c r="C1348" s="1">
        <f t="shared" si="386"/>
        <v>143</v>
      </c>
      <c r="D1348" s="7">
        <f t="shared" si="388"/>
        <v>2</v>
      </c>
      <c r="E1348" s="7">
        <f t="shared" si="389"/>
        <v>1</v>
      </c>
      <c r="F1348" s="7">
        <f t="shared" si="390"/>
        <v>3</v>
      </c>
      <c r="G1348" s="1">
        <f t="shared" si="391"/>
        <v>13</v>
      </c>
      <c r="H1348" s="2">
        <f t="shared" si="392"/>
        <v>9.0909090909090912E-2</v>
      </c>
      <c r="I1348" s="8"/>
      <c r="J1348" s="2">
        <f t="shared" si="382"/>
        <v>0.41958041958041958</v>
      </c>
      <c r="K1348" s="2">
        <f t="shared" si="383"/>
        <v>0.51048951048951052</v>
      </c>
      <c r="L1348" s="2">
        <f t="shared" si="384"/>
        <v>2.7972027972027972E-2</v>
      </c>
      <c r="M1348" s="2">
        <f t="shared" si="385"/>
        <v>4.1958041958041925E-2</v>
      </c>
      <c r="N1348" s="1">
        <v>60</v>
      </c>
      <c r="O1348" s="1">
        <v>73</v>
      </c>
      <c r="P1348" s="1">
        <v>4</v>
      </c>
      <c r="V1348" s="1">
        <v>0</v>
      </c>
      <c r="W1348" s="1">
        <v>0</v>
      </c>
      <c r="X1348" s="1">
        <v>2</v>
      </c>
      <c r="Y1348" s="1">
        <v>4</v>
      </c>
      <c r="Z1348" s="1">
        <v>0</v>
      </c>
      <c r="AG1348" t="str">
        <f t="shared" si="387"/>
        <v>Athens</v>
      </c>
      <c r="AH1348" t="s">
        <v>2145</v>
      </c>
      <c r="AI1348">
        <v>1</v>
      </c>
      <c r="AK1348" s="99">
        <v>50</v>
      </c>
      <c r="AL1348" s="97">
        <v>25</v>
      </c>
      <c r="AM1348" s="97">
        <v>5</v>
      </c>
      <c r="AN1348" s="96">
        <v>1900</v>
      </c>
      <c r="AO1348" s="96">
        <f t="shared" si="376"/>
        <v>50025</v>
      </c>
      <c r="AP1348" s="9" t="s">
        <v>1274</v>
      </c>
      <c r="AQ1348">
        <f t="shared" si="375"/>
        <v>5001900</v>
      </c>
    </row>
    <row r="1349" spans="1:43" hidden="1" outlineLevel="1" x14ac:dyDescent="0.2">
      <c r="A1349" t="s">
        <v>1993</v>
      </c>
      <c r="B1349" s="9" t="s">
        <v>308</v>
      </c>
      <c r="C1349" s="1">
        <f t="shared" si="386"/>
        <v>522</v>
      </c>
      <c r="D1349" s="7">
        <f t="shared" si="388"/>
        <v>2</v>
      </c>
      <c r="E1349" s="7">
        <f t="shared" si="389"/>
        <v>1</v>
      </c>
      <c r="F1349" s="7">
        <f t="shared" si="390"/>
        <v>3</v>
      </c>
      <c r="G1349" s="1">
        <f t="shared" si="391"/>
        <v>157</v>
      </c>
      <c r="H1349" s="2">
        <f t="shared" si="392"/>
        <v>0.3007662835249042</v>
      </c>
      <c r="I1349" s="8"/>
      <c r="J1349" s="2">
        <f t="shared" si="382"/>
        <v>0.31800766283524906</v>
      </c>
      <c r="K1349" s="2">
        <f t="shared" si="383"/>
        <v>0.61877394636015326</v>
      </c>
      <c r="L1349" s="2">
        <f t="shared" si="384"/>
        <v>1.532567049808429E-2</v>
      </c>
      <c r="M1349" s="2">
        <f t="shared" si="385"/>
        <v>4.7892720306513391E-2</v>
      </c>
      <c r="N1349" s="1">
        <v>166</v>
      </c>
      <c r="O1349" s="1">
        <v>323</v>
      </c>
      <c r="P1349" s="1">
        <v>8</v>
      </c>
      <c r="V1349" s="1">
        <v>2</v>
      </c>
      <c r="W1349" s="1">
        <v>6</v>
      </c>
      <c r="X1349" s="1">
        <v>4</v>
      </c>
      <c r="Y1349" s="1">
        <v>6</v>
      </c>
      <c r="Z1349" s="1">
        <v>7</v>
      </c>
      <c r="AG1349" t="str">
        <f t="shared" si="387"/>
        <v>Bakersfield</v>
      </c>
      <c r="AH1349" t="s">
        <v>1440</v>
      </c>
      <c r="AI1349">
        <v>1</v>
      </c>
      <c r="AK1349" s="99">
        <v>50</v>
      </c>
      <c r="AL1349" s="97">
        <v>11</v>
      </c>
      <c r="AM1349" s="97">
        <v>10</v>
      </c>
      <c r="AN1349" s="96">
        <v>2500</v>
      </c>
      <c r="AO1349" s="96">
        <f t="shared" si="376"/>
        <v>50011</v>
      </c>
      <c r="AP1349" s="9" t="s">
        <v>1274</v>
      </c>
      <c r="AQ1349">
        <f t="shared" si="375"/>
        <v>5002500</v>
      </c>
    </row>
    <row r="1350" spans="1:43" hidden="1" outlineLevel="1" x14ac:dyDescent="0.2">
      <c r="A1350" t="s">
        <v>1313</v>
      </c>
      <c r="B1350" s="9" t="s">
        <v>308</v>
      </c>
      <c r="C1350" s="1">
        <f t="shared" si="386"/>
        <v>99</v>
      </c>
      <c r="D1350" s="7">
        <f t="shared" si="388"/>
        <v>2</v>
      </c>
      <c r="E1350" s="7">
        <f t="shared" si="389"/>
        <v>1</v>
      </c>
      <c r="F1350" s="7">
        <f t="shared" si="390"/>
        <v>4</v>
      </c>
      <c r="G1350" s="1">
        <f t="shared" si="391"/>
        <v>41</v>
      </c>
      <c r="H1350" s="2">
        <f t="shared" si="392"/>
        <v>0.41414141414141414</v>
      </c>
      <c r="I1350" s="8"/>
      <c r="J1350" s="2">
        <f t="shared" si="382"/>
        <v>0.25252525252525254</v>
      </c>
      <c r="K1350" s="2">
        <f t="shared" si="383"/>
        <v>0.66666666666666663</v>
      </c>
      <c r="L1350" s="2">
        <f t="shared" si="384"/>
        <v>1.0101010101010102E-2</v>
      </c>
      <c r="M1350" s="2">
        <f t="shared" si="385"/>
        <v>7.0707070707070677E-2</v>
      </c>
      <c r="N1350" s="1">
        <v>25</v>
      </c>
      <c r="O1350" s="1">
        <v>66</v>
      </c>
      <c r="P1350" s="1">
        <v>1</v>
      </c>
      <c r="V1350" s="1">
        <v>0</v>
      </c>
      <c r="W1350" s="1">
        <v>0</v>
      </c>
      <c r="X1350" s="1">
        <v>0</v>
      </c>
      <c r="Y1350" s="1">
        <v>7</v>
      </c>
      <c r="Z1350" s="1">
        <v>0</v>
      </c>
      <c r="AG1350" t="str">
        <f t="shared" si="387"/>
        <v>Baltimore</v>
      </c>
      <c r="AH1350" t="s">
        <v>1428</v>
      </c>
      <c r="AI1350">
        <v>1</v>
      </c>
      <c r="AK1350" s="99">
        <v>50</v>
      </c>
      <c r="AL1350" s="97">
        <v>27</v>
      </c>
      <c r="AM1350" s="97">
        <v>11</v>
      </c>
      <c r="AN1350" s="96">
        <v>2575</v>
      </c>
      <c r="AO1350" s="96">
        <f t="shared" si="376"/>
        <v>50027</v>
      </c>
      <c r="AP1350" s="9" t="s">
        <v>1274</v>
      </c>
      <c r="AQ1350">
        <f t="shared" si="375"/>
        <v>5002575</v>
      </c>
    </row>
    <row r="1351" spans="1:43" hidden="1" outlineLevel="1" x14ac:dyDescent="0.2">
      <c r="A1351" t="s">
        <v>1056</v>
      </c>
      <c r="B1351" s="9" t="s">
        <v>308</v>
      </c>
      <c r="C1351" s="1">
        <f t="shared" si="386"/>
        <v>525</v>
      </c>
      <c r="D1351" s="7">
        <f t="shared" si="388"/>
        <v>2</v>
      </c>
      <c r="E1351" s="7">
        <f t="shared" si="389"/>
        <v>1</v>
      </c>
      <c r="F1351" s="7">
        <f t="shared" si="390"/>
        <v>5</v>
      </c>
      <c r="G1351" s="1">
        <f t="shared" si="391"/>
        <v>67</v>
      </c>
      <c r="H1351" s="2">
        <f t="shared" si="392"/>
        <v>0.12761904761904763</v>
      </c>
      <c r="I1351" s="8"/>
      <c r="J1351" s="2">
        <f t="shared" si="382"/>
        <v>0.41333333333333333</v>
      </c>
      <c r="K1351" s="2">
        <f t="shared" si="383"/>
        <v>0.54095238095238096</v>
      </c>
      <c r="L1351" s="2">
        <f t="shared" si="384"/>
        <v>5.7142857142857143E-3</v>
      </c>
      <c r="M1351" s="2">
        <f t="shared" si="385"/>
        <v>3.9999999999999994E-2</v>
      </c>
      <c r="N1351" s="1">
        <v>217</v>
      </c>
      <c r="O1351" s="1">
        <v>284</v>
      </c>
      <c r="P1351" s="1">
        <v>3</v>
      </c>
      <c r="V1351" s="1">
        <v>5</v>
      </c>
      <c r="W1351" s="1">
        <v>0</v>
      </c>
      <c r="X1351" s="1">
        <v>11</v>
      </c>
      <c r="Y1351" s="1">
        <v>3</v>
      </c>
      <c r="Z1351" s="1">
        <v>2</v>
      </c>
      <c r="AG1351" t="str">
        <f t="shared" si="387"/>
        <v>Barnard</v>
      </c>
      <c r="AH1351" t="s">
        <v>1428</v>
      </c>
      <c r="AI1351">
        <v>1</v>
      </c>
      <c r="AK1351" s="99">
        <v>50</v>
      </c>
      <c r="AL1351" s="97">
        <v>27</v>
      </c>
      <c r="AM1351" s="97">
        <v>15</v>
      </c>
      <c r="AN1351" s="96">
        <v>2725</v>
      </c>
      <c r="AO1351" s="96">
        <f t="shared" si="376"/>
        <v>50027</v>
      </c>
      <c r="AP1351" s="9" t="s">
        <v>1274</v>
      </c>
      <c r="AQ1351">
        <f t="shared" si="375"/>
        <v>5002725</v>
      </c>
    </row>
    <row r="1352" spans="1:43" hidden="1" outlineLevel="1" x14ac:dyDescent="0.2">
      <c r="A1352" t="s">
        <v>761</v>
      </c>
      <c r="B1352" s="9" t="s">
        <v>308</v>
      </c>
      <c r="C1352" s="1">
        <f t="shared" si="386"/>
        <v>804</v>
      </c>
      <c r="D1352" s="7">
        <f t="shared" si="388"/>
        <v>2</v>
      </c>
      <c r="E1352" s="7">
        <f t="shared" si="389"/>
        <v>1</v>
      </c>
      <c r="F1352" s="7">
        <f t="shared" si="390"/>
        <v>8</v>
      </c>
      <c r="G1352" s="1">
        <f t="shared" si="391"/>
        <v>170</v>
      </c>
      <c r="H1352" s="2">
        <f t="shared" si="392"/>
        <v>0.21144278606965175</v>
      </c>
      <c r="I1352" s="8"/>
      <c r="J1352" s="2">
        <f t="shared" si="382"/>
        <v>0.37686567164179102</v>
      </c>
      <c r="K1352" s="2">
        <f t="shared" si="383"/>
        <v>0.5883084577114428</v>
      </c>
      <c r="L1352" s="2">
        <f t="shared" si="384"/>
        <v>2.4875621890547263E-3</v>
      </c>
      <c r="M1352" s="2">
        <f t="shared" si="385"/>
        <v>3.2338308457711393E-2</v>
      </c>
      <c r="N1352" s="1">
        <v>303</v>
      </c>
      <c r="O1352" s="1">
        <v>473</v>
      </c>
      <c r="P1352" s="1">
        <v>2</v>
      </c>
      <c r="V1352" s="1">
        <v>6</v>
      </c>
      <c r="W1352" s="1">
        <v>3</v>
      </c>
      <c r="X1352" s="1">
        <v>7</v>
      </c>
      <c r="Y1352" s="1">
        <v>4</v>
      </c>
      <c r="Z1352" s="1">
        <v>6</v>
      </c>
      <c r="AG1352" t="str">
        <f t="shared" si="387"/>
        <v>Barnet</v>
      </c>
      <c r="AH1352" t="s">
        <v>381</v>
      </c>
      <c r="AI1352">
        <v>1</v>
      </c>
      <c r="AK1352" s="99">
        <v>50</v>
      </c>
      <c r="AL1352" s="97">
        <v>5</v>
      </c>
      <c r="AM1352" s="97">
        <v>5</v>
      </c>
      <c r="AN1352" s="96">
        <v>2875</v>
      </c>
      <c r="AO1352" s="96">
        <f t="shared" si="376"/>
        <v>50005</v>
      </c>
      <c r="AP1352" s="9" t="s">
        <v>1274</v>
      </c>
      <c r="AQ1352">
        <f t="shared" si="375"/>
        <v>5002875</v>
      </c>
    </row>
    <row r="1353" spans="1:43" hidden="1" outlineLevel="1" x14ac:dyDescent="0.2">
      <c r="A1353" t="s">
        <v>275</v>
      </c>
      <c r="B1353" s="9" t="s">
        <v>308</v>
      </c>
      <c r="C1353" s="1">
        <f t="shared" si="386"/>
        <v>2641</v>
      </c>
      <c r="D1353" s="7">
        <f t="shared" si="388"/>
        <v>2</v>
      </c>
      <c r="E1353" s="7">
        <f t="shared" si="389"/>
        <v>1</v>
      </c>
      <c r="F1353" s="7">
        <f t="shared" si="390"/>
        <v>3</v>
      </c>
      <c r="G1353" s="1">
        <f t="shared" si="391"/>
        <v>820</v>
      </c>
      <c r="H1353" s="2">
        <f t="shared" si="392"/>
        <v>0.31048845134418779</v>
      </c>
      <c r="I1353" s="8"/>
      <c r="J1353" s="2">
        <f t="shared" si="382"/>
        <v>0.32601287391139722</v>
      </c>
      <c r="K1353" s="2">
        <f t="shared" si="383"/>
        <v>0.636501325255585</v>
      </c>
      <c r="L1353" s="2">
        <f t="shared" si="384"/>
        <v>8.70882241575161E-3</v>
      </c>
      <c r="M1353" s="2">
        <f t="shared" si="385"/>
        <v>2.8776978417266168E-2</v>
      </c>
      <c r="N1353" s="1">
        <v>861</v>
      </c>
      <c r="O1353" s="1">
        <v>1681</v>
      </c>
      <c r="P1353" s="1">
        <v>23</v>
      </c>
      <c r="V1353" s="1">
        <v>21</v>
      </c>
      <c r="W1353" s="1">
        <v>11</v>
      </c>
      <c r="X1353" s="1">
        <v>15</v>
      </c>
      <c r="Y1353" s="1">
        <v>19</v>
      </c>
      <c r="Z1353" s="1">
        <v>10</v>
      </c>
      <c r="AG1353" t="str">
        <f t="shared" si="387"/>
        <v>Barre</v>
      </c>
      <c r="AH1353" t="s">
        <v>257</v>
      </c>
      <c r="AI1353">
        <v>1</v>
      </c>
      <c r="AK1353" s="99">
        <v>50</v>
      </c>
      <c r="AL1353" s="97">
        <v>23</v>
      </c>
      <c r="AM1353" s="97">
        <v>5</v>
      </c>
      <c r="AN1353" s="96">
        <v>3175</v>
      </c>
      <c r="AO1353" s="96">
        <f t="shared" si="376"/>
        <v>50023</v>
      </c>
      <c r="AP1353" s="9" t="s">
        <v>931</v>
      </c>
      <c r="AQ1353">
        <f t="shared" si="375"/>
        <v>5003175</v>
      </c>
    </row>
    <row r="1354" spans="1:43" hidden="1" outlineLevel="1" x14ac:dyDescent="0.2">
      <c r="A1354" t="s">
        <v>275</v>
      </c>
      <c r="B1354" s="9" t="s">
        <v>308</v>
      </c>
      <c r="C1354" s="1">
        <f t="shared" si="386"/>
        <v>3577</v>
      </c>
      <c r="D1354" s="7">
        <f t="shared" si="388"/>
        <v>2</v>
      </c>
      <c r="E1354" s="7">
        <f t="shared" si="389"/>
        <v>1</v>
      </c>
      <c r="F1354" s="7">
        <f t="shared" si="390"/>
        <v>5</v>
      </c>
      <c r="G1354" s="1">
        <f t="shared" si="391"/>
        <v>2077</v>
      </c>
      <c r="H1354" s="2">
        <f t="shared" si="392"/>
        <v>0.58065417948001119</v>
      </c>
      <c r="I1354" s="8"/>
      <c r="J1354" s="2">
        <f t="shared" si="382"/>
        <v>0.19289907743919485</v>
      </c>
      <c r="K1354" s="2">
        <f t="shared" si="383"/>
        <v>0.77355325691920607</v>
      </c>
      <c r="L1354" s="2">
        <f t="shared" si="384"/>
        <v>5.032149846239866E-3</v>
      </c>
      <c r="M1354" s="2">
        <f t="shared" si="385"/>
        <v>2.851551579535919E-2</v>
      </c>
      <c r="N1354" s="1">
        <v>690</v>
      </c>
      <c r="O1354" s="1">
        <v>2767</v>
      </c>
      <c r="P1354" s="1">
        <v>18</v>
      </c>
      <c r="V1354" s="1">
        <v>7</v>
      </c>
      <c r="W1354" s="1">
        <v>24</v>
      </c>
      <c r="X1354" s="1">
        <v>14</v>
      </c>
      <c r="Y1354" s="1">
        <v>40</v>
      </c>
      <c r="Z1354" s="1">
        <v>17</v>
      </c>
      <c r="AG1354" t="str">
        <f t="shared" si="387"/>
        <v>Barre</v>
      </c>
      <c r="AH1354" t="s">
        <v>257</v>
      </c>
      <c r="AI1354">
        <v>1</v>
      </c>
      <c r="AK1354" s="99">
        <v>50</v>
      </c>
      <c r="AL1354" s="97">
        <v>23</v>
      </c>
      <c r="AM1354" s="97">
        <v>10</v>
      </c>
      <c r="AN1354" s="96">
        <v>3250</v>
      </c>
      <c r="AO1354" s="96">
        <f t="shared" si="376"/>
        <v>50023</v>
      </c>
      <c r="AP1354" s="9" t="s">
        <v>1274</v>
      </c>
      <c r="AQ1354">
        <f t="shared" si="375"/>
        <v>5003250</v>
      </c>
    </row>
    <row r="1355" spans="1:43" hidden="1" outlineLevel="1" x14ac:dyDescent="0.2">
      <c r="A1355" t="s">
        <v>1726</v>
      </c>
      <c r="B1355" s="9" t="s">
        <v>308</v>
      </c>
      <c r="C1355" s="1">
        <f t="shared" si="386"/>
        <v>896</v>
      </c>
      <c r="D1355" s="7">
        <f t="shared" si="388"/>
        <v>2</v>
      </c>
      <c r="E1355" s="7">
        <f t="shared" si="389"/>
        <v>1</v>
      </c>
      <c r="F1355" s="7">
        <f t="shared" si="390"/>
        <v>3</v>
      </c>
      <c r="G1355" s="1">
        <f t="shared" si="391"/>
        <v>348</v>
      </c>
      <c r="H1355" s="2">
        <f t="shared" si="392"/>
        <v>0.38839285714285715</v>
      </c>
      <c r="I1355" s="8"/>
      <c r="J1355" s="2">
        <f t="shared" si="382"/>
        <v>0.28683035714285715</v>
      </c>
      <c r="K1355" s="2">
        <f t="shared" si="383"/>
        <v>0.6752232142857143</v>
      </c>
      <c r="L1355" s="2">
        <f t="shared" si="384"/>
        <v>1.0044642857142858E-2</v>
      </c>
      <c r="M1355" s="2">
        <f t="shared" si="385"/>
        <v>2.7901785714285636E-2</v>
      </c>
      <c r="N1355" s="1">
        <v>257</v>
      </c>
      <c r="O1355" s="1">
        <v>605</v>
      </c>
      <c r="P1355" s="1">
        <v>9</v>
      </c>
      <c r="V1355" s="1">
        <v>5</v>
      </c>
      <c r="W1355" s="1">
        <v>3</v>
      </c>
      <c r="X1355" s="1">
        <v>5</v>
      </c>
      <c r="Y1355" s="1">
        <v>7</v>
      </c>
      <c r="Z1355" s="1">
        <v>5</v>
      </c>
      <c r="AG1355" t="str">
        <f t="shared" si="387"/>
        <v>Barton</v>
      </c>
      <c r="AH1355" t="s">
        <v>430</v>
      </c>
      <c r="AI1355">
        <v>1</v>
      </c>
      <c r="AK1355" s="99">
        <v>50</v>
      </c>
      <c r="AL1355" s="97">
        <v>19</v>
      </c>
      <c r="AM1355" s="97">
        <v>10</v>
      </c>
      <c r="AN1355" s="96">
        <v>3550</v>
      </c>
      <c r="AO1355" s="96">
        <f t="shared" si="376"/>
        <v>50019</v>
      </c>
      <c r="AP1355" s="9" t="s">
        <v>1274</v>
      </c>
      <c r="AQ1355">
        <f t="shared" si="375"/>
        <v>5003550</v>
      </c>
    </row>
    <row r="1356" spans="1:43" hidden="1" outlineLevel="1" x14ac:dyDescent="0.2">
      <c r="A1356" t="s">
        <v>548</v>
      </c>
      <c r="B1356" s="9" t="s">
        <v>308</v>
      </c>
      <c r="C1356" s="1">
        <f t="shared" si="386"/>
        <v>131</v>
      </c>
      <c r="D1356" s="7">
        <f t="shared" si="388"/>
        <v>2</v>
      </c>
      <c r="E1356" s="7">
        <f t="shared" si="389"/>
        <v>1</v>
      </c>
      <c r="F1356" s="7">
        <f t="shared" si="390"/>
        <v>0</v>
      </c>
      <c r="G1356" s="1">
        <f t="shared" si="391"/>
        <v>49</v>
      </c>
      <c r="H1356" s="2">
        <f t="shared" si="392"/>
        <v>0.37404580152671757</v>
      </c>
      <c r="I1356" s="8"/>
      <c r="J1356" s="2">
        <f t="shared" si="382"/>
        <v>0.29007633587786258</v>
      </c>
      <c r="K1356" s="2">
        <f t="shared" si="383"/>
        <v>0.66412213740458015</v>
      </c>
      <c r="L1356" s="2">
        <f t="shared" si="384"/>
        <v>0</v>
      </c>
      <c r="M1356" s="2">
        <f t="shared" si="385"/>
        <v>4.5801526717557217E-2</v>
      </c>
      <c r="N1356" s="1">
        <v>38</v>
      </c>
      <c r="O1356" s="1">
        <v>87</v>
      </c>
      <c r="P1356" s="1">
        <v>0</v>
      </c>
      <c r="V1356" s="1">
        <v>0</v>
      </c>
      <c r="W1356" s="1">
        <v>0</v>
      </c>
      <c r="X1356" s="1">
        <v>0</v>
      </c>
      <c r="Y1356" s="1">
        <v>4</v>
      </c>
      <c r="Z1356" s="1">
        <v>2</v>
      </c>
      <c r="AG1356" t="str">
        <f t="shared" si="387"/>
        <v>Belvidere</v>
      </c>
      <c r="AH1356" t="s">
        <v>1711</v>
      </c>
      <c r="AI1356">
        <v>1</v>
      </c>
      <c r="AK1356" s="99">
        <v>50</v>
      </c>
      <c r="AL1356" s="97">
        <v>15</v>
      </c>
      <c r="AM1356" s="97">
        <v>5</v>
      </c>
      <c r="AN1356" s="96">
        <v>4375</v>
      </c>
      <c r="AO1356" s="96">
        <f t="shared" si="376"/>
        <v>50015</v>
      </c>
      <c r="AP1356" s="9" t="s">
        <v>1274</v>
      </c>
      <c r="AQ1356">
        <f t="shared" si="375"/>
        <v>5004375</v>
      </c>
    </row>
    <row r="1357" spans="1:43" hidden="1" outlineLevel="1" x14ac:dyDescent="0.2">
      <c r="A1357" t="s">
        <v>310</v>
      </c>
      <c r="B1357" s="9" t="s">
        <v>308</v>
      </c>
      <c r="C1357" s="1">
        <f t="shared" si="386"/>
        <v>4980</v>
      </c>
      <c r="D1357" s="7">
        <f t="shared" si="388"/>
        <v>1</v>
      </c>
      <c r="E1357" s="7">
        <f t="shared" si="389"/>
        <v>2</v>
      </c>
      <c r="F1357" s="7">
        <f t="shared" si="390"/>
        <v>3</v>
      </c>
      <c r="G1357" s="1">
        <f t="shared" si="391"/>
        <v>16</v>
      </c>
      <c r="H1357" s="2">
        <f t="shared" si="392"/>
        <v>3.2128514056224901E-3</v>
      </c>
      <c r="I1357" s="8"/>
      <c r="J1357" s="2">
        <f t="shared" si="382"/>
        <v>0.45361445783132531</v>
      </c>
      <c r="K1357" s="2">
        <f t="shared" si="383"/>
        <v>0.45040160642570282</v>
      </c>
      <c r="L1357" s="2">
        <f t="shared" si="384"/>
        <v>2.6104417670682729E-2</v>
      </c>
      <c r="M1357" s="2">
        <f t="shared" si="385"/>
        <v>6.9879518072289204E-2</v>
      </c>
      <c r="N1357" s="1">
        <v>2259</v>
      </c>
      <c r="O1357" s="1">
        <v>2243</v>
      </c>
      <c r="P1357" s="1">
        <v>130</v>
      </c>
      <c r="V1357" s="1">
        <v>67</v>
      </c>
      <c r="W1357" s="1">
        <v>25</v>
      </c>
      <c r="X1357" s="1">
        <v>49</v>
      </c>
      <c r="Y1357" s="1">
        <v>116</v>
      </c>
      <c r="Z1357" s="1">
        <v>91</v>
      </c>
      <c r="AG1357" t="str">
        <f t="shared" si="387"/>
        <v>Bennington</v>
      </c>
      <c r="AH1357" t="s">
        <v>310</v>
      </c>
      <c r="AI1357">
        <v>1</v>
      </c>
      <c r="AK1357" s="99">
        <v>50</v>
      </c>
      <c r="AL1357" s="97">
        <v>3</v>
      </c>
      <c r="AM1357" s="97">
        <v>10</v>
      </c>
      <c r="AN1357" s="96">
        <v>4825</v>
      </c>
      <c r="AO1357" s="96">
        <f t="shared" si="376"/>
        <v>50003</v>
      </c>
      <c r="AP1357" s="9" t="s">
        <v>1274</v>
      </c>
      <c r="AQ1357">
        <f t="shared" si="375"/>
        <v>5004825</v>
      </c>
    </row>
    <row r="1358" spans="1:43" hidden="1" outlineLevel="1" x14ac:dyDescent="0.2">
      <c r="A1358" t="s">
        <v>1696</v>
      </c>
      <c r="B1358" s="9" t="s">
        <v>308</v>
      </c>
      <c r="C1358" s="1">
        <f t="shared" si="386"/>
        <v>420</v>
      </c>
      <c r="D1358" s="7">
        <f t="shared" si="388"/>
        <v>2</v>
      </c>
      <c r="E1358" s="7">
        <f t="shared" si="389"/>
        <v>1</v>
      </c>
      <c r="F1358" s="7">
        <f t="shared" si="390"/>
        <v>6</v>
      </c>
      <c r="G1358" s="1">
        <f t="shared" si="391"/>
        <v>171</v>
      </c>
      <c r="H1358" s="2">
        <f t="shared" si="392"/>
        <v>0.40714285714285714</v>
      </c>
      <c r="I1358" s="8"/>
      <c r="J1358" s="2">
        <f t="shared" si="382"/>
        <v>0.25</v>
      </c>
      <c r="K1358" s="2">
        <f t="shared" si="383"/>
        <v>0.65714285714285714</v>
      </c>
      <c r="L1358" s="2">
        <f t="shared" si="384"/>
        <v>4.7619047619047623E-3</v>
      </c>
      <c r="M1358" s="2">
        <f t="shared" si="385"/>
        <v>8.8095238095238101E-2</v>
      </c>
      <c r="N1358" s="1">
        <v>105</v>
      </c>
      <c r="O1358" s="1">
        <v>276</v>
      </c>
      <c r="P1358" s="1">
        <v>2</v>
      </c>
      <c r="V1358" s="1">
        <v>5</v>
      </c>
      <c r="W1358" s="1">
        <v>1</v>
      </c>
      <c r="X1358" s="1">
        <v>2</v>
      </c>
      <c r="Y1358" s="1">
        <v>6</v>
      </c>
      <c r="Z1358" s="1">
        <v>23</v>
      </c>
      <c r="AG1358" t="str">
        <f t="shared" si="387"/>
        <v>Benson</v>
      </c>
      <c r="AH1358" t="s">
        <v>557</v>
      </c>
      <c r="AI1358">
        <v>1</v>
      </c>
      <c r="AK1358" s="99">
        <v>50</v>
      </c>
      <c r="AL1358" s="97">
        <v>21</v>
      </c>
      <c r="AM1358" s="97">
        <v>5</v>
      </c>
      <c r="AN1358" s="96">
        <v>5200</v>
      </c>
      <c r="AO1358" s="96">
        <f t="shared" si="376"/>
        <v>50021</v>
      </c>
      <c r="AP1358" s="9" t="s">
        <v>1274</v>
      </c>
      <c r="AQ1358">
        <f t="shared" ref="AQ1358:AQ1421" si="393">AK1358*100000+AN1358</f>
        <v>5005200</v>
      </c>
    </row>
    <row r="1359" spans="1:43" hidden="1" outlineLevel="1" x14ac:dyDescent="0.2">
      <c r="A1359" t="s">
        <v>12</v>
      </c>
      <c r="B1359" s="9" t="s">
        <v>308</v>
      </c>
      <c r="C1359" s="1">
        <f t="shared" si="386"/>
        <v>506</v>
      </c>
      <c r="D1359" s="7">
        <f t="shared" si="388"/>
        <v>2</v>
      </c>
      <c r="E1359" s="7">
        <f t="shared" si="389"/>
        <v>1</v>
      </c>
      <c r="F1359" s="7">
        <f t="shared" si="390"/>
        <v>6</v>
      </c>
      <c r="G1359" s="1">
        <f t="shared" si="391"/>
        <v>286</v>
      </c>
      <c r="H1359" s="2">
        <f t="shared" si="392"/>
        <v>0.56521739130434778</v>
      </c>
      <c r="I1359" s="8"/>
      <c r="J1359" s="2">
        <f t="shared" si="382"/>
        <v>0.19169960474308301</v>
      </c>
      <c r="K1359" s="2">
        <f t="shared" si="383"/>
        <v>0.75691699604743079</v>
      </c>
      <c r="L1359" s="2">
        <f t="shared" si="384"/>
        <v>5.9288537549407111E-3</v>
      </c>
      <c r="M1359" s="2">
        <f t="shared" si="385"/>
        <v>4.5454545454545491E-2</v>
      </c>
      <c r="N1359" s="1">
        <v>97</v>
      </c>
      <c r="O1359" s="1">
        <v>383</v>
      </c>
      <c r="P1359" s="1">
        <v>3</v>
      </c>
      <c r="V1359" s="1">
        <v>5</v>
      </c>
      <c r="W1359" s="1">
        <v>7</v>
      </c>
      <c r="X1359" s="1">
        <v>0</v>
      </c>
      <c r="Y1359" s="1">
        <v>8</v>
      </c>
      <c r="Z1359" s="1">
        <v>3</v>
      </c>
      <c r="AG1359" t="str">
        <f t="shared" si="387"/>
        <v>Berkshire</v>
      </c>
      <c r="AH1359" t="s">
        <v>1440</v>
      </c>
      <c r="AI1359">
        <v>1</v>
      </c>
      <c r="AK1359" s="99">
        <v>50</v>
      </c>
      <c r="AL1359" s="97">
        <v>11</v>
      </c>
      <c r="AM1359" s="97">
        <v>15</v>
      </c>
      <c r="AN1359" s="96">
        <v>5425</v>
      </c>
      <c r="AO1359" s="96">
        <f t="shared" ref="AO1359:AO1422" si="394">1000*AK1359+AL1359</f>
        <v>50011</v>
      </c>
      <c r="AP1359" s="9" t="s">
        <v>1274</v>
      </c>
      <c r="AQ1359">
        <f t="shared" si="393"/>
        <v>5005425</v>
      </c>
    </row>
    <row r="1360" spans="1:43" hidden="1" outlineLevel="1" x14ac:dyDescent="0.2">
      <c r="A1360" t="s">
        <v>225</v>
      </c>
      <c r="B1360" s="9" t="s">
        <v>308</v>
      </c>
      <c r="C1360" s="1">
        <f t="shared" si="386"/>
        <v>1167</v>
      </c>
      <c r="D1360" s="7">
        <f t="shared" si="388"/>
        <v>2</v>
      </c>
      <c r="E1360" s="7">
        <f t="shared" si="389"/>
        <v>1</v>
      </c>
      <c r="F1360" s="7">
        <f t="shared" si="390"/>
        <v>6</v>
      </c>
      <c r="G1360" s="1">
        <f t="shared" si="391"/>
        <v>490</v>
      </c>
      <c r="H1360" s="2">
        <f t="shared" si="392"/>
        <v>0.41988003427592119</v>
      </c>
      <c r="I1360" s="8"/>
      <c r="J1360" s="2">
        <f t="shared" si="382"/>
        <v>0.27420736932305056</v>
      </c>
      <c r="K1360" s="2">
        <f t="shared" si="383"/>
        <v>0.6940874035989717</v>
      </c>
      <c r="L1360" s="2">
        <f t="shared" si="384"/>
        <v>4.2844901456726651E-3</v>
      </c>
      <c r="M1360" s="2">
        <f t="shared" si="385"/>
        <v>2.7420736932305075E-2</v>
      </c>
      <c r="N1360" s="1">
        <v>320</v>
      </c>
      <c r="O1360" s="1">
        <v>810</v>
      </c>
      <c r="P1360" s="1">
        <v>5</v>
      </c>
      <c r="V1360" s="1">
        <v>3</v>
      </c>
      <c r="W1360" s="1">
        <v>8</v>
      </c>
      <c r="X1360" s="1">
        <v>4</v>
      </c>
      <c r="Y1360" s="1">
        <v>10</v>
      </c>
      <c r="Z1360" s="1">
        <v>7</v>
      </c>
      <c r="AG1360" t="str">
        <f t="shared" si="387"/>
        <v>Berlin</v>
      </c>
      <c r="AH1360" t="s">
        <v>257</v>
      </c>
      <c r="AI1360">
        <v>1</v>
      </c>
      <c r="AK1360" s="99">
        <v>50</v>
      </c>
      <c r="AL1360" s="97">
        <v>23</v>
      </c>
      <c r="AM1360" s="97">
        <v>15</v>
      </c>
      <c r="AN1360" s="96">
        <v>5650</v>
      </c>
      <c r="AO1360" s="96">
        <f t="shared" si="394"/>
        <v>50023</v>
      </c>
      <c r="AP1360" s="9" t="s">
        <v>1274</v>
      </c>
      <c r="AQ1360">
        <f t="shared" si="393"/>
        <v>5005650</v>
      </c>
    </row>
    <row r="1361" spans="1:43" hidden="1" outlineLevel="1" x14ac:dyDescent="0.2">
      <c r="A1361" t="s">
        <v>226</v>
      </c>
      <c r="B1361" s="9" t="s">
        <v>308</v>
      </c>
      <c r="C1361" s="1">
        <f t="shared" si="386"/>
        <v>911</v>
      </c>
      <c r="D1361" s="7">
        <f t="shared" si="388"/>
        <v>2</v>
      </c>
      <c r="E1361" s="7">
        <f t="shared" si="389"/>
        <v>1</v>
      </c>
      <c r="F1361" s="7">
        <f t="shared" si="390"/>
        <v>7</v>
      </c>
      <c r="G1361" s="1">
        <f t="shared" si="391"/>
        <v>206</v>
      </c>
      <c r="H1361" s="2">
        <f t="shared" si="392"/>
        <v>0.22612513721185509</v>
      </c>
      <c r="I1361" s="8"/>
      <c r="J1361" s="2">
        <f t="shared" si="382"/>
        <v>0.36223929747530187</v>
      </c>
      <c r="K1361" s="2">
        <f t="shared" si="383"/>
        <v>0.58836443468715693</v>
      </c>
      <c r="L1361" s="2">
        <f t="shared" si="384"/>
        <v>5.4884742041712408E-3</v>
      </c>
      <c r="M1361" s="2">
        <f t="shared" si="385"/>
        <v>4.3907793633369899E-2</v>
      </c>
      <c r="N1361" s="1">
        <v>330</v>
      </c>
      <c r="O1361" s="1">
        <v>536</v>
      </c>
      <c r="P1361" s="1">
        <v>5</v>
      </c>
      <c r="V1361" s="1">
        <v>7</v>
      </c>
      <c r="W1361" s="1">
        <v>2</v>
      </c>
      <c r="X1361" s="1">
        <v>11</v>
      </c>
      <c r="Y1361" s="1">
        <v>12</v>
      </c>
      <c r="Z1361" s="1">
        <v>8</v>
      </c>
      <c r="AG1361" t="str">
        <f t="shared" si="387"/>
        <v>Bethel</v>
      </c>
      <c r="AH1361" t="s">
        <v>1428</v>
      </c>
      <c r="AI1361">
        <v>1</v>
      </c>
      <c r="AK1361" s="99">
        <v>50</v>
      </c>
      <c r="AL1361" s="97">
        <v>27</v>
      </c>
      <c r="AM1361" s="97">
        <v>20</v>
      </c>
      <c r="AN1361" s="96">
        <v>5800</v>
      </c>
      <c r="AO1361" s="96">
        <f t="shared" si="394"/>
        <v>50027</v>
      </c>
      <c r="AP1361" s="9" t="s">
        <v>1274</v>
      </c>
      <c r="AQ1361">
        <f t="shared" si="393"/>
        <v>5005800</v>
      </c>
    </row>
    <row r="1362" spans="1:43" hidden="1" outlineLevel="1" x14ac:dyDescent="0.2">
      <c r="A1362" t="s">
        <v>227</v>
      </c>
      <c r="B1362" s="9" t="s">
        <v>308</v>
      </c>
      <c r="C1362" s="1">
        <f t="shared" si="386"/>
        <v>74</v>
      </c>
      <c r="D1362" s="7">
        <f t="shared" si="388"/>
        <v>2</v>
      </c>
      <c r="E1362" s="7">
        <f t="shared" si="389"/>
        <v>1</v>
      </c>
      <c r="F1362" s="7">
        <f t="shared" si="390"/>
        <v>0</v>
      </c>
      <c r="G1362" s="1">
        <f t="shared" si="391"/>
        <v>28</v>
      </c>
      <c r="H1362" s="2">
        <f t="shared" si="392"/>
        <v>0.3783783783783784</v>
      </c>
      <c r="I1362" s="8"/>
      <c r="J1362" s="2">
        <f t="shared" si="382"/>
        <v>0.27027027027027029</v>
      </c>
      <c r="K1362" s="2">
        <f t="shared" si="383"/>
        <v>0.64864864864864868</v>
      </c>
      <c r="L1362" s="2">
        <f t="shared" si="384"/>
        <v>0</v>
      </c>
      <c r="M1362" s="2">
        <f t="shared" si="385"/>
        <v>8.108108108108103E-2</v>
      </c>
      <c r="N1362" s="1">
        <v>20</v>
      </c>
      <c r="O1362" s="1">
        <v>48</v>
      </c>
      <c r="P1362" s="1">
        <v>0</v>
      </c>
      <c r="V1362" s="1">
        <v>0</v>
      </c>
      <c r="W1362" s="1">
        <v>0</v>
      </c>
      <c r="X1362" s="1">
        <v>2</v>
      </c>
      <c r="Y1362" s="1">
        <v>3</v>
      </c>
      <c r="Z1362" s="1">
        <v>1</v>
      </c>
      <c r="AG1362" t="str">
        <f t="shared" si="387"/>
        <v>Bloomfield</v>
      </c>
      <c r="AH1362" t="s">
        <v>728</v>
      </c>
      <c r="AI1362">
        <v>1</v>
      </c>
      <c r="AK1362" s="99">
        <v>50</v>
      </c>
      <c r="AL1362" s="97">
        <v>9</v>
      </c>
      <c r="AM1362" s="97">
        <v>15</v>
      </c>
      <c r="AN1362" s="96">
        <v>6325</v>
      </c>
      <c r="AO1362" s="96">
        <f t="shared" si="394"/>
        <v>50009</v>
      </c>
      <c r="AP1362" s="9" t="s">
        <v>1274</v>
      </c>
      <c r="AQ1362">
        <f t="shared" si="393"/>
        <v>5006325</v>
      </c>
    </row>
    <row r="1363" spans="1:43" hidden="1" outlineLevel="1" x14ac:dyDescent="0.2">
      <c r="A1363" t="s">
        <v>228</v>
      </c>
      <c r="B1363" s="9" t="s">
        <v>308</v>
      </c>
      <c r="C1363" s="1">
        <f t="shared" si="386"/>
        <v>627</v>
      </c>
      <c r="D1363" s="7">
        <f t="shared" si="388"/>
        <v>2</v>
      </c>
      <c r="E1363" s="7">
        <f t="shared" si="389"/>
        <v>1</v>
      </c>
      <c r="F1363" s="7">
        <f t="shared" si="390"/>
        <v>3</v>
      </c>
      <c r="G1363" s="1">
        <f t="shared" si="391"/>
        <v>63</v>
      </c>
      <c r="H1363" s="2">
        <f t="shared" si="392"/>
        <v>0.10047846889952153</v>
      </c>
      <c r="I1363" s="8"/>
      <c r="J1363" s="2">
        <f t="shared" si="382"/>
        <v>0.43062200956937802</v>
      </c>
      <c r="K1363" s="2">
        <f t="shared" si="383"/>
        <v>0.53110047846889952</v>
      </c>
      <c r="L1363" s="2">
        <f t="shared" si="384"/>
        <v>9.5693779904306216E-3</v>
      </c>
      <c r="M1363" s="2">
        <f t="shared" si="385"/>
        <v>2.8708133971291842E-2</v>
      </c>
      <c r="N1363" s="1">
        <v>270</v>
      </c>
      <c r="O1363" s="1">
        <v>333</v>
      </c>
      <c r="P1363" s="1">
        <v>6</v>
      </c>
      <c r="V1363" s="1">
        <v>3</v>
      </c>
      <c r="W1363" s="1">
        <v>5</v>
      </c>
      <c r="X1363" s="1">
        <v>3</v>
      </c>
      <c r="Y1363" s="1">
        <v>3</v>
      </c>
      <c r="Z1363" s="1">
        <v>4</v>
      </c>
      <c r="AG1363" t="str">
        <f t="shared" si="387"/>
        <v>Bolton</v>
      </c>
      <c r="AH1363" t="s">
        <v>1980</v>
      </c>
      <c r="AI1363">
        <v>1</v>
      </c>
      <c r="AK1363" s="99">
        <v>50</v>
      </c>
      <c r="AL1363" s="97">
        <v>7</v>
      </c>
      <c r="AM1363" s="97">
        <v>5</v>
      </c>
      <c r="AN1363" s="96">
        <v>6550</v>
      </c>
      <c r="AO1363" s="96">
        <f t="shared" si="394"/>
        <v>50007</v>
      </c>
      <c r="AP1363" s="9" t="s">
        <v>1274</v>
      </c>
      <c r="AQ1363">
        <f t="shared" si="393"/>
        <v>5006550</v>
      </c>
    </row>
    <row r="1364" spans="1:43" hidden="1" outlineLevel="1" x14ac:dyDescent="0.2">
      <c r="A1364" t="s">
        <v>2514</v>
      </c>
      <c r="B1364" s="9" t="s">
        <v>308</v>
      </c>
      <c r="C1364" s="1">
        <f t="shared" si="386"/>
        <v>1042</v>
      </c>
      <c r="D1364" s="7">
        <f t="shared" si="388"/>
        <v>2</v>
      </c>
      <c r="E1364" s="7">
        <f t="shared" si="389"/>
        <v>1</v>
      </c>
      <c r="F1364" s="7">
        <f t="shared" si="390"/>
        <v>5</v>
      </c>
      <c r="G1364" s="1">
        <f t="shared" si="391"/>
        <v>234</v>
      </c>
      <c r="H1364" s="2">
        <f t="shared" si="392"/>
        <v>0.22456813819577734</v>
      </c>
      <c r="I1364" s="8"/>
      <c r="J1364" s="2">
        <f t="shared" si="382"/>
        <v>0.36852207293666028</v>
      </c>
      <c r="K1364" s="2">
        <f t="shared" si="383"/>
        <v>0.59309021113243765</v>
      </c>
      <c r="L1364" s="2">
        <f t="shared" si="384"/>
        <v>4.7984644913627635E-3</v>
      </c>
      <c r="M1364" s="2">
        <f t="shared" si="385"/>
        <v>3.3589251439539301E-2</v>
      </c>
      <c r="N1364" s="1">
        <v>384</v>
      </c>
      <c r="O1364" s="1">
        <v>618</v>
      </c>
      <c r="P1364" s="1">
        <v>5</v>
      </c>
      <c r="V1364" s="1">
        <v>5</v>
      </c>
      <c r="W1364" s="1">
        <v>2</v>
      </c>
      <c r="X1364" s="1">
        <v>9</v>
      </c>
      <c r="Y1364" s="1">
        <v>16</v>
      </c>
      <c r="Z1364" s="1">
        <v>3</v>
      </c>
      <c r="AG1364" t="str">
        <f t="shared" si="387"/>
        <v>Bradford</v>
      </c>
      <c r="AH1364" t="s">
        <v>1082</v>
      </c>
      <c r="AI1364">
        <v>1</v>
      </c>
      <c r="AK1364" s="99">
        <v>50</v>
      </c>
      <c r="AL1364" s="97">
        <v>17</v>
      </c>
      <c r="AM1364" s="97">
        <v>5</v>
      </c>
      <c r="AN1364" s="96">
        <v>7375</v>
      </c>
      <c r="AO1364" s="96">
        <f t="shared" si="394"/>
        <v>50017</v>
      </c>
      <c r="AP1364" s="9" t="s">
        <v>1274</v>
      </c>
      <c r="AQ1364">
        <f t="shared" si="393"/>
        <v>5007375</v>
      </c>
    </row>
    <row r="1365" spans="1:43" hidden="1" outlineLevel="1" x14ac:dyDescent="0.2">
      <c r="A1365" t="s">
        <v>229</v>
      </c>
      <c r="B1365" s="9" t="s">
        <v>308</v>
      </c>
      <c r="C1365" s="1">
        <f t="shared" si="386"/>
        <v>526</v>
      </c>
      <c r="D1365" s="7">
        <f t="shared" si="388"/>
        <v>2</v>
      </c>
      <c r="E1365" s="7">
        <f t="shared" si="389"/>
        <v>1</v>
      </c>
      <c r="F1365" s="7">
        <f t="shared" si="390"/>
        <v>4</v>
      </c>
      <c r="G1365" s="1">
        <f t="shared" si="391"/>
        <v>156</v>
      </c>
      <c r="H1365" s="2">
        <f t="shared" si="392"/>
        <v>0.29657794676806082</v>
      </c>
      <c r="I1365" s="8"/>
      <c r="J1365" s="2">
        <f t="shared" si="382"/>
        <v>0.32889733840304181</v>
      </c>
      <c r="K1365" s="2">
        <f t="shared" si="383"/>
        <v>0.62547528517110262</v>
      </c>
      <c r="L1365" s="2">
        <f t="shared" si="384"/>
        <v>7.6045627376425855E-3</v>
      </c>
      <c r="M1365" s="2">
        <f t="shared" si="385"/>
        <v>3.8022813688212982E-2</v>
      </c>
      <c r="N1365" s="1">
        <v>173</v>
      </c>
      <c r="O1365" s="1">
        <v>329</v>
      </c>
      <c r="P1365" s="1">
        <v>4</v>
      </c>
      <c r="V1365" s="1">
        <v>2</v>
      </c>
      <c r="W1365" s="1">
        <v>2</v>
      </c>
      <c r="X1365" s="1">
        <v>3</v>
      </c>
      <c r="Y1365" s="1">
        <v>9</v>
      </c>
      <c r="Z1365" s="1">
        <v>4</v>
      </c>
      <c r="AG1365" t="str">
        <f t="shared" si="387"/>
        <v>Braintree</v>
      </c>
      <c r="AH1365" t="s">
        <v>1082</v>
      </c>
      <c r="AI1365">
        <v>1</v>
      </c>
      <c r="AK1365" s="99">
        <v>50</v>
      </c>
      <c r="AL1365" s="97">
        <v>17</v>
      </c>
      <c r="AM1365" s="97">
        <v>10</v>
      </c>
      <c r="AN1365" s="96">
        <v>7600</v>
      </c>
      <c r="AO1365" s="96">
        <f t="shared" si="394"/>
        <v>50017</v>
      </c>
      <c r="AP1365" s="9" t="s">
        <v>1274</v>
      </c>
      <c r="AQ1365">
        <f t="shared" si="393"/>
        <v>5007600</v>
      </c>
    </row>
    <row r="1366" spans="1:43" hidden="1" outlineLevel="1" x14ac:dyDescent="0.2">
      <c r="A1366" t="s">
        <v>1074</v>
      </c>
      <c r="B1366" s="9" t="s">
        <v>308</v>
      </c>
      <c r="C1366" s="1">
        <f t="shared" si="386"/>
        <v>1586</v>
      </c>
      <c r="D1366" s="7">
        <f t="shared" si="388"/>
        <v>2</v>
      </c>
      <c r="E1366" s="7">
        <f t="shared" si="389"/>
        <v>1</v>
      </c>
      <c r="F1366" s="7">
        <f t="shared" si="390"/>
        <v>5</v>
      </c>
      <c r="G1366" s="1">
        <f t="shared" si="391"/>
        <v>435</v>
      </c>
      <c r="H1366" s="2">
        <f t="shared" si="392"/>
        <v>0.27427490542244642</v>
      </c>
      <c r="I1366" s="8"/>
      <c r="J1366" s="2">
        <f t="shared" si="382"/>
        <v>0.33039092055485497</v>
      </c>
      <c r="K1366" s="2">
        <f t="shared" si="383"/>
        <v>0.60466582597730134</v>
      </c>
      <c r="L1366" s="2">
        <f t="shared" si="384"/>
        <v>1.1349306431273645E-2</v>
      </c>
      <c r="M1366" s="2">
        <f t="shared" si="385"/>
        <v>5.3593947036570042E-2</v>
      </c>
      <c r="N1366" s="1">
        <v>524</v>
      </c>
      <c r="O1366" s="1">
        <v>959</v>
      </c>
      <c r="P1366" s="1">
        <v>18</v>
      </c>
      <c r="V1366" s="1">
        <v>5</v>
      </c>
      <c r="W1366" s="1">
        <v>12</v>
      </c>
      <c r="X1366" s="1">
        <v>8</v>
      </c>
      <c r="Y1366" s="1">
        <v>23</v>
      </c>
      <c r="Z1366" s="1">
        <v>37</v>
      </c>
      <c r="AG1366" t="str">
        <f t="shared" si="387"/>
        <v>Brandon</v>
      </c>
      <c r="AH1366" t="s">
        <v>557</v>
      </c>
      <c r="AI1366">
        <v>1</v>
      </c>
      <c r="AK1366" s="99">
        <v>50</v>
      </c>
      <c r="AL1366" s="97">
        <v>21</v>
      </c>
      <c r="AM1366" s="97">
        <v>10</v>
      </c>
      <c r="AN1366" s="96">
        <v>7750</v>
      </c>
      <c r="AO1366" s="96">
        <f t="shared" si="394"/>
        <v>50021</v>
      </c>
      <c r="AP1366" s="9" t="s">
        <v>1274</v>
      </c>
      <c r="AQ1366">
        <f t="shared" si="393"/>
        <v>5007750</v>
      </c>
    </row>
    <row r="1367" spans="1:43" hidden="1" outlineLevel="1" x14ac:dyDescent="0.2">
      <c r="A1367" t="s">
        <v>262</v>
      </c>
      <c r="B1367" s="9" t="s">
        <v>308</v>
      </c>
      <c r="C1367" s="1">
        <f t="shared" si="386"/>
        <v>5097</v>
      </c>
      <c r="D1367" s="7">
        <f t="shared" si="388"/>
        <v>1</v>
      </c>
      <c r="E1367" s="7">
        <f t="shared" si="389"/>
        <v>2</v>
      </c>
      <c r="F1367" s="7">
        <f t="shared" si="390"/>
        <v>6</v>
      </c>
      <c r="G1367" s="1">
        <f t="shared" si="391"/>
        <v>1983</v>
      </c>
      <c r="H1367" s="2">
        <f t="shared" si="392"/>
        <v>0.38905238375515011</v>
      </c>
      <c r="I1367" s="8"/>
      <c r="J1367" s="2">
        <f t="shared" si="382"/>
        <v>0.66529330979007262</v>
      </c>
      <c r="K1367" s="2">
        <f t="shared" si="383"/>
        <v>0.27624092603492251</v>
      </c>
      <c r="L1367" s="2">
        <f t="shared" si="384"/>
        <v>8.6325289385913283E-3</v>
      </c>
      <c r="M1367" s="2">
        <f t="shared" si="385"/>
        <v>4.9833235236413545E-2</v>
      </c>
      <c r="N1367" s="1">
        <v>3391</v>
      </c>
      <c r="O1367" s="1">
        <v>1408</v>
      </c>
      <c r="P1367" s="1">
        <v>44</v>
      </c>
      <c r="V1367" s="1">
        <v>110</v>
      </c>
      <c r="W1367" s="1">
        <v>12</v>
      </c>
      <c r="X1367" s="1">
        <v>45</v>
      </c>
      <c r="Y1367" s="1">
        <v>50</v>
      </c>
      <c r="Z1367" s="1">
        <v>37</v>
      </c>
      <c r="AG1367" t="str">
        <f t="shared" si="387"/>
        <v>Brattleboro</v>
      </c>
      <c r="AH1367" t="s">
        <v>2145</v>
      </c>
      <c r="AI1367">
        <v>1</v>
      </c>
      <c r="AK1367" s="99">
        <v>50</v>
      </c>
      <c r="AL1367" s="97">
        <v>25</v>
      </c>
      <c r="AM1367" s="97">
        <v>10</v>
      </c>
      <c r="AN1367" s="96">
        <v>7900</v>
      </c>
      <c r="AO1367" s="96">
        <f t="shared" si="394"/>
        <v>50025</v>
      </c>
      <c r="AP1367" s="9" t="s">
        <v>1274</v>
      </c>
      <c r="AQ1367">
        <f t="shared" si="393"/>
        <v>5007900</v>
      </c>
    </row>
    <row r="1368" spans="1:43" hidden="1" outlineLevel="1" x14ac:dyDescent="0.2">
      <c r="A1368" t="s">
        <v>2028</v>
      </c>
      <c r="B1368" s="9" t="s">
        <v>308</v>
      </c>
      <c r="C1368" s="1">
        <f t="shared" si="386"/>
        <v>430</v>
      </c>
      <c r="D1368" s="7">
        <f t="shared" si="388"/>
        <v>2</v>
      </c>
      <c r="E1368" s="7">
        <f t="shared" si="389"/>
        <v>1</v>
      </c>
      <c r="F1368" s="7">
        <f t="shared" si="390"/>
        <v>4</v>
      </c>
      <c r="G1368" s="1">
        <f t="shared" si="391"/>
        <v>121</v>
      </c>
      <c r="H1368" s="2">
        <f t="shared" si="392"/>
        <v>0.28139534883720929</v>
      </c>
      <c r="I1368" s="8"/>
      <c r="J1368" s="2">
        <f t="shared" si="382"/>
        <v>0.32325581395348835</v>
      </c>
      <c r="K1368" s="2">
        <f t="shared" si="383"/>
        <v>0.60465116279069764</v>
      </c>
      <c r="L1368" s="2">
        <f t="shared" si="384"/>
        <v>1.3953488372093023E-2</v>
      </c>
      <c r="M1368" s="2">
        <f t="shared" si="385"/>
        <v>5.8139534883720992E-2</v>
      </c>
      <c r="N1368" s="1">
        <v>139</v>
      </c>
      <c r="O1368" s="1">
        <v>260</v>
      </c>
      <c r="P1368" s="1">
        <v>6</v>
      </c>
      <c r="V1368" s="1">
        <v>3</v>
      </c>
      <c r="W1368" s="1">
        <v>10</v>
      </c>
      <c r="X1368" s="1">
        <v>4</v>
      </c>
      <c r="Y1368" s="1">
        <v>6</v>
      </c>
      <c r="Z1368" s="1">
        <v>2</v>
      </c>
      <c r="AG1368" t="str">
        <f t="shared" si="387"/>
        <v>Bridgewater</v>
      </c>
      <c r="AH1368" t="s">
        <v>1428</v>
      </c>
      <c r="AI1368">
        <v>1</v>
      </c>
      <c r="AK1368" s="99">
        <v>50</v>
      </c>
      <c r="AL1368" s="97">
        <v>27</v>
      </c>
      <c r="AM1368" s="97">
        <v>25</v>
      </c>
      <c r="AN1368" s="96">
        <v>8275</v>
      </c>
      <c r="AO1368" s="96">
        <f t="shared" si="394"/>
        <v>50027</v>
      </c>
      <c r="AP1368" s="9" t="s">
        <v>1274</v>
      </c>
      <c r="AQ1368">
        <f t="shared" si="393"/>
        <v>5008275</v>
      </c>
    </row>
    <row r="1369" spans="1:43" hidden="1" outlineLevel="1" x14ac:dyDescent="0.2">
      <c r="A1369" t="s">
        <v>2268</v>
      </c>
      <c r="B1369" s="9" t="s">
        <v>308</v>
      </c>
      <c r="C1369" s="1">
        <f t="shared" si="386"/>
        <v>584</v>
      </c>
      <c r="D1369" s="7">
        <f t="shared" si="388"/>
        <v>2</v>
      </c>
      <c r="E1369" s="7">
        <f t="shared" si="389"/>
        <v>1</v>
      </c>
      <c r="F1369" s="7">
        <f t="shared" si="390"/>
        <v>4</v>
      </c>
      <c r="G1369" s="1">
        <f t="shared" si="391"/>
        <v>290</v>
      </c>
      <c r="H1369" s="2">
        <f t="shared" si="392"/>
        <v>0.49657534246575341</v>
      </c>
      <c r="I1369" s="8"/>
      <c r="J1369" s="2">
        <f t="shared" si="382"/>
        <v>0.23801369863013699</v>
      </c>
      <c r="K1369" s="2">
        <f t="shared" si="383"/>
        <v>0.7345890410958904</v>
      </c>
      <c r="L1369" s="2">
        <f t="shared" si="384"/>
        <v>5.1369863013698627E-3</v>
      </c>
      <c r="M1369" s="2">
        <f t="shared" si="385"/>
        <v>2.2260273972602738E-2</v>
      </c>
      <c r="N1369" s="1">
        <v>139</v>
      </c>
      <c r="O1369" s="1">
        <v>429</v>
      </c>
      <c r="P1369" s="1">
        <v>3</v>
      </c>
      <c r="V1369" s="1">
        <v>7</v>
      </c>
      <c r="W1369" s="1">
        <v>1</v>
      </c>
      <c r="X1369" s="1">
        <v>1</v>
      </c>
      <c r="Y1369" s="1">
        <v>2</v>
      </c>
      <c r="Z1369" s="1">
        <v>2</v>
      </c>
      <c r="AG1369" t="str">
        <f t="shared" si="387"/>
        <v>Bridport</v>
      </c>
      <c r="AH1369" t="s">
        <v>309</v>
      </c>
      <c r="AI1369">
        <v>1</v>
      </c>
      <c r="AK1369" s="99">
        <v>50</v>
      </c>
      <c r="AL1369" s="97">
        <v>1</v>
      </c>
      <c r="AM1369" s="97">
        <v>10</v>
      </c>
      <c r="AN1369" s="96">
        <v>8575</v>
      </c>
      <c r="AO1369" s="96">
        <f t="shared" si="394"/>
        <v>50001</v>
      </c>
      <c r="AP1369" s="9" t="s">
        <v>1274</v>
      </c>
      <c r="AQ1369">
        <f t="shared" si="393"/>
        <v>5008575</v>
      </c>
    </row>
    <row r="1370" spans="1:43" hidden="1" outlineLevel="1" x14ac:dyDescent="0.2">
      <c r="A1370" t="s">
        <v>2269</v>
      </c>
      <c r="B1370" s="9" t="s">
        <v>308</v>
      </c>
      <c r="C1370" s="1">
        <f t="shared" si="386"/>
        <v>441</v>
      </c>
      <c r="D1370" s="7">
        <f t="shared" si="388"/>
        <v>2</v>
      </c>
      <c r="E1370" s="7">
        <f t="shared" si="389"/>
        <v>1</v>
      </c>
      <c r="F1370" s="7">
        <f t="shared" si="390"/>
        <v>3</v>
      </c>
      <c r="G1370" s="1">
        <f t="shared" si="391"/>
        <v>187</v>
      </c>
      <c r="H1370" s="2">
        <f t="shared" si="392"/>
        <v>0.42403628117913833</v>
      </c>
      <c r="I1370" s="8"/>
      <c r="J1370" s="2">
        <f t="shared" si="382"/>
        <v>0.26757369614512472</v>
      </c>
      <c r="K1370" s="2">
        <f t="shared" si="383"/>
        <v>0.69160997732426299</v>
      </c>
      <c r="L1370" s="2">
        <f t="shared" si="384"/>
        <v>1.1337868480725623E-2</v>
      </c>
      <c r="M1370" s="2">
        <f t="shared" si="385"/>
        <v>2.9478458049886667E-2</v>
      </c>
      <c r="N1370" s="1">
        <v>118</v>
      </c>
      <c r="O1370" s="1">
        <v>305</v>
      </c>
      <c r="P1370" s="1">
        <v>5</v>
      </c>
      <c r="V1370" s="1">
        <v>3</v>
      </c>
      <c r="W1370" s="1">
        <v>0</v>
      </c>
      <c r="X1370" s="1">
        <v>2</v>
      </c>
      <c r="Y1370" s="1">
        <v>5</v>
      </c>
      <c r="Z1370" s="1">
        <v>3</v>
      </c>
      <c r="AG1370" t="str">
        <f t="shared" si="387"/>
        <v>Brighton</v>
      </c>
      <c r="AH1370" t="s">
        <v>728</v>
      </c>
      <c r="AI1370">
        <v>1</v>
      </c>
      <c r="AK1370" s="99">
        <v>50</v>
      </c>
      <c r="AL1370" s="97">
        <v>9</v>
      </c>
      <c r="AM1370" s="97">
        <v>20</v>
      </c>
      <c r="AN1370" s="96">
        <v>8725</v>
      </c>
      <c r="AO1370" s="96">
        <f t="shared" si="394"/>
        <v>50009</v>
      </c>
      <c r="AP1370" s="9" t="s">
        <v>1274</v>
      </c>
      <c r="AQ1370">
        <f t="shared" si="393"/>
        <v>5008725</v>
      </c>
    </row>
    <row r="1371" spans="1:43" hidden="1" outlineLevel="1" x14ac:dyDescent="0.2">
      <c r="A1371" t="s">
        <v>1827</v>
      </c>
      <c r="B1371" s="9" t="s">
        <v>308</v>
      </c>
      <c r="C1371" s="1">
        <f t="shared" si="386"/>
        <v>1715</v>
      </c>
      <c r="D1371" s="7">
        <f t="shared" si="388"/>
        <v>2</v>
      </c>
      <c r="E1371" s="7">
        <f t="shared" si="389"/>
        <v>1</v>
      </c>
      <c r="F1371" s="7">
        <f t="shared" si="390"/>
        <v>4</v>
      </c>
      <c r="G1371" s="1">
        <f t="shared" si="391"/>
        <v>255</v>
      </c>
      <c r="H1371" s="2">
        <f t="shared" si="392"/>
        <v>0.14868804664723032</v>
      </c>
      <c r="I1371" s="8"/>
      <c r="J1371" s="2">
        <f t="shared" si="382"/>
        <v>0.40466472303206996</v>
      </c>
      <c r="K1371" s="2">
        <f t="shared" si="383"/>
        <v>0.55335276967930025</v>
      </c>
      <c r="L1371" s="2">
        <f t="shared" si="384"/>
        <v>6.9970845481049562E-3</v>
      </c>
      <c r="M1371" s="2">
        <f t="shared" si="385"/>
        <v>3.4985422740524887E-2</v>
      </c>
      <c r="N1371" s="1">
        <v>694</v>
      </c>
      <c r="O1371" s="1">
        <v>949</v>
      </c>
      <c r="P1371" s="1">
        <v>12</v>
      </c>
      <c r="V1371" s="1">
        <v>9</v>
      </c>
      <c r="W1371" s="1">
        <v>8</v>
      </c>
      <c r="X1371" s="1">
        <v>5</v>
      </c>
      <c r="Y1371" s="1">
        <v>29</v>
      </c>
      <c r="Z1371" s="1">
        <v>9</v>
      </c>
      <c r="AG1371" t="str">
        <f t="shared" si="387"/>
        <v>Bristol</v>
      </c>
      <c r="AH1371" t="s">
        <v>309</v>
      </c>
      <c r="AI1371">
        <v>1</v>
      </c>
      <c r="AK1371" s="99">
        <v>50</v>
      </c>
      <c r="AL1371" s="97">
        <v>1</v>
      </c>
      <c r="AM1371" s="97">
        <v>15</v>
      </c>
      <c r="AN1371" s="96">
        <v>9025</v>
      </c>
      <c r="AO1371" s="96">
        <f t="shared" si="394"/>
        <v>50001</v>
      </c>
      <c r="AP1371" s="9" t="s">
        <v>1274</v>
      </c>
      <c r="AQ1371">
        <f t="shared" si="393"/>
        <v>5009025</v>
      </c>
    </row>
    <row r="1372" spans="1:43" hidden="1" outlineLevel="1" x14ac:dyDescent="0.2">
      <c r="A1372" t="s">
        <v>1317</v>
      </c>
      <c r="B1372" s="9" t="s">
        <v>308</v>
      </c>
      <c r="C1372" s="1">
        <f t="shared" si="386"/>
        <v>648</v>
      </c>
      <c r="D1372" s="7">
        <f t="shared" si="388"/>
        <v>2</v>
      </c>
      <c r="E1372" s="7">
        <f t="shared" si="389"/>
        <v>1</v>
      </c>
      <c r="F1372" s="7">
        <f t="shared" si="390"/>
        <v>5</v>
      </c>
      <c r="G1372" s="1">
        <f t="shared" si="391"/>
        <v>202</v>
      </c>
      <c r="H1372" s="2">
        <f t="shared" si="392"/>
        <v>0.31172839506172839</v>
      </c>
      <c r="I1372" s="8"/>
      <c r="J1372" s="2">
        <f t="shared" si="382"/>
        <v>0.31944444444444442</v>
      </c>
      <c r="K1372" s="2">
        <f t="shared" si="383"/>
        <v>0.63117283950617287</v>
      </c>
      <c r="L1372" s="2">
        <f t="shared" si="384"/>
        <v>9.2592592592592587E-3</v>
      </c>
      <c r="M1372" s="2">
        <f t="shared" si="385"/>
        <v>4.0123456790123455E-2</v>
      </c>
      <c r="N1372" s="1">
        <v>207</v>
      </c>
      <c r="O1372" s="1">
        <v>409</v>
      </c>
      <c r="P1372" s="1">
        <v>6</v>
      </c>
      <c r="V1372" s="1">
        <v>7</v>
      </c>
      <c r="W1372" s="1">
        <v>3</v>
      </c>
      <c r="X1372" s="1">
        <v>4</v>
      </c>
      <c r="Y1372" s="1">
        <v>2</v>
      </c>
      <c r="Z1372" s="1">
        <v>10</v>
      </c>
      <c r="AG1372" t="str">
        <f t="shared" si="387"/>
        <v>Brookfield</v>
      </c>
      <c r="AH1372" t="s">
        <v>1082</v>
      </c>
      <c r="AI1372">
        <v>1</v>
      </c>
      <c r="AK1372" s="99">
        <v>50</v>
      </c>
      <c r="AL1372" s="97">
        <v>17</v>
      </c>
      <c r="AM1372" s="97">
        <v>15</v>
      </c>
      <c r="AN1372" s="96">
        <v>9325</v>
      </c>
      <c r="AO1372" s="96">
        <f t="shared" si="394"/>
        <v>50017</v>
      </c>
      <c r="AP1372" s="9" t="s">
        <v>1274</v>
      </c>
      <c r="AQ1372">
        <f t="shared" si="393"/>
        <v>5009325</v>
      </c>
    </row>
    <row r="1373" spans="1:43" hidden="1" outlineLevel="1" x14ac:dyDescent="0.2">
      <c r="A1373" t="s">
        <v>1923</v>
      </c>
      <c r="B1373" s="9" t="s">
        <v>308</v>
      </c>
      <c r="C1373" s="1">
        <f t="shared" si="386"/>
        <v>225</v>
      </c>
      <c r="D1373" s="7">
        <f t="shared" si="388"/>
        <v>1</v>
      </c>
      <c r="E1373" s="7">
        <f t="shared" si="389"/>
        <v>2</v>
      </c>
      <c r="F1373" s="7">
        <f t="shared" si="390"/>
        <v>4</v>
      </c>
      <c r="G1373" s="1">
        <f t="shared" si="391"/>
        <v>16</v>
      </c>
      <c r="H1373" s="2">
        <f t="shared" si="392"/>
        <v>7.1111111111111111E-2</v>
      </c>
      <c r="I1373" s="8"/>
      <c r="J1373" s="2">
        <f t="shared" si="382"/>
        <v>0.50222222222222224</v>
      </c>
      <c r="K1373" s="2">
        <f t="shared" si="383"/>
        <v>0.43111111111111111</v>
      </c>
      <c r="L1373" s="2">
        <f t="shared" si="384"/>
        <v>1.3333333333333334E-2</v>
      </c>
      <c r="M1373" s="2">
        <f t="shared" si="385"/>
        <v>5.3333333333333316E-2</v>
      </c>
      <c r="N1373" s="1">
        <v>113</v>
      </c>
      <c r="O1373" s="1">
        <v>97</v>
      </c>
      <c r="P1373" s="1">
        <v>3</v>
      </c>
      <c r="V1373" s="1">
        <v>7</v>
      </c>
      <c r="W1373" s="1">
        <v>1</v>
      </c>
      <c r="X1373" s="1">
        <v>0</v>
      </c>
      <c r="Y1373" s="1">
        <v>3</v>
      </c>
      <c r="Z1373" s="1">
        <v>1</v>
      </c>
      <c r="AG1373" t="str">
        <f t="shared" si="387"/>
        <v>Brookline</v>
      </c>
      <c r="AH1373" t="s">
        <v>2145</v>
      </c>
      <c r="AI1373">
        <v>1</v>
      </c>
      <c r="AK1373" s="99">
        <v>50</v>
      </c>
      <c r="AL1373" s="97">
        <v>25</v>
      </c>
      <c r="AM1373" s="97">
        <v>15</v>
      </c>
      <c r="AN1373" s="96">
        <v>9475</v>
      </c>
      <c r="AO1373" s="96">
        <f t="shared" si="394"/>
        <v>50025</v>
      </c>
      <c r="AP1373" s="9" t="s">
        <v>1274</v>
      </c>
      <c r="AQ1373">
        <f t="shared" si="393"/>
        <v>5009475</v>
      </c>
    </row>
    <row r="1374" spans="1:43" hidden="1" outlineLevel="1" x14ac:dyDescent="0.2">
      <c r="A1374" t="s">
        <v>1328</v>
      </c>
      <c r="B1374" s="9" t="s">
        <v>308</v>
      </c>
      <c r="C1374" s="1">
        <f t="shared" si="386"/>
        <v>319</v>
      </c>
      <c r="D1374" s="7">
        <f t="shared" si="388"/>
        <v>2</v>
      </c>
      <c r="E1374" s="7">
        <f t="shared" si="389"/>
        <v>1</v>
      </c>
      <c r="F1374" s="7">
        <f t="shared" si="390"/>
        <v>0</v>
      </c>
      <c r="G1374" s="1">
        <f t="shared" si="391"/>
        <v>107</v>
      </c>
      <c r="H1374" s="2">
        <f t="shared" si="392"/>
        <v>0.33542319749216298</v>
      </c>
      <c r="I1374" s="8"/>
      <c r="J1374" s="2">
        <f t="shared" si="382"/>
        <v>0.30721003134796238</v>
      </c>
      <c r="K1374" s="2">
        <f t="shared" si="383"/>
        <v>0.64263322884012541</v>
      </c>
      <c r="L1374" s="2">
        <f t="shared" si="384"/>
        <v>0</v>
      </c>
      <c r="M1374" s="2">
        <f t="shared" si="385"/>
        <v>5.0156739811912154E-2</v>
      </c>
      <c r="N1374" s="1">
        <v>98</v>
      </c>
      <c r="O1374" s="1">
        <v>205</v>
      </c>
      <c r="P1374" s="1">
        <v>0</v>
      </c>
      <c r="V1374" s="1">
        <v>1</v>
      </c>
      <c r="W1374" s="1">
        <v>5</v>
      </c>
      <c r="X1374" s="1">
        <v>1</v>
      </c>
      <c r="Y1374" s="1">
        <v>6</v>
      </c>
      <c r="Z1374" s="1">
        <v>3</v>
      </c>
      <c r="AG1374" t="str">
        <f t="shared" si="387"/>
        <v>Brownington</v>
      </c>
      <c r="AH1374" t="s">
        <v>430</v>
      </c>
      <c r="AI1374">
        <v>1</v>
      </c>
      <c r="AK1374" s="99">
        <v>50</v>
      </c>
      <c r="AL1374" s="97">
        <v>19</v>
      </c>
      <c r="AM1374" s="97">
        <v>15</v>
      </c>
      <c r="AN1374" s="96">
        <v>9850</v>
      </c>
      <c r="AO1374" s="96">
        <f t="shared" si="394"/>
        <v>50019</v>
      </c>
      <c r="AP1374" s="9" t="s">
        <v>1274</v>
      </c>
      <c r="AQ1374">
        <f t="shared" si="393"/>
        <v>5009850</v>
      </c>
    </row>
    <row r="1375" spans="1:43" hidden="1" outlineLevel="1" x14ac:dyDescent="0.2">
      <c r="A1375" t="s">
        <v>1046</v>
      </c>
      <c r="B1375" s="9" t="s">
        <v>308</v>
      </c>
      <c r="C1375" s="1">
        <f t="shared" si="386"/>
        <v>47</v>
      </c>
      <c r="D1375" s="7">
        <f t="shared" si="388"/>
        <v>2</v>
      </c>
      <c r="E1375" s="7">
        <f t="shared" si="389"/>
        <v>1</v>
      </c>
      <c r="F1375" s="7">
        <f t="shared" si="390"/>
        <v>0</v>
      </c>
      <c r="G1375" s="1">
        <f t="shared" si="391"/>
        <v>29</v>
      </c>
      <c r="H1375" s="2">
        <f t="shared" si="392"/>
        <v>0.61702127659574468</v>
      </c>
      <c r="I1375" s="8"/>
      <c r="J1375" s="2">
        <f t="shared" si="382"/>
        <v>0.1702127659574468</v>
      </c>
      <c r="K1375" s="2">
        <f t="shared" si="383"/>
        <v>0.78723404255319152</v>
      </c>
      <c r="L1375" s="2">
        <f t="shared" si="384"/>
        <v>0</v>
      </c>
      <c r="M1375" s="2">
        <f t="shared" si="385"/>
        <v>4.2553191489361653E-2</v>
      </c>
      <c r="N1375" s="1">
        <v>8</v>
      </c>
      <c r="O1375" s="1">
        <v>37</v>
      </c>
      <c r="P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1</v>
      </c>
      <c r="AG1375" t="str">
        <f t="shared" si="387"/>
        <v>Brunswick</v>
      </c>
      <c r="AH1375" t="s">
        <v>728</v>
      </c>
      <c r="AI1375">
        <v>1</v>
      </c>
      <c r="AK1375" s="99">
        <v>50</v>
      </c>
      <c r="AL1375" s="97">
        <v>9</v>
      </c>
      <c r="AM1375" s="97">
        <v>25</v>
      </c>
      <c r="AN1375" s="96">
        <v>10075</v>
      </c>
      <c r="AO1375" s="96">
        <f t="shared" si="394"/>
        <v>50009</v>
      </c>
      <c r="AP1375" s="9" t="s">
        <v>1274</v>
      </c>
      <c r="AQ1375">
        <f t="shared" si="393"/>
        <v>5010075</v>
      </c>
    </row>
    <row r="1376" spans="1:43" hidden="1" outlineLevel="1" x14ac:dyDescent="0.2">
      <c r="A1376" t="s">
        <v>1744</v>
      </c>
      <c r="B1376" s="9" t="s">
        <v>308</v>
      </c>
      <c r="C1376" s="1">
        <f t="shared" si="386"/>
        <v>701</v>
      </c>
      <c r="D1376" s="7">
        <f t="shared" si="388"/>
        <v>2</v>
      </c>
      <c r="E1376" s="7">
        <f t="shared" si="389"/>
        <v>1</v>
      </c>
      <c r="F1376" s="7">
        <f t="shared" si="390"/>
        <v>4</v>
      </c>
      <c r="G1376" s="1">
        <f t="shared" si="391"/>
        <v>191</v>
      </c>
      <c r="H1376" s="2">
        <f t="shared" si="392"/>
        <v>0.27246790299572038</v>
      </c>
      <c r="I1376" s="8"/>
      <c r="J1376" s="2">
        <f t="shared" si="382"/>
        <v>0.33951497860199714</v>
      </c>
      <c r="K1376" s="2">
        <f t="shared" si="383"/>
        <v>0.61198288159771752</v>
      </c>
      <c r="L1376" s="2">
        <f t="shared" si="384"/>
        <v>8.5592011412268191E-3</v>
      </c>
      <c r="M1376" s="2">
        <f t="shared" si="385"/>
        <v>3.9942938659058576E-2</v>
      </c>
      <c r="N1376" s="1">
        <v>238</v>
      </c>
      <c r="O1376" s="1">
        <v>429</v>
      </c>
      <c r="P1376" s="1">
        <v>6</v>
      </c>
      <c r="V1376" s="1">
        <v>2</v>
      </c>
      <c r="W1376" s="1">
        <v>2</v>
      </c>
      <c r="X1376" s="1">
        <v>5</v>
      </c>
      <c r="Y1376" s="1">
        <v>17</v>
      </c>
      <c r="Z1376" s="1">
        <v>2</v>
      </c>
      <c r="AG1376" t="str">
        <f t="shared" si="387"/>
        <v>Burke</v>
      </c>
      <c r="AH1376" t="s">
        <v>381</v>
      </c>
      <c r="AI1376">
        <v>1</v>
      </c>
      <c r="AK1376" s="99">
        <v>50</v>
      </c>
      <c r="AL1376" s="97">
        <v>5</v>
      </c>
      <c r="AM1376" s="97">
        <v>10</v>
      </c>
      <c r="AN1376" s="96">
        <v>10450</v>
      </c>
      <c r="AO1376" s="96">
        <f t="shared" si="394"/>
        <v>50005</v>
      </c>
      <c r="AP1376" s="9" t="s">
        <v>1274</v>
      </c>
      <c r="AQ1376">
        <f t="shared" si="393"/>
        <v>5010450</v>
      </c>
    </row>
    <row r="1377" spans="1:43" hidden="1" outlineLevel="1" x14ac:dyDescent="0.2">
      <c r="A1377" t="s">
        <v>1535</v>
      </c>
      <c r="B1377" s="9" t="s">
        <v>308</v>
      </c>
      <c r="C1377" s="1">
        <f t="shared" si="386"/>
        <v>18499</v>
      </c>
      <c r="D1377" s="7">
        <f t="shared" si="388"/>
        <v>1</v>
      </c>
      <c r="E1377" s="7">
        <f t="shared" si="389"/>
        <v>2</v>
      </c>
      <c r="F1377" s="7">
        <f t="shared" si="390"/>
        <v>6</v>
      </c>
      <c r="G1377" s="1">
        <f t="shared" si="391"/>
        <v>6155</v>
      </c>
      <c r="H1377" s="2">
        <f t="shared" si="392"/>
        <v>0.33272068760473539</v>
      </c>
      <c r="I1377" s="8"/>
      <c r="J1377" s="2">
        <f t="shared" si="382"/>
        <v>0.64587274987837184</v>
      </c>
      <c r="K1377" s="2">
        <f t="shared" si="383"/>
        <v>0.3131520622736364</v>
      </c>
      <c r="L1377" s="2">
        <f t="shared" si="384"/>
        <v>5.5138115573814799E-3</v>
      </c>
      <c r="M1377" s="2">
        <f t="shared" si="385"/>
        <v>3.5461376290610275E-2</v>
      </c>
      <c r="N1377" s="1">
        <v>11948</v>
      </c>
      <c r="O1377" s="1">
        <v>5793</v>
      </c>
      <c r="P1377" s="1">
        <v>102</v>
      </c>
      <c r="V1377" s="1">
        <v>149</v>
      </c>
      <c r="W1377" s="1">
        <v>44</v>
      </c>
      <c r="X1377" s="1">
        <v>185</v>
      </c>
      <c r="Y1377" s="1">
        <v>194</v>
      </c>
      <c r="Z1377" s="1">
        <v>84</v>
      </c>
      <c r="AG1377" t="str">
        <f t="shared" si="387"/>
        <v>Burlington</v>
      </c>
      <c r="AH1377" t="s">
        <v>1980</v>
      </c>
      <c r="AI1377">
        <v>1</v>
      </c>
      <c r="AK1377" s="99">
        <v>50</v>
      </c>
      <c r="AL1377" s="97">
        <v>7</v>
      </c>
      <c r="AM1377" s="97">
        <v>15</v>
      </c>
      <c r="AN1377" s="96">
        <v>10675</v>
      </c>
      <c r="AO1377" s="96">
        <f t="shared" si="394"/>
        <v>50007</v>
      </c>
      <c r="AP1377" s="9" t="s">
        <v>931</v>
      </c>
      <c r="AQ1377">
        <f t="shared" si="393"/>
        <v>5010675</v>
      </c>
    </row>
    <row r="1378" spans="1:43" hidden="1" outlineLevel="1" x14ac:dyDescent="0.2">
      <c r="A1378" t="s">
        <v>1956</v>
      </c>
      <c r="B1378" s="9" t="s">
        <v>308</v>
      </c>
      <c r="C1378" s="1">
        <f t="shared" si="386"/>
        <v>684</v>
      </c>
      <c r="D1378" s="7">
        <f t="shared" si="388"/>
        <v>2</v>
      </c>
      <c r="E1378" s="7">
        <f t="shared" si="389"/>
        <v>1</v>
      </c>
      <c r="F1378" s="7">
        <f t="shared" si="390"/>
        <v>5</v>
      </c>
      <c r="G1378" s="1">
        <f t="shared" si="391"/>
        <v>106</v>
      </c>
      <c r="H1378" s="2">
        <f t="shared" si="392"/>
        <v>0.15497076023391812</v>
      </c>
      <c r="I1378" s="8"/>
      <c r="J1378" s="2">
        <f t="shared" si="382"/>
        <v>0.40350877192982454</v>
      </c>
      <c r="K1378" s="2">
        <f t="shared" si="383"/>
        <v>0.55847953216374269</v>
      </c>
      <c r="L1378" s="2">
        <f t="shared" si="384"/>
        <v>5.8479532163742687E-3</v>
      </c>
      <c r="M1378" s="2">
        <f t="shared" si="385"/>
        <v>3.2163742690058561E-2</v>
      </c>
      <c r="N1378" s="1">
        <v>276</v>
      </c>
      <c r="O1378" s="1">
        <v>382</v>
      </c>
      <c r="P1378" s="1">
        <v>4</v>
      </c>
      <c r="V1378" s="1">
        <v>8</v>
      </c>
      <c r="W1378" s="1">
        <v>2</v>
      </c>
      <c r="X1378" s="1">
        <v>4</v>
      </c>
      <c r="Y1378" s="1">
        <v>7</v>
      </c>
      <c r="Z1378" s="1">
        <v>1</v>
      </c>
      <c r="AG1378" t="str">
        <f t="shared" si="387"/>
        <v>Cabot</v>
      </c>
      <c r="AH1378" t="s">
        <v>257</v>
      </c>
      <c r="AI1378">
        <v>1</v>
      </c>
      <c r="AK1378" s="99">
        <v>50</v>
      </c>
      <c r="AL1378" s="97">
        <v>23</v>
      </c>
      <c r="AM1378" s="97">
        <v>20</v>
      </c>
      <c r="AN1378" s="96">
        <v>11125</v>
      </c>
      <c r="AO1378" s="96">
        <f t="shared" si="394"/>
        <v>50023</v>
      </c>
      <c r="AP1378" s="9" t="s">
        <v>1274</v>
      </c>
      <c r="AQ1378">
        <f t="shared" si="393"/>
        <v>5011125</v>
      </c>
    </row>
    <row r="1379" spans="1:43" hidden="1" outlineLevel="1" x14ac:dyDescent="0.2">
      <c r="A1379" t="s">
        <v>1669</v>
      </c>
      <c r="B1379" s="9" t="s">
        <v>308</v>
      </c>
      <c r="C1379" s="1">
        <f t="shared" si="386"/>
        <v>913</v>
      </c>
      <c r="D1379" s="7">
        <f t="shared" si="388"/>
        <v>1</v>
      </c>
      <c r="E1379" s="7">
        <f t="shared" si="389"/>
        <v>2</v>
      </c>
      <c r="F1379" s="7">
        <f t="shared" si="390"/>
        <v>5</v>
      </c>
      <c r="G1379" s="1">
        <f t="shared" si="391"/>
        <v>103</v>
      </c>
      <c r="H1379" s="2">
        <f t="shared" si="392"/>
        <v>0.11281489594742607</v>
      </c>
      <c r="I1379" s="8"/>
      <c r="J1379" s="2">
        <f t="shared" si="382"/>
        <v>0.53778751369112809</v>
      </c>
      <c r="K1379" s="2">
        <f t="shared" si="383"/>
        <v>0.4249726177437021</v>
      </c>
      <c r="L1379" s="2">
        <f t="shared" si="384"/>
        <v>5.4764512595837896E-3</v>
      </c>
      <c r="M1379" s="2">
        <f t="shared" si="385"/>
        <v>3.1763417305586017E-2</v>
      </c>
      <c r="N1379" s="1">
        <v>491</v>
      </c>
      <c r="O1379" s="1">
        <v>388</v>
      </c>
      <c r="P1379" s="1">
        <v>5</v>
      </c>
      <c r="V1379" s="1">
        <v>7</v>
      </c>
      <c r="W1379" s="1">
        <v>4</v>
      </c>
      <c r="X1379" s="1">
        <v>12</v>
      </c>
      <c r="Y1379" s="1">
        <v>5</v>
      </c>
      <c r="Z1379" s="1">
        <v>1</v>
      </c>
      <c r="AG1379" t="str">
        <f t="shared" si="387"/>
        <v>Calais</v>
      </c>
      <c r="AH1379" t="s">
        <v>257</v>
      </c>
      <c r="AI1379">
        <v>1</v>
      </c>
      <c r="AK1379" s="99">
        <v>50</v>
      </c>
      <c r="AL1379" s="97">
        <v>23</v>
      </c>
      <c r="AM1379" s="97">
        <v>25</v>
      </c>
      <c r="AN1379" s="96">
        <v>11350</v>
      </c>
      <c r="AO1379" s="96">
        <f t="shared" si="394"/>
        <v>50023</v>
      </c>
      <c r="AP1379" s="9" t="s">
        <v>1274</v>
      </c>
      <c r="AQ1379">
        <f t="shared" si="393"/>
        <v>5011350</v>
      </c>
    </row>
    <row r="1380" spans="1:43" hidden="1" outlineLevel="1" x14ac:dyDescent="0.2">
      <c r="A1380" t="s">
        <v>1014</v>
      </c>
      <c r="B1380" s="9" t="s">
        <v>308</v>
      </c>
      <c r="C1380" s="1">
        <f t="shared" si="386"/>
        <v>1774</v>
      </c>
      <c r="D1380" s="7">
        <f t="shared" si="388"/>
        <v>2</v>
      </c>
      <c r="E1380" s="7">
        <f t="shared" si="389"/>
        <v>1</v>
      </c>
      <c r="F1380" s="7">
        <f t="shared" si="390"/>
        <v>5</v>
      </c>
      <c r="G1380" s="1">
        <f t="shared" si="391"/>
        <v>226</v>
      </c>
      <c r="H1380" s="2">
        <f t="shared" si="392"/>
        <v>0.1273957158962796</v>
      </c>
      <c r="I1380" s="8"/>
      <c r="J1380" s="2">
        <f t="shared" si="382"/>
        <v>0.41657271702367532</v>
      </c>
      <c r="K1380" s="2">
        <f t="shared" si="383"/>
        <v>0.54396843291995489</v>
      </c>
      <c r="L1380" s="2">
        <f t="shared" si="384"/>
        <v>5.0732807215332579E-3</v>
      </c>
      <c r="M1380" s="2">
        <f t="shared" si="385"/>
        <v>3.4385569334836587E-2</v>
      </c>
      <c r="N1380" s="1">
        <v>739</v>
      </c>
      <c r="O1380" s="1">
        <v>965</v>
      </c>
      <c r="P1380" s="1">
        <v>9</v>
      </c>
      <c r="V1380" s="1">
        <v>8</v>
      </c>
      <c r="W1380" s="1">
        <v>5</v>
      </c>
      <c r="X1380" s="1">
        <v>13</v>
      </c>
      <c r="Y1380" s="1">
        <v>27</v>
      </c>
      <c r="Z1380" s="1">
        <v>8</v>
      </c>
      <c r="AG1380" t="str">
        <f t="shared" si="387"/>
        <v>Cambridge</v>
      </c>
      <c r="AH1380" t="s">
        <v>1711</v>
      </c>
      <c r="AI1380">
        <v>1</v>
      </c>
      <c r="AK1380" s="99">
        <v>50</v>
      </c>
      <c r="AL1380" s="97">
        <v>15</v>
      </c>
      <c r="AM1380" s="97">
        <v>10</v>
      </c>
      <c r="AN1380" s="96">
        <v>11500</v>
      </c>
      <c r="AO1380" s="96">
        <f t="shared" si="394"/>
        <v>50015</v>
      </c>
      <c r="AP1380" s="9" t="s">
        <v>1274</v>
      </c>
      <c r="AQ1380">
        <f t="shared" si="393"/>
        <v>5011500</v>
      </c>
    </row>
    <row r="1381" spans="1:43" hidden="1" outlineLevel="1" x14ac:dyDescent="0.2">
      <c r="A1381" t="s">
        <v>1015</v>
      </c>
      <c r="B1381" s="9" t="s">
        <v>308</v>
      </c>
      <c r="C1381" s="1">
        <f t="shared" si="386"/>
        <v>328</v>
      </c>
      <c r="D1381" s="7">
        <f t="shared" si="388"/>
        <v>2</v>
      </c>
      <c r="E1381" s="7">
        <f t="shared" si="389"/>
        <v>1</v>
      </c>
      <c r="F1381" s="7">
        <f t="shared" si="390"/>
        <v>4</v>
      </c>
      <c r="G1381" s="1">
        <f t="shared" si="391"/>
        <v>134</v>
      </c>
      <c r="H1381" s="2">
        <f t="shared" si="392"/>
        <v>0.40853658536585363</v>
      </c>
      <c r="I1381" s="8"/>
      <c r="J1381" s="2">
        <f t="shared" si="382"/>
        <v>0.25609756097560976</v>
      </c>
      <c r="K1381" s="2">
        <f t="shared" si="383"/>
        <v>0.66463414634146345</v>
      </c>
      <c r="L1381" s="2">
        <f t="shared" si="384"/>
        <v>2.4390243902439025E-2</v>
      </c>
      <c r="M1381" s="2">
        <f t="shared" si="385"/>
        <v>5.4878048780487763E-2</v>
      </c>
      <c r="N1381" s="1">
        <v>84</v>
      </c>
      <c r="O1381" s="1">
        <v>218</v>
      </c>
      <c r="P1381" s="1">
        <v>8</v>
      </c>
      <c r="V1381" s="1">
        <v>2</v>
      </c>
      <c r="W1381" s="1">
        <v>1</v>
      </c>
      <c r="X1381" s="1">
        <v>2</v>
      </c>
      <c r="Y1381" s="1">
        <v>9</v>
      </c>
      <c r="Z1381" s="1">
        <v>4</v>
      </c>
      <c r="AG1381" t="str">
        <f t="shared" si="387"/>
        <v>Canaan</v>
      </c>
      <c r="AH1381" t="s">
        <v>728</v>
      </c>
      <c r="AI1381">
        <v>1</v>
      </c>
      <c r="AK1381" s="99">
        <v>50</v>
      </c>
      <c r="AL1381" s="97">
        <v>9</v>
      </c>
      <c r="AM1381" s="97">
        <v>30</v>
      </c>
      <c r="AN1381" s="96">
        <v>11800</v>
      </c>
      <c r="AO1381" s="96">
        <f t="shared" si="394"/>
        <v>50009</v>
      </c>
      <c r="AP1381" s="9" t="s">
        <v>1274</v>
      </c>
      <c r="AQ1381">
        <f t="shared" si="393"/>
        <v>5011800</v>
      </c>
    </row>
    <row r="1382" spans="1:43" hidden="1" outlineLevel="1" x14ac:dyDescent="0.2">
      <c r="A1382" t="s">
        <v>1016</v>
      </c>
      <c r="B1382" s="9" t="s">
        <v>308</v>
      </c>
      <c r="C1382" s="1">
        <f t="shared" si="386"/>
        <v>1547</v>
      </c>
      <c r="D1382" s="7">
        <f t="shared" si="388"/>
        <v>2</v>
      </c>
      <c r="E1382" s="7">
        <f t="shared" si="389"/>
        <v>1</v>
      </c>
      <c r="F1382" s="7">
        <f t="shared" si="390"/>
        <v>5</v>
      </c>
      <c r="G1382" s="1">
        <f t="shared" si="391"/>
        <v>597</v>
      </c>
      <c r="H1382" s="2">
        <f t="shared" si="392"/>
        <v>0.38590820943762122</v>
      </c>
      <c r="I1382" s="8"/>
      <c r="J1382" s="2">
        <f t="shared" ref="J1382:J1445" si="395">IF(C1382=0,"-",N1382/C1382)</f>
        <v>0.25597931480284419</v>
      </c>
      <c r="K1382" s="2">
        <f t="shared" ref="K1382:K1445" si="396">IF(C1382=0,"-",O1382/C1382)</f>
        <v>0.64188752424046547</v>
      </c>
      <c r="L1382" s="2">
        <f t="shared" ref="L1382:L1445" si="397">IF(C1382=0,"-",P1382/C1382)</f>
        <v>7.7569489334195219E-3</v>
      </c>
      <c r="M1382" s="2">
        <f t="shared" ref="M1382:M1445" si="398">IF(C1382=0,"-",(1-J1382-K1382-L1382))</f>
        <v>9.4376212023270817E-2</v>
      </c>
      <c r="N1382" s="1">
        <v>396</v>
      </c>
      <c r="O1382" s="1">
        <v>993</v>
      </c>
      <c r="P1382" s="1">
        <v>12</v>
      </c>
      <c r="V1382" s="1">
        <v>8</v>
      </c>
      <c r="W1382" s="1">
        <v>4</v>
      </c>
      <c r="X1382" s="1">
        <v>6</v>
      </c>
      <c r="Y1382" s="1">
        <v>27</v>
      </c>
      <c r="Z1382" s="1">
        <v>101</v>
      </c>
      <c r="AG1382" t="str">
        <f t="shared" si="387"/>
        <v>Castleton</v>
      </c>
      <c r="AH1382" t="s">
        <v>557</v>
      </c>
      <c r="AI1382">
        <v>1</v>
      </c>
      <c r="AK1382" s="99">
        <v>50</v>
      </c>
      <c r="AL1382" s="97">
        <v>21</v>
      </c>
      <c r="AM1382" s="97">
        <v>15</v>
      </c>
      <c r="AN1382" s="96">
        <v>11950</v>
      </c>
      <c r="AO1382" s="96">
        <f t="shared" si="394"/>
        <v>50021</v>
      </c>
      <c r="AP1382" s="9" t="s">
        <v>1274</v>
      </c>
      <c r="AQ1382">
        <f t="shared" si="393"/>
        <v>5011950</v>
      </c>
    </row>
    <row r="1383" spans="1:43" hidden="1" outlineLevel="1" x14ac:dyDescent="0.2">
      <c r="A1383" t="s">
        <v>1017</v>
      </c>
      <c r="B1383" s="9" t="s">
        <v>308</v>
      </c>
      <c r="C1383" s="1">
        <f t="shared" si="386"/>
        <v>569</v>
      </c>
      <c r="D1383" s="7">
        <f t="shared" si="388"/>
        <v>2</v>
      </c>
      <c r="E1383" s="7">
        <f t="shared" si="389"/>
        <v>1</v>
      </c>
      <c r="F1383" s="7">
        <f t="shared" si="390"/>
        <v>4</v>
      </c>
      <c r="G1383" s="1">
        <f t="shared" si="391"/>
        <v>147</v>
      </c>
      <c r="H1383" s="2">
        <f t="shared" si="392"/>
        <v>0.25834797891036909</v>
      </c>
      <c r="I1383" s="8"/>
      <c r="J1383" s="2">
        <f t="shared" si="395"/>
        <v>0.30228471001757468</v>
      </c>
      <c r="K1383" s="2">
        <f t="shared" si="396"/>
        <v>0.56063268892794371</v>
      </c>
      <c r="L1383" s="2">
        <f t="shared" si="397"/>
        <v>2.2847100175746926E-2</v>
      </c>
      <c r="M1383" s="2">
        <f t="shared" si="398"/>
        <v>0.11423550087873463</v>
      </c>
      <c r="N1383" s="1">
        <v>172</v>
      </c>
      <c r="O1383" s="1">
        <v>319</v>
      </c>
      <c r="P1383" s="1">
        <v>13</v>
      </c>
      <c r="V1383" s="1">
        <v>3</v>
      </c>
      <c r="W1383" s="1">
        <v>0</v>
      </c>
      <c r="X1383" s="1">
        <v>5</v>
      </c>
      <c r="Y1383" s="1">
        <v>52</v>
      </c>
      <c r="Z1383" s="1">
        <v>5</v>
      </c>
      <c r="AG1383" t="str">
        <f t="shared" si="387"/>
        <v>Cavendish</v>
      </c>
      <c r="AH1383" t="s">
        <v>1428</v>
      </c>
      <c r="AI1383">
        <v>1</v>
      </c>
      <c r="AK1383" s="99">
        <v>50</v>
      </c>
      <c r="AL1383" s="97">
        <v>27</v>
      </c>
      <c r="AM1383" s="97">
        <v>30</v>
      </c>
      <c r="AN1383" s="96">
        <v>12250</v>
      </c>
      <c r="AO1383" s="96">
        <f t="shared" si="394"/>
        <v>50027</v>
      </c>
      <c r="AP1383" s="9" t="s">
        <v>1274</v>
      </c>
      <c r="AQ1383">
        <f t="shared" si="393"/>
        <v>5012250</v>
      </c>
    </row>
    <row r="1384" spans="1:43" hidden="1" outlineLevel="1" x14ac:dyDescent="0.2">
      <c r="A1384" t="s">
        <v>2129</v>
      </c>
      <c r="B1384" s="9" t="s">
        <v>308</v>
      </c>
      <c r="C1384" s="1">
        <f t="shared" si="386"/>
        <v>383</v>
      </c>
      <c r="D1384" s="7">
        <f t="shared" si="388"/>
        <v>2</v>
      </c>
      <c r="E1384" s="7">
        <f t="shared" si="389"/>
        <v>1</v>
      </c>
      <c r="F1384" s="7">
        <f t="shared" si="390"/>
        <v>3</v>
      </c>
      <c r="G1384" s="1">
        <f t="shared" si="391"/>
        <v>146</v>
      </c>
      <c r="H1384" s="2">
        <f t="shared" si="392"/>
        <v>0.38120104438642299</v>
      </c>
      <c r="I1384" s="8"/>
      <c r="J1384" s="2">
        <f t="shared" si="395"/>
        <v>0.28720626631853785</v>
      </c>
      <c r="K1384" s="2">
        <f t="shared" si="396"/>
        <v>0.66840731070496084</v>
      </c>
      <c r="L1384" s="2">
        <f t="shared" si="397"/>
        <v>1.5665796344647518E-2</v>
      </c>
      <c r="M1384" s="2">
        <f t="shared" si="398"/>
        <v>2.8720626631853787E-2</v>
      </c>
      <c r="N1384" s="1">
        <v>110</v>
      </c>
      <c r="O1384" s="1">
        <v>256</v>
      </c>
      <c r="P1384" s="1">
        <v>6</v>
      </c>
      <c r="V1384" s="1">
        <v>4</v>
      </c>
      <c r="W1384" s="1">
        <v>1</v>
      </c>
      <c r="X1384" s="1">
        <v>4</v>
      </c>
      <c r="Y1384" s="1">
        <v>1</v>
      </c>
      <c r="Z1384" s="1">
        <v>1</v>
      </c>
      <c r="AG1384" t="str">
        <f t="shared" si="387"/>
        <v>Charleston</v>
      </c>
      <c r="AH1384" t="s">
        <v>430</v>
      </c>
      <c r="AI1384">
        <v>1</v>
      </c>
      <c r="AK1384" s="99">
        <v>50</v>
      </c>
      <c r="AL1384" s="97">
        <v>19</v>
      </c>
      <c r="AM1384" s="97">
        <v>20</v>
      </c>
      <c r="AN1384" s="96">
        <v>13150</v>
      </c>
      <c r="AO1384" s="96">
        <f t="shared" si="394"/>
        <v>50019</v>
      </c>
      <c r="AP1384" s="9" t="s">
        <v>1274</v>
      </c>
      <c r="AQ1384">
        <f t="shared" si="393"/>
        <v>5013150</v>
      </c>
    </row>
    <row r="1385" spans="1:43" hidden="1" outlineLevel="1" x14ac:dyDescent="0.2">
      <c r="A1385" t="s">
        <v>1916</v>
      </c>
      <c r="B1385" s="9" t="s">
        <v>308</v>
      </c>
      <c r="C1385" s="1">
        <f t="shared" si="386"/>
        <v>2347</v>
      </c>
      <c r="D1385" s="7">
        <f t="shared" si="388"/>
        <v>2</v>
      </c>
      <c r="E1385" s="7">
        <f t="shared" si="389"/>
        <v>1</v>
      </c>
      <c r="F1385" s="7">
        <f t="shared" si="390"/>
        <v>7</v>
      </c>
      <c r="G1385" s="1">
        <f t="shared" si="391"/>
        <v>181</v>
      </c>
      <c r="H1385" s="2">
        <f t="shared" si="392"/>
        <v>7.7119727311461439E-2</v>
      </c>
      <c r="I1385" s="8"/>
      <c r="J1385" s="2">
        <f t="shared" si="395"/>
        <v>0.44993608862377504</v>
      </c>
      <c r="K1385" s="2">
        <f t="shared" si="396"/>
        <v>0.52705581593523643</v>
      </c>
      <c r="L1385" s="2">
        <f t="shared" si="397"/>
        <v>2.5564550489987218E-3</v>
      </c>
      <c r="M1385" s="2">
        <f t="shared" si="398"/>
        <v>2.0451640391989753E-2</v>
      </c>
      <c r="N1385" s="1">
        <v>1056</v>
      </c>
      <c r="O1385" s="1">
        <v>1237</v>
      </c>
      <c r="P1385" s="1">
        <v>6</v>
      </c>
      <c r="V1385" s="1">
        <v>14</v>
      </c>
      <c r="W1385" s="1">
        <v>3</v>
      </c>
      <c r="X1385" s="1">
        <v>9</v>
      </c>
      <c r="Y1385" s="1">
        <v>15</v>
      </c>
      <c r="Z1385" s="1">
        <v>7</v>
      </c>
      <c r="AG1385" t="str">
        <f t="shared" si="387"/>
        <v>Charlotte</v>
      </c>
      <c r="AH1385" t="s">
        <v>1980</v>
      </c>
      <c r="AI1385">
        <v>1</v>
      </c>
      <c r="AK1385" s="99">
        <v>50</v>
      </c>
      <c r="AL1385" s="97">
        <v>7</v>
      </c>
      <c r="AM1385" s="97">
        <v>20</v>
      </c>
      <c r="AN1385" s="96">
        <v>13300</v>
      </c>
      <c r="AO1385" s="96">
        <f t="shared" si="394"/>
        <v>50007</v>
      </c>
      <c r="AP1385" s="9" t="s">
        <v>1274</v>
      </c>
      <c r="AQ1385">
        <f t="shared" si="393"/>
        <v>5013300</v>
      </c>
    </row>
    <row r="1386" spans="1:43" hidden="1" outlineLevel="1" x14ac:dyDescent="0.2">
      <c r="A1386" t="s">
        <v>1018</v>
      </c>
      <c r="B1386" s="9" t="s">
        <v>308</v>
      </c>
      <c r="C1386" s="1">
        <f t="shared" si="386"/>
        <v>568</v>
      </c>
      <c r="D1386" s="7">
        <f t="shared" si="388"/>
        <v>2</v>
      </c>
      <c r="E1386" s="7">
        <f t="shared" si="389"/>
        <v>1</v>
      </c>
      <c r="F1386" s="7">
        <f t="shared" si="390"/>
        <v>6</v>
      </c>
      <c r="G1386" s="1">
        <f t="shared" si="391"/>
        <v>222</v>
      </c>
      <c r="H1386" s="2">
        <f t="shared" si="392"/>
        <v>0.39084507042253519</v>
      </c>
      <c r="I1386" s="8"/>
      <c r="J1386" s="2">
        <f t="shared" si="395"/>
        <v>0.27992957746478875</v>
      </c>
      <c r="K1386" s="2">
        <f t="shared" si="396"/>
        <v>0.67077464788732399</v>
      </c>
      <c r="L1386" s="2">
        <f t="shared" si="397"/>
        <v>7.0422535211267607E-3</v>
      </c>
      <c r="M1386" s="2">
        <f t="shared" si="398"/>
        <v>4.22535211267605E-2</v>
      </c>
      <c r="N1386" s="1">
        <v>159</v>
      </c>
      <c r="O1386" s="1">
        <v>381</v>
      </c>
      <c r="P1386" s="1">
        <v>4</v>
      </c>
      <c r="V1386" s="1">
        <v>4</v>
      </c>
      <c r="W1386" s="1">
        <v>5</v>
      </c>
      <c r="X1386" s="1">
        <v>8</v>
      </c>
      <c r="Y1386" s="1">
        <v>5</v>
      </c>
      <c r="Z1386" s="1">
        <v>2</v>
      </c>
      <c r="AG1386" t="str">
        <f t="shared" si="387"/>
        <v>Chelsea</v>
      </c>
      <c r="AH1386" t="s">
        <v>1082</v>
      </c>
      <c r="AI1386">
        <v>1</v>
      </c>
      <c r="AK1386" s="99">
        <v>50</v>
      </c>
      <c r="AL1386" s="97">
        <v>17</v>
      </c>
      <c r="AM1386" s="97">
        <v>20</v>
      </c>
      <c r="AN1386" s="96">
        <v>13525</v>
      </c>
      <c r="AO1386" s="96">
        <f t="shared" si="394"/>
        <v>50017</v>
      </c>
      <c r="AP1386" s="9" t="s">
        <v>1274</v>
      </c>
      <c r="AQ1386">
        <f t="shared" si="393"/>
        <v>5013525</v>
      </c>
    </row>
    <row r="1387" spans="1:43" hidden="1" outlineLevel="1" x14ac:dyDescent="0.2">
      <c r="A1387" t="s">
        <v>433</v>
      </c>
      <c r="B1387" s="9" t="s">
        <v>308</v>
      </c>
      <c r="C1387" s="1">
        <f t="shared" si="386"/>
        <v>1248</v>
      </c>
      <c r="D1387" s="7">
        <f t="shared" si="388"/>
        <v>2</v>
      </c>
      <c r="E1387" s="7">
        <f t="shared" si="389"/>
        <v>1</v>
      </c>
      <c r="F1387" s="7">
        <f t="shared" si="390"/>
        <v>4</v>
      </c>
      <c r="G1387" s="1">
        <f t="shared" si="391"/>
        <v>267</v>
      </c>
      <c r="H1387" s="2">
        <f t="shared" si="392"/>
        <v>0.21394230769230768</v>
      </c>
      <c r="I1387" s="8"/>
      <c r="J1387" s="2">
        <f t="shared" si="395"/>
        <v>0.35336538461538464</v>
      </c>
      <c r="K1387" s="2">
        <f t="shared" si="396"/>
        <v>0.56730769230769229</v>
      </c>
      <c r="L1387" s="2">
        <f t="shared" si="397"/>
        <v>2.0833333333333332E-2</v>
      </c>
      <c r="M1387" s="2">
        <f t="shared" si="398"/>
        <v>5.8493589743589799E-2</v>
      </c>
      <c r="N1387" s="1">
        <v>441</v>
      </c>
      <c r="O1387" s="1">
        <v>708</v>
      </c>
      <c r="P1387" s="1">
        <v>26</v>
      </c>
      <c r="V1387" s="1">
        <v>11</v>
      </c>
      <c r="W1387" s="1">
        <v>7</v>
      </c>
      <c r="X1387" s="1">
        <v>3</v>
      </c>
      <c r="Y1387" s="1">
        <v>42</v>
      </c>
      <c r="Z1387" s="1">
        <v>10</v>
      </c>
      <c r="AG1387" t="str">
        <f t="shared" si="387"/>
        <v>Chester</v>
      </c>
      <c r="AH1387" t="s">
        <v>1428</v>
      </c>
      <c r="AI1387">
        <v>1</v>
      </c>
      <c r="AK1387" s="99">
        <v>50</v>
      </c>
      <c r="AL1387" s="97">
        <v>27</v>
      </c>
      <c r="AM1387" s="97">
        <v>35</v>
      </c>
      <c r="AN1387" s="96">
        <v>13675</v>
      </c>
      <c r="AO1387" s="96">
        <f t="shared" si="394"/>
        <v>50027</v>
      </c>
      <c r="AP1387" s="9" t="s">
        <v>1274</v>
      </c>
      <c r="AQ1387">
        <f t="shared" si="393"/>
        <v>5013675</v>
      </c>
    </row>
    <row r="1388" spans="1:43" hidden="1" outlineLevel="1" x14ac:dyDescent="0.2">
      <c r="A1388" t="s">
        <v>1980</v>
      </c>
      <c r="B1388" s="9" t="s">
        <v>308</v>
      </c>
      <c r="C1388" s="1">
        <f t="shared" si="386"/>
        <v>638</v>
      </c>
      <c r="D1388" s="7">
        <f t="shared" si="388"/>
        <v>2</v>
      </c>
      <c r="E1388" s="7">
        <f t="shared" si="389"/>
        <v>1</v>
      </c>
      <c r="F1388" s="7">
        <f t="shared" si="390"/>
        <v>6</v>
      </c>
      <c r="G1388" s="1">
        <f t="shared" si="391"/>
        <v>211</v>
      </c>
      <c r="H1388" s="2">
        <f t="shared" si="392"/>
        <v>0.33072100313479624</v>
      </c>
      <c r="I1388" s="8"/>
      <c r="J1388" s="2">
        <f t="shared" si="395"/>
        <v>0.30877742946708464</v>
      </c>
      <c r="K1388" s="2">
        <f t="shared" si="396"/>
        <v>0.63949843260188088</v>
      </c>
      <c r="L1388" s="2">
        <f t="shared" si="397"/>
        <v>4.7021943573667714E-3</v>
      </c>
      <c r="M1388" s="2">
        <f t="shared" si="398"/>
        <v>4.7021943573667707E-2</v>
      </c>
      <c r="N1388" s="1">
        <v>197</v>
      </c>
      <c r="O1388" s="1">
        <v>408</v>
      </c>
      <c r="P1388" s="1">
        <v>3</v>
      </c>
      <c r="V1388" s="1">
        <v>2</v>
      </c>
      <c r="W1388" s="1">
        <v>1</v>
      </c>
      <c r="X1388" s="1">
        <v>4</v>
      </c>
      <c r="Y1388" s="1">
        <v>12</v>
      </c>
      <c r="Z1388" s="1">
        <v>11</v>
      </c>
      <c r="AG1388" t="str">
        <f t="shared" si="387"/>
        <v>Chittenden</v>
      </c>
      <c r="AH1388" t="s">
        <v>557</v>
      </c>
      <c r="AI1388">
        <v>1</v>
      </c>
      <c r="AK1388" s="99">
        <v>50</v>
      </c>
      <c r="AL1388" s="97">
        <v>21</v>
      </c>
      <c r="AM1388" s="97">
        <v>20</v>
      </c>
      <c r="AN1388" s="96">
        <v>14350</v>
      </c>
      <c r="AO1388" s="96">
        <f t="shared" si="394"/>
        <v>50021</v>
      </c>
      <c r="AP1388" s="9" t="s">
        <v>1274</v>
      </c>
      <c r="AQ1388">
        <f t="shared" si="393"/>
        <v>5014350</v>
      </c>
    </row>
    <row r="1389" spans="1:43" hidden="1" outlineLevel="1" x14ac:dyDescent="0.2">
      <c r="A1389" t="s">
        <v>1168</v>
      </c>
      <c r="B1389" s="9" t="s">
        <v>308</v>
      </c>
      <c r="C1389" s="1">
        <f t="shared" si="386"/>
        <v>1009</v>
      </c>
      <c r="D1389" s="7">
        <f t="shared" si="388"/>
        <v>2</v>
      </c>
      <c r="E1389" s="7">
        <f t="shared" si="389"/>
        <v>1</v>
      </c>
      <c r="F1389" s="7">
        <f t="shared" si="390"/>
        <v>6</v>
      </c>
      <c r="G1389" s="1">
        <f t="shared" si="391"/>
        <v>529</v>
      </c>
      <c r="H1389" s="2">
        <f t="shared" si="392"/>
        <v>0.52428146679881071</v>
      </c>
      <c r="I1389" s="8"/>
      <c r="J1389" s="2">
        <f t="shared" si="395"/>
        <v>0.20812685827552033</v>
      </c>
      <c r="K1389" s="2">
        <f t="shared" si="396"/>
        <v>0.73240832507433107</v>
      </c>
      <c r="L1389" s="2">
        <f t="shared" si="397"/>
        <v>6.9375619425173438E-3</v>
      </c>
      <c r="M1389" s="2">
        <f t="shared" si="398"/>
        <v>5.2527254707631234E-2</v>
      </c>
      <c r="N1389" s="1">
        <v>210</v>
      </c>
      <c r="O1389" s="1">
        <v>739</v>
      </c>
      <c r="P1389" s="1">
        <v>7</v>
      </c>
      <c r="V1389" s="1">
        <v>5</v>
      </c>
      <c r="W1389" s="1">
        <v>9</v>
      </c>
      <c r="X1389" s="1">
        <v>1</v>
      </c>
      <c r="Y1389" s="1">
        <v>10</v>
      </c>
      <c r="Z1389" s="1">
        <v>28</v>
      </c>
      <c r="AG1389" t="str">
        <f t="shared" si="387"/>
        <v>Clarendon</v>
      </c>
      <c r="AH1389" t="s">
        <v>557</v>
      </c>
      <c r="AI1389">
        <v>1</v>
      </c>
      <c r="AK1389" s="99">
        <v>50</v>
      </c>
      <c r="AL1389" s="97">
        <v>21</v>
      </c>
      <c r="AM1389" s="97">
        <v>25</v>
      </c>
      <c r="AN1389" s="96">
        <v>14500</v>
      </c>
      <c r="AO1389" s="96">
        <f t="shared" si="394"/>
        <v>50021</v>
      </c>
      <c r="AP1389" s="9" t="s">
        <v>1274</v>
      </c>
      <c r="AQ1389">
        <f t="shared" si="393"/>
        <v>5014500</v>
      </c>
    </row>
    <row r="1390" spans="1:43" hidden="1" outlineLevel="1" x14ac:dyDescent="0.2">
      <c r="A1390" t="s">
        <v>2322</v>
      </c>
      <c r="B1390" s="9" t="s">
        <v>308</v>
      </c>
      <c r="C1390" s="1">
        <f t="shared" si="386"/>
        <v>6681</v>
      </c>
      <c r="D1390" s="7">
        <f t="shared" si="388"/>
        <v>2</v>
      </c>
      <c r="E1390" s="7">
        <f t="shared" si="389"/>
        <v>1</v>
      </c>
      <c r="F1390" s="7">
        <f t="shared" si="390"/>
        <v>6</v>
      </c>
      <c r="G1390" s="1">
        <f t="shared" si="391"/>
        <v>1904</v>
      </c>
      <c r="H1390" s="2">
        <f t="shared" si="392"/>
        <v>0.28498727735368956</v>
      </c>
      <c r="I1390" s="8"/>
      <c r="J1390" s="2">
        <f t="shared" si="395"/>
        <v>0.34186499027091755</v>
      </c>
      <c r="K1390" s="2">
        <f t="shared" si="396"/>
        <v>0.62685226762460711</v>
      </c>
      <c r="L1390" s="2">
        <f t="shared" si="397"/>
        <v>4.4903457566232603E-3</v>
      </c>
      <c r="M1390" s="2">
        <f t="shared" si="398"/>
        <v>2.6792396347852087E-2</v>
      </c>
      <c r="N1390" s="1">
        <v>2284</v>
      </c>
      <c r="O1390" s="1">
        <v>4188</v>
      </c>
      <c r="P1390" s="1">
        <v>30</v>
      </c>
      <c r="V1390" s="1">
        <v>35</v>
      </c>
      <c r="W1390" s="1">
        <v>27</v>
      </c>
      <c r="X1390" s="1">
        <v>39</v>
      </c>
      <c r="Y1390" s="1">
        <v>51</v>
      </c>
      <c r="Z1390" s="1">
        <v>27</v>
      </c>
      <c r="AG1390" t="str">
        <f t="shared" si="387"/>
        <v>Colchester</v>
      </c>
      <c r="AH1390" t="s">
        <v>1980</v>
      </c>
      <c r="AI1390">
        <v>1</v>
      </c>
      <c r="AK1390" s="99">
        <v>50</v>
      </c>
      <c r="AL1390" s="97">
        <v>7</v>
      </c>
      <c r="AM1390" s="97">
        <v>25</v>
      </c>
      <c r="AN1390" s="96">
        <v>14875</v>
      </c>
      <c r="AO1390" s="96">
        <f t="shared" si="394"/>
        <v>50007</v>
      </c>
      <c r="AP1390" s="9" t="s">
        <v>1274</v>
      </c>
      <c r="AQ1390">
        <f t="shared" si="393"/>
        <v>5014875</v>
      </c>
    </row>
    <row r="1391" spans="1:43" hidden="1" outlineLevel="1" x14ac:dyDescent="0.2">
      <c r="A1391" t="s">
        <v>2323</v>
      </c>
      <c r="B1391" s="9" t="s">
        <v>308</v>
      </c>
      <c r="C1391" s="1">
        <f t="shared" si="386"/>
        <v>411</v>
      </c>
      <c r="D1391" s="7">
        <f t="shared" si="388"/>
        <v>2</v>
      </c>
      <c r="E1391" s="7">
        <f t="shared" si="389"/>
        <v>1</v>
      </c>
      <c r="F1391" s="7">
        <f t="shared" si="390"/>
        <v>3</v>
      </c>
      <c r="G1391" s="1">
        <f t="shared" si="391"/>
        <v>210</v>
      </c>
      <c r="H1391" s="2">
        <f t="shared" si="392"/>
        <v>0.51094890510948909</v>
      </c>
      <c r="I1391" s="8"/>
      <c r="J1391" s="2">
        <f t="shared" si="395"/>
        <v>0.20194647201946472</v>
      </c>
      <c r="K1391" s="2">
        <f t="shared" si="396"/>
        <v>0.71289537712895379</v>
      </c>
      <c r="L1391" s="2">
        <f t="shared" si="397"/>
        <v>2.1897810218978103E-2</v>
      </c>
      <c r="M1391" s="2">
        <f t="shared" si="398"/>
        <v>6.3260340632603412E-2</v>
      </c>
      <c r="N1391" s="1">
        <v>83</v>
      </c>
      <c r="O1391" s="1">
        <v>293</v>
      </c>
      <c r="P1391" s="1">
        <v>9</v>
      </c>
      <c r="V1391" s="1">
        <v>6</v>
      </c>
      <c r="W1391" s="1">
        <v>4</v>
      </c>
      <c r="X1391" s="1">
        <v>2</v>
      </c>
      <c r="Y1391" s="1">
        <v>9</v>
      </c>
      <c r="Z1391" s="1">
        <v>5</v>
      </c>
      <c r="AG1391" t="str">
        <f t="shared" si="387"/>
        <v>Concord</v>
      </c>
      <c r="AH1391" t="s">
        <v>728</v>
      </c>
      <c r="AI1391">
        <v>1</v>
      </c>
      <c r="AK1391" s="99">
        <v>50</v>
      </c>
      <c r="AL1391" s="97">
        <v>9</v>
      </c>
      <c r="AM1391" s="97">
        <v>35</v>
      </c>
      <c r="AN1391" s="96">
        <v>15250</v>
      </c>
      <c r="AO1391" s="96">
        <f t="shared" si="394"/>
        <v>50009</v>
      </c>
      <c r="AP1391" s="9" t="s">
        <v>1274</v>
      </c>
      <c r="AQ1391">
        <f t="shared" si="393"/>
        <v>5015250</v>
      </c>
    </row>
    <row r="1392" spans="1:43" hidden="1" outlineLevel="1" x14ac:dyDescent="0.2">
      <c r="A1392" t="s">
        <v>2470</v>
      </c>
      <c r="B1392" s="9" t="s">
        <v>308</v>
      </c>
      <c r="C1392" s="1">
        <f t="shared" si="386"/>
        <v>605</v>
      </c>
      <c r="D1392" s="7">
        <f t="shared" si="388"/>
        <v>2</v>
      </c>
      <c r="E1392" s="7">
        <f t="shared" si="389"/>
        <v>1</v>
      </c>
      <c r="F1392" s="7">
        <f t="shared" si="390"/>
        <v>5</v>
      </c>
      <c r="G1392" s="1">
        <f t="shared" si="391"/>
        <v>170</v>
      </c>
      <c r="H1392" s="2">
        <f t="shared" si="392"/>
        <v>0.28099173553719009</v>
      </c>
      <c r="I1392" s="8"/>
      <c r="J1392" s="2">
        <f t="shared" si="395"/>
        <v>0.32892561983471075</v>
      </c>
      <c r="K1392" s="2">
        <f t="shared" si="396"/>
        <v>0.60991735537190084</v>
      </c>
      <c r="L1392" s="2">
        <f t="shared" si="397"/>
        <v>8.2644628099173556E-3</v>
      </c>
      <c r="M1392" s="2">
        <f t="shared" si="398"/>
        <v>5.2892561983471004E-2</v>
      </c>
      <c r="N1392" s="1">
        <v>199</v>
      </c>
      <c r="O1392" s="1">
        <v>369</v>
      </c>
      <c r="P1392" s="1">
        <v>5</v>
      </c>
      <c r="V1392" s="1">
        <v>5</v>
      </c>
      <c r="W1392" s="1">
        <v>2</v>
      </c>
      <c r="X1392" s="1">
        <v>10</v>
      </c>
      <c r="Y1392" s="1">
        <v>12</v>
      </c>
      <c r="Z1392" s="1">
        <v>3</v>
      </c>
      <c r="AG1392" t="str">
        <f t="shared" si="387"/>
        <v>Corinth</v>
      </c>
      <c r="AH1392" t="s">
        <v>1082</v>
      </c>
      <c r="AI1392">
        <v>1</v>
      </c>
      <c r="AK1392" s="99">
        <v>50</v>
      </c>
      <c r="AL1392" s="97">
        <v>17</v>
      </c>
      <c r="AM1392" s="97">
        <v>25</v>
      </c>
      <c r="AN1392" s="96">
        <v>15700</v>
      </c>
      <c r="AO1392" s="96">
        <f t="shared" si="394"/>
        <v>50017</v>
      </c>
      <c r="AP1392" s="9" t="s">
        <v>1274</v>
      </c>
      <c r="AQ1392">
        <f t="shared" si="393"/>
        <v>5015700</v>
      </c>
    </row>
    <row r="1393" spans="1:43" hidden="1" outlineLevel="1" x14ac:dyDescent="0.2">
      <c r="A1393" t="s">
        <v>1860</v>
      </c>
      <c r="B1393" s="9" t="s">
        <v>308</v>
      </c>
      <c r="C1393" s="1">
        <f t="shared" si="386"/>
        <v>700</v>
      </c>
      <c r="D1393" s="7">
        <f t="shared" si="388"/>
        <v>2</v>
      </c>
      <c r="E1393" s="7">
        <f t="shared" si="389"/>
        <v>1</v>
      </c>
      <c r="F1393" s="7">
        <f t="shared" si="390"/>
        <v>0</v>
      </c>
      <c r="G1393" s="1">
        <f t="shared" si="391"/>
        <v>10</v>
      </c>
      <c r="H1393" s="2">
        <f t="shared" si="392"/>
        <v>1.4285714285714285E-2</v>
      </c>
      <c r="I1393" s="8"/>
      <c r="J1393" s="2">
        <f t="shared" si="395"/>
        <v>0.48</v>
      </c>
      <c r="K1393" s="2">
        <f t="shared" si="396"/>
        <v>0.49428571428571427</v>
      </c>
      <c r="L1393" s="2">
        <f t="shared" si="397"/>
        <v>0</v>
      </c>
      <c r="M1393" s="2">
        <f t="shared" si="398"/>
        <v>2.5714285714285745E-2</v>
      </c>
      <c r="N1393" s="1">
        <v>336</v>
      </c>
      <c r="O1393" s="1">
        <v>346</v>
      </c>
      <c r="P1393" s="1">
        <v>0</v>
      </c>
      <c r="V1393" s="1">
        <v>4</v>
      </c>
      <c r="W1393" s="1">
        <v>1</v>
      </c>
      <c r="X1393" s="1">
        <v>6</v>
      </c>
      <c r="Y1393" s="1">
        <v>4</v>
      </c>
      <c r="Z1393" s="1">
        <v>3</v>
      </c>
      <c r="AG1393" t="str">
        <f t="shared" si="387"/>
        <v>Cornwall</v>
      </c>
      <c r="AH1393" t="s">
        <v>309</v>
      </c>
      <c r="AI1393">
        <v>1</v>
      </c>
      <c r="AK1393" s="99">
        <v>50</v>
      </c>
      <c r="AL1393" s="97">
        <v>1</v>
      </c>
      <c r="AM1393" s="97">
        <v>20</v>
      </c>
      <c r="AN1393" s="96">
        <v>16000</v>
      </c>
      <c r="AO1393" s="96">
        <f t="shared" si="394"/>
        <v>50001</v>
      </c>
      <c r="AP1393" s="9" t="s">
        <v>1274</v>
      </c>
      <c r="AQ1393">
        <f t="shared" si="393"/>
        <v>5016000</v>
      </c>
    </row>
    <row r="1394" spans="1:43" hidden="1" outlineLevel="1" x14ac:dyDescent="0.2">
      <c r="A1394" t="s">
        <v>1771</v>
      </c>
      <c r="B1394" s="9" t="s">
        <v>308</v>
      </c>
      <c r="C1394" s="1">
        <f t="shared" si="386"/>
        <v>396</v>
      </c>
      <c r="D1394" s="7">
        <f t="shared" si="388"/>
        <v>2</v>
      </c>
      <c r="E1394" s="7">
        <f t="shared" si="389"/>
        <v>1</v>
      </c>
      <c r="F1394" s="7">
        <f t="shared" si="390"/>
        <v>6</v>
      </c>
      <c r="G1394" s="1">
        <f t="shared" si="391"/>
        <v>161</v>
      </c>
      <c r="H1394" s="2">
        <f t="shared" si="392"/>
        <v>0.40656565656565657</v>
      </c>
      <c r="I1394" s="8"/>
      <c r="J1394" s="2">
        <f t="shared" si="395"/>
        <v>0.27272727272727271</v>
      </c>
      <c r="K1394" s="2">
        <f t="shared" si="396"/>
        <v>0.67929292929292928</v>
      </c>
      <c r="L1394" s="2">
        <f t="shared" si="397"/>
        <v>7.575757575757576E-3</v>
      </c>
      <c r="M1394" s="2">
        <f t="shared" si="398"/>
        <v>4.0404040404040435E-2</v>
      </c>
      <c r="N1394" s="1">
        <v>108</v>
      </c>
      <c r="O1394" s="1">
        <v>269</v>
      </c>
      <c r="P1394" s="1">
        <v>3</v>
      </c>
      <c r="V1394" s="1">
        <v>4</v>
      </c>
      <c r="W1394" s="1">
        <v>2</v>
      </c>
      <c r="X1394" s="1">
        <v>4</v>
      </c>
      <c r="Y1394" s="1">
        <v>5</v>
      </c>
      <c r="Z1394" s="1">
        <v>1</v>
      </c>
      <c r="AG1394" t="str">
        <f t="shared" si="387"/>
        <v>Coventry</v>
      </c>
      <c r="AH1394" t="s">
        <v>430</v>
      </c>
      <c r="AI1394">
        <v>1</v>
      </c>
      <c r="AK1394" s="99">
        <v>50</v>
      </c>
      <c r="AL1394" s="97">
        <v>19</v>
      </c>
      <c r="AM1394" s="97">
        <v>25</v>
      </c>
      <c r="AN1394" s="96">
        <v>16150</v>
      </c>
      <c r="AO1394" s="96">
        <f t="shared" si="394"/>
        <v>50019</v>
      </c>
      <c r="AP1394" s="9" t="s">
        <v>1274</v>
      </c>
      <c r="AQ1394">
        <f t="shared" si="393"/>
        <v>5016150</v>
      </c>
    </row>
    <row r="1395" spans="1:43" hidden="1" outlineLevel="1" x14ac:dyDescent="0.2">
      <c r="A1395" t="s">
        <v>1748</v>
      </c>
      <c r="B1395" s="9" t="s">
        <v>308</v>
      </c>
      <c r="C1395" s="1">
        <f t="shared" si="386"/>
        <v>570</v>
      </c>
      <c r="D1395" s="7">
        <f t="shared" si="388"/>
        <v>1</v>
      </c>
      <c r="E1395" s="7">
        <f t="shared" si="389"/>
        <v>2</v>
      </c>
      <c r="F1395" s="7">
        <f t="shared" si="390"/>
        <v>5</v>
      </c>
      <c r="G1395" s="1">
        <f t="shared" si="391"/>
        <v>46</v>
      </c>
      <c r="H1395" s="2">
        <f t="shared" si="392"/>
        <v>8.0701754385964913E-2</v>
      </c>
      <c r="I1395" s="8"/>
      <c r="J1395" s="2">
        <f t="shared" si="395"/>
        <v>0.52105263157894732</v>
      </c>
      <c r="K1395" s="2">
        <f t="shared" si="396"/>
        <v>0.44035087719298244</v>
      </c>
      <c r="L1395" s="2">
        <f t="shared" si="397"/>
        <v>7.0175438596491229E-3</v>
      </c>
      <c r="M1395" s="2">
        <f t="shared" si="398"/>
        <v>3.1578947368421116E-2</v>
      </c>
      <c r="N1395" s="1">
        <v>297</v>
      </c>
      <c r="O1395" s="1">
        <v>251</v>
      </c>
      <c r="P1395" s="1">
        <v>4</v>
      </c>
      <c r="V1395" s="1">
        <v>2</v>
      </c>
      <c r="W1395" s="1">
        <v>2</v>
      </c>
      <c r="X1395" s="1">
        <v>8</v>
      </c>
      <c r="Y1395" s="1">
        <v>5</v>
      </c>
      <c r="Z1395" s="1">
        <v>1</v>
      </c>
      <c r="AG1395" t="str">
        <f t="shared" si="387"/>
        <v>Craftsbury</v>
      </c>
      <c r="AH1395" t="s">
        <v>430</v>
      </c>
      <c r="AI1395">
        <v>1</v>
      </c>
      <c r="AK1395" s="99">
        <v>50</v>
      </c>
      <c r="AL1395" s="97">
        <v>19</v>
      </c>
      <c r="AM1395" s="97">
        <v>30</v>
      </c>
      <c r="AN1395" s="96">
        <v>16300</v>
      </c>
      <c r="AO1395" s="96">
        <f t="shared" si="394"/>
        <v>50019</v>
      </c>
      <c r="AP1395" s="9" t="s">
        <v>1274</v>
      </c>
      <c r="AQ1395">
        <f t="shared" si="393"/>
        <v>5016300</v>
      </c>
    </row>
    <row r="1396" spans="1:43" hidden="1" outlineLevel="1" x14ac:dyDescent="0.2">
      <c r="A1396" t="s">
        <v>2029</v>
      </c>
      <c r="B1396" s="9" t="s">
        <v>308</v>
      </c>
      <c r="C1396" s="1">
        <f t="shared" si="386"/>
        <v>509</v>
      </c>
      <c r="D1396" s="7">
        <f t="shared" si="388"/>
        <v>2</v>
      </c>
      <c r="E1396" s="7">
        <f t="shared" si="389"/>
        <v>1</v>
      </c>
      <c r="F1396" s="7">
        <f t="shared" si="390"/>
        <v>4</v>
      </c>
      <c r="G1396" s="1">
        <f t="shared" si="391"/>
        <v>166</v>
      </c>
      <c r="H1396" s="2">
        <f t="shared" si="392"/>
        <v>0.32612966601178783</v>
      </c>
      <c r="I1396" s="8"/>
      <c r="J1396" s="2">
        <f t="shared" si="395"/>
        <v>0.29273084479371314</v>
      </c>
      <c r="K1396" s="2">
        <f t="shared" si="396"/>
        <v>0.61886051080550097</v>
      </c>
      <c r="L1396" s="2">
        <f t="shared" si="397"/>
        <v>2.1611001964636542E-2</v>
      </c>
      <c r="M1396" s="2">
        <f t="shared" si="398"/>
        <v>6.6797642436149343E-2</v>
      </c>
      <c r="N1396" s="1">
        <v>149</v>
      </c>
      <c r="O1396" s="1">
        <v>315</v>
      </c>
      <c r="P1396" s="1">
        <v>11</v>
      </c>
      <c r="V1396" s="1">
        <v>1</v>
      </c>
      <c r="W1396" s="1">
        <v>4</v>
      </c>
      <c r="X1396" s="1">
        <v>4</v>
      </c>
      <c r="Y1396" s="1">
        <v>16</v>
      </c>
      <c r="Z1396" s="1">
        <v>9</v>
      </c>
      <c r="AG1396" t="str">
        <f t="shared" si="387"/>
        <v>Danby</v>
      </c>
      <c r="AH1396" t="s">
        <v>557</v>
      </c>
      <c r="AI1396">
        <v>1</v>
      </c>
      <c r="AK1396" s="99">
        <v>50</v>
      </c>
      <c r="AL1396" s="97">
        <v>21</v>
      </c>
      <c r="AM1396" s="97">
        <v>30</v>
      </c>
      <c r="AN1396" s="96">
        <v>16825</v>
      </c>
      <c r="AO1396" s="96">
        <f t="shared" si="394"/>
        <v>50021</v>
      </c>
      <c r="AP1396" s="9" t="s">
        <v>1274</v>
      </c>
      <c r="AQ1396">
        <f t="shared" si="393"/>
        <v>5016825</v>
      </c>
    </row>
    <row r="1397" spans="1:43" hidden="1" outlineLevel="1" x14ac:dyDescent="0.2">
      <c r="A1397" t="s">
        <v>1920</v>
      </c>
      <c r="B1397" s="9" t="s">
        <v>308</v>
      </c>
      <c r="C1397" s="1">
        <f t="shared" si="386"/>
        <v>1137</v>
      </c>
      <c r="D1397" s="7">
        <f t="shared" si="388"/>
        <v>2</v>
      </c>
      <c r="E1397" s="7">
        <f t="shared" si="389"/>
        <v>1</v>
      </c>
      <c r="F1397" s="7">
        <f t="shared" si="390"/>
        <v>7</v>
      </c>
      <c r="G1397" s="1">
        <f t="shared" si="391"/>
        <v>401</v>
      </c>
      <c r="H1397" s="2">
        <f t="shared" si="392"/>
        <v>0.35268249780123129</v>
      </c>
      <c r="I1397" s="8"/>
      <c r="J1397" s="2">
        <f t="shared" si="395"/>
        <v>0.30870712401055411</v>
      </c>
      <c r="K1397" s="2">
        <f t="shared" si="396"/>
        <v>0.6613896218117854</v>
      </c>
      <c r="L1397" s="2">
        <f t="shared" si="397"/>
        <v>3.5180299032541778E-3</v>
      </c>
      <c r="M1397" s="2">
        <f t="shared" si="398"/>
        <v>2.6385224274406309E-2</v>
      </c>
      <c r="N1397" s="1">
        <v>351</v>
      </c>
      <c r="O1397" s="1">
        <v>752</v>
      </c>
      <c r="P1397" s="1">
        <v>4</v>
      </c>
      <c r="V1397" s="1">
        <v>5</v>
      </c>
      <c r="W1397" s="1">
        <v>1</v>
      </c>
      <c r="X1397" s="1">
        <v>7</v>
      </c>
      <c r="Y1397" s="1">
        <v>10</v>
      </c>
      <c r="Z1397" s="1">
        <v>7</v>
      </c>
      <c r="AG1397" t="str">
        <f t="shared" si="387"/>
        <v>Danville</v>
      </c>
      <c r="AH1397" t="s">
        <v>381</v>
      </c>
      <c r="AI1397">
        <v>1</v>
      </c>
      <c r="AK1397" s="99">
        <v>50</v>
      </c>
      <c r="AL1397" s="97">
        <v>5</v>
      </c>
      <c r="AM1397" s="97">
        <v>15</v>
      </c>
      <c r="AN1397" s="96">
        <v>17125</v>
      </c>
      <c r="AO1397" s="96">
        <f t="shared" si="394"/>
        <v>50005</v>
      </c>
      <c r="AP1397" s="9" t="s">
        <v>1274</v>
      </c>
      <c r="AQ1397">
        <f t="shared" si="393"/>
        <v>5017125</v>
      </c>
    </row>
    <row r="1398" spans="1:43" hidden="1" outlineLevel="1" x14ac:dyDescent="0.2">
      <c r="A1398" t="s">
        <v>2448</v>
      </c>
      <c r="B1398" s="9" t="s">
        <v>308</v>
      </c>
      <c r="C1398" s="1">
        <f t="shared" si="386"/>
        <v>1800</v>
      </c>
      <c r="D1398" s="7">
        <f t="shared" si="388"/>
        <v>2</v>
      </c>
      <c r="E1398" s="7">
        <f t="shared" si="389"/>
        <v>1</v>
      </c>
      <c r="F1398" s="7">
        <f t="shared" si="390"/>
        <v>4</v>
      </c>
      <c r="G1398" s="1">
        <f t="shared" si="391"/>
        <v>768</v>
      </c>
      <c r="H1398" s="2">
        <f t="shared" si="392"/>
        <v>0.42666666666666669</v>
      </c>
      <c r="I1398" s="8"/>
      <c r="J1398" s="2">
        <f t="shared" si="395"/>
        <v>0.26833333333333331</v>
      </c>
      <c r="K1398" s="2">
        <f t="shared" si="396"/>
        <v>0.69499999999999995</v>
      </c>
      <c r="L1398" s="2">
        <f t="shared" si="397"/>
        <v>7.7777777777777776E-3</v>
      </c>
      <c r="M1398" s="2">
        <f t="shared" si="398"/>
        <v>2.8888888888888957E-2</v>
      </c>
      <c r="N1398" s="1">
        <v>483</v>
      </c>
      <c r="O1398" s="1">
        <v>1251</v>
      </c>
      <c r="P1398" s="1">
        <v>14</v>
      </c>
      <c r="V1398" s="1">
        <v>9</v>
      </c>
      <c r="W1398" s="1">
        <v>11</v>
      </c>
      <c r="X1398" s="1">
        <v>8</v>
      </c>
      <c r="Y1398" s="1">
        <v>15</v>
      </c>
      <c r="Z1398" s="1">
        <v>9</v>
      </c>
      <c r="AG1398" t="str">
        <f t="shared" si="387"/>
        <v>Derby</v>
      </c>
      <c r="AH1398" t="s">
        <v>430</v>
      </c>
      <c r="AI1398">
        <v>1</v>
      </c>
      <c r="AK1398" s="99">
        <v>50</v>
      </c>
      <c r="AL1398" s="97">
        <v>19</v>
      </c>
      <c r="AM1398" s="97">
        <v>35</v>
      </c>
      <c r="AN1398" s="96">
        <v>17350</v>
      </c>
      <c r="AO1398" s="96">
        <f t="shared" si="394"/>
        <v>50019</v>
      </c>
      <c r="AP1398" s="9" t="s">
        <v>1274</v>
      </c>
      <c r="AQ1398">
        <f t="shared" si="393"/>
        <v>5017350</v>
      </c>
    </row>
    <row r="1399" spans="1:43" hidden="1" outlineLevel="1" x14ac:dyDescent="0.2">
      <c r="A1399" t="s">
        <v>2064</v>
      </c>
      <c r="B1399" s="9" t="s">
        <v>308</v>
      </c>
      <c r="C1399" s="1">
        <f t="shared" si="386"/>
        <v>1048</v>
      </c>
      <c r="D1399" s="7">
        <f t="shared" si="388"/>
        <v>2</v>
      </c>
      <c r="E1399" s="7">
        <f t="shared" si="389"/>
        <v>1</v>
      </c>
      <c r="F1399" s="7">
        <f t="shared" si="390"/>
        <v>5</v>
      </c>
      <c r="G1399" s="1">
        <f t="shared" si="391"/>
        <v>218</v>
      </c>
      <c r="H1399" s="2">
        <f t="shared" si="392"/>
        <v>0.20801526717557253</v>
      </c>
      <c r="I1399" s="8"/>
      <c r="J1399" s="2">
        <f t="shared" si="395"/>
        <v>0.37404580152671757</v>
      </c>
      <c r="K1399" s="2">
        <f t="shared" si="396"/>
        <v>0.58206106870229013</v>
      </c>
      <c r="L1399" s="2">
        <f t="shared" si="397"/>
        <v>8.5877862595419852E-3</v>
      </c>
      <c r="M1399" s="2">
        <f t="shared" si="398"/>
        <v>3.530534351145026E-2</v>
      </c>
      <c r="N1399" s="1">
        <v>392</v>
      </c>
      <c r="O1399" s="1">
        <v>610</v>
      </c>
      <c r="P1399" s="1">
        <v>9</v>
      </c>
      <c r="V1399" s="1">
        <v>5</v>
      </c>
      <c r="W1399" s="1">
        <v>0</v>
      </c>
      <c r="X1399" s="1">
        <v>9</v>
      </c>
      <c r="Y1399" s="1">
        <v>12</v>
      </c>
      <c r="Z1399" s="1">
        <v>11</v>
      </c>
      <c r="AG1399" t="str">
        <f t="shared" si="387"/>
        <v>Dorset</v>
      </c>
      <c r="AH1399" t="s">
        <v>310</v>
      </c>
      <c r="AI1399">
        <v>1</v>
      </c>
      <c r="AK1399" s="99">
        <v>50</v>
      </c>
      <c r="AL1399" s="97">
        <v>3</v>
      </c>
      <c r="AM1399" s="97">
        <v>15</v>
      </c>
      <c r="AN1399" s="96">
        <v>17725</v>
      </c>
      <c r="AO1399" s="96">
        <f t="shared" si="394"/>
        <v>50003</v>
      </c>
      <c r="AP1399" s="9" t="s">
        <v>1274</v>
      </c>
      <c r="AQ1399">
        <f t="shared" si="393"/>
        <v>5017725</v>
      </c>
    </row>
    <row r="1400" spans="1:43" hidden="1" outlineLevel="1" x14ac:dyDescent="0.2">
      <c r="A1400" t="s">
        <v>2313</v>
      </c>
      <c r="B1400" s="9" t="s">
        <v>308</v>
      </c>
      <c r="C1400" s="1">
        <f t="shared" si="386"/>
        <v>662</v>
      </c>
      <c r="D1400" s="7">
        <f t="shared" si="388"/>
        <v>2</v>
      </c>
      <c r="E1400" s="7">
        <f t="shared" si="389"/>
        <v>1</v>
      </c>
      <c r="F1400" s="7">
        <f t="shared" si="390"/>
        <v>4</v>
      </c>
      <c r="G1400" s="1">
        <f t="shared" si="391"/>
        <v>105</v>
      </c>
      <c r="H1400" s="2">
        <f t="shared" si="392"/>
        <v>0.15861027190332327</v>
      </c>
      <c r="I1400" s="8"/>
      <c r="J1400" s="2">
        <f t="shared" si="395"/>
        <v>0.38972809667673713</v>
      </c>
      <c r="K1400" s="2">
        <f t="shared" si="396"/>
        <v>0.54833836858006046</v>
      </c>
      <c r="L1400" s="2">
        <f t="shared" si="397"/>
        <v>1.3595166163141994E-2</v>
      </c>
      <c r="M1400" s="2">
        <f t="shared" si="398"/>
        <v>4.8338368580060409E-2</v>
      </c>
      <c r="N1400" s="1">
        <v>258</v>
      </c>
      <c r="O1400" s="1">
        <v>363</v>
      </c>
      <c r="P1400" s="1">
        <v>9</v>
      </c>
      <c r="V1400" s="1">
        <v>8</v>
      </c>
      <c r="W1400" s="1">
        <v>2</v>
      </c>
      <c r="X1400" s="1">
        <v>3</v>
      </c>
      <c r="Y1400" s="1">
        <v>14</v>
      </c>
      <c r="Z1400" s="1">
        <v>5</v>
      </c>
      <c r="AG1400" t="str">
        <f t="shared" si="387"/>
        <v>Dover</v>
      </c>
      <c r="AH1400" t="s">
        <v>2145</v>
      </c>
      <c r="AI1400">
        <v>1</v>
      </c>
      <c r="AK1400" s="99">
        <v>50</v>
      </c>
      <c r="AL1400" s="97">
        <v>25</v>
      </c>
      <c r="AM1400" s="97">
        <v>20</v>
      </c>
      <c r="AN1400" s="96">
        <v>17875</v>
      </c>
      <c r="AO1400" s="96">
        <f t="shared" si="394"/>
        <v>50025</v>
      </c>
      <c r="AP1400" s="9" t="s">
        <v>1274</v>
      </c>
      <c r="AQ1400">
        <f t="shared" si="393"/>
        <v>5017875</v>
      </c>
    </row>
    <row r="1401" spans="1:43" hidden="1" outlineLevel="1" x14ac:dyDescent="0.2">
      <c r="A1401" t="s">
        <v>2314</v>
      </c>
      <c r="B1401" s="9" t="s">
        <v>308</v>
      </c>
      <c r="C1401" s="1">
        <f t="shared" si="386"/>
        <v>1026</v>
      </c>
      <c r="D1401" s="7">
        <f t="shared" si="388"/>
        <v>1</v>
      </c>
      <c r="E1401" s="7">
        <f t="shared" si="389"/>
        <v>2</v>
      </c>
      <c r="F1401" s="7">
        <f t="shared" si="390"/>
        <v>5</v>
      </c>
      <c r="G1401" s="1">
        <f t="shared" si="391"/>
        <v>299</v>
      </c>
      <c r="H1401" s="2">
        <f t="shared" si="392"/>
        <v>0.29142300194931775</v>
      </c>
      <c r="I1401" s="8"/>
      <c r="J1401" s="2">
        <f t="shared" si="395"/>
        <v>0.61988304093567248</v>
      </c>
      <c r="K1401" s="2">
        <f t="shared" si="396"/>
        <v>0.32846003898635479</v>
      </c>
      <c r="L1401" s="2">
        <f t="shared" si="397"/>
        <v>8.771929824561403E-3</v>
      </c>
      <c r="M1401" s="2">
        <f t="shared" si="398"/>
        <v>4.2884990253411331E-2</v>
      </c>
      <c r="N1401" s="1">
        <v>636</v>
      </c>
      <c r="O1401" s="1">
        <v>337</v>
      </c>
      <c r="P1401" s="1">
        <v>9</v>
      </c>
      <c r="V1401" s="1">
        <v>18</v>
      </c>
      <c r="W1401" s="1">
        <v>3</v>
      </c>
      <c r="X1401" s="1">
        <v>6</v>
      </c>
      <c r="Y1401" s="1">
        <v>14</v>
      </c>
      <c r="Z1401" s="1">
        <v>3</v>
      </c>
      <c r="AG1401" t="str">
        <f t="shared" si="387"/>
        <v>Dummerston</v>
      </c>
      <c r="AH1401" t="s">
        <v>2145</v>
      </c>
      <c r="AI1401">
        <v>1</v>
      </c>
      <c r="AK1401" s="99">
        <v>50</v>
      </c>
      <c r="AL1401" s="97">
        <v>25</v>
      </c>
      <c r="AM1401" s="97">
        <v>25</v>
      </c>
      <c r="AN1401" s="96">
        <v>18325</v>
      </c>
      <c r="AO1401" s="96">
        <f t="shared" si="394"/>
        <v>50025</v>
      </c>
      <c r="AP1401" s="9" t="s">
        <v>1274</v>
      </c>
      <c r="AQ1401">
        <f t="shared" si="393"/>
        <v>5018325</v>
      </c>
    </row>
    <row r="1402" spans="1:43" hidden="1" outlineLevel="1" x14ac:dyDescent="0.2">
      <c r="A1402" t="s">
        <v>2315</v>
      </c>
      <c r="B1402" s="9" t="s">
        <v>308</v>
      </c>
      <c r="C1402" s="1">
        <f t="shared" si="386"/>
        <v>676</v>
      </c>
      <c r="D1402" s="7">
        <f t="shared" si="388"/>
        <v>2</v>
      </c>
      <c r="E1402" s="7">
        <f t="shared" si="389"/>
        <v>1</v>
      </c>
      <c r="F1402" s="7">
        <f t="shared" si="390"/>
        <v>5</v>
      </c>
      <c r="G1402" s="1">
        <f t="shared" si="391"/>
        <v>156</v>
      </c>
      <c r="H1402" s="2">
        <f t="shared" si="392"/>
        <v>0.23076923076923078</v>
      </c>
      <c r="I1402" s="8"/>
      <c r="J1402" s="2">
        <f t="shared" si="395"/>
        <v>0.36982248520710059</v>
      </c>
      <c r="K1402" s="2">
        <f t="shared" si="396"/>
        <v>0.60059171597633132</v>
      </c>
      <c r="L1402" s="2">
        <f t="shared" si="397"/>
        <v>4.4378698224852072E-3</v>
      </c>
      <c r="M1402" s="2">
        <f t="shared" si="398"/>
        <v>2.5147928994082878E-2</v>
      </c>
      <c r="N1402" s="1">
        <v>250</v>
      </c>
      <c r="O1402" s="1">
        <v>406</v>
      </c>
      <c r="P1402" s="1">
        <v>3</v>
      </c>
      <c r="V1402" s="1">
        <v>3</v>
      </c>
      <c r="W1402" s="1">
        <v>2</v>
      </c>
      <c r="X1402" s="1">
        <v>3</v>
      </c>
      <c r="Y1402" s="1">
        <v>5</v>
      </c>
      <c r="Z1402" s="1">
        <v>4</v>
      </c>
      <c r="AG1402" t="str">
        <f t="shared" si="387"/>
        <v>Duxbury</v>
      </c>
      <c r="AH1402" t="s">
        <v>257</v>
      </c>
      <c r="AI1402">
        <v>1</v>
      </c>
      <c r="AK1402" s="99">
        <v>50</v>
      </c>
      <c r="AL1402" s="97">
        <v>23</v>
      </c>
      <c r="AM1402" s="97">
        <v>30</v>
      </c>
      <c r="AN1402" s="96">
        <v>18550</v>
      </c>
      <c r="AO1402" s="96">
        <f t="shared" si="394"/>
        <v>50023</v>
      </c>
      <c r="AP1402" s="9" t="s">
        <v>1274</v>
      </c>
      <c r="AQ1402">
        <f t="shared" si="393"/>
        <v>5018550</v>
      </c>
    </row>
    <row r="1403" spans="1:43" hidden="1" outlineLevel="1" x14ac:dyDescent="0.2">
      <c r="A1403" t="s">
        <v>1672</v>
      </c>
      <c r="B1403" s="9" t="s">
        <v>308</v>
      </c>
      <c r="C1403" s="1">
        <f t="shared" ref="C1403:C1466" si="399">SUM(N1403:AE1403)</f>
        <v>111</v>
      </c>
      <c r="D1403" s="7">
        <f t="shared" si="388"/>
        <v>2</v>
      </c>
      <c r="E1403" s="7">
        <f t="shared" si="389"/>
        <v>1</v>
      </c>
      <c r="F1403" s="7">
        <f t="shared" si="390"/>
        <v>3</v>
      </c>
      <c r="G1403" s="1">
        <f t="shared" si="391"/>
        <v>50</v>
      </c>
      <c r="H1403" s="2">
        <f t="shared" si="392"/>
        <v>0.45045045045045046</v>
      </c>
      <c r="I1403" s="8"/>
      <c r="J1403" s="2">
        <f t="shared" si="395"/>
        <v>0.23423423423423423</v>
      </c>
      <c r="K1403" s="2">
        <f t="shared" si="396"/>
        <v>0.68468468468468469</v>
      </c>
      <c r="L1403" s="2">
        <f t="shared" si="397"/>
        <v>1.8018018018018018E-2</v>
      </c>
      <c r="M1403" s="2">
        <f t="shared" si="398"/>
        <v>6.3063063063063016E-2</v>
      </c>
      <c r="N1403" s="1">
        <v>26</v>
      </c>
      <c r="O1403" s="1">
        <v>76</v>
      </c>
      <c r="P1403" s="1">
        <v>2</v>
      </c>
      <c r="V1403" s="1">
        <v>1</v>
      </c>
      <c r="W1403" s="1">
        <v>0</v>
      </c>
      <c r="X1403" s="1">
        <v>2</v>
      </c>
      <c r="Y1403" s="1">
        <v>2</v>
      </c>
      <c r="Z1403" s="1">
        <v>2</v>
      </c>
      <c r="AG1403" t="str">
        <f t="shared" si="387"/>
        <v>East Haven</v>
      </c>
      <c r="AH1403" t="s">
        <v>728</v>
      </c>
      <c r="AI1403">
        <v>1</v>
      </c>
      <c r="AK1403" s="99">
        <v>50</v>
      </c>
      <c r="AL1403" s="97">
        <v>9</v>
      </c>
      <c r="AM1403" s="97">
        <v>40</v>
      </c>
      <c r="AN1403" s="96">
        <v>21250</v>
      </c>
      <c r="AO1403" s="96">
        <f t="shared" si="394"/>
        <v>50009</v>
      </c>
      <c r="AP1403" s="9" t="s">
        <v>1274</v>
      </c>
      <c r="AQ1403">
        <f t="shared" si="393"/>
        <v>5021250</v>
      </c>
    </row>
    <row r="1404" spans="1:43" hidden="1" outlineLevel="1" x14ac:dyDescent="0.2">
      <c r="A1404" t="s">
        <v>2449</v>
      </c>
      <c r="B1404" s="9" t="s">
        <v>308</v>
      </c>
      <c r="C1404" s="1">
        <f t="shared" si="399"/>
        <v>1364</v>
      </c>
      <c r="D1404" s="7">
        <f t="shared" si="388"/>
        <v>2</v>
      </c>
      <c r="E1404" s="7">
        <f t="shared" si="389"/>
        <v>1</v>
      </c>
      <c r="F1404" s="7">
        <f t="shared" si="390"/>
        <v>4</v>
      </c>
      <c r="G1404" s="1">
        <f t="shared" si="391"/>
        <v>99</v>
      </c>
      <c r="H1404" s="2">
        <f t="shared" si="392"/>
        <v>7.2580645161290328E-2</v>
      </c>
      <c r="I1404" s="8"/>
      <c r="J1404" s="2">
        <f t="shared" si="395"/>
        <v>0.45234604105571846</v>
      </c>
      <c r="K1404" s="2">
        <f t="shared" si="396"/>
        <v>0.52492668621700878</v>
      </c>
      <c r="L1404" s="2">
        <f t="shared" si="397"/>
        <v>4.3988269794721412E-3</v>
      </c>
      <c r="M1404" s="2">
        <f t="shared" si="398"/>
        <v>1.8328445747800567E-2</v>
      </c>
      <c r="N1404" s="1">
        <v>617</v>
      </c>
      <c r="O1404" s="1">
        <v>716</v>
      </c>
      <c r="P1404" s="1">
        <v>6</v>
      </c>
      <c r="V1404" s="1">
        <v>4</v>
      </c>
      <c r="W1404" s="1">
        <v>4</v>
      </c>
      <c r="X1404" s="1">
        <v>9</v>
      </c>
      <c r="Y1404" s="1">
        <v>6</v>
      </c>
      <c r="Z1404" s="1">
        <v>2</v>
      </c>
      <c r="AG1404" t="str">
        <f t="shared" ref="AG1404:AG1467" si="400">A1404</f>
        <v>East Montpelier</v>
      </c>
      <c r="AH1404" t="s">
        <v>257</v>
      </c>
      <c r="AI1404">
        <v>1</v>
      </c>
      <c r="AK1404" s="99">
        <v>50</v>
      </c>
      <c r="AL1404" s="97">
        <v>23</v>
      </c>
      <c r="AM1404" s="97">
        <v>35</v>
      </c>
      <c r="AN1404" s="96">
        <v>21925</v>
      </c>
      <c r="AO1404" s="96">
        <f t="shared" si="394"/>
        <v>50023</v>
      </c>
      <c r="AP1404" s="9" t="s">
        <v>1274</v>
      </c>
      <c r="AQ1404">
        <f t="shared" si="393"/>
        <v>5021925</v>
      </c>
    </row>
    <row r="1405" spans="1:43" hidden="1" outlineLevel="1" x14ac:dyDescent="0.2">
      <c r="A1405" t="s">
        <v>1814</v>
      </c>
      <c r="B1405" s="9" t="s">
        <v>308</v>
      </c>
      <c r="C1405" s="1">
        <f t="shared" si="399"/>
        <v>404</v>
      </c>
      <c r="D1405" s="7">
        <f t="shared" si="388"/>
        <v>2</v>
      </c>
      <c r="E1405" s="7">
        <f t="shared" si="389"/>
        <v>1</v>
      </c>
      <c r="F1405" s="7">
        <f t="shared" si="390"/>
        <v>5</v>
      </c>
      <c r="G1405" s="1">
        <f t="shared" si="391"/>
        <v>166</v>
      </c>
      <c r="H1405" s="2">
        <f t="shared" si="392"/>
        <v>0.41089108910891087</v>
      </c>
      <c r="I1405" s="8"/>
      <c r="J1405" s="2">
        <f t="shared" si="395"/>
        <v>0.27970297029702973</v>
      </c>
      <c r="K1405" s="2">
        <f t="shared" si="396"/>
        <v>0.69059405940594054</v>
      </c>
      <c r="L1405" s="2">
        <f t="shared" si="397"/>
        <v>4.9504950495049506E-3</v>
      </c>
      <c r="M1405" s="2">
        <f t="shared" si="398"/>
        <v>2.4752475247524778E-2</v>
      </c>
      <c r="N1405" s="1">
        <v>113</v>
      </c>
      <c r="O1405" s="1">
        <v>279</v>
      </c>
      <c r="P1405" s="1">
        <v>2</v>
      </c>
      <c r="V1405" s="1">
        <v>4</v>
      </c>
      <c r="W1405" s="1">
        <v>4</v>
      </c>
      <c r="X1405" s="1">
        <v>1</v>
      </c>
      <c r="Y1405" s="1">
        <v>0</v>
      </c>
      <c r="Z1405" s="1">
        <v>1</v>
      </c>
      <c r="AG1405" t="str">
        <f t="shared" si="400"/>
        <v>Eden</v>
      </c>
      <c r="AH1405" t="s">
        <v>1711</v>
      </c>
      <c r="AI1405">
        <v>1</v>
      </c>
      <c r="AK1405" s="99">
        <v>50</v>
      </c>
      <c r="AL1405" s="97">
        <v>15</v>
      </c>
      <c r="AM1405" s="97">
        <v>15</v>
      </c>
      <c r="AN1405" s="96">
        <v>23500</v>
      </c>
      <c r="AO1405" s="96">
        <f t="shared" si="394"/>
        <v>50015</v>
      </c>
      <c r="AP1405" s="9" t="s">
        <v>1274</v>
      </c>
      <c r="AQ1405">
        <f t="shared" si="393"/>
        <v>5023500</v>
      </c>
    </row>
    <row r="1406" spans="1:43" hidden="1" outlineLevel="1" x14ac:dyDescent="0.2">
      <c r="A1406" t="s">
        <v>694</v>
      </c>
      <c r="B1406" s="9" t="s">
        <v>308</v>
      </c>
      <c r="C1406" s="1">
        <f t="shared" si="399"/>
        <v>507</v>
      </c>
      <c r="D1406" s="7">
        <f t="shared" si="388"/>
        <v>2</v>
      </c>
      <c r="E1406" s="7">
        <f t="shared" si="389"/>
        <v>1</v>
      </c>
      <c r="F1406" s="7">
        <f t="shared" si="390"/>
        <v>3</v>
      </c>
      <c r="G1406" s="1">
        <f t="shared" si="391"/>
        <v>34</v>
      </c>
      <c r="H1406" s="2">
        <f t="shared" si="392"/>
        <v>6.7061143984220903E-2</v>
      </c>
      <c r="I1406" s="8"/>
      <c r="J1406" s="2">
        <f t="shared" si="395"/>
        <v>0.45364891518737671</v>
      </c>
      <c r="K1406" s="2">
        <f t="shared" si="396"/>
        <v>0.52071005917159763</v>
      </c>
      <c r="L1406" s="2">
        <f t="shared" si="397"/>
        <v>7.889546351084813E-3</v>
      </c>
      <c r="M1406" s="2">
        <f t="shared" si="398"/>
        <v>1.775147928994085E-2</v>
      </c>
      <c r="N1406" s="1">
        <v>230</v>
      </c>
      <c r="O1406" s="1">
        <v>264</v>
      </c>
      <c r="P1406" s="1">
        <v>4</v>
      </c>
      <c r="V1406" s="1">
        <v>4</v>
      </c>
      <c r="W1406" s="1">
        <v>0</v>
      </c>
      <c r="X1406" s="1">
        <v>2</v>
      </c>
      <c r="Y1406" s="1">
        <v>1</v>
      </c>
      <c r="Z1406" s="1">
        <v>2</v>
      </c>
      <c r="AG1406" t="str">
        <f t="shared" si="400"/>
        <v>Elmore</v>
      </c>
      <c r="AH1406" t="s">
        <v>1711</v>
      </c>
      <c r="AI1406">
        <v>1</v>
      </c>
      <c r="AK1406" s="99">
        <v>50</v>
      </c>
      <c r="AL1406" s="97">
        <v>15</v>
      </c>
      <c r="AM1406" s="97">
        <v>20</v>
      </c>
      <c r="AN1406" s="96">
        <v>23725</v>
      </c>
      <c r="AO1406" s="96">
        <f t="shared" si="394"/>
        <v>50015</v>
      </c>
      <c r="AP1406" s="9" t="s">
        <v>1274</v>
      </c>
      <c r="AQ1406">
        <f t="shared" si="393"/>
        <v>5023725</v>
      </c>
    </row>
    <row r="1407" spans="1:43" hidden="1" outlineLevel="1" x14ac:dyDescent="0.2">
      <c r="A1407" s="9" t="s">
        <v>3233</v>
      </c>
      <c r="B1407" s="9" t="s">
        <v>308</v>
      </c>
      <c r="C1407" s="1">
        <f t="shared" si="399"/>
        <v>1071</v>
      </c>
      <c r="D1407" s="7">
        <f t="shared" ref="D1407:D1470" si="401">RANK(N1407,(N1407:AE1407))</f>
        <v>2</v>
      </c>
      <c r="E1407" s="7">
        <f t="shared" ref="E1407:E1470" si="402">RANK(O1407,(N1407:AE1407))</f>
        <v>1</v>
      </c>
      <c r="F1407" s="7">
        <f t="shared" ref="F1407:F1470" si="403">IF(P1407&gt;0,RANK(P1407,(N1407:AE1407)),0)</f>
        <v>4</v>
      </c>
      <c r="G1407" s="1">
        <f t="shared" ref="G1407:G1470" si="404">MAX(N1407:P1407)-LARGE(N1407:P1407,2)</f>
        <v>489</v>
      </c>
      <c r="H1407" s="2">
        <f t="shared" ref="H1407:H1470" si="405">G1407/C1407</f>
        <v>0.45658263305322128</v>
      </c>
      <c r="I1407" s="8"/>
      <c r="J1407" s="2">
        <f t="shared" si="395"/>
        <v>0.24463118580765639</v>
      </c>
      <c r="K1407" s="2">
        <f t="shared" si="396"/>
        <v>0.70121381886087764</v>
      </c>
      <c r="L1407" s="2">
        <f t="shared" si="397"/>
        <v>1.3071895424836602E-2</v>
      </c>
      <c r="M1407" s="2">
        <f t="shared" si="398"/>
        <v>4.1083099906629346E-2</v>
      </c>
      <c r="N1407" s="1">
        <v>262</v>
      </c>
      <c r="O1407" s="1">
        <v>751</v>
      </c>
      <c r="P1407" s="1">
        <v>14</v>
      </c>
      <c r="V1407" s="1">
        <v>11</v>
      </c>
      <c r="W1407" s="1">
        <v>4</v>
      </c>
      <c r="X1407" s="1">
        <v>4</v>
      </c>
      <c r="Y1407" s="1">
        <v>15</v>
      </c>
      <c r="Z1407" s="1">
        <v>10</v>
      </c>
      <c r="AG1407" t="str">
        <f t="shared" si="400"/>
        <v>Enosburgh</v>
      </c>
      <c r="AH1407" t="s">
        <v>1440</v>
      </c>
      <c r="AI1407">
        <v>1</v>
      </c>
      <c r="AK1407" s="99">
        <v>50</v>
      </c>
      <c r="AL1407" s="97">
        <v>11</v>
      </c>
      <c r="AM1407" s="97">
        <v>20</v>
      </c>
      <c r="AN1407" s="96">
        <v>23875</v>
      </c>
      <c r="AO1407" s="96">
        <f t="shared" si="394"/>
        <v>50011</v>
      </c>
      <c r="AP1407" s="9" t="s">
        <v>1274</v>
      </c>
      <c r="AQ1407">
        <f t="shared" si="393"/>
        <v>5023875</v>
      </c>
    </row>
    <row r="1408" spans="1:43" hidden="1" outlineLevel="1" x14ac:dyDescent="0.2">
      <c r="A1408" t="s">
        <v>728</v>
      </c>
      <c r="B1408" s="9" t="s">
        <v>308</v>
      </c>
      <c r="C1408" s="1">
        <f t="shared" si="399"/>
        <v>9840</v>
      </c>
      <c r="D1408" s="7">
        <f t="shared" si="401"/>
        <v>2</v>
      </c>
      <c r="E1408" s="7">
        <f t="shared" si="402"/>
        <v>1</v>
      </c>
      <c r="F1408" s="7">
        <f t="shared" si="403"/>
        <v>7</v>
      </c>
      <c r="G1408" s="1">
        <f t="shared" si="404"/>
        <v>2099</v>
      </c>
      <c r="H1408" s="2">
        <f t="shared" si="405"/>
        <v>0.21331300813008131</v>
      </c>
      <c r="I1408" s="8"/>
      <c r="J1408" s="2">
        <f t="shared" si="395"/>
        <v>0.37896341463414634</v>
      </c>
      <c r="K1408" s="2">
        <f t="shared" si="396"/>
        <v>0.59227642276422765</v>
      </c>
      <c r="L1408" s="2">
        <f t="shared" si="397"/>
        <v>3.5569105691056909E-3</v>
      </c>
      <c r="M1408" s="2">
        <f t="shared" si="398"/>
        <v>2.5203252032520371E-2</v>
      </c>
      <c r="N1408" s="1">
        <v>3729</v>
      </c>
      <c r="O1408" s="1">
        <v>5828</v>
      </c>
      <c r="P1408" s="1">
        <v>35</v>
      </c>
      <c r="V1408" s="1">
        <v>47</v>
      </c>
      <c r="W1408" s="1">
        <v>34</v>
      </c>
      <c r="X1408" s="1">
        <v>43</v>
      </c>
      <c r="Y1408" s="1">
        <v>82</v>
      </c>
      <c r="Z1408" s="1">
        <v>42</v>
      </c>
      <c r="AG1408" t="str">
        <f t="shared" si="400"/>
        <v>Essex</v>
      </c>
      <c r="AH1408" t="s">
        <v>1980</v>
      </c>
      <c r="AI1408">
        <v>1</v>
      </c>
      <c r="AK1408" s="99">
        <v>50</v>
      </c>
      <c r="AL1408" s="97">
        <v>7</v>
      </c>
      <c r="AM1408" s="97">
        <v>30</v>
      </c>
      <c r="AN1408" s="96">
        <v>24175</v>
      </c>
      <c r="AO1408" s="96">
        <f t="shared" si="394"/>
        <v>50007</v>
      </c>
      <c r="AP1408" s="9" t="s">
        <v>1274</v>
      </c>
      <c r="AQ1408">
        <f t="shared" si="393"/>
        <v>5024175</v>
      </c>
    </row>
    <row r="1409" spans="1:43" hidden="1" outlineLevel="1" x14ac:dyDescent="0.2">
      <c r="A1409" t="s">
        <v>1343</v>
      </c>
      <c r="B1409" s="9" t="s">
        <v>308</v>
      </c>
      <c r="C1409" s="1">
        <f t="shared" si="399"/>
        <v>963</v>
      </c>
      <c r="D1409" s="7">
        <f t="shared" si="401"/>
        <v>2</v>
      </c>
      <c r="E1409" s="7">
        <f t="shared" si="402"/>
        <v>1</v>
      </c>
      <c r="F1409" s="7">
        <f t="shared" si="403"/>
        <v>8</v>
      </c>
      <c r="G1409" s="1">
        <f t="shared" si="404"/>
        <v>367</v>
      </c>
      <c r="H1409" s="2">
        <f t="shared" si="405"/>
        <v>0.38110072689511942</v>
      </c>
      <c r="I1409" s="8"/>
      <c r="J1409" s="2">
        <f t="shared" si="395"/>
        <v>0.2087227414330218</v>
      </c>
      <c r="K1409" s="2">
        <f t="shared" si="396"/>
        <v>0.58982346832814125</v>
      </c>
      <c r="L1409" s="2">
        <f t="shared" si="397"/>
        <v>3.1152647975077881E-3</v>
      </c>
      <c r="M1409" s="2">
        <f t="shared" si="398"/>
        <v>0.19833852544132913</v>
      </c>
      <c r="N1409" s="1">
        <v>201</v>
      </c>
      <c r="O1409" s="1">
        <v>568</v>
      </c>
      <c r="P1409" s="1">
        <v>3</v>
      </c>
      <c r="V1409" s="1">
        <v>8</v>
      </c>
      <c r="W1409" s="1">
        <v>8</v>
      </c>
      <c r="X1409" s="1">
        <v>4</v>
      </c>
      <c r="Y1409" s="1">
        <v>12</v>
      </c>
      <c r="Z1409" s="1">
        <v>159</v>
      </c>
      <c r="AG1409" t="str">
        <f t="shared" si="400"/>
        <v>Fair Haven</v>
      </c>
      <c r="AH1409" t="s">
        <v>557</v>
      </c>
      <c r="AI1409">
        <v>1</v>
      </c>
      <c r="AK1409" s="99">
        <v>50</v>
      </c>
      <c r="AL1409" s="97">
        <v>21</v>
      </c>
      <c r="AM1409" s="97">
        <v>35</v>
      </c>
      <c r="AN1409" s="96">
        <v>25375</v>
      </c>
      <c r="AO1409" s="96">
        <f t="shared" si="394"/>
        <v>50021</v>
      </c>
      <c r="AP1409" s="9" t="s">
        <v>1274</v>
      </c>
      <c r="AQ1409">
        <f t="shared" si="393"/>
        <v>5025375</v>
      </c>
    </row>
    <row r="1410" spans="1:43" hidden="1" outlineLevel="1" x14ac:dyDescent="0.2">
      <c r="A1410" t="s">
        <v>1599</v>
      </c>
      <c r="B1410" s="9" t="s">
        <v>308</v>
      </c>
      <c r="C1410" s="1">
        <f t="shared" si="399"/>
        <v>2080</v>
      </c>
      <c r="D1410" s="7">
        <f t="shared" si="401"/>
        <v>2</v>
      </c>
      <c r="E1410" s="7">
        <f t="shared" si="402"/>
        <v>1</v>
      </c>
      <c r="F1410" s="7">
        <f t="shared" si="403"/>
        <v>7</v>
      </c>
      <c r="G1410" s="1">
        <f t="shared" si="404"/>
        <v>715</v>
      </c>
      <c r="H1410" s="2">
        <f t="shared" si="405"/>
        <v>0.34375</v>
      </c>
      <c r="I1410" s="8"/>
      <c r="J1410" s="2">
        <f t="shared" si="395"/>
        <v>0.31153846153846154</v>
      </c>
      <c r="K1410" s="2">
        <f t="shared" si="396"/>
        <v>0.65528846153846154</v>
      </c>
      <c r="L1410" s="2">
        <f t="shared" si="397"/>
        <v>2.403846153846154E-3</v>
      </c>
      <c r="M1410" s="2">
        <f t="shared" si="398"/>
        <v>3.0769230769230764E-2</v>
      </c>
      <c r="N1410" s="1">
        <v>648</v>
      </c>
      <c r="O1410" s="1">
        <v>1363</v>
      </c>
      <c r="P1410" s="1">
        <v>5</v>
      </c>
      <c r="V1410" s="1">
        <v>9</v>
      </c>
      <c r="W1410" s="1">
        <v>5</v>
      </c>
      <c r="X1410" s="1">
        <v>15</v>
      </c>
      <c r="Y1410" s="1">
        <v>19</v>
      </c>
      <c r="Z1410" s="1">
        <v>16</v>
      </c>
      <c r="AG1410" t="str">
        <f t="shared" si="400"/>
        <v>Fairfax</v>
      </c>
      <c r="AH1410" t="s">
        <v>1440</v>
      </c>
      <c r="AI1410">
        <v>1</v>
      </c>
      <c r="AK1410" s="99">
        <v>50</v>
      </c>
      <c r="AL1410" s="97">
        <v>11</v>
      </c>
      <c r="AM1410" s="97">
        <v>25</v>
      </c>
      <c r="AN1410" s="96">
        <v>24925</v>
      </c>
      <c r="AO1410" s="96">
        <f t="shared" si="394"/>
        <v>50011</v>
      </c>
      <c r="AP1410" s="9" t="s">
        <v>1274</v>
      </c>
      <c r="AQ1410">
        <f t="shared" si="393"/>
        <v>5024925</v>
      </c>
    </row>
    <row r="1411" spans="1:43" hidden="1" outlineLevel="1" x14ac:dyDescent="0.2">
      <c r="A1411" t="s">
        <v>671</v>
      </c>
      <c r="B1411" s="9" t="s">
        <v>308</v>
      </c>
      <c r="C1411" s="1">
        <f t="shared" si="399"/>
        <v>871</v>
      </c>
      <c r="D1411" s="7">
        <f t="shared" si="401"/>
        <v>2</v>
      </c>
      <c r="E1411" s="7">
        <f t="shared" si="402"/>
        <v>1</v>
      </c>
      <c r="F1411" s="7">
        <f t="shared" si="403"/>
        <v>4</v>
      </c>
      <c r="G1411" s="1">
        <f t="shared" si="404"/>
        <v>347</v>
      </c>
      <c r="H1411" s="2">
        <f t="shared" si="405"/>
        <v>0.39839265212399538</v>
      </c>
      <c r="I1411" s="8"/>
      <c r="J1411" s="2">
        <f t="shared" si="395"/>
        <v>0.28243398392652125</v>
      </c>
      <c r="K1411" s="2">
        <f t="shared" si="396"/>
        <v>0.68082663605051663</v>
      </c>
      <c r="L1411" s="2">
        <f t="shared" si="397"/>
        <v>5.7405281285878304E-3</v>
      </c>
      <c r="M1411" s="2">
        <f t="shared" si="398"/>
        <v>3.0998851894374235E-2</v>
      </c>
      <c r="N1411" s="1">
        <v>246</v>
      </c>
      <c r="O1411" s="1">
        <v>593</v>
      </c>
      <c r="P1411" s="1">
        <v>5</v>
      </c>
      <c r="V1411" s="1">
        <v>4</v>
      </c>
      <c r="W1411" s="1">
        <v>1</v>
      </c>
      <c r="X1411" s="1">
        <v>4</v>
      </c>
      <c r="Y1411" s="1">
        <v>13</v>
      </c>
      <c r="Z1411" s="1">
        <v>5</v>
      </c>
      <c r="AG1411" t="str">
        <f t="shared" si="400"/>
        <v>Fairfield</v>
      </c>
      <c r="AH1411" t="s">
        <v>1440</v>
      </c>
      <c r="AI1411">
        <v>1</v>
      </c>
      <c r="AK1411" s="99">
        <v>50</v>
      </c>
      <c r="AL1411" s="97">
        <v>11</v>
      </c>
      <c r="AM1411" s="97">
        <v>30</v>
      </c>
      <c r="AN1411" s="96">
        <v>25225</v>
      </c>
      <c r="AO1411" s="96">
        <f t="shared" si="394"/>
        <v>50011</v>
      </c>
      <c r="AP1411" s="9" t="s">
        <v>1274</v>
      </c>
      <c r="AQ1411">
        <f t="shared" si="393"/>
        <v>5025225</v>
      </c>
    </row>
    <row r="1412" spans="1:43" hidden="1" outlineLevel="1" x14ac:dyDescent="0.2">
      <c r="A1412" t="s">
        <v>2392</v>
      </c>
      <c r="B1412" s="9" t="s">
        <v>308</v>
      </c>
      <c r="C1412" s="1">
        <f t="shared" si="399"/>
        <v>462</v>
      </c>
      <c r="D1412" s="7">
        <f t="shared" si="401"/>
        <v>2</v>
      </c>
      <c r="E1412" s="7">
        <f t="shared" si="402"/>
        <v>1</v>
      </c>
      <c r="F1412" s="7">
        <f t="shared" si="403"/>
        <v>7</v>
      </c>
      <c r="G1412" s="1">
        <f t="shared" si="404"/>
        <v>36</v>
      </c>
      <c r="H1412" s="2">
        <f t="shared" si="405"/>
        <v>7.792207792207792E-2</v>
      </c>
      <c r="I1412" s="8"/>
      <c r="J1412" s="2">
        <f t="shared" si="395"/>
        <v>0.44372294372294374</v>
      </c>
      <c r="K1412" s="2">
        <f t="shared" si="396"/>
        <v>0.52164502164502169</v>
      </c>
      <c r="L1412" s="2">
        <f t="shared" si="397"/>
        <v>4.329004329004329E-3</v>
      </c>
      <c r="M1412" s="2">
        <f t="shared" si="398"/>
        <v>3.0303030303030241E-2</v>
      </c>
      <c r="N1412" s="1">
        <v>205</v>
      </c>
      <c r="O1412" s="1">
        <v>241</v>
      </c>
      <c r="P1412" s="1">
        <v>2</v>
      </c>
      <c r="V1412" s="1">
        <v>1</v>
      </c>
      <c r="W1412" s="1">
        <v>3</v>
      </c>
      <c r="X1412" s="1">
        <v>4</v>
      </c>
      <c r="Y1412" s="1">
        <v>3</v>
      </c>
      <c r="Z1412" s="1">
        <v>3</v>
      </c>
      <c r="AG1412" t="str">
        <f t="shared" si="400"/>
        <v>Fairlee</v>
      </c>
      <c r="AH1412" t="s">
        <v>1082</v>
      </c>
      <c r="AI1412">
        <v>1</v>
      </c>
      <c r="AK1412" s="99">
        <v>50</v>
      </c>
      <c r="AL1412" s="97">
        <v>17</v>
      </c>
      <c r="AM1412" s="97">
        <v>30</v>
      </c>
      <c r="AN1412" s="96">
        <v>25675</v>
      </c>
      <c r="AO1412" s="96">
        <f t="shared" si="394"/>
        <v>50017</v>
      </c>
      <c r="AP1412" s="9" t="s">
        <v>1274</v>
      </c>
      <c r="AQ1412">
        <f t="shared" si="393"/>
        <v>5025675</v>
      </c>
    </row>
    <row r="1413" spans="1:43" hidden="1" outlineLevel="1" x14ac:dyDescent="0.2">
      <c r="A1413" t="s">
        <v>2393</v>
      </c>
      <c r="B1413" s="9" t="s">
        <v>308</v>
      </c>
      <c r="C1413" s="1">
        <f t="shared" si="399"/>
        <v>747</v>
      </c>
      <c r="D1413" s="7">
        <f t="shared" si="401"/>
        <v>2</v>
      </c>
      <c r="E1413" s="7">
        <f t="shared" si="402"/>
        <v>1</v>
      </c>
      <c r="F1413" s="7">
        <f t="shared" si="403"/>
        <v>6</v>
      </c>
      <c r="G1413" s="1">
        <f t="shared" si="404"/>
        <v>84</v>
      </c>
      <c r="H1413" s="2">
        <f t="shared" si="405"/>
        <v>0.11244979919678715</v>
      </c>
      <c r="I1413" s="8"/>
      <c r="J1413" s="2">
        <f t="shared" si="395"/>
        <v>0.42570281124497994</v>
      </c>
      <c r="K1413" s="2">
        <f t="shared" si="396"/>
        <v>0.5381526104417671</v>
      </c>
      <c r="L1413" s="2">
        <f t="shared" si="397"/>
        <v>2.6773761713520749E-3</v>
      </c>
      <c r="M1413" s="2">
        <f t="shared" si="398"/>
        <v>3.3467202141900944E-2</v>
      </c>
      <c r="N1413" s="1">
        <v>318</v>
      </c>
      <c r="O1413" s="1">
        <v>402</v>
      </c>
      <c r="P1413" s="1">
        <v>2</v>
      </c>
      <c r="V1413" s="1">
        <v>1</v>
      </c>
      <c r="W1413" s="1">
        <v>4</v>
      </c>
      <c r="X1413" s="1">
        <v>7</v>
      </c>
      <c r="Y1413" s="1">
        <v>11</v>
      </c>
      <c r="Z1413" s="1">
        <v>2</v>
      </c>
      <c r="AG1413" t="str">
        <f t="shared" si="400"/>
        <v>Fayston</v>
      </c>
      <c r="AH1413" t="s">
        <v>257</v>
      </c>
      <c r="AI1413">
        <v>1</v>
      </c>
      <c r="AK1413" s="99">
        <v>50</v>
      </c>
      <c r="AL1413" s="97">
        <v>23</v>
      </c>
      <c r="AM1413" s="97">
        <v>40</v>
      </c>
      <c r="AN1413" s="96">
        <v>25825</v>
      </c>
      <c r="AO1413" s="96">
        <f t="shared" si="394"/>
        <v>50023</v>
      </c>
      <c r="AP1413" s="9" t="s">
        <v>1274</v>
      </c>
      <c r="AQ1413">
        <f t="shared" si="393"/>
        <v>5025825</v>
      </c>
    </row>
    <row r="1414" spans="1:43" hidden="1" outlineLevel="1" x14ac:dyDescent="0.2">
      <c r="A1414" s="9" t="s">
        <v>3232</v>
      </c>
      <c r="B1414" s="9" t="s">
        <v>308</v>
      </c>
      <c r="C1414" s="1">
        <f t="shared" si="399"/>
        <v>1420</v>
      </c>
      <c r="D1414" s="7">
        <f t="shared" si="401"/>
        <v>2</v>
      </c>
      <c r="E1414" s="7">
        <f t="shared" si="402"/>
        <v>1</v>
      </c>
      <c r="F1414" s="7">
        <f t="shared" si="403"/>
        <v>3</v>
      </c>
      <c r="G1414" s="1">
        <f t="shared" si="404"/>
        <v>392</v>
      </c>
      <c r="H1414" s="2">
        <f t="shared" si="405"/>
        <v>0.27605633802816903</v>
      </c>
      <c r="I1414" s="8"/>
      <c r="J1414" s="2">
        <f t="shared" si="395"/>
        <v>0.3492957746478873</v>
      </c>
      <c r="K1414" s="2">
        <f t="shared" si="396"/>
        <v>0.62535211267605639</v>
      </c>
      <c r="L1414" s="2">
        <f t="shared" si="397"/>
        <v>7.0422535211267607E-3</v>
      </c>
      <c r="M1414" s="2">
        <f t="shared" si="398"/>
        <v>1.8309859154929543E-2</v>
      </c>
      <c r="N1414" s="1">
        <v>496</v>
      </c>
      <c r="O1414" s="1">
        <v>888</v>
      </c>
      <c r="P1414" s="1">
        <v>10</v>
      </c>
      <c r="V1414" s="1">
        <v>4</v>
      </c>
      <c r="W1414" s="1">
        <v>2</v>
      </c>
      <c r="X1414" s="1">
        <v>7</v>
      </c>
      <c r="Y1414" s="1">
        <v>9</v>
      </c>
      <c r="Z1414" s="1">
        <v>4</v>
      </c>
      <c r="AG1414" t="str">
        <f t="shared" si="400"/>
        <v>Ferrisburgh</v>
      </c>
      <c r="AH1414" t="s">
        <v>309</v>
      </c>
      <c r="AI1414">
        <v>1</v>
      </c>
      <c r="AK1414" s="99">
        <v>50</v>
      </c>
      <c r="AL1414" s="97">
        <v>1</v>
      </c>
      <c r="AM1414" s="97">
        <v>25</v>
      </c>
      <c r="AN1414" s="96">
        <v>26275</v>
      </c>
      <c r="AO1414" s="96">
        <f t="shared" si="394"/>
        <v>50001</v>
      </c>
      <c r="AP1414" s="9" t="s">
        <v>1274</v>
      </c>
      <c r="AQ1414">
        <f t="shared" si="393"/>
        <v>5026275</v>
      </c>
    </row>
    <row r="1415" spans="1:43" hidden="1" outlineLevel="1" x14ac:dyDescent="0.2">
      <c r="A1415" t="s">
        <v>2180</v>
      </c>
      <c r="B1415" s="9" t="s">
        <v>308</v>
      </c>
      <c r="C1415" s="1">
        <f t="shared" si="399"/>
        <v>601</v>
      </c>
      <c r="D1415" s="7">
        <f t="shared" si="401"/>
        <v>2</v>
      </c>
      <c r="E1415" s="7">
        <f t="shared" si="402"/>
        <v>1</v>
      </c>
      <c r="F1415" s="7">
        <f t="shared" si="403"/>
        <v>6</v>
      </c>
      <c r="G1415" s="1">
        <f t="shared" si="404"/>
        <v>135</v>
      </c>
      <c r="H1415" s="2">
        <f t="shared" si="405"/>
        <v>0.22462562396006655</v>
      </c>
      <c r="I1415" s="8"/>
      <c r="J1415" s="2">
        <f t="shared" si="395"/>
        <v>0.36938435940099834</v>
      </c>
      <c r="K1415" s="2">
        <f t="shared" si="396"/>
        <v>0.59400998336106492</v>
      </c>
      <c r="L1415" s="2">
        <f t="shared" si="397"/>
        <v>4.9916805324459234E-3</v>
      </c>
      <c r="M1415" s="2">
        <f t="shared" si="398"/>
        <v>3.1613976705490814E-2</v>
      </c>
      <c r="N1415" s="1">
        <v>222</v>
      </c>
      <c r="O1415" s="1">
        <v>357</v>
      </c>
      <c r="P1415" s="1">
        <v>3</v>
      </c>
      <c r="V1415" s="1">
        <v>5</v>
      </c>
      <c r="W1415" s="1">
        <v>4</v>
      </c>
      <c r="X1415" s="1">
        <v>3</v>
      </c>
      <c r="Y1415" s="1">
        <v>3</v>
      </c>
      <c r="Z1415" s="1">
        <v>4</v>
      </c>
      <c r="AG1415" t="str">
        <f t="shared" si="400"/>
        <v>Fletcher</v>
      </c>
      <c r="AH1415" t="s">
        <v>1440</v>
      </c>
      <c r="AI1415">
        <v>1</v>
      </c>
      <c r="AK1415" s="99">
        <v>50</v>
      </c>
      <c r="AL1415" s="97">
        <v>11</v>
      </c>
      <c r="AM1415" s="97">
        <v>35</v>
      </c>
      <c r="AN1415" s="96">
        <v>26500</v>
      </c>
      <c r="AO1415" s="96">
        <f t="shared" si="394"/>
        <v>50011</v>
      </c>
      <c r="AP1415" s="9" t="s">
        <v>1274</v>
      </c>
      <c r="AQ1415">
        <f t="shared" si="393"/>
        <v>5026500</v>
      </c>
    </row>
    <row r="1416" spans="1:43" hidden="1" outlineLevel="1" x14ac:dyDescent="0.2">
      <c r="A1416" t="s">
        <v>1440</v>
      </c>
      <c r="B1416" s="9" t="s">
        <v>308</v>
      </c>
      <c r="C1416" s="1">
        <f t="shared" si="399"/>
        <v>547</v>
      </c>
      <c r="D1416" s="7">
        <f t="shared" si="401"/>
        <v>2</v>
      </c>
      <c r="E1416" s="7">
        <f t="shared" si="402"/>
        <v>1</v>
      </c>
      <c r="F1416" s="7">
        <f t="shared" si="403"/>
        <v>6</v>
      </c>
      <c r="G1416" s="1">
        <f t="shared" si="404"/>
        <v>226</v>
      </c>
      <c r="H1416" s="2">
        <f t="shared" si="405"/>
        <v>0.41316270566727603</v>
      </c>
      <c r="I1416" s="8"/>
      <c r="J1416" s="2">
        <f t="shared" si="395"/>
        <v>0.26873857404021939</v>
      </c>
      <c r="K1416" s="2">
        <f t="shared" si="396"/>
        <v>0.68190127970749548</v>
      </c>
      <c r="L1416" s="2">
        <f t="shared" si="397"/>
        <v>5.4844606946983544E-3</v>
      </c>
      <c r="M1416" s="2">
        <f t="shared" si="398"/>
        <v>4.387568555758678E-2</v>
      </c>
      <c r="N1416" s="1">
        <v>147</v>
      </c>
      <c r="O1416" s="1">
        <v>373</v>
      </c>
      <c r="P1416" s="1">
        <v>3</v>
      </c>
      <c r="V1416" s="1">
        <v>2</v>
      </c>
      <c r="W1416" s="1">
        <v>6</v>
      </c>
      <c r="X1416" s="1">
        <v>1</v>
      </c>
      <c r="Y1416" s="1">
        <v>8</v>
      </c>
      <c r="Z1416" s="1">
        <v>7</v>
      </c>
      <c r="AG1416" t="str">
        <f t="shared" si="400"/>
        <v>Franklin</v>
      </c>
      <c r="AH1416" t="s">
        <v>1440</v>
      </c>
      <c r="AI1416">
        <v>1</v>
      </c>
      <c r="AK1416" s="99">
        <v>50</v>
      </c>
      <c r="AL1416" s="97">
        <v>11</v>
      </c>
      <c r="AM1416" s="97">
        <v>40</v>
      </c>
      <c r="AN1416" s="96">
        <v>27100</v>
      </c>
      <c r="AO1416" s="96">
        <f t="shared" si="394"/>
        <v>50011</v>
      </c>
      <c r="AP1416" s="9" t="s">
        <v>1274</v>
      </c>
      <c r="AQ1416">
        <f t="shared" si="393"/>
        <v>5027100</v>
      </c>
    </row>
    <row r="1417" spans="1:43" hidden="1" outlineLevel="1" x14ac:dyDescent="0.2">
      <c r="A1417" t="s">
        <v>574</v>
      </c>
      <c r="B1417" s="9" t="s">
        <v>308</v>
      </c>
      <c r="C1417" s="1">
        <f t="shared" si="399"/>
        <v>2058</v>
      </c>
      <c r="D1417" s="7">
        <f t="shared" si="401"/>
        <v>2</v>
      </c>
      <c r="E1417" s="7">
        <f t="shared" si="402"/>
        <v>1</v>
      </c>
      <c r="F1417" s="7">
        <f t="shared" si="403"/>
        <v>6</v>
      </c>
      <c r="G1417" s="1">
        <f t="shared" si="404"/>
        <v>1002</v>
      </c>
      <c r="H1417" s="2">
        <f t="shared" si="405"/>
        <v>0.48688046647230321</v>
      </c>
      <c r="I1417" s="8"/>
      <c r="J1417" s="2">
        <f t="shared" si="395"/>
        <v>0.24052478134110788</v>
      </c>
      <c r="K1417" s="2">
        <f t="shared" si="396"/>
        <v>0.72740524781341109</v>
      </c>
      <c r="L1417" s="2">
        <f t="shared" si="397"/>
        <v>4.859086491739553E-3</v>
      </c>
      <c r="M1417" s="2">
        <f t="shared" si="398"/>
        <v>2.7210884353741468E-2</v>
      </c>
      <c r="N1417" s="1">
        <v>495</v>
      </c>
      <c r="O1417" s="1">
        <v>1497</v>
      </c>
      <c r="P1417" s="1">
        <v>10</v>
      </c>
      <c r="V1417" s="1">
        <v>7</v>
      </c>
      <c r="W1417" s="1">
        <v>17</v>
      </c>
      <c r="X1417" s="1">
        <v>9</v>
      </c>
      <c r="Y1417" s="1">
        <v>11</v>
      </c>
      <c r="Z1417" s="1">
        <v>12</v>
      </c>
      <c r="AG1417" t="str">
        <f t="shared" si="400"/>
        <v>Georgia</v>
      </c>
      <c r="AH1417" t="s">
        <v>1440</v>
      </c>
      <c r="AI1417">
        <v>1</v>
      </c>
      <c r="AK1417" s="99">
        <v>50</v>
      </c>
      <c r="AL1417" s="97">
        <v>11</v>
      </c>
      <c r="AM1417" s="97">
        <v>45</v>
      </c>
      <c r="AN1417" s="96">
        <v>27700</v>
      </c>
      <c r="AO1417" s="96">
        <f t="shared" si="394"/>
        <v>50011</v>
      </c>
      <c r="AP1417" s="9" t="s">
        <v>1274</v>
      </c>
      <c r="AQ1417">
        <f t="shared" si="393"/>
        <v>5027700</v>
      </c>
    </row>
    <row r="1418" spans="1:43" hidden="1" outlineLevel="1" x14ac:dyDescent="0.2">
      <c r="A1418" t="s">
        <v>2181</v>
      </c>
      <c r="B1418" s="9" t="s">
        <v>308</v>
      </c>
      <c r="C1418" s="1">
        <f t="shared" si="399"/>
        <v>525</v>
      </c>
      <c r="D1418" s="7">
        <f t="shared" si="401"/>
        <v>2</v>
      </c>
      <c r="E1418" s="7">
        <f t="shared" si="402"/>
        <v>1</v>
      </c>
      <c r="F1418" s="7">
        <f t="shared" si="403"/>
        <v>3</v>
      </c>
      <c r="G1418" s="1">
        <f t="shared" si="404"/>
        <v>141</v>
      </c>
      <c r="H1418" s="2">
        <f t="shared" si="405"/>
        <v>0.26857142857142857</v>
      </c>
      <c r="I1418" s="8"/>
      <c r="J1418" s="2">
        <f t="shared" si="395"/>
        <v>0.3504761904761905</v>
      </c>
      <c r="K1418" s="2">
        <f t="shared" si="396"/>
        <v>0.61904761904761907</v>
      </c>
      <c r="L1418" s="2">
        <f t="shared" si="397"/>
        <v>9.5238095238095247E-3</v>
      </c>
      <c r="M1418" s="2">
        <f t="shared" si="398"/>
        <v>2.095238095238091E-2</v>
      </c>
      <c r="N1418" s="1">
        <v>184</v>
      </c>
      <c r="O1418" s="1">
        <v>325</v>
      </c>
      <c r="P1418" s="1">
        <v>5</v>
      </c>
      <c r="V1418" s="1">
        <v>2</v>
      </c>
      <c r="W1418" s="1">
        <v>4</v>
      </c>
      <c r="X1418" s="1">
        <v>0</v>
      </c>
      <c r="Y1418" s="1">
        <v>3</v>
      </c>
      <c r="Z1418" s="1">
        <v>2</v>
      </c>
      <c r="AG1418" t="str">
        <f t="shared" si="400"/>
        <v>Glover</v>
      </c>
      <c r="AH1418" t="s">
        <v>430</v>
      </c>
      <c r="AI1418">
        <v>1</v>
      </c>
      <c r="AK1418" s="99">
        <v>50</v>
      </c>
      <c r="AL1418" s="97">
        <v>19</v>
      </c>
      <c r="AM1418" s="97">
        <v>40</v>
      </c>
      <c r="AN1418" s="96">
        <v>28075</v>
      </c>
      <c r="AO1418" s="96">
        <f t="shared" si="394"/>
        <v>50019</v>
      </c>
      <c r="AP1418" s="9" t="s">
        <v>1274</v>
      </c>
      <c r="AQ1418">
        <f t="shared" si="393"/>
        <v>5028075</v>
      </c>
    </row>
    <row r="1419" spans="1:43" hidden="1" outlineLevel="1" x14ac:dyDescent="0.2">
      <c r="A1419" t="s">
        <v>169</v>
      </c>
      <c r="B1419" s="9" t="s">
        <v>308</v>
      </c>
      <c r="C1419" s="1">
        <f t="shared" si="399"/>
        <v>111</v>
      </c>
      <c r="D1419" s="7">
        <f t="shared" si="401"/>
        <v>1</v>
      </c>
      <c r="E1419" s="7">
        <f t="shared" si="402"/>
        <v>2</v>
      </c>
      <c r="F1419" s="7">
        <f t="shared" si="403"/>
        <v>0</v>
      </c>
      <c r="G1419" s="1">
        <f t="shared" si="404"/>
        <v>6</v>
      </c>
      <c r="H1419" s="2">
        <f t="shared" si="405"/>
        <v>5.4054054054054057E-2</v>
      </c>
      <c r="I1419" s="8"/>
      <c r="J1419" s="2">
        <f t="shared" si="395"/>
        <v>0.51351351351351349</v>
      </c>
      <c r="K1419" s="2">
        <f t="shared" si="396"/>
        <v>0.45945945945945948</v>
      </c>
      <c r="L1419" s="2">
        <f t="shared" si="397"/>
        <v>0</v>
      </c>
      <c r="M1419" s="2">
        <f t="shared" si="398"/>
        <v>2.7027027027027029E-2</v>
      </c>
      <c r="N1419" s="1">
        <v>57</v>
      </c>
      <c r="O1419" s="1">
        <v>51</v>
      </c>
      <c r="P1419" s="1">
        <v>0</v>
      </c>
      <c r="V1419" s="1">
        <v>0</v>
      </c>
      <c r="W1419" s="1">
        <v>0</v>
      </c>
      <c r="X1419" s="1">
        <v>0</v>
      </c>
      <c r="Y1419" s="1">
        <v>3</v>
      </c>
      <c r="Z1419" s="1">
        <v>0</v>
      </c>
      <c r="AG1419" t="str">
        <f t="shared" si="400"/>
        <v>Goshen</v>
      </c>
      <c r="AH1419" t="s">
        <v>309</v>
      </c>
      <c r="AI1419">
        <v>1</v>
      </c>
      <c r="AK1419" s="99">
        <v>50</v>
      </c>
      <c r="AL1419" s="97">
        <v>1</v>
      </c>
      <c r="AM1419" s="97">
        <v>30</v>
      </c>
      <c r="AN1419" s="96">
        <v>28600</v>
      </c>
      <c r="AO1419" s="96">
        <f t="shared" si="394"/>
        <v>50001</v>
      </c>
      <c r="AP1419" s="9" t="s">
        <v>1274</v>
      </c>
      <c r="AQ1419">
        <f t="shared" si="393"/>
        <v>5028600</v>
      </c>
    </row>
    <row r="1420" spans="1:43" hidden="1" outlineLevel="1" x14ac:dyDescent="0.2">
      <c r="A1420" t="s">
        <v>794</v>
      </c>
      <c r="B1420" s="9" t="s">
        <v>308</v>
      </c>
      <c r="C1420" s="1">
        <f t="shared" si="399"/>
        <v>310</v>
      </c>
      <c r="D1420" s="7">
        <f t="shared" si="401"/>
        <v>2</v>
      </c>
      <c r="E1420" s="7">
        <f t="shared" si="402"/>
        <v>1</v>
      </c>
      <c r="F1420" s="7">
        <f t="shared" si="403"/>
        <v>4</v>
      </c>
      <c r="G1420" s="1">
        <f t="shared" si="404"/>
        <v>55</v>
      </c>
      <c r="H1420" s="2">
        <f t="shared" si="405"/>
        <v>0.17741935483870969</v>
      </c>
      <c r="I1420" s="8"/>
      <c r="J1420" s="2">
        <f t="shared" si="395"/>
        <v>0.39032258064516129</v>
      </c>
      <c r="K1420" s="2">
        <f t="shared" si="396"/>
        <v>0.56774193548387097</v>
      </c>
      <c r="L1420" s="2">
        <f t="shared" si="397"/>
        <v>9.6774193548387101E-3</v>
      </c>
      <c r="M1420" s="2">
        <f t="shared" si="398"/>
        <v>3.2258064516128976E-2</v>
      </c>
      <c r="N1420" s="1">
        <v>121</v>
      </c>
      <c r="O1420" s="1">
        <v>176</v>
      </c>
      <c r="P1420" s="1">
        <v>3</v>
      </c>
      <c r="V1420" s="1">
        <v>1</v>
      </c>
      <c r="W1420" s="1">
        <v>1</v>
      </c>
      <c r="X1420" s="1">
        <v>1</v>
      </c>
      <c r="Y1420" s="1">
        <v>7</v>
      </c>
      <c r="Z1420" s="1">
        <v>0</v>
      </c>
      <c r="AG1420" t="str">
        <f t="shared" si="400"/>
        <v>Grafton</v>
      </c>
      <c r="AH1420" t="s">
        <v>2145</v>
      </c>
      <c r="AI1420">
        <v>1</v>
      </c>
      <c r="AK1420" s="99">
        <v>50</v>
      </c>
      <c r="AL1420" s="97">
        <v>25</v>
      </c>
      <c r="AM1420" s="97">
        <v>30</v>
      </c>
      <c r="AN1420" s="96">
        <v>28900</v>
      </c>
      <c r="AO1420" s="96">
        <f t="shared" si="394"/>
        <v>50025</v>
      </c>
      <c r="AP1420" s="9" t="s">
        <v>1274</v>
      </c>
      <c r="AQ1420">
        <f t="shared" si="393"/>
        <v>5028900</v>
      </c>
    </row>
    <row r="1421" spans="1:43" hidden="1" outlineLevel="1" x14ac:dyDescent="0.2">
      <c r="A1421" t="s">
        <v>1939</v>
      </c>
      <c r="B1421" s="9" t="s">
        <v>308</v>
      </c>
      <c r="C1421" s="1">
        <f t="shared" si="399"/>
        <v>37</v>
      </c>
      <c r="D1421" s="7">
        <f t="shared" si="401"/>
        <v>2</v>
      </c>
      <c r="E1421" s="7">
        <f t="shared" si="402"/>
        <v>1</v>
      </c>
      <c r="F1421" s="7">
        <f t="shared" si="403"/>
        <v>0</v>
      </c>
      <c r="G1421" s="1">
        <f t="shared" si="404"/>
        <v>22</v>
      </c>
      <c r="H1421" s="2">
        <f t="shared" si="405"/>
        <v>0.59459459459459463</v>
      </c>
      <c r="I1421" s="8"/>
      <c r="J1421" s="2">
        <f t="shared" si="395"/>
        <v>0.16216216216216217</v>
      </c>
      <c r="K1421" s="2">
        <f t="shared" si="396"/>
        <v>0.7567567567567568</v>
      </c>
      <c r="L1421" s="2">
        <f t="shared" si="397"/>
        <v>0</v>
      </c>
      <c r="M1421" s="2">
        <f t="shared" si="398"/>
        <v>8.108108108108103E-2</v>
      </c>
      <c r="N1421" s="1">
        <v>6</v>
      </c>
      <c r="O1421" s="1">
        <v>28</v>
      </c>
      <c r="P1421" s="1">
        <v>0</v>
      </c>
      <c r="V1421" s="1">
        <v>0</v>
      </c>
      <c r="W1421" s="1">
        <v>0</v>
      </c>
      <c r="X1421" s="1">
        <v>1</v>
      </c>
      <c r="Y1421" s="1">
        <v>2</v>
      </c>
      <c r="Z1421" s="1">
        <v>0</v>
      </c>
      <c r="AG1421" t="str">
        <f t="shared" si="400"/>
        <v>Granby</v>
      </c>
      <c r="AH1421" t="s">
        <v>728</v>
      </c>
      <c r="AI1421">
        <v>1</v>
      </c>
      <c r="AK1421" s="99">
        <v>50</v>
      </c>
      <c r="AL1421" s="97">
        <v>9</v>
      </c>
      <c r="AM1421" s="97">
        <v>50</v>
      </c>
      <c r="AN1421" s="96">
        <v>29125</v>
      </c>
      <c r="AO1421" s="96">
        <f t="shared" si="394"/>
        <v>50009</v>
      </c>
      <c r="AP1421" s="9" t="s">
        <v>1274</v>
      </c>
      <c r="AQ1421">
        <f t="shared" si="393"/>
        <v>5029125</v>
      </c>
    </row>
    <row r="1422" spans="1:43" hidden="1" outlineLevel="1" x14ac:dyDescent="0.2">
      <c r="A1422" t="s">
        <v>1981</v>
      </c>
      <c r="B1422" s="9" t="s">
        <v>308</v>
      </c>
      <c r="C1422" s="1">
        <f t="shared" si="399"/>
        <v>1075</v>
      </c>
      <c r="D1422" s="7">
        <f t="shared" si="401"/>
        <v>2</v>
      </c>
      <c r="E1422" s="7">
        <f t="shared" si="402"/>
        <v>1</v>
      </c>
      <c r="F1422" s="7">
        <f t="shared" si="403"/>
        <v>4</v>
      </c>
      <c r="G1422" s="1">
        <f t="shared" si="404"/>
        <v>404</v>
      </c>
      <c r="H1422" s="2">
        <f t="shared" si="405"/>
        <v>0.3758139534883721</v>
      </c>
      <c r="I1422" s="8"/>
      <c r="J1422" s="2">
        <f t="shared" si="395"/>
        <v>0.29023255813953486</v>
      </c>
      <c r="K1422" s="2">
        <f t="shared" si="396"/>
        <v>0.66604651162790696</v>
      </c>
      <c r="L1422" s="2">
        <f t="shared" si="397"/>
        <v>9.3023255813953487E-3</v>
      </c>
      <c r="M1422" s="2">
        <f t="shared" si="398"/>
        <v>3.4418604651162837E-2</v>
      </c>
      <c r="N1422" s="1">
        <v>312</v>
      </c>
      <c r="O1422" s="1">
        <v>716</v>
      </c>
      <c r="P1422" s="1">
        <v>10</v>
      </c>
      <c r="V1422" s="1">
        <v>6</v>
      </c>
      <c r="W1422" s="1">
        <v>7</v>
      </c>
      <c r="X1422" s="1">
        <v>5</v>
      </c>
      <c r="Y1422" s="1">
        <v>12</v>
      </c>
      <c r="Z1422" s="1">
        <v>7</v>
      </c>
      <c r="AG1422" t="str">
        <f t="shared" si="400"/>
        <v>Grand Isle</v>
      </c>
      <c r="AH1422" t="s">
        <v>1981</v>
      </c>
      <c r="AI1422">
        <v>1</v>
      </c>
      <c r="AK1422" s="99">
        <v>50</v>
      </c>
      <c r="AL1422" s="97">
        <v>13</v>
      </c>
      <c r="AM1422" s="97">
        <v>10</v>
      </c>
      <c r="AN1422" s="96">
        <v>29275</v>
      </c>
      <c r="AO1422" s="96">
        <f t="shared" si="394"/>
        <v>50013</v>
      </c>
      <c r="AP1422" s="9" t="s">
        <v>1274</v>
      </c>
      <c r="AQ1422">
        <f t="shared" ref="AQ1422:AQ1485" si="406">AK1422*100000+AN1422</f>
        <v>5029275</v>
      </c>
    </row>
    <row r="1423" spans="1:43" hidden="1" outlineLevel="1" x14ac:dyDescent="0.2">
      <c r="A1423" t="s">
        <v>2404</v>
      </c>
      <c r="B1423" s="9" t="s">
        <v>308</v>
      </c>
      <c r="C1423" s="1">
        <f t="shared" si="399"/>
        <v>128</v>
      </c>
      <c r="D1423" s="7">
        <f t="shared" si="401"/>
        <v>1</v>
      </c>
      <c r="E1423" s="7">
        <f t="shared" si="402"/>
        <v>2</v>
      </c>
      <c r="F1423" s="7">
        <f t="shared" si="403"/>
        <v>0</v>
      </c>
      <c r="G1423" s="1">
        <f t="shared" si="404"/>
        <v>4</v>
      </c>
      <c r="H1423" s="2">
        <f t="shared" si="405"/>
        <v>3.125E-2</v>
      </c>
      <c r="I1423" s="8"/>
      <c r="J1423" s="2">
        <f t="shared" si="395"/>
        <v>0.484375</v>
      </c>
      <c r="K1423" s="2">
        <f t="shared" si="396"/>
        <v>0.453125</v>
      </c>
      <c r="L1423" s="2">
        <f t="shared" si="397"/>
        <v>0</v>
      </c>
      <c r="M1423" s="2">
        <f t="shared" si="398"/>
        <v>6.25E-2</v>
      </c>
      <c r="N1423" s="1">
        <v>62</v>
      </c>
      <c r="O1423" s="1">
        <v>58</v>
      </c>
      <c r="P1423" s="1">
        <v>0</v>
      </c>
      <c r="V1423" s="1">
        <v>2</v>
      </c>
      <c r="W1423" s="1">
        <v>0</v>
      </c>
      <c r="X1423" s="1">
        <v>1</v>
      </c>
      <c r="Y1423" s="1">
        <v>5</v>
      </c>
      <c r="Z1423" s="1">
        <v>0</v>
      </c>
      <c r="AG1423" t="str">
        <f t="shared" si="400"/>
        <v>Granville</v>
      </c>
      <c r="AH1423" t="s">
        <v>309</v>
      </c>
      <c r="AI1423">
        <v>1</v>
      </c>
      <c r="AK1423" s="99">
        <v>50</v>
      </c>
      <c r="AL1423" s="97">
        <v>1</v>
      </c>
      <c r="AM1423" s="97">
        <v>35</v>
      </c>
      <c r="AN1423" s="96">
        <v>29575</v>
      </c>
      <c r="AO1423" s="96">
        <f t="shared" ref="AO1423:AO1486" si="407">1000*AK1423+AL1423</f>
        <v>50001</v>
      </c>
      <c r="AP1423" s="9" t="s">
        <v>1274</v>
      </c>
      <c r="AQ1423">
        <f t="shared" si="406"/>
        <v>5029575</v>
      </c>
    </row>
    <row r="1424" spans="1:43" hidden="1" outlineLevel="1" x14ac:dyDescent="0.2">
      <c r="A1424" t="s">
        <v>1349</v>
      </c>
      <c r="B1424" s="9" t="s">
        <v>308</v>
      </c>
      <c r="C1424" s="1">
        <f t="shared" si="399"/>
        <v>356</v>
      </c>
      <c r="D1424" s="7">
        <f t="shared" si="401"/>
        <v>2</v>
      </c>
      <c r="E1424" s="7">
        <f t="shared" si="402"/>
        <v>1</v>
      </c>
      <c r="F1424" s="7">
        <f t="shared" si="403"/>
        <v>7</v>
      </c>
      <c r="G1424" s="1">
        <f t="shared" si="404"/>
        <v>9</v>
      </c>
      <c r="H1424" s="2">
        <f t="shared" si="405"/>
        <v>2.5280898876404494E-2</v>
      </c>
      <c r="I1424" s="8"/>
      <c r="J1424" s="2">
        <f t="shared" si="395"/>
        <v>0.46629213483146065</v>
      </c>
      <c r="K1424" s="2">
        <f t="shared" si="396"/>
        <v>0.49157303370786515</v>
      </c>
      <c r="L1424" s="2">
        <f t="shared" si="397"/>
        <v>2.8089887640449437E-3</v>
      </c>
      <c r="M1424" s="2">
        <f t="shared" si="398"/>
        <v>3.9325842696629316E-2</v>
      </c>
      <c r="N1424" s="1">
        <v>166</v>
      </c>
      <c r="O1424" s="1">
        <v>175</v>
      </c>
      <c r="P1424" s="1">
        <v>1</v>
      </c>
      <c r="V1424" s="1">
        <v>1</v>
      </c>
      <c r="W1424" s="1">
        <v>4</v>
      </c>
      <c r="X1424" s="1">
        <v>2</v>
      </c>
      <c r="Y1424" s="1">
        <v>5</v>
      </c>
      <c r="Z1424" s="1">
        <v>2</v>
      </c>
      <c r="AG1424" t="str">
        <f t="shared" si="400"/>
        <v>Greensboro</v>
      </c>
      <c r="AH1424" t="s">
        <v>430</v>
      </c>
      <c r="AI1424">
        <v>1</v>
      </c>
      <c r="AK1424" s="99">
        <v>50</v>
      </c>
      <c r="AL1424" s="97">
        <v>19</v>
      </c>
      <c r="AM1424" s="97">
        <v>45</v>
      </c>
      <c r="AN1424" s="96">
        <v>30175</v>
      </c>
      <c r="AO1424" s="96">
        <f t="shared" si="407"/>
        <v>50019</v>
      </c>
      <c r="AP1424" s="9" t="s">
        <v>1274</v>
      </c>
      <c r="AQ1424">
        <f t="shared" si="406"/>
        <v>5030175</v>
      </c>
    </row>
    <row r="1425" spans="1:43" hidden="1" outlineLevel="1" x14ac:dyDescent="0.2">
      <c r="A1425" t="s">
        <v>892</v>
      </c>
      <c r="B1425" s="9" t="s">
        <v>308</v>
      </c>
      <c r="C1425" s="1">
        <f t="shared" si="399"/>
        <v>409</v>
      </c>
      <c r="D1425" s="7">
        <f t="shared" si="401"/>
        <v>2</v>
      </c>
      <c r="E1425" s="7">
        <f t="shared" si="402"/>
        <v>1</v>
      </c>
      <c r="F1425" s="7">
        <f t="shared" si="403"/>
        <v>6</v>
      </c>
      <c r="G1425" s="1">
        <f t="shared" si="404"/>
        <v>193</v>
      </c>
      <c r="H1425" s="2">
        <f t="shared" si="405"/>
        <v>0.47188264058679708</v>
      </c>
      <c r="I1425" s="8"/>
      <c r="J1425" s="2">
        <f t="shared" si="395"/>
        <v>0.23471882640586797</v>
      </c>
      <c r="K1425" s="2">
        <f t="shared" si="396"/>
        <v>0.70660146699266502</v>
      </c>
      <c r="L1425" s="2">
        <f t="shared" si="397"/>
        <v>7.3349633251833741E-3</v>
      </c>
      <c r="M1425" s="2">
        <f t="shared" si="398"/>
        <v>5.1344743276283668E-2</v>
      </c>
      <c r="N1425" s="1">
        <v>96</v>
      </c>
      <c r="O1425" s="1">
        <v>289</v>
      </c>
      <c r="P1425" s="1">
        <v>3</v>
      </c>
      <c r="V1425" s="1">
        <v>5</v>
      </c>
      <c r="W1425" s="1">
        <v>2</v>
      </c>
      <c r="X1425" s="1">
        <v>2</v>
      </c>
      <c r="Y1425" s="1">
        <v>7</v>
      </c>
      <c r="Z1425" s="1">
        <v>5</v>
      </c>
      <c r="AG1425" t="str">
        <f t="shared" si="400"/>
        <v>Groton</v>
      </c>
      <c r="AH1425" t="s">
        <v>381</v>
      </c>
      <c r="AI1425">
        <v>1</v>
      </c>
      <c r="AK1425" s="99">
        <v>50</v>
      </c>
      <c r="AL1425" s="97">
        <v>5</v>
      </c>
      <c r="AM1425" s="97">
        <v>20</v>
      </c>
      <c r="AN1425" s="96">
        <v>30550</v>
      </c>
      <c r="AO1425" s="96">
        <f t="shared" si="407"/>
        <v>50005</v>
      </c>
      <c r="AP1425" s="9" t="s">
        <v>1274</v>
      </c>
      <c r="AQ1425">
        <f t="shared" si="406"/>
        <v>5030550</v>
      </c>
    </row>
    <row r="1426" spans="1:43" hidden="1" outlineLevel="1" x14ac:dyDescent="0.2">
      <c r="A1426" t="s">
        <v>1652</v>
      </c>
      <c r="B1426" s="9" t="s">
        <v>308</v>
      </c>
      <c r="C1426" s="1">
        <f t="shared" si="399"/>
        <v>107</v>
      </c>
      <c r="D1426" s="7">
        <f t="shared" si="401"/>
        <v>2</v>
      </c>
      <c r="E1426" s="7">
        <f t="shared" si="402"/>
        <v>1</v>
      </c>
      <c r="F1426" s="7">
        <f t="shared" si="403"/>
        <v>0</v>
      </c>
      <c r="G1426" s="1">
        <f t="shared" si="404"/>
        <v>47</v>
      </c>
      <c r="H1426" s="2">
        <f t="shared" si="405"/>
        <v>0.43925233644859812</v>
      </c>
      <c r="I1426" s="8"/>
      <c r="J1426" s="2">
        <f t="shared" si="395"/>
        <v>0.26168224299065418</v>
      </c>
      <c r="K1426" s="2">
        <f t="shared" si="396"/>
        <v>0.7009345794392523</v>
      </c>
      <c r="L1426" s="2">
        <f t="shared" si="397"/>
        <v>0</v>
      </c>
      <c r="M1426" s="2">
        <f t="shared" si="398"/>
        <v>3.7383177570093462E-2</v>
      </c>
      <c r="N1426" s="1">
        <v>28</v>
      </c>
      <c r="O1426" s="1">
        <v>75</v>
      </c>
      <c r="P1426" s="1">
        <v>0</v>
      </c>
      <c r="V1426" s="1">
        <v>0</v>
      </c>
      <c r="W1426" s="1">
        <v>0</v>
      </c>
      <c r="X1426" s="1">
        <v>2</v>
      </c>
      <c r="Y1426" s="1">
        <v>1</v>
      </c>
      <c r="Z1426" s="1">
        <v>1</v>
      </c>
      <c r="AG1426" t="str">
        <f t="shared" si="400"/>
        <v>Guildhall</v>
      </c>
      <c r="AH1426" t="s">
        <v>728</v>
      </c>
      <c r="AI1426">
        <v>1</v>
      </c>
      <c r="AK1426" s="99">
        <v>50</v>
      </c>
      <c r="AL1426" s="97">
        <v>9</v>
      </c>
      <c r="AM1426" s="97">
        <v>55</v>
      </c>
      <c r="AN1426" s="96">
        <v>30775</v>
      </c>
      <c r="AO1426" s="96">
        <f t="shared" si="407"/>
        <v>50009</v>
      </c>
      <c r="AP1426" s="9" t="s">
        <v>1274</v>
      </c>
      <c r="AQ1426">
        <f t="shared" si="406"/>
        <v>5030775</v>
      </c>
    </row>
    <row r="1427" spans="1:43" hidden="1" outlineLevel="1" x14ac:dyDescent="0.2">
      <c r="A1427" t="s">
        <v>2405</v>
      </c>
      <c r="B1427" s="9" t="s">
        <v>308</v>
      </c>
      <c r="C1427" s="1">
        <f t="shared" si="399"/>
        <v>1034</v>
      </c>
      <c r="D1427" s="7">
        <f t="shared" si="401"/>
        <v>1</v>
      </c>
      <c r="E1427" s="7">
        <f t="shared" si="402"/>
        <v>2</v>
      </c>
      <c r="F1427" s="7">
        <f t="shared" si="403"/>
        <v>4</v>
      </c>
      <c r="G1427" s="1">
        <f t="shared" si="404"/>
        <v>273</v>
      </c>
      <c r="H1427" s="2">
        <f t="shared" si="405"/>
        <v>0.26402321083172148</v>
      </c>
      <c r="I1427" s="8"/>
      <c r="J1427" s="2">
        <f t="shared" si="395"/>
        <v>0.60348162475822054</v>
      </c>
      <c r="K1427" s="2">
        <f t="shared" si="396"/>
        <v>0.33945841392649906</v>
      </c>
      <c r="L1427" s="2">
        <f t="shared" si="397"/>
        <v>1.4506769825918761E-2</v>
      </c>
      <c r="M1427" s="2">
        <f t="shared" si="398"/>
        <v>4.2553191489361646E-2</v>
      </c>
      <c r="N1427" s="1">
        <v>624</v>
      </c>
      <c r="O1427" s="1">
        <v>351</v>
      </c>
      <c r="P1427" s="1">
        <v>15</v>
      </c>
      <c r="V1427" s="1">
        <v>21</v>
      </c>
      <c r="W1427" s="1">
        <v>0</v>
      </c>
      <c r="X1427" s="1">
        <v>5</v>
      </c>
      <c r="Y1427" s="1">
        <v>15</v>
      </c>
      <c r="Z1427" s="1">
        <v>3</v>
      </c>
      <c r="AG1427" t="str">
        <f t="shared" si="400"/>
        <v>Guilford</v>
      </c>
      <c r="AH1427" t="s">
        <v>2145</v>
      </c>
      <c r="AI1427">
        <v>1</v>
      </c>
      <c r="AK1427" s="99">
        <v>50</v>
      </c>
      <c r="AL1427" s="97">
        <v>25</v>
      </c>
      <c r="AM1427" s="97">
        <v>35</v>
      </c>
      <c r="AN1427" s="96">
        <v>30925</v>
      </c>
      <c r="AO1427" s="96">
        <f t="shared" si="407"/>
        <v>50025</v>
      </c>
      <c r="AP1427" s="9" t="s">
        <v>1274</v>
      </c>
      <c r="AQ1427">
        <f t="shared" si="406"/>
        <v>5030925</v>
      </c>
    </row>
    <row r="1428" spans="1:43" hidden="1" outlineLevel="1" x14ac:dyDescent="0.2">
      <c r="A1428" t="s">
        <v>947</v>
      </c>
      <c r="B1428" s="9" t="s">
        <v>308</v>
      </c>
      <c r="C1428" s="1">
        <f t="shared" si="399"/>
        <v>354</v>
      </c>
      <c r="D1428" s="7">
        <f t="shared" si="401"/>
        <v>1</v>
      </c>
      <c r="E1428" s="7">
        <f t="shared" si="402"/>
        <v>2</v>
      </c>
      <c r="F1428" s="7">
        <f t="shared" si="403"/>
        <v>5</v>
      </c>
      <c r="G1428" s="1">
        <f t="shared" si="404"/>
        <v>2</v>
      </c>
      <c r="H1428" s="2">
        <f t="shared" si="405"/>
        <v>5.6497175141242938E-3</v>
      </c>
      <c r="I1428" s="8"/>
      <c r="J1428" s="2">
        <f t="shared" si="395"/>
        <v>0.4576271186440678</v>
      </c>
      <c r="K1428" s="2">
        <f t="shared" si="396"/>
        <v>0.4519774011299435</v>
      </c>
      <c r="L1428" s="2">
        <f t="shared" si="397"/>
        <v>1.4124293785310734E-2</v>
      </c>
      <c r="M1428" s="2">
        <f t="shared" si="398"/>
        <v>7.6271186440677971E-2</v>
      </c>
      <c r="N1428" s="1">
        <v>162</v>
      </c>
      <c r="O1428" s="1">
        <v>160</v>
      </c>
      <c r="P1428" s="1">
        <v>5</v>
      </c>
      <c r="V1428" s="1">
        <v>10</v>
      </c>
      <c r="W1428" s="1">
        <v>4</v>
      </c>
      <c r="X1428" s="1">
        <v>1</v>
      </c>
      <c r="Y1428" s="1">
        <v>7</v>
      </c>
      <c r="Z1428" s="1">
        <v>5</v>
      </c>
      <c r="AG1428" t="str">
        <f t="shared" si="400"/>
        <v>Halifax</v>
      </c>
      <c r="AH1428" t="s">
        <v>2145</v>
      </c>
      <c r="AI1428">
        <v>1</v>
      </c>
      <c r="AK1428" s="99">
        <v>50</v>
      </c>
      <c r="AL1428" s="97">
        <v>25</v>
      </c>
      <c r="AM1428" s="97">
        <v>40</v>
      </c>
      <c r="AN1428" s="96">
        <v>31150</v>
      </c>
      <c r="AO1428" s="96">
        <f t="shared" si="407"/>
        <v>50025</v>
      </c>
      <c r="AP1428" s="9" t="s">
        <v>1274</v>
      </c>
      <c r="AQ1428">
        <f t="shared" si="406"/>
        <v>5031150</v>
      </c>
    </row>
    <row r="1429" spans="1:43" hidden="1" outlineLevel="1" x14ac:dyDescent="0.2">
      <c r="A1429" t="s">
        <v>682</v>
      </c>
      <c r="B1429" s="9" t="s">
        <v>308</v>
      </c>
      <c r="C1429" s="1">
        <f t="shared" si="399"/>
        <v>139</v>
      </c>
      <c r="D1429" s="7">
        <f t="shared" si="401"/>
        <v>2</v>
      </c>
      <c r="E1429" s="7">
        <f t="shared" si="402"/>
        <v>1</v>
      </c>
      <c r="F1429" s="7">
        <f t="shared" si="403"/>
        <v>4</v>
      </c>
      <c r="G1429" s="1">
        <f t="shared" si="404"/>
        <v>43</v>
      </c>
      <c r="H1429" s="2">
        <f t="shared" si="405"/>
        <v>0.30935251798561153</v>
      </c>
      <c r="I1429" s="8"/>
      <c r="J1429" s="2">
        <f t="shared" si="395"/>
        <v>0.30935251798561153</v>
      </c>
      <c r="K1429" s="2">
        <f t="shared" si="396"/>
        <v>0.61870503597122306</v>
      </c>
      <c r="L1429" s="2">
        <f t="shared" si="397"/>
        <v>1.4388489208633094E-2</v>
      </c>
      <c r="M1429" s="2">
        <f t="shared" si="398"/>
        <v>5.7553956834532259E-2</v>
      </c>
      <c r="N1429" s="1">
        <v>43</v>
      </c>
      <c r="O1429" s="1">
        <v>86</v>
      </c>
      <c r="P1429" s="1">
        <v>2</v>
      </c>
      <c r="V1429" s="1">
        <v>0</v>
      </c>
      <c r="W1429" s="1">
        <v>1</v>
      </c>
      <c r="X1429" s="1">
        <v>0</v>
      </c>
      <c r="Y1429" s="1">
        <v>5</v>
      </c>
      <c r="Z1429" s="1">
        <v>2</v>
      </c>
      <c r="AG1429" t="str">
        <f t="shared" si="400"/>
        <v>Hancock</v>
      </c>
      <c r="AH1429" t="s">
        <v>309</v>
      </c>
      <c r="AI1429">
        <v>1</v>
      </c>
      <c r="AK1429" s="99">
        <v>50</v>
      </c>
      <c r="AL1429" s="97">
        <v>1</v>
      </c>
      <c r="AM1429" s="97">
        <v>40</v>
      </c>
      <c r="AN1429" s="96">
        <v>31525</v>
      </c>
      <c r="AO1429" s="96">
        <f t="shared" si="407"/>
        <v>50001</v>
      </c>
      <c r="AP1429" s="9" t="s">
        <v>1274</v>
      </c>
      <c r="AQ1429">
        <f t="shared" si="406"/>
        <v>5031525</v>
      </c>
    </row>
    <row r="1430" spans="1:43" hidden="1" outlineLevel="1" x14ac:dyDescent="0.2">
      <c r="A1430" t="s">
        <v>2053</v>
      </c>
      <c r="B1430" s="9" t="s">
        <v>308</v>
      </c>
      <c r="C1430" s="1">
        <f t="shared" si="399"/>
        <v>1144</v>
      </c>
      <c r="D1430" s="7">
        <f t="shared" si="401"/>
        <v>2</v>
      </c>
      <c r="E1430" s="7">
        <f t="shared" si="402"/>
        <v>1</v>
      </c>
      <c r="F1430" s="7">
        <f t="shared" si="403"/>
        <v>5</v>
      </c>
      <c r="G1430" s="1">
        <f t="shared" si="404"/>
        <v>265</v>
      </c>
      <c r="H1430" s="2">
        <f t="shared" si="405"/>
        <v>0.23164335664335664</v>
      </c>
      <c r="I1430" s="8"/>
      <c r="J1430" s="2">
        <f t="shared" si="395"/>
        <v>0.36276223776223776</v>
      </c>
      <c r="K1430" s="2">
        <f t="shared" si="396"/>
        <v>0.59440559440559437</v>
      </c>
      <c r="L1430" s="2">
        <f t="shared" si="397"/>
        <v>7.8671328671328679E-3</v>
      </c>
      <c r="M1430" s="2">
        <f t="shared" si="398"/>
        <v>3.4965034965035058E-2</v>
      </c>
      <c r="N1430" s="1">
        <v>415</v>
      </c>
      <c r="O1430" s="1">
        <v>680</v>
      </c>
      <c r="P1430" s="1">
        <v>9</v>
      </c>
      <c r="V1430" s="1">
        <v>2</v>
      </c>
      <c r="W1430" s="1">
        <v>6</v>
      </c>
      <c r="X1430" s="1">
        <v>6</v>
      </c>
      <c r="Y1430" s="1">
        <v>14</v>
      </c>
      <c r="Z1430" s="1">
        <v>12</v>
      </c>
      <c r="AG1430" t="str">
        <f t="shared" si="400"/>
        <v>Hardwick</v>
      </c>
      <c r="AH1430" t="s">
        <v>381</v>
      </c>
      <c r="AI1430">
        <v>1</v>
      </c>
      <c r="AK1430" s="99">
        <v>50</v>
      </c>
      <c r="AL1430" s="97">
        <v>5</v>
      </c>
      <c r="AM1430" s="97">
        <v>25</v>
      </c>
      <c r="AN1430" s="96">
        <v>31825</v>
      </c>
      <c r="AO1430" s="96">
        <f t="shared" si="407"/>
        <v>50005</v>
      </c>
      <c r="AP1430" s="9" t="s">
        <v>1274</v>
      </c>
      <c r="AQ1430">
        <f t="shared" si="406"/>
        <v>5031825</v>
      </c>
    </row>
    <row r="1431" spans="1:43" hidden="1" outlineLevel="1" x14ac:dyDescent="0.2">
      <c r="A1431" t="s">
        <v>1324</v>
      </c>
      <c r="B1431" s="9" t="s">
        <v>308</v>
      </c>
      <c r="C1431" s="1">
        <f t="shared" si="399"/>
        <v>4351</v>
      </c>
      <c r="D1431" s="7">
        <f t="shared" si="401"/>
        <v>2</v>
      </c>
      <c r="E1431" s="7">
        <f t="shared" si="402"/>
        <v>1</v>
      </c>
      <c r="F1431" s="7">
        <f t="shared" si="403"/>
        <v>5</v>
      </c>
      <c r="G1431" s="1">
        <f t="shared" si="404"/>
        <v>127</v>
      </c>
      <c r="H1431" s="2">
        <f t="shared" si="405"/>
        <v>2.9188692254654102E-2</v>
      </c>
      <c r="I1431" s="8"/>
      <c r="J1431" s="2">
        <f t="shared" si="395"/>
        <v>0.46104343829004829</v>
      </c>
      <c r="K1431" s="2">
        <f t="shared" si="396"/>
        <v>0.49023213054470238</v>
      </c>
      <c r="L1431" s="2">
        <f t="shared" si="397"/>
        <v>1.011261778901402E-2</v>
      </c>
      <c r="M1431" s="2">
        <f t="shared" si="398"/>
        <v>3.8611813376235253E-2</v>
      </c>
      <c r="N1431" s="1">
        <v>2006</v>
      </c>
      <c r="O1431" s="1">
        <v>2133</v>
      </c>
      <c r="P1431" s="1">
        <v>44</v>
      </c>
      <c r="V1431" s="1">
        <v>25</v>
      </c>
      <c r="W1431" s="1">
        <v>17</v>
      </c>
      <c r="X1431" s="1">
        <v>49</v>
      </c>
      <c r="Y1431" s="1">
        <v>46</v>
      </c>
      <c r="Z1431" s="1">
        <v>31</v>
      </c>
      <c r="AG1431" t="str">
        <f t="shared" si="400"/>
        <v>Hartford</v>
      </c>
      <c r="AH1431" t="s">
        <v>1428</v>
      </c>
      <c r="AI1431">
        <v>1</v>
      </c>
      <c r="AK1431" s="99">
        <v>50</v>
      </c>
      <c r="AL1431" s="97">
        <v>27</v>
      </c>
      <c r="AM1431" s="97">
        <v>40</v>
      </c>
      <c r="AN1431" s="96">
        <v>32275</v>
      </c>
      <c r="AO1431" s="96">
        <f t="shared" si="407"/>
        <v>50027</v>
      </c>
      <c r="AP1431" s="9" t="s">
        <v>1274</v>
      </c>
      <c r="AQ1431">
        <f t="shared" si="406"/>
        <v>5032275</v>
      </c>
    </row>
    <row r="1432" spans="1:43" hidden="1" outlineLevel="1" x14ac:dyDescent="0.2">
      <c r="A1432" t="s">
        <v>2182</v>
      </c>
      <c r="B1432" s="9" t="s">
        <v>308</v>
      </c>
      <c r="C1432" s="1">
        <f t="shared" si="399"/>
        <v>1610</v>
      </c>
      <c r="D1432" s="7">
        <f t="shared" si="401"/>
        <v>2</v>
      </c>
      <c r="E1432" s="7">
        <f t="shared" si="402"/>
        <v>1</v>
      </c>
      <c r="F1432" s="7">
        <f t="shared" si="403"/>
        <v>5</v>
      </c>
      <c r="G1432" s="1">
        <f t="shared" si="404"/>
        <v>195</v>
      </c>
      <c r="H1432" s="2">
        <f t="shared" si="405"/>
        <v>0.12111801242236025</v>
      </c>
      <c r="I1432" s="8"/>
      <c r="J1432" s="2">
        <f t="shared" si="395"/>
        <v>0.41428571428571431</v>
      </c>
      <c r="K1432" s="2">
        <f t="shared" si="396"/>
        <v>0.53540372670807457</v>
      </c>
      <c r="L1432" s="2">
        <f t="shared" si="397"/>
        <v>9.316770186335404E-3</v>
      </c>
      <c r="M1432" s="2">
        <f t="shared" si="398"/>
        <v>4.0993788819875657E-2</v>
      </c>
      <c r="N1432" s="1">
        <v>667</v>
      </c>
      <c r="O1432" s="1">
        <v>862</v>
      </c>
      <c r="P1432" s="1">
        <v>15</v>
      </c>
      <c r="V1432" s="1">
        <v>4</v>
      </c>
      <c r="W1432" s="1">
        <v>7</v>
      </c>
      <c r="X1432" s="1">
        <v>16</v>
      </c>
      <c r="Y1432" s="1">
        <v>29</v>
      </c>
      <c r="Z1432" s="1">
        <v>10</v>
      </c>
      <c r="AG1432" t="str">
        <f t="shared" si="400"/>
        <v>Hartland</v>
      </c>
      <c r="AH1432" t="s">
        <v>1428</v>
      </c>
      <c r="AI1432">
        <v>1</v>
      </c>
      <c r="AK1432" s="99">
        <v>50</v>
      </c>
      <c r="AL1432" s="97">
        <v>27</v>
      </c>
      <c r="AM1432" s="97">
        <v>45</v>
      </c>
      <c r="AN1432" s="96">
        <v>32425</v>
      </c>
      <c r="AO1432" s="96">
        <f t="shared" si="407"/>
        <v>50027</v>
      </c>
      <c r="AP1432" s="9" t="s">
        <v>1274</v>
      </c>
      <c r="AQ1432">
        <f t="shared" si="406"/>
        <v>5032425</v>
      </c>
    </row>
    <row r="1433" spans="1:43" hidden="1" outlineLevel="1" x14ac:dyDescent="0.2">
      <c r="A1433" t="s">
        <v>2519</v>
      </c>
      <c r="B1433" s="9" t="s">
        <v>308</v>
      </c>
      <c r="C1433" s="1">
        <f t="shared" si="399"/>
        <v>1114</v>
      </c>
      <c r="D1433" s="7">
        <f t="shared" si="401"/>
        <v>2</v>
      </c>
      <c r="E1433" s="7">
        <f t="shared" si="402"/>
        <v>1</v>
      </c>
      <c r="F1433" s="7">
        <f t="shared" si="403"/>
        <v>7</v>
      </c>
      <c r="G1433" s="1">
        <f t="shared" si="404"/>
        <v>661</v>
      </c>
      <c r="H1433" s="2">
        <f t="shared" si="405"/>
        <v>0.59335727109515257</v>
      </c>
      <c r="I1433" s="8"/>
      <c r="J1433" s="2">
        <f t="shared" si="395"/>
        <v>0.18043087971274685</v>
      </c>
      <c r="K1433" s="2">
        <f t="shared" si="396"/>
        <v>0.77378815080789942</v>
      </c>
      <c r="L1433" s="2">
        <f t="shared" si="397"/>
        <v>5.3859964093357273E-3</v>
      </c>
      <c r="M1433" s="2">
        <f t="shared" si="398"/>
        <v>4.0394973070017999E-2</v>
      </c>
      <c r="N1433" s="1">
        <v>201</v>
      </c>
      <c r="O1433" s="1">
        <v>862</v>
      </c>
      <c r="P1433" s="1">
        <v>6</v>
      </c>
      <c r="V1433" s="1">
        <v>7</v>
      </c>
      <c r="W1433" s="1">
        <v>10</v>
      </c>
      <c r="X1433" s="1">
        <v>8</v>
      </c>
      <c r="Y1433" s="1">
        <v>14</v>
      </c>
      <c r="Z1433" s="1">
        <v>6</v>
      </c>
      <c r="AG1433" t="str">
        <f t="shared" si="400"/>
        <v>Highgate</v>
      </c>
      <c r="AH1433" t="s">
        <v>1440</v>
      </c>
      <c r="AI1433">
        <v>1</v>
      </c>
      <c r="AK1433" s="99">
        <v>50</v>
      </c>
      <c r="AL1433" s="97">
        <v>11</v>
      </c>
      <c r="AM1433" s="97">
        <v>50</v>
      </c>
      <c r="AN1433" s="96">
        <v>33025</v>
      </c>
      <c r="AO1433" s="96">
        <f t="shared" si="407"/>
        <v>50011</v>
      </c>
      <c r="AP1433" s="9" t="s">
        <v>1274</v>
      </c>
      <c r="AQ1433">
        <f t="shared" si="406"/>
        <v>5033025</v>
      </c>
    </row>
    <row r="1434" spans="1:43" hidden="1" outlineLevel="1" x14ac:dyDescent="0.2">
      <c r="A1434" t="s">
        <v>2540</v>
      </c>
      <c r="B1434" s="9" t="s">
        <v>308</v>
      </c>
      <c r="C1434" s="1">
        <f t="shared" si="399"/>
        <v>2365</v>
      </c>
      <c r="D1434" s="7">
        <f t="shared" si="401"/>
        <v>2</v>
      </c>
      <c r="E1434" s="7">
        <f t="shared" si="402"/>
        <v>1</v>
      </c>
      <c r="F1434" s="7">
        <f t="shared" si="403"/>
        <v>5</v>
      </c>
      <c r="G1434" s="1">
        <f t="shared" si="404"/>
        <v>193</v>
      </c>
      <c r="H1434" s="2">
        <f t="shared" si="405"/>
        <v>8.1606765327695563E-2</v>
      </c>
      <c r="I1434" s="8"/>
      <c r="J1434" s="2">
        <f t="shared" si="395"/>
        <v>0.44439746300211419</v>
      </c>
      <c r="K1434" s="2">
        <f t="shared" si="396"/>
        <v>0.52600422832980975</v>
      </c>
      <c r="L1434" s="2">
        <f t="shared" si="397"/>
        <v>5.07399577167019E-3</v>
      </c>
      <c r="M1434" s="2">
        <f t="shared" si="398"/>
        <v>2.4524312896405921E-2</v>
      </c>
      <c r="N1434" s="1">
        <v>1051</v>
      </c>
      <c r="O1434" s="1">
        <v>1244</v>
      </c>
      <c r="P1434" s="1">
        <v>12</v>
      </c>
      <c r="V1434" s="1">
        <v>8</v>
      </c>
      <c r="W1434" s="1">
        <v>12</v>
      </c>
      <c r="X1434" s="1">
        <v>13</v>
      </c>
      <c r="Y1434" s="1">
        <v>12</v>
      </c>
      <c r="Z1434" s="1">
        <v>13</v>
      </c>
      <c r="AG1434" t="str">
        <f t="shared" si="400"/>
        <v>Hinesburg</v>
      </c>
      <c r="AH1434" t="s">
        <v>1980</v>
      </c>
      <c r="AI1434">
        <v>1</v>
      </c>
      <c r="AK1434" s="99">
        <v>50</v>
      </c>
      <c r="AL1434" s="97">
        <v>7</v>
      </c>
      <c r="AM1434" s="97">
        <v>35</v>
      </c>
      <c r="AN1434" s="96">
        <v>33475</v>
      </c>
      <c r="AO1434" s="96">
        <f t="shared" si="407"/>
        <v>50007</v>
      </c>
      <c r="AP1434" s="9" t="s">
        <v>1274</v>
      </c>
      <c r="AQ1434">
        <f t="shared" si="406"/>
        <v>5033475</v>
      </c>
    </row>
    <row r="1435" spans="1:43" hidden="1" outlineLevel="1" x14ac:dyDescent="0.2">
      <c r="A1435" t="s">
        <v>2344</v>
      </c>
      <c r="B1435" s="9" t="s">
        <v>308</v>
      </c>
      <c r="C1435" s="1">
        <f t="shared" si="399"/>
        <v>262</v>
      </c>
      <c r="D1435" s="7">
        <f t="shared" si="401"/>
        <v>2</v>
      </c>
      <c r="E1435" s="7">
        <f t="shared" si="402"/>
        <v>1</v>
      </c>
      <c r="F1435" s="7">
        <f t="shared" si="403"/>
        <v>4</v>
      </c>
      <c r="G1435" s="1">
        <f t="shared" si="404"/>
        <v>136</v>
      </c>
      <c r="H1435" s="2">
        <f t="shared" si="405"/>
        <v>0.51908396946564883</v>
      </c>
      <c r="I1435" s="8"/>
      <c r="J1435" s="2">
        <f t="shared" si="395"/>
        <v>0.20610687022900764</v>
      </c>
      <c r="K1435" s="2">
        <f t="shared" si="396"/>
        <v>0.72519083969465647</v>
      </c>
      <c r="L1435" s="2">
        <f t="shared" si="397"/>
        <v>1.5267175572519083E-2</v>
      </c>
      <c r="M1435" s="2">
        <f t="shared" si="398"/>
        <v>5.34351145038168E-2</v>
      </c>
      <c r="N1435" s="1">
        <v>54</v>
      </c>
      <c r="O1435" s="1">
        <v>190</v>
      </c>
      <c r="P1435" s="1">
        <v>4</v>
      </c>
      <c r="V1435" s="1">
        <v>3</v>
      </c>
      <c r="W1435" s="1">
        <v>3</v>
      </c>
      <c r="X1435" s="1">
        <v>0</v>
      </c>
      <c r="Y1435" s="1">
        <v>3</v>
      </c>
      <c r="Z1435" s="1">
        <v>5</v>
      </c>
      <c r="AG1435" t="str">
        <f t="shared" si="400"/>
        <v>Holland</v>
      </c>
      <c r="AH1435" t="s">
        <v>430</v>
      </c>
      <c r="AI1435">
        <v>1</v>
      </c>
      <c r="AK1435" s="99">
        <v>50</v>
      </c>
      <c r="AL1435" s="97">
        <v>19</v>
      </c>
      <c r="AM1435" s="97">
        <v>50</v>
      </c>
      <c r="AN1435" s="96">
        <v>33775</v>
      </c>
      <c r="AO1435" s="96">
        <f t="shared" si="407"/>
        <v>50019</v>
      </c>
      <c r="AP1435" s="9" t="s">
        <v>1274</v>
      </c>
      <c r="AQ1435">
        <f t="shared" si="406"/>
        <v>5033775</v>
      </c>
    </row>
    <row r="1436" spans="1:43" hidden="1" outlineLevel="1" x14ac:dyDescent="0.2">
      <c r="A1436" t="s">
        <v>1849</v>
      </c>
      <c r="B1436" s="9" t="s">
        <v>308</v>
      </c>
      <c r="C1436" s="1">
        <f t="shared" si="399"/>
        <v>310</v>
      </c>
      <c r="D1436" s="7">
        <f t="shared" si="401"/>
        <v>2</v>
      </c>
      <c r="E1436" s="7">
        <f t="shared" si="402"/>
        <v>1</v>
      </c>
      <c r="F1436" s="7">
        <f t="shared" si="403"/>
        <v>8</v>
      </c>
      <c r="G1436" s="1">
        <f t="shared" si="404"/>
        <v>109</v>
      </c>
      <c r="H1436" s="2">
        <f t="shared" si="405"/>
        <v>0.35161290322580646</v>
      </c>
      <c r="I1436" s="8"/>
      <c r="J1436" s="2">
        <f t="shared" si="395"/>
        <v>0.27419354838709675</v>
      </c>
      <c r="K1436" s="2">
        <f t="shared" si="396"/>
        <v>0.62580645161290327</v>
      </c>
      <c r="L1436" s="2">
        <f t="shared" si="397"/>
        <v>3.2258064516129032E-3</v>
      </c>
      <c r="M1436" s="2">
        <f t="shared" si="398"/>
        <v>9.677419354838708E-2</v>
      </c>
      <c r="N1436" s="1">
        <v>85</v>
      </c>
      <c r="O1436" s="1">
        <v>194</v>
      </c>
      <c r="P1436" s="1">
        <v>1</v>
      </c>
      <c r="V1436" s="1">
        <v>5</v>
      </c>
      <c r="W1436" s="1">
        <v>3</v>
      </c>
      <c r="X1436" s="1">
        <v>2</v>
      </c>
      <c r="Y1436" s="1">
        <v>8</v>
      </c>
      <c r="Z1436" s="1">
        <v>12</v>
      </c>
      <c r="AG1436" t="str">
        <f t="shared" si="400"/>
        <v>Hubbardton</v>
      </c>
      <c r="AH1436" t="s">
        <v>557</v>
      </c>
      <c r="AI1436">
        <v>1</v>
      </c>
      <c r="AK1436" s="99">
        <v>50</v>
      </c>
      <c r="AL1436" s="97">
        <v>21</v>
      </c>
      <c r="AM1436" s="97">
        <v>40</v>
      </c>
      <c r="AN1436" s="96">
        <v>34450</v>
      </c>
      <c r="AO1436" s="96">
        <f t="shared" si="407"/>
        <v>50021</v>
      </c>
      <c r="AP1436" s="9" t="s">
        <v>1274</v>
      </c>
      <c r="AQ1436">
        <f t="shared" si="406"/>
        <v>5034450</v>
      </c>
    </row>
    <row r="1437" spans="1:43" hidden="1" outlineLevel="1" x14ac:dyDescent="0.2">
      <c r="A1437" t="s">
        <v>1850</v>
      </c>
      <c r="B1437" s="9" t="s">
        <v>308</v>
      </c>
      <c r="C1437" s="1">
        <f t="shared" si="399"/>
        <v>1104</v>
      </c>
      <c r="D1437" s="7">
        <f t="shared" si="401"/>
        <v>1</v>
      </c>
      <c r="E1437" s="7">
        <f t="shared" si="402"/>
        <v>2</v>
      </c>
      <c r="F1437" s="7">
        <f t="shared" si="403"/>
        <v>3</v>
      </c>
      <c r="G1437" s="1">
        <f t="shared" si="404"/>
        <v>48</v>
      </c>
      <c r="H1437" s="2">
        <f t="shared" si="405"/>
        <v>4.3478260869565216E-2</v>
      </c>
      <c r="I1437" s="8"/>
      <c r="J1437" s="2">
        <f t="shared" si="395"/>
        <v>0.50815217391304346</v>
      </c>
      <c r="K1437" s="2">
        <f t="shared" si="396"/>
        <v>0.46467391304347827</v>
      </c>
      <c r="L1437" s="2">
        <f t="shared" si="397"/>
        <v>6.3405797101449279E-3</v>
      </c>
      <c r="M1437" s="2">
        <f t="shared" si="398"/>
        <v>2.0833333333333343E-2</v>
      </c>
      <c r="N1437" s="1">
        <v>561</v>
      </c>
      <c r="O1437" s="1">
        <v>513</v>
      </c>
      <c r="P1437" s="1">
        <v>7</v>
      </c>
      <c r="V1437" s="1">
        <v>4</v>
      </c>
      <c r="W1437" s="1">
        <v>3</v>
      </c>
      <c r="X1437" s="1">
        <v>6</v>
      </c>
      <c r="Y1437" s="1">
        <v>7</v>
      </c>
      <c r="Z1437" s="1">
        <v>3</v>
      </c>
      <c r="AG1437" t="str">
        <f t="shared" si="400"/>
        <v>Huntington</v>
      </c>
      <c r="AH1437" t="s">
        <v>1980</v>
      </c>
      <c r="AI1437">
        <v>1</v>
      </c>
      <c r="AK1437" s="99">
        <v>50</v>
      </c>
      <c r="AL1437" s="97">
        <v>7</v>
      </c>
      <c r="AM1437" s="97">
        <v>40</v>
      </c>
      <c r="AN1437" s="96">
        <v>34600</v>
      </c>
      <c r="AO1437" s="96">
        <f t="shared" si="407"/>
        <v>50007</v>
      </c>
      <c r="AP1437" s="9" t="s">
        <v>1274</v>
      </c>
      <c r="AQ1437">
        <f t="shared" si="406"/>
        <v>5034600</v>
      </c>
    </row>
    <row r="1438" spans="1:43" hidden="1" outlineLevel="1" x14ac:dyDescent="0.2">
      <c r="A1438" t="s">
        <v>2141</v>
      </c>
      <c r="B1438" s="9" t="s">
        <v>308</v>
      </c>
      <c r="C1438" s="1">
        <f t="shared" si="399"/>
        <v>1332</v>
      </c>
      <c r="D1438" s="7">
        <f t="shared" si="401"/>
        <v>2</v>
      </c>
      <c r="E1438" s="7">
        <f t="shared" si="402"/>
        <v>1</v>
      </c>
      <c r="F1438" s="7">
        <f t="shared" si="403"/>
        <v>3</v>
      </c>
      <c r="G1438" s="1">
        <f t="shared" si="404"/>
        <v>316</v>
      </c>
      <c r="H1438" s="2">
        <f t="shared" si="405"/>
        <v>0.23723723723723725</v>
      </c>
      <c r="I1438" s="8"/>
      <c r="J1438" s="2">
        <f t="shared" si="395"/>
        <v>0.37012012012012013</v>
      </c>
      <c r="K1438" s="2">
        <f t="shared" si="396"/>
        <v>0.60735735735735741</v>
      </c>
      <c r="L1438" s="2">
        <f t="shared" si="397"/>
        <v>5.2552552552552556E-3</v>
      </c>
      <c r="M1438" s="2">
        <f t="shared" si="398"/>
        <v>1.726726726726726E-2</v>
      </c>
      <c r="N1438" s="1">
        <v>493</v>
      </c>
      <c r="O1438" s="1">
        <v>809</v>
      </c>
      <c r="P1438" s="1">
        <v>7</v>
      </c>
      <c r="V1438" s="1">
        <v>4</v>
      </c>
      <c r="W1438" s="1">
        <v>6</v>
      </c>
      <c r="X1438" s="1">
        <v>3</v>
      </c>
      <c r="Y1438" s="1">
        <v>6</v>
      </c>
      <c r="Z1438" s="1">
        <v>4</v>
      </c>
      <c r="AG1438" t="str">
        <f t="shared" si="400"/>
        <v>Hyde Park</v>
      </c>
      <c r="AH1438" t="s">
        <v>1711</v>
      </c>
      <c r="AI1438">
        <v>1</v>
      </c>
      <c r="AK1438" s="99">
        <v>50</v>
      </c>
      <c r="AL1438" s="97">
        <v>15</v>
      </c>
      <c r="AM1438" s="97">
        <v>25</v>
      </c>
      <c r="AN1438" s="96">
        <v>35050</v>
      </c>
      <c r="AO1438" s="96">
        <f t="shared" si="407"/>
        <v>50015</v>
      </c>
      <c r="AP1438" s="9" t="s">
        <v>1274</v>
      </c>
      <c r="AQ1438">
        <f t="shared" si="406"/>
        <v>5035050</v>
      </c>
    </row>
    <row r="1439" spans="1:43" hidden="1" outlineLevel="1" x14ac:dyDescent="0.2">
      <c r="A1439" t="s">
        <v>2188</v>
      </c>
      <c r="B1439" s="9" t="s">
        <v>308</v>
      </c>
      <c r="C1439" s="1">
        <f t="shared" si="399"/>
        <v>190</v>
      </c>
      <c r="D1439" s="7">
        <f t="shared" si="401"/>
        <v>2</v>
      </c>
      <c r="E1439" s="7">
        <f t="shared" si="402"/>
        <v>1</v>
      </c>
      <c r="F1439" s="7">
        <f t="shared" si="403"/>
        <v>5</v>
      </c>
      <c r="G1439" s="1">
        <f t="shared" si="404"/>
        <v>94</v>
      </c>
      <c r="H1439" s="2">
        <f t="shared" si="405"/>
        <v>0.49473684210526314</v>
      </c>
      <c r="I1439" s="8"/>
      <c r="J1439" s="2">
        <f t="shared" si="395"/>
        <v>0.23684210526315788</v>
      </c>
      <c r="K1439" s="2">
        <f t="shared" si="396"/>
        <v>0.73157894736842111</v>
      </c>
      <c r="L1439" s="2">
        <f t="shared" si="397"/>
        <v>5.263157894736842E-3</v>
      </c>
      <c r="M1439" s="2">
        <f t="shared" si="398"/>
        <v>2.6315789473684199E-2</v>
      </c>
      <c r="N1439" s="1">
        <v>45</v>
      </c>
      <c r="O1439" s="1">
        <v>139</v>
      </c>
      <c r="P1439" s="1">
        <v>1</v>
      </c>
      <c r="V1439" s="1">
        <v>2</v>
      </c>
      <c r="W1439" s="1">
        <v>0</v>
      </c>
      <c r="X1439" s="1">
        <v>0</v>
      </c>
      <c r="Y1439" s="1">
        <v>1</v>
      </c>
      <c r="Z1439" s="1">
        <v>2</v>
      </c>
      <c r="AG1439" t="str">
        <f t="shared" si="400"/>
        <v>Ira</v>
      </c>
      <c r="AH1439" t="s">
        <v>557</v>
      </c>
      <c r="AI1439">
        <v>1</v>
      </c>
      <c r="AK1439" s="99">
        <v>50</v>
      </c>
      <c r="AL1439" s="97">
        <v>21</v>
      </c>
      <c r="AM1439" s="97">
        <v>45</v>
      </c>
      <c r="AN1439" s="96">
        <v>35425</v>
      </c>
      <c r="AO1439" s="96">
        <f t="shared" si="407"/>
        <v>50021</v>
      </c>
      <c r="AP1439" s="9" t="s">
        <v>1274</v>
      </c>
      <c r="AQ1439">
        <f t="shared" si="406"/>
        <v>5035425</v>
      </c>
    </row>
    <row r="1440" spans="1:43" hidden="1" outlineLevel="1" x14ac:dyDescent="0.2">
      <c r="A1440" t="s">
        <v>2335</v>
      </c>
      <c r="B1440" s="9" t="s">
        <v>308</v>
      </c>
      <c r="C1440" s="1">
        <f t="shared" si="399"/>
        <v>453</v>
      </c>
      <c r="D1440" s="7">
        <f t="shared" si="401"/>
        <v>2</v>
      </c>
      <c r="E1440" s="7">
        <f t="shared" si="402"/>
        <v>1</v>
      </c>
      <c r="F1440" s="7">
        <f t="shared" si="403"/>
        <v>3</v>
      </c>
      <c r="G1440" s="1">
        <f t="shared" si="404"/>
        <v>235</v>
      </c>
      <c r="H1440" s="2">
        <f t="shared" si="405"/>
        <v>0.51876379690949226</v>
      </c>
      <c r="I1440" s="8"/>
      <c r="J1440" s="2">
        <f t="shared" si="395"/>
        <v>0.22075055187637968</v>
      </c>
      <c r="K1440" s="2">
        <f t="shared" si="396"/>
        <v>0.73951434878587197</v>
      </c>
      <c r="L1440" s="2">
        <f t="shared" si="397"/>
        <v>8.8300220750551876E-3</v>
      </c>
      <c r="M1440" s="2">
        <f t="shared" si="398"/>
        <v>3.0905077262693138E-2</v>
      </c>
      <c r="N1440" s="1">
        <v>100</v>
      </c>
      <c r="O1440" s="1">
        <v>335</v>
      </c>
      <c r="P1440" s="1">
        <v>4</v>
      </c>
      <c r="V1440" s="1">
        <v>4</v>
      </c>
      <c r="W1440" s="1">
        <v>3</v>
      </c>
      <c r="X1440" s="1">
        <v>1</v>
      </c>
      <c r="Y1440" s="1">
        <v>3</v>
      </c>
      <c r="Z1440" s="1">
        <v>3</v>
      </c>
      <c r="AG1440" t="str">
        <f t="shared" si="400"/>
        <v>Irasburg</v>
      </c>
      <c r="AH1440" t="s">
        <v>430</v>
      </c>
      <c r="AI1440">
        <v>1</v>
      </c>
      <c r="AK1440" s="99">
        <v>50</v>
      </c>
      <c r="AL1440" s="97">
        <v>19</v>
      </c>
      <c r="AM1440" s="97">
        <v>55</v>
      </c>
      <c r="AN1440" s="96">
        <v>35575</v>
      </c>
      <c r="AO1440" s="96">
        <f t="shared" si="407"/>
        <v>50019</v>
      </c>
      <c r="AP1440" s="9" t="s">
        <v>1274</v>
      </c>
      <c r="AQ1440">
        <f t="shared" si="406"/>
        <v>5035575</v>
      </c>
    </row>
    <row r="1441" spans="1:43" hidden="1" outlineLevel="1" x14ac:dyDescent="0.2">
      <c r="A1441" t="s">
        <v>2336</v>
      </c>
      <c r="B1441" s="9" t="s">
        <v>308</v>
      </c>
      <c r="C1441" s="1">
        <f t="shared" si="399"/>
        <v>282</v>
      </c>
      <c r="D1441" s="7">
        <f t="shared" si="401"/>
        <v>2</v>
      </c>
      <c r="E1441" s="7">
        <f t="shared" si="402"/>
        <v>1</v>
      </c>
      <c r="F1441" s="7">
        <f t="shared" si="403"/>
        <v>4</v>
      </c>
      <c r="G1441" s="1">
        <f t="shared" si="404"/>
        <v>104</v>
      </c>
      <c r="H1441" s="2">
        <f t="shared" si="405"/>
        <v>0.36879432624113473</v>
      </c>
      <c r="I1441" s="8"/>
      <c r="J1441" s="2">
        <f t="shared" si="395"/>
        <v>0.2978723404255319</v>
      </c>
      <c r="K1441" s="2">
        <f t="shared" si="396"/>
        <v>0.66666666666666663</v>
      </c>
      <c r="L1441" s="2">
        <f t="shared" si="397"/>
        <v>1.0638297872340425E-2</v>
      </c>
      <c r="M1441" s="2">
        <f t="shared" si="398"/>
        <v>2.4822695035461043E-2</v>
      </c>
      <c r="N1441" s="1">
        <v>84</v>
      </c>
      <c r="O1441" s="1">
        <v>188</v>
      </c>
      <c r="P1441" s="1">
        <v>3</v>
      </c>
      <c r="V1441" s="1">
        <v>0</v>
      </c>
      <c r="W1441" s="1">
        <v>1</v>
      </c>
      <c r="X1441" s="1">
        <v>1</v>
      </c>
      <c r="Y1441" s="1">
        <v>4</v>
      </c>
      <c r="Z1441" s="1">
        <v>1</v>
      </c>
      <c r="AG1441" t="str">
        <f t="shared" si="400"/>
        <v>Isle La Motte</v>
      </c>
      <c r="AH1441" t="s">
        <v>1981</v>
      </c>
      <c r="AI1441">
        <v>1</v>
      </c>
      <c r="AK1441" s="99">
        <v>50</v>
      </c>
      <c r="AL1441" s="97">
        <v>13</v>
      </c>
      <c r="AM1441" s="97">
        <v>15</v>
      </c>
      <c r="AN1441" s="96">
        <v>35875</v>
      </c>
      <c r="AO1441" s="96">
        <f t="shared" si="407"/>
        <v>50013</v>
      </c>
      <c r="AP1441" s="9" t="s">
        <v>1274</v>
      </c>
      <c r="AQ1441">
        <f t="shared" si="406"/>
        <v>5035875</v>
      </c>
    </row>
    <row r="1442" spans="1:43" hidden="1" outlineLevel="1" x14ac:dyDescent="0.2">
      <c r="A1442" t="s">
        <v>1375</v>
      </c>
      <c r="B1442" s="9" t="s">
        <v>308</v>
      </c>
      <c r="C1442" s="1">
        <f t="shared" si="399"/>
        <v>384</v>
      </c>
      <c r="D1442" s="7">
        <f t="shared" si="401"/>
        <v>1</v>
      </c>
      <c r="E1442" s="7">
        <f t="shared" si="402"/>
        <v>2</v>
      </c>
      <c r="F1442" s="7">
        <f t="shared" si="403"/>
        <v>6</v>
      </c>
      <c r="G1442" s="1">
        <f t="shared" si="404"/>
        <v>25</v>
      </c>
      <c r="H1442" s="2">
        <f t="shared" si="405"/>
        <v>6.5104166666666671E-2</v>
      </c>
      <c r="I1442" s="8"/>
      <c r="J1442" s="2">
        <f t="shared" si="395"/>
        <v>0.49479166666666669</v>
      </c>
      <c r="K1442" s="2">
        <f t="shared" si="396"/>
        <v>0.4296875</v>
      </c>
      <c r="L1442" s="2">
        <f t="shared" si="397"/>
        <v>7.8125E-3</v>
      </c>
      <c r="M1442" s="2">
        <f t="shared" si="398"/>
        <v>6.7708333333333259E-2</v>
      </c>
      <c r="N1442" s="1">
        <v>190</v>
      </c>
      <c r="O1442" s="1">
        <v>165</v>
      </c>
      <c r="P1442" s="1">
        <v>3</v>
      </c>
      <c r="V1442" s="1">
        <v>8</v>
      </c>
      <c r="W1442" s="1">
        <v>2</v>
      </c>
      <c r="X1442" s="1">
        <v>6</v>
      </c>
      <c r="Y1442" s="1">
        <v>9</v>
      </c>
      <c r="Z1442" s="1">
        <v>1</v>
      </c>
      <c r="AG1442" t="str">
        <f t="shared" si="400"/>
        <v>Jamaica</v>
      </c>
      <c r="AH1442" t="s">
        <v>2145</v>
      </c>
      <c r="AI1442">
        <v>1</v>
      </c>
      <c r="AK1442" s="99">
        <v>50</v>
      </c>
      <c r="AL1442" s="97">
        <v>25</v>
      </c>
      <c r="AM1442" s="97">
        <v>45</v>
      </c>
      <c r="AN1442" s="96">
        <v>36175</v>
      </c>
      <c r="AO1442" s="96">
        <f t="shared" si="407"/>
        <v>50025</v>
      </c>
      <c r="AP1442" s="9" t="s">
        <v>1274</v>
      </c>
      <c r="AQ1442">
        <f t="shared" si="406"/>
        <v>5036175</v>
      </c>
    </row>
    <row r="1443" spans="1:43" hidden="1" outlineLevel="1" x14ac:dyDescent="0.2">
      <c r="A1443" t="s">
        <v>244</v>
      </c>
      <c r="B1443" s="9" t="s">
        <v>308</v>
      </c>
      <c r="C1443" s="1">
        <f t="shared" si="399"/>
        <v>206</v>
      </c>
      <c r="D1443" s="7">
        <f t="shared" si="401"/>
        <v>2</v>
      </c>
      <c r="E1443" s="7">
        <f t="shared" si="402"/>
        <v>1</v>
      </c>
      <c r="F1443" s="7">
        <f t="shared" si="403"/>
        <v>6</v>
      </c>
      <c r="G1443" s="1">
        <f t="shared" si="404"/>
        <v>70</v>
      </c>
      <c r="H1443" s="2">
        <f t="shared" si="405"/>
        <v>0.33980582524271846</v>
      </c>
      <c r="I1443" s="8"/>
      <c r="J1443" s="2">
        <f t="shared" si="395"/>
        <v>0.31067961165048541</v>
      </c>
      <c r="K1443" s="2">
        <f t="shared" si="396"/>
        <v>0.65048543689320393</v>
      </c>
      <c r="L1443" s="2">
        <f t="shared" si="397"/>
        <v>4.8543689320388345E-3</v>
      </c>
      <c r="M1443" s="2">
        <f t="shared" si="398"/>
        <v>3.398058252427183E-2</v>
      </c>
      <c r="N1443" s="1">
        <v>64</v>
      </c>
      <c r="O1443" s="1">
        <v>134</v>
      </c>
      <c r="P1443" s="1">
        <v>1</v>
      </c>
      <c r="V1443" s="1">
        <v>2</v>
      </c>
      <c r="W1443" s="1">
        <v>0</v>
      </c>
      <c r="X1443" s="1">
        <v>2</v>
      </c>
      <c r="Y1443" s="1">
        <v>2</v>
      </c>
      <c r="Z1443" s="1">
        <v>1</v>
      </c>
      <c r="AG1443" t="str">
        <f t="shared" si="400"/>
        <v>Jay</v>
      </c>
      <c r="AH1443" t="s">
        <v>430</v>
      </c>
      <c r="AI1443">
        <v>1</v>
      </c>
      <c r="AK1443" s="99">
        <v>50</v>
      </c>
      <c r="AL1443" s="97">
        <v>19</v>
      </c>
      <c r="AM1443" s="97">
        <v>60</v>
      </c>
      <c r="AN1443" s="96">
        <v>36325</v>
      </c>
      <c r="AO1443" s="96">
        <f t="shared" si="407"/>
        <v>50019</v>
      </c>
      <c r="AP1443" s="9" t="s">
        <v>1274</v>
      </c>
      <c r="AQ1443">
        <f t="shared" si="406"/>
        <v>5036325</v>
      </c>
    </row>
    <row r="1444" spans="1:43" hidden="1" outlineLevel="1" x14ac:dyDescent="0.2">
      <c r="A1444" t="s">
        <v>735</v>
      </c>
      <c r="B1444" s="9" t="s">
        <v>308</v>
      </c>
      <c r="C1444" s="1">
        <f t="shared" si="399"/>
        <v>2888</v>
      </c>
      <c r="D1444" s="7">
        <f t="shared" si="401"/>
        <v>2</v>
      </c>
      <c r="E1444" s="7">
        <f t="shared" si="402"/>
        <v>1</v>
      </c>
      <c r="F1444" s="7">
        <f t="shared" si="403"/>
        <v>6</v>
      </c>
      <c r="G1444" s="1">
        <f t="shared" si="404"/>
        <v>452</v>
      </c>
      <c r="H1444" s="2">
        <f t="shared" si="405"/>
        <v>0.15650969529085873</v>
      </c>
      <c r="I1444" s="8"/>
      <c r="J1444" s="2">
        <f t="shared" si="395"/>
        <v>0.40858725761772852</v>
      </c>
      <c r="K1444" s="2">
        <f t="shared" si="396"/>
        <v>0.5650969529085873</v>
      </c>
      <c r="L1444" s="2">
        <f t="shared" si="397"/>
        <v>3.4626038781163434E-3</v>
      </c>
      <c r="M1444" s="2">
        <f t="shared" si="398"/>
        <v>2.2853185595567836E-2</v>
      </c>
      <c r="N1444" s="1">
        <v>1180</v>
      </c>
      <c r="O1444" s="1">
        <v>1632</v>
      </c>
      <c r="P1444" s="1">
        <v>10</v>
      </c>
      <c r="V1444" s="1">
        <v>10</v>
      </c>
      <c r="W1444" s="1">
        <v>7</v>
      </c>
      <c r="X1444" s="1">
        <v>11</v>
      </c>
      <c r="Y1444" s="1">
        <v>27</v>
      </c>
      <c r="Z1444" s="1">
        <v>11</v>
      </c>
      <c r="AG1444" t="str">
        <f t="shared" si="400"/>
        <v>Jericho</v>
      </c>
      <c r="AH1444" t="s">
        <v>1980</v>
      </c>
      <c r="AI1444">
        <v>1</v>
      </c>
      <c r="AK1444" s="99">
        <v>50</v>
      </c>
      <c r="AL1444" s="97">
        <v>7</v>
      </c>
      <c r="AM1444" s="97">
        <v>45</v>
      </c>
      <c r="AN1444" s="96">
        <v>36700</v>
      </c>
      <c r="AO1444" s="96">
        <f t="shared" si="407"/>
        <v>50007</v>
      </c>
      <c r="AP1444" s="9" t="s">
        <v>1274</v>
      </c>
      <c r="AQ1444">
        <f t="shared" si="406"/>
        <v>5036700</v>
      </c>
    </row>
    <row r="1445" spans="1:43" hidden="1" outlineLevel="1" x14ac:dyDescent="0.2">
      <c r="A1445" t="s">
        <v>487</v>
      </c>
      <c r="B1445" s="9" t="s">
        <v>308</v>
      </c>
      <c r="C1445" s="1">
        <f t="shared" si="399"/>
        <v>1196</v>
      </c>
      <c r="D1445" s="7">
        <f t="shared" si="401"/>
        <v>2</v>
      </c>
      <c r="E1445" s="7">
        <f t="shared" si="402"/>
        <v>1</v>
      </c>
      <c r="F1445" s="7">
        <f t="shared" si="403"/>
        <v>6</v>
      </c>
      <c r="G1445" s="1">
        <f t="shared" si="404"/>
        <v>151</v>
      </c>
      <c r="H1445" s="2">
        <f t="shared" si="405"/>
        <v>0.12625418060200669</v>
      </c>
      <c r="I1445" s="8"/>
      <c r="J1445" s="2">
        <f t="shared" si="395"/>
        <v>0.41471571906354515</v>
      </c>
      <c r="K1445" s="2">
        <f t="shared" si="396"/>
        <v>0.54096989966555187</v>
      </c>
      <c r="L1445" s="2">
        <f t="shared" si="397"/>
        <v>8.3612040133779261E-3</v>
      </c>
      <c r="M1445" s="2">
        <f t="shared" si="398"/>
        <v>3.5953177257525108E-2</v>
      </c>
      <c r="N1445" s="1">
        <v>496</v>
      </c>
      <c r="O1445" s="1">
        <v>647</v>
      </c>
      <c r="P1445" s="1">
        <v>10</v>
      </c>
      <c r="V1445" s="1">
        <v>12</v>
      </c>
      <c r="W1445" s="1">
        <v>5</v>
      </c>
      <c r="X1445" s="1">
        <v>11</v>
      </c>
      <c r="Y1445" s="1">
        <v>12</v>
      </c>
      <c r="Z1445" s="1">
        <v>3</v>
      </c>
      <c r="AG1445" t="str">
        <f t="shared" si="400"/>
        <v>Johnson</v>
      </c>
      <c r="AH1445" t="s">
        <v>1711</v>
      </c>
      <c r="AI1445">
        <v>1</v>
      </c>
      <c r="AK1445" s="99">
        <v>50</v>
      </c>
      <c r="AL1445" s="97">
        <v>15</v>
      </c>
      <c r="AM1445" s="97">
        <v>30</v>
      </c>
      <c r="AN1445" s="96">
        <v>37075</v>
      </c>
      <c r="AO1445" s="96">
        <f t="shared" si="407"/>
        <v>50015</v>
      </c>
      <c r="AP1445" s="9" t="s">
        <v>1274</v>
      </c>
      <c r="AQ1445">
        <f t="shared" si="406"/>
        <v>5037075</v>
      </c>
    </row>
    <row r="1446" spans="1:43" hidden="1" outlineLevel="1" x14ac:dyDescent="0.2">
      <c r="A1446" t="s">
        <v>1275</v>
      </c>
      <c r="B1446" s="9" t="s">
        <v>308</v>
      </c>
      <c r="C1446" s="1">
        <f>SUM(N1446:AE1446)</f>
        <v>568</v>
      </c>
      <c r="D1446" s="7">
        <f>RANK(N1446,(N1446:AE1446))</f>
        <v>2</v>
      </c>
      <c r="E1446" s="7">
        <f>RANK(O1446,(N1446:AE1446))</f>
        <v>1</v>
      </c>
      <c r="F1446" s="7">
        <f>IF(P1446&gt;0,RANK(P1446,(N1446:AE1446)),0)</f>
        <v>6</v>
      </c>
      <c r="G1446" s="1">
        <f>MAX(N1446:P1446)-LARGE(N1446:P1446,2)</f>
        <v>207</v>
      </c>
      <c r="H1446" s="2">
        <f>G1446/C1446</f>
        <v>0.36443661971830987</v>
      </c>
      <c r="I1446" s="8"/>
      <c r="J1446" s="2">
        <f>IF(C1446=0,"-",N1446/C1446)</f>
        <v>0.28873239436619719</v>
      </c>
      <c r="K1446" s="2">
        <f>IF(C1446=0,"-",O1446/C1446)</f>
        <v>0.653169014084507</v>
      </c>
      <c r="L1446" s="2">
        <f>IF(C1446=0,"-",P1446/C1446)</f>
        <v>8.8028169014084511E-3</v>
      </c>
      <c r="M1446" s="2">
        <f>IF(C1446=0,"-",(1-J1446-K1446-L1446))</f>
        <v>4.92957746478873E-2</v>
      </c>
      <c r="N1446" s="1">
        <v>164</v>
      </c>
      <c r="O1446" s="1">
        <v>371</v>
      </c>
      <c r="P1446" s="1">
        <v>5</v>
      </c>
      <c r="V1446" s="1">
        <v>6</v>
      </c>
      <c r="W1446" s="1">
        <v>0</v>
      </c>
      <c r="X1446" s="1">
        <v>5</v>
      </c>
      <c r="Y1446" s="1">
        <v>9</v>
      </c>
      <c r="Z1446" s="1">
        <v>8</v>
      </c>
      <c r="AG1446" t="str">
        <f>A1446</f>
        <v>Killington</v>
      </c>
      <c r="AH1446" t="s">
        <v>557</v>
      </c>
      <c r="AI1446">
        <v>1</v>
      </c>
      <c r="AK1446" s="99">
        <v>50</v>
      </c>
      <c r="AL1446" s="97">
        <v>21</v>
      </c>
      <c r="AM1446" s="97">
        <v>47</v>
      </c>
      <c r="AN1446" s="96">
        <v>37685</v>
      </c>
      <c r="AO1446" s="96">
        <f>1000*AK1446+AL1446</f>
        <v>50021</v>
      </c>
      <c r="AP1446" s="9" t="s">
        <v>1274</v>
      </c>
      <c r="AQ1446">
        <f>AK1446*100000+AN1446</f>
        <v>5037685</v>
      </c>
    </row>
    <row r="1447" spans="1:43" hidden="1" outlineLevel="1" x14ac:dyDescent="0.2">
      <c r="A1447" t="s">
        <v>1276</v>
      </c>
      <c r="B1447" s="9" t="s">
        <v>308</v>
      </c>
      <c r="C1447" s="1">
        <f t="shared" si="399"/>
        <v>247</v>
      </c>
      <c r="D1447" s="7">
        <f t="shared" si="401"/>
        <v>2</v>
      </c>
      <c r="E1447" s="7">
        <f t="shared" si="402"/>
        <v>1</v>
      </c>
      <c r="F1447" s="7">
        <f t="shared" si="403"/>
        <v>0</v>
      </c>
      <c r="G1447" s="1">
        <f t="shared" si="404"/>
        <v>55</v>
      </c>
      <c r="H1447" s="2">
        <f t="shared" si="405"/>
        <v>0.22267206477732793</v>
      </c>
      <c r="I1447" s="8"/>
      <c r="J1447" s="2">
        <f t="shared" ref="J1447:J1509" si="408">IF(C1447=0,"-",N1447/C1447)</f>
        <v>0.37246963562753038</v>
      </c>
      <c r="K1447" s="2">
        <f t="shared" ref="K1447:K1509" si="409">IF(C1447=0,"-",O1447/C1447)</f>
        <v>0.59514170040485825</v>
      </c>
      <c r="L1447" s="2">
        <f t="shared" ref="L1447:L1509" si="410">IF(C1447=0,"-",P1447/C1447)</f>
        <v>0</v>
      </c>
      <c r="M1447" s="2">
        <f t="shared" ref="M1447:M1509" si="411">IF(C1447=0,"-",(1-J1447-K1447-L1447))</f>
        <v>3.238866396761142E-2</v>
      </c>
      <c r="N1447" s="1">
        <v>92</v>
      </c>
      <c r="O1447" s="1">
        <v>147</v>
      </c>
      <c r="P1447" s="1">
        <v>0</v>
      </c>
      <c r="V1447" s="1">
        <v>2</v>
      </c>
      <c r="W1447" s="1">
        <v>2</v>
      </c>
      <c r="X1447" s="1">
        <v>1</v>
      </c>
      <c r="Y1447" s="1">
        <v>2</v>
      </c>
      <c r="Z1447" s="1">
        <v>1</v>
      </c>
      <c r="AG1447" t="str">
        <f t="shared" si="400"/>
        <v>Kirby</v>
      </c>
      <c r="AH1447" t="s">
        <v>381</v>
      </c>
      <c r="AI1447">
        <v>1</v>
      </c>
      <c r="AK1447" s="99">
        <v>50</v>
      </c>
      <c r="AL1447" s="97">
        <v>5</v>
      </c>
      <c r="AM1447" s="97">
        <v>30</v>
      </c>
      <c r="AN1447" s="96">
        <v>37900</v>
      </c>
      <c r="AO1447" s="96">
        <f t="shared" si="407"/>
        <v>50005</v>
      </c>
      <c r="AP1447" s="9" t="s">
        <v>1274</v>
      </c>
      <c r="AQ1447">
        <f t="shared" si="406"/>
        <v>5037900</v>
      </c>
    </row>
    <row r="1448" spans="1:43" hidden="1" outlineLevel="1" x14ac:dyDescent="0.2">
      <c r="A1448" t="s">
        <v>873</v>
      </c>
      <c r="B1448" s="9" t="s">
        <v>308</v>
      </c>
      <c r="C1448" s="1">
        <f t="shared" si="399"/>
        <v>100</v>
      </c>
      <c r="D1448" s="7">
        <f t="shared" si="401"/>
        <v>2</v>
      </c>
      <c r="E1448" s="7">
        <f t="shared" si="402"/>
        <v>1</v>
      </c>
      <c r="F1448" s="7">
        <f t="shared" si="403"/>
        <v>0</v>
      </c>
      <c r="G1448" s="1">
        <f t="shared" si="404"/>
        <v>20</v>
      </c>
      <c r="H1448" s="2">
        <f t="shared" si="405"/>
        <v>0.2</v>
      </c>
      <c r="I1448" s="8"/>
      <c r="J1448" s="2">
        <f t="shared" si="408"/>
        <v>0.39</v>
      </c>
      <c r="K1448" s="2">
        <f t="shared" si="409"/>
        <v>0.59</v>
      </c>
      <c r="L1448" s="2">
        <f t="shared" si="410"/>
        <v>0</v>
      </c>
      <c r="M1448" s="2">
        <f t="shared" si="411"/>
        <v>2.0000000000000018E-2</v>
      </c>
      <c r="N1448" s="1">
        <v>39</v>
      </c>
      <c r="O1448" s="1">
        <v>59</v>
      </c>
      <c r="P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1</v>
      </c>
      <c r="AG1448" t="str">
        <f t="shared" si="400"/>
        <v>Landgrove</v>
      </c>
      <c r="AH1448" t="s">
        <v>310</v>
      </c>
      <c r="AI1448">
        <v>1</v>
      </c>
      <c r="AK1448" s="99">
        <v>50</v>
      </c>
      <c r="AL1448" s="97">
        <v>3</v>
      </c>
      <c r="AM1448" s="97">
        <v>20</v>
      </c>
      <c r="AN1448" s="96">
        <v>39025</v>
      </c>
      <c r="AO1448" s="96">
        <f t="shared" si="407"/>
        <v>50003</v>
      </c>
      <c r="AP1448" s="9" t="s">
        <v>1274</v>
      </c>
      <c r="AQ1448">
        <f t="shared" si="406"/>
        <v>5039025</v>
      </c>
    </row>
    <row r="1449" spans="1:43" hidden="1" outlineLevel="1" x14ac:dyDescent="0.2">
      <c r="A1449" t="s">
        <v>2079</v>
      </c>
      <c r="B1449" s="9" t="s">
        <v>308</v>
      </c>
      <c r="C1449" s="1">
        <f t="shared" si="399"/>
        <v>392</v>
      </c>
      <c r="D1449" s="7">
        <f t="shared" si="401"/>
        <v>2</v>
      </c>
      <c r="E1449" s="7">
        <f t="shared" si="402"/>
        <v>1</v>
      </c>
      <c r="F1449" s="7">
        <f t="shared" si="403"/>
        <v>4</v>
      </c>
      <c r="G1449" s="1">
        <f t="shared" si="404"/>
        <v>170</v>
      </c>
      <c r="H1449" s="2">
        <f t="shared" si="405"/>
        <v>0.43367346938775508</v>
      </c>
      <c r="I1449" s="8"/>
      <c r="J1449" s="2">
        <f t="shared" si="408"/>
        <v>0.25510204081632654</v>
      </c>
      <c r="K1449" s="2">
        <f t="shared" si="409"/>
        <v>0.68877551020408168</v>
      </c>
      <c r="L1449" s="2">
        <f t="shared" si="410"/>
        <v>1.2755102040816327E-2</v>
      </c>
      <c r="M1449" s="2">
        <f t="shared" si="411"/>
        <v>4.3367346938775517E-2</v>
      </c>
      <c r="N1449" s="1">
        <v>100</v>
      </c>
      <c r="O1449" s="1">
        <v>270</v>
      </c>
      <c r="P1449" s="1">
        <v>5</v>
      </c>
      <c r="V1449" s="1">
        <v>0</v>
      </c>
      <c r="W1449" s="1">
        <v>1</v>
      </c>
      <c r="X1449" s="1">
        <v>2</v>
      </c>
      <c r="Y1449" s="1">
        <v>5</v>
      </c>
      <c r="Z1449" s="1">
        <v>9</v>
      </c>
      <c r="AG1449" t="str">
        <f t="shared" si="400"/>
        <v>Leicester</v>
      </c>
      <c r="AH1449" t="s">
        <v>309</v>
      </c>
      <c r="AI1449">
        <v>1</v>
      </c>
      <c r="AK1449" s="99">
        <v>50</v>
      </c>
      <c r="AL1449" s="97">
        <v>1</v>
      </c>
      <c r="AM1449" s="97">
        <v>45</v>
      </c>
      <c r="AN1449" s="96">
        <v>39325</v>
      </c>
      <c r="AO1449" s="96">
        <f t="shared" si="407"/>
        <v>50001</v>
      </c>
      <c r="AP1449" s="9" t="s">
        <v>1274</v>
      </c>
      <c r="AQ1449">
        <f t="shared" si="406"/>
        <v>5039325</v>
      </c>
    </row>
    <row r="1450" spans="1:43" hidden="1" outlineLevel="1" x14ac:dyDescent="0.2">
      <c r="A1450" t="s">
        <v>1043</v>
      </c>
      <c r="B1450" s="9" t="s">
        <v>308</v>
      </c>
      <c r="C1450" s="1">
        <f t="shared" si="399"/>
        <v>41</v>
      </c>
      <c r="D1450" s="7">
        <f t="shared" si="401"/>
        <v>2</v>
      </c>
      <c r="E1450" s="7">
        <f t="shared" si="402"/>
        <v>1</v>
      </c>
      <c r="F1450" s="7">
        <f t="shared" si="403"/>
        <v>0</v>
      </c>
      <c r="G1450" s="1">
        <f t="shared" si="404"/>
        <v>25</v>
      </c>
      <c r="H1450" s="2">
        <f t="shared" si="405"/>
        <v>0.6097560975609756</v>
      </c>
      <c r="I1450" s="8"/>
      <c r="J1450" s="2">
        <f t="shared" si="408"/>
        <v>0.17073170731707318</v>
      </c>
      <c r="K1450" s="2">
        <f t="shared" si="409"/>
        <v>0.78048780487804881</v>
      </c>
      <c r="L1450" s="2">
        <f t="shared" si="410"/>
        <v>0</v>
      </c>
      <c r="M1450" s="2">
        <f t="shared" si="411"/>
        <v>4.8780487804877981E-2</v>
      </c>
      <c r="N1450" s="1">
        <v>7</v>
      </c>
      <c r="O1450" s="1">
        <v>32</v>
      </c>
      <c r="P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1</v>
      </c>
      <c r="AG1450" t="str">
        <f t="shared" si="400"/>
        <v>Lemington</v>
      </c>
      <c r="AH1450" t="s">
        <v>728</v>
      </c>
      <c r="AI1450">
        <v>1</v>
      </c>
      <c r="AK1450" s="99">
        <v>50</v>
      </c>
      <c r="AL1450" s="97">
        <v>9</v>
      </c>
      <c r="AM1450" s="97">
        <v>60</v>
      </c>
      <c r="AN1450" s="96">
        <v>39700</v>
      </c>
      <c r="AO1450" s="96">
        <f t="shared" si="407"/>
        <v>50009</v>
      </c>
      <c r="AP1450" s="9" t="s">
        <v>1274</v>
      </c>
      <c r="AQ1450">
        <f t="shared" si="406"/>
        <v>5039700</v>
      </c>
    </row>
    <row r="1451" spans="1:43" hidden="1" outlineLevel="1" x14ac:dyDescent="0.2">
      <c r="A1451" t="s">
        <v>600</v>
      </c>
      <c r="B1451" s="9" t="s">
        <v>308</v>
      </c>
      <c r="C1451" s="1">
        <f t="shared" si="399"/>
        <v>755</v>
      </c>
      <c r="D1451" s="7">
        <f t="shared" si="401"/>
        <v>1</v>
      </c>
      <c r="E1451" s="7">
        <f t="shared" si="402"/>
        <v>2</v>
      </c>
      <c r="F1451" s="7">
        <f t="shared" si="403"/>
        <v>3</v>
      </c>
      <c r="G1451" s="1">
        <f t="shared" si="404"/>
        <v>56</v>
      </c>
      <c r="H1451" s="2">
        <f t="shared" si="405"/>
        <v>7.4172185430463583E-2</v>
      </c>
      <c r="I1451" s="8"/>
      <c r="J1451" s="2">
        <f t="shared" si="408"/>
        <v>0.52450331125827809</v>
      </c>
      <c r="K1451" s="2">
        <f t="shared" si="409"/>
        <v>0.45033112582781459</v>
      </c>
      <c r="L1451" s="2">
        <f t="shared" si="410"/>
        <v>9.2715231788079479E-3</v>
      </c>
      <c r="M1451" s="2">
        <f t="shared" si="411"/>
        <v>1.5894039735099365E-2</v>
      </c>
      <c r="N1451" s="1">
        <v>396</v>
      </c>
      <c r="O1451" s="1">
        <v>340</v>
      </c>
      <c r="P1451" s="1">
        <v>7</v>
      </c>
      <c r="V1451" s="1">
        <v>3</v>
      </c>
      <c r="W1451" s="1">
        <v>0</v>
      </c>
      <c r="X1451" s="1">
        <v>3</v>
      </c>
      <c r="Y1451" s="1">
        <v>3</v>
      </c>
      <c r="Z1451" s="1">
        <v>3</v>
      </c>
      <c r="AG1451" t="str">
        <f t="shared" si="400"/>
        <v>Lincoln</v>
      </c>
      <c r="AH1451" t="s">
        <v>309</v>
      </c>
      <c r="AI1451">
        <v>1</v>
      </c>
      <c r="AK1451" s="99">
        <v>50</v>
      </c>
      <c r="AL1451" s="97">
        <v>1</v>
      </c>
      <c r="AM1451" s="97">
        <v>50</v>
      </c>
      <c r="AN1451" s="96">
        <v>40075</v>
      </c>
      <c r="AO1451" s="96">
        <f t="shared" si="407"/>
        <v>50001</v>
      </c>
      <c r="AP1451" s="9" t="s">
        <v>1274</v>
      </c>
      <c r="AQ1451">
        <f t="shared" si="406"/>
        <v>5040075</v>
      </c>
    </row>
    <row r="1452" spans="1:43" hidden="1" outlineLevel="1" x14ac:dyDescent="0.2">
      <c r="A1452" t="s">
        <v>1510</v>
      </c>
      <c r="B1452" s="9" t="s">
        <v>308</v>
      </c>
      <c r="C1452" s="1">
        <f t="shared" si="399"/>
        <v>819</v>
      </c>
      <c r="D1452" s="7">
        <f t="shared" si="401"/>
        <v>2</v>
      </c>
      <c r="E1452" s="7">
        <f t="shared" si="402"/>
        <v>1</v>
      </c>
      <c r="F1452" s="7">
        <f t="shared" si="403"/>
        <v>3</v>
      </c>
      <c r="G1452" s="1">
        <f t="shared" si="404"/>
        <v>143</v>
      </c>
      <c r="H1452" s="2">
        <f t="shared" si="405"/>
        <v>0.17460317460317459</v>
      </c>
      <c r="I1452" s="8"/>
      <c r="J1452" s="2">
        <f t="shared" si="408"/>
        <v>0.37973137973137971</v>
      </c>
      <c r="K1452" s="2">
        <f t="shared" si="409"/>
        <v>0.55433455433455436</v>
      </c>
      <c r="L1452" s="2">
        <f t="shared" si="410"/>
        <v>2.8083028083028084E-2</v>
      </c>
      <c r="M1452" s="2">
        <f t="shared" si="411"/>
        <v>3.7851037851037841E-2</v>
      </c>
      <c r="N1452" s="1">
        <v>311</v>
      </c>
      <c r="O1452" s="1">
        <v>454</v>
      </c>
      <c r="P1452" s="1">
        <v>23</v>
      </c>
      <c r="V1452" s="1">
        <v>5</v>
      </c>
      <c r="W1452" s="1">
        <v>5</v>
      </c>
      <c r="X1452" s="1">
        <v>8</v>
      </c>
      <c r="Y1452" s="1">
        <v>12</v>
      </c>
      <c r="Z1452" s="1">
        <v>1</v>
      </c>
      <c r="AG1452" t="str">
        <f t="shared" si="400"/>
        <v>Londonderry</v>
      </c>
      <c r="AH1452" t="s">
        <v>2145</v>
      </c>
      <c r="AI1452">
        <v>1</v>
      </c>
      <c r="AK1452" s="99">
        <v>50</v>
      </c>
      <c r="AL1452" s="97">
        <v>25</v>
      </c>
      <c r="AM1452" s="97">
        <v>50</v>
      </c>
      <c r="AN1452" s="96">
        <v>40225</v>
      </c>
      <c r="AO1452" s="96">
        <f t="shared" si="407"/>
        <v>50025</v>
      </c>
      <c r="AP1452" s="9" t="s">
        <v>1274</v>
      </c>
      <c r="AQ1452">
        <f t="shared" si="406"/>
        <v>5040225</v>
      </c>
    </row>
    <row r="1453" spans="1:43" hidden="1" outlineLevel="1" x14ac:dyDescent="0.2">
      <c r="A1453" t="s">
        <v>1600</v>
      </c>
      <c r="B1453" s="9" t="s">
        <v>308</v>
      </c>
      <c r="C1453" s="1">
        <f t="shared" si="399"/>
        <v>317</v>
      </c>
      <c r="D1453" s="7">
        <f t="shared" si="401"/>
        <v>2</v>
      </c>
      <c r="E1453" s="7">
        <f t="shared" si="402"/>
        <v>1</v>
      </c>
      <c r="F1453" s="7">
        <f t="shared" si="403"/>
        <v>3</v>
      </c>
      <c r="G1453" s="1">
        <f t="shared" si="404"/>
        <v>148</v>
      </c>
      <c r="H1453" s="2">
        <f t="shared" si="405"/>
        <v>0.46687697160883279</v>
      </c>
      <c r="I1453" s="8"/>
      <c r="J1453" s="2">
        <f t="shared" si="408"/>
        <v>0.23974763406940064</v>
      </c>
      <c r="K1453" s="2">
        <f t="shared" si="409"/>
        <v>0.70662460567823349</v>
      </c>
      <c r="L1453" s="2">
        <f t="shared" si="410"/>
        <v>2.2082018927444796E-2</v>
      </c>
      <c r="M1453" s="2">
        <f t="shared" si="411"/>
        <v>3.1545741324921023E-2</v>
      </c>
      <c r="N1453" s="1">
        <v>76</v>
      </c>
      <c r="O1453" s="1">
        <v>224</v>
      </c>
      <c r="P1453" s="1">
        <v>7</v>
      </c>
      <c r="V1453" s="1">
        <v>1</v>
      </c>
      <c r="W1453" s="1">
        <v>0</v>
      </c>
      <c r="X1453" s="1">
        <v>4</v>
      </c>
      <c r="Y1453" s="1">
        <v>3</v>
      </c>
      <c r="Z1453" s="1">
        <v>2</v>
      </c>
      <c r="AG1453" t="str">
        <f t="shared" si="400"/>
        <v>Lowell</v>
      </c>
      <c r="AH1453" t="s">
        <v>430</v>
      </c>
      <c r="AI1453">
        <v>1</v>
      </c>
      <c r="AK1453" s="99">
        <v>50</v>
      </c>
      <c r="AL1453" s="97">
        <v>19</v>
      </c>
      <c r="AM1453" s="97">
        <v>65</v>
      </c>
      <c r="AN1453" s="96">
        <v>40525</v>
      </c>
      <c r="AO1453" s="96">
        <f t="shared" si="407"/>
        <v>50019</v>
      </c>
      <c r="AP1453" s="9" t="s">
        <v>1274</v>
      </c>
      <c r="AQ1453">
        <f t="shared" si="406"/>
        <v>5040525</v>
      </c>
    </row>
    <row r="1454" spans="1:43" hidden="1" outlineLevel="1" x14ac:dyDescent="0.2">
      <c r="A1454" t="s">
        <v>1601</v>
      </c>
      <c r="B1454" s="9" t="s">
        <v>308</v>
      </c>
      <c r="C1454" s="1">
        <f t="shared" si="399"/>
        <v>901</v>
      </c>
      <c r="D1454" s="7">
        <f t="shared" si="401"/>
        <v>2</v>
      </c>
      <c r="E1454" s="7">
        <f t="shared" si="402"/>
        <v>1</v>
      </c>
      <c r="F1454" s="7">
        <f t="shared" si="403"/>
        <v>4</v>
      </c>
      <c r="G1454" s="1">
        <f t="shared" si="404"/>
        <v>226</v>
      </c>
      <c r="H1454" s="2">
        <f t="shared" si="405"/>
        <v>0.25083240843507215</v>
      </c>
      <c r="I1454" s="8"/>
      <c r="J1454" s="2">
        <f t="shared" si="408"/>
        <v>0.33296337402885684</v>
      </c>
      <c r="K1454" s="2">
        <f t="shared" si="409"/>
        <v>0.58379578246392894</v>
      </c>
      <c r="L1454" s="2">
        <f t="shared" si="410"/>
        <v>1.3318534961154272E-2</v>
      </c>
      <c r="M1454" s="2">
        <f t="shared" si="411"/>
        <v>6.9922308546059894E-2</v>
      </c>
      <c r="N1454" s="1">
        <v>300</v>
      </c>
      <c r="O1454" s="1">
        <v>526</v>
      </c>
      <c r="P1454" s="1">
        <v>12</v>
      </c>
      <c r="V1454" s="1">
        <v>9</v>
      </c>
      <c r="W1454" s="1">
        <v>5</v>
      </c>
      <c r="X1454" s="1">
        <v>7</v>
      </c>
      <c r="Y1454" s="1">
        <v>37</v>
      </c>
      <c r="Z1454" s="1">
        <v>5</v>
      </c>
      <c r="AG1454" t="str">
        <f t="shared" si="400"/>
        <v>Ludlow</v>
      </c>
      <c r="AH1454" t="s">
        <v>1428</v>
      </c>
      <c r="AI1454">
        <v>1</v>
      </c>
      <c r="AK1454" s="99">
        <v>50</v>
      </c>
      <c r="AL1454" s="97">
        <v>27</v>
      </c>
      <c r="AM1454" s="97">
        <v>50</v>
      </c>
      <c r="AN1454" s="96">
        <v>41275</v>
      </c>
      <c r="AO1454" s="96">
        <f t="shared" si="407"/>
        <v>50027</v>
      </c>
      <c r="AP1454" s="9" t="s">
        <v>1274</v>
      </c>
      <c r="AQ1454">
        <f t="shared" si="406"/>
        <v>5041275</v>
      </c>
    </row>
    <row r="1455" spans="1:43" hidden="1" outlineLevel="1" x14ac:dyDescent="0.2">
      <c r="A1455" t="s">
        <v>1262</v>
      </c>
      <c r="B1455" s="9" t="s">
        <v>308</v>
      </c>
      <c r="C1455" s="1">
        <f t="shared" si="399"/>
        <v>397</v>
      </c>
      <c r="D1455" s="7">
        <f t="shared" si="401"/>
        <v>2</v>
      </c>
      <c r="E1455" s="7">
        <f t="shared" si="402"/>
        <v>1</v>
      </c>
      <c r="F1455" s="7">
        <f t="shared" si="403"/>
        <v>6</v>
      </c>
      <c r="G1455" s="1">
        <f t="shared" si="404"/>
        <v>201</v>
      </c>
      <c r="H1455" s="2">
        <f t="shared" si="405"/>
        <v>0.50629722921914355</v>
      </c>
      <c r="I1455" s="8"/>
      <c r="J1455" s="2">
        <f t="shared" si="408"/>
        <v>0.2141057934508816</v>
      </c>
      <c r="K1455" s="2">
        <f t="shared" si="409"/>
        <v>0.72040302267002521</v>
      </c>
      <c r="L1455" s="2">
        <f t="shared" si="410"/>
        <v>7.556675062972292E-3</v>
      </c>
      <c r="M1455" s="2">
        <f t="shared" si="411"/>
        <v>5.7934508816120847E-2</v>
      </c>
      <c r="N1455" s="1">
        <v>85</v>
      </c>
      <c r="O1455" s="1">
        <v>286</v>
      </c>
      <c r="P1455" s="1">
        <v>3</v>
      </c>
      <c r="V1455" s="1">
        <v>5</v>
      </c>
      <c r="W1455" s="1">
        <v>1</v>
      </c>
      <c r="X1455" s="1">
        <v>1</v>
      </c>
      <c r="Y1455" s="1">
        <v>10</v>
      </c>
      <c r="Z1455" s="1">
        <v>6</v>
      </c>
      <c r="AG1455" t="str">
        <f t="shared" si="400"/>
        <v>Lunenburg</v>
      </c>
      <c r="AH1455" t="s">
        <v>728</v>
      </c>
      <c r="AI1455">
        <v>1</v>
      </c>
      <c r="AK1455" s="99">
        <v>50</v>
      </c>
      <c r="AL1455" s="97">
        <v>9</v>
      </c>
      <c r="AM1455" s="97">
        <v>70</v>
      </c>
      <c r="AN1455" s="96">
        <v>41425</v>
      </c>
      <c r="AO1455" s="96">
        <f t="shared" si="407"/>
        <v>50009</v>
      </c>
      <c r="AP1455" s="9" t="s">
        <v>1274</v>
      </c>
      <c r="AQ1455">
        <f t="shared" si="406"/>
        <v>5041425</v>
      </c>
    </row>
    <row r="1456" spans="1:43" hidden="1" outlineLevel="1" x14ac:dyDescent="0.2">
      <c r="A1456" t="s">
        <v>2320</v>
      </c>
      <c r="B1456" s="9" t="s">
        <v>308</v>
      </c>
      <c r="C1456" s="1">
        <f t="shared" si="399"/>
        <v>1690</v>
      </c>
      <c r="D1456" s="7">
        <f t="shared" si="401"/>
        <v>2</v>
      </c>
      <c r="E1456" s="7">
        <f t="shared" si="402"/>
        <v>1</v>
      </c>
      <c r="F1456" s="7">
        <f t="shared" si="403"/>
        <v>4</v>
      </c>
      <c r="G1456" s="1">
        <f t="shared" si="404"/>
        <v>733</v>
      </c>
      <c r="H1456" s="2">
        <f t="shared" si="405"/>
        <v>0.43372781065088756</v>
      </c>
      <c r="I1456" s="8"/>
      <c r="J1456" s="2">
        <f t="shared" si="408"/>
        <v>0.25976331360946747</v>
      </c>
      <c r="K1456" s="2">
        <f t="shared" si="409"/>
        <v>0.69349112426035497</v>
      </c>
      <c r="L1456" s="2">
        <f t="shared" si="410"/>
        <v>7.6923076923076927E-3</v>
      </c>
      <c r="M1456" s="2">
        <f t="shared" si="411"/>
        <v>3.9053254437869861E-2</v>
      </c>
      <c r="N1456" s="1">
        <v>439</v>
      </c>
      <c r="O1456" s="1">
        <v>1172</v>
      </c>
      <c r="P1456" s="1">
        <v>13</v>
      </c>
      <c r="V1456" s="1">
        <v>13</v>
      </c>
      <c r="W1456" s="1">
        <v>11</v>
      </c>
      <c r="X1456" s="1">
        <v>10</v>
      </c>
      <c r="Y1456" s="1">
        <v>22</v>
      </c>
      <c r="Z1456" s="1">
        <v>10</v>
      </c>
      <c r="AG1456" t="str">
        <f t="shared" si="400"/>
        <v>Lyndon</v>
      </c>
      <c r="AH1456" t="s">
        <v>381</v>
      </c>
      <c r="AI1456">
        <v>1</v>
      </c>
      <c r="AK1456" s="99">
        <v>50</v>
      </c>
      <c r="AL1456" s="97">
        <v>5</v>
      </c>
      <c r="AM1456" s="97">
        <v>35</v>
      </c>
      <c r="AN1456" s="96">
        <v>41725</v>
      </c>
      <c r="AO1456" s="96">
        <f t="shared" si="407"/>
        <v>50005</v>
      </c>
      <c r="AP1456" s="9" t="s">
        <v>1274</v>
      </c>
      <c r="AQ1456">
        <f t="shared" si="406"/>
        <v>5041725</v>
      </c>
    </row>
    <row r="1457" spans="1:43" hidden="1" outlineLevel="1" x14ac:dyDescent="0.2">
      <c r="A1457" t="s">
        <v>1818</v>
      </c>
      <c r="B1457" s="9" t="s">
        <v>308</v>
      </c>
      <c r="C1457" s="1">
        <f t="shared" si="399"/>
        <v>102</v>
      </c>
      <c r="D1457" s="7">
        <f t="shared" si="401"/>
        <v>2</v>
      </c>
      <c r="E1457" s="7">
        <f t="shared" si="402"/>
        <v>1</v>
      </c>
      <c r="F1457" s="7">
        <f t="shared" si="403"/>
        <v>0</v>
      </c>
      <c r="G1457" s="1">
        <f t="shared" si="404"/>
        <v>53</v>
      </c>
      <c r="H1457" s="2">
        <f t="shared" si="405"/>
        <v>0.51960784313725494</v>
      </c>
      <c r="I1457" s="8"/>
      <c r="J1457" s="2">
        <f t="shared" si="408"/>
        <v>0.23529411764705882</v>
      </c>
      <c r="K1457" s="2">
        <f t="shared" si="409"/>
        <v>0.75490196078431371</v>
      </c>
      <c r="L1457" s="2">
        <f t="shared" si="410"/>
        <v>0</v>
      </c>
      <c r="M1457" s="2">
        <f t="shared" si="411"/>
        <v>9.8039215686274161E-3</v>
      </c>
      <c r="N1457" s="1">
        <v>24</v>
      </c>
      <c r="O1457" s="1">
        <v>77</v>
      </c>
      <c r="P1457" s="1">
        <v>0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G1457" t="str">
        <f t="shared" si="400"/>
        <v>Maidstone</v>
      </c>
      <c r="AH1457" t="s">
        <v>728</v>
      </c>
      <c r="AI1457">
        <v>1</v>
      </c>
      <c r="AK1457" s="99">
        <v>50</v>
      </c>
      <c r="AL1457" s="97">
        <v>9</v>
      </c>
      <c r="AM1457" s="97">
        <v>75</v>
      </c>
      <c r="AN1457" s="96">
        <v>42475</v>
      </c>
      <c r="AO1457" s="96">
        <f t="shared" si="407"/>
        <v>50009</v>
      </c>
      <c r="AP1457" s="9" t="s">
        <v>1274</v>
      </c>
      <c r="AQ1457">
        <f t="shared" si="406"/>
        <v>5042475</v>
      </c>
    </row>
    <row r="1458" spans="1:43" hidden="1" outlineLevel="1" x14ac:dyDescent="0.2">
      <c r="A1458" t="s">
        <v>2544</v>
      </c>
      <c r="B1458" s="9" t="s">
        <v>308</v>
      </c>
      <c r="C1458" s="1">
        <f t="shared" si="399"/>
        <v>2096</v>
      </c>
      <c r="D1458" s="7">
        <f t="shared" si="401"/>
        <v>2</v>
      </c>
      <c r="E1458" s="7">
        <f t="shared" si="402"/>
        <v>1</v>
      </c>
      <c r="F1458" s="7">
        <f t="shared" si="403"/>
        <v>3</v>
      </c>
      <c r="G1458" s="1">
        <f t="shared" si="404"/>
        <v>242</v>
      </c>
      <c r="H1458" s="2">
        <f t="shared" si="405"/>
        <v>0.11545801526717557</v>
      </c>
      <c r="I1458" s="8"/>
      <c r="J1458" s="2">
        <f t="shared" si="408"/>
        <v>0.41984732824427479</v>
      </c>
      <c r="K1458" s="2">
        <f t="shared" si="409"/>
        <v>0.53530534351145043</v>
      </c>
      <c r="L1458" s="2">
        <f t="shared" si="410"/>
        <v>1.1927480916030535E-2</v>
      </c>
      <c r="M1458" s="2">
        <f t="shared" si="411"/>
        <v>3.2919847328244309E-2</v>
      </c>
      <c r="N1458" s="1">
        <v>880</v>
      </c>
      <c r="O1458" s="1">
        <v>1122</v>
      </c>
      <c r="P1458" s="1">
        <v>25</v>
      </c>
      <c r="V1458" s="1">
        <v>14</v>
      </c>
      <c r="W1458" s="1">
        <v>1</v>
      </c>
      <c r="X1458" s="1">
        <v>15</v>
      </c>
      <c r="Y1458" s="1">
        <v>24</v>
      </c>
      <c r="Z1458" s="1">
        <v>15</v>
      </c>
      <c r="AG1458" t="str">
        <f t="shared" si="400"/>
        <v>Manchester</v>
      </c>
      <c r="AH1458" t="s">
        <v>310</v>
      </c>
      <c r="AI1458">
        <v>1</v>
      </c>
      <c r="AK1458" s="99">
        <v>50</v>
      </c>
      <c r="AL1458" s="97">
        <v>3</v>
      </c>
      <c r="AM1458" s="97">
        <v>25</v>
      </c>
      <c r="AN1458" s="96">
        <v>42850</v>
      </c>
      <c r="AO1458" s="96">
        <f t="shared" si="407"/>
        <v>50003</v>
      </c>
      <c r="AP1458" s="9" t="s">
        <v>1274</v>
      </c>
      <c r="AQ1458">
        <f t="shared" si="406"/>
        <v>5042850</v>
      </c>
    </row>
    <row r="1459" spans="1:43" hidden="1" outlineLevel="1" x14ac:dyDescent="0.2">
      <c r="A1459" t="s">
        <v>1108</v>
      </c>
      <c r="B1459" s="9" t="s">
        <v>308</v>
      </c>
      <c r="C1459" s="1">
        <f t="shared" si="399"/>
        <v>530</v>
      </c>
      <c r="D1459" s="7">
        <f t="shared" si="401"/>
        <v>1</v>
      </c>
      <c r="E1459" s="7">
        <f t="shared" si="402"/>
        <v>2</v>
      </c>
      <c r="F1459" s="7">
        <f t="shared" si="403"/>
        <v>6</v>
      </c>
      <c r="G1459" s="1">
        <f t="shared" si="404"/>
        <v>272</v>
      </c>
      <c r="H1459" s="2">
        <f t="shared" si="405"/>
        <v>0.51320754716981132</v>
      </c>
      <c r="I1459" s="8"/>
      <c r="J1459" s="2">
        <f t="shared" si="408"/>
        <v>0.73018867924528297</v>
      </c>
      <c r="K1459" s="2">
        <f t="shared" si="409"/>
        <v>0.21698113207547171</v>
      </c>
      <c r="L1459" s="2">
        <f t="shared" si="410"/>
        <v>5.6603773584905656E-3</v>
      </c>
      <c r="M1459" s="2">
        <f t="shared" si="411"/>
        <v>4.7169811320754762E-2</v>
      </c>
      <c r="N1459" s="1">
        <v>387</v>
      </c>
      <c r="O1459" s="1">
        <v>115</v>
      </c>
      <c r="P1459" s="1">
        <v>3</v>
      </c>
      <c r="V1459" s="1">
        <v>10</v>
      </c>
      <c r="W1459" s="1">
        <v>1</v>
      </c>
      <c r="X1459" s="1">
        <v>8</v>
      </c>
      <c r="Y1459" s="1">
        <v>5</v>
      </c>
      <c r="Z1459" s="1">
        <v>1</v>
      </c>
      <c r="AG1459" t="str">
        <f t="shared" si="400"/>
        <v>Marlboro</v>
      </c>
      <c r="AH1459" t="s">
        <v>2145</v>
      </c>
      <c r="AI1459">
        <v>1</v>
      </c>
      <c r="AK1459" s="99">
        <v>50</v>
      </c>
      <c r="AL1459" s="97">
        <v>25</v>
      </c>
      <c r="AM1459" s="97">
        <v>55</v>
      </c>
      <c r="AN1459" s="96">
        <v>43375</v>
      </c>
      <c r="AO1459" s="96">
        <f t="shared" si="407"/>
        <v>50025</v>
      </c>
      <c r="AP1459" s="9" t="s">
        <v>1274</v>
      </c>
      <c r="AQ1459">
        <f t="shared" si="406"/>
        <v>5043375</v>
      </c>
    </row>
    <row r="1460" spans="1:43" hidden="1" outlineLevel="1" x14ac:dyDescent="0.2">
      <c r="A1460" t="s">
        <v>1336</v>
      </c>
      <c r="B1460" s="9" t="s">
        <v>308</v>
      </c>
      <c r="C1460" s="1">
        <f t="shared" si="399"/>
        <v>725</v>
      </c>
      <c r="D1460" s="7">
        <f t="shared" si="401"/>
        <v>2</v>
      </c>
      <c r="E1460" s="7">
        <f t="shared" si="402"/>
        <v>1</v>
      </c>
      <c r="F1460" s="7">
        <f t="shared" si="403"/>
        <v>6</v>
      </c>
      <c r="G1460" s="1">
        <f t="shared" si="404"/>
        <v>53</v>
      </c>
      <c r="H1460" s="2">
        <f t="shared" si="405"/>
        <v>7.3103448275862071E-2</v>
      </c>
      <c r="I1460" s="8"/>
      <c r="J1460" s="2">
        <f t="shared" si="408"/>
        <v>0.44137931034482758</v>
      </c>
      <c r="K1460" s="2">
        <f t="shared" si="409"/>
        <v>0.51448275862068971</v>
      </c>
      <c r="L1460" s="2">
        <f t="shared" si="410"/>
        <v>5.5172413793103444E-3</v>
      </c>
      <c r="M1460" s="2">
        <f t="shared" si="411"/>
        <v>3.8620689655172367E-2</v>
      </c>
      <c r="N1460" s="1">
        <v>320</v>
      </c>
      <c r="O1460" s="1">
        <v>373</v>
      </c>
      <c r="P1460" s="1">
        <v>4</v>
      </c>
      <c r="V1460" s="1">
        <v>11</v>
      </c>
      <c r="W1460" s="1">
        <v>6</v>
      </c>
      <c r="X1460" s="1">
        <v>5</v>
      </c>
      <c r="Y1460" s="1">
        <v>3</v>
      </c>
      <c r="Z1460" s="1">
        <v>3</v>
      </c>
      <c r="AG1460" t="str">
        <f t="shared" si="400"/>
        <v>Marshfield</v>
      </c>
      <c r="AH1460" t="s">
        <v>257</v>
      </c>
      <c r="AI1460">
        <v>1</v>
      </c>
      <c r="AK1460" s="99">
        <v>50</v>
      </c>
      <c r="AL1460" s="97">
        <v>23</v>
      </c>
      <c r="AM1460" s="97">
        <v>45</v>
      </c>
      <c r="AN1460" s="96">
        <v>43600</v>
      </c>
      <c r="AO1460" s="96">
        <f t="shared" si="407"/>
        <v>50023</v>
      </c>
      <c r="AP1460" s="9" t="s">
        <v>1274</v>
      </c>
      <c r="AQ1460">
        <f t="shared" si="406"/>
        <v>5043600</v>
      </c>
    </row>
    <row r="1461" spans="1:43" hidden="1" outlineLevel="1" x14ac:dyDescent="0.2">
      <c r="A1461" t="s">
        <v>1644</v>
      </c>
      <c r="B1461" s="9" t="s">
        <v>308</v>
      </c>
      <c r="C1461" s="1">
        <f t="shared" si="399"/>
        <v>552</v>
      </c>
      <c r="D1461" s="7">
        <f t="shared" si="401"/>
        <v>2</v>
      </c>
      <c r="E1461" s="7">
        <f t="shared" si="402"/>
        <v>1</v>
      </c>
      <c r="F1461" s="7">
        <f t="shared" si="403"/>
        <v>6</v>
      </c>
      <c r="G1461" s="1">
        <f t="shared" si="404"/>
        <v>220</v>
      </c>
      <c r="H1461" s="2">
        <f t="shared" si="405"/>
        <v>0.39855072463768115</v>
      </c>
      <c r="I1461" s="8"/>
      <c r="J1461" s="2">
        <f t="shared" si="408"/>
        <v>0.27898550724637683</v>
      </c>
      <c r="K1461" s="2">
        <f t="shared" si="409"/>
        <v>0.67753623188405798</v>
      </c>
      <c r="L1461" s="2">
        <f t="shared" si="410"/>
        <v>5.434782608695652E-3</v>
      </c>
      <c r="M1461" s="2">
        <f t="shared" si="411"/>
        <v>3.804347826086954E-2</v>
      </c>
      <c r="N1461" s="1">
        <v>154</v>
      </c>
      <c r="O1461" s="1">
        <v>374</v>
      </c>
      <c r="P1461" s="1">
        <v>3</v>
      </c>
      <c r="V1461" s="1">
        <v>5</v>
      </c>
      <c r="W1461" s="1">
        <v>0</v>
      </c>
      <c r="X1461" s="1">
        <v>3</v>
      </c>
      <c r="Y1461" s="1">
        <v>5</v>
      </c>
      <c r="Z1461" s="1">
        <v>8</v>
      </c>
      <c r="AG1461" t="str">
        <f t="shared" si="400"/>
        <v>Mendon</v>
      </c>
      <c r="AH1461" t="s">
        <v>557</v>
      </c>
      <c r="AI1461">
        <v>1</v>
      </c>
      <c r="AK1461" s="99">
        <v>50</v>
      </c>
      <c r="AL1461" s="97">
        <v>21</v>
      </c>
      <c r="AM1461" s="97">
        <v>50</v>
      </c>
      <c r="AN1461" s="96">
        <v>44125</v>
      </c>
      <c r="AO1461" s="96">
        <f t="shared" si="407"/>
        <v>50021</v>
      </c>
      <c r="AP1461" s="9" t="s">
        <v>1274</v>
      </c>
      <c r="AQ1461">
        <f t="shared" si="406"/>
        <v>5044125</v>
      </c>
    </row>
    <row r="1462" spans="1:43" hidden="1" outlineLevel="1" x14ac:dyDescent="0.2">
      <c r="A1462" t="s">
        <v>2197</v>
      </c>
      <c r="B1462" s="9" t="s">
        <v>308</v>
      </c>
      <c r="C1462" s="1">
        <f t="shared" si="399"/>
        <v>3501</v>
      </c>
      <c r="D1462" s="7">
        <f t="shared" si="401"/>
        <v>1</v>
      </c>
      <c r="E1462" s="7">
        <f t="shared" si="402"/>
        <v>2</v>
      </c>
      <c r="F1462" s="7">
        <f t="shared" si="403"/>
        <v>6</v>
      </c>
      <c r="G1462" s="1">
        <f t="shared" si="404"/>
        <v>491</v>
      </c>
      <c r="H1462" s="2">
        <f t="shared" si="405"/>
        <v>0.14024564410168525</v>
      </c>
      <c r="I1462" s="8"/>
      <c r="J1462" s="2">
        <f t="shared" si="408"/>
        <v>0.55526992287917742</v>
      </c>
      <c r="K1462" s="2">
        <f t="shared" si="409"/>
        <v>0.41502427877749215</v>
      </c>
      <c r="L1462" s="2">
        <f t="shared" si="410"/>
        <v>4.5701228220508426E-3</v>
      </c>
      <c r="M1462" s="2">
        <f t="shared" si="411"/>
        <v>2.5135675521279582E-2</v>
      </c>
      <c r="N1462" s="1">
        <v>1944</v>
      </c>
      <c r="O1462" s="1">
        <v>1453</v>
      </c>
      <c r="P1462" s="1">
        <v>16</v>
      </c>
      <c r="V1462" s="1">
        <v>13</v>
      </c>
      <c r="W1462" s="1">
        <v>16</v>
      </c>
      <c r="X1462" s="1">
        <v>18</v>
      </c>
      <c r="Y1462" s="1">
        <v>22</v>
      </c>
      <c r="Z1462" s="1">
        <v>19</v>
      </c>
      <c r="AG1462" t="str">
        <f t="shared" si="400"/>
        <v>Middlebury</v>
      </c>
      <c r="AH1462" t="s">
        <v>309</v>
      </c>
      <c r="AI1462">
        <v>1</v>
      </c>
      <c r="AK1462" s="99">
        <v>50</v>
      </c>
      <c r="AL1462" s="97">
        <v>1</v>
      </c>
      <c r="AM1462" s="97">
        <v>55</v>
      </c>
      <c r="AN1462" s="96">
        <v>44350</v>
      </c>
      <c r="AO1462" s="96">
        <f t="shared" si="407"/>
        <v>50001</v>
      </c>
      <c r="AP1462" s="9" t="s">
        <v>1274</v>
      </c>
      <c r="AQ1462">
        <f t="shared" si="406"/>
        <v>5044350</v>
      </c>
    </row>
    <row r="1463" spans="1:43" hidden="1" outlineLevel="1" x14ac:dyDescent="0.2">
      <c r="A1463" t="s">
        <v>164</v>
      </c>
      <c r="B1463" s="9" t="s">
        <v>308</v>
      </c>
      <c r="C1463" s="1">
        <f t="shared" si="399"/>
        <v>991</v>
      </c>
      <c r="D1463" s="7">
        <f t="shared" si="401"/>
        <v>2</v>
      </c>
      <c r="E1463" s="7">
        <f t="shared" si="402"/>
        <v>1</v>
      </c>
      <c r="F1463" s="7">
        <f t="shared" si="403"/>
        <v>7</v>
      </c>
      <c r="G1463" s="1">
        <f t="shared" si="404"/>
        <v>20</v>
      </c>
      <c r="H1463" s="2">
        <f t="shared" si="405"/>
        <v>2.0181634712411706E-2</v>
      </c>
      <c r="I1463" s="8"/>
      <c r="J1463" s="2">
        <f t="shared" si="408"/>
        <v>0.47225025227043388</v>
      </c>
      <c r="K1463" s="2">
        <f t="shared" si="409"/>
        <v>0.49243188698284562</v>
      </c>
      <c r="L1463" s="2">
        <f t="shared" si="410"/>
        <v>5.0454086781029266E-3</v>
      </c>
      <c r="M1463" s="2">
        <f t="shared" si="411"/>
        <v>3.0272452068617516E-2</v>
      </c>
      <c r="N1463" s="1">
        <v>468</v>
      </c>
      <c r="O1463" s="1">
        <v>488</v>
      </c>
      <c r="P1463" s="1">
        <v>5</v>
      </c>
      <c r="V1463" s="1">
        <v>6</v>
      </c>
      <c r="W1463" s="1">
        <v>6</v>
      </c>
      <c r="X1463" s="1">
        <v>8</v>
      </c>
      <c r="Y1463" s="1">
        <v>7</v>
      </c>
      <c r="Z1463" s="1">
        <v>3</v>
      </c>
      <c r="AG1463" t="str">
        <f t="shared" si="400"/>
        <v>Middlesex</v>
      </c>
      <c r="AH1463" t="s">
        <v>257</v>
      </c>
      <c r="AI1463">
        <v>1</v>
      </c>
      <c r="AK1463" s="99">
        <v>50</v>
      </c>
      <c r="AL1463" s="97">
        <v>23</v>
      </c>
      <c r="AM1463" s="97">
        <v>50</v>
      </c>
      <c r="AN1463" s="96">
        <v>44500</v>
      </c>
      <c r="AO1463" s="96">
        <f t="shared" si="407"/>
        <v>50023</v>
      </c>
      <c r="AP1463" s="9" t="s">
        <v>1274</v>
      </c>
      <c r="AQ1463">
        <f t="shared" si="406"/>
        <v>5044500</v>
      </c>
    </row>
    <row r="1464" spans="1:43" hidden="1" outlineLevel="1" x14ac:dyDescent="0.2">
      <c r="A1464" t="s">
        <v>2348</v>
      </c>
      <c r="B1464" s="9" t="s">
        <v>308</v>
      </c>
      <c r="C1464" s="1">
        <f t="shared" si="399"/>
        <v>449</v>
      </c>
      <c r="D1464" s="7">
        <f t="shared" si="401"/>
        <v>2</v>
      </c>
      <c r="E1464" s="7">
        <f t="shared" si="402"/>
        <v>1</v>
      </c>
      <c r="F1464" s="7">
        <f t="shared" si="403"/>
        <v>4</v>
      </c>
      <c r="G1464" s="1">
        <f t="shared" si="404"/>
        <v>88</v>
      </c>
      <c r="H1464" s="2">
        <f t="shared" si="405"/>
        <v>0.19599109131403117</v>
      </c>
      <c r="I1464" s="8"/>
      <c r="J1464" s="2">
        <f t="shared" si="408"/>
        <v>0.37416481069042318</v>
      </c>
      <c r="K1464" s="2">
        <f t="shared" si="409"/>
        <v>0.57015590200445432</v>
      </c>
      <c r="L1464" s="2">
        <f t="shared" si="410"/>
        <v>1.5590200445434299E-2</v>
      </c>
      <c r="M1464" s="2">
        <f t="shared" si="411"/>
        <v>4.0089086859688206E-2</v>
      </c>
      <c r="N1464" s="1">
        <v>168</v>
      </c>
      <c r="O1464" s="1">
        <v>256</v>
      </c>
      <c r="P1464" s="1">
        <v>7</v>
      </c>
      <c r="V1464" s="1">
        <v>1</v>
      </c>
      <c r="W1464" s="1">
        <v>1</v>
      </c>
      <c r="X1464" s="1">
        <v>2</v>
      </c>
      <c r="Y1464" s="1">
        <v>2</v>
      </c>
      <c r="Z1464" s="1">
        <v>12</v>
      </c>
      <c r="AG1464" t="str">
        <f t="shared" si="400"/>
        <v>Middletown Springs</v>
      </c>
      <c r="AH1464" t="s">
        <v>557</v>
      </c>
      <c r="AI1464">
        <v>1</v>
      </c>
      <c r="AK1464" s="99">
        <v>50</v>
      </c>
      <c r="AL1464" s="97">
        <v>21</v>
      </c>
      <c r="AM1464" s="97">
        <v>55</v>
      </c>
      <c r="AN1464" s="96">
        <v>44800</v>
      </c>
      <c r="AO1464" s="96">
        <f t="shared" si="407"/>
        <v>50021</v>
      </c>
      <c r="AP1464" s="9" t="s">
        <v>1274</v>
      </c>
      <c r="AQ1464">
        <f t="shared" si="406"/>
        <v>5044800</v>
      </c>
    </row>
    <row r="1465" spans="1:43" hidden="1" outlineLevel="1" x14ac:dyDescent="0.2">
      <c r="A1465" t="s">
        <v>2121</v>
      </c>
      <c r="B1465" s="9" t="s">
        <v>308</v>
      </c>
      <c r="C1465" s="1">
        <f t="shared" si="399"/>
        <v>4491</v>
      </c>
      <c r="D1465" s="7">
        <f t="shared" si="401"/>
        <v>2</v>
      </c>
      <c r="E1465" s="7">
        <f t="shared" si="402"/>
        <v>1</v>
      </c>
      <c r="F1465" s="7">
        <f t="shared" si="403"/>
        <v>6</v>
      </c>
      <c r="G1465" s="1">
        <f t="shared" si="404"/>
        <v>2181</v>
      </c>
      <c r="H1465" s="2">
        <f t="shared" si="405"/>
        <v>0.48563794255177023</v>
      </c>
      <c r="I1465" s="8"/>
      <c r="J1465" s="2">
        <f t="shared" si="408"/>
        <v>0.24181696726786908</v>
      </c>
      <c r="K1465" s="2">
        <f t="shared" si="409"/>
        <v>0.72745490981963923</v>
      </c>
      <c r="L1465" s="2">
        <f t="shared" si="410"/>
        <v>4.0080160320641279E-3</v>
      </c>
      <c r="M1465" s="2">
        <f t="shared" si="411"/>
        <v>2.6720106880427589E-2</v>
      </c>
      <c r="N1465" s="1">
        <v>1086</v>
      </c>
      <c r="O1465" s="1">
        <v>3267</v>
      </c>
      <c r="P1465" s="1">
        <v>18</v>
      </c>
      <c r="V1465" s="1">
        <v>12</v>
      </c>
      <c r="W1465" s="1">
        <v>29</v>
      </c>
      <c r="X1465" s="1">
        <v>18</v>
      </c>
      <c r="Y1465" s="1">
        <v>41</v>
      </c>
      <c r="Z1465" s="1">
        <v>20</v>
      </c>
      <c r="AG1465" t="str">
        <f t="shared" si="400"/>
        <v>Milton</v>
      </c>
      <c r="AH1465" t="s">
        <v>1980</v>
      </c>
      <c r="AI1465">
        <v>1</v>
      </c>
      <c r="AK1465" s="99">
        <v>50</v>
      </c>
      <c r="AL1465" s="97">
        <v>7</v>
      </c>
      <c r="AM1465" s="97">
        <v>50</v>
      </c>
      <c r="AN1465" s="96">
        <v>45250</v>
      </c>
      <c r="AO1465" s="96">
        <f t="shared" si="407"/>
        <v>50007</v>
      </c>
      <c r="AP1465" s="9" t="s">
        <v>1274</v>
      </c>
      <c r="AQ1465">
        <f t="shared" si="406"/>
        <v>5045250</v>
      </c>
    </row>
    <row r="1466" spans="1:43" hidden="1" outlineLevel="1" x14ac:dyDescent="0.2">
      <c r="A1466" t="s">
        <v>2122</v>
      </c>
      <c r="B1466" s="9" t="s">
        <v>308</v>
      </c>
      <c r="C1466" s="1">
        <f t="shared" si="399"/>
        <v>1100</v>
      </c>
      <c r="D1466" s="7">
        <f t="shared" si="401"/>
        <v>2</v>
      </c>
      <c r="E1466" s="7">
        <f t="shared" si="402"/>
        <v>1</v>
      </c>
      <c r="F1466" s="7">
        <f t="shared" si="403"/>
        <v>4</v>
      </c>
      <c r="G1466" s="1">
        <f t="shared" si="404"/>
        <v>216</v>
      </c>
      <c r="H1466" s="2">
        <f t="shared" si="405"/>
        <v>0.19636363636363635</v>
      </c>
      <c r="I1466" s="8"/>
      <c r="J1466" s="2">
        <f t="shared" si="408"/>
        <v>0.38636363636363635</v>
      </c>
      <c r="K1466" s="2">
        <f t="shared" si="409"/>
        <v>0.58272727272727276</v>
      </c>
      <c r="L1466" s="2">
        <f t="shared" si="410"/>
        <v>7.2727272727272727E-3</v>
      </c>
      <c r="M1466" s="2">
        <f t="shared" si="411"/>
        <v>2.3636363636363615E-2</v>
      </c>
      <c r="N1466" s="1">
        <v>425</v>
      </c>
      <c r="O1466" s="1">
        <v>641</v>
      </c>
      <c r="P1466" s="1">
        <v>8</v>
      </c>
      <c r="V1466" s="1">
        <v>4</v>
      </c>
      <c r="W1466" s="1">
        <v>3</v>
      </c>
      <c r="X1466" s="1">
        <v>7</v>
      </c>
      <c r="Y1466" s="1">
        <v>9</v>
      </c>
      <c r="Z1466" s="1">
        <v>3</v>
      </c>
      <c r="AG1466" t="str">
        <f t="shared" si="400"/>
        <v>Monkton</v>
      </c>
      <c r="AH1466" t="s">
        <v>309</v>
      </c>
      <c r="AI1466">
        <v>1</v>
      </c>
      <c r="AK1466" s="99">
        <v>50</v>
      </c>
      <c r="AL1466" s="97">
        <v>1</v>
      </c>
      <c r="AM1466" s="97">
        <v>60</v>
      </c>
      <c r="AN1466" s="96">
        <v>45550</v>
      </c>
      <c r="AO1466" s="96">
        <f t="shared" si="407"/>
        <v>50001</v>
      </c>
      <c r="AP1466" s="9" t="s">
        <v>1274</v>
      </c>
      <c r="AQ1466">
        <f t="shared" si="406"/>
        <v>5045550</v>
      </c>
    </row>
    <row r="1467" spans="1:43" hidden="1" outlineLevel="1" x14ac:dyDescent="0.2">
      <c r="A1467" t="s">
        <v>24</v>
      </c>
      <c r="B1467" s="9" t="s">
        <v>308</v>
      </c>
      <c r="C1467" s="1">
        <f t="shared" ref="C1467:C1530" si="412">SUM(N1467:AE1467)</f>
        <v>591</v>
      </c>
      <c r="D1467" s="7">
        <f t="shared" si="401"/>
        <v>2</v>
      </c>
      <c r="E1467" s="7">
        <f t="shared" si="402"/>
        <v>1</v>
      </c>
      <c r="F1467" s="7">
        <f t="shared" si="403"/>
        <v>3</v>
      </c>
      <c r="G1467" s="1">
        <f t="shared" si="404"/>
        <v>11</v>
      </c>
      <c r="H1467" s="2">
        <f t="shared" si="405"/>
        <v>1.8612521150592216E-2</v>
      </c>
      <c r="I1467" s="8"/>
      <c r="J1467" s="2">
        <f t="shared" si="408"/>
        <v>0.4720812182741117</v>
      </c>
      <c r="K1467" s="2">
        <f t="shared" si="409"/>
        <v>0.4906937394247039</v>
      </c>
      <c r="L1467" s="2">
        <f t="shared" si="410"/>
        <v>1.015228426395939E-2</v>
      </c>
      <c r="M1467" s="2">
        <f t="shared" si="411"/>
        <v>2.7072758037225062E-2</v>
      </c>
      <c r="N1467" s="1">
        <v>279</v>
      </c>
      <c r="O1467" s="1">
        <v>290</v>
      </c>
      <c r="P1467" s="1">
        <v>6</v>
      </c>
      <c r="V1467" s="1">
        <v>4</v>
      </c>
      <c r="W1467" s="1">
        <v>1</v>
      </c>
      <c r="X1467" s="1">
        <v>5</v>
      </c>
      <c r="Y1467" s="1">
        <v>5</v>
      </c>
      <c r="Z1467" s="1">
        <v>1</v>
      </c>
      <c r="AG1467" t="str">
        <f t="shared" si="400"/>
        <v>Montgomery</v>
      </c>
      <c r="AH1467" t="s">
        <v>1440</v>
      </c>
      <c r="AI1467">
        <v>1</v>
      </c>
      <c r="AK1467" s="99">
        <v>50</v>
      </c>
      <c r="AL1467" s="97">
        <v>11</v>
      </c>
      <c r="AM1467" s="97">
        <v>55</v>
      </c>
      <c r="AN1467" s="96">
        <v>45850</v>
      </c>
      <c r="AO1467" s="96">
        <f t="shared" si="407"/>
        <v>50011</v>
      </c>
      <c r="AP1467" s="9" t="s">
        <v>1274</v>
      </c>
      <c r="AQ1467">
        <f t="shared" si="406"/>
        <v>5045850</v>
      </c>
    </row>
    <row r="1468" spans="1:43" hidden="1" outlineLevel="1" x14ac:dyDescent="0.2">
      <c r="A1468" t="s">
        <v>2588</v>
      </c>
      <c r="B1468" s="9" t="s">
        <v>308</v>
      </c>
      <c r="C1468" s="1">
        <f t="shared" si="412"/>
        <v>4476</v>
      </c>
      <c r="D1468" s="7">
        <f t="shared" si="401"/>
        <v>1</v>
      </c>
      <c r="E1468" s="7">
        <f t="shared" si="402"/>
        <v>2</v>
      </c>
      <c r="F1468" s="7">
        <f t="shared" si="403"/>
        <v>6</v>
      </c>
      <c r="G1468" s="1">
        <f t="shared" si="404"/>
        <v>1162</v>
      </c>
      <c r="H1468" s="2">
        <f t="shared" si="405"/>
        <v>0.25960679177837354</v>
      </c>
      <c r="I1468" s="8"/>
      <c r="J1468" s="2">
        <f t="shared" si="408"/>
        <v>0.6161751563896336</v>
      </c>
      <c r="K1468" s="2">
        <f t="shared" si="409"/>
        <v>0.35656836461126007</v>
      </c>
      <c r="L1468" s="2">
        <f t="shared" si="410"/>
        <v>3.351206434316354E-3</v>
      </c>
      <c r="M1468" s="2">
        <f t="shared" si="411"/>
        <v>2.3905272564789973E-2</v>
      </c>
      <c r="N1468" s="1">
        <v>2758</v>
      </c>
      <c r="O1468" s="1">
        <v>1596</v>
      </c>
      <c r="P1468" s="1">
        <v>15</v>
      </c>
      <c r="V1468" s="1">
        <v>23</v>
      </c>
      <c r="W1468" s="1">
        <v>13</v>
      </c>
      <c r="X1468" s="1">
        <v>40</v>
      </c>
      <c r="Y1468" s="1">
        <v>21</v>
      </c>
      <c r="Z1468" s="1">
        <v>10</v>
      </c>
      <c r="AG1468" t="str">
        <f t="shared" ref="AG1468:AG1531" si="413">A1468</f>
        <v>Montpelier</v>
      </c>
      <c r="AH1468" t="s">
        <v>257</v>
      </c>
      <c r="AI1468">
        <v>1</v>
      </c>
      <c r="AK1468" s="99">
        <v>50</v>
      </c>
      <c r="AL1468" s="97">
        <v>23</v>
      </c>
      <c r="AM1468" s="97">
        <v>55</v>
      </c>
      <c r="AN1468" s="96">
        <v>46000</v>
      </c>
      <c r="AO1468" s="96">
        <f t="shared" si="407"/>
        <v>50023</v>
      </c>
      <c r="AP1468" s="9" t="s">
        <v>931</v>
      </c>
      <c r="AQ1468">
        <f t="shared" si="406"/>
        <v>5046000</v>
      </c>
    </row>
    <row r="1469" spans="1:43" hidden="1" outlineLevel="1" x14ac:dyDescent="0.2">
      <c r="A1469" t="s">
        <v>2205</v>
      </c>
      <c r="B1469" s="9" t="s">
        <v>308</v>
      </c>
      <c r="C1469" s="1">
        <f t="shared" si="412"/>
        <v>912</v>
      </c>
      <c r="D1469" s="7">
        <f t="shared" si="401"/>
        <v>2</v>
      </c>
      <c r="E1469" s="7">
        <f t="shared" si="402"/>
        <v>1</v>
      </c>
      <c r="F1469" s="7">
        <f t="shared" si="403"/>
        <v>6</v>
      </c>
      <c r="G1469" s="1">
        <f t="shared" si="404"/>
        <v>113</v>
      </c>
      <c r="H1469" s="2">
        <f t="shared" si="405"/>
        <v>0.12390350877192982</v>
      </c>
      <c r="I1469" s="8"/>
      <c r="J1469" s="2">
        <f t="shared" si="408"/>
        <v>0.42543859649122806</v>
      </c>
      <c r="K1469" s="2">
        <f t="shared" si="409"/>
        <v>0.54934210526315785</v>
      </c>
      <c r="L1469" s="2">
        <f t="shared" si="410"/>
        <v>3.2894736842105261E-3</v>
      </c>
      <c r="M1469" s="2">
        <f t="shared" si="411"/>
        <v>2.192982456140356E-2</v>
      </c>
      <c r="N1469" s="1">
        <v>388</v>
      </c>
      <c r="O1469" s="1">
        <v>501</v>
      </c>
      <c r="P1469" s="1">
        <v>3</v>
      </c>
      <c r="V1469" s="1">
        <v>3</v>
      </c>
      <c r="W1469" s="1">
        <v>1</v>
      </c>
      <c r="X1469" s="1">
        <v>5</v>
      </c>
      <c r="Y1469" s="1">
        <v>7</v>
      </c>
      <c r="Z1469" s="1">
        <v>4</v>
      </c>
      <c r="AG1469" t="str">
        <f t="shared" si="413"/>
        <v>Moretown</v>
      </c>
      <c r="AH1469" t="s">
        <v>257</v>
      </c>
      <c r="AI1469">
        <v>1</v>
      </c>
      <c r="AK1469" s="99">
        <v>50</v>
      </c>
      <c r="AL1469" s="97">
        <v>23</v>
      </c>
      <c r="AM1469" s="97">
        <v>60</v>
      </c>
      <c r="AN1469" s="96">
        <v>46225</v>
      </c>
      <c r="AO1469" s="96">
        <f t="shared" si="407"/>
        <v>50023</v>
      </c>
      <c r="AP1469" s="9" t="s">
        <v>1274</v>
      </c>
      <c r="AQ1469">
        <f t="shared" si="406"/>
        <v>5046225</v>
      </c>
    </row>
    <row r="1470" spans="1:43" hidden="1" outlineLevel="1" x14ac:dyDescent="0.2">
      <c r="A1470" t="s">
        <v>185</v>
      </c>
      <c r="B1470" s="9" t="s">
        <v>308</v>
      </c>
      <c r="C1470" s="1">
        <f t="shared" si="412"/>
        <v>289</v>
      </c>
      <c r="D1470" s="7">
        <f t="shared" si="401"/>
        <v>2</v>
      </c>
      <c r="E1470" s="7">
        <f t="shared" si="402"/>
        <v>1</v>
      </c>
      <c r="F1470" s="7">
        <f t="shared" si="403"/>
        <v>3</v>
      </c>
      <c r="G1470" s="1">
        <f t="shared" si="404"/>
        <v>168</v>
      </c>
      <c r="H1470" s="2">
        <f t="shared" si="405"/>
        <v>0.58131487889273359</v>
      </c>
      <c r="I1470" s="8"/>
      <c r="J1470" s="2">
        <f t="shared" si="408"/>
        <v>0.18339100346020762</v>
      </c>
      <c r="K1470" s="2">
        <f t="shared" si="409"/>
        <v>0.76470588235294112</v>
      </c>
      <c r="L1470" s="2">
        <f t="shared" si="410"/>
        <v>2.4221453287197232E-2</v>
      </c>
      <c r="M1470" s="2">
        <f t="shared" si="411"/>
        <v>2.7681660899653997E-2</v>
      </c>
      <c r="N1470" s="1">
        <v>53</v>
      </c>
      <c r="O1470" s="1">
        <v>221</v>
      </c>
      <c r="P1470" s="1">
        <v>7</v>
      </c>
      <c r="V1470" s="1">
        <v>3</v>
      </c>
      <c r="W1470" s="1">
        <v>3</v>
      </c>
      <c r="X1470" s="1">
        <v>0</v>
      </c>
      <c r="Y1470" s="1">
        <v>2</v>
      </c>
      <c r="Z1470" s="1">
        <v>0</v>
      </c>
      <c r="AG1470" t="str">
        <f t="shared" si="413"/>
        <v>Morgan</v>
      </c>
      <c r="AH1470" t="s">
        <v>430</v>
      </c>
      <c r="AI1470">
        <v>1</v>
      </c>
      <c r="AK1470" s="99">
        <v>50</v>
      </c>
      <c r="AL1470" s="97">
        <v>19</v>
      </c>
      <c r="AM1470" s="97">
        <v>70</v>
      </c>
      <c r="AN1470" s="96">
        <v>46450</v>
      </c>
      <c r="AO1470" s="96">
        <f t="shared" si="407"/>
        <v>50019</v>
      </c>
      <c r="AP1470" s="9" t="s">
        <v>1274</v>
      </c>
      <c r="AQ1470">
        <f t="shared" si="406"/>
        <v>5046450</v>
      </c>
    </row>
    <row r="1471" spans="1:43" hidden="1" outlineLevel="1" x14ac:dyDescent="0.2">
      <c r="A1471" t="s">
        <v>1782</v>
      </c>
      <c r="B1471" s="9" t="s">
        <v>308</v>
      </c>
      <c r="C1471" s="1">
        <f t="shared" si="412"/>
        <v>2437</v>
      </c>
      <c r="D1471" s="7">
        <f t="shared" ref="D1471:D1534" si="414">RANK(N1471,(N1471:AE1471))</f>
        <v>2</v>
      </c>
      <c r="E1471" s="7">
        <f t="shared" ref="E1471:E1534" si="415">RANK(O1471,(N1471:AE1471))</f>
        <v>1</v>
      </c>
      <c r="F1471" s="7">
        <f t="shared" ref="F1471:F1534" si="416">IF(P1471&gt;0,RANK(P1471,(N1471:AE1471)),0)</f>
        <v>3</v>
      </c>
      <c r="G1471" s="1">
        <f t="shared" ref="G1471:G1534" si="417">MAX(N1471:P1471)-LARGE(N1471:P1471,2)</f>
        <v>476</v>
      </c>
      <c r="H1471" s="2">
        <f t="shared" ref="H1471:H1534" si="418">G1471/C1471</f>
        <v>0.19532211735740665</v>
      </c>
      <c r="I1471" s="8"/>
      <c r="J1471" s="2">
        <f t="shared" si="408"/>
        <v>0.39023389413212967</v>
      </c>
      <c r="K1471" s="2">
        <f t="shared" si="409"/>
        <v>0.58555601148953629</v>
      </c>
      <c r="L1471" s="2">
        <f t="shared" si="410"/>
        <v>5.3344275748871562E-3</v>
      </c>
      <c r="M1471" s="2">
        <f t="shared" si="411"/>
        <v>1.8875666803446836E-2</v>
      </c>
      <c r="N1471" s="1">
        <v>951</v>
      </c>
      <c r="O1471" s="1">
        <v>1427</v>
      </c>
      <c r="P1471" s="1">
        <v>13</v>
      </c>
      <c r="V1471" s="1">
        <v>5</v>
      </c>
      <c r="W1471" s="1">
        <v>8</v>
      </c>
      <c r="X1471" s="1">
        <v>10</v>
      </c>
      <c r="Y1471" s="1">
        <v>13</v>
      </c>
      <c r="Z1471" s="1">
        <v>10</v>
      </c>
      <c r="AG1471" t="str">
        <f t="shared" si="413"/>
        <v>Morristown</v>
      </c>
      <c r="AH1471" t="s">
        <v>1711</v>
      </c>
      <c r="AI1471">
        <v>1</v>
      </c>
      <c r="AK1471" s="99">
        <v>50</v>
      </c>
      <c r="AL1471" s="97">
        <v>15</v>
      </c>
      <c r="AM1471" s="97">
        <v>35</v>
      </c>
      <c r="AN1471" s="96">
        <v>46675</v>
      </c>
      <c r="AO1471" s="96">
        <f t="shared" si="407"/>
        <v>50015</v>
      </c>
      <c r="AP1471" s="9" t="s">
        <v>1274</v>
      </c>
      <c r="AQ1471">
        <f t="shared" si="406"/>
        <v>5046675</v>
      </c>
    </row>
    <row r="1472" spans="1:43" hidden="1" outlineLevel="1" x14ac:dyDescent="0.2">
      <c r="A1472" t="s">
        <v>1471</v>
      </c>
      <c r="B1472" s="9" t="s">
        <v>308</v>
      </c>
      <c r="C1472" s="1">
        <f t="shared" si="412"/>
        <v>652</v>
      </c>
      <c r="D1472" s="7">
        <f t="shared" si="414"/>
        <v>2</v>
      </c>
      <c r="E1472" s="7">
        <f t="shared" si="415"/>
        <v>1</v>
      </c>
      <c r="F1472" s="7">
        <f t="shared" si="416"/>
        <v>6</v>
      </c>
      <c r="G1472" s="1">
        <f t="shared" si="417"/>
        <v>169</v>
      </c>
      <c r="H1472" s="2">
        <f t="shared" si="418"/>
        <v>0.25920245398773006</v>
      </c>
      <c r="I1472" s="8"/>
      <c r="J1472" s="2">
        <f t="shared" si="408"/>
        <v>0.32055214723926378</v>
      </c>
      <c r="K1472" s="2">
        <f t="shared" si="409"/>
        <v>0.57975460122699385</v>
      </c>
      <c r="L1472" s="2">
        <f t="shared" si="410"/>
        <v>1.0736196319018405E-2</v>
      </c>
      <c r="M1472" s="2">
        <f t="shared" si="411"/>
        <v>8.8957055214723912E-2</v>
      </c>
      <c r="N1472" s="1">
        <v>209</v>
      </c>
      <c r="O1472" s="1">
        <v>378</v>
      </c>
      <c r="P1472" s="1">
        <v>7</v>
      </c>
      <c r="V1472" s="1">
        <v>4</v>
      </c>
      <c r="W1472" s="1">
        <v>8</v>
      </c>
      <c r="X1472" s="1">
        <v>6</v>
      </c>
      <c r="Y1472" s="1">
        <v>29</v>
      </c>
      <c r="Z1472" s="1">
        <v>11</v>
      </c>
      <c r="AG1472" t="str">
        <f t="shared" si="413"/>
        <v>Mount Holly</v>
      </c>
      <c r="AH1472" t="s">
        <v>557</v>
      </c>
      <c r="AI1472">
        <v>1</v>
      </c>
      <c r="AK1472" s="99">
        <v>50</v>
      </c>
      <c r="AL1472" s="97">
        <v>21</v>
      </c>
      <c r="AM1472" s="97">
        <v>60</v>
      </c>
      <c r="AN1472" s="96">
        <v>47200</v>
      </c>
      <c r="AO1472" s="96">
        <f t="shared" si="407"/>
        <v>50021</v>
      </c>
      <c r="AP1472" s="9" t="s">
        <v>1274</v>
      </c>
      <c r="AQ1472">
        <f t="shared" si="406"/>
        <v>5047200</v>
      </c>
    </row>
    <row r="1473" spans="1:43" hidden="1" outlineLevel="1" x14ac:dyDescent="0.2">
      <c r="A1473" t="s">
        <v>2156</v>
      </c>
      <c r="B1473" s="9" t="s">
        <v>308</v>
      </c>
      <c r="C1473" s="1">
        <f t="shared" si="412"/>
        <v>69</v>
      </c>
      <c r="D1473" s="7">
        <f t="shared" si="414"/>
        <v>2</v>
      </c>
      <c r="E1473" s="7">
        <f t="shared" si="415"/>
        <v>1</v>
      </c>
      <c r="F1473" s="7">
        <f t="shared" si="416"/>
        <v>0</v>
      </c>
      <c r="G1473" s="1">
        <f t="shared" si="417"/>
        <v>32</v>
      </c>
      <c r="H1473" s="2">
        <f t="shared" si="418"/>
        <v>0.46376811594202899</v>
      </c>
      <c r="I1473" s="8"/>
      <c r="J1473" s="2">
        <f t="shared" si="408"/>
        <v>0.21739130434782608</v>
      </c>
      <c r="K1473" s="2">
        <f t="shared" si="409"/>
        <v>0.6811594202898551</v>
      </c>
      <c r="L1473" s="2">
        <f t="shared" si="410"/>
        <v>0</v>
      </c>
      <c r="M1473" s="2">
        <f t="shared" si="411"/>
        <v>0.10144927536231885</v>
      </c>
      <c r="N1473" s="1">
        <v>15</v>
      </c>
      <c r="O1473" s="1">
        <v>47</v>
      </c>
      <c r="P1473" s="1">
        <v>0</v>
      </c>
      <c r="V1473" s="1">
        <v>1</v>
      </c>
      <c r="W1473" s="1">
        <v>2</v>
      </c>
      <c r="X1473" s="1">
        <v>0</v>
      </c>
      <c r="Y1473" s="1">
        <v>4</v>
      </c>
      <c r="Z1473" s="1">
        <v>0</v>
      </c>
      <c r="AG1473" t="str">
        <f t="shared" si="413"/>
        <v>Mount Tabor</v>
      </c>
      <c r="AH1473" t="s">
        <v>557</v>
      </c>
      <c r="AI1473">
        <v>1</v>
      </c>
      <c r="AK1473" s="99">
        <v>50</v>
      </c>
      <c r="AL1473" s="97">
        <v>21</v>
      </c>
      <c r="AM1473" s="97">
        <v>65</v>
      </c>
      <c r="AN1473" s="96">
        <v>47425</v>
      </c>
      <c r="AO1473" s="96">
        <f t="shared" si="407"/>
        <v>50021</v>
      </c>
      <c r="AP1473" s="9" t="s">
        <v>1274</v>
      </c>
      <c r="AQ1473">
        <f t="shared" si="406"/>
        <v>5047425</v>
      </c>
    </row>
    <row r="1474" spans="1:43" hidden="1" outlineLevel="1" x14ac:dyDescent="0.2">
      <c r="A1474" t="s">
        <v>1488</v>
      </c>
      <c r="B1474" s="9" t="s">
        <v>308</v>
      </c>
      <c r="C1474" s="1">
        <f t="shared" si="412"/>
        <v>966</v>
      </c>
      <c r="D1474" s="7">
        <f t="shared" si="414"/>
        <v>2</v>
      </c>
      <c r="E1474" s="7">
        <f t="shared" si="415"/>
        <v>1</v>
      </c>
      <c r="F1474" s="7">
        <f t="shared" si="416"/>
        <v>5</v>
      </c>
      <c r="G1474" s="1">
        <f t="shared" si="417"/>
        <v>265</v>
      </c>
      <c r="H1474" s="2">
        <f t="shared" si="418"/>
        <v>0.27432712215320909</v>
      </c>
      <c r="I1474" s="8"/>
      <c r="J1474" s="2">
        <f t="shared" si="408"/>
        <v>0.34368530020703936</v>
      </c>
      <c r="K1474" s="2">
        <f t="shared" si="409"/>
        <v>0.61801242236024845</v>
      </c>
      <c r="L1474" s="2">
        <f t="shared" si="410"/>
        <v>6.2111801242236021E-3</v>
      </c>
      <c r="M1474" s="2">
        <f t="shared" si="411"/>
        <v>3.2091097308488595E-2</v>
      </c>
      <c r="N1474" s="1">
        <v>332</v>
      </c>
      <c r="O1474" s="1">
        <v>597</v>
      </c>
      <c r="P1474" s="1">
        <v>6</v>
      </c>
      <c r="V1474" s="1">
        <v>3</v>
      </c>
      <c r="W1474" s="1">
        <v>5</v>
      </c>
      <c r="X1474" s="1">
        <v>0</v>
      </c>
      <c r="Y1474" s="1">
        <v>13</v>
      </c>
      <c r="Z1474" s="1">
        <v>10</v>
      </c>
      <c r="AG1474" t="str">
        <f t="shared" si="413"/>
        <v>New Haven</v>
      </c>
      <c r="AH1474" t="s">
        <v>309</v>
      </c>
      <c r="AI1474">
        <v>1</v>
      </c>
      <c r="AK1474" s="99">
        <v>50</v>
      </c>
      <c r="AL1474" s="97">
        <v>1</v>
      </c>
      <c r="AM1474" s="97">
        <v>65</v>
      </c>
      <c r="AN1474" s="96">
        <v>48700</v>
      </c>
      <c r="AO1474" s="96">
        <f t="shared" si="407"/>
        <v>50001</v>
      </c>
      <c r="AP1474" s="9" t="s">
        <v>1274</v>
      </c>
      <c r="AQ1474">
        <f t="shared" si="406"/>
        <v>5048700</v>
      </c>
    </row>
    <row r="1475" spans="1:43" hidden="1" outlineLevel="1" x14ac:dyDescent="0.2">
      <c r="A1475" t="s">
        <v>2528</v>
      </c>
      <c r="B1475" s="9" t="s">
        <v>308</v>
      </c>
      <c r="C1475" s="1">
        <f t="shared" si="412"/>
        <v>253</v>
      </c>
      <c r="D1475" s="7">
        <f t="shared" si="414"/>
        <v>2</v>
      </c>
      <c r="E1475" s="7">
        <f t="shared" si="415"/>
        <v>1</v>
      </c>
      <c r="F1475" s="7">
        <f t="shared" si="416"/>
        <v>8</v>
      </c>
      <c r="G1475" s="1">
        <f t="shared" si="417"/>
        <v>63</v>
      </c>
      <c r="H1475" s="2">
        <f t="shared" si="418"/>
        <v>0.24901185770750989</v>
      </c>
      <c r="I1475" s="8"/>
      <c r="J1475" s="2">
        <f t="shared" si="408"/>
        <v>0.34782608695652173</v>
      </c>
      <c r="K1475" s="2">
        <f t="shared" si="409"/>
        <v>0.59683794466403162</v>
      </c>
      <c r="L1475" s="2">
        <f t="shared" si="410"/>
        <v>3.952569169960474E-3</v>
      </c>
      <c r="M1475" s="2">
        <f t="shared" si="411"/>
        <v>5.1383399209486182E-2</v>
      </c>
      <c r="N1475" s="1">
        <v>88</v>
      </c>
      <c r="O1475" s="1">
        <v>151</v>
      </c>
      <c r="P1475" s="1">
        <v>1</v>
      </c>
      <c r="V1475" s="1">
        <v>2</v>
      </c>
      <c r="W1475" s="1">
        <v>4</v>
      </c>
      <c r="X1475" s="1">
        <v>2</v>
      </c>
      <c r="Y1475" s="1">
        <v>3</v>
      </c>
      <c r="Z1475" s="1">
        <v>2</v>
      </c>
      <c r="AG1475" t="str">
        <f t="shared" si="413"/>
        <v>Newark</v>
      </c>
      <c r="AH1475" t="s">
        <v>381</v>
      </c>
      <c r="AI1475">
        <v>1</v>
      </c>
      <c r="AK1475" s="99">
        <v>50</v>
      </c>
      <c r="AL1475" s="97">
        <v>5</v>
      </c>
      <c r="AM1475" s="97">
        <v>40</v>
      </c>
      <c r="AN1475" s="96">
        <v>47725</v>
      </c>
      <c r="AO1475" s="96">
        <f t="shared" si="407"/>
        <v>50005</v>
      </c>
      <c r="AP1475" s="9" t="s">
        <v>1274</v>
      </c>
      <c r="AQ1475">
        <f t="shared" si="406"/>
        <v>5047725</v>
      </c>
    </row>
    <row r="1476" spans="1:43" hidden="1" outlineLevel="1" x14ac:dyDescent="0.2">
      <c r="A1476" t="s">
        <v>2133</v>
      </c>
      <c r="B1476" s="9" t="s">
        <v>308</v>
      </c>
      <c r="C1476" s="1">
        <f t="shared" si="412"/>
        <v>850</v>
      </c>
      <c r="D1476" s="7">
        <f t="shared" si="414"/>
        <v>2</v>
      </c>
      <c r="E1476" s="7">
        <f t="shared" si="415"/>
        <v>1</v>
      </c>
      <c r="F1476" s="7">
        <f t="shared" si="416"/>
        <v>4</v>
      </c>
      <c r="G1476" s="1">
        <f t="shared" si="417"/>
        <v>173</v>
      </c>
      <c r="H1476" s="2">
        <f t="shared" si="418"/>
        <v>0.20352941176470588</v>
      </c>
      <c r="I1476" s="8"/>
      <c r="J1476" s="2">
        <f t="shared" si="408"/>
        <v>0.37176470588235294</v>
      </c>
      <c r="K1476" s="2">
        <f t="shared" si="409"/>
        <v>0.57529411764705884</v>
      </c>
      <c r="L1476" s="2">
        <f t="shared" si="410"/>
        <v>1.1764705882352941E-2</v>
      </c>
      <c r="M1476" s="2">
        <f t="shared" si="411"/>
        <v>4.1176470588235217E-2</v>
      </c>
      <c r="N1476" s="1">
        <v>316</v>
      </c>
      <c r="O1476" s="1">
        <v>489</v>
      </c>
      <c r="P1476" s="1">
        <v>10</v>
      </c>
      <c r="V1476" s="1">
        <v>6</v>
      </c>
      <c r="W1476" s="1">
        <v>7</v>
      </c>
      <c r="X1476" s="1">
        <v>2</v>
      </c>
      <c r="Y1476" s="1">
        <v>12</v>
      </c>
      <c r="Z1476" s="1">
        <v>8</v>
      </c>
      <c r="AG1476" t="str">
        <f t="shared" si="413"/>
        <v>Newbury</v>
      </c>
      <c r="AH1476" t="s">
        <v>1082</v>
      </c>
      <c r="AI1476">
        <v>1</v>
      </c>
      <c r="AK1476" s="99">
        <v>50</v>
      </c>
      <c r="AL1476" s="97">
        <v>17</v>
      </c>
      <c r="AM1476" s="97">
        <v>35</v>
      </c>
      <c r="AN1476" s="96">
        <v>48175</v>
      </c>
      <c r="AO1476" s="96">
        <f t="shared" si="407"/>
        <v>50017</v>
      </c>
      <c r="AP1476" s="9" t="s">
        <v>1274</v>
      </c>
      <c r="AQ1476">
        <f t="shared" si="406"/>
        <v>5048175</v>
      </c>
    </row>
    <row r="1477" spans="1:43" hidden="1" outlineLevel="1" x14ac:dyDescent="0.2">
      <c r="A1477" t="s">
        <v>2391</v>
      </c>
      <c r="B1477" s="9" t="s">
        <v>308</v>
      </c>
      <c r="C1477" s="1">
        <f t="shared" si="412"/>
        <v>845</v>
      </c>
      <c r="D1477" s="7">
        <f t="shared" si="414"/>
        <v>1</v>
      </c>
      <c r="E1477" s="7">
        <f t="shared" si="415"/>
        <v>2</v>
      </c>
      <c r="F1477" s="7">
        <f t="shared" si="416"/>
        <v>3</v>
      </c>
      <c r="G1477" s="1">
        <f t="shared" si="417"/>
        <v>193</v>
      </c>
      <c r="H1477" s="2">
        <f t="shared" si="418"/>
        <v>0.22840236686390533</v>
      </c>
      <c r="I1477" s="8"/>
      <c r="J1477" s="2">
        <f t="shared" si="408"/>
        <v>0.58816568047337281</v>
      </c>
      <c r="K1477" s="2">
        <f t="shared" si="409"/>
        <v>0.35976331360946745</v>
      </c>
      <c r="L1477" s="2">
        <f t="shared" si="410"/>
        <v>1.6568047337278107E-2</v>
      </c>
      <c r="M1477" s="2">
        <f t="shared" si="411"/>
        <v>3.550295857988163E-2</v>
      </c>
      <c r="N1477" s="1">
        <v>497</v>
      </c>
      <c r="O1477" s="1">
        <v>304</v>
      </c>
      <c r="P1477" s="1">
        <v>14</v>
      </c>
      <c r="V1477" s="1">
        <v>11</v>
      </c>
      <c r="W1477" s="1">
        <v>0</v>
      </c>
      <c r="X1477" s="1">
        <v>6</v>
      </c>
      <c r="Y1477" s="1">
        <v>8</v>
      </c>
      <c r="Z1477" s="1">
        <v>5</v>
      </c>
      <c r="AG1477" t="str">
        <f t="shared" si="413"/>
        <v>Newfane</v>
      </c>
      <c r="AH1477" t="s">
        <v>2145</v>
      </c>
      <c r="AI1477">
        <v>1</v>
      </c>
      <c r="AK1477" s="99">
        <v>50</v>
      </c>
      <c r="AL1477" s="97">
        <v>25</v>
      </c>
      <c r="AM1477" s="97">
        <v>60</v>
      </c>
      <c r="AN1477" s="96">
        <v>48400</v>
      </c>
      <c r="AO1477" s="96">
        <f t="shared" si="407"/>
        <v>50025</v>
      </c>
      <c r="AP1477" s="9" t="s">
        <v>1274</v>
      </c>
      <c r="AQ1477">
        <f t="shared" si="406"/>
        <v>5048400</v>
      </c>
    </row>
    <row r="1478" spans="1:43" hidden="1" outlineLevel="1" x14ac:dyDescent="0.2">
      <c r="A1478" t="s">
        <v>92</v>
      </c>
      <c r="B1478" s="9" t="s">
        <v>308</v>
      </c>
      <c r="C1478" s="1">
        <f t="shared" si="412"/>
        <v>1290</v>
      </c>
      <c r="D1478" s="7">
        <f t="shared" si="414"/>
        <v>2</v>
      </c>
      <c r="E1478" s="7">
        <f t="shared" si="415"/>
        <v>1</v>
      </c>
      <c r="F1478" s="7">
        <f t="shared" si="416"/>
        <v>6</v>
      </c>
      <c r="G1478" s="1">
        <f t="shared" si="417"/>
        <v>458</v>
      </c>
      <c r="H1478" s="2">
        <f t="shared" si="418"/>
        <v>0.35503875968992249</v>
      </c>
      <c r="I1478" s="8"/>
      <c r="J1478" s="2">
        <f t="shared" si="408"/>
        <v>0.30155038759689923</v>
      </c>
      <c r="K1478" s="2">
        <f t="shared" si="409"/>
        <v>0.65658914728682172</v>
      </c>
      <c r="L1478" s="2">
        <f t="shared" si="410"/>
        <v>6.2015503875968991E-3</v>
      </c>
      <c r="M1478" s="2">
        <f t="shared" si="411"/>
        <v>3.5658914728682156E-2</v>
      </c>
      <c r="N1478" s="1">
        <v>389</v>
      </c>
      <c r="O1478" s="1">
        <v>847</v>
      </c>
      <c r="P1478" s="1">
        <v>8</v>
      </c>
      <c r="V1478" s="1">
        <v>12</v>
      </c>
      <c r="W1478" s="1">
        <v>4</v>
      </c>
      <c r="X1478" s="1">
        <v>5</v>
      </c>
      <c r="Y1478" s="1">
        <v>9</v>
      </c>
      <c r="Z1478" s="1">
        <v>16</v>
      </c>
      <c r="AG1478" t="str">
        <f t="shared" si="413"/>
        <v>Newport</v>
      </c>
      <c r="AH1478" t="s">
        <v>430</v>
      </c>
      <c r="AI1478">
        <v>1</v>
      </c>
      <c r="AK1478" s="99">
        <v>50</v>
      </c>
      <c r="AL1478" s="97">
        <v>19</v>
      </c>
      <c r="AM1478" s="97">
        <v>75</v>
      </c>
      <c r="AN1478" s="96">
        <v>48850</v>
      </c>
      <c r="AO1478" s="96">
        <f t="shared" si="407"/>
        <v>50019</v>
      </c>
      <c r="AP1478" s="9" t="s">
        <v>931</v>
      </c>
      <c r="AQ1478">
        <f t="shared" si="406"/>
        <v>5048850</v>
      </c>
    </row>
    <row r="1479" spans="1:43" hidden="1" outlineLevel="1" x14ac:dyDescent="0.2">
      <c r="A1479" t="s">
        <v>92</v>
      </c>
      <c r="B1479" s="9" t="s">
        <v>308</v>
      </c>
      <c r="C1479" s="1">
        <f t="shared" si="412"/>
        <v>538</v>
      </c>
      <c r="D1479" s="7">
        <f t="shared" si="414"/>
        <v>2</v>
      </c>
      <c r="E1479" s="7">
        <f t="shared" si="415"/>
        <v>1</v>
      </c>
      <c r="F1479" s="7">
        <f t="shared" si="416"/>
        <v>5</v>
      </c>
      <c r="G1479" s="1">
        <f t="shared" si="417"/>
        <v>237</v>
      </c>
      <c r="H1479" s="2">
        <f t="shared" si="418"/>
        <v>0.44052044609665425</v>
      </c>
      <c r="I1479" s="8"/>
      <c r="J1479" s="2">
        <f t="shared" si="408"/>
        <v>0.26208178438661711</v>
      </c>
      <c r="K1479" s="2">
        <f t="shared" si="409"/>
        <v>0.70260223048327142</v>
      </c>
      <c r="L1479" s="2">
        <f t="shared" si="410"/>
        <v>1.8587360594795538E-3</v>
      </c>
      <c r="M1479" s="2">
        <f t="shared" si="411"/>
        <v>3.3457249070631918E-2</v>
      </c>
      <c r="N1479" s="1">
        <v>141</v>
      </c>
      <c r="O1479" s="1">
        <v>378</v>
      </c>
      <c r="P1479" s="1">
        <v>1</v>
      </c>
      <c r="V1479" s="1">
        <v>9</v>
      </c>
      <c r="W1479" s="1">
        <v>1</v>
      </c>
      <c r="X1479" s="1">
        <v>1</v>
      </c>
      <c r="Y1479" s="1">
        <v>7</v>
      </c>
      <c r="Z1479" s="1">
        <v>0</v>
      </c>
      <c r="AG1479" t="str">
        <f t="shared" si="413"/>
        <v>Newport</v>
      </c>
      <c r="AH1479" t="s">
        <v>430</v>
      </c>
      <c r="AI1479">
        <v>1</v>
      </c>
      <c r="AK1479" s="99">
        <v>50</v>
      </c>
      <c r="AL1479" s="97">
        <v>19</v>
      </c>
      <c r="AM1479" s="97">
        <v>80</v>
      </c>
      <c r="AN1479" s="96">
        <v>48925</v>
      </c>
      <c r="AO1479" s="96">
        <f t="shared" si="407"/>
        <v>50019</v>
      </c>
      <c r="AP1479" s="9" t="s">
        <v>1274</v>
      </c>
      <c r="AQ1479">
        <f t="shared" si="406"/>
        <v>5048925</v>
      </c>
    </row>
    <row r="1480" spans="1:43" hidden="1" outlineLevel="1" x14ac:dyDescent="0.2">
      <c r="A1480" t="s">
        <v>2142</v>
      </c>
      <c r="B1480" s="9" t="s">
        <v>308</v>
      </c>
      <c r="C1480" s="1">
        <f t="shared" si="412"/>
        <v>569</v>
      </c>
      <c r="D1480" s="7">
        <f t="shared" si="414"/>
        <v>2</v>
      </c>
      <c r="E1480" s="7">
        <f t="shared" si="415"/>
        <v>1</v>
      </c>
      <c r="F1480" s="7">
        <f t="shared" si="416"/>
        <v>3</v>
      </c>
      <c r="G1480" s="1">
        <f t="shared" si="417"/>
        <v>182</v>
      </c>
      <c r="H1480" s="2">
        <f t="shared" si="418"/>
        <v>0.31985940246045697</v>
      </c>
      <c r="I1480" s="8"/>
      <c r="J1480" s="2">
        <f t="shared" si="408"/>
        <v>0.31985940246045697</v>
      </c>
      <c r="K1480" s="2">
        <f t="shared" si="409"/>
        <v>0.63971880492091393</v>
      </c>
      <c r="L1480" s="2">
        <f t="shared" si="410"/>
        <v>1.4059753954305799E-2</v>
      </c>
      <c r="M1480" s="2">
        <f t="shared" si="411"/>
        <v>2.6362038664323306E-2</v>
      </c>
      <c r="N1480" s="1">
        <v>182</v>
      </c>
      <c r="O1480" s="1">
        <v>364</v>
      </c>
      <c r="P1480" s="1">
        <v>8</v>
      </c>
      <c r="V1480" s="1">
        <v>3</v>
      </c>
      <c r="W1480" s="1">
        <v>1</v>
      </c>
      <c r="X1480" s="1">
        <v>4</v>
      </c>
      <c r="Y1480" s="1">
        <v>4</v>
      </c>
      <c r="Z1480" s="1">
        <v>3</v>
      </c>
      <c r="AG1480" t="str">
        <f t="shared" si="413"/>
        <v>North Hero</v>
      </c>
      <c r="AH1480" t="s">
        <v>1981</v>
      </c>
      <c r="AI1480">
        <v>1</v>
      </c>
      <c r="AK1480" s="99">
        <v>50</v>
      </c>
      <c r="AL1480" s="97">
        <v>13</v>
      </c>
      <c r="AM1480" s="97">
        <v>20</v>
      </c>
      <c r="AN1480" s="96">
        <v>50650</v>
      </c>
      <c r="AO1480" s="96">
        <f t="shared" si="407"/>
        <v>50013</v>
      </c>
      <c r="AP1480" s="9" t="s">
        <v>1274</v>
      </c>
      <c r="AQ1480">
        <f t="shared" si="406"/>
        <v>5050650</v>
      </c>
    </row>
    <row r="1481" spans="1:43" hidden="1" outlineLevel="1" x14ac:dyDescent="0.2">
      <c r="A1481" t="s">
        <v>2499</v>
      </c>
      <c r="B1481" s="9" t="s">
        <v>308</v>
      </c>
      <c r="C1481" s="1">
        <f t="shared" si="412"/>
        <v>1845</v>
      </c>
      <c r="D1481" s="7">
        <f t="shared" si="414"/>
        <v>2</v>
      </c>
      <c r="E1481" s="7">
        <f t="shared" si="415"/>
        <v>1</v>
      </c>
      <c r="F1481" s="7">
        <f t="shared" si="416"/>
        <v>7</v>
      </c>
      <c r="G1481" s="1">
        <f t="shared" si="417"/>
        <v>653</v>
      </c>
      <c r="H1481" s="2">
        <f t="shared" si="418"/>
        <v>0.35392953929539295</v>
      </c>
      <c r="I1481" s="8"/>
      <c r="J1481" s="2">
        <f t="shared" si="408"/>
        <v>0.30569105691056908</v>
      </c>
      <c r="K1481" s="2">
        <f t="shared" si="409"/>
        <v>0.65962059620596203</v>
      </c>
      <c r="L1481" s="2">
        <f t="shared" si="410"/>
        <v>5.4200542005420054E-3</v>
      </c>
      <c r="M1481" s="2">
        <f t="shared" si="411"/>
        <v>2.9268292682926883E-2</v>
      </c>
      <c r="N1481" s="1">
        <v>564</v>
      </c>
      <c r="O1481" s="1">
        <v>1217</v>
      </c>
      <c r="P1481" s="1">
        <v>10</v>
      </c>
      <c r="V1481" s="1">
        <v>11</v>
      </c>
      <c r="W1481" s="1">
        <v>13</v>
      </c>
      <c r="X1481" s="1">
        <v>11</v>
      </c>
      <c r="Y1481" s="1">
        <v>11</v>
      </c>
      <c r="Z1481" s="1">
        <v>8</v>
      </c>
      <c r="AG1481" t="str">
        <f t="shared" si="413"/>
        <v>Northfield</v>
      </c>
      <c r="AH1481" t="s">
        <v>257</v>
      </c>
      <c r="AI1481">
        <v>1</v>
      </c>
      <c r="AK1481" s="99">
        <v>50</v>
      </c>
      <c r="AL1481" s="97">
        <v>23</v>
      </c>
      <c r="AM1481" s="97">
        <v>65</v>
      </c>
      <c r="AN1481" s="96">
        <v>50275</v>
      </c>
      <c r="AO1481" s="96">
        <f t="shared" si="407"/>
        <v>50023</v>
      </c>
      <c r="AP1481" s="9" t="s">
        <v>1274</v>
      </c>
      <c r="AQ1481">
        <f t="shared" si="406"/>
        <v>5050275</v>
      </c>
    </row>
    <row r="1482" spans="1:43" hidden="1" outlineLevel="1" x14ac:dyDescent="0.2">
      <c r="A1482" t="s">
        <v>641</v>
      </c>
      <c r="B1482" s="9" t="s">
        <v>308</v>
      </c>
      <c r="C1482" s="1">
        <f t="shared" si="412"/>
        <v>71</v>
      </c>
      <c r="D1482" s="7">
        <f t="shared" si="414"/>
        <v>2</v>
      </c>
      <c r="E1482" s="7">
        <f t="shared" si="415"/>
        <v>1</v>
      </c>
      <c r="F1482" s="7">
        <f t="shared" si="416"/>
        <v>0</v>
      </c>
      <c r="G1482" s="1">
        <f t="shared" si="417"/>
        <v>44</v>
      </c>
      <c r="H1482" s="2">
        <f t="shared" si="418"/>
        <v>0.61971830985915488</v>
      </c>
      <c r="I1482" s="8"/>
      <c r="J1482" s="2">
        <f t="shared" si="408"/>
        <v>0.16901408450704225</v>
      </c>
      <c r="K1482" s="2">
        <f t="shared" si="409"/>
        <v>0.78873239436619713</v>
      </c>
      <c r="L1482" s="2">
        <f t="shared" si="410"/>
        <v>0</v>
      </c>
      <c r="M1482" s="2">
        <f t="shared" si="411"/>
        <v>4.2253521126760618E-2</v>
      </c>
      <c r="N1482" s="1">
        <v>12</v>
      </c>
      <c r="O1482" s="1">
        <v>56</v>
      </c>
      <c r="P1482" s="1">
        <v>0</v>
      </c>
      <c r="V1482" s="1">
        <v>0</v>
      </c>
      <c r="W1482" s="1">
        <v>0</v>
      </c>
      <c r="X1482" s="1">
        <v>1</v>
      </c>
      <c r="Y1482" s="1">
        <v>1</v>
      </c>
      <c r="Z1482" s="1">
        <v>1</v>
      </c>
      <c r="AG1482" t="str">
        <f t="shared" si="413"/>
        <v>Norton</v>
      </c>
      <c r="AH1482" t="s">
        <v>728</v>
      </c>
      <c r="AI1482">
        <v>1</v>
      </c>
      <c r="AK1482" s="99">
        <v>50</v>
      </c>
      <c r="AL1482" s="97">
        <v>9</v>
      </c>
      <c r="AM1482" s="97">
        <v>80</v>
      </c>
      <c r="AN1482" s="96">
        <v>52750</v>
      </c>
      <c r="AO1482" s="96">
        <f t="shared" si="407"/>
        <v>50009</v>
      </c>
      <c r="AP1482" s="9" t="s">
        <v>1274</v>
      </c>
      <c r="AQ1482">
        <f t="shared" si="406"/>
        <v>5052750</v>
      </c>
    </row>
    <row r="1483" spans="1:43" hidden="1" outlineLevel="1" x14ac:dyDescent="0.2">
      <c r="A1483" t="s">
        <v>1953</v>
      </c>
      <c r="B1483" s="9" t="s">
        <v>308</v>
      </c>
      <c r="C1483" s="1">
        <f t="shared" si="412"/>
        <v>2125</v>
      </c>
      <c r="D1483" s="7">
        <f t="shared" si="414"/>
        <v>1</v>
      </c>
      <c r="E1483" s="7">
        <f t="shared" si="415"/>
        <v>2</v>
      </c>
      <c r="F1483" s="7">
        <f t="shared" si="416"/>
        <v>7</v>
      </c>
      <c r="G1483" s="1">
        <f t="shared" si="417"/>
        <v>592</v>
      </c>
      <c r="H1483" s="2">
        <f t="shared" si="418"/>
        <v>0.27858823529411764</v>
      </c>
      <c r="I1483" s="8"/>
      <c r="J1483" s="2">
        <f t="shared" si="408"/>
        <v>0.62917647058823534</v>
      </c>
      <c r="K1483" s="2">
        <f t="shared" si="409"/>
        <v>0.35058823529411764</v>
      </c>
      <c r="L1483" s="2">
        <f t="shared" si="410"/>
        <v>1.8823529411764706E-3</v>
      </c>
      <c r="M1483" s="2">
        <f t="shared" si="411"/>
        <v>1.8352941176470548E-2</v>
      </c>
      <c r="N1483" s="1">
        <v>1337</v>
      </c>
      <c r="O1483" s="1">
        <v>745</v>
      </c>
      <c r="P1483" s="1">
        <v>4</v>
      </c>
      <c r="V1483" s="1">
        <v>9</v>
      </c>
      <c r="W1483" s="1">
        <v>0</v>
      </c>
      <c r="X1483" s="1">
        <v>13</v>
      </c>
      <c r="Y1483" s="1">
        <v>10</v>
      </c>
      <c r="Z1483" s="1">
        <v>7</v>
      </c>
      <c r="AG1483" t="str">
        <f t="shared" si="413"/>
        <v>Norwich</v>
      </c>
      <c r="AH1483" t="s">
        <v>1428</v>
      </c>
      <c r="AI1483">
        <v>1</v>
      </c>
      <c r="AK1483" s="99">
        <v>50</v>
      </c>
      <c r="AL1483" s="97">
        <v>27</v>
      </c>
      <c r="AM1483" s="97">
        <v>55</v>
      </c>
      <c r="AN1483" s="96">
        <v>52900</v>
      </c>
      <c r="AO1483" s="96">
        <f t="shared" si="407"/>
        <v>50027</v>
      </c>
      <c r="AP1483" s="9" t="s">
        <v>1274</v>
      </c>
      <c r="AQ1483">
        <f t="shared" si="406"/>
        <v>5052900</v>
      </c>
    </row>
    <row r="1484" spans="1:43" hidden="1" outlineLevel="1" x14ac:dyDescent="0.2">
      <c r="A1484" t="s">
        <v>1082</v>
      </c>
      <c r="B1484" s="9" t="s">
        <v>308</v>
      </c>
      <c r="C1484" s="1">
        <f t="shared" si="412"/>
        <v>409</v>
      </c>
      <c r="D1484" s="7">
        <f t="shared" si="414"/>
        <v>2</v>
      </c>
      <c r="E1484" s="7">
        <f t="shared" si="415"/>
        <v>1</v>
      </c>
      <c r="F1484" s="7">
        <f t="shared" si="416"/>
        <v>3</v>
      </c>
      <c r="G1484" s="1">
        <f t="shared" si="417"/>
        <v>259</v>
      </c>
      <c r="H1484" s="2">
        <f t="shared" si="418"/>
        <v>0.63325183374083127</v>
      </c>
      <c r="I1484" s="8"/>
      <c r="J1484" s="2">
        <f t="shared" si="408"/>
        <v>0.16381418092909536</v>
      </c>
      <c r="K1484" s="2">
        <f t="shared" si="409"/>
        <v>0.79706601466992666</v>
      </c>
      <c r="L1484" s="2">
        <f t="shared" si="410"/>
        <v>9.7799511002444987E-3</v>
      </c>
      <c r="M1484" s="2">
        <f t="shared" si="411"/>
        <v>2.9339853300733455E-2</v>
      </c>
      <c r="N1484" s="1">
        <v>67</v>
      </c>
      <c r="O1484" s="1">
        <v>326</v>
      </c>
      <c r="P1484" s="1">
        <v>4</v>
      </c>
      <c r="V1484" s="1">
        <v>1</v>
      </c>
      <c r="W1484" s="1">
        <v>3</v>
      </c>
      <c r="X1484" s="1">
        <v>1</v>
      </c>
      <c r="Y1484" s="1">
        <v>4</v>
      </c>
      <c r="Z1484" s="1">
        <v>3</v>
      </c>
      <c r="AG1484" t="str">
        <f t="shared" si="413"/>
        <v>Orange</v>
      </c>
      <c r="AH1484" t="s">
        <v>1082</v>
      </c>
      <c r="AI1484">
        <v>1</v>
      </c>
      <c r="AK1484" s="99">
        <v>50</v>
      </c>
      <c r="AL1484" s="97">
        <v>17</v>
      </c>
      <c r="AM1484" s="97">
        <v>40</v>
      </c>
      <c r="AN1484" s="96">
        <v>53425</v>
      </c>
      <c r="AO1484" s="96">
        <f t="shared" si="407"/>
        <v>50017</v>
      </c>
      <c r="AP1484" s="9" t="s">
        <v>1274</v>
      </c>
      <c r="AQ1484">
        <f t="shared" si="406"/>
        <v>5053425</v>
      </c>
    </row>
    <row r="1485" spans="1:43" hidden="1" outlineLevel="1" x14ac:dyDescent="0.2">
      <c r="A1485" t="s">
        <v>1374</v>
      </c>
      <c r="B1485" s="9" t="s">
        <v>308</v>
      </c>
      <c r="C1485" s="1">
        <f t="shared" si="412"/>
        <v>623</v>
      </c>
      <c r="D1485" s="7">
        <f t="shared" si="414"/>
        <v>2</v>
      </c>
      <c r="E1485" s="7">
        <f t="shared" si="415"/>
        <v>1</v>
      </c>
      <c r="F1485" s="7">
        <f t="shared" si="416"/>
        <v>7</v>
      </c>
      <c r="G1485" s="1">
        <f t="shared" si="417"/>
        <v>260</v>
      </c>
      <c r="H1485" s="2">
        <f t="shared" si="418"/>
        <v>0.4173354735152488</v>
      </c>
      <c r="I1485" s="8"/>
      <c r="J1485" s="2">
        <f t="shared" si="408"/>
        <v>0.24077046548956663</v>
      </c>
      <c r="K1485" s="2">
        <f t="shared" si="409"/>
        <v>0.6581059390048154</v>
      </c>
      <c r="L1485" s="2">
        <f t="shared" si="410"/>
        <v>3.2102728731942215E-3</v>
      </c>
      <c r="M1485" s="2">
        <f t="shared" si="411"/>
        <v>9.7913322632423777E-2</v>
      </c>
      <c r="N1485" s="1">
        <v>150</v>
      </c>
      <c r="O1485" s="1">
        <v>410</v>
      </c>
      <c r="P1485" s="1">
        <v>2</v>
      </c>
      <c r="V1485" s="1">
        <v>2</v>
      </c>
      <c r="W1485" s="1">
        <v>8</v>
      </c>
      <c r="X1485" s="1">
        <v>21</v>
      </c>
      <c r="Y1485" s="1">
        <v>8</v>
      </c>
      <c r="Z1485" s="1">
        <v>22</v>
      </c>
      <c r="AG1485" t="str">
        <f t="shared" si="413"/>
        <v>Orwell</v>
      </c>
      <c r="AH1485" t="s">
        <v>309</v>
      </c>
      <c r="AI1485">
        <v>1</v>
      </c>
      <c r="AK1485" s="99">
        <v>50</v>
      </c>
      <c r="AL1485" s="97">
        <v>1</v>
      </c>
      <c r="AM1485" s="97">
        <v>70</v>
      </c>
      <c r="AN1485" s="96">
        <v>53725</v>
      </c>
      <c r="AO1485" s="96">
        <f t="shared" si="407"/>
        <v>50001</v>
      </c>
      <c r="AP1485" s="9" t="s">
        <v>1274</v>
      </c>
      <c r="AQ1485">
        <f t="shared" si="406"/>
        <v>5053725</v>
      </c>
    </row>
    <row r="1486" spans="1:43" hidden="1" outlineLevel="1" x14ac:dyDescent="0.2">
      <c r="A1486" t="s">
        <v>2089</v>
      </c>
      <c r="B1486" s="9" t="s">
        <v>308</v>
      </c>
      <c r="C1486" s="1">
        <f t="shared" si="412"/>
        <v>302</v>
      </c>
      <c r="D1486" s="7">
        <f t="shared" si="414"/>
        <v>2</v>
      </c>
      <c r="E1486" s="7">
        <f t="shared" si="415"/>
        <v>1</v>
      </c>
      <c r="F1486" s="7">
        <f t="shared" si="416"/>
        <v>0</v>
      </c>
      <c r="G1486" s="1">
        <f t="shared" si="417"/>
        <v>75</v>
      </c>
      <c r="H1486" s="2">
        <f t="shared" si="418"/>
        <v>0.24834437086092714</v>
      </c>
      <c r="I1486" s="8"/>
      <c r="J1486" s="2">
        <f t="shared" si="408"/>
        <v>0.36423841059602646</v>
      </c>
      <c r="K1486" s="2">
        <f t="shared" si="409"/>
        <v>0.61258278145695366</v>
      </c>
      <c r="L1486" s="2">
        <f t="shared" si="410"/>
        <v>0</v>
      </c>
      <c r="M1486" s="2">
        <f t="shared" si="411"/>
        <v>2.3178807947019875E-2</v>
      </c>
      <c r="N1486" s="1">
        <v>110</v>
      </c>
      <c r="O1486" s="1">
        <v>185</v>
      </c>
      <c r="P1486" s="1">
        <v>0</v>
      </c>
      <c r="V1486" s="1">
        <v>2</v>
      </c>
      <c r="W1486" s="1">
        <v>1</v>
      </c>
      <c r="X1486" s="1">
        <v>2</v>
      </c>
      <c r="Y1486" s="1">
        <v>2</v>
      </c>
      <c r="Z1486" s="1">
        <v>0</v>
      </c>
      <c r="AG1486" t="str">
        <f t="shared" si="413"/>
        <v>Panton</v>
      </c>
      <c r="AH1486" t="s">
        <v>309</v>
      </c>
      <c r="AI1486">
        <v>1</v>
      </c>
      <c r="AK1486" s="99">
        <v>50</v>
      </c>
      <c r="AL1486" s="97">
        <v>1</v>
      </c>
      <c r="AM1486" s="97">
        <v>75</v>
      </c>
      <c r="AN1486" s="96">
        <v>53950</v>
      </c>
      <c r="AO1486" s="96">
        <f t="shared" si="407"/>
        <v>50001</v>
      </c>
      <c r="AP1486" s="9" t="s">
        <v>1274</v>
      </c>
      <c r="AQ1486">
        <f t="shared" ref="AQ1486:AQ1549" si="419">AK1486*100000+AN1486</f>
        <v>5053950</v>
      </c>
    </row>
    <row r="1487" spans="1:43" hidden="1" outlineLevel="1" x14ac:dyDescent="0.2">
      <c r="A1487" t="s">
        <v>1745</v>
      </c>
      <c r="B1487" s="9" t="s">
        <v>308</v>
      </c>
      <c r="C1487" s="1">
        <f t="shared" si="412"/>
        <v>680</v>
      </c>
      <c r="D1487" s="7">
        <f t="shared" si="414"/>
        <v>2</v>
      </c>
      <c r="E1487" s="7">
        <f t="shared" si="415"/>
        <v>1</v>
      </c>
      <c r="F1487" s="7">
        <f t="shared" si="416"/>
        <v>4</v>
      </c>
      <c r="G1487" s="1">
        <f t="shared" si="417"/>
        <v>166</v>
      </c>
      <c r="H1487" s="2">
        <f t="shared" si="418"/>
        <v>0.24411764705882352</v>
      </c>
      <c r="I1487" s="8"/>
      <c r="J1487" s="2">
        <f t="shared" si="408"/>
        <v>0.33823529411764708</v>
      </c>
      <c r="K1487" s="2">
        <f t="shared" si="409"/>
        <v>0.58235294117647063</v>
      </c>
      <c r="L1487" s="2">
        <f t="shared" si="410"/>
        <v>2.2058823529411766E-2</v>
      </c>
      <c r="M1487" s="2">
        <f t="shared" si="411"/>
        <v>5.7352941176470523E-2</v>
      </c>
      <c r="N1487" s="1">
        <v>230</v>
      </c>
      <c r="O1487" s="1">
        <v>396</v>
      </c>
      <c r="P1487" s="1">
        <v>15</v>
      </c>
      <c r="V1487" s="1">
        <v>6</v>
      </c>
      <c r="W1487" s="1">
        <v>0</v>
      </c>
      <c r="X1487" s="1">
        <v>6</v>
      </c>
      <c r="Y1487" s="1">
        <v>9</v>
      </c>
      <c r="Z1487" s="1">
        <v>18</v>
      </c>
      <c r="AG1487" t="str">
        <f t="shared" si="413"/>
        <v>Pawlet</v>
      </c>
      <c r="AH1487" t="s">
        <v>557</v>
      </c>
      <c r="AI1487">
        <v>1</v>
      </c>
      <c r="AK1487" s="99">
        <v>50</v>
      </c>
      <c r="AL1487" s="97">
        <v>21</v>
      </c>
      <c r="AM1487" s="97">
        <v>70</v>
      </c>
      <c r="AN1487" s="96">
        <v>54250</v>
      </c>
      <c r="AO1487" s="96">
        <f t="shared" ref="AO1487:AO1550" si="420">1000*AK1487+AL1487</f>
        <v>50021</v>
      </c>
      <c r="AP1487" s="9" t="s">
        <v>1274</v>
      </c>
      <c r="AQ1487">
        <f t="shared" si="419"/>
        <v>5054250</v>
      </c>
    </row>
    <row r="1488" spans="1:43" hidden="1" outlineLevel="1" x14ac:dyDescent="0.2">
      <c r="A1488" t="s">
        <v>1350</v>
      </c>
      <c r="B1488" s="9" t="s">
        <v>308</v>
      </c>
      <c r="C1488" s="1">
        <f t="shared" si="412"/>
        <v>428</v>
      </c>
      <c r="D1488" s="7">
        <f t="shared" si="414"/>
        <v>2</v>
      </c>
      <c r="E1488" s="7">
        <f t="shared" si="415"/>
        <v>1</v>
      </c>
      <c r="F1488" s="7">
        <f t="shared" si="416"/>
        <v>8</v>
      </c>
      <c r="G1488" s="1">
        <f t="shared" si="417"/>
        <v>10</v>
      </c>
      <c r="H1488" s="2">
        <f t="shared" si="418"/>
        <v>2.336448598130841E-2</v>
      </c>
      <c r="I1488" s="8"/>
      <c r="J1488" s="2">
        <f t="shared" si="408"/>
        <v>0.46495327102803741</v>
      </c>
      <c r="K1488" s="2">
        <f t="shared" si="409"/>
        <v>0.48831775700934582</v>
      </c>
      <c r="L1488" s="2">
        <f t="shared" si="410"/>
        <v>2.3364485981308409E-3</v>
      </c>
      <c r="M1488" s="2">
        <f t="shared" si="411"/>
        <v>4.4392523364485931E-2</v>
      </c>
      <c r="N1488" s="1">
        <v>199</v>
      </c>
      <c r="O1488" s="1">
        <v>209</v>
      </c>
      <c r="P1488" s="1">
        <v>1</v>
      </c>
      <c r="V1488" s="1">
        <v>4</v>
      </c>
      <c r="W1488" s="1">
        <v>3</v>
      </c>
      <c r="X1488" s="1">
        <v>3</v>
      </c>
      <c r="Y1488" s="1">
        <v>6</v>
      </c>
      <c r="Z1488" s="1">
        <v>3</v>
      </c>
      <c r="AG1488" t="str">
        <f t="shared" si="413"/>
        <v>Peacham</v>
      </c>
      <c r="AH1488" t="s">
        <v>381</v>
      </c>
      <c r="AI1488">
        <v>1</v>
      </c>
      <c r="AK1488" s="99">
        <v>50</v>
      </c>
      <c r="AL1488" s="97">
        <v>5</v>
      </c>
      <c r="AM1488" s="97">
        <v>45</v>
      </c>
      <c r="AN1488" s="96">
        <v>54400</v>
      </c>
      <c r="AO1488" s="96">
        <f t="shared" si="420"/>
        <v>50005</v>
      </c>
      <c r="AP1488" s="9" t="s">
        <v>1274</v>
      </c>
      <c r="AQ1488">
        <f t="shared" si="419"/>
        <v>5054400</v>
      </c>
    </row>
    <row r="1489" spans="1:43" hidden="1" outlineLevel="1" x14ac:dyDescent="0.2">
      <c r="A1489" t="s">
        <v>2467</v>
      </c>
      <c r="B1489" s="9" t="s">
        <v>308</v>
      </c>
      <c r="C1489" s="1">
        <f t="shared" si="412"/>
        <v>204</v>
      </c>
      <c r="D1489" s="7">
        <f t="shared" si="414"/>
        <v>2</v>
      </c>
      <c r="E1489" s="7">
        <f t="shared" si="415"/>
        <v>1</v>
      </c>
      <c r="F1489" s="7">
        <f t="shared" si="416"/>
        <v>3</v>
      </c>
      <c r="G1489" s="1">
        <f t="shared" si="417"/>
        <v>6</v>
      </c>
      <c r="H1489" s="2">
        <f t="shared" si="418"/>
        <v>2.9411764705882353E-2</v>
      </c>
      <c r="I1489" s="8"/>
      <c r="J1489" s="2">
        <f t="shared" si="408"/>
        <v>0.47549019607843135</v>
      </c>
      <c r="K1489" s="2">
        <f t="shared" si="409"/>
        <v>0.50490196078431371</v>
      </c>
      <c r="L1489" s="2">
        <f t="shared" si="410"/>
        <v>4.9019607843137254E-3</v>
      </c>
      <c r="M1489" s="2">
        <f t="shared" si="411"/>
        <v>1.4705882352941218E-2</v>
      </c>
      <c r="N1489" s="1">
        <v>97</v>
      </c>
      <c r="O1489" s="1">
        <v>103</v>
      </c>
      <c r="P1489" s="1">
        <v>1</v>
      </c>
      <c r="V1489" s="1">
        <v>1</v>
      </c>
      <c r="W1489" s="1">
        <v>0</v>
      </c>
      <c r="X1489" s="1">
        <v>0</v>
      </c>
      <c r="Y1489" s="1">
        <v>1</v>
      </c>
      <c r="Z1489" s="1">
        <v>1</v>
      </c>
      <c r="AG1489" t="str">
        <f t="shared" si="413"/>
        <v>Peru</v>
      </c>
      <c r="AH1489" t="s">
        <v>310</v>
      </c>
      <c r="AI1489">
        <v>1</v>
      </c>
      <c r="AK1489" s="99">
        <v>50</v>
      </c>
      <c r="AL1489" s="97">
        <v>3</v>
      </c>
      <c r="AM1489" s="97">
        <v>30</v>
      </c>
      <c r="AN1489" s="96">
        <v>55000</v>
      </c>
      <c r="AO1489" s="96">
        <f t="shared" si="420"/>
        <v>50003</v>
      </c>
      <c r="AP1489" s="9" t="s">
        <v>1274</v>
      </c>
      <c r="AQ1489">
        <f t="shared" si="419"/>
        <v>5055000</v>
      </c>
    </row>
    <row r="1490" spans="1:43" hidden="1" outlineLevel="1" x14ac:dyDescent="0.2">
      <c r="A1490" t="s">
        <v>2551</v>
      </c>
      <c r="B1490" s="9" t="s">
        <v>308</v>
      </c>
      <c r="C1490" s="1">
        <f t="shared" si="412"/>
        <v>257</v>
      </c>
      <c r="D1490" s="7">
        <f t="shared" si="414"/>
        <v>2</v>
      </c>
      <c r="E1490" s="7">
        <f t="shared" si="415"/>
        <v>1</v>
      </c>
      <c r="F1490" s="7">
        <f t="shared" si="416"/>
        <v>3</v>
      </c>
      <c r="G1490" s="1">
        <f t="shared" si="417"/>
        <v>93</v>
      </c>
      <c r="H1490" s="2">
        <f t="shared" si="418"/>
        <v>0.36186770428015563</v>
      </c>
      <c r="I1490" s="8"/>
      <c r="J1490" s="2">
        <f t="shared" si="408"/>
        <v>0.28793774319066145</v>
      </c>
      <c r="K1490" s="2">
        <f t="shared" si="409"/>
        <v>0.64980544747081714</v>
      </c>
      <c r="L1490" s="2">
        <f t="shared" si="410"/>
        <v>2.7237354085603113E-2</v>
      </c>
      <c r="M1490" s="2">
        <f t="shared" si="411"/>
        <v>3.5019455252918288E-2</v>
      </c>
      <c r="N1490" s="1">
        <v>74</v>
      </c>
      <c r="O1490" s="1">
        <v>167</v>
      </c>
      <c r="P1490" s="1">
        <v>7</v>
      </c>
      <c r="V1490" s="1">
        <v>0</v>
      </c>
      <c r="W1490" s="1">
        <v>2</v>
      </c>
      <c r="X1490" s="1">
        <v>2</v>
      </c>
      <c r="Y1490" s="1">
        <v>2</v>
      </c>
      <c r="Z1490" s="1">
        <v>3</v>
      </c>
      <c r="AG1490" t="str">
        <f t="shared" si="413"/>
        <v>Pittsfield</v>
      </c>
      <c r="AH1490" t="s">
        <v>557</v>
      </c>
      <c r="AI1490">
        <v>1</v>
      </c>
      <c r="AK1490" s="99">
        <v>50</v>
      </c>
      <c r="AL1490" s="97">
        <v>21</v>
      </c>
      <c r="AM1490" s="97">
        <v>75</v>
      </c>
      <c r="AN1490" s="96">
        <v>55450</v>
      </c>
      <c r="AO1490" s="96">
        <f t="shared" si="420"/>
        <v>50021</v>
      </c>
      <c r="AP1490" s="9" t="s">
        <v>1274</v>
      </c>
      <c r="AQ1490">
        <f t="shared" si="419"/>
        <v>5055450</v>
      </c>
    </row>
    <row r="1491" spans="1:43" hidden="1" outlineLevel="1" x14ac:dyDescent="0.2">
      <c r="A1491" t="s">
        <v>2272</v>
      </c>
      <c r="B1491" s="9" t="s">
        <v>308</v>
      </c>
      <c r="C1491" s="1">
        <f t="shared" si="412"/>
        <v>1261</v>
      </c>
      <c r="D1491" s="7">
        <f t="shared" si="414"/>
        <v>2</v>
      </c>
      <c r="E1491" s="7">
        <f t="shared" si="415"/>
        <v>1</v>
      </c>
      <c r="F1491" s="7">
        <f t="shared" si="416"/>
        <v>5</v>
      </c>
      <c r="G1491" s="1">
        <f t="shared" si="417"/>
        <v>521</v>
      </c>
      <c r="H1491" s="2">
        <f t="shared" si="418"/>
        <v>0.41316415543219664</v>
      </c>
      <c r="I1491" s="8"/>
      <c r="J1491" s="2">
        <f t="shared" si="408"/>
        <v>0.26486915146708961</v>
      </c>
      <c r="K1491" s="2">
        <f t="shared" si="409"/>
        <v>0.67803330689928631</v>
      </c>
      <c r="L1491" s="2">
        <f t="shared" si="410"/>
        <v>8.7232355273592389E-3</v>
      </c>
      <c r="M1491" s="2">
        <f t="shared" si="411"/>
        <v>4.8374306106264892E-2</v>
      </c>
      <c r="N1491" s="1">
        <v>334</v>
      </c>
      <c r="O1491" s="1">
        <v>855</v>
      </c>
      <c r="P1491" s="1">
        <v>11</v>
      </c>
      <c r="V1491" s="1">
        <v>6</v>
      </c>
      <c r="W1491" s="1">
        <v>12</v>
      </c>
      <c r="X1491" s="1">
        <v>5</v>
      </c>
      <c r="Y1491" s="1">
        <v>11</v>
      </c>
      <c r="Z1491" s="1">
        <v>27</v>
      </c>
      <c r="AG1491" t="str">
        <f t="shared" si="413"/>
        <v>Pittsford</v>
      </c>
      <c r="AH1491" t="s">
        <v>557</v>
      </c>
      <c r="AI1491">
        <v>1</v>
      </c>
      <c r="AK1491" s="99">
        <v>50</v>
      </c>
      <c r="AL1491" s="97">
        <v>21</v>
      </c>
      <c r="AM1491" s="97">
        <v>80</v>
      </c>
      <c r="AN1491" s="96">
        <v>55600</v>
      </c>
      <c r="AO1491" s="96">
        <f t="shared" si="420"/>
        <v>50021</v>
      </c>
      <c r="AP1491" s="9" t="s">
        <v>1274</v>
      </c>
      <c r="AQ1491">
        <f t="shared" si="419"/>
        <v>5055600</v>
      </c>
    </row>
    <row r="1492" spans="1:43" hidden="1" outlineLevel="1" x14ac:dyDescent="0.2">
      <c r="A1492" t="s">
        <v>1864</v>
      </c>
      <c r="B1492" s="9" t="s">
        <v>308</v>
      </c>
      <c r="C1492" s="1">
        <f t="shared" si="412"/>
        <v>639</v>
      </c>
      <c r="D1492" s="7">
        <f t="shared" si="414"/>
        <v>1</v>
      </c>
      <c r="E1492" s="7">
        <f t="shared" si="415"/>
        <v>2</v>
      </c>
      <c r="F1492" s="7">
        <f t="shared" si="416"/>
        <v>6</v>
      </c>
      <c r="G1492" s="1">
        <f t="shared" si="417"/>
        <v>115</v>
      </c>
      <c r="H1492" s="2">
        <f t="shared" si="418"/>
        <v>0.17996870109546165</v>
      </c>
      <c r="I1492" s="8"/>
      <c r="J1492" s="2">
        <f t="shared" si="408"/>
        <v>0.57746478873239437</v>
      </c>
      <c r="K1492" s="2">
        <f t="shared" si="409"/>
        <v>0.39749608763693273</v>
      </c>
      <c r="L1492" s="2">
        <f t="shared" si="410"/>
        <v>1.5649452269170579E-3</v>
      </c>
      <c r="M1492" s="2">
        <f t="shared" si="411"/>
        <v>2.347417840375584E-2</v>
      </c>
      <c r="N1492" s="1">
        <v>369</v>
      </c>
      <c r="O1492" s="1">
        <v>254</v>
      </c>
      <c r="P1492" s="1">
        <v>1</v>
      </c>
      <c r="V1492" s="1">
        <v>6</v>
      </c>
      <c r="W1492" s="1">
        <v>2</v>
      </c>
      <c r="X1492" s="1">
        <v>1</v>
      </c>
      <c r="Y1492" s="1">
        <v>5</v>
      </c>
      <c r="Z1492" s="1">
        <v>1</v>
      </c>
      <c r="AG1492" t="str">
        <f t="shared" si="413"/>
        <v>Plainfield</v>
      </c>
      <c r="AH1492" t="s">
        <v>257</v>
      </c>
      <c r="AI1492">
        <v>1</v>
      </c>
      <c r="AK1492" s="99">
        <v>50</v>
      </c>
      <c r="AL1492" s="97">
        <v>23</v>
      </c>
      <c r="AM1492" s="97">
        <v>70</v>
      </c>
      <c r="AN1492" s="96">
        <v>55825</v>
      </c>
      <c r="AO1492" s="96">
        <f t="shared" si="420"/>
        <v>50023</v>
      </c>
      <c r="AP1492" s="9" t="s">
        <v>1274</v>
      </c>
      <c r="AQ1492">
        <f t="shared" si="419"/>
        <v>5055825</v>
      </c>
    </row>
    <row r="1493" spans="1:43" hidden="1" outlineLevel="1" x14ac:dyDescent="0.2">
      <c r="A1493" t="s">
        <v>837</v>
      </c>
      <c r="B1493" s="9" t="s">
        <v>308</v>
      </c>
      <c r="C1493" s="1">
        <f t="shared" si="412"/>
        <v>265</v>
      </c>
      <c r="D1493" s="7">
        <f t="shared" si="414"/>
        <v>2</v>
      </c>
      <c r="E1493" s="7">
        <f t="shared" si="415"/>
        <v>1</v>
      </c>
      <c r="F1493" s="7">
        <f t="shared" si="416"/>
        <v>3</v>
      </c>
      <c r="G1493" s="1">
        <f t="shared" si="417"/>
        <v>41</v>
      </c>
      <c r="H1493" s="2">
        <f t="shared" si="418"/>
        <v>0.15471698113207547</v>
      </c>
      <c r="I1493" s="8"/>
      <c r="J1493" s="2">
        <f t="shared" si="408"/>
        <v>0.38490566037735852</v>
      </c>
      <c r="K1493" s="2">
        <f t="shared" si="409"/>
        <v>0.53962264150943395</v>
      </c>
      <c r="L1493" s="2">
        <f t="shared" si="410"/>
        <v>1.8867924528301886E-2</v>
      </c>
      <c r="M1493" s="2">
        <f t="shared" si="411"/>
        <v>5.6603773584905648E-2</v>
      </c>
      <c r="N1493" s="1">
        <v>102</v>
      </c>
      <c r="O1493" s="1">
        <v>143</v>
      </c>
      <c r="P1493" s="1">
        <v>5</v>
      </c>
      <c r="V1493" s="1">
        <v>3</v>
      </c>
      <c r="W1493" s="1">
        <v>4</v>
      </c>
      <c r="X1493" s="1">
        <v>3</v>
      </c>
      <c r="Y1493" s="1">
        <v>3</v>
      </c>
      <c r="Z1493" s="1">
        <v>2</v>
      </c>
      <c r="AG1493" t="str">
        <f t="shared" si="413"/>
        <v>Plymouth</v>
      </c>
      <c r="AH1493" t="s">
        <v>1428</v>
      </c>
      <c r="AI1493">
        <v>1</v>
      </c>
      <c r="AK1493" s="99">
        <v>50</v>
      </c>
      <c r="AL1493" s="97">
        <v>27</v>
      </c>
      <c r="AM1493" s="97">
        <v>60</v>
      </c>
      <c r="AN1493" s="96">
        <v>56050</v>
      </c>
      <c r="AO1493" s="96">
        <f t="shared" si="420"/>
        <v>50027</v>
      </c>
      <c r="AP1493" s="9" t="s">
        <v>1274</v>
      </c>
      <c r="AQ1493">
        <f t="shared" si="419"/>
        <v>5056050</v>
      </c>
    </row>
    <row r="1494" spans="1:43" hidden="1" outlineLevel="1" x14ac:dyDescent="0.2">
      <c r="A1494" t="s">
        <v>1817</v>
      </c>
      <c r="B1494" s="9" t="s">
        <v>308</v>
      </c>
      <c r="C1494" s="1">
        <f t="shared" si="412"/>
        <v>523</v>
      </c>
      <c r="D1494" s="7">
        <f t="shared" si="414"/>
        <v>2</v>
      </c>
      <c r="E1494" s="7">
        <f t="shared" si="415"/>
        <v>1</v>
      </c>
      <c r="F1494" s="7">
        <f t="shared" si="416"/>
        <v>4</v>
      </c>
      <c r="G1494" s="1">
        <f t="shared" si="417"/>
        <v>66</v>
      </c>
      <c r="H1494" s="2">
        <f t="shared" si="418"/>
        <v>0.12619502868068833</v>
      </c>
      <c r="I1494" s="8"/>
      <c r="J1494" s="2">
        <f t="shared" si="408"/>
        <v>0.41491395793499042</v>
      </c>
      <c r="K1494" s="2">
        <f t="shared" si="409"/>
        <v>0.54110898661567874</v>
      </c>
      <c r="L1494" s="2">
        <f t="shared" si="410"/>
        <v>7.6481835564053535E-3</v>
      </c>
      <c r="M1494" s="2">
        <f t="shared" si="411"/>
        <v>3.6328871892925482E-2</v>
      </c>
      <c r="N1494" s="1">
        <v>217</v>
      </c>
      <c r="O1494" s="1">
        <v>283</v>
      </c>
      <c r="P1494" s="1">
        <v>4</v>
      </c>
      <c r="V1494" s="1">
        <v>4</v>
      </c>
      <c r="W1494" s="1">
        <v>3</v>
      </c>
      <c r="X1494" s="1">
        <v>7</v>
      </c>
      <c r="Y1494" s="1">
        <v>3</v>
      </c>
      <c r="Z1494" s="1">
        <v>2</v>
      </c>
      <c r="AG1494" t="str">
        <f t="shared" si="413"/>
        <v>Pomfret</v>
      </c>
      <c r="AH1494" t="s">
        <v>1428</v>
      </c>
      <c r="AI1494">
        <v>1</v>
      </c>
      <c r="AK1494" s="99">
        <v>50</v>
      </c>
      <c r="AL1494" s="97">
        <v>27</v>
      </c>
      <c r="AM1494" s="97">
        <v>65</v>
      </c>
      <c r="AN1494" s="96">
        <v>56350</v>
      </c>
      <c r="AO1494" s="96">
        <f t="shared" si="420"/>
        <v>50027</v>
      </c>
      <c r="AP1494" s="9" t="s">
        <v>1274</v>
      </c>
      <c r="AQ1494">
        <f t="shared" si="419"/>
        <v>5056350</v>
      </c>
    </row>
    <row r="1495" spans="1:43" hidden="1" outlineLevel="1" x14ac:dyDescent="0.2">
      <c r="A1495" t="s">
        <v>1192</v>
      </c>
      <c r="B1495" s="9" t="s">
        <v>308</v>
      </c>
      <c r="C1495" s="1">
        <f t="shared" si="412"/>
        <v>1209</v>
      </c>
      <c r="D1495" s="7">
        <f t="shared" si="414"/>
        <v>2</v>
      </c>
      <c r="E1495" s="7">
        <f t="shared" si="415"/>
        <v>1</v>
      </c>
      <c r="F1495" s="7">
        <f t="shared" si="416"/>
        <v>7</v>
      </c>
      <c r="G1495" s="1">
        <f t="shared" si="417"/>
        <v>324</v>
      </c>
      <c r="H1495" s="2">
        <f t="shared" si="418"/>
        <v>0.26799007444168732</v>
      </c>
      <c r="I1495" s="8"/>
      <c r="J1495" s="2">
        <f t="shared" si="408"/>
        <v>0.32340777502067825</v>
      </c>
      <c r="K1495" s="2">
        <f t="shared" si="409"/>
        <v>0.59139784946236562</v>
      </c>
      <c r="L1495" s="2">
        <f t="shared" si="410"/>
        <v>7.4441687344913151E-3</v>
      </c>
      <c r="M1495" s="2">
        <f t="shared" si="411"/>
        <v>7.7750206782464762E-2</v>
      </c>
      <c r="N1495" s="1">
        <v>391</v>
      </c>
      <c r="O1495" s="1">
        <v>715</v>
      </c>
      <c r="P1495" s="1">
        <v>9</v>
      </c>
      <c r="V1495" s="1">
        <v>6</v>
      </c>
      <c r="W1495" s="1">
        <v>13</v>
      </c>
      <c r="X1495" s="1">
        <v>13</v>
      </c>
      <c r="Y1495" s="1">
        <v>11</v>
      </c>
      <c r="Z1495" s="1">
        <v>51</v>
      </c>
      <c r="AG1495" t="str">
        <f t="shared" si="413"/>
        <v>Poultney</v>
      </c>
      <c r="AH1495" t="s">
        <v>557</v>
      </c>
      <c r="AI1495">
        <v>1</v>
      </c>
      <c r="AK1495" s="99">
        <v>50</v>
      </c>
      <c r="AL1495" s="97">
        <v>21</v>
      </c>
      <c r="AM1495" s="97">
        <v>85</v>
      </c>
      <c r="AN1495" s="96">
        <v>56875</v>
      </c>
      <c r="AO1495" s="96">
        <f t="shared" si="420"/>
        <v>50021</v>
      </c>
      <c r="AP1495" s="9" t="s">
        <v>1274</v>
      </c>
      <c r="AQ1495">
        <f t="shared" si="419"/>
        <v>5056875</v>
      </c>
    </row>
    <row r="1496" spans="1:43" hidden="1" outlineLevel="1" x14ac:dyDescent="0.2">
      <c r="A1496" t="s">
        <v>1193</v>
      </c>
      <c r="B1496" s="9" t="s">
        <v>308</v>
      </c>
      <c r="C1496" s="1">
        <f t="shared" si="412"/>
        <v>1298</v>
      </c>
      <c r="D1496" s="7">
        <f t="shared" si="414"/>
        <v>2</v>
      </c>
      <c r="E1496" s="7">
        <f t="shared" si="415"/>
        <v>1</v>
      </c>
      <c r="F1496" s="7">
        <f t="shared" si="416"/>
        <v>4</v>
      </c>
      <c r="G1496" s="1">
        <f t="shared" si="417"/>
        <v>143</v>
      </c>
      <c r="H1496" s="2">
        <f t="shared" si="418"/>
        <v>0.11016949152542373</v>
      </c>
      <c r="I1496" s="8"/>
      <c r="J1496" s="2">
        <f t="shared" si="408"/>
        <v>0.37904468412942988</v>
      </c>
      <c r="K1496" s="2">
        <f t="shared" si="409"/>
        <v>0.48921417565485364</v>
      </c>
      <c r="L1496" s="2">
        <f t="shared" si="410"/>
        <v>2.9275808936825885E-2</v>
      </c>
      <c r="M1496" s="2">
        <f t="shared" si="411"/>
        <v>0.10246533127889054</v>
      </c>
      <c r="N1496" s="1">
        <v>492</v>
      </c>
      <c r="O1496" s="1">
        <v>635</v>
      </c>
      <c r="P1496" s="1">
        <v>38</v>
      </c>
      <c r="V1496" s="1">
        <v>22</v>
      </c>
      <c r="W1496" s="1">
        <v>12</v>
      </c>
      <c r="X1496" s="1">
        <v>13</v>
      </c>
      <c r="Y1496" s="1">
        <v>67</v>
      </c>
      <c r="Z1496" s="1">
        <v>19</v>
      </c>
      <c r="AG1496" t="str">
        <f t="shared" si="413"/>
        <v>Pownal</v>
      </c>
      <c r="AH1496" t="s">
        <v>310</v>
      </c>
      <c r="AI1496">
        <v>1</v>
      </c>
      <c r="AK1496" s="99">
        <v>50</v>
      </c>
      <c r="AL1496" s="97">
        <v>3</v>
      </c>
      <c r="AM1496" s="97">
        <v>35</v>
      </c>
      <c r="AN1496" s="96">
        <v>57025</v>
      </c>
      <c r="AO1496" s="96">
        <f t="shared" si="420"/>
        <v>50003</v>
      </c>
      <c r="AP1496" s="9" t="s">
        <v>1274</v>
      </c>
      <c r="AQ1496">
        <f t="shared" si="419"/>
        <v>5057025</v>
      </c>
    </row>
    <row r="1497" spans="1:43" hidden="1" outlineLevel="1" x14ac:dyDescent="0.2">
      <c r="A1497" t="s">
        <v>2052</v>
      </c>
      <c r="B1497" s="9" t="s">
        <v>308</v>
      </c>
      <c r="C1497" s="1">
        <f t="shared" si="412"/>
        <v>686</v>
      </c>
      <c r="D1497" s="7">
        <f t="shared" si="414"/>
        <v>2</v>
      </c>
      <c r="E1497" s="7">
        <f t="shared" si="415"/>
        <v>1</v>
      </c>
      <c r="F1497" s="7">
        <f t="shared" si="416"/>
        <v>5</v>
      </c>
      <c r="G1497" s="1">
        <f t="shared" si="417"/>
        <v>266</v>
      </c>
      <c r="H1497" s="2">
        <f t="shared" si="418"/>
        <v>0.38775510204081631</v>
      </c>
      <c r="I1497" s="8"/>
      <c r="J1497" s="2">
        <f t="shared" si="408"/>
        <v>0.26530612244897961</v>
      </c>
      <c r="K1497" s="2">
        <f t="shared" si="409"/>
        <v>0.65306122448979587</v>
      </c>
      <c r="L1497" s="2">
        <f t="shared" si="410"/>
        <v>8.7463556851311956E-3</v>
      </c>
      <c r="M1497" s="2">
        <f t="shared" si="411"/>
        <v>7.288629737609327E-2</v>
      </c>
      <c r="N1497" s="1">
        <v>182</v>
      </c>
      <c r="O1497" s="1">
        <v>448</v>
      </c>
      <c r="P1497" s="1">
        <v>6</v>
      </c>
      <c r="V1497" s="1">
        <v>1</v>
      </c>
      <c r="W1497" s="1">
        <v>3</v>
      </c>
      <c r="X1497" s="1">
        <v>2</v>
      </c>
      <c r="Y1497" s="1">
        <v>8</v>
      </c>
      <c r="Z1497" s="1">
        <v>36</v>
      </c>
      <c r="AG1497" t="str">
        <f t="shared" si="413"/>
        <v>Proctor</v>
      </c>
      <c r="AH1497" t="s">
        <v>557</v>
      </c>
      <c r="AI1497">
        <v>1</v>
      </c>
      <c r="AK1497" s="99">
        <v>50</v>
      </c>
      <c r="AL1497" s="97">
        <v>21</v>
      </c>
      <c r="AM1497" s="97">
        <v>90</v>
      </c>
      <c r="AN1497" s="96">
        <v>57250</v>
      </c>
      <c r="AO1497" s="96">
        <f t="shared" si="420"/>
        <v>50021</v>
      </c>
      <c r="AP1497" s="9" t="s">
        <v>1274</v>
      </c>
      <c r="AQ1497">
        <f t="shared" si="419"/>
        <v>5057250</v>
      </c>
    </row>
    <row r="1498" spans="1:43" hidden="1" outlineLevel="1" x14ac:dyDescent="0.2">
      <c r="A1498" t="s">
        <v>597</v>
      </c>
      <c r="B1498" s="9" t="s">
        <v>308</v>
      </c>
      <c r="C1498" s="1">
        <f t="shared" si="412"/>
        <v>1202</v>
      </c>
      <c r="D1498" s="7">
        <f t="shared" si="414"/>
        <v>1</v>
      </c>
      <c r="E1498" s="7">
        <f t="shared" si="415"/>
        <v>2</v>
      </c>
      <c r="F1498" s="7">
        <f t="shared" si="416"/>
        <v>4</v>
      </c>
      <c r="G1498" s="1">
        <f t="shared" si="417"/>
        <v>583</v>
      </c>
      <c r="H1498" s="2">
        <f t="shared" si="418"/>
        <v>0.48502495840266224</v>
      </c>
      <c r="I1498" s="8"/>
      <c r="J1498" s="2">
        <f t="shared" si="408"/>
        <v>0.71797004991680535</v>
      </c>
      <c r="K1498" s="2">
        <f t="shared" si="409"/>
        <v>0.23294509151414308</v>
      </c>
      <c r="L1498" s="2">
        <f t="shared" si="410"/>
        <v>9.1514143094841936E-3</v>
      </c>
      <c r="M1498" s="2">
        <f t="shared" si="411"/>
        <v>3.9933444259567373E-2</v>
      </c>
      <c r="N1498" s="1">
        <v>863</v>
      </c>
      <c r="O1498" s="1">
        <v>280</v>
      </c>
      <c r="P1498" s="1">
        <v>11</v>
      </c>
      <c r="V1498" s="1">
        <v>26</v>
      </c>
      <c r="W1498" s="1">
        <v>0</v>
      </c>
      <c r="X1498" s="1">
        <v>6</v>
      </c>
      <c r="Y1498" s="1">
        <v>11</v>
      </c>
      <c r="Z1498" s="1">
        <v>5</v>
      </c>
      <c r="AG1498" t="str">
        <f t="shared" si="413"/>
        <v>Putney</v>
      </c>
      <c r="AH1498" t="s">
        <v>2145</v>
      </c>
      <c r="AI1498">
        <v>1</v>
      </c>
      <c r="AK1498" s="99">
        <v>50</v>
      </c>
      <c r="AL1498" s="97">
        <v>25</v>
      </c>
      <c r="AM1498" s="97">
        <v>65</v>
      </c>
      <c r="AN1498" s="96">
        <v>57700</v>
      </c>
      <c r="AO1498" s="96">
        <f t="shared" si="420"/>
        <v>50025</v>
      </c>
      <c r="AP1498" s="9" t="s">
        <v>1274</v>
      </c>
      <c r="AQ1498">
        <f t="shared" si="419"/>
        <v>5057700</v>
      </c>
    </row>
    <row r="1499" spans="1:43" hidden="1" outlineLevel="1" x14ac:dyDescent="0.2">
      <c r="A1499" t="s">
        <v>1677</v>
      </c>
      <c r="B1499" s="9" t="s">
        <v>308</v>
      </c>
      <c r="C1499" s="1">
        <f t="shared" si="412"/>
        <v>2007</v>
      </c>
      <c r="D1499" s="7">
        <f t="shared" si="414"/>
        <v>2</v>
      </c>
      <c r="E1499" s="7">
        <f t="shared" si="415"/>
        <v>1</v>
      </c>
      <c r="F1499" s="7">
        <f t="shared" si="416"/>
        <v>5</v>
      </c>
      <c r="G1499" s="1">
        <f t="shared" si="417"/>
        <v>517</v>
      </c>
      <c r="H1499" s="2">
        <f t="shared" si="418"/>
        <v>0.25759840558046837</v>
      </c>
      <c r="I1499" s="8"/>
      <c r="J1499" s="2">
        <f t="shared" si="408"/>
        <v>0.34927752864972594</v>
      </c>
      <c r="K1499" s="2">
        <f t="shared" si="409"/>
        <v>0.60687593423019437</v>
      </c>
      <c r="L1499" s="2">
        <f t="shared" si="410"/>
        <v>5.9790732436472349E-3</v>
      </c>
      <c r="M1499" s="2">
        <f t="shared" si="411"/>
        <v>3.7867463876432451E-2</v>
      </c>
      <c r="N1499" s="1">
        <v>701</v>
      </c>
      <c r="O1499" s="1">
        <v>1218</v>
      </c>
      <c r="P1499" s="1">
        <v>12</v>
      </c>
      <c r="V1499" s="1">
        <v>10</v>
      </c>
      <c r="W1499" s="1">
        <v>5</v>
      </c>
      <c r="X1499" s="1">
        <v>22</v>
      </c>
      <c r="Y1499" s="1">
        <v>28</v>
      </c>
      <c r="Z1499" s="1">
        <v>11</v>
      </c>
      <c r="AG1499" t="str">
        <f t="shared" si="413"/>
        <v>Randolph</v>
      </c>
      <c r="AH1499" t="s">
        <v>1082</v>
      </c>
      <c r="AI1499">
        <v>1</v>
      </c>
      <c r="AK1499" s="99">
        <v>50</v>
      </c>
      <c r="AL1499" s="97">
        <v>17</v>
      </c>
      <c r="AM1499" s="97">
        <v>45</v>
      </c>
      <c r="AN1499" s="96">
        <v>58075</v>
      </c>
      <c r="AO1499" s="96">
        <f t="shared" si="420"/>
        <v>50017</v>
      </c>
      <c r="AP1499" s="9" t="s">
        <v>1274</v>
      </c>
      <c r="AQ1499">
        <f t="shared" si="419"/>
        <v>5058075</v>
      </c>
    </row>
    <row r="1500" spans="1:43" hidden="1" outlineLevel="1" x14ac:dyDescent="0.2">
      <c r="A1500" t="s">
        <v>1181</v>
      </c>
      <c r="B1500" s="9" t="s">
        <v>308</v>
      </c>
      <c r="C1500" s="1">
        <f t="shared" si="412"/>
        <v>354</v>
      </c>
      <c r="D1500" s="7">
        <f t="shared" si="414"/>
        <v>2</v>
      </c>
      <c r="E1500" s="7">
        <f t="shared" si="415"/>
        <v>1</v>
      </c>
      <c r="F1500" s="7">
        <f t="shared" si="416"/>
        <v>3</v>
      </c>
      <c r="G1500" s="1">
        <f t="shared" si="417"/>
        <v>94</v>
      </c>
      <c r="H1500" s="2">
        <f t="shared" si="418"/>
        <v>0.2655367231638418</v>
      </c>
      <c r="I1500" s="8"/>
      <c r="J1500" s="2">
        <f t="shared" si="408"/>
        <v>0.3192090395480226</v>
      </c>
      <c r="K1500" s="2">
        <f t="shared" si="409"/>
        <v>0.5847457627118644</v>
      </c>
      <c r="L1500" s="2">
        <f t="shared" si="410"/>
        <v>3.3898305084745763E-2</v>
      </c>
      <c r="M1500" s="2">
        <f t="shared" si="411"/>
        <v>6.2146892655367235E-2</v>
      </c>
      <c r="N1500" s="1">
        <v>113</v>
      </c>
      <c r="O1500" s="1">
        <v>207</v>
      </c>
      <c r="P1500" s="1">
        <v>12</v>
      </c>
      <c r="V1500" s="1">
        <v>4</v>
      </c>
      <c r="W1500" s="1">
        <v>1</v>
      </c>
      <c r="X1500" s="1">
        <v>6</v>
      </c>
      <c r="Y1500" s="1">
        <v>10</v>
      </c>
      <c r="Z1500" s="1">
        <v>1</v>
      </c>
      <c r="AG1500" t="str">
        <f t="shared" si="413"/>
        <v>Reading</v>
      </c>
      <c r="AH1500" t="s">
        <v>1428</v>
      </c>
      <c r="AI1500">
        <v>1</v>
      </c>
      <c r="AK1500" s="99">
        <v>50</v>
      </c>
      <c r="AL1500" s="97">
        <v>27</v>
      </c>
      <c r="AM1500" s="97">
        <v>70</v>
      </c>
      <c r="AN1500" s="96">
        <v>58375</v>
      </c>
      <c r="AO1500" s="96">
        <f t="shared" si="420"/>
        <v>50027</v>
      </c>
      <c r="AP1500" s="9" t="s">
        <v>1274</v>
      </c>
      <c r="AQ1500">
        <f t="shared" si="419"/>
        <v>5058375</v>
      </c>
    </row>
    <row r="1501" spans="1:43" hidden="1" outlineLevel="1" x14ac:dyDescent="0.2">
      <c r="A1501" t="s">
        <v>598</v>
      </c>
      <c r="B1501" s="9" t="s">
        <v>308</v>
      </c>
      <c r="C1501" s="1">
        <f t="shared" si="412"/>
        <v>303</v>
      </c>
      <c r="D1501" s="7">
        <f t="shared" si="414"/>
        <v>2</v>
      </c>
      <c r="E1501" s="7">
        <f t="shared" si="415"/>
        <v>1</v>
      </c>
      <c r="F1501" s="7">
        <f t="shared" si="416"/>
        <v>3</v>
      </c>
      <c r="G1501" s="1">
        <f t="shared" si="417"/>
        <v>13</v>
      </c>
      <c r="H1501" s="2">
        <f t="shared" si="418"/>
        <v>4.2904290429042903E-2</v>
      </c>
      <c r="I1501" s="8"/>
      <c r="J1501" s="2">
        <f t="shared" si="408"/>
        <v>0.42904290429042902</v>
      </c>
      <c r="K1501" s="2">
        <f t="shared" si="409"/>
        <v>0.47194719471947194</v>
      </c>
      <c r="L1501" s="2">
        <f t="shared" si="410"/>
        <v>2.3102310231023101E-2</v>
      </c>
      <c r="M1501" s="2">
        <f t="shared" si="411"/>
        <v>7.5907590759075938E-2</v>
      </c>
      <c r="N1501" s="1">
        <v>130</v>
      </c>
      <c r="O1501" s="1">
        <v>143</v>
      </c>
      <c r="P1501" s="1">
        <v>7</v>
      </c>
      <c r="V1501" s="1">
        <v>2</v>
      </c>
      <c r="W1501" s="1">
        <v>7</v>
      </c>
      <c r="X1501" s="1">
        <v>3</v>
      </c>
      <c r="Y1501" s="1">
        <v>7</v>
      </c>
      <c r="Z1501" s="1">
        <v>4</v>
      </c>
      <c r="AG1501" t="str">
        <f t="shared" si="413"/>
        <v>Readsboro</v>
      </c>
      <c r="AH1501" t="s">
        <v>310</v>
      </c>
      <c r="AI1501">
        <v>1</v>
      </c>
      <c r="AK1501" s="99">
        <v>50</v>
      </c>
      <c r="AL1501" s="97">
        <v>3</v>
      </c>
      <c r="AM1501" s="97">
        <v>40</v>
      </c>
      <c r="AN1501" s="96">
        <v>58600</v>
      </c>
      <c r="AO1501" s="96">
        <f t="shared" si="420"/>
        <v>50003</v>
      </c>
      <c r="AP1501" s="9" t="s">
        <v>1274</v>
      </c>
      <c r="AQ1501">
        <f t="shared" si="419"/>
        <v>5058600</v>
      </c>
    </row>
    <row r="1502" spans="1:43" hidden="1" outlineLevel="1" x14ac:dyDescent="0.2">
      <c r="A1502" t="s">
        <v>1989</v>
      </c>
      <c r="B1502" s="9" t="s">
        <v>308</v>
      </c>
      <c r="C1502" s="1">
        <f t="shared" si="412"/>
        <v>631</v>
      </c>
      <c r="D1502" s="7">
        <f t="shared" si="414"/>
        <v>2</v>
      </c>
      <c r="E1502" s="7">
        <f t="shared" si="415"/>
        <v>1</v>
      </c>
      <c r="F1502" s="7">
        <f t="shared" si="416"/>
        <v>4</v>
      </c>
      <c r="G1502" s="1">
        <f t="shared" si="417"/>
        <v>239</v>
      </c>
      <c r="H1502" s="2">
        <f t="shared" si="418"/>
        <v>0.37876386687797148</v>
      </c>
      <c r="I1502" s="8"/>
      <c r="J1502" s="2">
        <f t="shared" si="408"/>
        <v>0.28367670364500791</v>
      </c>
      <c r="K1502" s="2">
        <f t="shared" si="409"/>
        <v>0.66244057052297944</v>
      </c>
      <c r="L1502" s="2">
        <f t="shared" si="410"/>
        <v>1.2678288431061807E-2</v>
      </c>
      <c r="M1502" s="2">
        <f t="shared" si="411"/>
        <v>4.1204437400950894E-2</v>
      </c>
      <c r="N1502" s="1">
        <v>179</v>
      </c>
      <c r="O1502" s="1">
        <v>418</v>
      </c>
      <c r="P1502" s="1">
        <v>8</v>
      </c>
      <c r="V1502" s="1">
        <v>6</v>
      </c>
      <c r="W1502" s="1">
        <v>3</v>
      </c>
      <c r="X1502" s="1">
        <v>1</v>
      </c>
      <c r="Y1502" s="1">
        <v>13</v>
      </c>
      <c r="Z1502" s="1">
        <v>3</v>
      </c>
      <c r="AG1502" t="str">
        <f t="shared" si="413"/>
        <v>Richford</v>
      </c>
      <c r="AH1502" t="s">
        <v>1440</v>
      </c>
      <c r="AI1502">
        <v>1</v>
      </c>
      <c r="AK1502" s="99">
        <v>50</v>
      </c>
      <c r="AL1502" s="97">
        <v>11</v>
      </c>
      <c r="AM1502" s="97">
        <v>60</v>
      </c>
      <c r="AN1502" s="96">
        <v>59125</v>
      </c>
      <c r="AO1502" s="96">
        <f t="shared" si="420"/>
        <v>50011</v>
      </c>
      <c r="AP1502" s="9" t="s">
        <v>1274</v>
      </c>
      <c r="AQ1502">
        <f t="shared" si="419"/>
        <v>5059125</v>
      </c>
    </row>
    <row r="1503" spans="1:43" hidden="1" outlineLevel="1" x14ac:dyDescent="0.2">
      <c r="A1503" t="s">
        <v>1482</v>
      </c>
      <c r="B1503" s="9" t="s">
        <v>308</v>
      </c>
      <c r="C1503" s="1">
        <f t="shared" si="412"/>
        <v>2332</v>
      </c>
      <c r="D1503" s="7">
        <f t="shared" si="414"/>
        <v>2</v>
      </c>
      <c r="E1503" s="7">
        <f t="shared" si="415"/>
        <v>1</v>
      </c>
      <c r="F1503" s="7">
        <f t="shared" si="416"/>
        <v>3</v>
      </c>
      <c r="G1503" s="1">
        <f t="shared" si="417"/>
        <v>74</v>
      </c>
      <c r="H1503" s="2">
        <f t="shared" si="418"/>
        <v>3.1732418524871353E-2</v>
      </c>
      <c r="I1503" s="8"/>
      <c r="J1503" s="2">
        <f t="shared" si="408"/>
        <v>0.47298456260720412</v>
      </c>
      <c r="K1503" s="2">
        <f t="shared" si="409"/>
        <v>0.50471698113207553</v>
      </c>
      <c r="L1503" s="2">
        <f t="shared" si="410"/>
        <v>6.8610634648370496E-3</v>
      </c>
      <c r="M1503" s="2">
        <f t="shared" si="411"/>
        <v>1.5437392795883307E-2</v>
      </c>
      <c r="N1503" s="1">
        <v>1103</v>
      </c>
      <c r="O1503" s="1">
        <v>1177</v>
      </c>
      <c r="P1503" s="1">
        <v>16</v>
      </c>
      <c r="V1503" s="1">
        <v>2</v>
      </c>
      <c r="W1503" s="1">
        <v>2</v>
      </c>
      <c r="X1503" s="1">
        <v>12</v>
      </c>
      <c r="Y1503" s="1">
        <v>14</v>
      </c>
      <c r="Z1503" s="1">
        <v>6</v>
      </c>
      <c r="AG1503" t="str">
        <f t="shared" si="413"/>
        <v>Richmond</v>
      </c>
      <c r="AH1503" t="s">
        <v>1980</v>
      </c>
      <c r="AI1503">
        <v>1</v>
      </c>
      <c r="AK1503" s="99">
        <v>50</v>
      </c>
      <c r="AL1503" s="97">
        <v>7</v>
      </c>
      <c r="AM1503" s="97">
        <v>55</v>
      </c>
      <c r="AN1503" s="96">
        <v>59275</v>
      </c>
      <c r="AO1503" s="96">
        <f t="shared" si="420"/>
        <v>50007</v>
      </c>
      <c r="AP1503" s="9" t="s">
        <v>1274</v>
      </c>
      <c r="AQ1503">
        <f t="shared" si="419"/>
        <v>5059275</v>
      </c>
    </row>
    <row r="1504" spans="1:43" hidden="1" outlineLevel="1" x14ac:dyDescent="0.2">
      <c r="A1504" t="s">
        <v>1704</v>
      </c>
      <c r="B1504" s="9" t="s">
        <v>308</v>
      </c>
      <c r="C1504" s="1">
        <f t="shared" si="412"/>
        <v>300</v>
      </c>
      <c r="D1504" s="7">
        <f t="shared" si="414"/>
        <v>1</v>
      </c>
      <c r="E1504" s="7">
        <f t="shared" si="415"/>
        <v>2</v>
      </c>
      <c r="F1504" s="7">
        <f t="shared" si="416"/>
        <v>6</v>
      </c>
      <c r="G1504" s="1">
        <f t="shared" si="417"/>
        <v>78</v>
      </c>
      <c r="H1504" s="2">
        <f t="shared" si="418"/>
        <v>0.26</v>
      </c>
      <c r="I1504" s="8"/>
      <c r="J1504" s="2">
        <f t="shared" si="408"/>
        <v>0.61</v>
      </c>
      <c r="K1504" s="2">
        <f t="shared" si="409"/>
        <v>0.35</v>
      </c>
      <c r="L1504" s="2">
        <f t="shared" si="410"/>
        <v>3.3333333333333335E-3</v>
      </c>
      <c r="M1504" s="2">
        <f t="shared" si="411"/>
        <v>3.6666666666666702E-2</v>
      </c>
      <c r="N1504" s="1">
        <v>183</v>
      </c>
      <c r="O1504" s="1">
        <v>105</v>
      </c>
      <c r="P1504" s="1">
        <v>1</v>
      </c>
      <c r="V1504" s="1">
        <v>1</v>
      </c>
      <c r="W1504" s="1">
        <v>1</v>
      </c>
      <c r="X1504" s="1">
        <v>3</v>
      </c>
      <c r="Y1504" s="1">
        <v>4</v>
      </c>
      <c r="Z1504" s="1">
        <v>2</v>
      </c>
      <c r="AG1504" t="str">
        <f t="shared" si="413"/>
        <v>Ripton</v>
      </c>
      <c r="AH1504" t="s">
        <v>309</v>
      </c>
      <c r="AI1504">
        <v>1</v>
      </c>
      <c r="AK1504" s="99">
        <v>50</v>
      </c>
      <c r="AL1504" s="97">
        <v>1</v>
      </c>
      <c r="AM1504" s="97">
        <v>80</v>
      </c>
      <c r="AN1504" s="96">
        <v>59650</v>
      </c>
      <c r="AO1504" s="96">
        <f t="shared" si="420"/>
        <v>50001</v>
      </c>
      <c r="AP1504" s="9" t="s">
        <v>1274</v>
      </c>
      <c r="AQ1504">
        <f t="shared" si="419"/>
        <v>5059650</v>
      </c>
    </row>
    <row r="1505" spans="1:43" hidden="1" outlineLevel="1" x14ac:dyDescent="0.2">
      <c r="A1505" t="s">
        <v>1705</v>
      </c>
      <c r="B1505" s="9" t="s">
        <v>308</v>
      </c>
      <c r="C1505" s="1">
        <f t="shared" si="412"/>
        <v>603</v>
      </c>
      <c r="D1505" s="7">
        <f t="shared" si="414"/>
        <v>2</v>
      </c>
      <c r="E1505" s="7">
        <f t="shared" si="415"/>
        <v>1</v>
      </c>
      <c r="F1505" s="7">
        <f t="shared" si="416"/>
        <v>8</v>
      </c>
      <c r="G1505" s="1">
        <f t="shared" si="417"/>
        <v>59</v>
      </c>
      <c r="H1505" s="2">
        <f t="shared" si="418"/>
        <v>9.7844112769485903E-2</v>
      </c>
      <c r="I1505" s="8"/>
      <c r="J1505" s="2">
        <f t="shared" si="408"/>
        <v>0.42620232172470979</v>
      </c>
      <c r="K1505" s="2">
        <f t="shared" si="409"/>
        <v>0.52404643449419563</v>
      </c>
      <c r="L1505" s="2">
        <f t="shared" si="410"/>
        <v>3.3167495854063019E-3</v>
      </c>
      <c r="M1505" s="2">
        <f t="shared" si="411"/>
        <v>4.6434494195688333E-2</v>
      </c>
      <c r="N1505" s="1">
        <v>257</v>
      </c>
      <c r="O1505" s="1">
        <v>316</v>
      </c>
      <c r="P1505" s="1">
        <v>2</v>
      </c>
      <c r="V1505" s="1">
        <v>7</v>
      </c>
      <c r="W1505" s="1">
        <v>3</v>
      </c>
      <c r="X1505" s="1">
        <v>3</v>
      </c>
      <c r="Y1505" s="1">
        <v>4</v>
      </c>
      <c r="Z1505" s="1">
        <v>11</v>
      </c>
      <c r="AG1505" t="str">
        <f t="shared" si="413"/>
        <v>Rochester</v>
      </c>
      <c r="AH1505" t="s">
        <v>1428</v>
      </c>
      <c r="AI1505">
        <v>1</v>
      </c>
      <c r="AK1505" s="99">
        <v>50</v>
      </c>
      <c r="AL1505" s="97">
        <v>27</v>
      </c>
      <c r="AM1505" s="97">
        <v>75</v>
      </c>
      <c r="AN1505" s="96">
        <v>60100</v>
      </c>
      <c r="AO1505" s="96">
        <f t="shared" si="420"/>
        <v>50027</v>
      </c>
      <c r="AP1505" s="9" t="s">
        <v>1274</v>
      </c>
      <c r="AQ1505">
        <f t="shared" si="419"/>
        <v>5060100</v>
      </c>
    </row>
    <row r="1506" spans="1:43" hidden="1" outlineLevel="1" x14ac:dyDescent="0.2">
      <c r="A1506" t="s">
        <v>1377</v>
      </c>
      <c r="B1506" s="9" t="s">
        <v>308</v>
      </c>
      <c r="C1506" s="1">
        <f t="shared" si="412"/>
        <v>1654</v>
      </c>
      <c r="D1506" s="7">
        <f t="shared" si="414"/>
        <v>1</v>
      </c>
      <c r="E1506" s="7">
        <f t="shared" si="415"/>
        <v>2</v>
      </c>
      <c r="F1506" s="7">
        <f t="shared" si="416"/>
        <v>3</v>
      </c>
      <c r="G1506" s="1">
        <f t="shared" si="417"/>
        <v>137</v>
      </c>
      <c r="H1506" s="2">
        <f t="shared" si="418"/>
        <v>8.2829504232164453E-2</v>
      </c>
      <c r="I1506" s="8"/>
      <c r="J1506" s="2">
        <f t="shared" si="408"/>
        <v>0.50423216444981867</v>
      </c>
      <c r="K1506" s="2">
        <f t="shared" si="409"/>
        <v>0.42140266021765416</v>
      </c>
      <c r="L1506" s="2">
        <f t="shared" si="410"/>
        <v>2.1765417170495769E-2</v>
      </c>
      <c r="M1506" s="2">
        <f t="shared" si="411"/>
        <v>5.2599758162031413E-2</v>
      </c>
      <c r="N1506" s="1">
        <v>834</v>
      </c>
      <c r="O1506" s="1">
        <v>697</v>
      </c>
      <c r="P1506" s="1">
        <v>36</v>
      </c>
      <c r="V1506" s="1">
        <v>21</v>
      </c>
      <c r="W1506" s="1">
        <v>4</v>
      </c>
      <c r="X1506" s="1">
        <v>11</v>
      </c>
      <c r="Y1506" s="1">
        <v>34</v>
      </c>
      <c r="Z1506" s="1">
        <v>17</v>
      </c>
      <c r="AG1506" t="str">
        <f t="shared" si="413"/>
        <v>Rockingham</v>
      </c>
      <c r="AH1506" t="s">
        <v>2145</v>
      </c>
      <c r="AI1506">
        <v>1</v>
      </c>
      <c r="AK1506" s="99">
        <v>50</v>
      </c>
      <c r="AL1506" s="97">
        <v>25</v>
      </c>
      <c r="AM1506" s="97">
        <v>70</v>
      </c>
      <c r="AN1506" s="96">
        <v>60250</v>
      </c>
      <c r="AO1506" s="96">
        <f t="shared" si="420"/>
        <v>50025</v>
      </c>
      <c r="AP1506" s="9" t="s">
        <v>1274</v>
      </c>
      <c r="AQ1506">
        <f t="shared" si="419"/>
        <v>5060250</v>
      </c>
    </row>
    <row r="1507" spans="1:43" hidden="1" outlineLevel="1" x14ac:dyDescent="0.2">
      <c r="A1507" t="s">
        <v>914</v>
      </c>
      <c r="B1507" s="9" t="s">
        <v>308</v>
      </c>
      <c r="C1507" s="1">
        <f t="shared" si="412"/>
        <v>332</v>
      </c>
      <c r="D1507" s="7">
        <f t="shared" si="414"/>
        <v>2</v>
      </c>
      <c r="E1507" s="7">
        <f t="shared" si="415"/>
        <v>1</v>
      </c>
      <c r="F1507" s="7">
        <f t="shared" si="416"/>
        <v>6</v>
      </c>
      <c r="G1507" s="1">
        <f t="shared" si="417"/>
        <v>68</v>
      </c>
      <c r="H1507" s="2">
        <f t="shared" si="418"/>
        <v>0.20481927710843373</v>
      </c>
      <c r="I1507" s="8"/>
      <c r="J1507" s="2">
        <f t="shared" si="408"/>
        <v>0.35843373493975905</v>
      </c>
      <c r="K1507" s="2">
        <f t="shared" si="409"/>
        <v>0.56325301204819278</v>
      </c>
      <c r="L1507" s="2">
        <f t="shared" si="410"/>
        <v>1.2048192771084338E-2</v>
      </c>
      <c r="M1507" s="2">
        <f t="shared" si="411"/>
        <v>6.6265060240963833E-2</v>
      </c>
      <c r="N1507" s="1">
        <v>119</v>
      </c>
      <c r="O1507" s="1">
        <v>187</v>
      </c>
      <c r="P1507" s="1">
        <v>4</v>
      </c>
      <c r="V1507" s="1">
        <v>7</v>
      </c>
      <c r="W1507" s="1">
        <v>2</v>
      </c>
      <c r="X1507" s="1">
        <v>5</v>
      </c>
      <c r="Y1507" s="1">
        <v>6</v>
      </c>
      <c r="Z1507" s="1">
        <v>2</v>
      </c>
      <c r="AG1507" t="str">
        <f t="shared" si="413"/>
        <v>Roxbury</v>
      </c>
      <c r="AH1507" t="s">
        <v>257</v>
      </c>
      <c r="AI1507">
        <v>1</v>
      </c>
      <c r="AK1507" s="99">
        <v>50</v>
      </c>
      <c r="AL1507" s="97">
        <v>23</v>
      </c>
      <c r="AM1507" s="97">
        <v>75</v>
      </c>
      <c r="AN1507" s="96">
        <v>60625</v>
      </c>
      <c r="AO1507" s="96">
        <f t="shared" si="420"/>
        <v>50023</v>
      </c>
      <c r="AP1507" s="9" t="s">
        <v>1274</v>
      </c>
      <c r="AQ1507">
        <f t="shared" si="419"/>
        <v>5060625</v>
      </c>
    </row>
    <row r="1508" spans="1:43" hidden="1" outlineLevel="1" x14ac:dyDescent="0.2">
      <c r="A1508" t="s">
        <v>2065</v>
      </c>
      <c r="B1508" s="9" t="s">
        <v>308</v>
      </c>
      <c r="C1508" s="1">
        <f t="shared" si="412"/>
        <v>1161</v>
      </c>
      <c r="D1508" s="7">
        <f t="shared" si="414"/>
        <v>2</v>
      </c>
      <c r="E1508" s="7">
        <f t="shared" si="415"/>
        <v>1</v>
      </c>
      <c r="F1508" s="7">
        <f t="shared" si="416"/>
        <v>6</v>
      </c>
      <c r="G1508" s="1">
        <f t="shared" si="417"/>
        <v>157</v>
      </c>
      <c r="H1508" s="2">
        <f t="shared" si="418"/>
        <v>0.13522825150732126</v>
      </c>
      <c r="I1508" s="8"/>
      <c r="J1508" s="2">
        <f t="shared" si="408"/>
        <v>0.39448751076658051</v>
      </c>
      <c r="K1508" s="2">
        <f t="shared" si="409"/>
        <v>0.52971576227390182</v>
      </c>
      <c r="L1508" s="2">
        <f t="shared" si="410"/>
        <v>8.6132644272179162E-3</v>
      </c>
      <c r="M1508" s="2">
        <f t="shared" si="411"/>
        <v>6.7183462532299759E-2</v>
      </c>
      <c r="N1508" s="1">
        <v>458</v>
      </c>
      <c r="O1508" s="1">
        <v>615</v>
      </c>
      <c r="P1508" s="1">
        <v>10</v>
      </c>
      <c r="V1508" s="1">
        <v>9</v>
      </c>
      <c r="W1508" s="1">
        <v>7</v>
      </c>
      <c r="X1508" s="1">
        <v>23</v>
      </c>
      <c r="Y1508" s="1">
        <v>21</v>
      </c>
      <c r="Z1508" s="1">
        <v>18</v>
      </c>
      <c r="AG1508" t="str">
        <f t="shared" si="413"/>
        <v>Royalton</v>
      </c>
      <c r="AH1508" t="s">
        <v>1428</v>
      </c>
      <c r="AI1508">
        <v>1</v>
      </c>
      <c r="AK1508" s="99">
        <v>50</v>
      </c>
      <c r="AL1508" s="97">
        <v>27</v>
      </c>
      <c r="AM1508" s="97">
        <v>80</v>
      </c>
      <c r="AN1508" s="96">
        <v>60850</v>
      </c>
      <c r="AO1508" s="96">
        <f t="shared" si="420"/>
        <v>50027</v>
      </c>
      <c r="AP1508" s="9" t="s">
        <v>1274</v>
      </c>
      <c r="AQ1508">
        <f t="shared" si="419"/>
        <v>5060850</v>
      </c>
    </row>
    <row r="1509" spans="1:43" hidden="1" outlineLevel="1" x14ac:dyDescent="0.2">
      <c r="A1509" t="s">
        <v>1480</v>
      </c>
      <c r="B1509" s="9" t="s">
        <v>308</v>
      </c>
      <c r="C1509" s="1">
        <f t="shared" si="412"/>
        <v>348</v>
      </c>
      <c r="D1509" s="7">
        <f t="shared" si="414"/>
        <v>2</v>
      </c>
      <c r="E1509" s="7">
        <f t="shared" si="415"/>
        <v>1</v>
      </c>
      <c r="F1509" s="7">
        <f t="shared" si="416"/>
        <v>3</v>
      </c>
      <c r="G1509" s="1">
        <f t="shared" si="417"/>
        <v>72</v>
      </c>
      <c r="H1509" s="2">
        <f t="shared" si="418"/>
        <v>0.20689655172413793</v>
      </c>
      <c r="I1509" s="8"/>
      <c r="J1509" s="2">
        <f t="shared" si="408"/>
        <v>0.36494252873563221</v>
      </c>
      <c r="K1509" s="2">
        <f t="shared" si="409"/>
        <v>0.57183908045977017</v>
      </c>
      <c r="L1509" s="2">
        <f t="shared" si="410"/>
        <v>2.0114942528735632E-2</v>
      </c>
      <c r="M1509" s="2">
        <f t="shared" si="411"/>
        <v>4.3103448275861933E-2</v>
      </c>
      <c r="N1509" s="1">
        <v>127</v>
      </c>
      <c r="O1509" s="1">
        <v>199</v>
      </c>
      <c r="P1509" s="1">
        <v>7</v>
      </c>
      <c r="V1509" s="1">
        <v>4</v>
      </c>
      <c r="W1509" s="1">
        <v>0</v>
      </c>
      <c r="X1509" s="1">
        <v>5</v>
      </c>
      <c r="Y1509" s="1">
        <v>4</v>
      </c>
      <c r="Z1509" s="1">
        <v>2</v>
      </c>
      <c r="AG1509" t="str">
        <f t="shared" si="413"/>
        <v>Rupert</v>
      </c>
      <c r="AH1509" t="s">
        <v>310</v>
      </c>
      <c r="AI1509">
        <v>1</v>
      </c>
      <c r="AK1509" s="99">
        <v>50</v>
      </c>
      <c r="AL1509" s="97">
        <v>3</v>
      </c>
      <c r="AM1509" s="97">
        <v>45</v>
      </c>
      <c r="AN1509" s="96">
        <v>61000</v>
      </c>
      <c r="AO1509" s="96">
        <f t="shared" si="420"/>
        <v>50003</v>
      </c>
      <c r="AP1509" s="9" t="s">
        <v>1274</v>
      </c>
      <c r="AQ1509">
        <f t="shared" si="419"/>
        <v>5061000</v>
      </c>
    </row>
    <row r="1510" spans="1:43" hidden="1" outlineLevel="1" x14ac:dyDescent="0.2">
      <c r="A1510" t="s">
        <v>557</v>
      </c>
      <c r="B1510" s="9" t="s">
        <v>308</v>
      </c>
      <c r="C1510" s="1">
        <f t="shared" si="412"/>
        <v>5595</v>
      </c>
      <c r="D1510" s="7">
        <f t="shared" si="414"/>
        <v>2</v>
      </c>
      <c r="E1510" s="7">
        <f t="shared" si="415"/>
        <v>1</v>
      </c>
      <c r="F1510" s="7">
        <f t="shared" si="416"/>
        <v>5</v>
      </c>
      <c r="G1510" s="1">
        <f t="shared" si="417"/>
        <v>1806</v>
      </c>
      <c r="H1510" s="2">
        <f t="shared" si="418"/>
        <v>0.32278820375335121</v>
      </c>
      <c r="I1510" s="8"/>
      <c r="J1510" s="2">
        <f t="shared" ref="J1510:J1573" si="421">IF(C1510=0,"-",N1510/C1510)</f>
        <v>0.30705987488829312</v>
      </c>
      <c r="K1510" s="2">
        <f t="shared" ref="K1510:K1573" si="422">IF(C1510=0,"-",O1510/C1510)</f>
        <v>0.62984807864164427</v>
      </c>
      <c r="L1510" s="2">
        <f t="shared" ref="L1510:L1573" si="423">IF(C1510=0,"-",P1510/C1510)</f>
        <v>9.472743521000894E-3</v>
      </c>
      <c r="M1510" s="2">
        <f t="shared" ref="M1510:M1573" si="424">IF(C1510=0,"-",(1-J1510-K1510-L1510))</f>
        <v>5.3619302949061719E-2</v>
      </c>
      <c r="N1510" s="1">
        <v>1718</v>
      </c>
      <c r="O1510" s="1">
        <v>3524</v>
      </c>
      <c r="P1510" s="1">
        <v>53</v>
      </c>
      <c r="V1510" s="1">
        <v>31</v>
      </c>
      <c r="W1510" s="1">
        <v>41</v>
      </c>
      <c r="X1510" s="1">
        <v>23</v>
      </c>
      <c r="Y1510" s="1">
        <v>67</v>
      </c>
      <c r="Z1510" s="1">
        <v>138</v>
      </c>
      <c r="AG1510" t="str">
        <f t="shared" si="413"/>
        <v>Rutland</v>
      </c>
      <c r="AH1510" t="s">
        <v>557</v>
      </c>
      <c r="AI1510">
        <v>1</v>
      </c>
      <c r="AK1510" s="99">
        <v>50</v>
      </c>
      <c r="AL1510" s="97">
        <v>21</v>
      </c>
      <c r="AM1510" s="97">
        <v>95</v>
      </c>
      <c r="AN1510" s="96">
        <v>61225</v>
      </c>
      <c r="AO1510" s="96">
        <f t="shared" si="420"/>
        <v>50021</v>
      </c>
      <c r="AP1510" s="9" t="s">
        <v>931</v>
      </c>
      <c r="AQ1510">
        <f t="shared" si="419"/>
        <v>5061225</v>
      </c>
    </row>
    <row r="1511" spans="1:43" hidden="1" outlineLevel="1" x14ac:dyDescent="0.2">
      <c r="A1511" t="s">
        <v>557</v>
      </c>
      <c r="B1511" s="9" t="s">
        <v>308</v>
      </c>
      <c r="C1511" s="1">
        <f t="shared" si="412"/>
        <v>1932</v>
      </c>
      <c r="D1511" s="7">
        <f t="shared" si="414"/>
        <v>2</v>
      </c>
      <c r="E1511" s="7">
        <f t="shared" si="415"/>
        <v>1</v>
      </c>
      <c r="F1511" s="7">
        <f t="shared" si="416"/>
        <v>5</v>
      </c>
      <c r="G1511" s="1">
        <f t="shared" si="417"/>
        <v>871</v>
      </c>
      <c r="H1511" s="2">
        <f t="shared" si="418"/>
        <v>0.45082815734989651</v>
      </c>
      <c r="I1511" s="8"/>
      <c r="J1511" s="2">
        <f t="shared" si="421"/>
        <v>0.25155279503105588</v>
      </c>
      <c r="K1511" s="2">
        <f t="shared" si="422"/>
        <v>0.70238095238095233</v>
      </c>
      <c r="L1511" s="2">
        <f t="shared" si="423"/>
        <v>7.246376811594203E-3</v>
      </c>
      <c r="M1511" s="2">
        <f t="shared" si="424"/>
        <v>3.8819875776397596E-2</v>
      </c>
      <c r="N1511" s="1">
        <v>486</v>
      </c>
      <c r="O1511" s="1">
        <v>1357</v>
      </c>
      <c r="P1511" s="1">
        <v>14</v>
      </c>
      <c r="V1511" s="1">
        <v>6</v>
      </c>
      <c r="W1511" s="1">
        <v>8</v>
      </c>
      <c r="X1511" s="1">
        <v>8</v>
      </c>
      <c r="Y1511" s="1">
        <v>22</v>
      </c>
      <c r="Z1511" s="1">
        <v>31</v>
      </c>
      <c r="AG1511" t="str">
        <f t="shared" si="413"/>
        <v>Rutland</v>
      </c>
      <c r="AH1511" t="s">
        <v>557</v>
      </c>
      <c r="AI1511">
        <v>1</v>
      </c>
      <c r="AK1511" s="99">
        <v>50</v>
      </c>
      <c r="AL1511" s="97">
        <v>21</v>
      </c>
      <c r="AM1511" s="97">
        <v>100</v>
      </c>
      <c r="AN1511" s="96">
        <v>61300</v>
      </c>
      <c r="AO1511" s="96">
        <f t="shared" si="420"/>
        <v>50021</v>
      </c>
      <c r="AP1511" s="9" t="s">
        <v>1274</v>
      </c>
      <c r="AQ1511">
        <f t="shared" si="419"/>
        <v>5061300</v>
      </c>
    </row>
    <row r="1512" spans="1:43" hidden="1" outlineLevel="1" x14ac:dyDescent="0.2">
      <c r="A1512" t="s">
        <v>209</v>
      </c>
      <c r="B1512" s="9" t="s">
        <v>308</v>
      </c>
      <c r="C1512" s="1">
        <f t="shared" si="412"/>
        <v>431</v>
      </c>
      <c r="D1512" s="7">
        <f t="shared" si="414"/>
        <v>2</v>
      </c>
      <c r="E1512" s="7">
        <f t="shared" si="415"/>
        <v>1</v>
      </c>
      <c r="F1512" s="7">
        <f t="shared" si="416"/>
        <v>5</v>
      </c>
      <c r="G1512" s="1">
        <f t="shared" si="417"/>
        <v>202</v>
      </c>
      <c r="H1512" s="2">
        <f t="shared" si="418"/>
        <v>0.46867749419953597</v>
      </c>
      <c r="I1512" s="8"/>
      <c r="J1512" s="2">
        <f t="shared" si="421"/>
        <v>0.25290023201856149</v>
      </c>
      <c r="K1512" s="2">
        <f t="shared" si="422"/>
        <v>0.72157772621809746</v>
      </c>
      <c r="L1512" s="2">
        <f t="shared" si="423"/>
        <v>2.3201856148491878E-3</v>
      </c>
      <c r="M1512" s="2">
        <f t="shared" si="424"/>
        <v>2.3201856148491865E-2</v>
      </c>
      <c r="N1512" s="1">
        <v>109</v>
      </c>
      <c r="O1512" s="1">
        <v>311</v>
      </c>
      <c r="P1512" s="1">
        <v>1</v>
      </c>
      <c r="V1512" s="1">
        <v>1</v>
      </c>
      <c r="W1512" s="1">
        <v>1</v>
      </c>
      <c r="X1512" s="1">
        <v>4</v>
      </c>
      <c r="Y1512" s="1">
        <v>3</v>
      </c>
      <c r="Z1512" s="1">
        <v>1</v>
      </c>
      <c r="AG1512" t="str">
        <f t="shared" si="413"/>
        <v>Ryegate</v>
      </c>
      <c r="AH1512" t="s">
        <v>381</v>
      </c>
      <c r="AI1512">
        <v>1</v>
      </c>
      <c r="AK1512" s="99">
        <v>50</v>
      </c>
      <c r="AL1512" s="97">
        <v>5</v>
      </c>
      <c r="AM1512" s="97">
        <v>50</v>
      </c>
      <c r="AN1512" s="96">
        <v>61525</v>
      </c>
      <c r="AO1512" s="96">
        <f t="shared" si="420"/>
        <v>50005</v>
      </c>
      <c r="AP1512" s="9" t="s">
        <v>1274</v>
      </c>
      <c r="AQ1512">
        <f t="shared" si="419"/>
        <v>5061525</v>
      </c>
    </row>
    <row r="1513" spans="1:43" hidden="1" outlineLevel="1" x14ac:dyDescent="0.2">
      <c r="A1513" t="s">
        <v>1029</v>
      </c>
      <c r="B1513" s="9" t="s">
        <v>308</v>
      </c>
      <c r="C1513" s="1">
        <f t="shared" si="412"/>
        <v>2092</v>
      </c>
      <c r="D1513" s="7">
        <f t="shared" si="414"/>
        <v>2</v>
      </c>
      <c r="E1513" s="7">
        <f t="shared" si="415"/>
        <v>1</v>
      </c>
      <c r="F1513" s="7">
        <f t="shared" si="416"/>
        <v>6</v>
      </c>
      <c r="G1513" s="1">
        <f t="shared" si="417"/>
        <v>509</v>
      </c>
      <c r="H1513" s="2">
        <f t="shared" si="418"/>
        <v>0.24330783938814532</v>
      </c>
      <c r="I1513" s="8"/>
      <c r="J1513" s="2">
        <f t="shared" si="421"/>
        <v>0.36042065009560231</v>
      </c>
      <c r="K1513" s="2">
        <f t="shared" si="422"/>
        <v>0.60372848948374758</v>
      </c>
      <c r="L1513" s="2">
        <f t="shared" si="423"/>
        <v>5.2581261950286808E-3</v>
      </c>
      <c r="M1513" s="2">
        <f t="shared" si="424"/>
        <v>3.0592734225621428E-2</v>
      </c>
      <c r="N1513" s="1">
        <v>754</v>
      </c>
      <c r="O1513" s="1">
        <v>1263</v>
      </c>
      <c r="P1513" s="1">
        <v>11</v>
      </c>
      <c r="V1513" s="1">
        <v>17</v>
      </c>
      <c r="W1513" s="1">
        <v>6</v>
      </c>
      <c r="X1513" s="1">
        <v>13</v>
      </c>
      <c r="Y1513" s="1">
        <v>19</v>
      </c>
      <c r="Z1513" s="1">
        <v>9</v>
      </c>
      <c r="AG1513" t="str">
        <f t="shared" si="413"/>
        <v>St. Albans</v>
      </c>
      <c r="AH1513" t="s">
        <v>1440</v>
      </c>
      <c r="AI1513">
        <v>1</v>
      </c>
      <c r="AK1513" s="99">
        <v>50</v>
      </c>
      <c r="AL1513" s="97">
        <v>11</v>
      </c>
      <c r="AM1513" s="97">
        <v>65</v>
      </c>
      <c r="AN1513" s="96">
        <v>61675</v>
      </c>
      <c r="AO1513" s="96">
        <f t="shared" si="420"/>
        <v>50011</v>
      </c>
      <c r="AP1513" s="9" t="s">
        <v>931</v>
      </c>
      <c r="AQ1513">
        <f t="shared" si="419"/>
        <v>5061675</v>
      </c>
    </row>
    <row r="1514" spans="1:43" hidden="1" outlineLevel="1" x14ac:dyDescent="0.2">
      <c r="A1514" t="s">
        <v>1029</v>
      </c>
      <c r="B1514" s="9" t="s">
        <v>308</v>
      </c>
      <c r="C1514" s="1">
        <f t="shared" si="412"/>
        <v>2790</v>
      </c>
      <c r="D1514" s="7">
        <f t="shared" si="414"/>
        <v>2</v>
      </c>
      <c r="E1514" s="7">
        <f t="shared" si="415"/>
        <v>1</v>
      </c>
      <c r="F1514" s="7">
        <f t="shared" si="416"/>
        <v>7</v>
      </c>
      <c r="G1514" s="1">
        <f t="shared" si="417"/>
        <v>1297</v>
      </c>
      <c r="H1514" s="2">
        <f t="shared" si="418"/>
        <v>0.46487455197132616</v>
      </c>
      <c r="I1514" s="8"/>
      <c r="J1514" s="2">
        <f t="shared" si="421"/>
        <v>0.25125448028673836</v>
      </c>
      <c r="K1514" s="2">
        <f t="shared" si="422"/>
        <v>0.71612903225806457</v>
      </c>
      <c r="L1514" s="2">
        <f t="shared" si="423"/>
        <v>3.5842293906810036E-3</v>
      </c>
      <c r="M1514" s="2">
        <f t="shared" si="424"/>
        <v>2.9032258064516071E-2</v>
      </c>
      <c r="N1514" s="1">
        <v>701</v>
      </c>
      <c r="O1514" s="1">
        <v>1998</v>
      </c>
      <c r="P1514" s="1">
        <v>10</v>
      </c>
      <c r="V1514" s="1">
        <v>15</v>
      </c>
      <c r="W1514" s="1">
        <v>0</v>
      </c>
      <c r="X1514" s="1">
        <v>12</v>
      </c>
      <c r="Y1514" s="1">
        <v>32</v>
      </c>
      <c r="Z1514" s="1">
        <v>22</v>
      </c>
      <c r="AG1514" t="str">
        <f t="shared" si="413"/>
        <v>St. Albans</v>
      </c>
      <c r="AH1514" t="s">
        <v>1440</v>
      </c>
      <c r="AI1514">
        <v>1</v>
      </c>
      <c r="AK1514" s="99">
        <v>50</v>
      </c>
      <c r="AL1514" s="97">
        <v>11</v>
      </c>
      <c r="AM1514" s="97">
        <v>70</v>
      </c>
      <c r="AN1514" s="96">
        <v>61750</v>
      </c>
      <c r="AO1514" s="96">
        <f t="shared" si="420"/>
        <v>50011</v>
      </c>
      <c r="AP1514" s="9" t="s">
        <v>1274</v>
      </c>
      <c r="AQ1514">
        <f t="shared" si="419"/>
        <v>5061750</v>
      </c>
    </row>
    <row r="1515" spans="1:43" hidden="1" outlineLevel="1" x14ac:dyDescent="0.2">
      <c r="A1515" t="s">
        <v>1022</v>
      </c>
      <c r="B1515" s="9" t="s">
        <v>308</v>
      </c>
      <c r="C1515" s="1">
        <f t="shared" si="412"/>
        <v>312</v>
      </c>
      <c r="D1515" s="7">
        <f t="shared" si="414"/>
        <v>2</v>
      </c>
      <c r="E1515" s="7">
        <f t="shared" si="415"/>
        <v>1</v>
      </c>
      <c r="F1515" s="7">
        <f t="shared" si="416"/>
        <v>6</v>
      </c>
      <c r="G1515" s="1">
        <f t="shared" si="417"/>
        <v>89</v>
      </c>
      <c r="H1515" s="2">
        <f t="shared" si="418"/>
        <v>0.28525641025641024</v>
      </c>
      <c r="I1515" s="8"/>
      <c r="J1515" s="2">
        <f t="shared" si="421"/>
        <v>0.34294871794871795</v>
      </c>
      <c r="K1515" s="2">
        <f t="shared" si="422"/>
        <v>0.62820512820512819</v>
      </c>
      <c r="L1515" s="2">
        <f t="shared" si="423"/>
        <v>3.205128205128205E-3</v>
      </c>
      <c r="M1515" s="2">
        <f t="shared" si="424"/>
        <v>2.5641025641025651E-2</v>
      </c>
      <c r="N1515" s="1">
        <v>107</v>
      </c>
      <c r="O1515" s="1">
        <v>196</v>
      </c>
      <c r="P1515" s="1">
        <v>1</v>
      </c>
      <c r="V1515" s="1">
        <v>3</v>
      </c>
      <c r="W1515" s="1">
        <v>2</v>
      </c>
      <c r="X1515" s="1">
        <v>2</v>
      </c>
      <c r="Y1515" s="1">
        <v>0</v>
      </c>
      <c r="Z1515" s="1">
        <v>1</v>
      </c>
      <c r="AG1515" t="str">
        <f t="shared" si="413"/>
        <v>St. George</v>
      </c>
      <c r="AH1515" t="s">
        <v>1980</v>
      </c>
      <c r="AI1515">
        <v>1</v>
      </c>
      <c r="AK1515" s="99">
        <v>50</v>
      </c>
      <c r="AL1515" s="97">
        <v>7</v>
      </c>
      <c r="AM1515" s="97">
        <v>60</v>
      </c>
      <c r="AN1515" s="96">
        <v>62050</v>
      </c>
      <c r="AO1515" s="96">
        <f t="shared" si="420"/>
        <v>50007</v>
      </c>
      <c r="AP1515" s="9" t="s">
        <v>1274</v>
      </c>
      <c r="AQ1515">
        <f t="shared" si="419"/>
        <v>5062050</v>
      </c>
    </row>
    <row r="1516" spans="1:43" hidden="1" outlineLevel="1" x14ac:dyDescent="0.2">
      <c r="A1516" t="s">
        <v>1646</v>
      </c>
      <c r="B1516" s="9" t="s">
        <v>308</v>
      </c>
      <c r="C1516" s="1">
        <f t="shared" si="412"/>
        <v>2456</v>
      </c>
      <c r="D1516" s="7">
        <f t="shared" si="414"/>
        <v>2</v>
      </c>
      <c r="E1516" s="7">
        <f t="shared" si="415"/>
        <v>1</v>
      </c>
      <c r="F1516" s="7">
        <f t="shared" si="416"/>
        <v>7</v>
      </c>
      <c r="G1516" s="1">
        <f t="shared" si="417"/>
        <v>601</v>
      </c>
      <c r="H1516" s="2">
        <f t="shared" si="418"/>
        <v>0.24470684039087948</v>
      </c>
      <c r="I1516" s="8"/>
      <c r="J1516" s="2">
        <f t="shared" si="421"/>
        <v>0.36034201954397393</v>
      </c>
      <c r="K1516" s="2">
        <f t="shared" si="422"/>
        <v>0.60504885993485347</v>
      </c>
      <c r="L1516" s="2">
        <f t="shared" si="423"/>
        <v>4.4788273615635182E-3</v>
      </c>
      <c r="M1516" s="2">
        <f t="shared" si="424"/>
        <v>3.0130293159609078E-2</v>
      </c>
      <c r="N1516" s="1">
        <v>885</v>
      </c>
      <c r="O1516" s="1">
        <v>1486</v>
      </c>
      <c r="P1516" s="1">
        <v>11</v>
      </c>
      <c r="V1516" s="1">
        <v>16</v>
      </c>
      <c r="W1516" s="1">
        <v>7</v>
      </c>
      <c r="X1516" s="1">
        <v>18</v>
      </c>
      <c r="Y1516" s="1">
        <v>19</v>
      </c>
      <c r="Z1516" s="1">
        <v>14</v>
      </c>
      <c r="AG1516" t="str">
        <f t="shared" si="413"/>
        <v>St. Johnsbury</v>
      </c>
      <c r="AH1516" t="s">
        <v>381</v>
      </c>
      <c r="AI1516">
        <v>1</v>
      </c>
      <c r="AK1516" s="99">
        <v>50</v>
      </c>
      <c r="AL1516" s="97">
        <v>5</v>
      </c>
      <c r="AM1516" s="97">
        <v>55</v>
      </c>
      <c r="AN1516" s="96">
        <v>62200</v>
      </c>
      <c r="AO1516" s="96">
        <f t="shared" si="420"/>
        <v>50005</v>
      </c>
      <c r="AP1516" s="9" t="s">
        <v>1274</v>
      </c>
      <c r="AQ1516">
        <f t="shared" si="419"/>
        <v>5062200</v>
      </c>
    </row>
    <row r="1517" spans="1:43" hidden="1" outlineLevel="1" x14ac:dyDescent="0.2">
      <c r="A1517" t="s">
        <v>210</v>
      </c>
      <c r="B1517" s="9" t="s">
        <v>308</v>
      </c>
      <c r="C1517" s="1">
        <f t="shared" si="412"/>
        <v>474</v>
      </c>
      <c r="D1517" s="7">
        <f t="shared" si="414"/>
        <v>2</v>
      </c>
      <c r="E1517" s="7">
        <f t="shared" si="415"/>
        <v>1</v>
      </c>
      <c r="F1517" s="7">
        <f t="shared" si="416"/>
        <v>4</v>
      </c>
      <c r="G1517" s="1">
        <f t="shared" si="417"/>
        <v>173</v>
      </c>
      <c r="H1517" s="2">
        <f t="shared" si="418"/>
        <v>0.36497890295358648</v>
      </c>
      <c r="I1517" s="8"/>
      <c r="J1517" s="2">
        <f t="shared" si="421"/>
        <v>0.30168776371308015</v>
      </c>
      <c r="K1517" s="2">
        <f t="shared" si="422"/>
        <v>0.66666666666666663</v>
      </c>
      <c r="L1517" s="2">
        <f t="shared" si="423"/>
        <v>8.4388185654008432E-3</v>
      </c>
      <c r="M1517" s="2">
        <f t="shared" si="424"/>
        <v>2.3206751054852377E-2</v>
      </c>
      <c r="N1517" s="1">
        <v>143</v>
      </c>
      <c r="O1517" s="1">
        <v>316</v>
      </c>
      <c r="P1517" s="1">
        <v>4</v>
      </c>
      <c r="V1517" s="1">
        <v>1</v>
      </c>
      <c r="W1517" s="1">
        <v>0</v>
      </c>
      <c r="X1517" s="1">
        <v>0</v>
      </c>
      <c r="Y1517" s="1">
        <v>0</v>
      </c>
      <c r="Z1517" s="1">
        <v>10</v>
      </c>
      <c r="AG1517" t="str">
        <f t="shared" si="413"/>
        <v>Salisbury</v>
      </c>
      <c r="AH1517" t="s">
        <v>309</v>
      </c>
      <c r="AI1517">
        <v>1</v>
      </c>
      <c r="AK1517" s="99">
        <v>50</v>
      </c>
      <c r="AL1517" s="97">
        <v>1</v>
      </c>
      <c r="AM1517" s="97">
        <v>85</v>
      </c>
      <c r="AN1517" s="96">
        <v>62575</v>
      </c>
      <c r="AO1517" s="96">
        <f t="shared" si="420"/>
        <v>50001</v>
      </c>
      <c r="AP1517" s="9" t="s">
        <v>1274</v>
      </c>
      <c r="AQ1517">
        <f t="shared" si="419"/>
        <v>5062575</v>
      </c>
    </row>
    <row r="1518" spans="1:43" hidden="1" outlineLevel="1" x14ac:dyDescent="0.2">
      <c r="A1518" t="s">
        <v>938</v>
      </c>
      <c r="B1518" s="9" t="s">
        <v>308</v>
      </c>
      <c r="C1518" s="1">
        <f t="shared" si="412"/>
        <v>193</v>
      </c>
      <c r="D1518" s="7">
        <f t="shared" si="414"/>
        <v>2</v>
      </c>
      <c r="E1518" s="7">
        <f t="shared" si="415"/>
        <v>1</v>
      </c>
      <c r="F1518" s="7">
        <f t="shared" si="416"/>
        <v>4</v>
      </c>
      <c r="G1518" s="1">
        <f t="shared" si="417"/>
        <v>22</v>
      </c>
      <c r="H1518" s="2">
        <f t="shared" si="418"/>
        <v>0.11398963730569948</v>
      </c>
      <c r="I1518" s="8"/>
      <c r="J1518" s="2">
        <f t="shared" si="421"/>
        <v>0.39896373056994816</v>
      </c>
      <c r="K1518" s="2">
        <f t="shared" si="422"/>
        <v>0.51295336787564771</v>
      </c>
      <c r="L1518" s="2">
        <f t="shared" si="423"/>
        <v>2.072538860103627E-2</v>
      </c>
      <c r="M1518" s="2">
        <f t="shared" si="424"/>
        <v>6.7357512953367851E-2</v>
      </c>
      <c r="N1518" s="1">
        <v>77</v>
      </c>
      <c r="O1518" s="1">
        <v>99</v>
      </c>
      <c r="P1518" s="1">
        <v>4</v>
      </c>
      <c r="V1518" s="1">
        <v>5</v>
      </c>
      <c r="W1518" s="1">
        <v>0</v>
      </c>
      <c r="X1518" s="1">
        <v>4</v>
      </c>
      <c r="Y1518" s="1">
        <v>4</v>
      </c>
      <c r="Z1518" s="1">
        <v>0</v>
      </c>
      <c r="AG1518" t="str">
        <f t="shared" si="413"/>
        <v>Sandgate</v>
      </c>
      <c r="AH1518" t="s">
        <v>310</v>
      </c>
      <c r="AI1518">
        <v>1</v>
      </c>
      <c r="AK1518" s="99">
        <v>50</v>
      </c>
      <c r="AL1518" s="97">
        <v>3</v>
      </c>
      <c r="AM1518" s="97">
        <v>50</v>
      </c>
      <c r="AN1518" s="96">
        <v>62875</v>
      </c>
      <c r="AO1518" s="96">
        <f t="shared" si="420"/>
        <v>50003</v>
      </c>
      <c r="AP1518" s="9" t="s">
        <v>1274</v>
      </c>
      <c r="AQ1518">
        <f t="shared" si="419"/>
        <v>5062875</v>
      </c>
    </row>
    <row r="1519" spans="1:43" hidden="1" outlineLevel="1" x14ac:dyDescent="0.2">
      <c r="A1519" t="s">
        <v>939</v>
      </c>
      <c r="B1519" s="9" t="s">
        <v>308</v>
      </c>
      <c r="C1519" s="1">
        <f t="shared" si="412"/>
        <v>36</v>
      </c>
      <c r="D1519" s="7">
        <f t="shared" si="414"/>
        <v>2</v>
      </c>
      <c r="E1519" s="7">
        <f t="shared" si="415"/>
        <v>1</v>
      </c>
      <c r="F1519" s="7">
        <f t="shared" si="416"/>
        <v>3</v>
      </c>
      <c r="G1519" s="1">
        <f t="shared" si="417"/>
        <v>7</v>
      </c>
      <c r="H1519" s="2">
        <f t="shared" si="418"/>
        <v>0.19444444444444445</v>
      </c>
      <c r="I1519" s="8"/>
      <c r="J1519" s="2">
        <f t="shared" si="421"/>
        <v>0.33333333333333331</v>
      </c>
      <c r="K1519" s="2">
        <f t="shared" si="422"/>
        <v>0.52777777777777779</v>
      </c>
      <c r="L1519" s="2">
        <f t="shared" si="423"/>
        <v>5.5555555555555552E-2</v>
      </c>
      <c r="M1519" s="2">
        <f t="shared" si="424"/>
        <v>8.3333333333333398E-2</v>
      </c>
      <c r="N1519" s="1">
        <v>12</v>
      </c>
      <c r="O1519" s="1">
        <v>19</v>
      </c>
      <c r="P1519" s="1">
        <v>2</v>
      </c>
      <c r="V1519" s="1">
        <v>1</v>
      </c>
      <c r="W1519" s="1">
        <v>0</v>
      </c>
      <c r="X1519" s="1">
        <v>0</v>
      </c>
      <c r="Y1519" s="1">
        <v>2</v>
      </c>
      <c r="Z1519" s="1">
        <v>0</v>
      </c>
      <c r="AG1519" t="str">
        <f t="shared" si="413"/>
        <v>Searsburg</v>
      </c>
      <c r="AH1519" t="s">
        <v>310</v>
      </c>
      <c r="AI1519">
        <v>1</v>
      </c>
      <c r="AK1519" s="99">
        <v>50</v>
      </c>
      <c r="AL1519" s="97">
        <v>3</v>
      </c>
      <c r="AM1519" s="97">
        <v>55</v>
      </c>
      <c r="AN1519" s="96">
        <v>63175</v>
      </c>
      <c r="AO1519" s="96">
        <f t="shared" si="420"/>
        <v>50003</v>
      </c>
      <c r="AP1519" s="9" t="s">
        <v>1274</v>
      </c>
      <c r="AQ1519">
        <f t="shared" si="419"/>
        <v>5063175</v>
      </c>
    </row>
    <row r="1520" spans="1:43" hidden="1" outlineLevel="1" x14ac:dyDescent="0.2">
      <c r="A1520" t="s">
        <v>916</v>
      </c>
      <c r="B1520" s="9" t="s">
        <v>308</v>
      </c>
      <c r="C1520" s="1">
        <f t="shared" si="412"/>
        <v>1588</v>
      </c>
      <c r="D1520" s="7">
        <f t="shared" si="414"/>
        <v>2</v>
      </c>
      <c r="E1520" s="7">
        <f t="shared" si="415"/>
        <v>1</v>
      </c>
      <c r="F1520" s="7">
        <f t="shared" si="416"/>
        <v>4</v>
      </c>
      <c r="G1520" s="1">
        <f t="shared" si="417"/>
        <v>184</v>
      </c>
      <c r="H1520" s="2">
        <f t="shared" si="418"/>
        <v>0.11586901763224182</v>
      </c>
      <c r="I1520" s="8"/>
      <c r="J1520" s="2">
        <f t="shared" si="421"/>
        <v>0.3986146095717884</v>
      </c>
      <c r="K1520" s="2">
        <f t="shared" si="422"/>
        <v>0.51448362720403018</v>
      </c>
      <c r="L1520" s="2">
        <f t="shared" si="423"/>
        <v>1.7632241813602016E-2</v>
      </c>
      <c r="M1520" s="2">
        <f t="shared" si="424"/>
        <v>6.9269521410579404E-2</v>
      </c>
      <c r="N1520" s="1">
        <v>633</v>
      </c>
      <c r="O1520" s="1">
        <v>817</v>
      </c>
      <c r="P1520" s="1">
        <v>28</v>
      </c>
      <c r="V1520" s="1">
        <v>20</v>
      </c>
      <c r="W1520" s="1">
        <v>11</v>
      </c>
      <c r="X1520" s="1">
        <v>10</v>
      </c>
      <c r="Y1520" s="1">
        <v>56</v>
      </c>
      <c r="Z1520" s="1">
        <v>13</v>
      </c>
      <c r="AG1520" t="str">
        <f t="shared" si="413"/>
        <v>Shaftsbury</v>
      </c>
      <c r="AH1520" t="s">
        <v>310</v>
      </c>
      <c r="AI1520">
        <v>1</v>
      </c>
      <c r="AK1520" s="99">
        <v>50</v>
      </c>
      <c r="AL1520" s="97">
        <v>3</v>
      </c>
      <c r="AM1520" s="97">
        <v>60</v>
      </c>
      <c r="AN1520" s="96">
        <v>63550</v>
      </c>
      <c r="AO1520" s="96">
        <f t="shared" si="420"/>
        <v>50003</v>
      </c>
      <c r="AP1520" s="9" t="s">
        <v>1274</v>
      </c>
      <c r="AQ1520">
        <f t="shared" si="419"/>
        <v>5063550</v>
      </c>
    </row>
    <row r="1521" spans="1:43" hidden="1" outlineLevel="1" x14ac:dyDescent="0.2">
      <c r="A1521" t="s">
        <v>917</v>
      </c>
      <c r="B1521" s="9" t="s">
        <v>308</v>
      </c>
      <c r="C1521" s="1">
        <f t="shared" si="412"/>
        <v>651</v>
      </c>
      <c r="D1521" s="7">
        <f t="shared" si="414"/>
        <v>2</v>
      </c>
      <c r="E1521" s="7">
        <f t="shared" si="415"/>
        <v>1</v>
      </c>
      <c r="F1521" s="7">
        <f t="shared" si="416"/>
        <v>7</v>
      </c>
      <c r="G1521" s="1">
        <f t="shared" si="417"/>
        <v>63</v>
      </c>
      <c r="H1521" s="2">
        <f t="shared" si="418"/>
        <v>9.6774193548387094E-2</v>
      </c>
      <c r="I1521" s="8"/>
      <c r="J1521" s="2">
        <f t="shared" si="421"/>
        <v>0.42549923195084488</v>
      </c>
      <c r="K1521" s="2">
        <f t="shared" si="422"/>
        <v>0.52227342549923195</v>
      </c>
      <c r="L1521" s="2">
        <f t="shared" si="423"/>
        <v>3.0721966205837174E-3</v>
      </c>
      <c r="M1521" s="2">
        <f t="shared" si="424"/>
        <v>4.9155145929339512E-2</v>
      </c>
      <c r="N1521" s="1">
        <v>277</v>
      </c>
      <c r="O1521" s="1">
        <v>340</v>
      </c>
      <c r="P1521" s="1">
        <v>2</v>
      </c>
      <c r="V1521" s="1">
        <v>5</v>
      </c>
      <c r="W1521" s="1">
        <v>3</v>
      </c>
      <c r="X1521" s="1">
        <v>11</v>
      </c>
      <c r="Y1521" s="1">
        <v>11</v>
      </c>
      <c r="Z1521" s="1">
        <v>2</v>
      </c>
      <c r="AG1521" t="str">
        <f t="shared" si="413"/>
        <v>Sharon</v>
      </c>
      <c r="AH1521" t="s">
        <v>1428</v>
      </c>
      <c r="AI1521">
        <v>1</v>
      </c>
      <c r="AK1521" s="99">
        <v>50</v>
      </c>
      <c r="AL1521" s="97">
        <v>27</v>
      </c>
      <c r="AM1521" s="97">
        <v>85</v>
      </c>
      <c r="AN1521" s="96">
        <v>63775</v>
      </c>
      <c r="AO1521" s="96">
        <f t="shared" si="420"/>
        <v>50027</v>
      </c>
      <c r="AP1521" s="9" t="s">
        <v>1274</v>
      </c>
      <c r="AQ1521">
        <f t="shared" si="419"/>
        <v>5063775</v>
      </c>
    </row>
    <row r="1522" spans="1:43" hidden="1" outlineLevel="1" x14ac:dyDescent="0.2">
      <c r="A1522" t="s">
        <v>1154</v>
      </c>
      <c r="B1522" s="9" t="s">
        <v>308</v>
      </c>
      <c r="C1522" s="1">
        <f t="shared" si="412"/>
        <v>250</v>
      </c>
      <c r="D1522" s="7">
        <f t="shared" si="414"/>
        <v>2</v>
      </c>
      <c r="E1522" s="7">
        <f t="shared" si="415"/>
        <v>1</v>
      </c>
      <c r="F1522" s="7">
        <f t="shared" si="416"/>
        <v>7</v>
      </c>
      <c r="G1522" s="1">
        <f t="shared" si="417"/>
        <v>104</v>
      </c>
      <c r="H1522" s="2">
        <f t="shared" si="418"/>
        <v>0.41599999999999998</v>
      </c>
      <c r="I1522" s="8"/>
      <c r="J1522" s="2">
        <f t="shared" si="421"/>
        <v>0.26</v>
      </c>
      <c r="K1522" s="2">
        <f t="shared" si="422"/>
        <v>0.67600000000000005</v>
      </c>
      <c r="L1522" s="2">
        <f t="shared" si="423"/>
        <v>4.0000000000000001E-3</v>
      </c>
      <c r="M1522" s="2">
        <f t="shared" si="424"/>
        <v>5.9999999999999942E-2</v>
      </c>
      <c r="N1522" s="1">
        <v>65</v>
      </c>
      <c r="O1522" s="1">
        <v>169</v>
      </c>
      <c r="P1522" s="1">
        <v>1</v>
      </c>
      <c r="V1522" s="1">
        <v>4</v>
      </c>
      <c r="W1522" s="1">
        <v>2</v>
      </c>
      <c r="X1522" s="1">
        <v>2</v>
      </c>
      <c r="Y1522" s="1">
        <v>6</v>
      </c>
      <c r="Z1522" s="1">
        <v>1</v>
      </c>
      <c r="AG1522" t="str">
        <f t="shared" si="413"/>
        <v>Sheffield</v>
      </c>
      <c r="AH1522" t="s">
        <v>381</v>
      </c>
      <c r="AI1522">
        <v>1</v>
      </c>
      <c r="AK1522" s="99">
        <v>50</v>
      </c>
      <c r="AL1522" s="97">
        <v>5</v>
      </c>
      <c r="AM1522" s="97">
        <v>60</v>
      </c>
      <c r="AN1522" s="96">
        <v>64075</v>
      </c>
      <c r="AO1522" s="96">
        <f t="shared" si="420"/>
        <v>50005</v>
      </c>
      <c r="AP1522" s="9" t="s">
        <v>1274</v>
      </c>
      <c r="AQ1522">
        <f t="shared" si="419"/>
        <v>5064075</v>
      </c>
    </row>
    <row r="1523" spans="1:43" hidden="1" outlineLevel="1" x14ac:dyDescent="0.2">
      <c r="A1523" t="s">
        <v>1155</v>
      </c>
      <c r="B1523" s="9" t="s">
        <v>308</v>
      </c>
      <c r="C1523" s="1">
        <f t="shared" si="412"/>
        <v>4282</v>
      </c>
      <c r="D1523" s="7">
        <f t="shared" si="414"/>
        <v>2</v>
      </c>
      <c r="E1523" s="7">
        <f t="shared" si="415"/>
        <v>1</v>
      </c>
      <c r="F1523" s="7">
        <f t="shared" si="416"/>
        <v>4</v>
      </c>
      <c r="G1523" s="1">
        <f t="shared" si="417"/>
        <v>541</v>
      </c>
      <c r="H1523" s="2">
        <f t="shared" si="418"/>
        <v>0.12634283045305933</v>
      </c>
      <c r="I1523" s="8"/>
      <c r="J1523" s="2">
        <f t="shared" si="421"/>
        <v>0.4269033162073797</v>
      </c>
      <c r="K1523" s="2">
        <f t="shared" si="422"/>
        <v>0.55324614666043903</v>
      </c>
      <c r="L1523" s="2">
        <f t="shared" si="423"/>
        <v>4.437178888369921E-3</v>
      </c>
      <c r="M1523" s="2">
        <f t="shared" si="424"/>
        <v>1.5413358243811402E-2</v>
      </c>
      <c r="N1523" s="1">
        <v>1828</v>
      </c>
      <c r="O1523" s="1">
        <v>2369</v>
      </c>
      <c r="P1523" s="1">
        <v>19</v>
      </c>
      <c r="V1523" s="1">
        <v>9</v>
      </c>
      <c r="W1523" s="1">
        <v>7</v>
      </c>
      <c r="X1523" s="1">
        <v>11</v>
      </c>
      <c r="Y1523" s="1">
        <v>24</v>
      </c>
      <c r="Z1523" s="1">
        <v>15</v>
      </c>
      <c r="AG1523" t="str">
        <f t="shared" si="413"/>
        <v>Shelburne</v>
      </c>
      <c r="AH1523" t="s">
        <v>1980</v>
      </c>
      <c r="AI1523">
        <v>1</v>
      </c>
      <c r="AK1523" s="99">
        <v>50</v>
      </c>
      <c r="AL1523" s="97">
        <v>7</v>
      </c>
      <c r="AM1523" s="97">
        <v>65</v>
      </c>
      <c r="AN1523" s="96">
        <v>64300</v>
      </c>
      <c r="AO1523" s="96">
        <f t="shared" si="420"/>
        <v>50007</v>
      </c>
      <c r="AP1523" s="9" t="s">
        <v>1274</v>
      </c>
      <c r="AQ1523">
        <f t="shared" si="419"/>
        <v>5064300</v>
      </c>
    </row>
    <row r="1524" spans="1:43" hidden="1" outlineLevel="1" x14ac:dyDescent="0.2">
      <c r="A1524" t="s">
        <v>1299</v>
      </c>
      <c r="B1524" s="9" t="s">
        <v>308</v>
      </c>
      <c r="C1524" s="1">
        <f t="shared" si="412"/>
        <v>661</v>
      </c>
      <c r="D1524" s="7">
        <f t="shared" si="414"/>
        <v>2</v>
      </c>
      <c r="E1524" s="7">
        <f t="shared" si="415"/>
        <v>1</v>
      </c>
      <c r="F1524" s="7">
        <f t="shared" si="416"/>
        <v>6</v>
      </c>
      <c r="G1524" s="1">
        <f t="shared" si="417"/>
        <v>391</v>
      </c>
      <c r="H1524" s="2">
        <f t="shared" si="418"/>
        <v>0.59152798789712557</v>
      </c>
      <c r="I1524" s="8"/>
      <c r="J1524" s="2">
        <f t="shared" si="421"/>
        <v>0.18305597579425115</v>
      </c>
      <c r="K1524" s="2">
        <f t="shared" si="422"/>
        <v>0.77458396369137672</v>
      </c>
      <c r="L1524" s="2">
        <f t="shared" si="423"/>
        <v>4.5385779122541605E-3</v>
      </c>
      <c r="M1524" s="2">
        <f t="shared" si="424"/>
        <v>3.782148260211797E-2</v>
      </c>
      <c r="N1524" s="1">
        <v>121</v>
      </c>
      <c r="O1524" s="1">
        <v>512</v>
      </c>
      <c r="P1524" s="1">
        <v>3</v>
      </c>
      <c r="V1524" s="1">
        <v>7</v>
      </c>
      <c r="W1524" s="1">
        <v>8</v>
      </c>
      <c r="X1524" s="1">
        <v>3</v>
      </c>
      <c r="Y1524" s="1">
        <v>5</v>
      </c>
      <c r="Z1524" s="1">
        <v>2</v>
      </c>
      <c r="AG1524" t="str">
        <f t="shared" si="413"/>
        <v>Sheldon</v>
      </c>
      <c r="AH1524" t="s">
        <v>1440</v>
      </c>
      <c r="AI1524">
        <v>1</v>
      </c>
      <c r="AK1524" s="99">
        <v>50</v>
      </c>
      <c r="AL1524" s="97">
        <v>11</v>
      </c>
      <c r="AM1524" s="97">
        <v>75</v>
      </c>
      <c r="AN1524" s="96">
        <v>64600</v>
      </c>
      <c r="AO1524" s="96">
        <f t="shared" si="420"/>
        <v>50011</v>
      </c>
      <c r="AP1524" s="9" t="s">
        <v>1274</v>
      </c>
      <c r="AQ1524">
        <f t="shared" si="419"/>
        <v>5064600</v>
      </c>
    </row>
    <row r="1525" spans="1:43" hidden="1" outlineLevel="1" x14ac:dyDescent="0.2">
      <c r="A1525" t="s">
        <v>776</v>
      </c>
      <c r="B1525" s="9" t="s">
        <v>308</v>
      </c>
      <c r="C1525" s="1">
        <f t="shared" si="412"/>
        <v>571</v>
      </c>
      <c r="D1525" s="7">
        <f t="shared" si="414"/>
        <v>2</v>
      </c>
      <c r="E1525" s="7">
        <f t="shared" si="415"/>
        <v>1</v>
      </c>
      <c r="F1525" s="7">
        <f t="shared" si="416"/>
        <v>6</v>
      </c>
      <c r="G1525" s="1">
        <f t="shared" si="417"/>
        <v>161</v>
      </c>
      <c r="H1525" s="2">
        <f t="shared" si="418"/>
        <v>0.28196147110332748</v>
      </c>
      <c r="I1525" s="8"/>
      <c r="J1525" s="2">
        <f t="shared" si="421"/>
        <v>0.33625218914185639</v>
      </c>
      <c r="K1525" s="2">
        <f t="shared" si="422"/>
        <v>0.61821366024518387</v>
      </c>
      <c r="L1525" s="2">
        <f t="shared" si="423"/>
        <v>5.2539404553415062E-3</v>
      </c>
      <c r="M1525" s="2">
        <f t="shared" si="424"/>
        <v>4.0280210157618228E-2</v>
      </c>
      <c r="N1525" s="1">
        <v>192</v>
      </c>
      <c r="O1525" s="1">
        <v>353</v>
      </c>
      <c r="P1525" s="1">
        <v>3</v>
      </c>
      <c r="V1525" s="1">
        <v>3</v>
      </c>
      <c r="W1525" s="1">
        <v>5</v>
      </c>
      <c r="X1525" s="1">
        <v>1</v>
      </c>
      <c r="Y1525" s="1">
        <v>7</v>
      </c>
      <c r="Z1525" s="1">
        <v>7</v>
      </c>
      <c r="AG1525" t="str">
        <f t="shared" si="413"/>
        <v>Shoreham</v>
      </c>
      <c r="AH1525" t="s">
        <v>309</v>
      </c>
      <c r="AI1525">
        <v>1</v>
      </c>
      <c r="AK1525" s="99">
        <v>50</v>
      </c>
      <c r="AL1525" s="97">
        <v>1</v>
      </c>
      <c r="AM1525" s="97">
        <v>90</v>
      </c>
      <c r="AN1525" s="96">
        <v>65050</v>
      </c>
      <c r="AO1525" s="96">
        <f t="shared" si="420"/>
        <v>50001</v>
      </c>
      <c r="AP1525" s="9" t="s">
        <v>1274</v>
      </c>
      <c r="AQ1525">
        <f t="shared" si="419"/>
        <v>5065050</v>
      </c>
    </row>
    <row r="1526" spans="1:43" hidden="1" outlineLevel="1" x14ac:dyDescent="0.2">
      <c r="A1526" t="s">
        <v>1149</v>
      </c>
      <c r="B1526" s="9" t="s">
        <v>308</v>
      </c>
      <c r="C1526" s="1">
        <f t="shared" si="412"/>
        <v>536</v>
      </c>
      <c r="D1526" s="7">
        <f t="shared" si="414"/>
        <v>2</v>
      </c>
      <c r="E1526" s="7">
        <f t="shared" si="415"/>
        <v>1</v>
      </c>
      <c r="F1526" s="7">
        <f t="shared" si="416"/>
        <v>6</v>
      </c>
      <c r="G1526" s="1">
        <f t="shared" si="417"/>
        <v>120</v>
      </c>
      <c r="H1526" s="2">
        <f t="shared" si="418"/>
        <v>0.22388059701492538</v>
      </c>
      <c r="I1526" s="8"/>
      <c r="J1526" s="2">
        <f t="shared" si="421"/>
        <v>0.36194029850746268</v>
      </c>
      <c r="K1526" s="2">
        <f t="shared" si="422"/>
        <v>0.58582089552238803</v>
      </c>
      <c r="L1526" s="2">
        <f t="shared" si="423"/>
        <v>5.597014925373134E-3</v>
      </c>
      <c r="M1526" s="2">
        <f t="shared" si="424"/>
        <v>4.6641791044776157E-2</v>
      </c>
      <c r="N1526" s="1">
        <v>194</v>
      </c>
      <c r="O1526" s="1">
        <v>314</v>
      </c>
      <c r="P1526" s="1">
        <v>3</v>
      </c>
      <c r="V1526" s="1">
        <v>3</v>
      </c>
      <c r="W1526" s="1">
        <v>3</v>
      </c>
      <c r="X1526" s="1">
        <v>4</v>
      </c>
      <c r="Y1526" s="1">
        <v>9</v>
      </c>
      <c r="Z1526" s="1">
        <v>6</v>
      </c>
      <c r="AG1526" t="str">
        <f t="shared" si="413"/>
        <v>Shrewsbury</v>
      </c>
      <c r="AH1526" t="s">
        <v>557</v>
      </c>
      <c r="AI1526">
        <v>1</v>
      </c>
      <c r="AK1526" s="99">
        <v>50</v>
      </c>
      <c r="AL1526" s="97">
        <v>21</v>
      </c>
      <c r="AM1526" s="97">
        <v>110</v>
      </c>
      <c r="AN1526" s="96">
        <v>65275</v>
      </c>
      <c r="AO1526" s="96">
        <f t="shared" si="420"/>
        <v>50021</v>
      </c>
      <c r="AP1526" s="9" t="s">
        <v>1274</v>
      </c>
      <c r="AQ1526">
        <f t="shared" si="419"/>
        <v>5065275</v>
      </c>
    </row>
    <row r="1527" spans="1:43" hidden="1" outlineLevel="1" x14ac:dyDescent="0.2">
      <c r="A1527" t="s">
        <v>1150</v>
      </c>
      <c r="B1527" s="9" t="s">
        <v>308</v>
      </c>
      <c r="C1527" s="1">
        <f t="shared" si="412"/>
        <v>9476</v>
      </c>
      <c r="D1527" s="7">
        <f t="shared" si="414"/>
        <v>2</v>
      </c>
      <c r="E1527" s="7">
        <f t="shared" si="415"/>
        <v>1</v>
      </c>
      <c r="F1527" s="7">
        <f t="shared" si="416"/>
        <v>7</v>
      </c>
      <c r="G1527" s="1">
        <f t="shared" si="417"/>
        <v>524</v>
      </c>
      <c r="H1527" s="2">
        <f t="shared" si="418"/>
        <v>5.5297593921485859E-2</v>
      </c>
      <c r="I1527" s="8"/>
      <c r="J1527" s="2">
        <f t="shared" si="421"/>
        <v>0.458104685521317</v>
      </c>
      <c r="K1527" s="2">
        <f t="shared" si="422"/>
        <v>0.51340227944280292</v>
      </c>
      <c r="L1527" s="2">
        <f t="shared" si="423"/>
        <v>4.2211903756859438E-3</v>
      </c>
      <c r="M1527" s="2">
        <f t="shared" si="424"/>
        <v>2.4271844660194133E-2</v>
      </c>
      <c r="N1527" s="1">
        <v>4341</v>
      </c>
      <c r="O1527" s="1">
        <v>4865</v>
      </c>
      <c r="P1527" s="1">
        <v>40</v>
      </c>
      <c r="V1527" s="1">
        <v>43</v>
      </c>
      <c r="W1527" s="1">
        <v>21</v>
      </c>
      <c r="X1527" s="1">
        <v>42</v>
      </c>
      <c r="Y1527" s="1">
        <v>77</v>
      </c>
      <c r="Z1527" s="1">
        <v>47</v>
      </c>
      <c r="AG1527" t="str">
        <f t="shared" si="413"/>
        <v>South Burlington</v>
      </c>
      <c r="AH1527" t="s">
        <v>1980</v>
      </c>
      <c r="AI1527">
        <v>1</v>
      </c>
      <c r="AK1527" s="99">
        <v>50</v>
      </c>
      <c r="AL1527" s="97">
        <v>7</v>
      </c>
      <c r="AM1527" s="97">
        <v>70</v>
      </c>
      <c r="AN1527" s="96">
        <v>66175</v>
      </c>
      <c r="AO1527" s="96">
        <f t="shared" si="420"/>
        <v>50007</v>
      </c>
      <c r="AP1527" s="9" t="s">
        <v>931</v>
      </c>
      <c r="AQ1527">
        <f t="shared" si="419"/>
        <v>5066175</v>
      </c>
    </row>
    <row r="1528" spans="1:43" hidden="1" outlineLevel="1" x14ac:dyDescent="0.2">
      <c r="A1528" t="s">
        <v>1151</v>
      </c>
      <c r="B1528" s="9" t="s">
        <v>308</v>
      </c>
      <c r="C1528" s="1">
        <f t="shared" si="412"/>
        <v>1068</v>
      </c>
      <c r="D1528" s="7">
        <f t="shared" si="414"/>
        <v>2</v>
      </c>
      <c r="E1528" s="7">
        <f t="shared" si="415"/>
        <v>1</v>
      </c>
      <c r="F1528" s="7">
        <f t="shared" si="416"/>
        <v>5</v>
      </c>
      <c r="G1528" s="1">
        <f t="shared" si="417"/>
        <v>254</v>
      </c>
      <c r="H1528" s="2">
        <f t="shared" si="418"/>
        <v>0.23782771535580524</v>
      </c>
      <c r="I1528" s="8"/>
      <c r="J1528" s="2">
        <f t="shared" si="421"/>
        <v>0.3707865168539326</v>
      </c>
      <c r="K1528" s="2">
        <f t="shared" si="422"/>
        <v>0.60861423220973787</v>
      </c>
      <c r="L1528" s="2">
        <f t="shared" si="423"/>
        <v>2.8089887640449437E-3</v>
      </c>
      <c r="M1528" s="2">
        <f t="shared" si="424"/>
        <v>1.7790262172284584E-2</v>
      </c>
      <c r="N1528" s="1">
        <v>396</v>
      </c>
      <c r="O1528" s="1">
        <v>650</v>
      </c>
      <c r="P1528" s="1">
        <v>3</v>
      </c>
      <c r="V1528" s="1">
        <v>6</v>
      </c>
      <c r="W1528" s="1">
        <v>6</v>
      </c>
      <c r="X1528" s="1">
        <v>3</v>
      </c>
      <c r="Y1528" s="1">
        <v>3</v>
      </c>
      <c r="Z1528" s="1">
        <v>1</v>
      </c>
      <c r="AG1528" t="str">
        <f t="shared" si="413"/>
        <v>South Hero</v>
      </c>
      <c r="AH1528" t="s">
        <v>1981</v>
      </c>
      <c r="AI1528">
        <v>1</v>
      </c>
      <c r="AK1528" s="99">
        <v>50</v>
      </c>
      <c r="AL1528" s="97">
        <v>13</v>
      </c>
      <c r="AM1528" s="97">
        <v>25</v>
      </c>
      <c r="AN1528" s="96">
        <v>67000</v>
      </c>
      <c r="AO1528" s="96">
        <f t="shared" si="420"/>
        <v>50013</v>
      </c>
      <c r="AP1528" s="9" t="s">
        <v>1274</v>
      </c>
      <c r="AQ1528">
        <f t="shared" si="419"/>
        <v>5067000</v>
      </c>
    </row>
    <row r="1529" spans="1:43" hidden="1" outlineLevel="1" x14ac:dyDescent="0.2">
      <c r="A1529" t="s">
        <v>1152</v>
      </c>
      <c r="B1529" s="9" t="s">
        <v>308</v>
      </c>
      <c r="C1529" s="1">
        <f t="shared" si="412"/>
        <v>2949</v>
      </c>
      <c r="D1529" s="7">
        <f t="shared" si="414"/>
        <v>2</v>
      </c>
      <c r="E1529" s="7">
        <f t="shared" si="415"/>
        <v>1</v>
      </c>
      <c r="F1529" s="7">
        <f t="shared" si="416"/>
        <v>4</v>
      </c>
      <c r="G1529" s="1">
        <f t="shared" si="417"/>
        <v>700</v>
      </c>
      <c r="H1529" s="2">
        <f t="shared" si="418"/>
        <v>0.23736859952526279</v>
      </c>
      <c r="I1529" s="8"/>
      <c r="J1529" s="2">
        <f t="shared" si="421"/>
        <v>0.32587317734825366</v>
      </c>
      <c r="K1529" s="2">
        <f t="shared" si="422"/>
        <v>0.5632417768735164</v>
      </c>
      <c r="L1529" s="2">
        <f t="shared" si="423"/>
        <v>1.8650389962699219E-2</v>
      </c>
      <c r="M1529" s="2">
        <f t="shared" si="424"/>
        <v>9.2234655815530669E-2</v>
      </c>
      <c r="N1529" s="1">
        <v>961</v>
      </c>
      <c r="O1529" s="1">
        <v>1661</v>
      </c>
      <c r="P1529" s="1">
        <v>55</v>
      </c>
      <c r="V1529" s="1">
        <v>28</v>
      </c>
      <c r="W1529" s="1">
        <v>33</v>
      </c>
      <c r="X1529" s="1">
        <v>16</v>
      </c>
      <c r="Y1529" s="1">
        <v>169</v>
      </c>
      <c r="Z1529" s="1">
        <v>26</v>
      </c>
      <c r="AG1529" t="str">
        <f t="shared" si="413"/>
        <v>Springfield</v>
      </c>
      <c r="AH1529" t="s">
        <v>1428</v>
      </c>
      <c r="AI1529">
        <v>1</v>
      </c>
      <c r="AK1529" s="99">
        <v>50</v>
      </c>
      <c r="AL1529" s="97">
        <v>27</v>
      </c>
      <c r="AM1529" s="97">
        <v>90</v>
      </c>
      <c r="AN1529" s="96">
        <v>69550</v>
      </c>
      <c r="AO1529" s="96">
        <f t="shared" si="420"/>
        <v>50027</v>
      </c>
      <c r="AP1529" s="9" t="s">
        <v>1274</v>
      </c>
      <c r="AQ1529">
        <f t="shared" si="419"/>
        <v>5069550</v>
      </c>
    </row>
    <row r="1530" spans="1:43" hidden="1" outlineLevel="1" x14ac:dyDescent="0.2">
      <c r="A1530" t="s">
        <v>1031</v>
      </c>
      <c r="B1530" s="9" t="s">
        <v>308</v>
      </c>
      <c r="C1530" s="1">
        <f t="shared" si="412"/>
        <v>367</v>
      </c>
      <c r="D1530" s="7">
        <f t="shared" si="414"/>
        <v>2</v>
      </c>
      <c r="E1530" s="7">
        <f t="shared" si="415"/>
        <v>1</v>
      </c>
      <c r="F1530" s="7">
        <f t="shared" si="416"/>
        <v>4</v>
      </c>
      <c r="G1530" s="1">
        <f t="shared" si="417"/>
        <v>82</v>
      </c>
      <c r="H1530" s="2">
        <f t="shared" si="418"/>
        <v>0.22343324250681199</v>
      </c>
      <c r="I1530" s="8"/>
      <c r="J1530" s="2">
        <f t="shared" si="421"/>
        <v>0.34604904632152589</v>
      </c>
      <c r="K1530" s="2">
        <f t="shared" si="422"/>
        <v>0.56948228882833785</v>
      </c>
      <c r="L1530" s="2">
        <f t="shared" si="423"/>
        <v>1.3623978201634877E-2</v>
      </c>
      <c r="M1530" s="2">
        <f t="shared" si="424"/>
        <v>7.0844686648501382E-2</v>
      </c>
      <c r="N1530" s="1">
        <v>127</v>
      </c>
      <c r="O1530" s="1">
        <v>209</v>
      </c>
      <c r="P1530" s="1">
        <v>5</v>
      </c>
      <c r="V1530" s="1">
        <v>2</v>
      </c>
      <c r="W1530" s="1">
        <v>3</v>
      </c>
      <c r="X1530" s="1">
        <v>4</v>
      </c>
      <c r="Y1530" s="1">
        <v>13</v>
      </c>
      <c r="Z1530" s="1">
        <v>4</v>
      </c>
      <c r="AG1530" t="str">
        <f t="shared" si="413"/>
        <v>Stamford</v>
      </c>
      <c r="AH1530" t="s">
        <v>310</v>
      </c>
      <c r="AI1530">
        <v>1</v>
      </c>
      <c r="AK1530" s="99">
        <v>50</v>
      </c>
      <c r="AL1530" s="97">
        <v>3</v>
      </c>
      <c r="AM1530" s="97">
        <v>65</v>
      </c>
      <c r="AN1530" s="96">
        <v>69775</v>
      </c>
      <c r="AO1530" s="96">
        <f t="shared" si="420"/>
        <v>50003</v>
      </c>
      <c r="AP1530" s="9" t="s">
        <v>1274</v>
      </c>
      <c r="AQ1530">
        <f t="shared" si="419"/>
        <v>5069775</v>
      </c>
    </row>
    <row r="1531" spans="1:43" hidden="1" outlineLevel="1" x14ac:dyDescent="0.2">
      <c r="A1531" t="s">
        <v>1393</v>
      </c>
      <c r="B1531" s="9" t="s">
        <v>308</v>
      </c>
      <c r="C1531" s="1">
        <f t="shared" ref="C1531:C1589" si="425">SUM(N1531:AE1531)</f>
        <v>90</v>
      </c>
      <c r="D1531" s="7">
        <f t="shared" si="414"/>
        <v>1</v>
      </c>
      <c r="E1531" s="7">
        <f t="shared" si="415"/>
        <v>2</v>
      </c>
      <c r="F1531" s="7">
        <f t="shared" si="416"/>
        <v>0</v>
      </c>
      <c r="G1531" s="1">
        <f t="shared" si="417"/>
        <v>26</v>
      </c>
      <c r="H1531" s="2">
        <f t="shared" si="418"/>
        <v>0.28888888888888886</v>
      </c>
      <c r="I1531" s="8"/>
      <c r="J1531" s="2">
        <f t="shared" si="421"/>
        <v>0.62222222222222223</v>
      </c>
      <c r="K1531" s="2">
        <f t="shared" si="422"/>
        <v>0.33333333333333331</v>
      </c>
      <c r="L1531" s="2">
        <f t="shared" si="423"/>
        <v>0</v>
      </c>
      <c r="M1531" s="2">
        <f t="shared" si="424"/>
        <v>4.4444444444444453E-2</v>
      </c>
      <c r="N1531" s="1">
        <v>56</v>
      </c>
      <c r="O1531" s="1">
        <v>30</v>
      </c>
      <c r="P1531" s="1">
        <v>0</v>
      </c>
      <c r="V1531" s="1">
        <v>1</v>
      </c>
      <c r="W1531" s="1">
        <v>0</v>
      </c>
      <c r="X1531" s="1">
        <v>2</v>
      </c>
      <c r="Y1531" s="1">
        <v>1</v>
      </c>
      <c r="Z1531" s="1">
        <v>0</v>
      </c>
      <c r="AG1531" t="str">
        <f t="shared" si="413"/>
        <v>Stannard</v>
      </c>
      <c r="AH1531" t="s">
        <v>381</v>
      </c>
      <c r="AI1531">
        <v>1</v>
      </c>
      <c r="AK1531" s="99">
        <v>50</v>
      </c>
      <c r="AL1531" s="97">
        <v>5</v>
      </c>
      <c r="AM1531" s="97">
        <v>65</v>
      </c>
      <c r="AN1531" s="96">
        <v>69925</v>
      </c>
      <c r="AO1531" s="96">
        <f t="shared" si="420"/>
        <v>50005</v>
      </c>
      <c r="AP1531" s="9" t="s">
        <v>1274</v>
      </c>
      <c r="AQ1531">
        <f t="shared" si="419"/>
        <v>5069925</v>
      </c>
    </row>
    <row r="1532" spans="1:43" hidden="1" outlineLevel="1" x14ac:dyDescent="0.2">
      <c r="A1532" t="s">
        <v>1987</v>
      </c>
      <c r="B1532" s="9" t="s">
        <v>308</v>
      </c>
      <c r="C1532" s="1">
        <f t="shared" si="425"/>
        <v>809</v>
      </c>
      <c r="D1532" s="7">
        <f t="shared" si="414"/>
        <v>2</v>
      </c>
      <c r="E1532" s="7">
        <f t="shared" si="415"/>
        <v>1</v>
      </c>
      <c r="F1532" s="7">
        <f t="shared" si="416"/>
        <v>3</v>
      </c>
      <c r="G1532" s="1">
        <f t="shared" si="417"/>
        <v>60</v>
      </c>
      <c r="H1532" s="2">
        <f t="shared" si="418"/>
        <v>7.4165636588380712E-2</v>
      </c>
      <c r="I1532" s="8"/>
      <c r="J1532" s="2">
        <f t="shared" si="421"/>
        <v>0.44128553770086526</v>
      </c>
      <c r="K1532" s="2">
        <f t="shared" si="422"/>
        <v>0.51545117428924603</v>
      </c>
      <c r="L1532" s="2">
        <f t="shared" si="423"/>
        <v>9.8887515451174281E-3</v>
      </c>
      <c r="M1532" s="2">
        <f t="shared" si="424"/>
        <v>3.3374536464771232E-2</v>
      </c>
      <c r="N1532" s="1">
        <v>357</v>
      </c>
      <c r="O1532" s="1">
        <v>417</v>
      </c>
      <c r="P1532" s="1">
        <v>8</v>
      </c>
      <c r="V1532" s="1">
        <v>8</v>
      </c>
      <c r="W1532" s="1">
        <v>4</v>
      </c>
      <c r="X1532" s="1">
        <v>4</v>
      </c>
      <c r="Y1532" s="1">
        <v>7</v>
      </c>
      <c r="Z1532" s="1">
        <v>4</v>
      </c>
      <c r="AG1532" t="str">
        <f t="shared" ref="AG1532:AG1589" si="426">A1532</f>
        <v>Starksboro</v>
      </c>
      <c r="AH1532" t="s">
        <v>309</v>
      </c>
      <c r="AI1532">
        <v>1</v>
      </c>
      <c r="AK1532" s="99">
        <v>50</v>
      </c>
      <c r="AL1532" s="97">
        <v>1</v>
      </c>
      <c r="AM1532" s="97">
        <v>95</v>
      </c>
      <c r="AN1532" s="96">
        <v>70075</v>
      </c>
      <c r="AO1532" s="96">
        <f t="shared" si="420"/>
        <v>50001</v>
      </c>
      <c r="AP1532" s="9" t="s">
        <v>1274</v>
      </c>
      <c r="AQ1532">
        <f t="shared" si="419"/>
        <v>5070075</v>
      </c>
    </row>
    <row r="1533" spans="1:43" hidden="1" outlineLevel="1" x14ac:dyDescent="0.2">
      <c r="A1533" t="s">
        <v>1839</v>
      </c>
      <c r="B1533" s="9" t="s">
        <v>308</v>
      </c>
      <c r="C1533" s="1">
        <f t="shared" si="425"/>
        <v>341</v>
      </c>
      <c r="D1533" s="7">
        <f t="shared" si="414"/>
        <v>2</v>
      </c>
      <c r="E1533" s="7">
        <f t="shared" si="415"/>
        <v>1</v>
      </c>
      <c r="F1533" s="7">
        <f t="shared" si="416"/>
        <v>7</v>
      </c>
      <c r="G1533" s="1">
        <f t="shared" si="417"/>
        <v>103</v>
      </c>
      <c r="H1533" s="2">
        <f t="shared" si="418"/>
        <v>0.30205278592375367</v>
      </c>
      <c r="I1533" s="8"/>
      <c r="J1533" s="2">
        <f t="shared" si="421"/>
        <v>0.31671554252199413</v>
      </c>
      <c r="K1533" s="2">
        <f t="shared" si="422"/>
        <v>0.61876832844574781</v>
      </c>
      <c r="L1533" s="2">
        <f t="shared" si="423"/>
        <v>5.8651026392961877E-3</v>
      </c>
      <c r="M1533" s="2">
        <f t="shared" si="424"/>
        <v>5.8651026392961929E-2</v>
      </c>
      <c r="N1533" s="1">
        <v>108</v>
      </c>
      <c r="O1533" s="1">
        <v>211</v>
      </c>
      <c r="P1533" s="1">
        <v>2</v>
      </c>
      <c r="V1533" s="1">
        <v>3</v>
      </c>
      <c r="W1533" s="1">
        <v>2</v>
      </c>
      <c r="X1533" s="1">
        <v>3</v>
      </c>
      <c r="Y1533" s="1">
        <v>5</v>
      </c>
      <c r="Z1533" s="1">
        <v>7</v>
      </c>
      <c r="AG1533" t="str">
        <f t="shared" si="426"/>
        <v>Stockbridge</v>
      </c>
      <c r="AH1533" t="s">
        <v>1428</v>
      </c>
      <c r="AI1533">
        <v>1</v>
      </c>
      <c r="AK1533" s="99">
        <v>50</v>
      </c>
      <c r="AL1533" s="97">
        <v>27</v>
      </c>
      <c r="AM1533" s="97">
        <v>95</v>
      </c>
      <c r="AN1533" s="96">
        <v>70375</v>
      </c>
      <c r="AO1533" s="96">
        <f t="shared" si="420"/>
        <v>50027</v>
      </c>
      <c r="AP1533" s="9" t="s">
        <v>1274</v>
      </c>
      <c r="AQ1533">
        <f t="shared" si="419"/>
        <v>5070375</v>
      </c>
    </row>
    <row r="1534" spans="1:43" hidden="1" outlineLevel="1" x14ac:dyDescent="0.2">
      <c r="A1534" t="s">
        <v>923</v>
      </c>
      <c r="B1534" s="9" t="s">
        <v>308</v>
      </c>
      <c r="C1534" s="1">
        <f t="shared" si="425"/>
        <v>2635</v>
      </c>
      <c r="D1534" s="7">
        <f t="shared" si="414"/>
        <v>2</v>
      </c>
      <c r="E1534" s="7">
        <f t="shared" si="415"/>
        <v>1</v>
      </c>
      <c r="F1534" s="7">
        <f t="shared" si="416"/>
        <v>7</v>
      </c>
      <c r="G1534" s="1">
        <f t="shared" si="417"/>
        <v>379</v>
      </c>
      <c r="H1534" s="2">
        <f t="shared" si="418"/>
        <v>0.14383301707779886</v>
      </c>
      <c r="I1534" s="8"/>
      <c r="J1534" s="2">
        <f t="shared" si="421"/>
        <v>0.41631878557874763</v>
      </c>
      <c r="K1534" s="2">
        <f t="shared" si="422"/>
        <v>0.56015180265654652</v>
      </c>
      <c r="L1534" s="2">
        <f t="shared" si="423"/>
        <v>1.8975332068311196E-3</v>
      </c>
      <c r="M1534" s="2">
        <f t="shared" si="424"/>
        <v>2.1631878557874792E-2</v>
      </c>
      <c r="N1534" s="1">
        <v>1097</v>
      </c>
      <c r="O1534" s="1">
        <v>1476</v>
      </c>
      <c r="P1534" s="1">
        <v>5</v>
      </c>
      <c r="V1534" s="1">
        <v>13</v>
      </c>
      <c r="W1534" s="1">
        <v>2</v>
      </c>
      <c r="X1534" s="1">
        <v>17</v>
      </c>
      <c r="Y1534" s="1">
        <v>18</v>
      </c>
      <c r="Z1534" s="1">
        <v>7</v>
      </c>
      <c r="AG1534" t="str">
        <f t="shared" si="426"/>
        <v>Stowe</v>
      </c>
      <c r="AH1534" t="s">
        <v>1711</v>
      </c>
      <c r="AI1534">
        <v>1</v>
      </c>
      <c r="AK1534" s="99">
        <v>50</v>
      </c>
      <c r="AL1534" s="97">
        <v>15</v>
      </c>
      <c r="AM1534" s="97">
        <v>40</v>
      </c>
      <c r="AN1534" s="96">
        <v>70525</v>
      </c>
      <c r="AO1534" s="96">
        <f t="shared" si="420"/>
        <v>50015</v>
      </c>
      <c r="AP1534" s="9" t="s">
        <v>1274</v>
      </c>
      <c r="AQ1534">
        <f t="shared" si="419"/>
        <v>5070525</v>
      </c>
    </row>
    <row r="1535" spans="1:43" hidden="1" outlineLevel="1" x14ac:dyDescent="0.2">
      <c r="A1535" t="s">
        <v>1421</v>
      </c>
      <c r="B1535" s="9" t="s">
        <v>308</v>
      </c>
      <c r="C1535" s="1">
        <f t="shared" si="425"/>
        <v>628</v>
      </c>
      <c r="D1535" s="7">
        <f t="shared" ref="D1535:D1589" si="427">RANK(N1535,(N1535:AE1535))</f>
        <v>1</v>
      </c>
      <c r="E1535" s="7">
        <f t="shared" ref="E1535:E1589" si="428">RANK(O1535,(N1535:AE1535))</f>
        <v>2</v>
      </c>
      <c r="F1535" s="7">
        <f t="shared" ref="F1535:F1589" si="429">IF(P1535&gt;0,RANK(P1535,(N1535:AE1535)),0)</f>
        <v>5</v>
      </c>
      <c r="G1535" s="1">
        <f t="shared" ref="G1535:G1589" si="430">MAX(N1535:P1535)-LARGE(N1535:P1535,2)</f>
        <v>100</v>
      </c>
      <c r="H1535" s="2">
        <f t="shared" ref="H1535:H1589" si="431">G1535/C1535</f>
        <v>0.15923566878980891</v>
      </c>
      <c r="I1535" s="8"/>
      <c r="J1535" s="2">
        <f t="shared" si="421"/>
        <v>0.5286624203821656</v>
      </c>
      <c r="K1535" s="2">
        <f t="shared" si="422"/>
        <v>0.36942675159235666</v>
      </c>
      <c r="L1535" s="2">
        <f t="shared" si="423"/>
        <v>3.1847133757961785E-3</v>
      </c>
      <c r="M1535" s="2">
        <f t="shared" si="424"/>
        <v>9.8726114649681562E-2</v>
      </c>
      <c r="N1535" s="1">
        <v>332</v>
      </c>
      <c r="O1535" s="1">
        <v>232</v>
      </c>
      <c r="P1535" s="1">
        <v>2</v>
      </c>
      <c r="V1535" s="1">
        <v>0</v>
      </c>
      <c r="W1535" s="1">
        <v>0</v>
      </c>
      <c r="X1535" s="1">
        <v>56</v>
      </c>
      <c r="Y1535" s="1">
        <v>5</v>
      </c>
      <c r="Z1535" s="1">
        <v>1</v>
      </c>
      <c r="AG1535" t="str">
        <f t="shared" si="426"/>
        <v>Strafford</v>
      </c>
      <c r="AH1535" t="s">
        <v>1082</v>
      </c>
      <c r="AI1535">
        <v>1</v>
      </c>
      <c r="AK1535" s="99">
        <v>50</v>
      </c>
      <c r="AL1535" s="97">
        <v>17</v>
      </c>
      <c r="AM1535" s="97">
        <v>50</v>
      </c>
      <c r="AN1535" s="96">
        <v>70675</v>
      </c>
      <c r="AO1535" s="96">
        <f t="shared" si="420"/>
        <v>50017</v>
      </c>
      <c r="AP1535" s="9" t="s">
        <v>1274</v>
      </c>
      <c r="AQ1535">
        <f t="shared" si="419"/>
        <v>5070675</v>
      </c>
    </row>
    <row r="1536" spans="1:43" hidden="1" outlineLevel="1" x14ac:dyDescent="0.2">
      <c r="A1536" t="s">
        <v>555</v>
      </c>
      <c r="B1536" s="9" t="s">
        <v>308</v>
      </c>
      <c r="C1536" s="1">
        <f t="shared" si="425"/>
        <v>122</v>
      </c>
      <c r="D1536" s="7">
        <f t="shared" si="427"/>
        <v>2</v>
      </c>
      <c r="E1536" s="7">
        <f t="shared" si="428"/>
        <v>1</v>
      </c>
      <c r="F1536" s="7">
        <f t="shared" si="429"/>
        <v>4</v>
      </c>
      <c r="G1536" s="1">
        <f t="shared" si="430"/>
        <v>40</v>
      </c>
      <c r="H1536" s="2">
        <f t="shared" si="431"/>
        <v>0.32786885245901637</v>
      </c>
      <c r="I1536" s="8"/>
      <c r="J1536" s="2">
        <f t="shared" si="421"/>
        <v>0.31147540983606559</v>
      </c>
      <c r="K1536" s="2">
        <f t="shared" si="422"/>
        <v>0.63934426229508201</v>
      </c>
      <c r="L1536" s="2">
        <f t="shared" si="423"/>
        <v>8.1967213114754103E-3</v>
      </c>
      <c r="M1536" s="2">
        <f t="shared" si="424"/>
        <v>4.0983606557376991E-2</v>
      </c>
      <c r="N1536" s="1">
        <v>38</v>
      </c>
      <c r="O1536" s="1">
        <v>78</v>
      </c>
      <c r="P1536" s="1">
        <v>1</v>
      </c>
      <c r="V1536" s="1">
        <v>0</v>
      </c>
      <c r="W1536" s="1">
        <v>0</v>
      </c>
      <c r="X1536" s="1">
        <v>1</v>
      </c>
      <c r="Y1536" s="1">
        <v>3</v>
      </c>
      <c r="Z1536" s="1">
        <v>1</v>
      </c>
      <c r="AG1536" t="str">
        <f t="shared" si="426"/>
        <v>Stratton</v>
      </c>
      <c r="AH1536" t="s">
        <v>2145</v>
      </c>
      <c r="AI1536">
        <v>1</v>
      </c>
      <c r="AK1536" s="99">
        <v>50</v>
      </c>
      <c r="AL1536" s="97">
        <v>25</v>
      </c>
      <c r="AM1536" s="97">
        <v>75</v>
      </c>
      <c r="AN1536" s="96">
        <v>70750</v>
      </c>
      <c r="AO1536" s="96">
        <f t="shared" si="420"/>
        <v>50025</v>
      </c>
      <c r="AP1536" s="9" t="s">
        <v>1274</v>
      </c>
      <c r="AQ1536">
        <f t="shared" si="419"/>
        <v>5070750</v>
      </c>
    </row>
    <row r="1537" spans="1:43" hidden="1" outlineLevel="1" x14ac:dyDescent="0.2">
      <c r="A1537" t="s">
        <v>807</v>
      </c>
      <c r="B1537" s="9" t="s">
        <v>308</v>
      </c>
      <c r="C1537" s="1">
        <f t="shared" si="425"/>
        <v>283</v>
      </c>
      <c r="D1537" s="7">
        <f t="shared" si="427"/>
        <v>2</v>
      </c>
      <c r="E1537" s="7">
        <f t="shared" si="428"/>
        <v>1</v>
      </c>
      <c r="F1537" s="7">
        <f t="shared" si="429"/>
        <v>4</v>
      </c>
      <c r="G1537" s="1">
        <f t="shared" si="430"/>
        <v>74</v>
      </c>
      <c r="H1537" s="2">
        <f t="shared" si="431"/>
        <v>0.26148409893992935</v>
      </c>
      <c r="I1537" s="8"/>
      <c r="J1537" s="2">
        <f t="shared" si="421"/>
        <v>0.34982332155477031</v>
      </c>
      <c r="K1537" s="2">
        <f t="shared" si="422"/>
        <v>0.61130742049469966</v>
      </c>
      <c r="L1537" s="2">
        <f t="shared" si="423"/>
        <v>1.0600706713780919E-2</v>
      </c>
      <c r="M1537" s="2">
        <f t="shared" si="424"/>
        <v>2.8268551236749061E-2</v>
      </c>
      <c r="N1537" s="1">
        <v>99</v>
      </c>
      <c r="O1537" s="1">
        <v>173</v>
      </c>
      <c r="P1537" s="1">
        <v>3</v>
      </c>
      <c r="V1537" s="1">
        <v>2</v>
      </c>
      <c r="W1537" s="1">
        <v>1</v>
      </c>
      <c r="X1537" s="1">
        <v>0</v>
      </c>
      <c r="Y1537" s="1">
        <v>1</v>
      </c>
      <c r="Z1537" s="1">
        <v>4</v>
      </c>
      <c r="AG1537" t="str">
        <f t="shared" si="426"/>
        <v>Sudbury</v>
      </c>
      <c r="AH1537" t="s">
        <v>557</v>
      </c>
      <c r="AI1537">
        <v>1</v>
      </c>
      <c r="AK1537" s="99">
        <v>50</v>
      </c>
      <c r="AL1537" s="97">
        <v>21</v>
      </c>
      <c r="AM1537" s="97">
        <v>115</v>
      </c>
      <c r="AN1537" s="96">
        <v>71050</v>
      </c>
      <c r="AO1537" s="96">
        <f t="shared" si="420"/>
        <v>50021</v>
      </c>
      <c r="AP1537" s="9" t="s">
        <v>1274</v>
      </c>
      <c r="AQ1537">
        <f t="shared" si="419"/>
        <v>5071050</v>
      </c>
    </row>
    <row r="1538" spans="1:43" hidden="1" outlineLevel="1" x14ac:dyDescent="0.2">
      <c r="A1538" t="s">
        <v>556</v>
      </c>
      <c r="B1538" s="9" t="s">
        <v>308</v>
      </c>
      <c r="C1538" s="1">
        <f t="shared" si="425"/>
        <v>459</v>
      </c>
      <c r="D1538" s="7">
        <f t="shared" si="427"/>
        <v>2</v>
      </c>
      <c r="E1538" s="7">
        <f t="shared" si="428"/>
        <v>1</v>
      </c>
      <c r="F1538" s="7">
        <f t="shared" si="429"/>
        <v>3</v>
      </c>
      <c r="G1538" s="1">
        <f t="shared" si="430"/>
        <v>49</v>
      </c>
      <c r="H1538" s="2">
        <f t="shared" si="431"/>
        <v>0.10675381263616558</v>
      </c>
      <c r="I1538" s="8"/>
      <c r="J1538" s="2">
        <f t="shared" si="421"/>
        <v>0.41612200435729846</v>
      </c>
      <c r="K1538" s="2">
        <f t="shared" si="422"/>
        <v>0.52287581699346408</v>
      </c>
      <c r="L1538" s="2">
        <f t="shared" si="423"/>
        <v>1.7429193899782137E-2</v>
      </c>
      <c r="M1538" s="2">
        <f t="shared" si="424"/>
        <v>4.3572984749455382E-2</v>
      </c>
      <c r="N1538" s="1">
        <v>191</v>
      </c>
      <c r="O1538" s="1">
        <v>240</v>
      </c>
      <c r="P1538" s="1">
        <v>8</v>
      </c>
      <c r="V1538" s="1">
        <v>3</v>
      </c>
      <c r="W1538" s="1">
        <v>4</v>
      </c>
      <c r="X1538" s="1">
        <v>2</v>
      </c>
      <c r="Y1538" s="1">
        <v>8</v>
      </c>
      <c r="Z1538" s="1">
        <v>3</v>
      </c>
      <c r="AG1538" t="str">
        <f t="shared" si="426"/>
        <v>Sunderland</v>
      </c>
      <c r="AH1538" t="s">
        <v>310</v>
      </c>
      <c r="AI1538">
        <v>1</v>
      </c>
      <c r="AK1538" s="99">
        <v>50</v>
      </c>
      <c r="AL1538" s="97">
        <v>3</v>
      </c>
      <c r="AM1538" s="97">
        <v>70</v>
      </c>
      <c r="AN1538" s="96">
        <v>71425</v>
      </c>
      <c r="AO1538" s="96">
        <f t="shared" si="420"/>
        <v>50003</v>
      </c>
      <c r="AP1538" s="9" t="s">
        <v>1274</v>
      </c>
      <c r="AQ1538">
        <f t="shared" si="419"/>
        <v>5071425</v>
      </c>
    </row>
    <row r="1539" spans="1:43" hidden="1" outlineLevel="1" x14ac:dyDescent="0.2">
      <c r="A1539" t="s">
        <v>1318</v>
      </c>
      <c r="B1539" s="9" t="s">
        <v>308</v>
      </c>
      <c r="C1539" s="1">
        <f t="shared" si="425"/>
        <v>348</v>
      </c>
      <c r="D1539" s="7">
        <f t="shared" si="427"/>
        <v>2</v>
      </c>
      <c r="E1539" s="7">
        <f t="shared" si="428"/>
        <v>1</v>
      </c>
      <c r="F1539" s="7">
        <f t="shared" si="429"/>
        <v>6</v>
      </c>
      <c r="G1539" s="1">
        <f t="shared" si="430"/>
        <v>173</v>
      </c>
      <c r="H1539" s="2">
        <f t="shared" si="431"/>
        <v>0.49712643678160917</v>
      </c>
      <c r="I1539" s="8"/>
      <c r="J1539" s="2">
        <f t="shared" si="421"/>
        <v>0.23275862068965517</v>
      </c>
      <c r="K1539" s="2">
        <f t="shared" si="422"/>
        <v>0.72988505747126442</v>
      </c>
      <c r="L1539" s="2">
        <f t="shared" si="423"/>
        <v>2.8735632183908046E-3</v>
      </c>
      <c r="M1539" s="2">
        <f t="shared" si="424"/>
        <v>3.4482758620689641E-2</v>
      </c>
      <c r="N1539" s="1">
        <v>81</v>
      </c>
      <c r="O1539" s="1">
        <v>254</v>
      </c>
      <c r="P1539" s="1">
        <v>1</v>
      </c>
      <c r="V1539" s="1">
        <v>2</v>
      </c>
      <c r="W1539" s="1">
        <v>4</v>
      </c>
      <c r="X1539" s="1">
        <v>5</v>
      </c>
      <c r="Y1539" s="1">
        <v>1</v>
      </c>
      <c r="Z1539" s="1">
        <v>0</v>
      </c>
      <c r="AG1539" t="str">
        <f t="shared" si="426"/>
        <v>Sutton</v>
      </c>
      <c r="AH1539" t="s">
        <v>381</v>
      </c>
      <c r="AI1539">
        <v>1</v>
      </c>
      <c r="AK1539" s="99">
        <v>50</v>
      </c>
      <c r="AL1539" s="97">
        <v>5</v>
      </c>
      <c r="AM1539" s="97">
        <v>70</v>
      </c>
      <c r="AN1539" s="96">
        <v>71575</v>
      </c>
      <c r="AO1539" s="96">
        <f t="shared" si="420"/>
        <v>50005</v>
      </c>
      <c r="AP1539" s="9" t="s">
        <v>1274</v>
      </c>
      <c r="AQ1539">
        <f t="shared" si="419"/>
        <v>5071575</v>
      </c>
    </row>
    <row r="1540" spans="1:43" hidden="1" outlineLevel="1" x14ac:dyDescent="0.2">
      <c r="A1540" t="s">
        <v>1163</v>
      </c>
      <c r="B1540" s="9" t="s">
        <v>308</v>
      </c>
      <c r="C1540" s="1">
        <f t="shared" si="425"/>
        <v>2167</v>
      </c>
      <c r="D1540" s="7">
        <f t="shared" si="427"/>
        <v>2</v>
      </c>
      <c r="E1540" s="7">
        <f t="shared" si="428"/>
        <v>1</v>
      </c>
      <c r="F1540" s="7">
        <f t="shared" si="429"/>
        <v>4</v>
      </c>
      <c r="G1540" s="1">
        <f t="shared" si="430"/>
        <v>1136</v>
      </c>
      <c r="H1540" s="2">
        <f t="shared" si="431"/>
        <v>0.52422704199353942</v>
      </c>
      <c r="I1540" s="8"/>
      <c r="J1540" s="2">
        <f t="shared" si="421"/>
        <v>0.21827411167512689</v>
      </c>
      <c r="K1540" s="2">
        <f t="shared" si="422"/>
        <v>0.74250115366866631</v>
      </c>
      <c r="L1540" s="2">
        <f t="shared" si="423"/>
        <v>8.7678818643285653E-3</v>
      </c>
      <c r="M1540" s="2">
        <f t="shared" si="424"/>
        <v>3.0456852791878229E-2</v>
      </c>
      <c r="N1540" s="1">
        <v>473</v>
      </c>
      <c r="O1540" s="1">
        <v>1609</v>
      </c>
      <c r="P1540" s="1">
        <v>19</v>
      </c>
      <c r="V1540" s="1">
        <v>16</v>
      </c>
      <c r="W1540" s="1">
        <v>10</v>
      </c>
      <c r="X1540" s="1">
        <v>6</v>
      </c>
      <c r="Y1540" s="1">
        <v>20</v>
      </c>
      <c r="Z1540" s="1">
        <v>14</v>
      </c>
      <c r="AG1540" t="str">
        <f t="shared" si="426"/>
        <v>Swanton</v>
      </c>
      <c r="AH1540" t="s">
        <v>1440</v>
      </c>
      <c r="AI1540">
        <v>1</v>
      </c>
      <c r="AK1540" s="99">
        <v>50</v>
      </c>
      <c r="AL1540" s="97">
        <v>11</v>
      </c>
      <c r="AM1540" s="97">
        <v>80</v>
      </c>
      <c r="AN1540" s="96">
        <v>71725</v>
      </c>
      <c r="AO1540" s="96">
        <f t="shared" si="420"/>
        <v>50011</v>
      </c>
      <c r="AP1540" s="9" t="s">
        <v>1274</v>
      </c>
      <c r="AQ1540">
        <f t="shared" si="419"/>
        <v>5071725</v>
      </c>
    </row>
    <row r="1541" spans="1:43" hidden="1" outlineLevel="1" x14ac:dyDescent="0.2">
      <c r="A1541" t="s">
        <v>2100</v>
      </c>
      <c r="B1541" s="9" t="s">
        <v>308</v>
      </c>
      <c r="C1541" s="1">
        <f t="shared" si="425"/>
        <v>1442</v>
      </c>
      <c r="D1541" s="7">
        <f t="shared" si="427"/>
        <v>1</v>
      </c>
      <c r="E1541" s="7">
        <f t="shared" si="428"/>
        <v>2</v>
      </c>
      <c r="F1541" s="7">
        <f t="shared" si="429"/>
        <v>4</v>
      </c>
      <c r="G1541" s="1">
        <f t="shared" si="430"/>
        <v>160</v>
      </c>
      <c r="H1541" s="2">
        <f t="shared" si="431"/>
        <v>0.11095700416088766</v>
      </c>
      <c r="I1541" s="8"/>
      <c r="J1541" s="2">
        <f t="shared" si="421"/>
        <v>0.53952843273231621</v>
      </c>
      <c r="K1541" s="2">
        <f t="shared" si="422"/>
        <v>0.42857142857142855</v>
      </c>
      <c r="L1541" s="2">
        <f t="shared" si="423"/>
        <v>6.2413314840499305E-3</v>
      </c>
      <c r="M1541" s="2">
        <f t="shared" si="424"/>
        <v>2.5658807212205311E-2</v>
      </c>
      <c r="N1541" s="1">
        <v>778</v>
      </c>
      <c r="O1541" s="1">
        <v>618</v>
      </c>
      <c r="P1541" s="1">
        <v>9</v>
      </c>
      <c r="V1541" s="1">
        <v>9</v>
      </c>
      <c r="W1541" s="1">
        <v>1</v>
      </c>
      <c r="X1541" s="1">
        <v>14</v>
      </c>
      <c r="Y1541" s="1">
        <v>5</v>
      </c>
      <c r="Z1541" s="1">
        <v>8</v>
      </c>
      <c r="AG1541" t="str">
        <f t="shared" si="426"/>
        <v>Thetford</v>
      </c>
      <c r="AH1541" t="s">
        <v>1082</v>
      </c>
      <c r="AI1541">
        <v>1</v>
      </c>
      <c r="AK1541" s="99">
        <v>50</v>
      </c>
      <c r="AL1541" s="97">
        <v>17</v>
      </c>
      <c r="AM1541" s="97">
        <v>55</v>
      </c>
      <c r="AN1541" s="96">
        <v>72400</v>
      </c>
      <c r="AO1541" s="96">
        <f t="shared" si="420"/>
        <v>50017</v>
      </c>
      <c r="AP1541" s="9" t="s">
        <v>1274</v>
      </c>
      <c r="AQ1541">
        <f t="shared" si="419"/>
        <v>5072400</v>
      </c>
    </row>
    <row r="1542" spans="1:43" hidden="1" outlineLevel="1" x14ac:dyDescent="0.2">
      <c r="A1542" t="s">
        <v>822</v>
      </c>
      <c r="B1542" s="9" t="s">
        <v>308</v>
      </c>
      <c r="C1542" s="1">
        <f t="shared" si="425"/>
        <v>239</v>
      </c>
      <c r="D1542" s="7">
        <f t="shared" si="427"/>
        <v>2</v>
      </c>
      <c r="E1542" s="7">
        <f t="shared" si="428"/>
        <v>1</v>
      </c>
      <c r="F1542" s="7">
        <f t="shared" si="429"/>
        <v>6</v>
      </c>
      <c r="G1542" s="1">
        <f t="shared" si="430"/>
        <v>46</v>
      </c>
      <c r="H1542" s="2">
        <f t="shared" si="431"/>
        <v>0.19246861924686193</v>
      </c>
      <c r="I1542" s="8"/>
      <c r="J1542" s="2">
        <f t="shared" si="421"/>
        <v>0.35983263598326359</v>
      </c>
      <c r="K1542" s="2">
        <f t="shared" si="422"/>
        <v>0.55230125523012552</v>
      </c>
      <c r="L1542" s="2">
        <f t="shared" si="423"/>
        <v>4.1841004184100415E-3</v>
      </c>
      <c r="M1542" s="2">
        <f t="shared" si="424"/>
        <v>8.3682008368200902E-2</v>
      </c>
      <c r="N1542" s="1">
        <v>86</v>
      </c>
      <c r="O1542" s="1">
        <v>132</v>
      </c>
      <c r="P1542" s="1">
        <v>1</v>
      </c>
      <c r="V1542" s="1">
        <v>1</v>
      </c>
      <c r="W1542" s="1">
        <v>0</v>
      </c>
      <c r="X1542" s="1">
        <v>4</v>
      </c>
      <c r="Y1542" s="1">
        <v>8</v>
      </c>
      <c r="Z1542" s="1">
        <v>7</v>
      </c>
      <c r="AG1542" t="str">
        <f t="shared" si="426"/>
        <v>Tinmouth</v>
      </c>
      <c r="AH1542" t="s">
        <v>557</v>
      </c>
      <c r="AI1542">
        <v>1</v>
      </c>
      <c r="AK1542" s="99">
        <v>50</v>
      </c>
      <c r="AL1542" s="97">
        <v>21</v>
      </c>
      <c r="AM1542" s="97">
        <v>120</v>
      </c>
      <c r="AN1542" s="96">
        <v>72925</v>
      </c>
      <c r="AO1542" s="96">
        <f t="shared" si="420"/>
        <v>50021</v>
      </c>
      <c r="AP1542" s="9" t="s">
        <v>1274</v>
      </c>
      <c r="AQ1542">
        <f t="shared" si="419"/>
        <v>5072925</v>
      </c>
    </row>
    <row r="1543" spans="1:43" hidden="1" outlineLevel="1" x14ac:dyDescent="0.2">
      <c r="A1543" t="s">
        <v>828</v>
      </c>
      <c r="B1543" s="9" t="s">
        <v>308</v>
      </c>
      <c r="C1543" s="1">
        <f t="shared" si="425"/>
        <v>434</v>
      </c>
      <c r="D1543" s="7">
        <f t="shared" si="427"/>
        <v>2</v>
      </c>
      <c r="E1543" s="7">
        <f t="shared" si="428"/>
        <v>1</v>
      </c>
      <c r="F1543" s="7">
        <f t="shared" si="429"/>
        <v>8</v>
      </c>
      <c r="G1543" s="1">
        <f t="shared" si="430"/>
        <v>196</v>
      </c>
      <c r="H1543" s="2">
        <f t="shared" si="431"/>
        <v>0.45161290322580644</v>
      </c>
      <c r="I1543" s="8"/>
      <c r="J1543" s="2">
        <f t="shared" si="421"/>
        <v>0.24884792626728111</v>
      </c>
      <c r="K1543" s="2">
        <f t="shared" si="422"/>
        <v>0.70046082949308752</v>
      </c>
      <c r="L1543" s="2">
        <f t="shared" si="423"/>
        <v>2.304147465437788E-3</v>
      </c>
      <c r="M1543" s="2">
        <f t="shared" si="424"/>
        <v>4.8387096774193554E-2</v>
      </c>
      <c r="N1543" s="1">
        <v>108</v>
      </c>
      <c r="O1543" s="1">
        <v>304</v>
      </c>
      <c r="P1543" s="1">
        <v>1</v>
      </c>
      <c r="V1543" s="1">
        <v>3</v>
      </c>
      <c r="W1543" s="1">
        <v>3</v>
      </c>
      <c r="X1543" s="1">
        <v>5</v>
      </c>
      <c r="Y1543" s="1">
        <v>7</v>
      </c>
      <c r="Z1543" s="1">
        <v>3</v>
      </c>
      <c r="AG1543" t="str">
        <f t="shared" si="426"/>
        <v>Topsham</v>
      </c>
      <c r="AH1543" t="s">
        <v>1082</v>
      </c>
      <c r="AI1543">
        <v>1</v>
      </c>
      <c r="AK1543" s="99">
        <v>50</v>
      </c>
      <c r="AL1543" s="97">
        <v>17</v>
      </c>
      <c r="AM1543" s="97">
        <v>60</v>
      </c>
      <c r="AN1543" s="96">
        <v>73075</v>
      </c>
      <c r="AO1543" s="96">
        <f t="shared" si="420"/>
        <v>50017</v>
      </c>
      <c r="AP1543" s="9" t="s">
        <v>1274</v>
      </c>
      <c r="AQ1543">
        <f t="shared" si="419"/>
        <v>5073075</v>
      </c>
    </row>
    <row r="1544" spans="1:43" hidden="1" outlineLevel="1" x14ac:dyDescent="0.2">
      <c r="A1544" t="s">
        <v>925</v>
      </c>
      <c r="B1544" s="9" t="s">
        <v>308</v>
      </c>
      <c r="C1544" s="1">
        <f t="shared" si="425"/>
        <v>595</v>
      </c>
      <c r="D1544" s="7">
        <f t="shared" si="427"/>
        <v>1</v>
      </c>
      <c r="E1544" s="7">
        <f t="shared" si="428"/>
        <v>2</v>
      </c>
      <c r="F1544" s="7">
        <f t="shared" si="429"/>
        <v>5</v>
      </c>
      <c r="G1544" s="1">
        <f t="shared" si="430"/>
        <v>64</v>
      </c>
      <c r="H1544" s="2">
        <f t="shared" si="431"/>
        <v>0.10756302521008404</v>
      </c>
      <c r="I1544" s="8"/>
      <c r="J1544" s="2">
        <f t="shared" si="421"/>
        <v>0.51260504201680668</v>
      </c>
      <c r="K1544" s="2">
        <f t="shared" si="422"/>
        <v>0.40504201680672269</v>
      </c>
      <c r="L1544" s="2">
        <f t="shared" si="423"/>
        <v>1.5126050420168067E-2</v>
      </c>
      <c r="M1544" s="2">
        <f t="shared" si="424"/>
        <v>6.722689075630256E-2</v>
      </c>
      <c r="N1544" s="1">
        <v>305</v>
      </c>
      <c r="O1544" s="1">
        <v>241</v>
      </c>
      <c r="P1544" s="1">
        <v>9</v>
      </c>
      <c r="V1544" s="1">
        <v>12</v>
      </c>
      <c r="W1544" s="1">
        <v>0</v>
      </c>
      <c r="X1544" s="1">
        <v>4</v>
      </c>
      <c r="Y1544" s="1">
        <v>6</v>
      </c>
      <c r="Z1544" s="1">
        <v>18</v>
      </c>
      <c r="AG1544" t="str">
        <f t="shared" si="426"/>
        <v>Townshend</v>
      </c>
      <c r="AH1544" t="s">
        <v>2145</v>
      </c>
      <c r="AI1544">
        <v>1</v>
      </c>
      <c r="AK1544" s="99">
        <v>50</v>
      </c>
      <c r="AL1544" s="97">
        <v>25</v>
      </c>
      <c r="AM1544" s="97">
        <v>80</v>
      </c>
      <c r="AN1544" s="96">
        <v>73300</v>
      </c>
      <c r="AO1544" s="96">
        <f t="shared" si="420"/>
        <v>50025</v>
      </c>
      <c r="AP1544" s="9" t="s">
        <v>1274</v>
      </c>
      <c r="AQ1544">
        <f t="shared" si="419"/>
        <v>5073300</v>
      </c>
    </row>
    <row r="1545" spans="1:43" hidden="1" outlineLevel="1" x14ac:dyDescent="0.2">
      <c r="A1545" t="s">
        <v>1547</v>
      </c>
      <c r="B1545" s="9" t="s">
        <v>308</v>
      </c>
      <c r="C1545" s="1">
        <f t="shared" si="425"/>
        <v>521</v>
      </c>
      <c r="D1545" s="7">
        <f t="shared" si="427"/>
        <v>2</v>
      </c>
      <c r="E1545" s="7">
        <f t="shared" si="428"/>
        <v>1</v>
      </c>
      <c r="F1545" s="7">
        <f t="shared" si="429"/>
        <v>4</v>
      </c>
      <c r="G1545" s="1">
        <f t="shared" si="430"/>
        <v>209</v>
      </c>
      <c r="H1545" s="2">
        <f t="shared" si="431"/>
        <v>0.40115163147792704</v>
      </c>
      <c r="I1545" s="8"/>
      <c r="J1545" s="2">
        <f t="shared" si="421"/>
        <v>0.27831094049904032</v>
      </c>
      <c r="K1545" s="2">
        <f t="shared" si="422"/>
        <v>0.67946257197696736</v>
      </c>
      <c r="L1545" s="2">
        <f t="shared" si="423"/>
        <v>1.1516314779270634E-2</v>
      </c>
      <c r="M1545" s="2">
        <f t="shared" si="424"/>
        <v>3.071017274472175E-2</v>
      </c>
      <c r="N1545" s="1">
        <v>145</v>
      </c>
      <c r="O1545" s="1">
        <v>354</v>
      </c>
      <c r="P1545" s="1">
        <v>6</v>
      </c>
      <c r="V1545" s="1">
        <v>4</v>
      </c>
      <c r="W1545" s="1">
        <v>1</v>
      </c>
      <c r="X1545" s="1">
        <v>1</v>
      </c>
      <c r="Y1545" s="1">
        <v>8</v>
      </c>
      <c r="Z1545" s="1">
        <v>2</v>
      </c>
      <c r="AG1545" t="str">
        <f t="shared" si="426"/>
        <v>Troy</v>
      </c>
      <c r="AH1545" t="s">
        <v>430</v>
      </c>
      <c r="AI1545">
        <v>1</v>
      </c>
      <c r="AK1545" s="99">
        <v>50</v>
      </c>
      <c r="AL1545" s="97">
        <v>19</v>
      </c>
      <c r="AM1545" s="97">
        <v>85</v>
      </c>
      <c r="AN1545" s="96">
        <v>73525</v>
      </c>
      <c r="AO1545" s="96">
        <f t="shared" si="420"/>
        <v>50019</v>
      </c>
      <c r="AP1545" s="9" t="s">
        <v>1274</v>
      </c>
      <c r="AQ1545">
        <f t="shared" si="419"/>
        <v>5073525</v>
      </c>
    </row>
    <row r="1546" spans="1:43" hidden="1" outlineLevel="1" x14ac:dyDescent="0.2">
      <c r="A1546" t="s">
        <v>1228</v>
      </c>
      <c r="B1546" s="9" t="s">
        <v>308</v>
      </c>
      <c r="C1546" s="1">
        <f t="shared" si="425"/>
        <v>679</v>
      </c>
      <c r="D1546" s="7">
        <f t="shared" si="427"/>
        <v>2</v>
      </c>
      <c r="E1546" s="7">
        <f t="shared" si="428"/>
        <v>1</v>
      </c>
      <c r="F1546" s="7">
        <f t="shared" si="429"/>
        <v>5</v>
      </c>
      <c r="G1546" s="1">
        <f t="shared" si="430"/>
        <v>148</v>
      </c>
      <c r="H1546" s="2">
        <f t="shared" si="431"/>
        <v>0.21796759941089838</v>
      </c>
      <c r="I1546" s="8"/>
      <c r="J1546" s="2">
        <f t="shared" si="421"/>
        <v>0.35051546391752575</v>
      </c>
      <c r="K1546" s="2">
        <f t="shared" si="422"/>
        <v>0.56848306332842413</v>
      </c>
      <c r="L1546" s="2">
        <f t="shared" si="423"/>
        <v>1.1782032400589101E-2</v>
      </c>
      <c r="M1546" s="2">
        <f t="shared" si="424"/>
        <v>6.9219440353461018E-2</v>
      </c>
      <c r="N1546" s="1">
        <v>238</v>
      </c>
      <c r="O1546" s="1">
        <v>386</v>
      </c>
      <c r="P1546" s="1">
        <v>8</v>
      </c>
      <c r="V1546" s="1">
        <v>4</v>
      </c>
      <c r="W1546" s="1">
        <v>7</v>
      </c>
      <c r="X1546" s="1">
        <v>17</v>
      </c>
      <c r="Y1546" s="1">
        <v>14</v>
      </c>
      <c r="Z1546" s="1">
        <v>5</v>
      </c>
      <c r="AG1546" t="str">
        <f t="shared" si="426"/>
        <v>Tunbridge</v>
      </c>
      <c r="AH1546" t="s">
        <v>1082</v>
      </c>
      <c r="AI1546">
        <v>1</v>
      </c>
      <c r="AK1546" s="99">
        <v>50</v>
      </c>
      <c r="AL1546" s="97">
        <v>17</v>
      </c>
      <c r="AM1546" s="97">
        <v>65</v>
      </c>
      <c r="AN1546" s="96">
        <v>73675</v>
      </c>
      <c r="AO1546" s="96">
        <f t="shared" si="420"/>
        <v>50017</v>
      </c>
      <c r="AP1546" s="9" t="s">
        <v>1274</v>
      </c>
      <c r="AQ1546">
        <f t="shared" si="419"/>
        <v>5073675</v>
      </c>
    </row>
    <row r="1547" spans="1:43" hidden="1" outlineLevel="1" x14ac:dyDescent="0.2">
      <c r="A1547" t="s">
        <v>1020</v>
      </c>
      <c r="B1547" s="9" t="s">
        <v>308</v>
      </c>
      <c r="C1547" s="1">
        <f t="shared" si="425"/>
        <v>1790</v>
      </c>
      <c r="D1547" s="7">
        <f t="shared" si="427"/>
        <v>2</v>
      </c>
      <c r="E1547" s="7">
        <f t="shared" si="428"/>
        <v>1</v>
      </c>
      <c r="F1547" s="7">
        <f t="shared" si="429"/>
        <v>4</v>
      </c>
      <c r="G1547" s="1">
        <f t="shared" si="430"/>
        <v>239</v>
      </c>
      <c r="H1547" s="2">
        <f t="shared" si="431"/>
        <v>0.1335195530726257</v>
      </c>
      <c r="I1547" s="8"/>
      <c r="J1547" s="2">
        <f t="shared" si="421"/>
        <v>0.41899441340782123</v>
      </c>
      <c r="K1547" s="2">
        <f t="shared" si="422"/>
        <v>0.55251396648044693</v>
      </c>
      <c r="L1547" s="2">
        <f t="shared" si="423"/>
        <v>5.5865921787709499E-3</v>
      </c>
      <c r="M1547" s="2">
        <f t="shared" si="424"/>
        <v>2.2905027932960946E-2</v>
      </c>
      <c r="N1547" s="1">
        <v>750</v>
      </c>
      <c r="O1547" s="1">
        <v>989</v>
      </c>
      <c r="P1547" s="1">
        <v>10</v>
      </c>
      <c r="V1547" s="1">
        <v>5</v>
      </c>
      <c r="W1547" s="1">
        <v>8</v>
      </c>
      <c r="X1547" s="1">
        <v>15</v>
      </c>
      <c r="Y1547" s="1">
        <v>9</v>
      </c>
      <c r="Z1547" s="1">
        <v>4</v>
      </c>
      <c r="AG1547" t="str">
        <f t="shared" si="426"/>
        <v>Underhill</v>
      </c>
      <c r="AH1547" t="s">
        <v>1980</v>
      </c>
      <c r="AI1547">
        <v>1</v>
      </c>
      <c r="AK1547" s="99">
        <v>50</v>
      </c>
      <c r="AL1547" s="97">
        <v>7</v>
      </c>
      <c r="AM1547" s="97">
        <v>75</v>
      </c>
      <c r="AN1547" s="96">
        <v>73975</v>
      </c>
      <c r="AO1547" s="96">
        <f t="shared" si="420"/>
        <v>50007</v>
      </c>
      <c r="AP1547" s="9" t="s">
        <v>1274</v>
      </c>
      <c r="AQ1547">
        <f t="shared" si="419"/>
        <v>5073975</v>
      </c>
    </row>
    <row r="1548" spans="1:43" hidden="1" outlineLevel="1" x14ac:dyDescent="0.2">
      <c r="A1548" t="s">
        <v>1021</v>
      </c>
      <c r="B1548" s="9" t="s">
        <v>308</v>
      </c>
      <c r="C1548" s="1">
        <f t="shared" si="425"/>
        <v>1134</v>
      </c>
      <c r="D1548" s="7">
        <f t="shared" si="427"/>
        <v>2</v>
      </c>
      <c r="E1548" s="7">
        <f t="shared" si="428"/>
        <v>1</v>
      </c>
      <c r="F1548" s="7">
        <f t="shared" si="429"/>
        <v>5</v>
      </c>
      <c r="G1548" s="1">
        <f t="shared" si="430"/>
        <v>147</v>
      </c>
      <c r="H1548" s="2">
        <f t="shared" si="431"/>
        <v>0.12962962962962962</v>
      </c>
      <c r="I1548" s="8"/>
      <c r="J1548" s="2">
        <f t="shared" si="421"/>
        <v>0.42063492063492064</v>
      </c>
      <c r="K1548" s="2">
        <f t="shared" si="422"/>
        <v>0.55026455026455023</v>
      </c>
      <c r="L1548" s="2">
        <f t="shared" si="423"/>
        <v>5.2910052910052907E-3</v>
      </c>
      <c r="M1548" s="2">
        <f t="shared" si="424"/>
        <v>2.380952380952378E-2</v>
      </c>
      <c r="N1548" s="1">
        <v>477</v>
      </c>
      <c r="O1548" s="1">
        <v>624</v>
      </c>
      <c r="P1548" s="1">
        <v>6</v>
      </c>
      <c r="V1548" s="1">
        <v>5</v>
      </c>
      <c r="W1548" s="1">
        <v>3</v>
      </c>
      <c r="X1548" s="1">
        <v>3</v>
      </c>
      <c r="Y1548" s="1">
        <v>9</v>
      </c>
      <c r="Z1548" s="1">
        <v>7</v>
      </c>
      <c r="AG1548" t="str">
        <f t="shared" si="426"/>
        <v>Vergennes</v>
      </c>
      <c r="AH1548" t="s">
        <v>309</v>
      </c>
      <c r="AI1548">
        <v>1</v>
      </c>
      <c r="AK1548" s="99">
        <v>50</v>
      </c>
      <c r="AL1548" s="97">
        <v>1</v>
      </c>
      <c r="AM1548" s="97">
        <v>100</v>
      </c>
      <c r="AN1548" s="96">
        <v>74650</v>
      </c>
      <c r="AO1548" s="96">
        <f t="shared" si="420"/>
        <v>50001</v>
      </c>
      <c r="AP1548" s="9" t="s">
        <v>931</v>
      </c>
      <c r="AQ1548">
        <f t="shared" si="419"/>
        <v>5074650</v>
      </c>
    </row>
    <row r="1549" spans="1:43" hidden="1" outlineLevel="1" x14ac:dyDescent="0.2">
      <c r="A1549" t="s">
        <v>827</v>
      </c>
      <c r="B1549" s="9" t="s">
        <v>308</v>
      </c>
      <c r="C1549" s="1">
        <f t="shared" si="425"/>
        <v>880</v>
      </c>
      <c r="D1549" s="7">
        <f t="shared" si="427"/>
        <v>2</v>
      </c>
      <c r="E1549" s="7">
        <f t="shared" si="428"/>
        <v>1</v>
      </c>
      <c r="F1549" s="7">
        <f t="shared" si="429"/>
        <v>3</v>
      </c>
      <c r="G1549" s="1">
        <f t="shared" si="430"/>
        <v>263</v>
      </c>
      <c r="H1549" s="2">
        <f t="shared" si="431"/>
        <v>0.29886363636363639</v>
      </c>
      <c r="I1549" s="8"/>
      <c r="J1549" s="2">
        <f t="shared" si="421"/>
        <v>0.31931818181818183</v>
      </c>
      <c r="K1549" s="2">
        <f t="shared" si="422"/>
        <v>0.61818181818181817</v>
      </c>
      <c r="L1549" s="2">
        <f t="shared" si="423"/>
        <v>1.3636363636363636E-2</v>
      </c>
      <c r="M1549" s="2">
        <f t="shared" si="424"/>
        <v>4.8863636363636366E-2</v>
      </c>
      <c r="N1549" s="1">
        <v>281</v>
      </c>
      <c r="O1549" s="1">
        <v>544</v>
      </c>
      <c r="P1549" s="1">
        <v>12</v>
      </c>
      <c r="V1549" s="1">
        <v>9</v>
      </c>
      <c r="W1549" s="1">
        <v>7</v>
      </c>
      <c r="X1549" s="1">
        <v>6</v>
      </c>
      <c r="Y1549" s="1">
        <v>12</v>
      </c>
      <c r="Z1549" s="1">
        <v>9</v>
      </c>
      <c r="AG1549" t="str">
        <f t="shared" si="426"/>
        <v>Vernon</v>
      </c>
      <c r="AH1549" t="s">
        <v>2145</v>
      </c>
      <c r="AI1549">
        <v>1</v>
      </c>
      <c r="AK1549" s="99">
        <v>50</v>
      </c>
      <c r="AL1549" s="97">
        <v>25</v>
      </c>
      <c r="AM1549" s="97">
        <v>85</v>
      </c>
      <c r="AN1549" s="96">
        <v>74800</v>
      </c>
      <c r="AO1549" s="96">
        <f t="shared" si="420"/>
        <v>50025</v>
      </c>
      <c r="AP1549" s="9" t="s">
        <v>1274</v>
      </c>
      <c r="AQ1549">
        <f t="shared" si="419"/>
        <v>5074800</v>
      </c>
    </row>
    <row r="1550" spans="1:43" hidden="1" outlineLevel="1" x14ac:dyDescent="0.2">
      <c r="A1550" t="s">
        <v>1592</v>
      </c>
      <c r="B1550" s="9" t="s">
        <v>308</v>
      </c>
      <c r="C1550" s="1">
        <f t="shared" si="425"/>
        <v>333</v>
      </c>
      <c r="D1550" s="7">
        <f t="shared" si="427"/>
        <v>2</v>
      </c>
      <c r="E1550" s="7">
        <f t="shared" si="428"/>
        <v>1</v>
      </c>
      <c r="F1550" s="7">
        <f t="shared" si="429"/>
        <v>5</v>
      </c>
      <c r="G1550" s="1">
        <f t="shared" si="430"/>
        <v>38</v>
      </c>
      <c r="H1550" s="2">
        <f t="shared" si="431"/>
        <v>0.11411411411411411</v>
      </c>
      <c r="I1550" s="8"/>
      <c r="J1550" s="2">
        <f t="shared" si="421"/>
        <v>0.40840840840840842</v>
      </c>
      <c r="K1550" s="2">
        <f t="shared" si="422"/>
        <v>0.52252252252252251</v>
      </c>
      <c r="L1550" s="2">
        <f t="shared" si="423"/>
        <v>6.006006006006006E-3</v>
      </c>
      <c r="M1550" s="2">
        <f t="shared" si="424"/>
        <v>6.3063063063063057E-2</v>
      </c>
      <c r="N1550" s="1">
        <v>136</v>
      </c>
      <c r="O1550" s="1">
        <v>174</v>
      </c>
      <c r="P1550" s="1">
        <v>2</v>
      </c>
      <c r="V1550" s="1">
        <v>3</v>
      </c>
      <c r="W1550" s="1">
        <v>2</v>
      </c>
      <c r="X1550" s="1">
        <v>14</v>
      </c>
      <c r="Y1550" s="1">
        <v>1</v>
      </c>
      <c r="Z1550" s="1">
        <v>1</v>
      </c>
      <c r="AG1550" t="str">
        <f t="shared" si="426"/>
        <v>Vershire</v>
      </c>
      <c r="AH1550" t="s">
        <v>1082</v>
      </c>
      <c r="AI1550">
        <v>1</v>
      </c>
      <c r="AK1550" s="99">
        <v>50</v>
      </c>
      <c r="AL1550" s="97">
        <v>17</v>
      </c>
      <c r="AM1550" s="97">
        <v>70</v>
      </c>
      <c r="AN1550" s="96">
        <v>74950</v>
      </c>
      <c r="AO1550" s="96">
        <f t="shared" si="420"/>
        <v>50017</v>
      </c>
      <c r="AP1550" s="9" t="s">
        <v>1274</v>
      </c>
      <c r="AQ1550">
        <f t="shared" ref="AQ1550:AQ1588" si="432">AK1550*100000+AN1550</f>
        <v>5074950</v>
      </c>
    </row>
    <row r="1551" spans="1:43" hidden="1" outlineLevel="1" x14ac:dyDescent="0.2">
      <c r="A1551" t="s">
        <v>122</v>
      </c>
      <c r="B1551" s="9" t="s">
        <v>308</v>
      </c>
      <c r="C1551" s="1">
        <f t="shared" si="425"/>
        <v>49</v>
      </c>
      <c r="D1551" s="7">
        <f t="shared" si="427"/>
        <v>2</v>
      </c>
      <c r="E1551" s="7">
        <f t="shared" si="428"/>
        <v>1</v>
      </c>
      <c r="F1551" s="7">
        <f t="shared" si="429"/>
        <v>3</v>
      </c>
      <c r="G1551" s="1">
        <f t="shared" si="430"/>
        <v>37</v>
      </c>
      <c r="H1551" s="2">
        <f t="shared" si="431"/>
        <v>0.75510204081632648</v>
      </c>
      <c r="I1551" s="8"/>
      <c r="J1551" s="2">
        <f t="shared" si="421"/>
        <v>0.10204081632653061</v>
      </c>
      <c r="K1551" s="2">
        <f t="shared" si="422"/>
        <v>0.8571428571428571</v>
      </c>
      <c r="L1551" s="2">
        <f t="shared" si="423"/>
        <v>2.0408163265306121E-2</v>
      </c>
      <c r="M1551" s="2">
        <f t="shared" si="424"/>
        <v>2.0408163265306169E-2</v>
      </c>
      <c r="N1551" s="1">
        <v>5</v>
      </c>
      <c r="O1551" s="1">
        <v>42</v>
      </c>
      <c r="P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1</v>
      </c>
      <c r="AG1551" t="str">
        <f t="shared" si="426"/>
        <v>Victory</v>
      </c>
      <c r="AH1551" t="s">
        <v>728</v>
      </c>
      <c r="AI1551">
        <v>1</v>
      </c>
      <c r="AK1551" s="99">
        <v>50</v>
      </c>
      <c r="AL1551" s="97">
        <v>9</v>
      </c>
      <c r="AM1551" s="97">
        <v>85</v>
      </c>
      <c r="AN1551" s="96">
        <v>75175</v>
      </c>
      <c r="AO1551" s="96">
        <f t="shared" ref="AO1551:AO1614" si="433">1000*AK1551+AL1551</f>
        <v>50009</v>
      </c>
      <c r="AP1551" s="9" t="s">
        <v>1274</v>
      </c>
      <c r="AQ1551">
        <f t="shared" si="432"/>
        <v>5075175</v>
      </c>
    </row>
    <row r="1552" spans="1:43" hidden="1" outlineLevel="1" x14ac:dyDescent="0.2">
      <c r="A1552" t="s">
        <v>1012</v>
      </c>
      <c r="B1552" s="9" t="s">
        <v>308</v>
      </c>
      <c r="C1552" s="1">
        <f t="shared" si="425"/>
        <v>1018</v>
      </c>
      <c r="D1552" s="7">
        <f t="shared" si="427"/>
        <v>2</v>
      </c>
      <c r="E1552" s="7">
        <f t="shared" si="428"/>
        <v>1</v>
      </c>
      <c r="F1552" s="7">
        <f t="shared" si="429"/>
        <v>5</v>
      </c>
      <c r="G1552" s="1">
        <f t="shared" si="430"/>
        <v>80</v>
      </c>
      <c r="H1552" s="2">
        <f t="shared" si="431"/>
        <v>7.8585461689587424E-2</v>
      </c>
      <c r="I1552" s="8"/>
      <c r="J1552" s="2">
        <f t="shared" si="421"/>
        <v>0.44106090373280943</v>
      </c>
      <c r="K1552" s="2">
        <f t="shared" si="422"/>
        <v>0.51964636542239684</v>
      </c>
      <c r="L1552" s="2">
        <f t="shared" si="423"/>
        <v>8.840864440078585E-3</v>
      </c>
      <c r="M1552" s="2">
        <f t="shared" si="424"/>
        <v>3.0451866404715092E-2</v>
      </c>
      <c r="N1552" s="1">
        <v>449</v>
      </c>
      <c r="O1552" s="1">
        <v>529</v>
      </c>
      <c r="P1552" s="1">
        <v>9</v>
      </c>
      <c r="V1552" s="1">
        <v>6</v>
      </c>
      <c r="W1552" s="1">
        <v>2</v>
      </c>
      <c r="X1552" s="1">
        <v>3</v>
      </c>
      <c r="Y1552" s="1">
        <v>10</v>
      </c>
      <c r="Z1552" s="1">
        <v>10</v>
      </c>
      <c r="AG1552" t="str">
        <f t="shared" si="426"/>
        <v>Waitsfield</v>
      </c>
      <c r="AH1552" t="s">
        <v>257</v>
      </c>
      <c r="AI1552">
        <v>1</v>
      </c>
      <c r="AK1552" s="99">
        <v>50</v>
      </c>
      <c r="AL1552" s="97">
        <v>23</v>
      </c>
      <c r="AM1552" s="97">
        <v>80</v>
      </c>
      <c r="AN1552" s="96">
        <v>75325</v>
      </c>
      <c r="AO1552" s="96">
        <f t="shared" si="433"/>
        <v>50023</v>
      </c>
      <c r="AP1552" s="9" t="s">
        <v>1274</v>
      </c>
      <c r="AQ1552">
        <f t="shared" si="432"/>
        <v>5075325</v>
      </c>
    </row>
    <row r="1553" spans="1:43" hidden="1" outlineLevel="1" x14ac:dyDescent="0.2">
      <c r="A1553" t="s">
        <v>1847</v>
      </c>
      <c r="B1553" s="9" t="s">
        <v>308</v>
      </c>
      <c r="C1553" s="1">
        <f t="shared" si="425"/>
        <v>447</v>
      </c>
      <c r="D1553" s="7">
        <f t="shared" si="427"/>
        <v>2</v>
      </c>
      <c r="E1553" s="7">
        <f t="shared" si="428"/>
        <v>1</v>
      </c>
      <c r="F1553" s="7">
        <f t="shared" si="429"/>
        <v>7</v>
      </c>
      <c r="G1553" s="1">
        <f t="shared" si="430"/>
        <v>102</v>
      </c>
      <c r="H1553" s="2">
        <f t="shared" si="431"/>
        <v>0.22818791946308725</v>
      </c>
      <c r="I1553" s="8"/>
      <c r="J1553" s="2">
        <f t="shared" si="421"/>
        <v>0.3534675615212528</v>
      </c>
      <c r="K1553" s="2">
        <f t="shared" si="422"/>
        <v>0.58165548098434006</v>
      </c>
      <c r="L1553" s="2">
        <f t="shared" si="423"/>
        <v>6.7114093959731542E-3</v>
      </c>
      <c r="M1553" s="2">
        <f t="shared" si="424"/>
        <v>5.8165548098433988E-2</v>
      </c>
      <c r="N1553" s="1">
        <v>158</v>
      </c>
      <c r="O1553" s="1">
        <v>260</v>
      </c>
      <c r="P1553" s="1">
        <v>3</v>
      </c>
      <c r="V1553" s="1">
        <v>2</v>
      </c>
      <c r="W1553" s="1">
        <v>7</v>
      </c>
      <c r="X1553" s="1">
        <v>4</v>
      </c>
      <c r="Y1553" s="1">
        <v>7</v>
      </c>
      <c r="Z1553" s="1">
        <v>6</v>
      </c>
      <c r="AG1553" t="str">
        <f t="shared" si="426"/>
        <v>Walden</v>
      </c>
      <c r="AH1553" t="s">
        <v>381</v>
      </c>
      <c r="AI1553">
        <v>1</v>
      </c>
      <c r="AK1553" s="99">
        <v>50</v>
      </c>
      <c r="AL1553" s="97">
        <v>5</v>
      </c>
      <c r="AM1553" s="97">
        <v>75</v>
      </c>
      <c r="AN1553" s="96">
        <v>75700</v>
      </c>
      <c r="AO1553" s="96">
        <f t="shared" si="433"/>
        <v>50005</v>
      </c>
      <c r="AP1553" s="9" t="s">
        <v>1274</v>
      </c>
      <c r="AQ1553">
        <f t="shared" si="432"/>
        <v>5075700</v>
      </c>
    </row>
    <row r="1554" spans="1:43" hidden="1" outlineLevel="1" x14ac:dyDescent="0.2">
      <c r="A1554" t="s">
        <v>1398</v>
      </c>
      <c r="B1554" s="9" t="s">
        <v>308</v>
      </c>
      <c r="C1554" s="1">
        <f t="shared" si="425"/>
        <v>890</v>
      </c>
      <c r="D1554" s="7">
        <f t="shared" si="427"/>
        <v>2</v>
      </c>
      <c r="E1554" s="7">
        <f t="shared" si="428"/>
        <v>1</v>
      </c>
      <c r="F1554" s="7">
        <f t="shared" si="429"/>
        <v>5</v>
      </c>
      <c r="G1554" s="1">
        <f t="shared" si="430"/>
        <v>281</v>
      </c>
      <c r="H1554" s="2">
        <f t="shared" si="431"/>
        <v>0.31573033707865167</v>
      </c>
      <c r="I1554" s="8"/>
      <c r="J1554" s="2">
        <f t="shared" si="421"/>
        <v>0.30786516853932583</v>
      </c>
      <c r="K1554" s="2">
        <f t="shared" si="422"/>
        <v>0.6235955056179775</v>
      </c>
      <c r="L1554" s="2">
        <f t="shared" si="423"/>
        <v>1.1235955056179775E-2</v>
      </c>
      <c r="M1554" s="2">
        <f t="shared" si="424"/>
        <v>5.7303370786516844E-2</v>
      </c>
      <c r="N1554" s="1">
        <v>274</v>
      </c>
      <c r="O1554" s="1">
        <v>555</v>
      </c>
      <c r="P1554" s="1">
        <v>10</v>
      </c>
      <c r="V1554" s="1">
        <v>8</v>
      </c>
      <c r="W1554" s="1">
        <v>7</v>
      </c>
      <c r="X1554" s="1">
        <v>8</v>
      </c>
      <c r="Y1554" s="1">
        <v>11</v>
      </c>
      <c r="Z1554" s="1">
        <v>17</v>
      </c>
      <c r="AG1554" t="str">
        <f t="shared" si="426"/>
        <v>Wallingford</v>
      </c>
      <c r="AH1554" t="s">
        <v>557</v>
      </c>
      <c r="AI1554">
        <v>1</v>
      </c>
      <c r="AK1554" s="99">
        <v>50</v>
      </c>
      <c r="AL1554" s="97">
        <v>21</v>
      </c>
      <c r="AM1554" s="97">
        <v>125</v>
      </c>
      <c r="AN1554" s="96">
        <v>75925</v>
      </c>
      <c r="AO1554" s="96">
        <f t="shared" si="433"/>
        <v>50021</v>
      </c>
      <c r="AP1554" s="9" t="s">
        <v>1274</v>
      </c>
      <c r="AQ1554">
        <f t="shared" si="432"/>
        <v>5075925</v>
      </c>
    </row>
    <row r="1555" spans="1:43" hidden="1" outlineLevel="1" x14ac:dyDescent="0.2">
      <c r="A1555" t="s">
        <v>1290</v>
      </c>
      <c r="B1555" s="9" t="s">
        <v>308</v>
      </c>
      <c r="C1555" s="1">
        <f t="shared" si="425"/>
        <v>262</v>
      </c>
      <c r="D1555" s="7">
        <f t="shared" si="427"/>
        <v>2</v>
      </c>
      <c r="E1555" s="7">
        <f t="shared" si="428"/>
        <v>1</v>
      </c>
      <c r="F1555" s="7">
        <f t="shared" si="429"/>
        <v>0</v>
      </c>
      <c r="G1555" s="1">
        <f t="shared" si="430"/>
        <v>67</v>
      </c>
      <c r="H1555" s="2">
        <f t="shared" si="431"/>
        <v>0.25572519083969464</v>
      </c>
      <c r="I1555" s="8"/>
      <c r="J1555" s="2">
        <f t="shared" si="421"/>
        <v>0.35496183206106868</v>
      </c>
      <c r="K1555" s="2">
        <f t="shared" si="422"/>
        <v>0.61068702290076338</v>
      </c>
      <c r="L1555" s="2">
        <f t="shared" si="423"/>
        <v>0</v>
      </c>
      <c r="M1555" s="2">
        <f t="shared" si="424"/>
        <v>3.4351145038167941E-2</v>
      </c>
      <c r="N1555" s="1">
        <v>93</v>
      </c>
      <c r="O1555" s="1">
        <v>160</v>
      </c>
      <c r="P1555" s="1">
        <v>0</v>
      </c>
      <c r="V1555" s="1">
        <v>2</v>
      </c>
      <c r="W1555" s="1">
        <v>0</v>
      </c>
      <c r="X1555" s="1">
        <v>3</v>
      </c>
      <c r="Y1555" s="1">
        <v>2</v>
      </c>
      <c r="Z1555" s="1">
        <v>2</v>
      </c>
      <c r="AG1555" t="str">
        <f t="shared" si="426"/>
        <v>Waltham</v>
      </c>
      <c r="AH1555" t="s">
        <v>309</v>
      </c>
      <c r="AI1555">
        <v>1</v>
      </c>
      <c r="AK1555" s="99">
        <v>50</v>
      </c>
      <c r="AL1555" s="97">
        <v>1</v>
      </c>
      <c r="AM1555" s="97">
        <v>105</v>
      </c>
      <c r="AN1555" s="96">
        <v>76075</v>
      </c>
      <c r="AO1555" s="96">
        <f t="shared" si="433"/>
        <v>50001</v>
      </c>
      <c r="AP1555" s="9" t="s">
        <v>1274</v>
      </c>
      <c r="AQ1555">
        <f t="shared" si="432"/>
        <v>5076075</v>
      </c>
    </row>
    <row r="1556" spans="1:43" hidden="1" outlineLevel="1" x14ac:dyDescent="0.2">
      <c r="A1556" t="s">
        <v>1846</v>
      </c>
      <c r="B1556" s="9" t="s">
        <v>308</v>
      </c>
      <c r="C1556" s="1">
        <f t="shared" si="425"/>
        <v>322</v>
      </c>
      <c r="D1556" s="7">
        <f t="shared" si="427"/>
        <v>2</v>
      </c>
      <c r="E1556" s="7">
        <f t="shared" si="428"/>
        <v>1</v>
      </c>
      <c r="F1556" s="7">
        <f t="shared" si="429"/>
        <v>3</v>
      </c>
      <c r="G1556" s="1">
        <f t="shared" si="430"/>
        <v>18</v>
      </c>
      <c r="H1556" s="2">
        <f t="shared" si="431"/>
        <v>5.5900621118012424E-2</v>
      </c>
      <c r="I1556" s="8"/>
      <c r="J1556" s="2">
        <f t="shared" si="421"/>
        <v>0.44720496894409939</v>
      </c>
      <c r="K1556" s="2">
        <f t="shared" si="422"/>
        <v>0.50310559006211175</v>
      </c>
      <c r="L1556" s="2">
        <f t="shared" si="423"/>
        <v>1.8633540372670808E-2</v>
      </c>
      <c r="M1556" s="2">
        <f t="shared" si="424"/>
        <v>3.1055900621118106E-2</v>
      </c>
      <c r="N1556" s="1">
        <v>144</v>
      </c>
      <c r="O1556" s="1">
        <v>162</v>
      </c>
      <c r="P1556" s="1">
        <v>6</v>
      </c>
      <c r="V1556" s="1">
        <v>2</v>
      </c>
      <c r="W1556" s="1">
        <v>1</v>
      </c>
      <c r="X1556" s="1">
        <v>1</v>
      </c>
      <c r="Y1556" s="1">
        <v>5</v>
      </c>
      <c r="Z1556" s="1">
        <v>1</v>
      </c>
      <c r="AG1556" t="str">
        <f t="shared" si="426"/>
        <v>Wardsboro</v>
      </c>
      <c r="AH1556" t="s">
        <v>2145</v>
      </c>
      <c r="AI1556">
        <v>1</v>
      </c>
      <c r="AK1556" s="99">
        <v>50</v>
      </c>
      <c r="AL1556" s="97">
        <v>25</v>
      </c>
      <c r="AM1556" s="97">
        <v>90</v>
      </c>
      <c r="AN1556" s="96">
        <v>76225</v>
      </c>
      <c r="AO1556" s="96">
        <f t="shared" si="433"/>
        <v>50025</v>
      </c>
      <c r="AP1556" s="9" t="s">
        <v>1274</v>
      </c>
      <c r="AQ1556">
        <f t="shared" si="432"/>
        <v>5076225</v>
      </c>
    </row>
    <row r="1557" spans="1:43" hidden="1" outlineLevel="1" x14ac:dyDescent="0.2">
      <c r="A1557" t="s">
        <v>422</v>
      </c>
      <c r="B1557" s="9" t="s">
        <v>308</v>
      </c>
      <c r="C1557" s="1">
        <f t="shared" si="425"/>
        <v>1027</v>
      </c>
      <c r="D1557" s="7">
        <f t="shared" si="427"/>
        <v>1</v>
      </c>
      <c r="E1557" s="7">
        <f t="shared" si="428"/>
        <v>2</v>
      </c>
      <c r="F1557" s="7">
        <f t="shared" si="429"/>
        <v>5</v>
      </c>
      <c r="G1557" s="1">
        <f t="shared" si="430"/>
        <v>24</v>
      </c>
      <c r="H1557" s="2">
        <f t="shared" si="431"/>
        <v>2.3369036027263874E-2</v>
      </c>
      <c r="I1557" s="8"/>
      <c r="J1557" s="2">
        <f t="shared" si="421"/>
        <v>0.49464459591041871</v>
      </c>
      <c r="K1557" s="2">
        <f t="shared" si="422"/>
        <v>0.47127555988315484</v>
      </c>
      <c r="L1557" s="2">
        <f t="shared" si="423"/>
        <v>5.8422590068159686E-3</v>
      </c>
      <c r="M1557" s="2">
        <f t="shared" si="424"/>
        <v>2.8237585199610546E-2</v>
      </c>
      <c r="N1557" s="1">
        <v>508</v>
      </c>
      <c r="O1557" s="1">
        <v>484</v>
      </c>
      <c r="P1557" s="1">
        <v>6</v>
      </c>
      <c r="V1557" s="1">
        <v>4</v>
      </c>
      <c r="W1557" s="1">
        <v>1</v>
      </c>
      <c r="X1557" s="1">
        <v>8</v>
      </c>
      <c r="Y1557" s="1">
        <v>10</v>
      </c>
      <c r="Z1557" s="1">
        <v>6</v>
      </c>
      <c r="AG1557" t="str">
        <f t="shared" si="426"/>
        <v>Warren</v>
      </c>
      <c r="AH1557" t="s">
        <v>257</v>
      </c>
      <c r="AI1557">
        <v>1</v>
      </c>
      <c r="AK1557" s="99">
        <v>50</v>
      </c>
      <c r="AL1557" s="97">
        <v>23</v>
      </c>
      <c r="AM1557" s="97">
        <v>85</v>
      </c>
      <c r="AN1557" s="96">
        <v>76525</v>
      </c>
      <c r="AO1557" s="96">
        <f t="shared" si="433"/>
        <v>50023</v>
      </c>
      <c r="AP1557" s="9" t="s">
        <v>1274</v>
      </c>
      <c r="AQ1557">
        <f t="shared" si="432"/>
        <v>5076525</v>
      </c>
    </row>
    <row r="1558" spans="1:43" hidden="1" outlineLevel="1" x14ac:dyDescent="0.2">
      <c r="A1558" t="s">
        <v>257</v>
      </c>
      <c r="B1558" s="9" t="s">
        <v>308</v>
      </c>
      <c r="C1558" s="1">
        <f t="shared" si="425"/>
        <v>457</v>
      </c>
      <c r="D1558" s="7">
        <f t="shared" si="427"/>
        <v>2</v>
      </c>
      <c r="E1558" s="7">
        <f t="shared" si="428"/>
        <v>1</v>
      </c>
      <c r="F1558" s="7">
        <f t="shared" si="429"/>
        <v>5</v>
      </c>
      <c r="G1558" s="1">
        <f t="shared" si="430"/>
        <v>185</v>
      </c>
      <c r="H1558" s="2">
        <f t="shared" si="431"/>
        <v>0.40481400437636761</v>
      </c>
      <c r="I1558" s="8"/>
      <c r="J1558" s="2">
        <f t="shared" si="421"/>
        <v>0.26914660831509846</v>
      </c>
      <c r="K1558" s="2">
        <f t="shared" si="422"/>
        <v>0.67396061269146612</v>
      </c>
      <c r="L1558" s="2">
        <f t="shared" si="423"/>
        <v>8.7527352297592995E-3</v>
      </c>
      <c r="M1558" s="2">
        <f t="shared" si="424"/>
        <v>4.8140043763676178E-2</v>
      </c>
      <c r="N1558" s="1">
        <v>123</v>
      </c>
      <c r="O1558" s="1">
        <v>308</v>
      </c>
      <c r="P1558" s="1">
        <v>4</v>
      </c>
      <c r="V1558" s="1">
        <v>6</v>
      </c>
      <c r="W1558" s="1">
        <v>3</v>
      </c>
      <c r="X1558" s="1">
        <v>4</v>
      </c>
      <c r="Y1558" s="1">
        <v>7</v>
      </c>
      <c r="Z1558" s="1">
        <v>2</v>
      </c>
      <c r="AG1558" t="str">
        <f t="shared" si="426"/>
        <v>Washington</v>
      </c>
      <c r="AH1558" t="s">
        <v>1082</v>
      </c>
      <c r="AI1558">
        <v>1</v>
      </c>
      <c r="AK1558" s="99">
        <v>50</v>
      </c>
      <c r="AL1558" s="97">
        <v>17</v>
      </c>
      <c r="AM1558" s="97">
        <v>75</v>
      </c>
      <c r="AN1558" s="96">
        <v>76750</v>
      </c>
      <c r="AO1558" s="96">
        <f t="shared" si="433"/>
        <v>50017</v>
      </c>
      <c r="AP1558" s="9" t="s">
        <v>1274</v>
      </c>
      <c r="AQ1558">
        <f t="shared" si="432"/>
        <v>5076750</v>
      </c>
    </row>
    <row r="1559" spans="1:43" hidden="1" outlineLevel="1" x14ac:dyDescent="0.2">
      <c r="A1559" t="s">
        <v>424</v>
      </c>
      <c r="B1559" s="9" t="s">
        <v>308</v>
      </c>
      <c r="C1559" s="1">
        <f t="shared" si="425"/>
        <v>2702</v>
      </c>
      <c r="D1559" s="7">
        <f t="shared" si="427"/>
        <v>2</v>
      </c>
      <c r="E1559" s="7">
        <f t="shared" si="428"/>
        <v>1</v>
      </c>
      <c r="F1559" s="7">
        <f t="shared" si="429"/>
        <v>7</v>
      </c>
      <c r="G1559" s="1">
        <f t="shared" si="430"/>
        <v>363</v>
      </c>
      <c r="H1559" s="2">
        <f t="shared" si="431"/>
        <v>0.13434492968171724</v>
      </c>
      <c r="I1559" s="8"/>
      <c r="J1559" s="2">
        <f t="shared" si="421"/>
        <v>0.41931902294596596</v>
      </c>
      <c r="K1559" s="2">
        <f t="shared" si="422"/>
        <v>0.5536639526276832</v>
      </c>
      <c r="L1559" s="2">
        <f t="shared" si="423"/>
        <v>2.5906735751295338E-3</v>
      </c>
      <c r="M1559" s="2">
        <f t="shared" si="424"/>
        <v>2.4426350851221256E-2</v>
      </c>
      <c r="N1559" s="1">
        <v>1133</v>
      </c>
      <c r="O1559" s="1">
        <v>1496</v>
      </c>
      <c r="P1559" s="1">
        <v>7</v>
      </c>
      <c r="V1559" s="1">
        <v>15</v>
      </c>
      <c r="W1559" s="1">
        <v>6</v>
      </c>
      <c r="X1559" s="1">
        <v>15</v>
      </c>
      <c r="Y1559" s="1">
        <v>21</v>
      </c>
      <c r="Z1559" s="1">
        <v>9</v>
      </c>
      <c r="AG1559" t="str">
        <f t="shared" si="426"/>
        <v>Waterbury</v>
      </c>
      <c r="AH1559" t="s">
        <v>257</v>
      </c>
      <c r="AI1559">
        <v>1</v>
      </c>
      <c r="AK1559" s="99">
        <v>50</v>
      </c>
      <c r="AL1559" s="97">
        <v>23</v>
      </c>
      <c r="AM1559" s="97">
        <v>90</v>
      </c>
      <c r="AN1559" s="96">
        <v>76975</v>
      </c>
      <c r="AO1559" s="96">
        <f t="shared" si="433"/>
        <v>50023</v>
      </c>
      <c r="AP1559" s="9" t="s">
        <v>1274</v>
      </c>
      <c r="AQ1559">
        <f t="shared" si="432"/>
        <v>5076975</v>
      </c>
    </row>
    <row r="1560" spans="1:43" hidden="1" outlineLevel="1" x14ac:dyDescent="0.2">
      <c r="A1560" t="s">
        <v>370</v>
      </c>
      <c r="B1560" s="9" t="s">
        <v>308</v>
      </c>
      <c r="C1560" s="1">
        <f t="shared" si="425"/>
        <v>589</v>
      </c>
      <c r="D1560" s="7">
        <f t="shared" si="427"/>
        <v>2</v>
      </c>
      <c r="E1560" s="7">
        <f t="shared" si="428"/>
        <v>1</v>
      </c>
      <c r="F1560" s="7">
        <f t="shared" si="429"/>
        <v>5</v>
      </c>
      <c r="G1560" s="1">
        <f t="shared" si="430"/>
        <v>274</v>
      </c>
      <c r="H1560" s="2">
        <f t="shared" si="431"/>
        <v>0.46519524617996605</v>
      </c>
      <c r="I1560" s="8"/>
      <c r="J1560" s="2">
        <f t="shared" si="421"/>
        <v>0.25466893039049238</v>
      </c>
      <c r="K1560" s="2">
        <f t="shared" si="422"/>
        <v>0.71986417657045842</v>
      </c>
      <c r="L1560" s="2">
        <f t="shared" si="423"/>
        <v>3.3955857385398981E-3</v>
      </c>
      <c r="M1560" s="2">
        <f t="shared" si="424"/>
        <v>2.2071307300509355E-2</v>
      </c>
      <c r="N1560" s="1">
        <v>150</v>
      </c>
      <c r="O1560" s="1">
        <v>424</v>
      </c>
      <c r="P1560" s="1">
        <v>2</v>
      </c>
      <c r="V1560" s="1">
        <v>2</v>
      </c>
      <c r="W1560" s="1">
        <v>5</v>
      </c>
      <c r="X1560" s="1">
        <v>1</v>
      </c>
      <c r="Y1560" s="1">
        <v>2</v>
      </c>
      <c r="Z1560" s="1">
        <v>3</v>
      </c>
      <c r="AG1560" t="str">
        <f t="shared" si="426"/>
        <v>Waterford</v>
      </c>
      <c r="AH1560" t="s">
        <v>381</v>
      </c>
      <c r="AI1560">
        <v>1</v>
      </c>
      <c r="AK1560" s="99">
        <v>50</v>
      </c>
      <c r="AL1560" s="97">
        <v>5</v>
      </c>
      <c r="AM1560" s="97">
        <v>80</v>
      </c>
      <c r="AN1560" s="96">
        <v>77125</v>
      </c>
      <c r="AO1560" s="96">
        <f t="shared" si="433"/>
        <v>50005</v>
      </c>
      <c r="AP1560" s="9" t="s">
        <v>1274</v>
      </c>
      <c r="AQ1560">
        <f t="shared" si="432"/>
        <v>5077125</v>
      </c>
    </row>
    <row r="1561" spans="1:43" hidden="1" outlineLevel="1" x14ac:dyDescent="0.2">
      <c r="A1561" t="s">
        <v>659</v>
      </c>
      <c r="B1561" s="9" t="s">
        <v>308</v>
      </c>
      <c r="C1561" s="1">
        <f t="shared" si="425"/>
        <v>367</v>
      </c>
      <c r="D1561" s="7">
        <f t="shared" si="427"/>
        <v>2</v>
      </c>
      <c r="E1561" s="7">
        <f t="shared" si="428"/>
        <v>1</v>
      </c>
      <c r="F1561" s="7">
        <f t="shared" si="429"/>
        <v>6</v>
      </c>
      <c r="G1561" s="1">
        <f t="shared" si="430"/>
        <v>130</v>
      </c>
      <c r="H1561" s="2">
        <f t="shared" si="431"/>
        <v>0.35422343324250682</v>
      </c>
      <c r="I1561" s="8"/>
      <c r="J1561" s="2">
        <f t="shared" si="421"/>
        <v>0.30790190735694822</v>
      </c>
      <c r="K1561" s="2">
        <f t="shared" si="422"/>
        <v>0.66212534059945505</v>
      </c>
      <c r="L1561" s="2">
        <f t="shared" si="423"/>
        <v>2.7247956403269754E-3</v>
      </c>
      <c r="M1561" s="2">
        <f t="shared" si="424"/>
        <v>2.7247956403269755E-2</v>
      </c>
      <c r="N1561" s="1">
        <v>113</v>
      </c>
      <c r="O1561" s="1">
        <v>243</v>
      </c>
      <c r="P1561" s="1">
        <v>1</v>
      </c>
      <c r="V1561" s="1">
        <v>4</v>
      </c>
      <c r="W1561" s="1">
        <v>1</v>
      </c>
      <c r="X1561" s="1">
        <v>2</v>
      </c>
      <c r="Y1561" s="1">
        <v>3</v>
      </c>
      <c r="Z1561" s="1">
        <v>0</v>
      </c>
      <c r="AG1561" t="str">
        <f t="shared" si="426"/>
        <v>Waterville</v>
      </c>
      <c r="AH1561" t="s">
        <v>1711</v>
      </c>
      <c r="AI1561">
        <v>1</v>
      </c>
      <c r="AK1561" s="99">
        <v>50</v>
      </c>
      <c r="AL1561" s="97">
        <v>15</v>
      </c>
      <c r="AM1561" s="97">
        <v>45</v>
      </c>
      <c r="AN1561" s="96">
        <v>77425</v>
      </c>
      <c r="AO1561" s="96">
        <f t="shared" si="433"/>
        <v>50015</v>
      </c>
      <c r="AP1561" s="9" t="s">
        <v>1274</v>
      </c>
      <c r="AQ1561">
        <f t="shared" si="432"/>
        <v>5077425</v>
      </c>
    </row>
    <row r="1562" spans="1:43" hidden="1" outlineLevel="1" x14ac:dyDescent="0.2">
      <c r="A1562" t="s">
        <v>660</v>
      </c>
      <c r="B1562" s="9" t="s">
        <v>308</v>
      </c>
      <c r="C1562" s="1">
        <f t="shared" si="425"/>
        <v>1239</v>
      </c>
      <c r="D1562" s="7">
        <f t="shared" si="427"/>
        <v>2</v>
      </c>
      <c r="E1562" s="7">
        <f t="shared" si="428"/>
        <v>1</v>
      </c>
      <c r="F1562" s="7">
        <f t="shared" si="429"/>
        <v>4</v>
      </c>
      <c r="G1562" s="1">
        <f t="shared" si="430"/>
        <v>418</v>
      </c>
      <c r="H1562" s="2">
        <f t="shared" si="431"/>
        <v>0.33736884584342214</v>
      </c>
      <c r="I1562" s="8"/>
      <c r="J1562" s="2">
        <f t="shared" si="421"/>
        <v>0.29055690072639223</v>
      </c>
      <c r="K1562" s="2">
        <f t="shared" si="422"/>
        <v>0.62792574656981437</v>
      </c>
      <c r="L1562" s="2">
        <f t="shared" si="423"/>
        <v>1.9370460048426151E-2</v>
      </c>
      <c r="M1562" s="2">
        <f t="shared" si="424"/>
        <v>6.2146892655367304E-2</v>
      </c>
      <c r="N1562" s="1">
        <v>360</v>
      </c>
      <c r="O1562" s="1">
        <v>778</v>
      </c>
      <c r="P1562" s="1">
        <v>24</v>
      </c>
      <c r="V1562" s="1">
        <v>8</v>
      </c>
      <c r="W1562" s="1">
        <v>7</v>
      </c>
      <c r="X1562" s="1">
        <v>8</v>
      </c>
      <c r="Y1562" s="1">
        <v>43</v>
      </c>
      <c r="Z1562" s="1">
        <v>11</v>
      </c>
      <c r="AG1562" t="str">
        <f t="shared" si="426"/>
        <v>Weathersfield</v>
      </c>
      <c r="AH1562" t="s">
        <v>1428</v>
      </c>
      <c r="AI1562">
        <v>1</v>
      </c>
      <c r="AK1562" s="99">
        <v>50</v>
      </c>
      <c r="AL1562" s="97">
        <v>27</v>
      </c>
      <c r="AM1562" s="97">
        <v>100</v>
      </c>
      <c r="AN1562" s="96">
        <v>77500</v>
      </c>
      <c r="AO1562" s="96">
        <f t="shared" si="433"/>
        <v>50027</v>
      </c>
      <c r="AP1562" s="9" t="s">
        <v>1274</v>
      </c>
      <c r="AQ1562">
        <f t="shared" si="432"/>
        <v>5077500</v>
      </c>
    </row>
    <row r="1563" spans="1:43" hidden="1" outlineLevel="1" x14ac:dyDescent="0.2">
      <c r="A1563" t="s">
        <v>982</v>
      </c>
      <c r="B1563" s="9" t="s">
        <v>308</v>
      </c>
      <c r="C1563" s="1">
        <f t="shared" si="425"/>
        <v>495</v>
      </c>
      <c r="D1563" s="7">
        <f t="shared" si="427"/>
        <v>2</v>
      </c>
      <c r="E1563" s="7">
        <f t="shared" si="428"/>
        <v>1</v>
      </c>
      <c r="F1563" s="7">
        <f t="shared" si="429"/>
        <v>5</v>
      </c>
      <c r="G1563" s="1">
        <f t="shared" si="430"/>
        <v>219</v>
      </c>
      <c r="H1563" s="2">
        <f t="shared" si="431"/>
        <v>0.44242424242424244</v>
      </c>
      <c r="I1563" s="8"/>
      <c r="J1563" s="2">
        <f t="shared" si="421"/>
        <v>0.25252525252525254</v>
      </c>
      <c r="K1563" s="2">
        <f t="shared" si="422"/>
        <v>0.69494949494949498</v>
      </c>
      <c r="L1563" s="2">
        <f t="shared" si="423"/>
        <v>8.0808080808080808E-3</v>
      </c>
      <c r="M1563" s="2">
        <f t="shared" si="424"/>
        <v>4.4444444444444342E-2</v>
      </c>
      <c r="N1563" s="1">
        <v>125</v>
      </c>
      <c r="O1563" s="1">
        <v>344</v>
      </c>
      <c r="P1563" s="1">
        <v>4</v>
      </c>
      <c r="V1563" s="1">
        <v>1</v>
      </c>
      <c r="W1563" s="1">
        <v>3</v>
      </c>
      <c r="X1563" s="1">
        <v>5</v>
      </c>
      <c r="Y1563" s="1">
        <v>1</v>
      </c>
      <c r="Z1563" s="1">
        <v>12</v>
      </c>
      <c r="AG1563" t="str">
        <f t="shared" si="426"/>
        <v>Wells</v>
      </c>
      <c r="AH1563" t="s">
        <v>557</v>
      </c>
      <c r="AI1563">
        <v>1</v>
      </c>
      <c r="AK1563" s="99">
        <v>50</v>
      </c>
      <c r="AL1563" s="97">
        <v>21</v>
      </c>
      <c r="AM1563" s="97">
        <v>130</v>
      </c>
      <c r="AN1563" s="96">
        <v>77950</v>
      </c>
      <c r="AO1563" s="96">
        <f t="shared" si="433"/>
        <v>50021</v>
      </c>
      <c r="AP1563" s="9" t="s">
        <v>1274</v>
      </c>
      <c r="AQ1563">
        <f t="shared" si="432"/>
        <v>5077950</v>
      </c>
    </row>
    <row r="1564" spans="1:43" hidden="1" outlineLevel="1" x14ac:dyDescent="0.2">
      <c r="A1564" t="s">
        <v>1287</v>
      </c>
      <c r="B1564" s="9" t="s">
        <v>308</v>
      </c>
      <c r="C1564" s="1">
        <f t="shared" si="425"/>
        <v>251</v>
      </c>
      <c r="D1564" s="7">
        <f t="shared" si="427"/>
        <v>2</v>
      </c>
      <c r="E1564" s="7">
        <f t="shared" si="428"/>
        <v>1</v>
      </c>
      <c r="F1564" s="7">
        <f t="shared" si="429"/>
        <v>5</v>
      </c>
      <c r="G1564" s="1">
        <f t="shared" si="430"/>
        <v>30</v>
      </c>
      <c r="H1564" s="2">
        <f t="shared" si="431"/>
        <v>0.11952191235059761</v>
      </c>
      <c r="I1564" s="8"/>
      <c r="J1564" s="2">
        <f t="shared" si="421"/>
        <v>0.42231075697211157</v>
      </c>
      <c r="K1564" s="2">
        <f t="shared" si="422"/>
        <v>0.54183266932270913</v>
      </c>
      <c r="L1564" s="2">
        <f t="shared" si="423"/>
        <v>3.9840637450199202E-3</v>
      </c>
      <c r="M1564" s="2">
        <f t="shared" si="424"/>
        <v>3.1872509960159334E-2</v>
      </c>
      <c r="N1564" s="1">
        <v>106</v>
      </c>
      <c r="O1564" s="1">
        <v>136</v>
      </c>
      <c r="P1564" s="1">
        <v>1</v>
      </c>
      <c r="V1564" s="1">
        <v>0</v>
      </c>
      <c r="W1564" s="1">
        <v>0</v>
      </c>
      <c r="X1564" s="1">
        <v>4</v>
      </c>
      <c r="Y1564" s="1">
        <v>3</v>
      </c>
      <c r="Z1564" s="1">
        <v>1</v>
      </c>
      <c r="AG1564" t="str">
        <f t="shared" si="426"/>
        <v>West Fairlee</v>
      </c>
      <c r="AH1564" t="s">
        <v>1082</v>
      </c>
      <c r="AI1564">
        <v>1</v>
      </c>
      <c r="AK1564" s="99">
        <v>50</v>
      </c>
      <c r="AL1564" s="97">
        <v>17</v>
      </c>
      <c r="AM1564" s="97">
        <v>80</v>
      </c>
      <c r="AN1564" s="96">
        <v>79975</v>
      </c>
      <c r="AO1564" s="96">
        <f t="shared" si="433"/>
        <v>50017</v>
      </c>
      <c r="AP1564" s="9" t="s">
        <v>1274</v>
      </c>
      <c r="AQ1564">
        <f t="shared" si="432"/>
        <v>5079975</v>
      </c>
    </row>
    <row r="1565" spans="1:43" hidden="1" outlineLevel="1" x14ac:dyDescent="0.2">
      <c r="A1565" t="s">
        <v>1925</v>
      </c>
      <c r="B1565" s="9" t="s">
        <v>308</v>
      </c>
      <c r="C1565" s="1">
        <f t="shared" si="425"/>
        <v>113</v>
      </c>
      <c r="D1565" s="7">
        <f t="shared" si="427"/>
        <v>2</v>
      </c>
      <c r="E1565" s="7">
        <f t="shared" si="428"/>
        <v>1</v>
      </c>
      <c r="F1565" s="7">
        <f t="shared" si="429"/>
        <v>0</v>
      </c>
      <c r="G1565" s="1">
        <f t="shared" si="430"/>
        <v>50</v>
      </c>
      <c r="H1565" s="2">
        <f t="shared" si="431"/>
        <v>0.44247787610619471</v>
      </c>
      <c r="I1565" s="8"/>
      <c r="J1565" s="2">
        <f t="shared" si="421"/>
        <v>0.22123893805309736</v>
      </c>
      <c r="K1565" s="2">
        <f t="shared" si="422"/>
        <v>0.66371681415929207</v>
      </c>
      <c r="L1565" s="2">
        <f t="shared" si="423"/>
        <v>0</v>
      </c>
      <c r="M1565" s="2">
        <f t="shared" si="424"/>
        <v>0.11504424778761058</v>
      </c>
      <c r="N1565" s="1">
        <v>25</v>
      </c>
      <c r="O1565" s="1">
        <v>75</v>
      </c>
      <c r="P1565" s="1">
        <v>0</v>
      </c>
      <c r="V1565" s="1">
        <v>0</v>
      </c>
      <c r="W1565" s="1">
        <v>1</v>
      </c>
      <c r="X1565" s="1">
        <v>0</v>
      </c>
      <c r="Y1565" s="1">
        <v>1</v>
      </c>
      <c r="Z1565" s="1">
        <v>11</v>
      </c>
      <c r="AG1565" t="str">
        <f t="shared" si="426"/>
        <v>West Haven</v>
      </c>
      <c r="AH1565" t="s">
        <v>557</v>
      </c>
      <c r="AI1565">
        <v>1</v>
      </c>
      <c r="AK1565" s="99">
        <v>50</v>
      </c>
      <c r="AL1565" s="97">
        <v>21</v>
      </c>
      <c r="AM1565" s="97">
        <v>135</v>
      </c>
      <c r="AN1565" s="96">
        <v>80875</v>
      </c>
      <c r="AO1565" s="96">
        <f t="shared" si="433"/>
        <v>50021</v>
      </c>
      <c r="AP1565" s="9" t="s">
        <v>1274</v>
      </c>
      <c r="AQ1565">
        <f t="shared" si="432"/>
        <v>5080875</v>
      </c>
    </row>
    <row r="1566" spans="1:43" hidden="1" outlineLevel="1" x14ac:dyDescent="0.2">
      <c r="A1566" t="s">
        <v>1926</v>
      </c>
      <c r="B1566" s="9" t="s">
        <v>308</v>
      </c>
      <c r="C1566" s="1">
        <f t="shared" si="425"/>
        <v>835</v>
      </c>
      <c r="D1566" s="7">
        <f t="shared" si="427"/>
        <v>2</v>
      </c>
      <c r="E1566" s="7">
        <f t="shared" si="428"/>
        <v>1</v>
      </c>
      <c r="F1566" s="7">
        <f t="shared" si="429"/>
        <v>5</v>
      </c>
      <c r="G1566" s="1">
        <f t="shared" si="430"/>
        <v>360</v>
      </c>
      <c r="H1566" s="2">
        <f t="shared" si="431"/>
        <v>0.43113772455089822</v>
      </c>
      <c r="I1566" s="8"/>
      <c r="J1566" s="2">
        <f t="shared" si="421"/>
        <v>0.237125748502994</v>
      </c>
      <c r="K1566" s="2">
        <f t="shared" si="422"/>
        <v>0.66826347305389222</v>
      </c>
      <c r="L1566" s="2">
        <f t="shared" si="423"/>
        <v>1.5568862275449102E-2</v>
      </c>
      <c r="M1566" s="2">
        <f t="shared" si="424"/>
        <v>7.9041916167664622E-2</v>
      </c>
      <c r="N1566" s="1">
        <v>198</v>
      </c>
      <c r="O1566" s="1">
        <v>558</v>
      </c>
      <c r="P1566" s="1">
        <v>13</v>
      </c>
      <c r="V1566" s="1">
        <v>8</v>
      </c>
      <c r="W1566" s="1">
        <v>5</v>
      </c>
      <c r="X1566" s="1">
        <v>1</v>
      </c>
      <c r="Y1566" s="1">
        <v>16</v>
      </c>
      <c r="Z1566" s="1">
        <v>36</v>
      </c>
      <c r="AG1566" t="str">
        <f t="shared" si="426"/>
        <v>West Rutland</v>
      </c>
      <c r="AH1566" t="s">
        <v>557</v>
      </c>
      <c r="AI1566">
        <v>1</v>
      </c>
      <c r="AK1566" s="99">
        <v>50</v>
      </c>
      <c r="AL1566" s="97">
        <v>21</v>
      </c>
      <c r="AM1566" s="97">
        <v>140</v>
      </c>
      <c r="AN1566" s="96">
        <v>82300</v>
      </c>
      <c r="AO1566" s="96">
        <f t="shared" si="433"/>
        <v>50021</v>
      </c>
      <c r="AP1566" s="9" t="s">
        <v>1274</v>
      </c>
      <c r="AQ1566">
        <f t="shared" si="432"/>
        <v>5082300</v>
      </c>
    </row>
    <row r="1567" spans="1:43" hidden="1" outlineLevel="1" x14ac:dyDescent="0.2">
      <c r="A1567" t="s">
        <v>2022</v>
      </c>
      <c r="B1567" s="9" t="s">
        <v>308</v>
      </c>
      <c r="C1567" s="1">
        <f t="shared" si="425"/>
        <v>668</v>
      </c>
      <c r="D1567" s="7">
        <f t="shared" si="427"/>
        <v>2</v>
      </c>
      <c r="E1567" s="7">
        <f t="shared" si="428"/>
        <v>1</v>
      </c>
      <c r="F1567" s="7">
        <f t="shared" si="429"/>
        <v>5</v>
      </c>
      <c r="G1567" s="1">
        <f t="shared" si="430"/>
        <v>157</v>
      </c>
      <c r="H1567" s="2">
        <f t="shared" si="431"/>
        <v>0.23502994011976047</v>
      </c>
      <c r="I1567" s="8"/>
      <c r="J1567" s="2">
        <f t="shared" si="421"/>
        <v>0.3532934131736527</v>
      </c>
      <c r="K1567" s="2">
        <f t="shared" si="422"/>
        <v>0.58832335329341312</v>
      </c>
      <c r="L1567" s="2">
        <f t="shared" si="423"/>
        <v>8.9820359281437123E-3</v>
      </c>
      <c r="M1567" s="2">
        <f t="shared" si="424"/>
        <v>4.9401197604790462E-2</v>
      </c>
      <c r="N1567" s="1">
        <v>236</v>
      </c>
      <c r="O1567" s="1">
        <v>393</v>
      </c>
      <c r="P1567" s="1">
        <v>6</v>
      </c>
      <c r="V1567" s="1">
        <v>7</v>
      </c>
      <c r="W1567" s="1">
        <v>3</v>
      </c>
      <c r="X1567" s="1">
        <v>5</v>
      </c>
      <c r="Y1567" s="1">
        <v>14</v>
      </c>
      <c r="Z1567" s="1">
        <v>4</v>
      </c>
      <c r="AG1567" t="str">
        <f t="shared" si="426"/>
        <v>West Windsor</v>
      </c>
      <c r="AH1567" t="s">
        <v>1428</v>
      </c>
      <c r="AI1567">
        <v>1</v>
      </c>
      <c r="AK1567" s="99">
        <v>50</v>
      </c>
      <c r="AL1567" s="97">
        <v>27</v>
      </c>
      <c r="AM1567" s="97">
        <v>110</v>
      </c>
      <c r="AN1567" s="96">
        <v>83050</v>
      </c>
      <c r="AO1567" s="96">
        <f t="shared" si="433"/>
        <v>50027</v>
      </c>
      <c r="AP1567" s="9" t="s">
        <v>1274</v>
      </c>
      <c r="AQ1567">
        <f t="shared" si="432"/>
        <v>5083050</v>
      </c>
    </row>
    <row r="1568" spans="1:43" hidden="1" outlineLevel="1" x14ac:dyDescent="0.2">
      <c r="A1568" t="s">
        <v>2249</v>
      </c>
      <c r="B1568" s="9" t="s">
        <v>308</v>
      </c>
      <c r="C1568" s="1">
        <f t="shared" si="425"/>
        <v>257</v>
      </c>
      <c r="D1568" s="7">
        <f t="shared" si="427"/>
        <v>2</v>
      </c>
      <c r="E1568" s="7">
        <f t="shared" si="428"/>
        <v>1</v>
      </c>
      <c r="F1568" s="7">
        <f t="shared" si="429"/>
        <v>3</v>
      </c>
      <c r="G1568" s="1">
        <f t="shared" si="430"/>
        <v>77</v>
      </c>
      <c r="H1568" s="2">
        <f t="shared" si="431"/>
        <v>0.29961089494163423</v>
      </c>
      <c r="I1568" s="8"/>
      <c r="J1568" s="2">
        <f t="shared" si="421"/>
        <v>0.33073929961089493</v>
      </c>
      <c r="K1568" s="2">
        <f t="shared" si="422"/>
        <v>0.63035019455252916</v>
      </c>
      <c r="L1568" s="2">
        <f t="shared" si="423"/>
        <v>1.1673151750972763E-2</v>
      </c>
      <c r="M1568" s="2">
        <f t="shared" si="424"/>
        <v>2.7237354085603196E-2</v>
      </c>
      <c r="N1568" s="1">
        <v>85</v>
      </c>
      <c r="O1568" s="1">
        <v>162</v>
      </c>
      <c r="P1568" s="1">
        <v>3</v>
      </c>
      <c r="V1568" s="1">
        <v>3</v>
      </c>
      <c r="W1568" s="1">
        <v>2</v>
      </c>
      <c r="X1568" s="1">
        <v>0</v>
      </c>
      <c r="Y1568" s="1">
        <v>1</v>
      </c>
      <c r="Z1568" s="1">
        <v>1</v>
      </c>
      <c r="AG1568" t="str">
        <f t="shared" si="426"/>
        <v>Westfield</v>
      </c>
      <c r="AH1568" t="s">
        <v>430</v>
      </c>
      <c r="AI1568">
        <v>1</v>
      </c>
      <c r="AK1568" s="99">
        <v>50</v>
      </c>
      <c r="AL1568" s="97">
        <v>19</v>
      </c>
      <c r="AM1568" s="97">
        <v>90</v>
      </c>
      <c r="AN1568" s="96">
        <v>80200</v>
      </c>
      <c r="AO1568" s="96">
        <f t="shared" si="433"/>
        <v>50019</v>
      </c>
      <c r="AP1568" s="9" t="s">
        <v>1274</v>
      </c>
      <c r="AQ1568">
        <f t="shared" si="432"/>
        <v>5080200</v>
      </c>
    </row>
    <row r="1569" spans="1:43" hidden="1" outlineLevel="1" x14ac:dyDescent="0.2">
      <c r="A1569" t="s">
        <v>2171</v>
      </c>
      <c r="B1569" s="9" t="s">
        <v>308</v>
      </c>
      <c r="C1569" s="1">
        <f t="shared" si="425"/>
        <v>1097</v>
      </c>
      <c r="D1569" s="7">
        <f t="shared" si="427"/>
        <v>2</v>
      </c>
      <c r="E1569" s="7">
        <f t="shared" si="428"/>
        <v>1</v>
      </c>
      <c r="F1569" s="7">
        <f t="shared" si="429"/>
        <v>7</v>
      </c>
      <c r="G1569" s="1">
        <f t="shared" si="430"/>
        <v>256</v>
      </c>
      <c r="H1569" s="2">
        <f t="shared" si="431"/>
        <v>0.23336371923427529</v>
      </c>
      <c r="I1569" s="8"/>
      <c r="J1569" s="2">
        <f t="shared" si="421"/>
        <v>0.36645396536007291</v>
      </c>
      <c r="K1569" s="2">
        <f t="shared" si="422"/>
        <v>0.59981768459434825</v>
      </c>
      <c r="L1569" s="2">
        <f t="shared" si="423"/>
        <v>1.8231540565177757E-3</v>
      </c>
      <c r="M1569" s="2">
        <f t="shared" si="424"/>
        <v>3.190519598906106E-2</v>
      </c>
      <c r="N1569" s="1">
        <v>402</v>
      </c>
      <c r="O1569" s="1">
        <v>658</v>
      </c>
      <c r="P1569" s="1">
        <v>2</v>
      </c>
      <c r="V1569" s="1">
        <v>2</v>
      </c>
      <c r="W1569" s="1">
        <v>8</v>
      </c>
      <c r="X1569" s="1">
        <v>14</v>
      </c>
      <c r="Y1569" s="1">
        <v>6</v>
      </c>
      <c r="Z1569" s="1">
        <v>5</v>
      </c>
      <c r="AG1569" t="str">
        <f t="shared" si="426"/>
        <v>Westford</v>
      </c>
      <c r="AH1569" t="s">
        <v>1980</v>
      </c>
      <c r="AI1569">
        <v>1</v>
      </c>
      <c r="AK1569" s="99">
        <v>50</v>
      </c>
      <c r="AL1569" s="97">
        <v>7</v>
      </c>
      <c r="AM1569" s="97">
        <v>80</v>
      </c>
      <c r="AN1569" s="96">
        <v>80350</v>
      </c>
      <c r="AO1569" s="96">
        <f t="shared" si="433"/>
        <v>50007</v>
      </c>
      <c r="AP1569" s="9" t="s">
        <v>1274</v>
      </c>
      <c r="AQ1569">
        <f t="shared" si="432"/>
        <v>5080350</v>
      </c>
    </row>
    <row r="1570" spans="1:43" hidden="1" outlineLevel="1" x14ac:dyDescent="0.2">
      <c r="A1570" t="s">
        <v>906</v>
      </c>
      <c r="B1570" s="9" t="s">
        <v>308</v>
      </c>
      <c r="C1570" s="1">
        <f t="shared" si="425"/>
        <v>1343</v>
      </c>
      <c r="D1570" s="7">
        <f t="shared" si="427"/>
        <v>1</v>
      </c>
      <c r="E1570" s="7">
        <f t="shared" si="428"/>
        <v>2</v>
      </c>
      <c r="F1570" s="7">
        <f t="shared" si="429"/>
        <v>3</v>
      </c>
      <c r="G1570" s="1">
        <f t="shared" si="430"/>
        <v>430</v>
      </c>
      <c r="H1570" s="2">
        <f t="shared" si="431"/>
        <v>0.32017870439314966</v>
      </c>
      <c r="I1570" s="8"/>
      <c r="J1570" s="2">
        <f t="shared" si="421"/>
        <v>0.63067758749069247</v>
      </c>
      <c r="K1570" s="2">
        <f t="shared" si="422"/>
        <v>0.31049888309754281</v>
      </c>
      <c r="L1570" s="2">
        <f t="shared" si="423"/>
        <v>1.8615040953090096E-2</v>
      </c>
      <c r="M1570" s="2">
        <f t="shared" si="424"/>
        <v>4.0208488458674627E-2</v>
      </c>
      <c r="N1570" s="1">
        <v>847</v>
      </c>
      <c r="O1570" s="1">
        <v>417</v>
      </c>
      <c r="P1570" s="1">
        <v>25</v>
      </c>
      <c r="V1570" s="1">
        <v>19</v>
      </c>
      <c r="W1570" s="1">
        <v>1</v>
      </c>
      <c r="X1570" s="1">
        <v>8</v>
      </c>
      <c r="Y1570" s="1">
        <v>15</v>
      </c>
      <c r="Z1570" s="1">
        <v>11</v>
      </c>
      <c r="AG1570" t="str">
        <f t="shared" si="426"/>
        <v>Westminster</v>
      </c>
      <c r="AH1570" t="s">
        <v>2145</v>
      </c>
      <c r="AI1570">
        <v>1</v>
      </c>
      <c r="AK1570" s="99">
        <v>50</v>
      </c>
      <c r="AL1570" s="97">
        <v>25</v>
      </c>
      <c r="AM1570" s="97">
        <v>95</v>
      </c>
      <c r="AN1570" s="96">
        <v>81400</v>
      </c>
      <c r="AO1570" s="96">
        <f t="shared" si="433"/>
        <v>50025</v>
      </c>
      <c r="AP1570" s="9" t="s">
        <v>1274</v>
      </c>
      <c r="AQ1570">
        <f t="shared" si="432"/>
        <v>5081400</v>
      </c>
    </row>
    <row r="1571" spans="1:43" hidden="1" outlineLevel="1" x14ac:dyDescent="0.2">
      <c r="A1571" t="s">
        <v>606</v>
      </c>
      <c r="B1571" s="9" t="s">
        <v>308</v>
      </c>
      <c r="C1571" s="1">
        <f t="shared" si="425"/>
        <v>176</v>
      </c>
      <c r="D1571" s="7">
        <f t="shared" si="427"/>
        <v>2</v>
      </c>
      <c r="E1571" s="7">
        <f t="shared" si="428"/>
        <v>1</v>
      </c>
      <c r="F1571" s="7">
        <f t="shared" si="429"/>
        <v>4</v>
      </c>
      <c r="G1571" s="1">
        <f t="shared" si="430"/>
        <v>50</v>
      </c>
      <c r="H1571" s="2">
        <f t="shared" si="431"/>
        <v>0.28409090909090912</v>
      </c>
      <c r="I1571" s="8"/>
      <c r="J1571" s="2">
        <f t="shared" si="421"/>
        <v>0.34090909090909088</v>
      </c>
      <c r="K1571" s="2">
        <f t="shared" si="422"/>
        <v>0.625</v>
      </c>
      <c r="L1571" s="2">
        <f t="shared" si="423"/>
        <v>5.681818181818182E-3</v>
      </c>
      <c r="M1571" s="2">
        <f t="shared" si="424"/>
        <v>2.8409090909090988E-2</v>
      </c>
      <c r="N1571" s="1">
        <v>60</v>
      </c>
      <c r="O1571" s="1">
        <v>110</v>
      </c>
      <c r="P1571" s="1">
        <v>1</v>
      </c>
      <c r="V1571" s="1">
        <v>1</v>
      </c>
      <c r="W1571" s="1">
        <v>1</v>
      </c>
      <c r="X1571" s="1">
        <v>0</v>
      </c>
      <c r="Y1571" s="1">
        <v>2</v>
      </c>
      <c r="Z1571" s="1">
        <v>1</v>
      </c>
      <c r="AG1571" t="str">
        <f t="shared" si="426"/>
        <v>Westmore</v>
      </c>
      <c r="AH1571" t="s">
        <v>430</v>
      </c>
      <c r="AI1571">
        <v>1</v>
      </c>
      <c r="AK1571" s="99">
        <v>50</v>
      </c>
      <c r="AL1571" s="97">
        <v>19</v>
      </c>
      <c r="AM1571" s="97">
        <v>95</v>
      </c>
      <c r="AN1571" s="96">
        <v>81700</v>
      </c>
      <c r="AO1571" s="96">
        <f t="shared" si="433"/>
        <v>50019</v>
      </c>
      <c r="AP1571" s="9" t="s">
        <v>1274</v>
      </c>
      <c r="AQ1571">
        <f t="shared" si="432"/>
        <v>5081700</v>
      </c>
    </row>
    <row r="1572" spans="1:43" hidden="1" outlineLevel="1" x14ac:dyDescent="0.2">
      <c r="A1572" t="s">
        <v>2407</v>
      </c>
      <c r="B1572" s="9" t="s">
        <v>308</v>
      </c>
      <c r="C1572" s="1">
        <f t="shared" si="425"/>
        <v>359</v>
      </c>
      <c r="D1572" s="7">
        <f t="shared" si="427"/>
        <v>2</v>
      </c>
      <c r="E1572" s="7">
        <f t="shared" si="428"/>
        <v>1</v>
      </c>
      <c r="F1572" s="7">
        <f t="shared" si="429"/>
        <v>3</v>
      </c>
      <c r="G1572" s="1">
        <f t="shared" si="430"/>
        <v>59</v>
      </c>
      <c r="H1572" s="2">
        <f t="shared" si="431"/>
        <v>0.16434540389972144</v>
      </c>
      <c r="I1572" s="8"/>
      <c r="J1572" s="2">
        <f t="shared" si="421"/>
        <v>0.39275766016713093</v>
      </c>
      <c r="K1572" s="2">
        <f t="shared" si="422"/>
        <v>0.55710306406685239</v>
      </c>
      <c r="L1572" s="2">
        <f t="shared" si="423"/>
        <v>1.9498607242339833E-2</v>
      </c>
      <c r="M1572" s="2">
        <f t="shared" si="424"/>
        <v>3.0640668523676789E-2</v>
      </c>
      <c r="N1572" s="1">
        <v>141</v>
      </c>
      <c r="O1572" s="1">
        <v>200</v>
      </c>
      <c r="P1572" s="1">
        <v>7</v>
      </c>
      <c r="V1572" s="1">
        <v>0</v>
      </c>
      <c r="W1572" s="1">
        <v>2</v>
      </c>
      <c r="X1572" s="1">
        <v>3</v>
      </c>
      <c r="Y1572" s="1">
        <v>4</v>
      </c>
      <c r="Z1572" s="1">
        <v>2</v>
      </c>
      <c r="AG1572" t="str">
        <f t="shared" si="426"/>
        <v>Weston</v>
      </c>
      <c r="AH1572" t="s">
        <v>1428</v>
      </c>
      <c r="AI1572">
        <v>1</v>
      </c>
      <c r="AK1572" s="99">
        <v>50</v>
      </c>
      <c r="AL1572" s="97">
        <v>27</v>
      </c>
      <c r="AM1572" s="97">
        <v>105</v>
      </c>
      <c r="AN1572" s="96">
        <v>82000</v>
      </c>
      <c r="AO1572" s="96">
        <f t="shared" si="433"/>
        <v>50027</v>
      </c>
      <c r="AP1572" s="9" t="s">
        <v>1274</v>
      </c>
      <c r="AQ1572">
        <f t="shared" si="432"/>
        <v>5082000</v>
      </c>
    </row>
    <row r="1573" spans="1:43" hidden="1" outlineLevel="1" x14ac:dyDescent="0.2">
      <c r="A1573" t="s">
        <v>607</v>
      </c>
      <c r="B1573" s="9" t="s">
        <v>308</v>
      </c>
      <c r="C1573" s="1">
        <f t="shared" si="425"/>
        <v>532</v>
      </c>
      <c r="D1573" s="7">
        <f t="shared" si="427"/>
        <v>1</v>
      </c>
      <c r="E1573" s="7">
        <f t="shared" si="428"/>
        <v>2</v>
      </c>
      <c r="F1573" s="7">
        <f t="shared" si="429"/>
        <v>5</v>
      </c>
      <c r="G1573" s="1">
        <f t="shared" si="430"/>
        <v>38</v>
      </c>
      <c r="H1573" s="2">
        <f t="shared" si="431"/>
        <v>7.1428571428571425E-2</v>
      </c>
      <c r="I1573" s="8"/>
      <c r="J1573" s="2">
        <f t="shared" si="421"/>
        <v>0.52631578947368418</v>
      </c>
      <c r="K1573" s="2">
        <f t="shared" si="422"/>
        <v>0.45488721804511278</v>
      </c>
      <c r="L1573" s="2">
        <f t="shared" si="423"/>
        <v>3.7593984962406013E-3</v>
      </c>
      <c r="M1573" s="2">
        <f t="shared" si="424"/>
        <v>1.5037593984962433E-2</v>
      </c>
      <c r="N1573" s="1">
        <v>280</v>
      </c>
      <c r="O1573" s="1">
        <v>242</v>
      </c>
      <c r="P1573" s="1">
        <v>2</v>
      </c>
      <c r="V1573" s="1">
        <v>1</v>
      </c>
      <c r="W1573" s="1">
        <v>0</v>
      </c>
      <c r="X1573" s="1">
        <v>3</v>
      </c>
      <c r="Y1573" s="1">
        <v>1</v>
      </c>
      <c r="Z1573" s="1">
        <v>3</v>
      </c>
      <c r="AG1573" t="str">
        <f t="shared" si="426"/>
        <v>Weybridge</v>
      </c>
      <c r="AH1573" t="s">
        <v>309</v>
      </c>
      <c r="AI1573">
        <v>1</v>
      </c>
      <c r="AK1573" s="99">
        <v>50</v>
      </c>
      <c r="AL1573" s="97">
        <v>1</v>
      </c>
      <c r="AM1573" s="97">
        <v>110</v>
      </c>
      <c r="AN1573" s="96">
        <v>83275</v>
      </c>
      <c r="AO1573" s="96">
        <f t="shared" si="433"/>
        <v>50001</v>
      </c>
      <c r="AP1573" s="9" t="s">
        <v>1274</v>
      </c>
      <c r="AQ1573">
        <f t="shared" si="432"/>
        <v>5083275</v>
      </c>
    </row>
    <row r="1574" spans="1:43" hidden="1" outlineLevel="1" x14ac:dyDescent="0.2">
      <c r="A1574" t="s">
        <v>2163</v>
      </c>
      <c r="B1574" s="9" t="s">
        <v>308</v>
      </c>
      <c r="C1574" s="1">
        <f t="shared" si="425"/>
        <v>327</v>
      </c>
      <c r="D1574" s="7">
        <f t="shared" si="427"/>
        <v>2</v>
      </c>
      <c r="E1574" s="7">
        <f t="shared" si="428"/>
        <v>1</v>
      </c>
      <c r="F1574" s="7">
        <f t="shared" si="429"/>
        <v>6</v>
      </c>
      <c r="G1574" s="1">
        <f t="shared" si="430"/>
        <v>66</v>
      </c>
      <c r="H1574" s="2">
        <f t="shared" si="431"/>
        <v>0.20183486238532111</v>
      </c>
      <c r="I1574" s="8"/>
      <c r="J1574" s="2">
        <f t="shared" ref="J1574:J1589" si="434">IF(C1574=0,"-",N1574/C1574)</f>
        <v>0.38226299694189603</v>
      </c>
      <c r="K1574" s="2">
        <f t="shared" ref="K1574:K1589" si="435">IF(C1574=0,"-",O1574/C1574)</f>
        <v>0.58409785932721714</v>
      </c>
      <c r="L1574" s="2">
        <f t="shared" ref="L1574:L1589" si="436">IF(C1574=0,"-",P1574/C1574)</f>
        <v>3.0581039755351682E-3</v>
      </c>
      <c r="M1574" s="2">
        <f t="shared" ref="M1574:M1589" si="437">IF(C1574=0,"-",(1-J1574-K1574-L1574))</f>
        <v>3.0581039755351664E-2</v>
      </c>
      <c r="N1574" s="1">
        <v>125</v>
      </c>
      <c r="O1574" s="1">
        <v>191</v>
      </c>
      <c r="P1574" s="1">
        <v>1</v>
      </c>
      <c r="V1574" s="1">
        <v>2</v>
      </c>
      <c r="W1574" s="1">
        <v>4</v>
      </c>
      <c r="X1574" s="1">
        <v>2</v>
      </c>
      <c r="Y1574" s="1">
        <v>1</v>
      </c>
      <c r="Z1574" s="1">
        <v>1</v>
      </c>
      <c r="AG1574" t="str">
        <f t="shared" si="426"/>
        <v>Wheelock</v>
      </c>
      <c r="AH1574" t="s">
        <v>381</v>
      </c>
      <c r="AI1574">
        <v>1</v>
      </c>
      <c r="AK1574" s="99">
        <v>50</v>
      </c>
      <c r="AL1574" s="97">
        <v>5</v>
      </c>
      <c r="AM1574" s="97">
        <v>85</v>
      </c>
      <c r="AN1574" s="96">
        <v>83500</v>
      </c>
      <c r="AO1574" s="96">
        <f t="shared" si="433"/>
        <v>50005</v>
      </c>
      <c r="AP1574" s="9" t="s">
        <v>1274</v>
      </c>
      <c r="AQ1574">
        <f t="shared" si="432"/>
        <v>5083500</v>
      </c>
    </row>
    <row r="1575" spans="1:43" hidden="1" outlineLevel="1" x14ac:dyDescent="0.2">
      <c r="A1575" t="s">
        <v>2164</v>
      </c>
      <c r="B1575" s="9" t="s">
        <v>308</v>
      </c>
      <c r="C1575" s="1">
        <f t="shared" si="425"/>
        <v>177</v>
      </c>
      <c r="D1575" s="7">
        <f t="shared" si="427"/>
        <v>2</v>
      </c>
      <c r="E1575" s="7">
        <f t="shared" si="428"/>
        <v>1</v>
      </c>
      <c r="F1575" s="7">
        <f t="shared" si="429"/>
        <v>0</v>
      </c>
      <c r="G1575" s="1">
        <f t="shared" si="430"/>
        <v>89</v>
      </c>
      <c r="H1575" s="2">
        <f t="shared" si="431"/>
        <v>0.50282485875706218</v>
      </c>
      <c r="I1575" s="8"/>
      <c r="J1575" s="2">
        <f t="shared" si="434"/>
        <v>0.22598870056497175</v>
      </c>
      <c r="K1575" s="2">
        <f t="shared" si="435"/>
        <v>0.72881355932203384</v>
      </c>
      <c r="L1575" s="2">
        <f t="shared" si="436"/>
        <v>0</v>
      </c>
      <c r="M1575" s="2">
        <f t="shared" si="437"/>
        <v>4.5197740112994378E-2</v>
      </c>
      <c r="N1575" s="1">
        <v>40</v>
      </c>
      <c r="O1575" s="1">
        <v>129</v>
      </c>
      <c r="P1575" s="1">
        <v>0</v>
      </c>
      <c r="V1575" s="1">
        <v>1</v>
      </c>
      <c r="W1575" s="1">
        <v>0</v>
      </c>
      <c r="X1575" s="1">
        <v>0</v>
      </c>
      <c r="Y1575" s="1">
        <v>6</v>
      </c>
      <c r="Z1575" s="1">
        <v>1</v>
      </c>
      <c r="AG1575" t="str">
        <f t="shared" si="426"/>
        <v>Whiting</v>
      </c>
      <c r="AH1575" t="s">
        <v>309</v>
      </c>
      <c r="AI1575">
        <v>1</v>
      </c>
      <c r="AK1575" s="99">
        <v>50</v>
      </c>
      <c r="AL1575" s="97">
        <v>1</v>
      </c>
      <c r="AM1575" s="97">
        <v>115</v>
      </c>
      <c r="AN1575" s="96">
        <v>83800</v>
      </c>
      <c r="AO1575" s="96">
        <f t="shared" si="433"/>
        <v>50001</v>
      </c>
      <c r="AP1575" s="9" t="s">
        <v>1274</v>
      </c>
      <c r="AQ1575">
        <f t="shared" si="432"/>
        <v>5083800</v>
      </c>
    </row>
    <row r="1576" spans="1:43" hidden="1" outlineLevel="1" x14ac:dyDescent="0.2">
      <c r="A1576" t="s">
        <v>2165</v>
      </c>
      <c r="B1576" s="9" t="s">
        <v>308</v>
      </c>
      <c r="C1576" s="1">
        <f t="shared" si="425"/>
        <v>502</v>
      </c>
      <c r="D1576" s="7">
        <f t="shared" si="427"/>
        <v>2</v>
      </c>
      <c r="E1576" s="7">
        <f t="shared" si="428"/>
        <v>1</v>
      </c>
      <c r="F1576" s="7">
        <f t="shared" si="429"/>
        <v>6</v>
      </c>
      <c r="G1576" s="1">
        <f t="shared" si="430"/>
        <v>59</v>
      </c>
      <c r="H1576" s="2">
        <f t="shared" si="431"/>
        <v>0.11752988047808766</v>
      </c>
      <c r="I1576" s="8"/>
      <c r="J1576" s="2">
        <f t="shared" si="434"/>
        <v>0.40438247011952189</v>
      </c>
      <c r="K1576" s="2">
        <f t="shared" si="435"/>
        <v>0.52191235059760954</v>
      </c>
      <c r="L1576" s="2">
        <f t="shared" si="436"/>
        <v>1.3944223107569721E-2</v>
      </c>
      <c r="M1576" s="2">
        <f t="shared" si="437"/>
        <v>5.9760956175298849E-2</v>
      </c>
      <c r="N1576" s="1">
        <v>203</v>
      </c>
      <c r="O1576" s="1">
        <v>262</v>
      </c>
      <c r="P1576" s="1">
        <v>7</v>
      </c>
      <c r="V1576" s="1">
        <v>11</v>
      </c>
      <c r="W1576" s="1">
        <v>0</v>
      </c>
      <c r="X1576" s="1">
        <v>2</v>
      </c>
      <c r="Y1576" s="1">
        <v>9</v>
      </c>
      <c r="Z1576" s="1">
        <v>8</v>
      </c>
      <c r="AG1576" t="str">
        <f t="shared" si="426"/>
        <v>Whitingham</v>
      </c>
      <c r="AH1576" t="s">
        <v>2145</v>
      </c>
      <c r="AI1576">
        <v>1</v>
      </c>
      <c r="AK1576" s="99">
        <v>50</v>
      </c>
      <c r="AL1576" s="97">
        <v>25</v>
      </c>
      <c r="AM1576" s="97">
        <v>100</v>
      </c>
      <c r="AN1576" s="96">
        <v>83950</v>
      </c>
      <c r="AO1576" s="96">
        <f t="shared" si="433"/>
        <v>50025</v>
      </c>
      <c r="AP1576" s="9" t="s">
        <v>1274</v>
      </c>
      <c r="AQ1576">
        <f t="shared" si="432"/>
        <v>5083950</v>
      </c>
    </row>
    <row r="1577" spans="1:43" hidden="1" outlineLevel="1" x14ac:dyDescent="0.2">
      <c r="A1577" t="s">
        <v>2166</v>
      </c>
      <c r="B1577" s="9" t="s">
        <v>308</v>
      </c>
      <c r="C1577" s="1">
        <f t="shared" si="425"/>
        <v>1241</v>
      </c>
      <c r="D1577" s="7">
        <f t="shared" si="427"/>
        <v>2</v>
      </c>
      <c r="E1577" s="7">
        <f t="shared" si="428"/>
        <v>1</v>
      </c>
      <c r="F1577" s="7">
        <f t="shared" si="429"/>
        <v>6</v>
      </c>
      <c r="G1577" s="1">
        <f t="shared" si="430"/>
        <v>717</v>
      </c>
      <c r="H1577" s="2">
        <f t="shared" si="431"/>
        <v>0.57775987107171634</v>
      </c>
      <c r="I1577" s="8"/>
      <c r="J1577" s="2">
        <f t="shared" si="434"/>
        <v>0.19097502014504431</v>
      </c>
      <c r="K1577" s="2">
        <f t="shared" si="435"/>
        <v>0.76873489121676064</v>
      </c>
      <c r="L1577" s="2">
        <f t="shared" si="436"/>
        <v>6.4464141821112004E-3</v>
      </c>
      <c r="M1577" s="2">
        <f t="shared" si="437"/>
        <v>3.3843674456083855E-2</v>
      </c>
      <c r="N1577" s="1">
        <v>237</v>
      </c>
      <c r="O1577" s="1">
        <v>954</v>
      </c>
      <c r="P1577" s="1">
        <v>8</v>
      </c>
      <c r="V1577" s="1">
        <v>16</v>
      </c>
      <c r="W1577" s="1">
        <v>1</v>
      </c>
      <c r="X1577" s="1">
        <v>9</v>
      </c>
      <c r="Y1577" s="1">
        <v>9</v>
      </c>
      <c r="Z1577" s="1">
        <v>7</v>
      </c>
      <c r="AG1577" t="str">
        <f t="shared" si="426"/>
        <v>Williamstown</v>
      </c>
      <c r="AH1577" t="s">
        <v>1082</v>
      </c>
      <c r="AI1577">
        <v>1</v>
      </c>
      <c r="AK1577" s="99">
        <v>50</v>
      </c>
      <c r="AL1577" s="97">
        <v>17</v>
      </c>
      <c r="AM1577" s="97">
        <v>85</v>
      </c>
      <c r="AN1577" s="96">
        <v>84175</v>
      </c>
      <c r="AO1577" s="96">
        <f t="shared" si="433"/>
        <v>50017</v>
      </c>
      <c r="AP1577" s="9" t="s">
        <v>1274</v>
      </c>
      <c r="AQ1577">
        <f t="shared" si="432"/>
        <v>5084175</v>
      </c>
    </row>
    <row r="1578" spans="1:43" hidden="1" outlineLevel="1" x14ac:dyDescent="0.2">
      <c r="A1578" t="s">
        <v>2350</v>
      </c>
      <c r="B1578" s="9" t="s">
        <v>308</v>
      </c>
      <c r="C1578" s="1">
        <f t="shared" si="425"/>
        <v>4992</v>
      </c>
      <c r="D1578" s="7">
        <f t="shared" si="427"/>
        <v>2</v>
      </c>
      <c r="E1578" s="7">
        <f t="shared" si="428"/>
        <v>1</v>
      </c>
      <c r="F1578" s="7">
        <f t="shared" si="429"/>
        <v>5</v>
      </c>
      <c r="G1578" s="1">
        <f t="shared" si="430"/>
        <v>1304</v>
      </c>
      <c r="H1578" s="2">
        <f t="shared" si="431"/>
        <v>0.26121794871794873</v>
      </c>
      <c r="I1578" s="8"/>
      <c r="J1578" s="2">
        <f t="shared" si="434"/>
        <v>0.35817307692307693</v>
      </c>
      <c r="K1578" s="2">
        <f t="shared" si="435"/>
        <v>0.61939102564102566</v>
      </c>
      <c r="L1578" s="2">
        <f t="shared" si="436"/>
        <v>4.407051282051282E-3</v>
      </c>
      <c r="M1578" s="2">
        <f t="shared" si="437"/>
        <v>1.8028846153846187E-2</v>
      </c>
      <c r="N1578" s="1">
        <v>1788</v>
      </c>
      <c r="O1578" s="1">
        <v>3092</v>
      </c>
      <c r="P1578" s="1">
        <v>22</v>
      </c>
      <c r="V1578" s="1">
        <v>24</v>
      </c>
      <c r="W1578" s="1">
        <v>6</v>
      </c>
      <c r="X1578" s="1">
        <v>15</v>
      </c>
      <c r="Y1578" s="1">
        <v>26</v>
      </c>
      <c r="Z1578" s="1">
        <v>19</v>
      </c>
      <c r="AG1578" t="str">
        <f t="shared" si="426"/>
        <v>Williston</v>
      </c>
      <c r="AH1578" t="s">
        <v>1980</v>
      </c>
      <c r="AI1578">
        <v>1</v>
      </c>
      <c r="AK1578" s="99">
        <v>50</v>
      </c>
      <c r="AL1578" s="97">
        <v>7</v>
      </c>
      <c r="AM1578" s="97">
        <v>85</v>
      </c>
      <c r="AN1578" s="96">
        <v>84475</v>
      </c>
      <c r="AO1578" s="96">
        <f t="shared" si="433"/>
        <v>50007</v>
      </c>
      <c r="AP1578" s="9" t="s">
        <v>1274</v>
      </c>
      <c r="AQ1578">
        <f t="shared" si="432"/>
        <v>5084475</v>
      </c>
    </row>
    <row r="1579" spans="1:43" hidden="1" outlineLevel="1" x14ac:dyDescent="0.2">
      <c r="A1579" t="s">
        <v>1964</v>
      </c>
      <c r="B1579" s="9" t="s">
        <v>308</v>
      </c>
      <c r="C1579" s="1">
        <f t="shared" si="425"/>
        <v>811</v>
      </c>
      <c r="D1579" s="7">
        <f t="shared" si="427"/>
        <v>2</v>
      </c>
      <c r="E1579" s="7">
        <f t="shared" si="428"/>
        <v>1</v>
      </c>
      <c r="F1579" s="7">
        <f t="shared" si="429"/>
        <v>3</v>
      </c>
      <c r="G1579" s="1">
        <f t="shared" si="430"/>
        <v>22</v>
      </c>
      <c r="H1579" s="2">
        <f t="shared" si="431"/>
        <v>2.7127003699136867E-2</v>
      </c>
      <c r="I1579" s="8"/>
      <c r="J1579" s="2">
        <f t="shared" si="434"/>
        <v>0.45129469790382243</v>
      </c>
      <c r="K1579" s="2">
        <f t="shared" si="435"/>
        <v>0.47842170160295933</v>
      </c>
      <c r="L1579" s="2">
        <f t="shared" si="436"/>
        <v>2.7127003699136867E-2</v>
      </c>
      <c r="M1579" s="2">
        <f t="shared" si="437"/>
        <v>4.3156596794081431E-2</v>
      </c>
      <c r="N1579" s="1">
        <v>366</v>
      </c>
      <c r="O1579" s="1">
        <v>388</v>
      </c>
      <c r="P1579" s="1">
        <v>22</v>
      </c>
      <c r="V1579" s="1">
        <v>1</v>
      </c>
      <c r="W1579" s="1">
        <v>4</v>
      </c>
      <c r="X1579" s="1">
        <v>9</v>
      </c>
      <c r="Y1579" s="1">
        <v>17</v>
      </c>
      <c r="Z1579" s="1">
        <v>4</v>
      </c>
      <c r="AG1579" t="str">
        <f t="shared" si="426"/>
        <v>Wilmington</v>
      </c>
      <c r="AH1579" t="s">
        <v>2145</v>
      </c>
      <c r="AI1579">
        <v>1</v>
      </c>
      <c r="AK1579" s="99">
        <v>50</v>
      </c>
      <c r="AL1579" s="97">
        <v>25</v>
      </c>
      <c r="AM1579" s="97">
        <v>105</v>
      </c>
      <c r="AN1579" s="96">
        <v>84700</v>
      </c>
      <c r="AO1579" s="96">
        <f t="shared" si="433"/>
        <v>50025</v>
      </c>
      <c r="AP1579" s="9" t="s">
        <v>1274</v>
      </c>
      <c r="AQ1579">
        <f t="shared" si="432"/>
        <v>5084700</v>
      </c>
    </row>
    <row r="1580" spans="1:43" hidden="1" outlineLevel="1" x14ac:dyDescent="0.2">
      <c r="A1580" t="s">
        <v>2145</v>
      </c>
      <c r="B1580" s="9" t="s">
        <v>308</v>
      </c>
      <c r="C1580" s="1">
        <f t="shared" si="425"/>
        <v>208</v>
      </c>
      <c r="D1580" s="7">
        <f t="shared" si="427"/>
        <v>2</v>
      </c>
      <c r="E1580" s="7">
        <f t="shared" si="428"/>
        <v>1</v>
      </c>
      <c r="F1580" s="7">
        <f t="shared" si="429"/>
        <v>7</v>
      </c>
      <c r="G1580" s="1">
        <f t="shared" si="430"/>
        <v>44</v>
      </c>
      <c r="H1580" s="2">
        <f t="shared" si="431"/>
        <v>0.21153846153846154</v>
      </c>
      <c r="I1580" s="8"/>
      <c r="J1580" s="2">
        <f t="shared" si="434"/>
        <v>0.37019230769230771</v>
      </c>
      <c r="K1580" s="2">
        <f t="shared" si="435"/>
        <v>0.58173076923076927</v>
      </c>
      <c r="L1580" s="2">
        <f t="shared" si="436"/>
        <v>4.807692307692308E-3</v>
      </c>
      <c r="M1580" s="2">
        <f t="shared" si="437"/>
        <v>4.3269230769230713E-2</v>
      </c>
      <c r="N1580" s="1">
        <v>77</v>
      </c>
      <c r="O1580" s="1">
        <v>121</v>
      </c>
      <c r="P1580" s="1">
        <v>1</v>
      </c>
      <c r="V1580" s="1">
        <v>3</v>
      </c>
      <c r="W1580" s="1">
        <v>0</v>
      </c>
      <c r="X1580" s="1">
        <v>2</v>
      </c>
      <c r="Y1580" s="1">
        <v>2</v>
      </c>
      <c r="Z1580" s="1">
        <v>2</v>
      </c>
      <c r="AG1580" t="str">
        <f t="shared" si="426"/>
        <v>Windham</v>
      </c>
      <c r="AH1580" t="s">
        <v>2145</v>
      </c>
      <c r="AI1580">
        <v>1</v>
      </c>
      <c r="AK1580" s="99">
        <v>50</v>
      </c>
      <c r="AL1580" s="97">
        <v>25</v>
      </c>
      <c r="AM1580" s="97">
        <v>110</v>
      </c>
      <c r="AN1580" s="96">
        <v>84850</v>
      </c>
      <c r="AO1580" s="96">
        <f t="shared" si="433"/>
        <v>50025</v>
      </c>
      <c r="AP1580" s="9" t="s">
        <v>1274</v>
      </c>
      <c r="AQ1580">
        <f t="shared" si="432"/>
        <v>5084850</v>
      </c>
    </row>
    <row r="1581" spans="1:43" hidden="1" outlineLevel="1" x14ac:dyDescent="0.2">
      <c r="A1581" t="s">
        <v>1428</v>
      </c>
      <c r="B1581" s="9" t="s">
        <v>308</v>
      </c>
      <c r="C1581" s="1">
        <f t="shared" si="425"/>
        <v>1347</v>
      </c>
      <c r="D1581" s="7">
        <f t="shared" si="427"/>
        <v>2</v>
      </c>
      <c r="E1581" s="7">
        <f t="shared" si="428"/>
        <v>1</v>
      </c>
      <c r="F1581" s="7">
        <f t="shared" si="429"/>
        <v>4</v>
      </c>
      <c r="G1581" s="1">
        <f t="shared" si="430"/>
        <v>140</v>
      </c>
      <c r="H1581" s="2">
        <f t="shared" si="431"/>
        <v>0.10393466963622866</v>
      </c>
      <c r="I1581" s="8"/>
      <c r="J1581" s="2">
        <f t="shared" si="434"/>
        <v>0.41276911655530807</v>
      </c>
      <c r="K1581" s="2">
        <f t="shared" si="435"/>
        <v>0.51670378619153678</v>
      </c>
      <c r="L1581" s="2">
        <f t="shared" si="436"/>
        <v>8.9086859688195987E-3</v>
      </c>
      <c r="M1581" s="2">
        <f t="shared" si="437"/>
        <v>6.1618411284335602E-2</v>
      </c>
      <c r="N1581" s="1">
        <v>556</v>
      </c>
      <c r="O1581" s="1">
        <v>696</v>
      </c>
      <c r="P1581" s="1">
        <v>12</v>
      </c>
      <c r="V1581" s="1">
        <v>10</v>
      </c>
      <c r="W1581" s="1">
        <v>12</v>
      </c>
      <c r="X1581" s="1">
        <v>10</v>
      </c>
      <c r="Y1581" s="1">
        <v>40</v>
      </c>
      <c r="Z1581" s="1">
        <v>11</v>
      </c>
      <c r="AG1581" t="str">
        <f t="shared" si="426"/>
        <v>Windsor</v>
      </c>
      <c r="AH1581" t="s">
        <v>1428</v>
      </c>
      <c r="AI1581">
        <v>1</v>
      </c>
      <c r="AK1581" s="99">
        <v>50</v>
      </c>
      <c r="AL1581" s="97">
        <v>27</v>
      </c>
      <c r="AM1581" s="97">
        <v>115</v>
      </c>
      <c r="AN1581" s="96">
        <v>84925</v>
      </c>
      <c r="AO1581" s="96">
        <f t="shared" si="433"/>
        <v>50027</v>
      </c>
      <c r="AP1581" s="9" t="s">
        <v>1274</v>
      </c>
      <c r="AQ1581">
        <f t="shared" si="432"/>
        <v>5084925</v>
      </c>
    </row>
    <row r="1582" spans="1:43" hidden="1" outlineLevel="1" x14ac:dyDescent="0.2">
      <c r="A1582" t="s">
        <v>1506</v>
      </c>
      <c r="B1582" s="9" t="s">
        <v>308</v>
      </c>
      <c r="C1582" s="1">
        <f t="shared" si="425"/>
        <v>448</v>
      </c>
      <c r="D1582" s="7">
        <f t="shared" si="427"/>
        <v>2</v>
      </c>
      <c r="E1582" s="7">
        <f t="shared" si="428"/>
        <v>1</v>
      </c>
      <c r="F1582" s="7">
        <f t="shared" si="429"/>
        <v>5</v>
      </c>
      <c r="G1582" s="1">
        <f t="shared" si="430"/>
        <v>52</v>
      </c>
      <c r="H1582" s="2">
        <f t="shared" si="431"/>
        <v>0.11607142857142858</v>
      </c>
      <c r="I1582" s="8"/>
      <c r="J1582" s="2">
        <f t="shared" si="434"/>
        <v>0.4107142857142857</v>
      </c>
      <c r="K1582" s="2">
        <f t="shared" si="435"/>
        <v>0.5267857142857143</v>
      </c>
      <c r="L1582" s="2">
        <f t="shared" si="436"/>
        <v>1.1160714285714286E-2</v>
      </c>
      <c r="M1582" s="2">
        <f t="shared" si="437"/>
        <v>5.1339285714285712E-2</v>
      </c>
      <c r="N1582" s="1">
        <v>184</v>
      </c>
      <c r="O1582" s="1">
        <v>236</v>
      </c>
      <c r="P1582" s="1">
        <v>5</v>
      </c>
      <c r="V1582" s="1">
        <v>4</v>
      </c>
      <c r="W1582" s="1">
        <v>1</v>
      </c>
      <c r="X1582" s="1">
        <v>6</v>
      </c>
      <c r="Y1582" s="1">
        <v>8</v>
      </c>
      <c r="Z1582" s="1">
        <v>4</v>
      </c>
      <c r="AG1582" t="str">
        <f t="shared" si="426"/>
        <v>Winhall</v>
      </c>
      <c r="AH1582" t="s">
        <v>310</v>
      </c>
      <c r="AI1582">
        <v>1</v>
      </c>
      <c r="AK1582" s="99">
        <v>50</v>
      </c>
      <c r="AL1582" s="97">
        <v>3</v>
      </c>
      <c r="AM1582" s="97">
        <v>75</v>
      </c>
      <c r="AN1582" s="96">
        <v>85075</v>
      </c>
      <c r="AO1582" s="96">
        <f t="shared" si="433"/>
        <v>50003</v>
      </c>
      <c r="AP1582" s="9" t="s">
        <v>1274</v>
      </c>
      <c r="AQ1582">
        <f t="shared" si="432"/>
        <v>5085075</v>
      </c>
    </row>
    <row r="1583" spans="1:43" hidden="1" outlineLevel="1" x14ac:dyDescent="0.2">
      <c r="A1583" t="s">
        <v>2589</v>
      </c>
      <c r="B1583" s="9" t="s">
        <v>308</v>
      </c>
      <c r="C1583" s="1">
        <f t="shared" si="425"/>
        <v>2812</v>
      </c>
      <c r="D1583" s="7">
        <f t="shared" si="427"/>
        <v>1</v>
      </c>
      <c r="E1583" s="7">
        <f t="shared" si="428"/>
        <v>2</v>
      </c>
      <c r="F1583" s="7">
        <f t="shared" si="429"/>
        <v>5</v>
      </c>
      <c r="G1583" s="1">
        <f t="shared" si="430"/>
        <v>575</v>
      </c>
      <c r="H1583" s="2">
        <f t="shared" si="431"/>
        <v>0.20448079658605975</v>
      </c>
      <c r="I1583" s="8"/>
      <c r="J1583" s="2">
        <f t="shared" si="434"/>
        <v>0.58214793741109527</v>
      </c>
      <c r="K1583" s="2">
        <f t="shared" si="435"/>
        <v>0.37766714082503555</v>
      </c>
      <c r="L1583" s="2">
        <f t="shared" si="436"/>
        <v>7.1123755334281651E-3</v>
      </c>
      <c r="M1583" s="2">
        <f t="shared" si="437"/>
        <v>3.3072546230441008E-2</v>
      </c>
      <c r="N1583" s="1">
        <v>1637</v>
      </c>
      <c r="O1583" s="1">
        <v>1062</v>
      </c>
      <c r="P1583" s="1">
        <v>20</v>
      </c>
      <c r="V1583" s="1">
        <v>13</v>
      </c>
      <c r="W1583" s="1">
        <v>4</v>
      </c>
      <c r="X1583" s="1">
        <v>19</v>
      </c>
      <c r="Y1583" s="1">
        <v>33</v>
      </c>
      <c r="Z1583" s="1">
        <v>24</v>
      </c>
      <c r="AG1583" t="str">
        <f t="shared" si="426"/>
        <v>Winooski</v>
      </c>
      <c r="AH1583" t="s">
        <v>1980</v>
      </c>
      <c r="AI1583">
        <v>1</v>
      </c>
      <c r="AK1583" s="99">
        <v>50</v>
      </c>
      <c r="AL1583" s="97">
        <v>7</v>
      </c>
      <c r="AM1583" s="97">
        <v>90</v>
      </c>
      <c r="AN1583" s="96">
        <v>85150</v>
      </c>
      <c r="AO1583" s="96">
        <f t="shared" si="433"/>
        <v>50007</v>
      </c>
      <c r="AP1583" s="9" t="s">
        <v>931</v>
      </c>
      <c r="AQ1583">
        <f t="shared" si="432"/>
        <v>5085150</v>
      </c>
    </row>
    <row r="1584" spans="1:43" hidden="1" outlineLevel="1" x14ac:dyDescent="0.2">
      <c r="A1584" t="s">
        <v>2046</v>
      </c>
      <c r="B1584" s="9" t="s">
        <v>308</v>
      </c>
      <c r="C1584" s="1">
        <f t="shared" si="425"/>
        <v>677</v>
      </c>
      <c r="D1584" s="7">
        <f t="shared" si="427"/>
        <v>2</v>
      </c>
      <c r="E1584" s="7">
        <f t="shared" si="428"/>
        <v>1</v>
      </c>
      <c r="F1584" s="7">
        <f t="shared" si="429"/>
        <v>5</v>
      </c>
      <c r="G1584" s="1">
        <f t="shared" si="430"/>
        <v>96</v>
      </c>
      <c r="H1584" s="2">
        <f t="shared" si="431"/>
        <v>0.14180206794682423</v>
      </c>
      <c r="I1584" s="8"/>
      <c r="J1584" s="2">
        <f t="shared" si="434"/>
        <v>0.41063515509601184</v>
      </c>
      <c r="K1584" s="2">
        <f t="shared" si="435"/>
        <v>0.55243722304283605</v>
      </c>
      <c r="L1584" s="2">
        <f t="shared" si="436"/>
        <v>5.9084194977843431E-3</v>
      </c>
      <c r="M1584" s="2">
        <f t="shared" si="437"/>
        <v>3.1019202363367717E-2</v>
      </c>
      <c r="N1584" s="1">
        <v>278</v>
      </c>
      <c r="O1584" s="1">
        <v>374</v>
      </c>
      <c r="P1584" s="1">
        <v>4</v>
      </c>
      <c r="V1584" s="1">
        <v>1</v>
      </c>
      <c r="W1584" s="1">
        <v>9</v>
      </c>
      <c r="X1584" s="1">
        <v>6</v>
      </c>
      <c r="Y1584" s="1">
        <v>3</v>
      </c>
      <c r="Z1584" s="1">
        <v>2</v>
      </c>
      <c r="AG1584" t="str">
        <f t="shared" si="426"/>
        <v>Wolcott</v>
      </c>
      <c r="AH1584" t="s">
        <v>1711</v>
      </c>
      <c r="AI1584">
        <v>1</v>
      </c>
      <c r="AK1584" s="99">
        <v>50</v>
      </c>
      <c r="AL1584" s="97">
        <v>15</v>
      </c>
      <c r="AM1584" s="97">
        <v>50</v>
      </c>
      <c r="AN1584" s="96">
        <v>85375</v>
      </c>
      <c r="AO1584" s="96">
        <f t="shared" si="433"/>
        <v>50015</v>
      </c>
      <c r="AP1584" s="9" t="s">
        <v>1274</v>
      </c>
      <c r="AQ1584">
        <f t="shared" si="432"/>
        <v>5085375</v>
      </c>
    </row>
    <row r="1585" spans="1:43" hidden="1" outlineLevel="1" x14ac:dyDescent="0.2">
      <c r="A1585" t="s">
        <v>1777</v>
      </c>
      <c r="B1585" s="9" t="s">
        <v>308</v>
      </c>
      <c r="C1585" s="1">
        <f t="shared" si="425"/>
        <v>463</v>
      </c>
      <c r="D1585" s="7">
        <f t="shared" si="427"/>
        <v>2</v>
      </c>
      <c r="E1585" s="7">
        <f t="shared" si="428"/>
        <v>1</v>
      </c>
      <c r="F1585" s="7">
        <f t="shared" si="429"/>
        <v>3</v>
      </c>
      <c r="G1585" s="1">
        <f t="shared" si="430"/>
        <v>80</v>
      </c>
      <c r="H1585" s="2">
        <f t="shared" si="431"/>
        <v>0.17278617710583152</v>
      </c>
      <c r="I1585" s="8"/>
      <c r="J1585" s="2">
        <f t="shared" si="434"/>
        <v>0.40172786177105829</v>
      </c>
      <c r="K1585" s="2">
        <f t="shared" si="435"/>
        <v>0.5745140388768899</v>
      </c>
      <c r="L1585" s="2">
        <f t="shared" si="436"/>
        <v>6.4794816414686825E-3</v>
      </c>
      <c r="M1585" s="2">
        <f t="shared" si="437"/>
        <v>1.7278617710583182E-2</v>
      </c>
      <c r="N1585" s="1">
        <v>186</v>
      </c>
      <c r="O1585" s="1">
        <v>266</v>
      </c>
      <c r="P1585" s="1">
        <v>3</v>
      </c>
      <c r="V1585" s="1">
        <v>2</v>
      </c>
      <c r="W1585" s="1">
        <v>1</v>
      </c>
      <c r="X1585" s="1">
        <v>0</v>
      </c>
      <c r="Y1585" s="1">
        <v>2</v>
      </c>
      <c r="Z1585" s="1">
        <v>3</v>
      </c>
      <c r="AG1585" t="str">
        <f t="shared" si="426"/>
        <v>Woodbury</v>
      </c>
      <c r="AH1585" t="s">
        <v>257</v>
      </c>
      <c r="AI1585">
        <v>1</v>
      </c>
      <c r="AK1585" s="99">
        <v>50</v>
      </c>
      <c r="AL1585" s="97">
        <v>23</v>
      </c>
      <c r="AM1585" s="97">
        <v>95</v>
      </c>
      <c r="AN1585" s="96">
        <v>85525</v>
      </c>
      <c r="AO1585" s="96">
        <f t="shared" si="433"/>
        <v>50023</v>
      </c>
      <c r="AP1585" s="9" t="s">
        <v>1274</v>
      </c>
      <c r="AQ1585">
        <f t="shared" si="432"/>
        <v>5085525</v>
      </c>
    </row>
    <row r="1586" spans="1:43" hidden="1" outlineLevel="1" x14ac:dyDescent="0.2">
      <c r="A1586" t="s">
        <v>62</v>
      </c>
      <c r="B1586" s="9" t="s">
        <v>308</v>
      </c>
      <c r="C1586" s="1">
        <f t="shared" si="425"/>
        <v>142</v>
      </c>
      <c r="D1586" s="7">
        <f t="shared" si="427"/>
        <v>2</v>
      </c>
      <c r="E1586" s="7">
        <f t="shared" si="428"/>
        <v>1</v>
      </c>
      <c r="F1586" s="7">
        <f t="shared" si="429"/>
        <v>5</v>
      </c>
      <c r="G1586" s="1">
        <f t="shared" si="430"/>
        <v>6</v>
      </c>
      <c r="H1586" s="2">
        <f t="shared" si="431"/>
        <v>4.2253521126760563E-2</v>
      </c>
      <c r="I1586" s="8"/>
      <c r="J1586" s="2">
        <f t="shared" si="434"/>
        <v>0.42957746478873238</v>
      </c>
      <c r="K1586" s="2">
        <f t="shared" si="435"/>
        <v>0.47183098591549294</v>
      </c>
      <c r="L1586" s="2">
        <f t="shared" si="436"/>
        <v>2.1126760563380281E-2</v>
      </c>
      <c r="M1586" s="2">
        <f t="shared" si="437"/>
        <v>7.7464788732394402E-2</v>
      </c>
      <c r="N1586" s="1">
        <v>61</v>
      </c>
      <c r="O1586" s="1">
        <v>67</v>
      </c>
      <c r="P1586" s="1">
        <v>3</v>
      </c>
      <c r="V1586" s="1">
        <v>0</v>
      </c>
      <c r="W1586" s="1">
        <v>0</v>
      </c>
      <c r="X1586" s="1">
        <v>4</v>
      </c>
      <c r="Y1586" s="1">
        <v>7</v>
      </c>
      <c r="Z1586" s="1">
        <v>0</v>
      </c>
      <c r="AG1586" t="str">
        <f t="shared" si="426"/>
        <v>Woodford</v>
      </c>
      <c r="AH1586" t="s">
        <v>310</v>
      </c>
      <c r="AI1586">
        <v>1</v>
      </c>
      <c r="AK1586" s="99">
        <v>50</v>
      </c>
      <c r="AL1586" s="97">
        <v>3</v>
      </c>
      <c r="AM1586" s="97">
        <v>80</v>
      </c>
      <c r="AN1586" s="96">
        <v>85675</v>
      </c>
      <c r="AO1586" s="96">
        <f t="shared" si="433"/>
        <v>50003</v>
      </c>
      <c r="AP1586" s="9" t="s">
        <v>1274</v>
      </c>
      <c r="AQ1586">
        <f t="shared" si="432"/>
        <v>5085675</v>
      </c>
    </row>
    <row r="1587" spans="1:43" hidden="1" outlineLevel="1" x14ac:dyDescent="0.2">
      <c r="A1587" t="s">
        <v>1418</v>
      </c>
      <c r="B1587" s="9" t="s">
        <v>308</v>
      </c>
      <c r="C1587" s="1">
        <f t="shared" si="425"/>
        <v>1672</v>
      </c>
      <c r="D1587" s="7">
        <f t="shared" si="427"/>
        <v>2</v>
      </c>
      <c r="E1587" s="7">
        <f t="shared" si="428"/>
        <v>1</v>
      </c>
      <c r="F1587" s="7">
        <f t="shared" si="429"/>
        <v>4</v>
      </c>
      <c r="G1587" s="1">
        <f t="shared" si="430"/>
        <v>102</v>
      </c>
      <c r="H1587" s="2">
        <f t="shared" si="431"/>
        <v>6.1004784688995214E-2</v>
      </c>
      <c r="I1587" s="8"/>
      <c r="J1587" s="2">
        <f t="shared" si="434"/>
        <v>0.44976076555023925</v>
      </c>
      <c r="K1587" s="2">
        <f t="shared" si="435"/>
        <v>0.51076555023923442</v>
      </c>
      <c r="L1587" s="2">
        <f t="shared" si="436"/>
        <v>7.1770334928229667E-3</v>
      </c>
      <c r="M1587" s="2">
        <f t="shared" si="437"/>
        <v>3.2296650717703358E-2</v>
      </c>
      <c r="N1587" s="1">
        <v>752</v>
      </c>
      <c r="O1587" s="1">
        <v>854</v>
      </c>
      <c r="P1587" s="1">
        <v>12</v>
      </c>
      <c r="V1587" s="1">
        <v>5</v>
      </c>
      <c r="W1587" s="1">
        <v>6</v>
      </c>
      <c r="X1587" s="1">
        <v>9</v>
      </c>
      <c r="Y1587" s="1">
        <v>28</v>
      </c>
      <c r="Z1587" s="1">
        <v>6</v>
      </c>
      <c r="AG1587" t="str">
        <f t="shared" si="426"/>
        <v>Woodstock</v>
      </c>
      <c r="AH1587" t="s">
        <v>1428</v>
      </c>
      <c r="AI1587">
        <v>1</v>
      </c>
      <c r="AK1587" s="99">
        <v>50</v>
      </c>
      <c r="AL1587" s="97">
        <v>27</v>
      </c>
      <c r="AM1587" s="97">
        <v>120</v>
      </c>
      <c r="AN1587" s="96">
        <v>85975</v>
      </c>
      <c r="AO1587" s="96">
        <f t="shared" si="433"/>
        <v>50027</v>
      </c>
      <c r="AP1587" s="9" t="s">
        <v>1274</v>
      </c>
      <c r="AQ1587">
        <f t="shared" si="432"/>
        <v>5085975</v>
      </c>
    </row>
    <row r="1588" spans="1:43" hidden="1" outlineLevel="1" x14ac:dyDescent="0.2">
      <c r="A1588" t="s">
        <v>1874</v>
      </c>
      <c r="B1588" s="9" t="s">
        <v>308</v>
      </c>
      <c r="C1588" s="1">
        <f t="shared" si="425"/>
        <v>513</v>
      </c>
      <c r="D1588" s="7">
        <f t="shared" si="427"/>
        <v>1</v>
      </c>
      <c r="E1588" s="7">
        <f t="shared" si="428"/>
        <v>2</v>
      </c>
      <c r="F1588" s="7">
        <f t="shared" si="429"/>
        <v>0</v>
      </c>
      <c r="G1588" s="1">
        <f t="shared" si="430"/>
        <v>16</v>
      </c>
      <c r="H1588" s="2">
        <f t="shared" si="431"/>
        <v>3.1189083820662766E-2</v>
      </c>
      <c r="I1588" s="8"/>
      <c r="J1588" s="2">
        <f t="shared" si="434"/>
        <v>0.49707602339181284</v>
      </c>
      <c r="K1588" s="2">
        <f t="shared" si="435"/>
        <v>0.46588693957115007</v>
      </c>
      <c r="L1588" s="2">
        <f t="shared" si="436"/>
        <v>0</v>
      </c>
      <c r="M1588" s="2">
        <f t="shared" si="437"/>
        <v>3.7037037037037146E-2</v>
      </c>
      <c r="N1588" s="1">
        <v>255</v>
      </c>
      <c r="O1588" s="1">
        <v>239</v>
      </c>
      <c r="P1588" s="1">
        <v>0</v>
      </c>
      <c r="V1588" s="1">
        <v>6</v>
      </c>
      <c r="W1588" s="1">
        <v>1</v>
      </c>
      <c r="X1588" s="1">
        <v>5</v>
      </c>
      <c r="Y1588" s="1">
        <v>5</v>
      </c>
      <c r="Z1588" s="1">
        <v>2</v>
      </c>
      <c r="AG1588" t="str">
        <f t="shared" si="426"/>
        <v>Worcester</v>
      </c>
      <c r="AH1588" t="s">
        <v>257</v>
      </c>
      <c r="AI1588">
        <v>1</v>
      </c>
      <c r="AK1588" s="99">
        <v>50</v>
      </c>
      <c r="AL1588" s="97">
        <v>23</v>
      </c>
      <c r="AM1588" s="97">
        <v>100</v>
      </c>
      <c r="AN1588" s="96">
        <v>86125</v>
      </c>
      <c r="AO1588" s="96">
        <f t="shared" si="433"/>
        <v>50023</v>
      </c>
      <c r="AP1588" s="9" t="s">
        <v>1274</v>
      </c>
      <c r="AQ1588">
        <f t="shared" si="432"/>
        <v>5086125</v>
      </c>
    </row>
    <row r="1589" spans="1:43" collapsed="1" x14ac:dyDescent="0.2">
      <c r="A1589" t="s">
        <v>814</v>
      </c>
      <c r="B1589" s="9" t="s">
        <v>260</v>
      </c>
      <c r="C1589" s="1">
        <f t="shared" si="425"/>
        <v>274087</v>
      </c>
      <c r="D1589" s="7">
        <f t="shared" si="427"/>
        <v>2</v>
      </c>
      <c r="E1589" s="7">
        <f t="shared" si="428"/>
        <v>1</v>
      </c>
      <c r="F1589" s="7">
        <f t="shared" si="429"/>
        <v>5</v>
      </c>
      <c r="G1589" s="1">
        <f t="shared" si="430"/>
        <v>40926</v>
      </c>
      <c r="H1589" s="2">
        <f t="shared" si="431"/>
        <v>0.149317552455972</v>
      </c>
      <c r="I1589" s="8"/>
      <c r="J1589" s="2">
        <f t="shared" si="434"/>
        <v>0.40255466330033896</v>
      </c>
      <c r="K1589" s="2">
        <f t="shared" si="435"/>
        <v>0.55187221575631096</v>
      </c>
      <c r="L1589" s="2">
        <f t="shared" si="436"/>
        <v>7.7676066358492012E-3</v>
      </c>
      <c r="M1589" s="2">
        <f t="shared" si="437"/>
        <v>3.7805514307500884E-2</v>
      </c>
      <c r="N1589" s="1">
        <f>SUM(N1343:N1588)</f>
        <v>110335</v>
      </c>
      <c r="O1589" s="1">
        <f>SUM(O1343:O1588)</f>
        <v>151261</v>
      </c>
      <c r="P1589" s="1">
        <f>SUM(P1343:P1588)</f>
        <v>2129</v>
      </c>
      <c r="V1589" s="1">
        <f>SUM(V1343:V1588)</f>
        <v>1839</v>
      </c>
      <c r="W1589" s="1">
        <f>SUM(W1343:W1588)</f>
        <v>1115</v>
      </c>
      <c r="X1589" s="1">
        <f>SUM(X1343:X1588)</f>
        <v>1855</v>
      </c>
      <c r="Y1589" s="1">
        <f>SUM(Y1343:Y1588)</f>
        <v>3266</v>
      </c>
      <c r="Z1589" s="1">
        <f>SUM(Z1343:Z1588)</f>
        <v>2287</v>
      </c>
      <c r="AG1589" t="str">
        <f t="shared" si="426"/>
        <v>Vermont</v>
      </c>
      <c r="AK1589" s="99">
        <v>50</v>
      </c>
      <c r="AO1589" s="99">
        <v>50</v>
      </c>
      <c r="AP1589" s="9" t="s">
        <v>887</v>
      </c>
      <c r="AQ1589" s="99">
        <v>50</v>
      </c>
    </row>
    <row r="1590" spans="1:43" x14ac:dyDescent="0.2">
      <c r="B1590" s="9"/>
      <c r="C1590" s="1"/>
      <c r="D1590" s="7"/>
      <c r="E1590" s="7"/>
      <c r="F1590" s="7"/>
      <c r="G1590" s="1"/>
      <c r="J1590" s="2"/>
      <c r="K1590" s="2"/>
      <c r="L1590" s="2"/>
      <c r="M1590" s="2"/>
      <c r="AO1590" s="96"/>
    </row>
    <row r="1591" spans="1:43" x14ac:dyDescent="0.2">
      <c r="B1591" s="9"/>
      <c r="C1591" s="9"/>
      <c r="Q1591" s="61"/>
      <c r="R1591" s="61"/>
      <c r="S1591" s="61"/>
      <c r="T1591" s="61"/>
      <c r="U1591" s="61"/>
      <c r="V1591" s="61"/>
      <c r="W1591" s="61"/>
      <c r="X1591" s="61"/>
      <c r="Y1591" s="61"/>
      <c r="Z1591" s="61"/>
      <c r="AO1591" s="96"/>
    </row>
    <row r="1592" spans="1:43" x14ac:dyDescent="0.2">
      <c r="A1592" s="58" t="s">
        <v>386</v>
      </c>
      <c r="AO1592" s="96"/>
    </row>
    <row r="1593" spans="1:43" hidden="1" outlineLevel="1" x14ac:dyDescent="0.2">
      <c r="A1593" s="58" t="s">
        <v>907</v>
      </c>
      <c r="J1593" s="2"/>
      <c r="K1593" s="2"/>
      <c r="L1593" s="2"/>
      <c r="M1593" s="2"/>
      <c r="AO1593" s="96"/>
    </row>
    <row r="1594" spans="1:43" hidden="1" outlineLevel="1" x14ac:dyDescent="0.2">
      <c r="A1594" t="s">
        <v>1731</v>
      </c>
      <c r="B1594" s="9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AG1594" t="str">
        <f t="shared" ref="AG1594:AG1611" si="438">A1594</f>
        <v>Atk. &amp; Gilm. Ac. Gt.</v>
      </c>
      <c r="AH1594" t="s">
        <v>793</v>
      </c>
      <c r="AI1594">
        <v>2</v>
      </c>
      <c r="AJ1594" s="7"/>
      <c r="AK1594" s="99">
        <v>33</v>
      </c>
      <c r="AL1594" s="97">
        <v>7</v>
      </c>
      <c r="AM1594" s="97">
        <v>5</v>
      </c>
      <c r="AN1594" s="96">
        <v>2420</v>
      </c>
      <c r="AO1594" s="96">
        <f t="shared" si="433"/>
        <v>33007</v>
      </c>
      <c r="AP1594" t="s">
        <v>1479</v>
      </c>
    </row>
    <row r="1595" spans="1:43" hidden="1" outlineLevel="1" x14ac:dyDescent="0.2">
      <c r="A1595" t="s">
        <v>1724</v>
      </c>
      <c r="B1595" s="9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AG1595" t="str">
        <f t="shared" si="438"/>
        <v>Bean's Grant</v>
      </c>
      <c r="AH1595" t="s">
        <v>793</v>
      </c>
      <c r="AI1595">
        <v>2</v>
      </c>
      <c r="AJ1595" s="7"/>
      <c r="AK1595" s="99">
        <v>33</v>
      </c>
      <c r="AL1595" s="97">
        <v>7</v>
      </c>
      <c r="AM1595" s="97">
        <v>10</v>
      </c>
      <c r="AN1595" s="96">
        <v>4100</v>
      </c>
      <c r="AO1595" s="96">
        <f t="shared" si="433"/>
        <v>33007</v>
      </c>
      <c r="AP1595" t="s">
        <v>1479</v>
      </c>
    </row>
    <row r="1596" spans="1:43" hidden="1" outlineLevel="1" x14ac:dyDescent="0.2">
      <c r="A1596" t="s">
        <v>2191</v>
      </c>
      <c r="B1596" s="9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AG1596" t="str">
        <f t="shared" si="438"/>
        <v>Bean's Purchase</v>
      </c>
      <c r="AH1596" t="s">
        <v>793</v>
      </c>
      <c r="AI1596">
        <v>2</v>
      </c>
      <c r="AJ1596" s="7"/>
      <c r="AK1596" s="99">
        <v>33</v>
      </c>
      <c r="AL1596" s="97">
        <v>7</v>
      </c>
      <c r="AM1596" s="97">
        <v>15</v>
      </c>
      <c r="AN1596" s="96">
        <v>4260</v>
      </c>
      <c r="AO1596" s="96">
        <f t="shared" si="433"/>
        <v>33007</v>
      </c>
      <c r="AP1596" t="s">
        <v>0</v>
      </c>
    </row>
    <row r="1597" spans="1:43" hidden="1" outlineLevel="1" x14ac:dyDescent="0.2">
      <c r="A1597" t="s">
        <v>1335</v>
      </c>
      <c r="B1597" s="9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AG1597" t="str">
        <f t="shared" si="438"/>
        <v>Chandler's Purchase</v>
      </c>
      <c r="AH1597" t="s">
        <v>793</v>
      </c>
      <c r="AI1597">
        <v>2</v>
      </c>
      <c r="AJ1597" s="7"/>
      <c r="AK1597" s="99">
        <v>33</v>
      </c>
      <c r="AL1597" s="97">
        <v>7</v>
      </c>
      <c r="AM1597" s="97">
        <v>35</v>
      </c>
      <c r="AN1597" s="96">
        <v>11220</v>
      </c>
      <c r="AO1597" s="96">
        <f t="shared" si="433"/>
        <v>33007</v>
      </c>
      <c r="AP1597" t="s">
        <v>0</v>
      </c>
    </row>
    <row r="1598" spans="1:43" hidden="1" outlineLevel="1" x14ac:dyDescent="0.2">
      <c r="A1598" t="s">
        <v>1000</v>
      </c>
      <c r="B1598" s="9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AG1598" t="str">
        <f t="shared" si="438"/>
        <v>Crawford's Purchase</v>
      </c>
      <c r="AH1598" t="s">
        <v>793</v>
      </c>
      <c r="AI1598">
        <v>2</v>
      </c>
      <c r="AJ1598" s="7"/>
      <c r="AK1598" s="99">
        <v>33</v>
      </c>
      <c r="AL1598" s="97">
        <v>7</v>
      </c>
      <c r="AM1598" s="97">
        <v>55</v>
      </c>
      <c r="AN1598" s="96">
        <v>16100</v>
      </c>
      <c r="AO1598" s="96">
        <f t="shared" si="433"/>
        <v>33007</v>
      </c>
      <c r="AP1598" t="s">
        <v>0</v>
      </c>
    </row>
    <row r="1599" spans="1:43" hidden="1" outlineLevel="1" x14ac:dyDescent="0.2">
      <c r="A1599" t="s">
        <v>2066</v>
      </c>
      <c r="B1599" s="9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AG1599" t="str">
        <f t="shared" si="438"/>
        <v>Cutt's Grant</v>
      </c>
      <c r="AH1599" t="s">
        <v>793</v>
      </c>
      <c r="AI1599">
        <v>2</v>
      </c>
      <c r="AJ1599" s="7"/>
      <c r="AK1599" s="99">
        <v>33</v>
      </c>
      <c r="AL1599" s="97">
        <v>7</v>
      </c>
      <c r="AM1599" s="97">
        <v>60</v>
      </c>
      <c r="AN1599" s="96">
        <v>16660</v>
      </c>
      <c r="AO1599" s="96">
        <f t="shared" si="433"/>
        <v>33007</v>
      </c>
      <c r="AP1599" t="s">
        <v>1479</v>
      </c>
    </row>
    <row r="1600" spans="1:43" hidden="1" outlineLevel="1" x14ac:dyDescent="0.2">
      <c r="A1600" t="s">
        <v>587</v>
      </c>
      <c r="B1600" s="9"/>
      <c r="C1600" s="1"/>
      <c r="D1600" s="7"/>
      <c r="E1600" s="7"/>
      <c r="F1600" s="7"/>
      <c r="G1600" s="1"/>
      <c r="I1600" s="8"/>
      <c r="J1600" s="2"/>
      <c r="K1600" s="2"/>
      <c r="L1600" s="2"/>
      <c r="M1600" s="2"/>
      <c r="AG1600" t="str">
        <f t="shared" si="438"/>
        <v>Dix's Grant</v>
      </c>
      <c r="AH1600" t="s">
        <v>793</v>
      </c>
      <c r="AI1600">
        <v>2</v>
      </c>
      <c r="AJ1600" s="7"/>
      <c r="AK1600" s="99">
        <v>33</v>
      </c>
      <c r="AL1600" s="97">
        <v>7</v>
      </c>
      <c r="AM1600" s="97">
        <v>70</v>
      </c>
      <c r="AN1600" s="96">
        <v>18340</v>
      </c>
      <c r="AO1600" s="96">
        <f t="shared" si="433"/>
        <v>33007</v>
      </c>
      <c r="AP1600" t="s">
        <v>1479</v>
      </c>
    </row>
    <row r="1601" spans="1:42" hidden="1" outlineLevel="1" x14ac:dyDescent="0.2">
      <c r="A1601" t="s">
        <v>1399</v>
      </c>
      <c r="B1601" s="9"/>
      <c r="C1601" s="1"/>
      <c r="D1601" s="7"/>
      <c r="E1601" s="7"/>
      <c r="F1601" s="7"/>
      <c r="G1601" s="1"/>
      <c r="I1601" s="8"/>
      <c r="J1601" s="2"/>
      <c r="K1601" s="2"/>
      <c r="L1601" s="2"/>
      <c r="M1601" s="2"/>
      <c r="AG1601" t="str">
        <f t="shared" si="438"/>
        <v>Erving's Location</v>
      </c>
      <c r="AH1601" t="s">
        <v>793</v>
      </c>
      <c r="AI1601">
        <v>2</v>
      </c>
      <c r="AJ1601" s="7"/>
      <c r="AK1601" s="99">
        <v>33</v>
      </c>
      <c r="AL1601" s="97">
        <v>7</v>
      </c>
      <c r="AM1601" s="97">
        <v>90</v>
      </c>
      <c r="AN1601" s="96">
        <v>25180</v>
      </c>
      <c r="AO1601" s="96">
        <f t="shared" si="433"/>
        <v>33007</v>
      </c>
      <c r="AP1601" t="s">
        <v>288</v>
      </c>
    </row>
    <row r="1602" spans="1:42" hidden="1" outlineLevel="1" x14ac:dyDescent="0.2">
      <c r="A1602" t="s">
        <v>1518</v>
      </c>
      <c r="B1602" s="9"/>
      <c r="C1602" s="1"/>
      <c r="D1602" s="7"/>
      <c r="E1602" s="7"/>
      <c r="F1602" s="7"/>
      <c r="G1602" s="1"/>
      <c r="I1602" s="8"/>
      <c r="J1602" s="2"/>
      <c r="K1602" s="2"/>
      <c r="L1602" s="2"/>
      <c r="M1602" s="2"/>
      <c r="AG1602" t="str">
        <f t="shared" si="438"/>
        <v>Hadley's Purchase</v>
      </c>
      <c r="AH1602" t="s">
        <v>793</v>
      </c>
      <c r="AI1602">
        <v>2</v>
      </c>
      <c r="AJ1602" s="7"/>
      <c r="AK1602" s="99">
        <v>33</v>
      </c>
      <c r="AL1602" s="97">
        <v>7</v>
      </c>
      <c r="AM1602" s="97">
        <v>105</v>
      </c>
      <c r="AN1602" s="96">
        <v>32420</v>
      </c>
      <c r="AO1602" s="96">
        <f t="shared" si="433"/>
        <v>33007</v>
      </c>
      <c r="AP1602" t="s">
        <v>0</v>
      </c>
    </row>
    <row r="1603" spans="1:42" hidden="1" outlineLevel="1" x14ac:dyDescent="0.2">
      <c r="A1603" t="s">
        <v>1028</v>
      </c>
      <c r="B1603" s="9"/>
      <c r="C1603" s="1"/>
      <c r="D1603" s="7"/>
      <c r="E1603" s="7"/>
      <c r="F1603" s="7"/>
      <c r="G1603" s="1"/>
      <c r="I1603" s="8"/>
      <c r="J1603" s="2"/>
      <c r="K1603" s="2"/>
      <c r="L1603" s="2"/>
      <c r="M1603" s="2"/>
      <c r="AG1603" t="str">
        <f t="shared" si="438"/>
        <v>Kilkenny</v>
      </c>
      <c r="AH1603" t="s">
        <v>793</v>
      </c>
      <c r="AI1603">
        <v>2</v>
      </c>
      <c r="AJ1603" s="7"/>
      <c r="AK1603" s="99">
        <v>33</v>
      </c>
      <c r="AL1603" s="97">
        <v>7</v>
      </c>
      <c r="AM1603" s="97">
        <v>115</v>
      </c>
      <c r="AN1603" s="96">
        <v>39940</v>
      </c>
      <c r="AO1603" s="96">
        <f t="shared" si="433"/>
        <v>33007</v>
      </c>
      <c r="AP1603" t="s">
        <v>287</v>
      </c>
    </row>
    <row r="1604" spans="1:42" hidden="1" outlineLevel="1" x14ac:dyDescent="0.2">
      <c r="A1604" t="s">
        <v>1391</v>
      </c>
      <c r="B1604" s="9"/>
      <c r="C1604" s="1"/>
      <c r="D1604" s="7"/>
      <c r="E1604" s="7"/>
      <c r="F1604" s="7"/>
      <c r="G1604" s="1"/>
      <c r="I1604" s="8"/>
      <c r="J1604" s="2"/>
      <c r="K1604" s="2"/>
      <c r="L1604" s="2"/>
      <c r="M1604" s="2"/>
      <c r="AG1604" t="str">
        <f t="shared" si="438"/>
        <v>Livermore</v>
      </c>
      <c r="AH1604" t="s">
        <v>794</v>
      </c>
      <c r="AI1604">
        <v>2</v>
      </c>
      <c r="AJ1604" s="7"/>
      <c r="AK1604" s="99">
        <v>33</v>
      </c>
      <c r="AL1604" s="97">
        <v>9</v>
      </c>
      <c r="AM1604" s="97">
        <v>127</v>
      </c>
      <c r="AN1604" s="96">
        <v>42820</v>
      </c>
      <c r="AO1604" s="96">
        <f t="shared" si="433"/>
        <v>33009</v>
      </c>
      <c r="AP1604" t="s">
        <v>1274</v>
      </c>
    </row>
    <row r="1605" spans="1:42" hidden="1" outlineLevel="1" x14ac:dyDescent="0.2">
      <c r="A1605" t="s">
        <v>1277</v>
      </c>
      <c r="B1605" s="9"/>
      <c r="C1605" s="1"/>
      <c r="D1605" s="7"/>
      <c r="E1605" s="7"/>
      <c r="F1605" s="7"/>
      <c r="G1605" s="1"/>
      <c r="I1605" s="8"/>
      <c r="J1605" s="2"/>
      <c r="K1605" s="2"/>
      <c r="L1605" s="2"/>
      <c r="M1605" s="2"/>
      <c r="AG1605" t="str">
        <f t="shared" si="438"/>
        <v>Low &amp; Burbank's Gt.</v>
      </c>
      <c r="AH1605" t="s">
        <v>793</v>
      </c>
      <c r="AI1605">
        <v>2</v>
      </c>
      <c r="AJ1605" s="7"/>
      <c r="AK1605" s="99">
        <v>33</v>
      </c>
      <c r="AL1605" s="97">
        <v>7</v>
      </c>
      <c r="AM1605" s="97">
        <v>125</v>
      </c>
      <c r="AN1605" s="96">
        <v>43620</v>
      </c>
      <c r="AO1605" s="96">
        <f t="shared" si="433"/>
        <v>33007</v>
      </c>
      <c r="AP1605" t="s">
        <v>1479</v>
      </c>
    </row>
    <row r="1606" spans="1:42" hidden="1" outlineLevel="1" x14ac:dyDescent="0.2">
      <c r="A1606" t="s">
        <v>231</v>
      </c>
      <c r="B1606" s="9"/>
      <c r="C1606" s="1"/>
      <c r="D1606" s="7"/>
      <c r="E1606" s="7"/>
      <c r="F1606" s="7"/>
      <c r="G1606" s="1"/>
      <c r="I1606" s="8"/>
      <c r="J1606" s="2"/>
      <c r="K1606" s="2"/>
      <c r="L1606" s="2"/>
      <c r="M1606" s="2"/>
      <c r="AG1606" t="str">
        <f t="shared" si="438"/>
        <v>Martin's Location</v>
      </c>
      <c r="AH1606" t="s">
        <v>793</v>
      </c>
      <c r="AI1606">
        <v>2</v>
      </c>
      <c r="AJ1606" s="7"/>
      <c r="AK1606" s="99">
        <v>33</v>
      </c>
      <c r="AL1606" s="97">
        <v>7</v>
      </c>
      <c r="AM1606" s="97">
        <v>130</v>
      </c>
      <c r="AN1606" s="96">
        <v>46020</v>
      </c>
      <c r="AO1606" s="96">
        <f t="shared" si="433"/>
        <v>33007</v>
      </c>
      <c r="AP1606" t="s">
        <v>288</v>
      </c>
    </row>
    <row r="1607" spans="1:42" hidden="1" outlineLevel="1" x14ac:dyDescent="0.2">
      <c r="A1607" t="s">
        <v>1533</v>
      </c>
      <c r="B1607" s="9"/>
      <c r="C1607" s="1"/>
      <c r="D1607" s="7"/>
      <c r="E1607" s="7"/>
      <c r="F1607" s="7"/>
      <c r="G1607" s="1"/>
      <c r="I1607" s="8"/>
      <c r="J1607" s="2"/>
      <c r="K1607" s="2"/>
      <c r="L1607" s="2"/>
      <c r="M1607" s="2"/>
      <c r="AG1607" t="str">
        <f t="shared" si="438"/>
        <v>Odell</v>
      </c>
      <c r="AH1607" t="s">
        <v>793</v>
      </c>
      <c r="AI1607">
        <v>2</v>
      </c>
      <c r="AJ1607" s="7"/>
      <c r="AK1607" s="99">
        <v>33</v>
      </c>
      <c r="AL1607" s="97">
        <v>7</v>
      </c>
      <c r="AM1607" s="97">
        <v>150</v>
      </c>
      <c r="AN1607" s="96">
        <v>57860</v>
      </c>
      <c r="AO1607" s="96">
        <f t="shared" si="433"/>
        <v>33007</v>
      </c>
      <c r="AP1607" t="s">
        <v>287</v>
      </c>
    </row>
    <row r="1608" spans="1:42" hidden="1" outlineLevel="1" x14ac:dyDescent="0.2">
      <c r="A1608" t="s">
        <v>143</v>
      </c>
      <c r="B1608" s="9"/>
      <c r="C1608" s="1"/>
      <c r="D1608" s="7"/>
      <c r="E1608" s="7"/>
      <c r="F1608" s="7"/>
      <c r="G1608" s="1"/>
      <c r="I1608" s="8"/>
      <c r="J1608" s="2"/>
      <c r="K1608" s="2"/>
      <c r="L1608" s="2"/>
      <c r="M1608" s="2"/>
      <c r="AG1608" t="str">
        <f t="shared" si="438"/>
        <v>Sargent's Purchase</v>
      </c>
      <c r="AH1608" t="s">
        <v>793</v>
      </c>
      <c r="AI1608">
        <v>2</v>
      </c>
      <c r="AJ1608" s="7"/>
      <c r="AK1608" s="99">
        <v>33</v>
      </c>
      <c r="AL1608" s="97">
        <v>7</v>
      </c>
      <c r="AM1608" s="97">
        <v>170</v>
      </c>
      <c r="AN1608" s="96">
        <v>67860</v>
      </c>
      <c r="AO1608" s="96">
        <f t="shared" si="433"/>
        <v>33007</v>
      </c>
      <c r="AP1608" t="s">
        <v>0</v>
      </c>
    </row>
    <row r="1609" spans="1:42" hidden="1" outlineLevel="1" x14ac:dyDescent="0.2">
      <c r="A1609" t="s">
        <v>2157</v>
      </c>
      <c r="B1609" s="9"/>
      <c r="C1609" s="1"/>
      <c r="D1609" s="7"/>
      <c r="E1609" s="7"/>
      <c r="F1609" s="7"/>
      <c r="G1609" s="1"/>
      <c r="I1609" s="8"/>
      <c r="J1609" s="2"/>
      <c r="K1609" s="2"/>
      <c r="L1609" s="2"/>
      <c r="M1609" s="2"/>
      <c r="AG1609" t="str">
        <f t="shared" si="438"/>
        <v>Second College Gt.</v>
      </c>
      <c r="AH1609" t="s">
        <v>793</v>
      </c>
      <c r="AI1609">
        <v>2</v>
      </c>
      <c r="AJ1609" s="7"/>
      <c r="AK1609" s="99">
        <v>33</v>
      </c>
      <c r="AL1609" s="97">
        <v>7</v>
      </c>
      <c r="AM1609" s="97">
        <v>175</v>
      </c>
      <c r="AN1609" s="96">
        <v>68500</v>
      </c>
      <c r="AO1609" s="96">
        <f t="shared" si="433"/>
        <v>33007</v>
      </c>
      <c r="AP1609" t="s">
        <v>1479</v>
      </c>
    </row>
    <row r="1610" spans="1:42" hidden="1" outlineLevel="1" x14ac:dyDescent="0.2">
      <c r="A1610" t="s">
        <v>1524</v>
      </c>
      <c r="B1610" s="9"/>
      <c r="C1610" s="1"/>
      <c r="D1610" s="7"/>
      <c r="E1610" s="7"/>
      <c r="F1610" s="7"/>
      <c r="G1610" s="1"/>
      <c r="I1610" s="8"/>
      <c r="J1610" s="2"/>
      <c r="K1610" s="2"/>
      <c r="L1610" s="2"/>
      <c r="M1610" s="2"/>
      <c r="AG1610" t="str">
        <f t="shared" si="438"/>
        <v>Success</v>
      </c>
      <c r="AH1610" t="s">
        <v>793</v>
      </c>
      <c r="AI1610">
        <v>2</v>
      </c>
      <c r="AJ1610" s="7"/>
      <c r="AK1610" s="99">
        <v>33</v>
      </c>
      <c r="AL1610" s="97">
        <v>7</v>
      </c>
      <c r="AM1610" s="97">
        <v>200</v>
      </c>
      <c r="AN1610" s="96">
        <v>74500</v>
      </c>
      <c r="AO1610" s="96">
        <f t="shared" si="433"/>
        <v>33007</v>
      </c>
      <c r="AP1610" t="s">
        <v>287</v>
      </c>
    </row>
    <row r="1611" spans="1:42" hidden="1" outlineLevel="1" x14ac:dyDescent="0.2">
      <c r="A1611" t="s">
        <v>2640</v>
      </c>
      <c r="B1611" s="9"/>
      <c r="C1611" s="1"/>
      <c r="D1611" s="7"/>
      <c r="E1611" s="7"/>
      <c r="F1611" s="7"/>
      <c r="G1611" s="1"/>
      <c r="I1611" s="8"/>
      <c r="J1611" s="2"/>
      <c r="K1611" s="2"/>
      <c r="L1611" s="2"/>
      <c r="M1611" s="2"/>
      <c r="AG1611" t="str">
        <f t="shared" si="438"/>
        <v>Thompson &amp; Mes's Pur.</v>
      </c>
      <c r="AH1611" t="s">
        <v>793</v>
      </c>
      <c r="AI1611">
        <v>2</v>
      </c>
      <c r="AJ1611" s="7"/>
      <c r="AK1611" s="99">
        <v>33</v>
      </c>
      <c r="AL1611" s="97">
        <v>7</v>
      </c>
      <c r="AM1611" s="97">
        <v>205</v>
      </c>
      <c r="AN1611" s="96">
        <v>76580</v>
      </c>
      <c r="AO1611" s="96">
        <f t="shared" si="433"/>
        <v>33007</v>
      </c>
      <c r="AP1611" t="s">
        <v>0</v>
      </c>
    </row>
    <row r="1612" spans="1:42" hidden="1" outlineLevel="1" x14ac:dyDescent="0.2">
      <c r="B1612" s="9"/>
      <c r="C1612" s="1"/>
      <c r="D1612" s="7"/>
      <c r="E1612" s="7"/>
      <c r="F1612" s="7"/>
      <c r="G1612" s="1"/>
      <c r="I1612" s="8"/>
      <c r="J1612" s="2"/>
      <c r="K1612" s="2"/>
      <c r="L1612" s="2"/>
      <c r="M1612" s="2"/>
      <c r="AJ1612" s="7"/>
      <c r="AO1612" s="96"/>
    </row>
    <row r="1613" spans="1:42" hidden="1" outlineLevel="1" x14ac:dyDescent="0.2">
      <c r="A1613" s="58" t="s">
        <v>814</v>
      </c>
      <c r="J1613" s="2"/>
      <c r="K1613" s="2"/>
      <c r="L1613" s="2"/>
      <c r="M1613" s="2"/>
      <c r="AO1613" s="96"/>
    </row>
    <row r="1614" spans="1:42" hidden="1" outlineLevel="1" x14ac:dyDescent="0.2">
      <c r="A1614" t="s">
        <v>1943</v>
      </c>
      <c r="J1614" s="2"/>
      <c r="K1614" s="2"/>
      <c r="L1614" s="2"/>
      <c r="M1614" s="2"/>
      <c r="AG1614" t="str">
        <f>A1614</f>
        <v>Averill town</v>
      </c>
      <c r="AH1614" t="s">
        <v>728</v>
      </c>
      <c r="AK1614" s="99">
        <v>50</v>
      </c>
      <c r="AL1614" s="97">
        <v>9</v>
      </c>
      <c r="AM1614" s="97">
        <v>5</v>
      </c>
      <c r="AN1614" s="96">
        <v>2125</v>
      </c>
      <c r="AO1614" s="96">
        <f t="shared" si="433"/>
        <v>50009</v>
      </c>
      <c r="AP1614" t="s">
        <v>1274</v>
      </c>
    </row>
    <row r="1615" spans="1:42" hidden="1" outlineLevel="1" x14ac:dyDescent="0.2">
      <c r="A1615" t="s">
        <v>2410</v>
      </c>
      <c r="J1615" s="2"/>
      <c r="K1615" s="2"/>
      <c r="L1615" s="2"/>
      <c r="M1615" s="2"/>
      <c r="AG1615" t="str">
        <f t="shared" ref="AG1615:AG1622" si="439">A1615</f>
        <v>Avery's gore</v>
      </c>
      <c r="AH1615" t="s">
        <v>728</v>
      </c>
      <c r="AK1615" s="99">
        <v>50</v>
      </c>
      <c r="AL1615" s="97">
        <v>9</v>
      </c>
      <c r="AM1615" s="97">
        <v>10</v>
      </c>
      <c r="AN1615" s="96">
        <v>2162</v>
      </c>
      <c r="AO1615" s="96">
        <f t="shared" ref="AO1615:AO1663" si="440">1000*AK1615+AL1615</f>
        <v>50009</v>
      </c>
      <c r="AP1615" t="s">
        <v>1409</v>
      </c>
    </row>
    <row r="1616" spans="1:42" hidden="1" outlineLevel="1" x14ac:dyDescent="0.2">
      <c r="A1616" t="s">
        <v>1944</v>
      </c>
      <c r="J1616" s="2"/>
      <c r="K1616" s="2"/>
      <c r="L1616" s="2"/>
      <c r="M1616" s="2"/>
      <c r="AG1616" t="str">
        <f t="shared" si="439"/>
        <v>Buels gore</v>
      </c>
      <c r="AH1616" t="s">
        <v>1980</v>
      </c>
      <c r="AK1616" s="99">
        <v>50</v>
      </c>
      <c r="AL1616" s="97">
        <v>7</v>
      </c>
      <c r="AM1616" s="97">
        <v>10</v>
      </c>
      <c r="AN1616" s="96">
        <v>10300</v>
      </c>
      <c r="AO1616" s="96">
        <f t="shared" si="440"/>
        <v>50007</v>
      </c>
      <c r="AP1616" t="s">
        <v>1409</v>
      </c>
    </row>
    <row r="1617" spans="1:43" hidden="1" outlineLevel="1" x14ac:dyDescent="0.2">
      <c r="A1617" t="s">
        <v>1492</v>
      </c>
      <c r="J1617" s="2"/>
      <c r="K1617" s="2"/>
      <c r="L1617" s="2"/>
      <c r="M1617" s="2"/>
      <c r="AG1617" t="str">
        <f t="shared" si="439"/>
        <v>Ferdinand town</v>
      </c>
      <c r="AH1617" t="s">
        <v>728</v>
      </c>
      <c r="AK1617" s="99">
        <v>50</v>
      </c>
      <c r="AL1617" s="97">
        <v>9</v>
      </c>
      <c r="AM1617" s="97">
        <v>45</v>
      </c>
      <c r="AN1617" s="96">
        <v>25975</v>
      </c>
      <c r="AO1617" s="96">
        <f t="shared" si="440"/>
        <v>50009</v>
      </c>
      <c r="AP1617" t="s">
        <v>1274</v>
      </c>
    </row>
    <row r="1618" spans="1:43" hidden="1" outlineLevel="1" x14ac:dyDescent="0.2">
      <c r="A1618" t="s">
        <v>1493</v>
      </c>
      <c r="J1618" s="2"/>
      <c r="K1618" s="2"/>
      <c r="L1618" s="2"/>
      <c r="M1618" s="2"/>
      <c r="AG1618" t="str">
        <f t="shared" si="439"/>
        <v>Glastenbury town</v>
      </c>
      <c r="AH1618" t="s">
        <v>310</v>
      </c>
      <c r="AK1618" s="99">
        <v>50</v>
      </c>
      <c r="AL1618" s="97">
        <v>3</v>
      </c>
      <c r="AM1618" s="97">
        <v>18</v>
      </c>
      <c r="AN1618" s="96">
        <v>27962</v>
      </c>
      <c r="AO1618" s="96">
        <f t="shared" si="440"/>
        <v>50003</v>
      </c>
      <c r="AP1618" t="s">
        <v>1274</v>
      </c>
    </row>
    <row r="1619" spans="1:43" hidden="1" outlineLevel="1" x14ac:dyDescent="0.2">
      <c r="A1619" t="s">
        <v>2074</v>
      </c>
      <c r="J1619" s="2"/>
      <c r="K1619" s="2"/>
      <c r="L1619" s="2"/>
      <c r="M1619" s="2"/>
      <c r="AG1619" t="str">
        <f t="shared" si="439"/>
        <v>Lewis town</v>
      </c>
      <c r="AH1619" t="s">
        <v>728</v>
      </c>
      <c r="AK1619" s="99">
        <v>50</v>
      </c>
      <c r="AL1619" s="97">
        <v>9</v>
      </c>
      <c r="AM1619" s="97">
        <v>65</v>
      </c>
      <c r="AN1619" s="96">
        <v>39775</v>
      </c>
      <c r="AO1619" s="96">
        <f t="shared" si="440"/>
        <v>50009</v>
      </c>
      <c r="AP1619" t="s">
        <v>1274</v>
      </c>
    </row>
    <row r="1620" spans="1:43" hidden="1" outlineLevel="1" x14ac:dyDescent="0.2">
      <c r="A1620" t="s">
        <v>2067</v>
      </c>
      <c r="J1620" s="2"/>
      <c r="K1620" s="2"/>
      <c r="L1620" s="2"/>
      <c r="M1620" s="2"/>
      <c r="AG1620" t="str">
        <f t="shared" si="439"/>
        <v>Somerset town</v>
      </c>
      <c r="AH1620" t="s">
        <v>2145</v>
      </c>
      <c r="AK1620" s="99">
        <v>50</v>
      </c>
      <c r="AL1620" s="97">
        <v>25</v>
      </c>
      <c r="AM1620" s="97">
        <v>73</v>
      </c>
      <c r="AN1620" s="96">
        <v>65762</v>
      </c>
      <c r="AO1620" s="96">
        <f t="shared" si="440"/>
        <v>50025</v>
      </c>
      <c r="AP1620" t="s">
        <v>1274</v>
      </c>
    </row>
    <row r="1621" spans="1:43" hidden="1" outlineLevel="1" x14ac:dyDescent="0.2">
      <c r="A1621" t="s">
        <v>2442</v>
      </c>
      <c r="J1621" s="2"/>
      <c r="K1621" s="2"/>
      <c r="L1621" s="2"/>
      <c r="M1621" s="2"/>
      <c r="AG1621" t="str">
        <f t="shared" si="439"/>
        <v>Warner's grant</v>
      </c>
      <c r="AH1621" t="s">
        <v>728</v>
      </c>
      <c r="AK1621" s="99">
        <v>50</v>
      </c>
      <c r="AL1621" s="97">
        <v>9</v>
      </c>
      <c r="AM1621" s="97">
        <v>90</v>
      </c>
      <c r="AN1621" s="96">
        <v>76337</v>
      </c>
      <c r="AO1621" s="96">
        <f t="shared" si="440"/>
        <v>50009</v>
      </c>
      <c r="AP1621" t="s">
        <v>1479</v>
      </c>
    </row>
    <row r="1622" spans="1:43" hidden="1" outlineLevel="1" x14ac:dyDescent="0.2">
      <c r="A1622" t="s">
        <v>2289</v>
      </c>
      <c r="J1622" s="2"/>
      <c r="K1622" s="2"/>
      <c r="L1622" s="2"/>
      <c r="M1622" s="2"/>
      <c r="AG1622" t="str">
        <f t="shared" si="439"/>
        <v>Warren's gore</v>
      </c>
      <c r="AH1622" t="s">
        <v>728</v>
      </c>
      <c r="AK1622" s="99">
        <v>50</v>
      </c>
      <c r="AL1622" s="97">
        <v>9</v>
      </c>
      <c r="AM1622" s="97">
        <v>95</v>
      </c>
      <c r="AN1622" s="96">
        <v>76562</v>
      </c>
      <c r="AO1622" s="96">
        <f t="shared" si="440"/>
        <v>50009</v>
      </c>
      <c r="AP1622" t="s">
        <v>1409</v>
      </c>
    </row>
    <row r="1623" spans="1:43" hidden="1" outlineLevel="1" x14ac:dyDescent="0.2">
      <c r="J1623" s="2"/>
      <c r="K1623" s="2"/>
      <c r="L1623" s="2"/>
      <c r="M1623" s="2"/>
      <c r="AO1623" s="96"/>
    </row>
    <row r="1624" spans="1:43" hidden="1" outlineLevel="1" x14ac:dyDescent="0.2">
      <c r="A1624" s="58" t="s">
        <v>1738</v>
      </c>
      <c r="J1624" s="2"/>
      <c r="K1624" s="2"/>
      <c r="L1624" s="2"/>
      <c r="M1624" s="2"/>
      <c r="AO1624" s="96"/>
    </row>
    <row r="1625" spans="1:43" hidden="1" outlineLevel="1" x14ac:dyDescent="0.2">
      <c r="A1625" t="s">
        <v>850</v>
      </c>
      <c r="B1625" s="9" t="s">
        <v>1073</v>
      </c>
      <c r="C1625" s="1">
        <f>SUM(N1625:AE1625)</f>
        <v>0</v>
      </c>
      <c r="D1625" s="7" t="e">
        <f>RANK(N1625,(N1625:AE1625))</f>
        <v>#N/A</v>
      </c>
      <c r="E1625" s="7" t="e">
        <f>RANK(O1625,(N1625:AE1625))</f>
        <v>#N/A</v>
      </c>
      <c r="F1625" s="7">
        <f>IF(P1625&gt;0,RANK(P1625,(N1625:AE1625)),0)</f>
        <v>0</v>
      </c>
      <c r="G1625" s="1" t="e">
        <f>MAX(N1625:P1625)-LARGE(N1625:P1625,2)</f>
        <v>#NUM!</v>
      </c>
      <c r="H1625" s="2" t="e">
        <f>G1625/C1625</f>
        <v>#NUM!</v>
      </c>
      <c r="I1625" s="8"/>
      <c r="J1625" s="2" t="str">
        <f>IF(C1625=0,"-",N1625/C1625)</f>
        <v>-</v>
      </c>
      <c r="K1625" s="2" t="str">
        <f>IF(C1625=0,"-",O1625/C1625)</f>
        <v>-</v>
      </c>
      <c r="L1625" s="2" t="str">
        <f>IF(C1625=0,"-",P1625/C1625)</f>
        <v>-</v>
      </c>
      <c r="M1625" s="2" t="str">
        <f>IF(C1625=0,"-",(1-J1625-K1625-L1625))</f>
        <v>-</v>
      </c>
      <c r="Q1625" s="61"/>
      <c r="R1625" s="61"/>
      <c r="S1625" s="61"/>
      <c r="T1625" s="65"/>
      <c r="U1625" s="61"/>
      <c r="V1625" s="61"/>
      <c r="W1625" s="61"/>
      <c r="X1625" s="61"/>
      <c r="Y1625" s="61"/>
      <c r="Z1625" s="61"/>
      <c r="AG1625" t="str">
        <f>A1625</f>
        <v>Codyville</v>
      </c>
      <c r="AH1625" t="s">
        <v>257</v>
      </c>
      <c r="AI1625">
        <v>2</v>
      </c>
      <c r="AK1625" s="99">
        <v>23</v>
      </c>
      <c r="AL1625" s="97">
        <v>29</v>
      </c>
      <c r="AM1625" s="97">
        <v>50</v>
      </c>
      <c r="AN1625" s="96">
        <v>13610</v>
      </c>
      <c r="AO1625" s="96">
        <f>AK1625*1000+AL1625</f>
        <v>23029</v>
      </c>
      <c r="AP1625" t="s">
        <v>2522</v>
      </c>
      <c r="AQ1625">
        <f>AK1625*100000+AN1625</f>
        <v>2313610</v>
      </c>
    </row>
    <row r="1626" spans="1:43" hidden="1" outlineLevel="1" x14ac:dyDescent="0.2">
      <c r="A1626" t="s">
        <v>2555</v>
      </c>
      <c r="J1626" s="2"/>
      <c r="K1626" s="2"/>
      <c r="L1626" s="2"/>
      <c r="M1626" s="2"/>
      <c r="AG1626" t="str">
        <f t="shared" ref="AG1626:AG1663" si="441">A1626</f>
        <v>Unity</v>
      </c>
      <c r="AH1626" s="9" t="s">
        <v>1663</v>
      </c>
      <c r="AK1626" s="99">
        <v>23</v>
      </c>
      <c r="AL1626" s="97">
        <v>11</v>
      </c>
      <c r="AM1626" s="97">
        <v>107</v>
      </c>
      <c r="AN1626" s="96">
        <v>78190</v>
      </c>
      <c r="AO1626" s="96">
        <f t="shared" si="440"/>
        <v>23011</v>
      </c>
      <c r="AP1626" t="s">
        <v>408</v>
      </c>
    </row>
    <row r="1627" spans="1:43" hidden="1" outlineLevel="1" x14ac:dyDescent="0.2">
      <c r="A1627" t="s">
        <v>2632</v>
      </c>
      <c r="J1627" s="2"/>
      <c r="K1627" s="2"/>
      <c r="L1627" s="2"/>
      <c r="M1627" s="2"/>
      <c r="AG1627" t="str">
        <f t="shared" si="441"/>
        <v>Northwest Aroostook</v>
      </c>
      <c r="AH1627" s="67" t="s">
        <v>872</v>
      </c>
      <c r="AK1627" s="99">
        <v>23</v>
      </c>
      <c r="AL1627" s="97">
        <v>3</v>
      </c>
      <c r="AM1627" s="97">
        <v>237</v>
      </c>
      <c r="AN1627" s="96">
        <v>53602</v>
      </c>
      <c r="AO1627" s="96">
        <f t="shared" si="440"/>
        <v>23003</v>
      </c>
      <c r="AP1627" t="s">
        <v>408</v>
      </c>
    </row>
    <row r="1628" spans="1:43" hidden="1" outlineLevel="1" x14ac:dyDescent="0.2">
      <c r="A1628" t="s">
        <v>2631</v>
      </c>
      <c r="J1628" s="2"/>
      <c r="K1628" s="2"/>
      <c r="L1628" s="2"/>
      <c r="M1628" s="2"/>
      <c r="AG1628" t="str">
        <f t="shared" si="441"/>
        <v>Square Lake</v>
      </c>
      <c r="AH1628" s="67" t="s">
        <v>872</v>
      </c>
      <c r="AK1628" s="99">
        <v>23</v>
      </c>
      <c r="AL1628" s="97">
        <v>3</v>
      </c>
      <c r="AM1628" s="97">
        <v>298</v>
      </c>
      <c r="AN1628" s="96">
        <v>73472</v>
      </c>
      <c r="AO1628" s="96">
        <f t="shared" si="440"/>
        <v>23003</v>
      </c>
      <c r="AP1628" t="s">
        <v>408</v>
      </c>
    </row>
    <row r="1629" spans="1:43" hidden="1" outlineLevel="1" x14ac:dyDescent="0.2">
      <c r="A1629" t="s">
        <v>2319</v>
      </c>
      <c r="J1629" s="2"/>
      <c r="K1629" s="2"/>
      <c r="L1629" s="2"/>
      <c r="M1629" s="2"/>
      <c r="AG1629" t="str">
        <f t="shared" si="441"/>
        <v>Central Aroostook</v>
      </c>
      <c r="AH1629" s="67" t="s">
        <v>872</v>
      </c>
      <c r="AK1629" s="99">
        <v>23</v>
      </c>
      <c r="AL1629" s="97">
        <v>3</v>
      </c>
      <c r="AM1629" s="97">
        <v>57</v>
      </c>
      <c r="AN1629" s="96">
        <v>11785</v>
      </c>
      <c r="AO1629" s="96">
        <f t="shared" si="440"/>
        <v>23003</v>
      </c>
      <c r="AP1629" t="s">
        <v>408</v>
      </c>
    </row>
    <row r="1630" spans="1:43" hidden="1" outlineLevel="1" x14ac:dyDescent="0.2">
      <c r="A1630" t="s">
        <v>2437</v>
      </c>
      <c r="J1630" s="2"/>
      <c r="K1630" s="2"/>
      <c r="L1630" s="2"/>
      <c r="M1630" s="2"/>
      <c r="AG1630" t="str">
        <f t="shared" si="441"/>
        <v>South Aroostook</v>
      </c>
      <c r="AH1630" s="67" t="s">
        <v>872</v>
      </c>
      <c r="AK1630" s="99">
        <v>23</v>
      </c>
      <c r="AL1630" s="97">
        <v>3</v>
      </c>
      <c r="AM1630" s="97">
        <v>297</v>
      </c>
      <c r="AN1630" s="96">
        <v>69930</v>
      </c>
      <c r="AO1630" s="96">
        <f t="shared" si="440"/>
        <v>23003</v>
      </c>
      <c r="AP1630" t="s">
        <v>408</v>
      </c>
    </row>
    <row r="1631" spans="1:43" hidden="1" outlineLevel="1" x14ac:dyDescent="0.2">
      <c r="A1631" t="s">
        <v>1737</v>
      </c>
      <c r="J1631" s="2"/>
      <c r="K1631" s="2"/>
      <c r="L1631" s="2"/>
      <c r="M1631" s="2"/>
      <c r="AG1631" t="str">
        <f t="shared" si="441"/>
        <v>Penobscot Indian Island</v>
      </c>
      <c r="AH1631" s="67" t="s">
        <v>872</v>
      </c>
      <c r="AK1631" s="99">
        <v>23</v>
      </c>
      <c r="AL1631" s="97">
        <v>3</v>
      </c>
      <c r="AM1631" s="97">
        <v>253</v>
      </c>
      <c r="AN1631" s="96">
        <v>57936</v>
      </c>
      <c r="AO1631" s="96">
        <f t="shared" si="440"/>
        <v>23003</v>
      </c>
      <c r="AP1631" t="s">
        <v>2071</v>
      </c>
    </row>
    <row r="1632" spans="1:43" hidden="1" outlineLevel="1" x14ac:dyDescent="0.2">
      <c r="A1632" t="s">
        <v>2473</v>
      </c>
      <c r="J1632" s="2"/>
      <c r="K1632" s="2"/>
      <c r="L1632" s="2"/>
      <c r="M1632" s="2"/>
      <c r="AG1632" t="str">
        <f t="shared" si="441"/>
        <v>North Franklin</v>
      </c>
      <c r="AH1632" s="67" t="s">
        <v>1440</v>
      </c>
      <c r="AK1632" s="99">
        <v>23</v>
      </c>
      <c r="AL1632" s="97">
        <v>7</v>
      </c>
      <c r="AM1632" s="97">
        <v>67</v>
      </c>
      <c r="AN1632" s="96">
        <v>51400</v>
      </c>
      <c r="AO1632" s="96">
        <f t="shared" si="440"/>
        <v>23007</v>
      </c>
      <c r="AP1632" t="s">
        <v>408</v>
      </c>
    </row>
    <row r="1633" spans="1:42" hidden="1" outlineLevel="1" x14ac:dyDescent="0.2">
      <c r="A1633" t="s">
        <v>2342</v>
      </c>
      <c r="AG1633" t="str">
        <f t="shared" si="441"/>
        <v>Wyman</v>
      </c>
      <c r="AH1633" s="67" t="s">
        <v>1440</v>
      </c>
      <c r="AK1633" s="99">
        <v>23</v>
      </c>
      <c r="AL1633" s="97">
        <v>7</v>
      </c>
      <c r="AM1633" s="97">
        <v>111</v>
      </c>
      <c r="AN1633" s="96">
        <v>87680</v>
      </c>
      <c r="AO1633" s="96">
        <f t="shared" si="440"/>
        <v>23007</v>
      </c>
      <c r="AP1633" t="s">
        <v>408</v>
      </c>
    </row>
    <row r="1634" spans="1:42" hidden="1" outlineLevel="1" x14ac:dyDescent="0.2">
      <c r="A1634" t="s">
        <v>1334</v>
      </c>
      <c r="AG1634" t="str">
        <f t="shared" si="441"/>
        <v>East Central Franklin</v>
      </c>
      <c r="AH1634" s="67" t="s">
        <v>1440</v>
      </c>
      <c r="AK1634" s="99">
        <v>23</v>
      </c>
      <c r="AL1634" s="97">
        <v>7</v>
      </c>
      <c r="AM1634" s="97">
        <v>27</v>
      </c>
      <c r="AN1634" s="96">
        <v>19865</v>
      </c>
      <c r="AO1634" s="96">
        <f t="shared" si="440"/>
        <v>23007</v>
      </c>
      <c r="AP1634" t="s">
        <v>408</v>
      </c>
    </row>
    <row r="1635" spans="1:42" hidden="1" outlineLevel="1" x14ac:dyDescent="0.2">
      <c r="A1635" t="s">
        <v>2386</v>
      </c>
      <c r="AG1635" t="str">
        <f t="shared" si="441"/>
        <v>West Central Franklin</v>
      </c>
      <c r="AH1635" s="67" t="s">
        <v>1440</v>
      </c>
      <c r="AK1635" s="99">
        <v>23</v>
      </c>
      <c r="AL1635" s="97">
        <v>7</v>
      </c>
      <c r="AM1635" s="97">
        <v>102</v>
      </c>
      <c r="AN1635" s="96">
        <v>82235</v>
      </c>
      <c r="AO1635" s="96">
        <f t="shared" si="440"/>
        <v>23007</v>
      </c>
      <c r="AP1635" t="s">
        <v>408</v>
      </c>
    </row>
    <row r="1636" spans="1:42" hidden="1" outlineLevel="1" x14ac:dyDescent="0.2">
      <c r="A1636" t="s">
        <v>2080</v>
      </c>
      <c r="AG1636" t="str">
        <f t="shared" si="441"/>
        <v>South Franklin</v>
      </c>
      <c r="AH1636" s="67" t="s">
        <v>1440</v>
      </c>
      <c r="AK1636" s="99">
        <v>23</v>
      </c>
      <c r="AL1636" s="97">
        <v>7</v>
      </c>
      <c r="AM1636" s="97">
        <v>87</v>
      </c>
      <c r="AN1636" s="96">
        <v>70760</v>
      </c>
      <c r="AO1636" s="96">
        <f t="shared" si="440"/>
        <v>23007</v>
      </c>
      <c r="AP1636" t="s">
        <v>408</v>
      </c>
    </row>
    <row r="1637" spans="1:42" hidden="1" outlineLevel="1" x14ac:dyDescent="0.2">
      <c r="A1637" t="s">
        <v>1633</v>
      </c>
      <c r="AG1637" t="str">
        <f t="shared" si="441"/>
        <v>East Hancock</v>
      </c>
      <c r="AH1637" s="67" t="s">
        <v>682</v>
      </c>
      <c r="AK1637" s="99">
        <v>23</v>
      </c>
      <c r="AL1637" s="97">
        <v>9</v>
      </c>
      <c r="AM1637" s="97">
        <v>62</v>
      </c>
      <c r="AN1637" s="96">
        <v>20405</v>
      </c>
      <c r="AO1637" s="96">
        <f t="shared" si="440"/>
        <v>23009</v>
      </c>
      <c r="AP1637" t="s">
        <v>408</v>
      </c>
    </row>
    <row r="1638" spans="1:42" hidden="1" outlineLevel="1" x14ac:dyDescent="0.2">
      <c r="A1638" t="s">
        <v>1634</v>
      </c>
      <c r="AG1638" t="str">
        <f t="shared" si="441"/>
        <v>Northwest Hancock</v>
      </c>
      <c r="AH1638" s="67" t="s">
        <v>682</v>
      </c>
      <c r="AK1638" s="99">
        <v>23</v>
      </c>
      <c r="AL1638" s="97">
        <v>9</v>
      </c>
      <c r="AM1638" s="97">
        <v>102</v>
      </c>
      <c r="AN1638" s="96">
        <v>53620</v>
      </c>
      <c r="AO1638" s="96">
        <f t="shared" si="440"/>
        <v>23009</v>
      </c>
      <c r="AP1638" t="s">
        <v>408</v>
      </c>
    </row>
    <row r="1639" spans="1:42" hidden="1" outlineLevel="1" x14ac:dyDescent="0.2">
      <c r="A1639" t="s">
        <v>1635</v>
      </c>
      <c r="AG1639" t="str">
        <f t="shared" si="441"/>
        <v>Central Hancock</v>
      </c>
      <c r="AH1639" s="67" t="s">
        <v>682</v>
      </c>
      <c r="AK1639" s="99">
        <v>23</v>
      </c>
      <c r="AL1639" s="97">
        <v>9</v>
      </c>
      <c r="AM1639" s="97">
        <v>42</v>
      </c>
      <c r="AN1639" s="96">
        <v>11800</v>
      </c>
      <c r="AO1639" s="96">
        <f t="shared" si="440"/>
        <v>23009</v>
      </c>
      <c r="AP1639" t="s">
        <v>408</v>
      </c>
    </row>
    <row r="1640" spans="1:42" hidden="1" outlineLevel="1" x14ac:dyDescent="0.2">
      <c r="A1640" t="s">
        <v>1636</v>
      </c>
      <c r="AG1640" t="str">
        <f t="shared" si="441"/>
        <v>Criehaven</v>
      </c>
      <c r="AH1640" s="67" t="s">
        <v>1138</v>
      </c>
      <c r="AK1640" s="99">
        <v>23</v>
      </c>
      <c r="AL1640" s="97">
        <v>13</v>
      </c>
      <c r="AM1640" s="97">
        <v>13</v>
      </c>
      <c r="AN1640" s="96">
        <v>15125</v>
      </c>
      <c r="AO1640" s="96">
        <f t="shared" si="440"/>
        <v>23013</v>
      </c>
      <c r="AP1640" t="s">
        <v>408</v>
      </c>
    </row>
    <row r="1641" spans="1:42" hidden="1" outlineLevel="1" x14ac:dyDescent="0.2">
      <c r="A1641" t="s">
        <v>1637</v>
      </c>
      <c r="AG1641" t="str">
        <f t="shared" si="441"/>
        <v>Hibberts</v>
      </c>
      <c r="AH1641" s="67" t="s">
        <v>600</v>
      </c>
      <c r="AK1641" s="99">
        <v>23</v>
      </c>
      <c r="AL1641" s="97">
        <v>15</v>
      </c>
      <c r="AM1641" s="97">
        <v>45</v>
      </c>
      <c r="AN1641" s="96">
        <v>32715</v>
      </c>
      <c r="AO1641" s="96">
        <f t="shared" si="440"/>
        <v>23015</v>
      </c>
      <c r="AP1641" t="s">
        <v>2072</v>
      </c>
    </row>
    <row r="1642" spans="1:42" hidden="1" outlineLevel="1" x14ac:dyDescent="0.2">
      <c r="A1642" t="s">
        <v>1638</v>
      </c>
      <c r="AG1642" t="str">
        <f t="shared" si="441"/>
        <v>North Oxford</v>
      </c>
      <c r="AH1642" s="67" t="s">
        <v>976</v>
      </c>
      <c r="AK1642" s="99">
        <v>23</v>
      </c>
      <c r="AL1642" s="97">
        <v>17</v>
      </c>
      <c r="AM1642" s="97">
        <v>102</v>
      </c>
      <c r="AN1642" s="96">
        <v>52575</v>
      </c>
      <c r="AO1642" s="96">
        <f t="shared" si="440"/>
        <v>23017</v>
      </c>
      <c r="AP1642" t="s">
        <v>408</v>
      </c>
    </row>
    <row r="1643" spans="1:42" hidden="1" outlineLevel="1" x14ac:dyDescent="0.2">
      <c r="A1643" t="s">
        <v>1639</v>
      </c>
      <c r="AG1643" t="str">
        <f t="shared" si="441"/>
        <v>South Oxford</v>
      </c>
      <c r="AH1643" s="67" t="s">
        <v>976</v>
      </c>
      <c r="AK1643" s="99">
        <v>23</v>
      </c>
      <c r="AL1643" s="97">
        <v>17</v>
      </c>
      <c r="AM1643" s="97">
        <v>138</v>
      </c>
      <c r="AN1643" s="96">
        <v>71755</v>
      </c>
      <c r="AO1643" s="96">
        <f t="shared" si="440"/>
        <v>23017</v>
      </c>
      <c r="AP1643" t="s">
        <v>408</v>
      </c>
    </row>
    <row r="1644" spans="1:42" hidden="1" outlineLevel="1" x14ac:dyDescent="0.2">
      <c r="A1644" t="s">
        <v>1526</v>
      </c>
      <c r="AG1644" t="str">
        <f t="shared" si="441"/>
        <v>North Penobscot</v>
      </c>
      <c r="AH1644" s="67" t="s">
        <v>2417</v>
      </c>
      <c r="AK1644" s="99">
        <v>23</v>
      </c>
      <c r="AL1644" s="97">
        <v>19</v>
      </c>
      <c r="AM1644" s="97">
        <v>237</v>
      </c>
      <c r="AN1644" s="96">
        <v>52710</v>
      </c>
      <c r="AO1644" s="96">
        <f t="shared" si="440"/>
        <v>23019</v>
      </c>
      <c r="AP1644" t="s">
        <v>408</v>
      </c>
    </row>
    <row r="1645" spans="1:42" hidden="1" outlineLevel="1" x14ac:dyDescent="0.2">
      <c r="A1645" t="s">
        <v>1737</v>
      </c>
      <c r="AG1645" t="str">
        <f t="shared" si="441"/>
        <v>Penobscot Indian Island</v>
      </c>
      <c r="AH1645" s="67" t="s">
        <v>2417</v>
      </c>
      <c r="AK1645" s="99">
        <v>23</v>
      </c>
      <c r="AL1645" s="97">
        <v>19</v>
      </c>
      <c r="AM1645" s="97">
        <v>262</v>
      </c>
      <c r="AN1645" s="96">
        <v>57937</v>
      </c>
      <c r="AO1645" s="96">
        <f t="shared" si="440"/>
        <v>23019</v>
      </c>
      <c r="AP1645" t="s">
        <v>2071</v>
      </c>
    </row>
    <row r="1646" spans="1:42" hidden="1" outlineLevel="1" x14ac:dyDescent="0.2">
      <c r="A1646" t="s">
        <v>1527</v>
      </c>
      <c r="AG1646" t="str">
        <f t="shared" si="441"/>
        <v>Whitney</v>
      </c>
      <c r="AH1646" s="67" t="s">
        <v>2417</v>
      </c>
      <c r="AK1646" s="99">
        <v>23</v>
      </c>
      <c r="AL1646" s="97">
        <v>19</v>
      </c>
      <c r="AM1646" s="97">
        <v>303</v>
      </c>
      <c r="AN1646" s="96">
        <v>85230</v>
      </c>
      <c r="AO1646" s="96">
        <f t="shared" si="440"/>
        <v>23019</v>
      </c>
      <c r="AP1646" t="s">
        <v>408</v>
      </c>
    </row>
    <row r="1647" spans="1:42" hidden="1" outlineLevel="1" x14ac:dyDescent="0.2">
      <c r="A1647" t="s">
        <v>1528</v>
      </c>
      <c r="AG1647" t="str">
        <f t="shared" si="441"/>
        <v>Twombly</v>
      </c>
      <c r="AH1647" s="67" t="s">
        <v>2417</v>
      </c>
      <c r="AK1647" s="99">
        <v>23</v>
      </c>
      <c r="AL1647" s="97">
        <v>19</v>
      </c>
      <c r="AM1647" s="97">
        <v>293</v>
      </c>
      <c r="AN1647" s="96">
        <v>78015</v>
      </c>
      <c r="AO1647" s="96">
        <f t="shared" si="440"/>
        <v>23019</v>
      </c>
      <c r="AP1647" t="s">
        <v>408</v>
      </c>
    </row>
    <row r="1648" spans="1:42" hidden="1" outlineLevel="1" x14ac:dyDescent="0.2">
      <c r="A1648" t="s">
        <v>1735</v>
      </c>
      <c r="AG1648" t="str">
        <f t="shared" si="441"/>
        <v>East Central Penobscot</v>
      </c>
      <c r="AH1648" s="67" t="s">
        <v>2417</v>
      </c>
      <c r="AK1648" s="99">
        <v>23</v>
      </c>
      <c r="AL1648" s="97">
        <v>19</v>
      </c>
      <c r="AM1648" s="97">
        <v>83</v>
      </c>
      <c r="AN1648" s="96">
        <v>19868</v>
      </c>
      <c r="AO1648" s="96">
        <f t="shared" si="440"/>
        <v>23019</v>
      </c>
      <c r="AP1648" t="s">
        <v>408</v>
      </c>
    </row>
    <row r="1649" spans="1:42" hidden="1" outlineLevel="1" x14ac:dyDescent="0.2">
      <c r="A1649" t="s">
        <v>2364</v>
      </c>
      <c r="AG1649" t="str">
        <f t="shared" si="441"/>
        <v>Northwest Piscataquis</v>
      </c>
      <c r="AH1649" s="67" t="s">
        <v>1515</v>
      </c>
      <c r="AK1649" s="99">
        <v>23</v>
      </c>
      <c r="AL1649" s="97">
        <v>21</v>
      </c>
      <c r="AM1649" s="97">
        <v>73</v>
      </c>
      <c r="AN1649" s="96">
        <v>53628</v>
      </c>
      <c r="AO1649" s="96">
        <f t="shared" si="440"/>
        <v>23021</v>
      </c>
      <c r="AP1649" t="s">
        <v>408</v>
      </c>
    </row>
    <row r="1650" spans="1:42" hidden="1" outlineLevel="1" x14ac:dyDescent="0.2">
      <c r="A1650" t="s">
        <v>2464</v>
      </c>
      <c r="AG1650" t="str">
        <f t="shared" si="441"/>
        <v>Northeast Piscataquis</v>
      </c>
      <c r="AH1650" s="67" t="s">
        <v>1515</v>
      </c>
      <c r="AK1650" s="99">
        <v>23</v>
      </c>
      <c r="AL1650" s="97">
        <v>21</v>
      </c>
      <c r="AM1650" s="97">
        <v>72</v>
      </c>
      <c r="AN1650" s="96">
        <v>51105</v>
      </c>
      <c r="AO1650" s="96">
        <f t="shared" si="440"/>
        <v>23021</v>
      </c>
      <c r="AP1650" t="s">
        <v>408</v>
      </c>
    </row>
    <row r="1651" spans="1:42" hidden="1" outlineLevel="1" x14ac:dyDescent="0.2">
      <c r="A1651" t="s">
        <v>2090</v>
      </c>
      <c r="AG1651" t="str">
        <f t="shared" si="441"/>
        <v>Blanchard</v>
      </c>
      <c r="AH1651" s="67" t="s">
        <v>1515</v>
      </c>
      <c r="AK1651" s="99">
        <v>23</v>
      </c>
      <c r="AL1651" s="97">
        <v>21</v>
      </c>
      <c r="AM1651" s="97">
        <v>20</v>
      </c>
      <c r="AN1651" s="96">
        <v>5560</v>
      </c>
      <c r="AO1651" s="96">
        <f t="shared" si="440"/>
        <v>23021</v>
      </c>
      <c r="AP1651" t="s">
        <v>408</v>
      </c>
    </row>
    <row r="1652" spans="1:42" hidden="1" outlineLevel="1" x14ac:dyDescent="0.2">
      <c r="A1652" t="s">
        <v>1329</v>
      </c>
      <c r="AG1652" t="str">
        <f t="shared" si="441"/>
        <v>Southeast Piscataquis</v>
      </c>
      <c r="AH1652" s="67" t="s">
        <v>1515</v>
      </c>
      <c r="AK1652" s="99">
        <v>23</v>
      </c>
      <c r="AL1652" s="97">
        <v>21</v>
      </c>
      <c r="AM1652" s="97">
        <v>93</v>
      </c>
      <c r="AN1652" s="96">
        <v>70655</v>
      </c>
      <c r="AO1652" s="96">
        <f t="shared" si="440"/>
        <v>23021</v>
      </c>
      <c r="AP1652" t="s">
        <v>408</v>
      </c>
    </row>
    <row r="1653" spans="1:42" hidden="1" outlineLevel="1" x14ac:dyDescent="0.2">
      <c r="A1653" t="s">
        <v>983</v>
      </c>
      <c r="AG1653" t="str">
        <f t="shared" si="441"/>
        <v>Perkins</v>
      </c>
      <c r="AH1653" s="67" t="s">
        <v>1445</v>
      </c>
      <c r="AK1653" s="99">
        <v>23</v>
      </c>
      <c r="AL1653" s="97">
        <v>23</v>
      </c>
      <c r="AM1653" s="97">
        <v>28</v>
      </c>
      <c r="AN1653" s="96">
        <v>58070</v>
      </c>
      <c r="AO1653" s="96">
        <f t="shared" si="440"/>
        <v>23023</v>
      </c>
      <c r="AP1653" t="s">
        <v>408</v>
      </c>
    </row>
    <row r="1654" spans="1:42" hidden="1" outlineLevel="1" x14ac:dyDescent="0.2">
      <c r="A1654" t="s">
        <v>1330</v>
      </c>
      <c r="AG1654" t="str">
        <f t="shared" si="441"/>
        <v>Seboomook Lake</v>
      </c>
      <c r="AH1654" s="67" t="s">
        <v>1616</v>
      </c>
      <c r="AK1654" s="99">
        <v>23</v>
      </c>
      <c r="AL1654" s="97">
        <v>25</v>
      </c>
      <c r="AM1654" s="97">
        <v>137</v>
      </c>
      <c r="AN1654" s="96">
        <v>67238</v>
      </c>
      <c r="AO1654" s="96">
        <f t="shared" si="440"/>
        <v>23025</v>
      </c>
      <c r="AP1654" t="s">
        <v>408</v>
      </c>
    </row>
    <row r="1655" spans="1:42" hidden="1" outlineLevel="1" x14ac:dyDescent="0.2">
      <c r="A1655" t="s">
        <v>1331</v>
      </c>
      <c r="AG1655" t="str">
        <f t="shared" si="441"/>
        <v>Northeast Somerset</v>
      </c>
      <c r="AH1655" s="67" t="s">
        <v>1616</v>
      </c>
      <c r="AK1655" s="99">
        <v>23</v>
      </c>
      <c r="AL1655" s="97">
        <v>25</v>
      </c>
      <c r="AM1655" s="97">
        <v>112</v>
      </c>
      <c r="AN1655" s="96">
        <v>51114</v>
      </c>
      <c r="AO1655" s="96">
        <f t="shared" si="440"/>
        <v>23025</v>
      </c>
      <c r="AP1655" t="s">
        <v>408</v>
      </c>
    </row>
    <row r="1656" spans="1:42" hidden="1" outlineLevel="1" x14ac:dyDescent="0.2">
      <c r="A1656" t="s">
        <v>1332</v>
      </c>
      <c r="AG1656" t="str">
        <f t="shared" si="441"/>
        <v>Northwest Somerset</v>
      </c>
      <c r="AH1656" s="67" t="s">
        <v>1616</v>
      </c>
      <c r="AK1656" s="99">
        <v>23</v>
      </c>
      <c r="AL1656" s="97">
        <v>25</v>
      </c>
      <c r="AM1656" s="97">
        <v>113</v>
      </c>
      <c r="AN1656" s="96">
        <v>53636</v>
      </c>
      <c r="AO1656" s="96">
        <f t="shared" si="440"/>
        <v>23025</v>
      </c>
      <c r="AP1656" t="s">
        <v>408</v>
      </c>
    </row>
    <row r="1657" spans="1:42" hidden="1" outlineLevel="1" x14ac:dyDescent="0.2">
      <c r="A1657" t="s">
        <v>1333</v>
      </c>
      <c r="AG1657" t="str">
        <f t="shared" si="441"/>
        <v>Central Somerset</v>
      </c>
      <c r="AH1657" s="67" t="s">
        <v>1616</v>
      </c>
      <c r="AK1657" s="99">
        <v>23</v>
      </c>
      <c r="AL1657" s="97">
        <v>25</v>
      </c>
      <c r="AM1657" s="97">
        <v>37</v>
      </c>
      <c r="AN1657" s="96">
        <v>11820</v>
      </c>
      <c r="AO1657" s="96">
        <f t="shared" si="440"/>
        <v>23025</v>
      </c>
      <c r="AP1657" t="s">
        <v>408</v>
      </c>
    </row>
    <row r="1658" spans="1:42" hidden="1" outlineLevel="1" x14ac:dyDescent="0.2">
      <c r="A1658" t="s">
        <v>2440</v>
      </c>
      <c r="AG1658" t="str">
        <f t="shared" si="441"/>
        <v>North Washington</v>
      </c>
      <c r="AH1658" s="67" t="s">
        <v>257</v>
      </c>
      <c r="AK1658" s="99">
        <v>23</v>
      </c>
      <c r="AL1658" s="97">
        <v>29</v>
      </c>
      <c r="AM1658" s="97">
        <v>157</v>
      </c>
      <c r="AN1658" s="96">
        <v>53500</v>
      </c>
      <c r="AO1658" s="96">
        <f t="shared" si="440"/>
        <v>23029</v>
      </c>
      <c r="AP1658" t="s">
        <v>408</v>
      </c>
    </row>
    <row r="1659" spans="1:42" hidden="1" outlineLevel="1" x14ac:dyDescent="0.2">
      <c r="A1659" t="s">
        <v>1945</v>
      </c>
      <c r="AG1659" t="str">
        <f t="shared" si="441"/>
        <v>Passamaquoddy Indian Township</v>
      </c>
      <c r="AH1659" s="67" t="s">
        <v>257</v>
      </c>
      <c r="AK1659" s="99">
        <v>23</v>
      </c>
      <c r="AL1659" s="97">
        <v>29</v>
      </c>
      <c r="AM1659" s="97">
        <v>158</v>
      </c>
      <c r="AN1659" s="96">
        <v>57082</v>
      </c>
      <c r="AO1659" s="96">
        <f t="shared" si="440"/>
        <v>23029</v>
      </c>
      <c r="AP1659" t="s">
        <v>2071</v>
      </c>
    </row>
    <row r="1660" spans="1:42" hidden="1" outlineLevel="1" x14ac:dyDescent="0.2">
      <c r="A1660" t="s">
        <v>2073</v>
      </c>
      <c r="AG1660" t="str">
        <f t="shared" si="441"/>
        <v>East Central Washington</v>
      </c>
      <c r="AH1660" s="67" t="s">
        <v>257</v>
      </c>
      <c r="AK1660" s="99">
        <v>23</v>
      </c>
      <c r="AL1660" s="97">
        <v>29</v>
      </c>
      <c r="AM1660" s="97">
        <v>93</v>
      </c>
      <c r="AN1660" s="96">
        <v>19870</v>
      </c>
      <c r="AO1660" s="96">
        <f t="shared" si="440"/>
        <v>23029</v>
      </c>
      <c r="AP1660" t="s">
        <v>408</v>
      </c>
    </row>
    <row r="1661" spans="1:42" hidden="1" outlineLevel="1" x14ac:dyDescent="0.2">
      <c r="A1661" t="s">
        <v>1656</v>
      </c>
      <c r="AG1661" t="str">
        <f t="shared" si="441"/>
        <v>Passamaquoddy Pleasant Point</v>
      </c>
      <c r="AH1661" s="67" t="s">
        <v>257</v>
      </c>
      <c r="AK1661" s="99">
        <v>23</v>
      </c>
      <c r="AL1661" s="97">
        <v>29</v>
      </c>
      <c r="AM1661" s="97">
        <v>159</v>
      </c>
      <c r="AN1661" s="96">
        <v>57090</v>
      </c>
      <c r="AO1661" s="96">
        <f t="shared" si="440"/>
        <v>23029</v>
      </c>
      <c r="AP1661" t="s">
        <v>2071</v>
      </c>
    </row>
    <row r="1662" spans="1:42" hidden="1" outlineLevel="1" x14ac:dyDescent="0.2">
      <c r="A1662" t="s">
        <v>1656</v>
      </c>
      <c r="AG1662" t="str">
        <f t="shared" si="441"/>
        <v>Passamaquoddy Pleasant Point</v>
      </c>
      <c r="AH1662" s="67" t="s">
        <v>257</v>
      </c>
      <c r="AK1662" s="99">
        <v>23</v>
      </c>
      <c r="AL1662" s="97">
        <v>29</v>
      </c>
      <c r="AM1662" s="97">
        <v>159</v>
      </c>
      <c r="AN1662" s="96">
        <v>57090</v>
      </c>
      <c r="AO1662" s="96">
        <f t="shared" si="440"/>
        <v>23029</v>
      </c>
      <c r="AP1662" t="s">
        <v>2071</v>
      </c>
    </row>
    <row r="1663" spans="1:42" hidden="1" outlineLevel="1" x14ac:dyDescent="0.2">
      <c r="A1663" t="s">
        <v>1656</v>
      </c>
      <c r="AG1663" t="str">
        <f t="shared" si="441"/>
        <v>Passamaquoddy Pleasant Point</v>
      </c>
      <c r="AH1663" s="67" t="s">
        <v>257</v>
      </c>
      <c r="AK1663" s="99">
        <v>23</v>
      </c>
      <c r="AL1663" s="97">
        <v>29</v>
      </c>
      <c r="AM1663" s="97">
        <v>159</v>
      </c>
      <c r="AN1663" s="96">
        <v>57090</v>
      </c>
      <c r="AO1663" s="96">
        <f t="shared" si="440"/>
        <v>23029</v>
      </c>
      <c r="AP1663" t="s">
        <v>2071</v>
      </c>
    </row>
    <row r="1664" spans="1:42" collapsed="1" x14ac:dyDescent="0.2"/>
  </sheetData>
  <phoneticPr fontId="9"/>
  <conditionalFormatting sqref="D1603:D1618 D1622 D1620 D2:D188 D1625 D265:D273 D309:D318 D692:D701 D275:D307 D655:D690 D704:D1600 D378:D653 D320:D350 D352:D376 D190:D263">
    <cfRule type="cellIs" dxfId="198" priority="241" stopIfTrue="1" operator="equal">
      <formula>1</formula>
    </cfRule>
    <cfRule type="cellIs" dxfId="197" priority="242" stopIfTrue="1" operator="equal">
      <formula>3</formula>
    </cfRule>
  </conditionalFormatting>
  <conditionalFormatting sqref="E1603:E1618 E1622 E1620 E2:E188 E1625 E265:E273 E309:E318 E692:E701 E275:E307 E655:E690 E704:E1600 E378:E653 E320:E350 E352:E376 E190:E263">
    <cfRule type="cellIs" dxfId="196" priority="243" stopIfTrue="1" operator="equal">
      <formula>1</formula>
    </cfRule>
    <cfRule type="cellIs" dxfId="195" priority="244" stopIfTrue="1" operator="equal">
      <formula>3</formula>
    </cfRule>
  </conditionalFormatting>
  <conditionalFormatting sqref="F1603:F1618 F1622 F1620 F2:F188 F1625 F265:F273 F309:F318 F692:F701 F275:F307 F655:F690 F704:F1600 F378:F653 F320:F350 F352:F376 F190:F263">
    <cfRule type="cellIs" dxfId="194" priority="245" stopIfTrue="1" operator="equal">
      <formula>1</formula>
    </cfRule>
    <cfRule type="cellIs" dxfId="193" priority="246" stopIfTrue="1" operator="equal">
      <formula>3</formula>
    </cfRule>
  </conditionalFormatting>
  <conditionalFormatting sqref="G1:G2 G173 G712 G1066 G1309 G1350 G1600 G1617">
    <cfRule type="expression" dxfId="192" priority="247" stopIfTrue="1">
      <formula>IF(D1=1,1,0)</formula>
    </cfRule>
    <cfRule type="expression" dxfId="191" priority="248" stopIfTrue="1">
      <formula>IF(E1=1,1,0)</formula>
    </cfRule>
  </conditionalFormatting>
  <conditionalFormatting sqref="H1:H2 H173 H712 H1066 H1309 H1350 H1600:H1602 H1619 H1621 H1623:H1624 H1626:H65554">
    <cfRule type="expression" dxfId="190" priority="249" stopIfTrue="1">
      <formula>IF(D1=1,1,0)</formula>
    </cfRule>
    <cfRule type="expression" dxfId="189" priority="250" stopIfTrue="1">
      <formula>IF(E1=1,1,0)</formula>
    </cfRule>
  </conditionalFormatting>
  <conditionalFormatting sqref="G3:G172 G1067:G1308 G174:G188 G1310:G1349 G713:G1065 G1351:G1599 G1625 G265:G273 G309:G318 G692:G701 G275:G307 G655:G690 G704:G711 G378:G653 G320:G350 G352:G376 G190:G263">
    <cfRule type="expression" dxfId="188" priority="251" stopIfTrue="1">
      <formula>IF(AND(G3&gt;0,D3=1),1,0)</formula>
    </cfRule>
    <cfRule type="expression" dxfId="187" priority="252" stopIfTrue="1">
      <formula>IF(AND(G3&gt;0,E3=1),1,0)</formula>
    </cfRule>
    <cfRule type="expression" dxfId="186" priority="253" stopIfTrue="1">
      <formula>IF(AND(G3&gt;0,F3=1),1,0)</formula>
    </cfRule>
  </conditionalFormatting>
  <conditionalFormatting sqref="H3:H172 H1067:H1308 H174:H188 H1310:H1349 H713:H1065 H1351:H1599 H1625 H265:H273 H309:H318 H692:H701 H275:H307 H655:H690 H704:H711 H378:H653 H320:H350 H352:H376 H190:H263">
    <cfRule type="expression" dxfId="185" priority="254" stopIfTrue="1">
      <formula>IF(AND(G3&gt;0,D3=1),1,0)</formula>
    </cfRule>
    <cfRule type="expression" dxfId="184" priority="255" stopIfTrue="1">
      <formula>IF(AND(G3&gt;0,E3=1),1,0)</formula>
    </cfRule>
    <cfRule type="expression" dxfId="183" priority="256" stopIfTrue="1">
      <formula>IF(AND(G3&gt;0,F3=1),1,0)</formula>
    </cfRule>
  </conditionalFormatting>
  <conditionalFormatting sqref="G1622 G1620 G1618 G1603:G1616">
    <cfRule type="expression" dxfId="182" priority="257" stopIfTrue="1">
      <formula>IF(D1603=1,1,0)</formula>
    </cfRule>
    <cfRule type="expression" dxfId="181" priority="258" stopIfTrue="1">
      <formula>IF(E1603=1,1,0)</formula>
    </cfRule>
    <cfRule type="expression" dxfId="180" priority="259" stopIfTrue="1">
      <formula>IF(F1603=1,1,0)</formula>
    </cfRule>
  </conditionalFormatting>
  <conditionalFormatting sqref="H1622 H1620 H1603:H1618">
    <cfRule type="expression" dxfId="179" priority="260" stopIfTrue="1">
      <formula>IF(D1603=1,1,0)</formula>
    </cfRule>
    <cfRule type="expression" dxfId="178" priority="261" stopIfTrue="1">
      <formula>IF(E1603=1,1,0)</formula>
    </cfRule>
    <cfRule type="expression" dxfId="177" priority="262" stopIfTrue="1">
      <formula>IF(F1603=1,1,0)</formula>
    </cfRule>
  </conditionalFormatting>
  <conditionalFormatting sqref="D189">
    <cfRule type="cellIs" dxfId="176" priority="229" stopIfTrue="1" operator="equal">
      <formula>1</formula>
    </cfRule>
    <cfRule type="cellIs" dxfId="175" priority="230" stopIfTrue="1" operator="equal">
      <formula>3</formula>
    </cfRule>
  </conditionalFormatting>
  <conditionalFormatting sqref="E189">
    <cfRule type="cellIs" dxfId="174" priority="231" stopIfTrue="1" operator="equal">
      <formula>1</formula>
    </cfRule>
    <cfRule type="cellIs" dxfId="173" priority="232" stopIfTrue="1" operator="equal">
      <formula>3</formula>
    </cfRule>
  </conditionalFormatting>
  <conditionalFormatting sqref="F189">
    <cfRule type="cellIs" dxfId="172" priority="233" stopIfTrue="1" operator="equal">
      <formula>1</formula>
    </cfRule>
    <cfRule type="cellIs" dxfId="171" priority="234" stopIfTrue="1" operator="equal">
      <formula>3</formula>
    </cfRule>
  </conditionalFormatting>
  <conditionalFormatting sqref="G189">
    <cfRule type="expression" dxfId="170" priority="235" stopIfTrue="1">
      <formula>IF(AND(G189&gt;0,D189=1),1,0)</formula>
    </cfRule>
    <cfRule type="expression" dxfId="169" priority="236" stopIfTrue="1">
      <formula>IF(AND(G189&gt;0,E189=1),1,0)</formula>
    </cfRule>
    <cfRule type="expression" dxfId="168" priority="237" stopIfTrue="1">
      <formula>IF(AND(G189&gt;0,F189=1),1,0)</formula>
    </cfRule>
  </conditionalFormatting>
  <conditionalFormatting sqref="H189">
    <cfRule type="expression" dxfId="167" priority="238" stopIfTrue="1">
      <formula>IF(AND(G189&gt;0,D189=1),1,0)</formula>
    </cfRule>
    <cfRule type="expression" dxfId="166" priority="239" stopIfTrue="1">
      <formula>IF(AND(G189&gt;0,E189=1),1,0)</formula>
    </cfRule>
    <cfRule type="expression" dxfId="165" priority="240" stopIfTrue="1">
      <formula>IF(AND(G189&gt;0,F189=1),1,0)</formula>
    </cfRule>
  </conditionalFormatting>
  <conditionalFormatting sqref="D264">
    <cfRule type="cellIs" dxfId="164" priority="205" stopIfTrue="1" operator="equal">
      <formula>1</formula>
    </cfRule>
    <cfRule type="cellIs" dxfId="163" priority="206" stopIfTrue="1" operator="equal">
      <formula>3</formula>
    </cfRule>
  </conditionalFormatting>
  <conditionalFormatting sqref="E264">
    <cfRule type="cellIs" dxfId="162" priority="207" stopIfTrue="1" operator="equal">
      <formula>1</formula>
    </cfRule>
    <cfRule type="cellIs" dxfId="161" priority="208" stopIfTrue="1" operator="equal">
      <formula>3</formula>
    </cfRule>
  </conditionalFormatting>
  <conditionalFormatting sqref="F264">
    <cfRule type="cellIs" dxfId="160" priority="209" stopIfTrue="1" operator="equal">
      <formula>1</formula>
    </cfRule>
    <cfRule type="cellIs" dxfId="159" priority="210" stopIfTrue="1" operator="equal">
      <formula>3</formula>
    </cfRule>
  </conditionalFormatting>
  <conditionalFormatting sqref="G264">
    <cfRule type="expression" dxfId="158" priority="211" stopIfTrue="1">
      <formula>IF(AND(G264&gt;0,D264=1),1,0)</formula>
    </cfRule>
    <cfRule type="expression" dxfId="157" priority="212" stopIfTrue="1">
      <formula>IF(AND(G264&gt;0,E264=1),1,0)</formula>
    </cfRule>
    <cfRule type="expression" dxfId="156" priority="213" stopIfTrue="1">
      <formula>IF(AND(G264&gt;0,F264=1),1,0)</formula>
    </cfRule>
  </conditionalFormatting>
  <conditionalFormatting sqref="H264">
    <cfRule type="expression" dxfId="155" priority="214" stopIfTrue="1">
      <formula>IF(AND(G264&gt;0,D264=1),1,0)</formula>
    </cfRule>
    <cfRule type="expression" dxfId="154" priority="215" stopIfTrue="1">
      <formula>IF(AND(G264&gt;0,E264=1),1,0)</formula>
    </cfRule>
    <cfRule type="expression" dxfId="153" priority="216" stopIfTrue="1">
      <formula>IF(AND(G264&gt;0,F264=1),1,0)</formula>
    </cfRule>
  </conditionalFormatting>
  <conditionalFormatting sqref="D283">
    <cfRule type="cellIs" dxfId="152" priority="193" stopIfTrue="1" operator="equal">
      <formula>1</formula>
    </cfRule>
    <cfRule type="cellIs" dxfId="151" priority="194" stopIfTrue="1" operator="equal">
      <formula>3</formula>
    </cfRule>
  </conditionalFormatting>
  <conditionalFormatting sqref="E283">
    <cfRule type="cellIs" dxfId="150" priority="195" stopIfTrue="1" operator="equal">
      <formula>1</formula>
    </cfRule>
    <cfRule type="cellIs" dxfId="149" priority="196" stopIfTrue="1" operator="equal">
      <formula>3</formula>
    </cfRule>
  </conditionalFormatting>
  <conditionalFormatting sqref="F283">
    <cfRule type="cellIs" dxfId="148" priority="197" stopIfTrue="1" operator="equal">
      <formula>1</formula>
    </cfRule>
    <cfRule type="cellIs" dxfId="147" priority="198" stopIfTrue="1" operator="equal">
      <formula>3</formula>
    </cfRule>
  </conditionalFormatting>
  <conditionalFormatting sqref="G283">
    <cfRule type="expression" dxfId="146" priority="199" stopIfTrue="1">
      <formula>IF(AND(G283&gt;0,D283=1),1,0)</formula>
    </cfRule>
    <cfRule type="expression" dxfId="145" priority="200" stopIfTrue="1">
      <formula>IF(AND(G283&gt;0,E283=1),1,0)</formula>
    </cfRule>
    <cfRule type="expression" dxfId="144" priority="201" stopIfTrue="1">
      <formula>IF(AND(G283&gt;0,F283=1),1,0)</formula>
    </cfRule>
  </conditionalFormatting>
  <conditionalFormatting sqref="H283">
    <cfRule type="expression" dxfId="143" priority="202" stopIfTrue="1">
      <formula>IF(AND(G283&gt;0,D283=1),1,0)</formula>
    </cfRule>
    <cfRule type="expression" dxfId="142" priority="203" stopIfTrue="1">
      <formula>IF(AND(G283&gt;0,E283=1),1,0)</formula>
    </cfRule>
    <cfRule type="expression" dxfId="141" priority="204" stopIfTrue="1">
      <formula>IF(AND(G283&gt;0,F283=1),1,0)</formula>
    </cfRule>
  </conditionalFormatting>
  <conditionalFormatting sqref="D283">
    <cfRule type="cellIs" dxfId="140" priority="181" stopIfTrue="1" operator="equal">
      <formula>1</formula>
    </cfRule>
    <cfRule type="cellIs" dxfId="139" priority="182" stopIfTrue="1" operator="equal">
      <formula>3</formula>
    </cfRule>
  </conditionalFormatting>
  <conditionalFormatting sqref="E283">
    <cfRule type="cellIs" dxfId="138" priority="183" stopIfTrue="1" operator="equal">
      <formula>1</formula>
    </cfRule>
    <cfRule type="cellIs" dxfId="137" priority="184" stopIfTrue="1" operator="equal">
      <formula>3</formula>
    </cfRule>
  </conditionalFormatting>
  <conditionalFormatting sqref="F283">
    <cfRule type="cellIs" dxfId="136" priority="185" stopIfTrue="1" operator="equal">
      <formula>1</formula>
    </cfRule>
    <cfRule type="cellIs" dxfId="135" priority="186" stopIfTrue="1" operator="equal">
      <formula>3</formula>
    </cfRule>
  </conditionalFormatting>
  <conditionalFormatting sqref="G283">
    <cfRule type="expression" dxfId="134" priority="187" stopIfTrue="1">
      <formula>IF(AND(G283&gt;0,D283=1),1,0)</formula>
    </cfRule>
    <cfRule type="expression" dxfId="133" priority="188" stopIfTrue="1">
      <formula>IF(AND(G283&gt;0,E283=1),1,0)</formula>
    </cfRule>
    <cfRule type="expression" dxfId="132" priority="189" stopIfTrue="1">
      <formula>IF(AND(G283&gt;0,F283=1),1,0)</formula>
    </cfRule>
  </conditionalFormatting>
  <conditionalFormatting sqref="H283">
    <cfRule type="expression" dxfId="131" priority="190" stopIfTrue="1">
      <formula>IF(AND(G283&gt;0,D283=1),1,0)</formula>
    </cfRule>
    <cfRule type="expression" dxfId="130" priority="191" stopIfTrue="1">
      <formula>IF(AND(G283&gt;0,E283=1),1,0)</formula>
    </cfRule>
    <cfRule type="expression" dxfId="129" priority="192" stopIfTrue="1">
      <formula>IF(AND(G283&gt;0,F283=1),1,0)</formula>
    </cfRule>
  </conditionalFormatting>
  <conditionalFormatting sqref="D308">
    <cfRule type="cellIs" dxfId="128" priority="157" stopIfTrue="1" operator="equal">
      <formula>1</formula>
    </cfRule>
    <cfRule type="cellIs" dxfId="127" priority="158" stopIfTrue="1" operator="equal">
      <formula>3</formula>
    </cfRule>
  </conditionalFormatting>
  <conditionalFormatting sqref="E308">
    <cfRule type="cellIs" dxfId="126" priority="159" stopIfTrue="1" operator="equal">
      <formula>1</formula>
    </cfRule>
    <cfRule type="cellIs" dxfId="125" priority="160" stopIfTrue="1" operator="equal">
      <formula>3</formula>
    </cfRule>
  </conditionalFormatting>
  <conditionalFormatting sqref="F308">
    <cfRule type="cellIs" dxfId="124" priority="161" stopIfTrue="1" operator="equal">
      <formula>1</formula>
    </cfRule>
    <cfRule type="cellIs" dxfId="123" priority="162" stopIfTrue="1" operator="equal">
      <formula>3</formula>
    </cfRule>
  </conditionalFormatting>
  <conditionalFormatting sqref="G308">
    <cfRule type="expression" dxfId="122" priority="163" stopIfTrue="1">
      <formula>IF(AND(G308&gt;0,D308=1),1,0)</formula>
    </cfRule>
    <cfRule type="expression" dxfId="121" priority="164" stopIfTrue="1">
      <formula>IF(AND(G308&gt;0,E308=1),1,0)</formula>
    </cfRule>
    <cfRule type="expression" dxfId="120" priority="165" stopIfTrue="1">
      <formula>IF(AND(G308&gt;0,F308=1),1,0)</formula>
    </cfRule>
  </conditionalFormatting>
  <conditionalFormatting sqref="H308">
    <cfRule type="expression" dxfId="119" priority="166" stopIfTrue="1">
      <formula>IF(AND(G308&gt;0,D308=1),1,0)</formula>
    </cfRule>
    <cfRule type="expression" dxfId="118" priority="167" stopIfTrue="1">
      <formula>IF(AND(G308&gt;0,E308=1),1,0)</formula>
    </cfRule>
    <cfRule type="expression" dxfId="117" priority="168" stopIfTrue="1">
      <formula>IF(AND(G308&gt;0,F308=1),1,0)</formula>
    </cfRule>
  </conditionalFormatting>
  <conditionalFormatting sqref="D319">
    <cfRule type="cellIs" dxfId="116" priority="133" stopIfTrue="1" operator="equal">
      <formula>1</formula>
    </cfRule>
    <cfRule type="cellIs" dxfId="115" priority="134" stopIfTrue="1" operator="equal">
      <formula>3</formula>
    </cfRule>
  </conditionalFormatting>
  <conditionalFormatting sqref="E319">
    <cfRule type="cellIs" dxfId="114" priority="135" stopIfTrue="1" operator="equal">
      <formula>1</formula>
    </cfRule>
    <cfRule type="cellIs" dxfId="113" priority="136" stopIfTrue="1" operator="equal">
      <formula>3</formula>
    </cfRule>
  </conditionalFormatting>
  <conditionalFormatting sqref="F319">
    <cfRule type="cellIs" dxfId="112" priority="137" stopIfTrue="1" operator="equal">
      <formula>1</formula>
    </cfRule>
    <cfRule type="cellIs" dxfId="111" priority="138" stopIfTrue="1" operator="equal">
      <formula>3</formula>
    </cfRule>
  </conditionalFormatting>
  <conditionalFormatting sqref="G319">
    <cfRule type="expression" dxfId="110" priority="139" stopIfTrue="1">
      <formula>IF(AND(G319&gt;0,D319=1),1,0)</formula>
    </cfRule>
    <cfRule type="expression" dxfId="109" priority="140" stopIfTrue="1">
      <formula>IF(AND(G319&gt;0,E319=1),1,0)</formula>
    </cfRule>
    <cfRule type="expression" dxfId="108" priority="141" stopIfTrue="1">
      <formula>IF(AND(G319&gt;0,F319=1),1,0)</formula>
    </cfRule>
  </conditionalFormatting>
  <conditionalFormatting sqref="H319">
    <cfRule type="expression" dxfId="107" priority="142" stopIfTrue="1">
      <formula>IF(AND(G319&gt;0,D319=1),1,0)</formula>
    </cfRule>
    <cfRule type="expression" dxfId="106" priority="143" stopIfTrue="1">
      <formula>IF(AND(G319&gt;0,E319=1),1,0)</formula>
    </cfRule>
    <cfRule type="expression" dxfId="105" priority="144" stopIfTrue="1">
      <formula>IF(AND(G319&gt;0,F319=1),1,0)</formula>
    </cfRule>
  </conditionalFormatting>
  <conditionalFormatting sqref="D351">
    <cfRule type="cellIs" dxfId="104" priority="121" stopIfTrue="1" operator="equal">
      <formula>1</formula>
    </cfRule>
    <cfRule type="cellIs" dxfId="103" priority="122" stopIfTrue="1" operator="equal">
      <formula>3</formula>
    </cfRule>
  </conditionalFormatting>
  <conditionalFormatting sqref="E351">
    <cfRule type="cellIs" dxfId="102" priority="123" stopIfTrue="1" operator="equal">
      <formula>1</formula>
    </cfRule>
    <cfRule type="cellIs" dxfId="101" priority="124" stopIfTrue="1" operator="equal">
      <formula>3</formula>
    </cfRule>
  </conditionalFormatting>
  <conditionalFormatting sqref="F351">
    <cfRule type="cellIs" dxfId="100" priority="125" stopIfTrue="1" operator="equal">
      <formula>1</formula>
    </cfRule>
    <cfRule type="cellIs" dxfId="99" priority="126" stopIfTrue="1" operator="equal">
      <formula>3</formula>
    </cfRule>
  </conditionalFormatting>
  <conditionalFormatting sqref="G351">
    <cfRule type="expression" dxfId="98" priority="127" stopIfTrue="1">
      <formula>IF(AND(G351&gt;0,D351=1),1,0)</formula>
    </cfRule>
    <cfRule type="expression" dxfId="97" priority="128" stopIfTrue="1">
      <formula>IF(AND(G351&gt;0,E351=1),1,0)</formula>
    </cfRule>
    <cfRule type="expression" dxfId="96" priority="129" stopIfTrue="1">
      <formula>IF(AND(G351&gt;0,F351=1),1,0)</formula>
    </cfRule>
  </conditionalFormatting>
  <conditionalFormatting sqref="H351">
    <cfRule type="expression" dxfId="95" priority="130" stopIfTrue="1">
      <formula>IF(AND(G351&gt;0,D351=1),1,0)</formula>
    </cfRule>
    <cfRule type="expression" dxfId="94" priority="131" stopIfTrue="1">
      <formula>IF(AND(G351&gt;0,E351=1),1,0)</formula>
    </cfRule>
    <cfRule type="expression" dxfId="93" priority="132" stopIfTrue="1">
      <formula>IF(AND(G351&gt;0,F351=1),1,0)</formula>
    </cfRule>
  </conditionalFormatting>
  <conditionalFormatting sqref="D377">
    <cfRule type="cellIs" dxfId="92" priority="109" stopIfTrue="1" operator="equal">
      <formula>1</formula>
    </cfRule>
    <cfRule type="cellIs" dxfId="91" priority="110" stopIfTrue="1" operator="equal">
      <formula>3</formula>
    </cfRule>
  </conditionalFormatting>
  <conditionalFormatting sqref="E377">
    <cfRule type="cellIs" dxfId="90" priority="111" stopIfTrue="1" operator="equal">
      <formula>1</formula>
    </cfRule>
    <cfRule type="cellIs" dxfId="89" priority="112" stopIfTrue="1" operator="equal">
      <formula>3</formula>
    </cfRule>
  </conditionalFormatting>
  <conditionalFormatting sqref="F377">
    <cfRule type="cellIs" dxfId="88" priority="113" stopIfTrue="1" operator="equal">
      <formula>1</formula>
    </cfRule>
    <cfRule type="cellIs" dxfId="87" priority="114" stopIfTrue="1" operator="equal">
      <formula>3</formula>
    </cfRule>
  </conditionalFormatting>
  <conditionalFormatting sqref="G377">
    <cfRule type="expression" dxfId="86" priority="115" stopIfTrue="1">
      <formula>IF(AND(G377&gt;0,D377=1),1,0)</formula>
    </cfRule>
    <cfRule type="expression" dxfId="85" priority="116" stopIfTrue="1">
      <formula>IF(AND(G377&gt;0,E377=1),1,0)</formula>
    </cfRule>
    <cfRule type="expression" dxfId="84" priority="117" stopIfTrue="1">
      <formula>IF(AND(G377&gt;0,F377=1),1,0)</formula>
    </cfRule>
  </conditionalFormatting>
  <conditionalFormatting sqref="H377">
    <cfRule type="expression" dxfId="83" priority="118" stopIfTrue="1">
      <formula>IF(AND(G377&gt;0,D377=1),1,0)</formula>
    </cfRule>
    <cfRule type="expression" dxfId="82" priority="119" stopIfTrue="1">
      <formula>IF(AND(G377&gt;0,E377=1),1,0)</formula>
    </cfRule>
    <cfRule type="expression" dxfId="81" priority="120" stopIfTrue="1">
      <formula>IF(AND(G377&gt;0,F377=1),1,0)</formula>
    </cfRule>
  </conditionalFormatting>
  <conditionalFormatting sqref="D691">
    <cfRule type="cellIs" dxfId="80" priority="85" stopIfTrue="1" operator="equal">
      <formula>1</formula>
    </cfRule>
    <cfRule type="cellIs" dxfId="79" priority="86" stopIfTrue="1" operator="equal">
      <formula>3</formula>
    </cfRule>
  </conditionalFormatting>
  <conditionalFormatting sqref="E691">
    <cfRule type="cellIs" dxfId="78" priority="87" stopIfTrue="1" operator="equal">
      <formula>1</formula>
    </cfRule>
    <cfRule type="cellIs" dxfId="77" priority="88" stopIfTrue="1" operator="equal">
      <formula>3</formula>
    </cfRule>
  </conditionalFormatting>
  <conditionalFormatting sqref="F691">
    <cfRule type="cellIs" dxfId="76" priority="89" stopIfTrue="1" operator="equal">
      <formula>1</formula>
    </cfRule>
    <cfRule type="cellIs" dxfId="75" priority="90" stopIfTrue="1" operator="equal">
      <formula>3</formula>
    </cfRule>
  </conditionalFormatting>
  <conditionalFormatting sqref="G691">
    <cfRule type="expression" dxfId="74" priority="91" stopIfTrue="1">
      <formula>IF(AND(G691&gt;0,D691=1),1,0)</formula>
    </cfRule>
    <cfRule type="expression" dxfId="73" priority="92" stopIfTrue="1">
      <formula>IF(AND(G691&gt;0,E691=1),1,0)</formula>
    </cfRule>
    <cfRule type="expression" dxfId="72" priority="93" stopIfTrue="1">
      <formula>IF(AND(G691&gt;0,F691=1),1,0)</formula>
    </cfRule>
  </conditionalFormatting>
  <conditionalFormatting sqref="H691">
    <cfRule type="expression" dxfId="71" priority="94" stopIfTrue="1">
      <formula>IF(AND(G691&gt;0,D691=1),1,0)</formula>
    </cfRule>
    <cfRule type="expression" dxfId="70" priority="95" stopIfTrue="1">
      <formula>IF(AND(G691&gt;0,E691=1),1,0)</formula>
    </cfRule>
    <cfRule type="expression" dxfId="69" priority="96" stopIfTrue="1">
      <formula>IF(AND(G691&gt;0,F691=1),1,0)</formula>
    </cfRule>
  </conditionalFormatting>
  <conditionalFormatting sqref="D623">
    <cfRule type="cellIs" dxfId="68" priority="73" stopIfTrue="1" operator="equal">
      <formula>1</formula>
    </cfRule>
    <cfRule type="cellIs" dxfId="67" priority="74" stopIfTrue="1" operator="equal">
      <formula>3</formula>
    </cfRule>
  </conditionalFormatting>
  <conditionalFormatting sqref="E623">
    <cfRule type="cellIs" dxfId="66" priority="75" stopIfTrue="1" operator="equal">
      <formula>1</formula>
    </cfRule>
    <cfRule type="cellIs" dxfId="65" priority="76" stopIfTrue="1" operator="equal">
      <formula>3</formula>
    </cfRule>
  </conditionalFormatting>
  <conditionalFormatting sqref="F623">
    <cfRule type="cellIs" dxfId="64" priority="77" stopIfTrue="1" operator="equal">
      <formula>1</formula>
    </cfRule>
    <cfRule type="cellIs" dxfId="63" priority="78" stopIfTrue="1" operator="equal">
      <formula>3</formula>
    </cfRule>
  </conditionalFormatting>
  <conditionalFormatting sqref="G623">
    <cfRule type="expression" dxfId="62" priority="79" stopIfTrue="1">
      <formula>IF(AND(G623&gt;0,D623=1),1,0)</formula>
    </cfRule>
    <cfRule type="expression" dxfId="61" priority="80" stopIfTrue="1">
      <formula>IF(AND(G623&gt;0,E623=1),1,0)</formula>
    </cfRule>
    <cfRule type="expression" dxfId="60" priority="81" stopIfTrue="1">
      <formula>IF(AND(G623&gt;0,F623=1),1,0)</formula>
    </cfRule>
  </conditionalFormatting>
  <conditionalFormatting sqref="H623">
    <cfRule type="expression" dxfId="59" priority="82" stopIfTrue="1">
      <formula>IF(AND(G623&gt;0,D623=1),1,0)</formula>
    </cfRule>
    <cfRule type="expression" dxfId="58" priority="83" stopIfTrue="1">
      <formula>IF(AND(G623&gt;0,E623=1),1,0)</formula>
    </cfRule>
    <cfRule type="expression" dxfId="57" priority="84" stopIfTrue="1">
      <formula>IF(AND(G623&gt;0,F623=1),1,0)</formula>
    </cfRule>
  </conditionalFormatting>
  <conditionalFormatting sqref="D703">
    <cfRule type="cellIs" dxfId="56" priority="61" stopIfTrue="1" operator="equal">
      <formula>1</formula>
    </cfRule>
    <cfRule type="cellIs" dxfId="55" priority="62" stopIfTrue="1" operator="equal">
      <formula>3</formula>
    </cfRule>
  </conditionalFormatting>
  <conditionalFormatting sqref="E703">
    <cfRule type="cellIs" dxfId="54" priority="63" stopIfTrue="1" operator="equal">
      <formula>1</formula>
    </cfRule>
    <cfRule type="cellIs" dxfId="53" priority="64" stopIfTrue="1" operator="equal">
      <formula>3</formula>
    </cfRule>
  </conditionalFormatting>
  <conditionalFormatting sqref="F703">
    <cfRule type="cellIs" dxfId="52" priority="65" stopIfTrue="1" operator="equal">
      <formula>1</formula>
    </cfRule>
    <cfRule type="cellIs" dxfId="51" priority="66" stopIfTrue="1" operator="equal">
      <formula>3</formula>
    </cfRule>
  </conditionalFormatting>
  <conditionalFormatting sqref="G703">
    <cfRule type="expression" dxfId="50" priority="67" stopIfTrue="1">
      <formula>IF(AND(G703&gt;0,D703=1),1,0)</formula>
    </cfRule>
    <cfRule type="expression" dxfId="49" priority="68" stopIfTrue="1">
      <formula>IF(AND(G703&gt;0,E703=1),1,0)</formula>
    </cfRule>
    <cfRule type="expression" dxfId="48" priority="69" stopIfTrue="1">
      <formula>IF(AND(G703&gt;0,F703=1),1,0)</formula>
    </cfRule>
  </conditionalFormatting>
  <conditionalFormatting sqref="H703">
    <cfRule type="expression" dxfId="47" priority="70" stopIfTrue="1">
      <formula>IF(AND(G703&gt;0,D703=1),1,0)</formula>
    </cfRule>
    <cfRule type="expression" dxfId="46" priority="71" stopIfTrue="1">
      <formula>IF(AND(G703&gt;0,E703=1),1,0)</formula>
    </cfRule>
    <cfRule type="expression" dxfId="45" priority="72" stopIfTrue="1">
      <formula>IF(AND(G703&gt;0,F703=1),1,0)</formula>
    </cfRule>
  </conditionalFormatting>
  <conditionalFormatting sqref="D694:D696">
    <cfRule type="cellIs" dxfId="44" priority="37" stopIfTrue="1" operator="equal">
      <formula>1</formula>
    </cfRule>
    <cfRule type="cellIs" dxfId="43" priority="38" stopIfTrue="1" operator="equal">
      <formula>3</formula>
    </cfRule>
  </conditionalFormatting>
  <conditionalFormatting sqref="E694:E696">
    <cfRule type="cellIs" dxfId="42" priority="39" stopIfTrue="1" operator="equal">
      <formula>1</formula>
    </cfRule>
    <cfRule type="cellIs" dxfId="41" priority="40" stopIfTrue="1" operator="equal">
      <formula>3</formula>
    </cfRule>
  </conditionalFormatting>
  <conditionalFormatting sqref="F694:F696">
    <cfRule type="cellIs" dxfId="40" priority="41" stopIfTrue="1" operator="equal">
      <formula>1</formula>
    </cfRule>
    <cfRule type="cellIs" dxfId="39" priority="42" stopIfTrue="1" operator="equal">
      <formula>3</formula>
    </cfRule>
  </conditionalFormatting>
  <conditionalFormatting sqref="D274">
    <cfRule type="cellIs" dxfId="38" priority="25" stopIfTrue="1" operator="equal">
      <formula>1</formula>
    </cfRule>
    <cfRule type="cellIs" dxfId="37" priority="26" stopIfTrue="1" operator="equal">
      <formula>3</formula>
    </cfRule>
  </conditionalFormatting>
  <conditionalFormatting sqref="E274">
    <cfRule type="cellIs" dxfId="36" priority="27" stopIfTrue="1" operator="equal">
      <formula>1</formula>
    </cfRule>
    <cfRule type="cellIs" dxfId="35" priority="28" stopIfTrue="1" operator="equal">
      <formula>3</formula>
    </cfRule>
  </conditionalFormatting>
  <conditionalFormatting sqref="F274">
    <cfRule type="cellIs" dxfId="34" priority="29" stopIfTrue="1" operator="equal">
      <formula>1</formula>
    </cfRule>
    <cfRule type="cellIs" dxfId="33" priority="30" stopIfTrue="1" operator="equal">
      <formula>3</formula>
    </cfRule>
  </conditionalFormatting>
  <conditionalFormatting sqref="G274">
    <cfRule type="expression" dxfId="32" priority="31" stopIfTrue="1">
      <formula>IF(AND(G274&gt;0,D274=1),1,0)</formula>
    </cfRule>
    <cfRule type="expression" dxfId="31" priority="32" stopIfTrue="1">
      <formula>IF(AND(G274&gt;0,E274=1),1,0)</formula>
    </cfRule>
    <cfRule type="expression" dxfId="30" priority="33" stopIfTrue="1">
      <formula>IF(AND(G274&gt;0,F274=1),1,0)</formula>
    </cfRule>
  </conditionalFormatting>
  <conditionalFormatting sqref="H274">
    <cfRule type="expression" dxfId="29" priority="34" stopIfTrue="1">
      <formula>IF(AND(G274&gt;0,D274=1),1,0)</formula>
    </cfRule>
    <cfRule type="expression" dxfId="28" priority="35" stopIfTrue="1">
      <formula>IF(AND(G274&gt;0,E274=1),1,0)</formula>
    </cfRule>
    <cfRule type="expression" dxfId="27" priority="36" stopIfTrue="1">
      <formula>IF(AND(G274&gt;0,F274=1),1,0)</formula>
    </cfRule>
  </conditionalFormatting>
  <conditionalFormatting sqref="D654">
    <cfRule type="cellIs" dxfId="26" priority="13" stopIfTrue="1" operator="equal">
      <formula>1</formula>
    </cfRule>
    <cfRule type="cellIs" dxfId="25" priority="14" stopIfTrue="1" operator="equal">
      <formula>3</formula>
    </cfRule>
  </conditionalFormatting>
  <conditionalFormatting sqref="E654">
    <cfRule type="cellIs" dxfId="24" priority="15" stopIfTrue="1" operator="equal">
      <formula>1</formula>
    </cfRule>
    <cfRule type="cellIs" dxfId="23" priority="16" stopIfTrue="1" operator="equal">
      <formula>3</formula>
    </cfRule>
  </conditionalFormatting>
  <conditionalFormatting sqref="F654">
    <cfRule type="cellIs" dxfId="22" priority="17" stopIfTrue="1" operator="equal">
      <formula>1</formula>
    </cfRule>
    <cfRule type="cellIs" dxfId="21" priority="18" stopIfTrue="1" operator="equal">
      <formula>3</formula>
    </cfRule>
  </conditionalFormatting>
  <conditionalFormatting sqref="G654">
    <cfRule type="expression" dxfId="20" priority="19" stopIfTrue="1">
      <formula>IF(AND(G654&gt;0,D654=1),1,0)</formula>
    </cfRule>
    <cfRule type="expression" dxfId="19" priority="20" stopIfTrue="1">
      <formula>IF(AND(G654&gt;0,E654=1),1,0)</formula>
    </cfRule>
    <cfRule type="expression" dxfId="18" priority="21" stopIfTrue="1">
      <formula>IF(AND(G654&gt;0,F654=1),1,0)</formula>
    </cfRule>
  </conditionalFormatting>
  <conditionalFormatting sqref="H654">
    <cfRule type="expression" dxfId="17" priority="22" stopIfTrue="1">
      <formula>IF(AND(G654&gt;0,D654=1),1,0)</formula>
    </cfRule>
    <cfRule type="expression" dxfId="16" priority="23" stopIfTrue="1">
      <formula>IF(AND(G654&gt;0,E654=1),1,0)</formula>
    </cfRule>
    <cfRule type="expression" dxfId="15" priority="24" stopIfTrue="1">
      <formula>IF(AND(G654&gt;0,F654=1),1,0)</formula>
    </cfRule>
  </conditionalFormatting>
  <conditionalFormatting sqref="D702">
    <cfRule type="cellIs" dxfId="14" priority="1" stopIfTrue="1" operator="equal">
      <formula>1</formula>
    </cfRule>
    <cfRule type="cellIs" dxfId="13" priority="2" stopIfTrue="1" operator="equal">
      <formula>3</formula>
    </cfRule>
  </conditionalFormatting>
  <conditionalFormatting sqref="E702">
    <cfRule type="cellIs" dxfId="12" priority="3" stopIfTrue="1" operator="equal">
      <formula>1</formula>
    </cfRule>
    <cfRule type="cellIs" dxfId="11" priority="4" stopIfTrue="1" operator="equal">
      <formula>3</formula>
    </cfRule>
  </conditionalFormatting>
  <conditionalFormatting sqref="F702">
    <cfRule type="cellIs" dxfId="10" priority="5" stopIfTrue="1" operator="equal">
      <formula>1</formula>
    </cfRule>
    <cfRule type="cellIs" dxfId="9" priority="6" stopIfTrue="1" operator="equal">
      <formula>3</formula>
    </cfRule>
  </conditionalFormatting>
  <conditionalFormatting sqref="G702">
    <cfRule type="expression" dxfId="8" priority="7" stopIfTrue="1">
      <formula>IF(AND(G702&gt;0,D702=1),1,0)</formula>
    </cfRule>
    <cfRule type="expression" dxfId="7" priority="8" stopIfTrue="1">
      <formula>IF(AND(G702&gt;0,E702=1),1,0)</formula>
    </cfRule>
    <cfRule type="expression" dxfId="6" priority="9" stopIfTrue="1">
      <formula>IF(AND(G702&gt;0,F702=1),1,0)</formula>
    </cfRule>
  </conditionalFormatting>
  <conditionalFormatting sqref="H702">
    <cfRule type="expression" dxfId="5" priority="10" stopIfTrue="1">
      <formula>IF(AND(G702&gt;0,D702=1),1,0)</formula>
    </cfRule>
    <cfRule type="expression" dxfId="4" priority="11" stopIfTrue="1">
      <formula>IF(AND(G702&gt;0,E702=1),1,0)</formula>
    </cfRule>
    <cfRule type="expression" dxfId="3" priority="12" stopIfTrue="1">
      <formula>IF(AND(G702&gt;0,F702=1),1,0)</formula>
    </cfRule>
  </conditionalFormatting>
  <pageMargins left="0.75" right="0.75" top="1" bottom="1" header="0.5" footer="0.5"/>
  <pageSetup orientation="landscape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P116"/>
  <sheetViews>
    <sheetView workbookViewId="0">
      <selection activeCell="G45" sqref="G45"/>
    </sheetView>
  </sheetViews>
  <sheetFormatPr baseColWidth="10" defaultRowHeight="14" x14ac:dyDescent="0.2"/>
  <cols>
    <col min="1" max="4" width="1.7109375" customWidth="1"/>
    <col min="11" max="16" width="22.85546875" customWidth="1"/>
  </cols>
  <sheetData>
    <row r="1" spans="1:16" x14ac:dyDescent="0.2">
      <c r="F1" t="s">
        <v>1103</v>
      </c>
      <c r="G1" t="s">
        <v>1419</v>
      </c>
      <c r="H1" t="s">
        <v>1420</v>
      </c>
      <c r="I1" t="s">
        <v>2388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 x14ac:dyDescent="0.2">
      <c r="A2">
        <f>IF(State!C3=1,1,IF(State!D3=1,2,IF(State!E3=1,3,4)))</f>
        <v>2</v>
      </c>
      <c r="B2">
        <f>IF(State!C3=2,1,IF(State!D3=2,2,IF(State!E3=2,3,4)))</f>
        <v>1</v>
      </c>
      <c r="C2">
        <f>IF(State!C3=3,1,IF(State!D3=3,2,IF(State!E3=3,3,4)))</f>
        <v>4</v>
      </c>
      <c r="D2">
        <f>IF(State!C3=4,1,IF(State!D3=4,2,IF(State!E3=4,3,4)))</f>
        <v>4</v>
      </c>
      <c r="E2" t="str">
        <f>State!A3</f>
        <v>Alabama</v>
      </c>
      <c r="F2" s="1">
        <f>MAX(State!H3:L3)</f>
        <v>1022457</v>
      </c>
      <c r="G2" s="1">
        <f>LARGE(State!H3:L3,2)</f>
        <v>694495</v>
      </c>
      <c r="H2" s="1">
        <f>LARGE(State!H3:L3,3)</f>
        <v>0.59459382445456443</v>
      </c>
      <c r="I2" s="1">
        <f>State!B3-Graphs!F2-Graphs!G2-Graphs!H2</f>
        <v>2636.4054061755455</v>
      </c>
    </row>
    <row r="3" spans="1:16" x14ac:dyDescent="0.2">
      <c r="A3">
        <f>IF(State!C4=1,1,IF(State!D4=1,2,IF(State!E4=1,3,4)))</f>
        <v>2</v>
      </c>
      <c r="B3">
        <f>IF(State!C4=2,1,IF(State!D4=2,2,IF(State!E4=2,3,4)))</f>
        <v>1</v>
      </c>
      <c r="C3">
        <f>IF(State!C4=3,1,IF(State!D4=3,2,IF(State!E4=3,3,4)))</f>
        <v>3</v>
      </c>
      <c r="D3">
        <f>IF(State!C4=4,1,IF(State!D4=4,2,IF(State!E4=4,3,4)))</f>
        <v>4</v>
      </c>
      <c r="E3" t="str">
        <f>State!A4</f>
        <v>Alaska</v>
      </c>
      <c r="F3" s="1">
        <f>MAX(State!H4:L4)</f>
        <v>145631</v>
      </c>
      <c r="G3" s="1">
        <f>LARGE(State!H4:L4,2)</f>
        <v>125739</v>
      </c>
      <c r="H3" s="1">
        <f>LARGE(State!H4:L4,3)</f>
        <v>5757</v>
      </c>
      <c r="I3" s="1">
        <f>State!B4-Graphs!F3-Graphs!G3-Graphs!H3</f>
        <v>6007</v>
      </c>
    </row>
    <row r="4" spans="1:16" x14ac:dyDescent="0.2">
      <c r="A4">
        <f>IF(State!C5=1,1,IF(State!D5=1,2,IF(State!E5=1,3,4)))</f>
        <v>2</v>
      </c>
      <c r="B4">
        <f>IF(State!C5=2,1,IF(State!D5=2,2,IF(State!E5=2,3,4)))</f>
        <v>1</v>
      </c>
      <c r="C4">
        <f>IF(State!C5=3,1,IF(State!D5=3,2,IF(State!E5=3,3,4)))</f>
        <v>4</v>
      </c>
      <c r="D4">
        <f>IF(State!C5=4,1,IF(State!D5=4,2,IF(State!E5=4,3,4)))</f>
        <v>4</v>
      </c>
      <c r="E4" t="str">
        <f>State!A5</f>
        <v>Arizona</v>
      </c>
      <c r="F4" s="1">
        <f>MAX(State!H5:L5)</f>
        <v>1330863</v>
      </c>
      <c r="G4" s="1">
        <f>LARGE(State!H5:L5,2)</f>
        <v>994341</v>
      </c>
      <c r="H4" s="1">
        <f>LARGE(State!H5:L5,3)</f>
        <v>0.56002358148171993</v>
      </c>
      <c r="I4" s="1">
        <f>State!B5-Graphs!F4-Graphs!G4-Graphs!H4</f>
        <v>51236.439976418522</v>
      </c>
    </row>
    <row r="5" spans="1:16" x14ac:dyDescent="0.2">
      <c r="A5">
        <f>IF(State!C6=1,1,IF(State!D6=1,2,IF(State!E6=1,3,4)))</f>
        <v>2</v>
      </c>
      <c r="B5">
        <f>IF(State!C6=2,1,IF(State!D6=2,2,IF(State!E6=2,3,4)))</f>
        <v>1</v>
      </c>
      <c r="C5">
        <f>IF(State!C6=3,1,IF(State!D6=3,2,IF(State!E6=3,3,4)))</f>
        <v>4</v>
      </c>
      <c r="D5">
        <f>IF(State!C6=4,1,IF(State!D6=4,2,IF(State!E6=4,3,4)))</f>
        <v>4</v>
      </c>
      <c r="E5" t="str">
        <f>State!A6</f>
        <v>Arkansas</v>
      </c>
      <c r="F5" s="1">
        <f>MAX(State!H6:L6)</f>
        <v>582406</v>
      </c>
      <c r="G5" s="1">
        <f>LARGE(State!H6:L6,2)</f>
        <v>283218</v>
      </c>
      <c r="H5" s="1">
        <f>LARGE(State!H6:L6,3)</f>
        <v>0.65328112223208068</v>
      </c>
      <c r="I5" s="1">
        <f>State!B6-Graphs!F5-Graphs!G5-Graphs!H5</f>
        <v>25884.346718877769</v>
      </c>
    </row>
    <row r="6" spans="1:16" x14ac:dyDescent="0.2">
      <c r="A6">
        <f>IF(State!C7=1,1,IF(State!D7=1,2,IF(State!E7=1,3,4)))</f>
        <v>1</v>
      </c>
      <c r="B6">
        <f>IF(State!C7=2,1,IF(State!D7=2,2,IF(State!E7=2,3,4)))</f>
        <v>2</v>
      </c>
      <c r="C6">
        <f>IF(State!C7=3,1,IF(State!D7=3,2,IF(State!E7=3,3,4)))</f>
        <v>4</v>
      </c>
      <c r="D6">
        <f>IF(State!C7=4,1,IF(State!D7=4,2,IF(State!E7=4,3,4)))</f>
        <v>4</v>
      </c>
      <c r="E6" t="str">
        <f>State!A7</f>
        <v>California</v>
      </c>
      <c r="F6" s="1">
        <f>MAX(State!H7:L7)</f>
        <v>7721410</v>
      </c>
      <c r="G6" s="1">
        <f>LARGE(State!H7:L7,2)</f>
        <v>4742825</v>
      </c>
      <c r="H6" s="1">
        <f>LARGE(State!H7:L7,3)</f>
        <v>0.61948527125812369</v>
      </c>
      <c r="I6" s="1">
        <f>State!B7-Graphs!F6-Graphs!G6-Graphs!H6</f>
        <v>-0.61948527125812369</v>
      </c>
    </row>
    <row r="7" spans="1:16" x14ac:dyDescent="0.2">
      <c r="A7">
        <f>IF(State!C8=1,1,IF(State!D8=1,2,IF(State!E8=1,3,4)))</f>
        <v>1</v>
      </c>
      <c r="B7">
        <f>IF(State!C8=2,1,IF(State!D8=2,2,IF(State!E8=2,3,4)))</f>
        <v>2</v>
      </c>
      <c r="C7">
        <f>IF(State!C8=3,1,IF(State!D8=3,2,IF(State!E8=3,3,4)))</f>
        <v>4</v>
      </c>
      <c r="D7">
        <f>IF(State!C8=4,1,IF(State!D8=4,2,IF(State!E8=4,3,4)))</f>
        <v>4</v>
      </c>
      <c r="E7" t="str">
        <f>State!A8</f>
        <v>Colorado</v>
      </c>
      <c r="F7" s="1">
        <f>MAX(State!H8:L8)</f>
        <v>1348888</v>
      </c>
      <c r="G7" s="1">
        <f>LARGE(State!H8:L8,2)</f>
        <v>1080801</v>
      </c>
      <c r="H7" s="1">
        <f>LARGE(State!H8:L8,3)</f>
        <v>0.53419995231800244</v>
      </c>
      <c r="I7" s="1">
        <f>State!B8-Graphs!F7-Graphs!G7-Graphs!H7</f>
        <v>95372.465800047677</v>
      </c>
    </row>
    <row r="8" spans="1:16" x14ac:dyDescent="0.2">
      <c r="A8">
        <f>IF(State!C9=1,1,IF(State!D9=1,2,IF(State!E9=1,3,4)))</f>
        <v>1</v>
      </c>
      <c r="B8">
        <f>IF(State!C9=2,1,IF(State!D9=2,2,IF(State!E9=2,3,4)))</f>
        <v>2</v>
      </c>
      <c r="C8">
        <f>IF(State!C9=3,1,IF(State!D9=3,2,IF(State!E9=3,3,4)))</f>
        <v>3</v>
      </c>
      <c r="D8">
        <f>IF(State!C9=4,1,IF(State!D9=4,2,IF(State!E9=4,3,4)))</f>
        <v>4</v>
      </c>
      <c r="E8" t="str">
        <f>State!A9</f>
        <v>Connecticut</v>
      </c>
      <c r="F8" s="1">
        <f>MAX(State!H9:L9)</f>
        <v>694510</v>
      </c>
      <c r="G8" s="1">
        <f>LARGE(State!H9:L9,2)</f>
        <v>650138</v>
      </c>
      <c r="H8" s="1">
        <f>LARGE(State!H9:L9,3)</f>
        <v>54741</v>
      </c>
      <c r="I8" s="1">
        <f>State!B9-Graphs!F8-Graphs!G8-Graphs!H8</f>
        <v>7414</v>
      </c>
    </row>
    <row r="9" spans="1:16" x14ac:dyDescent="0.2">
      <c r="A9">
        <f>IF(State!C10=1,1,IF(State!D10=1,2,IF(State!E10=1,3,4)))</f>
        <v>2</v>
      </c>
      <c r="B9">
        <f>IF(State!C10=2,1,IF(State!D10=2,2,IF(State!E10=2,3,4)))</f>
        <v>1</v>
      </c>
      <c r="C9">
        <f>IF(State!C10=3,1,IF(State!D10=3,2,IF(State!E10=3,3,4)))</f>
        <v>4</v>
      </c>
      <c r="D9">
        <f>IF(State!C10=4,1,IF(State!D10=4,2,IF(State!E10=4,3,4)))</f>
        <v>3</v>
      </c>
      <c r="E9" t="str">
        <f>State!A10</f>
        <v>Florida</v>
      </c>
      <c r="F9" s="1">
        <f>MAX(State!H10:L10)</f>
        <v>4076186</v>
      </c>
      <c r="G9" s="1">
        <f>LARGE(State!H10:L10,2)</f>
        <v>4043723</v>
      </c>
      <c r="H9" s="1">
        <f>LARGE(State!H10:L10,3)</f>
        <v>24310</v>
      </c>
      <c r="I9" s="1">
        <f>State!B10-Graphs!F9-Graphs!G9-Graphs!H9</f>
        <v>76342</v>
      </c>
    </row>
    <row r="10" spans="1:16" x14ac:dyDescent="0.2">
      <c r="A10">
        <f>IF(State!C11=1,1,IF(State!D11=1,2,IF(State!E11=1,3,4)))</f>
        <v>2</v>
      </c>
      <c r="B10">
        <f>IF(State!C11=2,1,IF(State!D11=2,2,IF(State!E11=2,3,4)))</f>
        <v>1</v>
      </c>
      <c r="C10">
        <f>IF(State!C11=3,1,IF(State!D11=3,2,IF(State!E11=3,3,4)))</f>
        <v>4</v>
      </c>
      <c r="D10">
        <f>IF(State!C11=4,1,IF(State!D11=4,2,IF(State!E11=4,3,4)))</f>
        <v>4</v>
      </c>
      <c r="E10" t="str">
        <f>State!A11</f>
        <v>Georgia</v>
      </c>
      <c r="F10" s="1">
        <f>MAX(State!H11:L11)</f>
        <v>1978408</v>
      </c>
      <c r="G10" s="1">
        <f>LARGE(State!H11:L11,2)</f>
        <v>1923685</v>
      </c>
      <c r="H10" s="1">
        <f>LARGE(State!H11:L11,3)</f>
        <v>0.50220934155351726</v>
      </c>
      <c r="I10" s="1">
        <f>State!B11-Graphs!F10-Graphs!G10-Graphs!H10</f>
        <v>37315.497790658446</v>
      </c>
    </row>
    <row r="11" spans="1:16" x14ac:dyDescent="0.2">
      <c r="A11">
        <f>IF(State!C12=1,1,IF(State!D12=1,2,IF(State!E12=1,3,4)))</f>
        <v>1</v>
      </c>
      <c r="B11">
        <f>IF(State!C12=2,1,IF(State!D12=2,2,IF(State!E12=2,3,4)))</f>
        <v>2</v>
      </c>
      <c r="C11">
        <f>IF(State!C12=3,1,IF(State!D12=3,2,IF(State!E12=3,3,4)))</f>
        <v>4</v>
      </c>
      <c r="D11">
        <f>IF(State!C12=4,1,IF(State!D12=4,2,IF(State!E12=4,3,4)))</f>
        <v>3</v>
      </c>
      <c r="E11" t="str">
        <f>State!A12</f>
        <v>Hawaii</v>
      </c>
      <c r="F11" s="1">
        <f>MAX(State!H12:L12)</f>
        <v>244934</v>
      </c>
      <c r="G11" s="1">
        <f>LARGE(State!H12:L12,2)</f>
        <v>131719</v>
      </c>
      <c r="H11" s="1">
        <f>LARGE(State!H12:L12,3)</f>
        <v>4067</v>
      </c>
      <c r="I11" s="1">
        <f>State!B12-Graphs!F11-Graphs!G11-Graphs!H11</f>
        <v>10123</v>
      </c>
    </row>
    <row r="12" spans="1:16" x14ac:dyDescent="0.2">
      <c r="A12">
        <f>IF(State!C13=1,1,IF(State!D13=1,2,IF(State!E13=1,3,4)))</f>
        <v>2</v>
      </c>
      <c r="B12">
        <f>IF(State!C13=2,1,IF(State!D13=2,2,IF(State!E13=2,3,4)))</f>
        <v>1</v>
      </c>
      <c r="C12">
        <f>IF(State!C13=3,1,IF(State!D13=3,2,IF(State!E13=3,3,4)))</f>
        <v>4</v>
      </c>
      <c r="D12">
        <f>IF(State!C13=4,1,IF(State!D13=4,2,IF(State!E13=4,3,4)))</f>
        <v>4</v>
      </c>
      <c r="E12" t="str">
        <f>State!A13</f>
        <v>Idaho</v>
      </c>
      <c r="F12" s="1">
        <f>MAX(State!H13:L13)</f>
        <v>361661</v>
      </c>
      <c r="G12" s="1">
        <f>LARGE(State!H13:L13,2)</f>
        <v>231081</v>
      </c>
      <c r="H12" s="1">
        <f>LARGE(State!H13:L13,3)</f>
        <v>51</v>
      </c>
      <c r="I12" s="1">
        <f>State!B13-Graphs!F12-Graphs!G12-Graphs!H12</f>
        <v>12338</v>
      </c>
    </row>
    <row r="13" spans="1:16" x14ac:dyDescent="0.2">
      <c r="A13">
        <f>IF(State!C14=1,1,IF(State!D14=1,2,IF(State!E14=1,3,4)))</f>
        <v>1</v>
      </c>
      <c r="B13">
        <f>IF(State!C14=2,1,IF(State!D14=2,2,IF(State!E14=2,3,4)))</f>
        <v>2</v>
      </c>
      <c r="C13">
        <f>IF(State!C14=3,1,IF(State!D14=3,2,IF(State!E14=3,3,4)))</f>
        <v>4</v>
      </c>
      <c r="D13">
        <f>IF(State!C14=4,1,IF(State!D14=4,2,IF(State!E14=4,3,4)))</f>
        <v>4</v>
      </c>
      <c r="E13" t="str">
        <f>State!A14</f>
        <v>Illinois</v>
      </c>
      <c r="F13" s="1">
        <f>MAX(State!H14:L14)</f>
        <v>2479746</v>
      </c>
      <c r="G13" s="1">
        <f>LARGE(State!H14:L14,2)</f>
        <v>1765751</v>
      </c>
      <c r="H13" s="1">
        <f>LARGE(State!H14:L14,3)</f>
        <v>0.54385606690816646</v>
      </c>
      <c r="I13" s="1">
        <f>State!B14-Graphs!F13-Graphs!G13-Graphs!H13</f>
        <v>314065.45614393312</v>
      </c>
      <c r="K13" t="str">
        <f>E8</f>
        <v>Connecticut</v>
      </c>
      <c r="L13" t="str">
        <f>E9</f>
        <v>Florida</v>
      </c>
      <c r="M13" t="str">
        <f>E10</f>
        <v>Georgia</v>
      </c>
      <c r="N13" t="str">
        <f>E11</f>
        <v>Hawaii</v>
      </c>
      <c r="O13" t="str">
        <f>E12</f>
        <v>Idaho</v>
      </c>
      <c r="P13" t="str">
        <f>E13</f>
        <v>Illinois</v>
      </c>
    </row>
    <row r="14" spans="1:16" x14ac:dyDescent="0.2">
      <c r="A14">
        <f>IF(State!C15=1,1,IF(State!D15=1,2,IF(State!E15=1,3,4)))</f>
        <v>2</v>
      </c>
      <c r="B14">
        <f>IF(State!C15=2,1,IF(State!D15=2,2,IF(State!E15=2,3,4)))</f>
        <v>1</v>
      </c>
      <c r="C14">
        <f>IF(State!C15=3,1,IF(State!D15=3,2,IF(State!E15=3,3,4)))</f>
        <v>4</v>
      </c>
      <c r="D14">
        <f>IF(State!C15=4,1,IF(State!D15=4,2,IF(State!E15=4,3,4)))</f>
        <v>4</v>
      </c>
      <c r="E14" t="str">
        <f>State!A15</f>
        <v>Iowa</v>
      </c>
      <c r="F14" s="1">
        <f>MAX(State!H15:L15)</f>
        <v>667275</v>
      </c>
      <c r="G14" s="1">
        <f>LARGE(State!H15:L15,2)</f>
        <v>630986</v>
      </c>
      <c r="H14" s="1">
        <f>LARGE(State!H15:L15,3)</f>
        <v>0.50260311922376433</v>
      </c>
      <c r="I14" s="1">
        <f>State!B15-Graphs!F14-Graphs!G14-Graphs!H14</f>
        <v>29376.497396880775</v>
      </c>
    </row>
    <row r="15" spans="1:16" x14ac:dyDescent="0.2">
      <c r="A15">
        <f>IF(State!C16=1,1,IF(State!D16=1,2,IF(State!E16=1,3,4)))</f>
        <v>1</v>
      </c>
      <c r="B15">
        <f>IF(State!C16=2,1,IF(State!D16=2,2,IF(State!E16=2,3,4)))</f>
        <v>2</v>
      </c>
      <c r="C15">
        <f>IF(State!C16=3,1,IF(State!D16=3,2,IF(State!E16=3,3,4)))</f>
        <v>3</v>
      </c>
      <c r="D15">
        <f>IF(State!C16=4,1,IF(State!D16=4,2,IF(State!E16=4,3,4)))</f>
        <v>4</v>
      </c>
      <c r="E15" t="str">
        <f>State!A16</f>
        <v>Kansas</v>
      </c>
      <c r="F15" s="1">
        <f>MAX(State!H16:L16)</f>
        <v>506509</v>
      </c>
      <c r="G15" s="1">
        <f>LARGE(State!H16:L16,2)</f>
        <v>453030</v>
      </c>
      <c r="H15" s="1">
        <f>LARGE(State!H16:L16,3)</f>
        <v>68498</v>
      </c>
      <c r="I15" s="1">
        <f>State!B16-Graphs!F15-Graphs!G15-Graphs!H15</f>
        <v>26585</v>
      </c>
    </row>
    <row r="16" spans="1:16" x14ac:dyDescent="0.2">
      <c r="A16">
        <f>IF(State!C17=1,1,IF(State!D17=1,2,IF(State!E17=1,3,4)))</f>
        <v>1</v>
      </c>
      <c r="B16">
        <f>IF(State!C17=2,1,IF(State!D17=2,2,IF(State!E17=2,3,4)))</f>
        <v>2</v>
      </c>
      <c r="C16">
        <f>IF(State!C17=3,1,IF(State!D17=3,2,IF(State!E17=3,3,4)))</f>
        <v>3</v>
      </c>
      <c r="D16">
        <f>IF(State!C17=4,1,IF(State!D17=4,2,IF(State!E17=4,3,4)))</f>
        <v>4</v>
      </c>
      <c r="E16" t="str">
        <f>State!A17</f>
        <v>Maine</v>
      </c>
      <c r="F16" s="1">
        <f>MAX(State!H17:L17)</f>
        <v>320962</v>
      </c>
      <c r="G16" s="1">
        <f>LARGE(State!H17:L17,2)</f>
        <v>272311</v>
      </c>
      <c r="H16" s="1">
        <f>LARGE(State!H17:L17,3)</f>
        <v>37268</v>
      </c>
      <c r="I16" s="1">
        <f>State!B17-Graphs!F16-Graphs!G16-Graphs!H16</f>
        <v>126</v>
      </c>
    </row>
    <row r="17" spans="1:16" x14ac:dyDescent="0.2">
      <c r="A17">
        <f>IF(State!C18=1,1,IF(State!D18=1,2,IF(State!E18=1,3,4)))</f>
        <v>2</v>
      </c>
      <c r="B17">
        <f>IF(State!C18=2,1,IF(State!D18=2,2,IF(State!E18=2,3,4)))</f>
        <v>1</v>
      </c>
      <c r="C17">
        <f>IF(State!C18=3,1,IF(State!D18=3,2,IF(State!E18=3,3,4)))</f>
        <v>4</v>
      </c>
      <c r="D17">
        <f>IF(State!C18=4,1,IF(State!D18=4,2,IF(State!E18=4,3,4)))</f>
        <v>4</v>
      </c>
      <c r="E17" t="str">
        <f>State!A18</f>
        <v>Maryland</v>
      </c>
      <c r="F17" s="1">
        <f>MAX(State!H18:L18)</f>
        <v>1275644</v>
      </c>
      <c r="G17" s="1">
        <f>LARGE(State!H18:L18,2)</f>
        <v>1002639</v>
      </c>
      <c r="H17" s="1">
        <f>LARGE(State!H18:L18,3)</f>
        <v>0.55354192123972445</v>
      </c>
      <c r="I17" s="1">
        <f>State!B18-Graphs!F17-Graphs!G17-Graphs!H17</f>
        <v>26228.446458078761</v>
      </c>
    </row>
    <row r="18" spans="1:16" x14ac:dyDescent="0.2">
      <c r="A18">
        <f>IF(State!C19=1,1,IF(State!D19=1,2,IF(State!E19=1,3,4)))</f>
        <v>2</v>
      </c>
      <c r="B18">
        <f>IF(State!C19=2,1,IF(State!D19=2,2,IF(State!E19=2,3,4)))</f>
        <v>1</v>
      </c>
      <c r="C18">
        <f>IF(State!C19=3,1,IF(State!D19=3,2,IF(State!E19=3,3,4)))</f>
        <v>4</v>
      </c>
      <c r="D18">
        <f>IF(State!C19=4,1,IF(State!D19=4,2,IF(State!E19=4,3,4)))</f>
        <v>4</v>
      </c>
      <c r="E18" t="str">
        <f>State!A19</f>
        <v>Massachusetts</v>
      </c>
      <c r="F18" s="1">
        <f>MAX(State!H19:L19)</f>
        <v>1781341</v>
      </c>
      <c r="G18" s="1">
        <f>LARGE(State!H19:L19,2)</f>
        <v>885770</v>
      </c>
      <c r="H18" s="1">
        <f>LARGE(State!H19:L19,3)</f>
        <v>0.66601772591569253</v>
      </c>
      <c r="I18" s="1">
        <f>State!B19-Graphs!F18-Graphs!G18-Graphs!H18</f>
        <v>7503.3339822740845</v>
      </c>
    </row>
    <row r="19" spans="1:16" x14ac:dyDescent="0.2">
      <c r="A19">
        <f>IF(State!C20=1,1,IF(State!D20=1,2,IF(State!E20=1,3,4)))</f>
        <v>1</v>
      </c>
      <c r="B19">
        <f>IF(State!C20=2,1,IF(State!D20=2,2,IF(State!E20=2,3,4)))</f>
        <v>2</v>
      </c>
      <c r="C19">
        <f>IF(State!C20=3,1,IF(State!D20=3,2,IF(State!E20=3,3,4)))</f>
        <v>4</v>
      </c>
      <c r="D19">
        <f>IF(State!C20=4,1,IF(State!D20=4,2,IF(State!E20=4,3,4)))</f>
        <v>4</v>
      </c>
      <c r="E19" t="str">
        <f>State!A20</f>
        <v>Michigan</v>
      </c>
      <c r="F19" s="1">
        <f>MAX(State!H20:L20)</f>
        <v>2266193</v>
      </c>
      <c r="G19" s="1">
        <f>LARGE(State!H20:L20,2)</f>
        <v>1859534</v>
      </c>
      <c r="H19" s="1">
        <f>LARGE(State!H20:L20,3)</f>
        <v>0.53314849603054637</v>
      </c>
      <c r="I19" s="1">
        <f>State!B20-Graphs!F19-Graphs!G19-Graphs!H19</f>
        <v>124857.46685150397</v>
      </c>
    </row>
    <row r="20" spans="1:16" x14ac:dyDescent="0.2">
      <c r="A20">
        <f>IF(State!C21=1,1,IF(State!D21=1,2,IF(State!E21=1,3,4)))</f>
        <v>1</v>
      </c>
      <c r="B20">
        <f>IF(State!C21=2,1,IF(State!D21=2,2,IF(State!E21=2,3,4)))</f>
        <v>2</v>
      </c>
      <c r="C20">
        <f>IF(State!C21=3,1,IF(State!D21=3,2,IF(State!E21=3,3,4)))</f>
        <v>4</v>
      </c>
      <c r="D20">
        <f>IF(State!C21=4,1,IF(State!D21=4,2,IF(State!E21=4,3,4)))</f>
        <v>4</v>
      </c>
      <c r="E20" t="str">
        <f>State!A21</f>
        <v>Minnesota</v>
      </c>
      <c r="F20" s="1">
        <f>MAX(State!H21:L21)</f>
        <v>1393096</v>
      </c>
      <c r="G20" s="1">
        <f>LARGE(State!H21:L21,2)</f>
        <v>1097705</v>
      </c>
      <c r="H20" s="1">
        <f>LARGE(State!H21:L21,3)</f>
        <v>0.53843891303902502</v>
      </c>
      <c r="I20" s="1">
        <f>State!B21-Graphs!F20-Graphs!G20-Graphs!H20</f>
        <v>96485.461561086966</v>
      </c>
    </row>
    <row r="21" spans="1:16" x14ac:dyDescent="0.2">
      <c r="A21">
        <f>IF(State!C22=1,1,IF(State!D22=1,2,IF(State!E22=1,3,4)))</f>
        <v>2</v>
      </c>
      <c r="B21">
        <f>IF(State!C22=2,1,IF(State!D22=2,2,IF(State!E22=2,3,4)))</f>
        <v>1</v>
      </c>
      <c r="C21">
        <f>IF(State!C22=3,1,IF(State!D22=3,2,IF(State!E22=3,3,4)))</f>
        <v>4</v>
      </c>
      <c r="D21">
        <f>IF(State!C22=4,1,IF(State!D22=4,2,IF(State!E22=4,3,4)))</f>
        <v>4</v>
      </c>
      <c r="E21" t="str">
        <f>State!A22</f>
        <v>Nebraska</v>
      </c>
      <c r="F21" s="1">
        <f>MAX(State!H22:L22)</f>
        <v>411812</v>
      </c>
      <c r="G21" s="1">
        <f>LARGE(State!H22:L22,2)</f>
        <v>286169</v>
      </c>
      <c r="H21" s="1">
        <f>LARGE(State!H22:L22,3)</f>
        <v>0.59000459897905533</v>
      </c>
      <c r="I21" s="1">
        <f>State!B22-Graphs!F21-Graphs!G21-Graphs!H21</f>
        <v>-0.59000459897905533</v>
      </c>
    </row>
    <row r="22" spans="1:16" x14ac:dyDescent="0.2">
      <c r="A22">
        <f>IF(State!C23=1,1,IF(State!D23=1,2,IF(State!E23=1,3,4)))</f>
        <v>1</v>
      </c>
      <c r="B22">
        <f>IF(State!C23=2,1,IF(State!D23=2,2,IF(State!E23=2,3,4)))</f>
        <v>2</v>
      </c>
      <c r="C22">
        <f>IF(State!C23=3,1,IF(State!D23=3,2,IF(State!E23=3,3,4)))</f>
        <v>4</v>
      </c>
      <c r="D22">
        <f>IF(State!C23=4,1,IF(State!D23=4,2,IF(State!E23=4,3,4)))</f>
        <v>3</v>
      </c>
      <c r="E22" t="str">
        <f>State!A23</f>
        <v>Nevada</v>
      </c>
      <c r="F22" s="1">
        <f>MAX(State!H23:L23)</f>
        <v>480007</v>
      </c>
      <c r="G22" s="1">
        <f>LARGE(State!H23:L23,2)</f>
        <v>440320</v>
      </c>
      <c r="H22" s="1">
        <f>LARGE(State!H23:L23,3)</f>
        <v>13891</v>
      </c>
      <c r="I22" s="1">
        <f>State!B23-Graphs!F22-Graphs!G22-Graphs!H22</f>
        <v>37581</v>
      </c>
    </row>
    <row r="23" spans="1:16" x14ac:dyDescent="0.2">
      <c r="A23">
        <f>IF(State!C24=1,1,IF(State!D24=1,2,IF(State!E24=1,3,4)))</f>
        <v>2</v>
      </c>
      <c r="B23">
        <f>IF(State!C24=2,1,IF(State!D24=2,2,IF(State!E24=2,3,4)))</f>
        <v>1</v>
      </c>
      <c r="C23">
        <f>IF(State!C24=3,1,IF(State!D24=3,2,IF(State!E24=3,3,4)))</f>
        <v>4</v>
      </c>
      <c r="D23">
        <f>IF(State!C24=4,1,IF(State!D24=4,2,IF(State!E24=4,3,4)))</f>
        <v>4</v>
      </c>
      <c r="E23" t="str">
        <f>State!A24</f>
        <v>New Hampshire</v>
      </c>
      <c r="F23" s="1">
        <f>MAX(State!H24:L24)</f>
        <v>302764</v>
      </c>
      <c r="G23" s="1">
        <f>LARGE(State!H24:L24,2)</f>
        <v>262359</v>
      </c>
      <c r="H23" s="1">
        <f>LARGE(State!H24:L24,3)</f>
        <v>0.52782940087377661</v>
      </c>
      <c r="I23" s="1">
        <f>State!B24-Graphs!F23-Graphs!G23-Graphs!H23</f>
        <v>8478.4721705991269</v>
      </c>
    </row>
    <row r="24" spans="1:16" x14ac:dyDescent="0.2">
      <c r="A24">
        <f>IF(State!C25=1,1,IF(State!D25=1,2,IF(State!E25=1,3,4)))</f>
        <v>1</v>
      </c>
      <c r="B24">
        <f>IF(State!C25=2,1,IF(State!D25=2,2,IF(State!E25=2,3,4)))</f>
        <v>2</v>
      </c>
      <c r="C24">
        <f>IF(State!C25=3,1,IF(State!D25=3,2,IF(State!E25=3,3,4)))</f>
        <v>4</v>
      </c>
      <c r="D24">
        <f>IF(State!C25=4,1,IF(State!D25=4,2,IF(State!E25=4,3,4)))</f>
        <v>4</v>
      </c>
      <c r="E24" t="str">
        <f>State!A25</f>
        <v>New Mexico</v>
      </c>
      <c r="F24" s="1">
        <f>MAX(State!H25:L25)</f>
        <v>398368</v>
      </c>
      <c r="G24" s="1">
        <f>LARGE(State!H25:L25,2)</f>
        <v>298091</v>
      </c>
      <c r="H24" s="1">
        <f>LARGE(State!H25:L25,3)</f>
        <v>0.57199059815437803</v>
      </c>
      <c r="I24" s="1">
        <f>State!B25-Graphs!F24-Graphs!G24-Graphs!H24</f>
        <v>-0.57199059815437803</v>
      </c>
    </row>
    <row r="25" spans="1:16" x14ac:dyDescent="0.2">
      <c r="A25">
        <f>IF(State!C26=1,1,IF(State!D26=1,2,IF(State!E26=1,3,4)))</f>
        <v>1</v>
      </c>
      <c r="B25">
        <f>IF(State!C26=2,1,IF(State!D26=2,2,IF(State!E26=2,3,4)))</f>
        <v>2</v>
      </c>
      <c r="C25">
        <f>IF(State!C26=3,1,IF(State!D26=3,2,IF(State!E26=3,3,4)))</f>
        <v>4</v>
      </c>
      <c r="D25">
        <f>IF(State!C26=4,1,IF(State!D26=4,2,IF(State!E26=4,3,4)))</f>
        <v>4</v>
      </c>
      <c r="E25" t="str">
        <f>State!A26</f>
        <v>New York</v>
      </c>
      <c r="F25" s="1">
        <f>MAX(State!H26:L26)</f>
        <v>3635340</v>
      </c>
      <c r="G25" s="1">
        <f>LARGE(State!H26:L26,2)</f>
        <v>2207602</v>
      </c>
      <c r="H25" s="1">
        <f>LARGE(State!H26:L26,3)</f>
        <v>0.59552030419641189</v>
      </c>
      <c r="I25" s="1">
        <f>State!B26-Graphs!F25-Graphs!G25-Graphs!H25</f>
        <v>261534.4044796958</v>
      </c>
      <c r="K25" t="str">
        <f>E14</f>
        <v>Iowa</v>
      </c>
      <c r="L25" t="str">
        <f>E15</f>
        <v>Kansas</v>
      </c>
      <c r="M25" t="str">
        <f>E16</f>
        <v>Maine</v>
      </c>
      <c r="N25" t="str">
        <f>E17</f>
        <v>Maryland</v>
      </c>
      <c r="O25" t="str">
        <f>E18</f>
        <v>Massachusetts</v>
      </c>
      <c r="P25" t="str">
        <f>E19</f>
        <v>Michigan</v>
      </c>
    </row>
    <row r="26" spans="1:16" x14ac:dyDescent="0.2">
      <c r="A26">
        <f>IF(State!C27=1,1,IF(State!D27=1,2,IF(State!E27=1,3,4)))</f>
        <v>2</v>
      </c>
      <c r="B26">
        <f>IF(State!C27=2,1,IF(State!D27=2,2,IF(State!E27=2,3,4)))</f>
        <v>1</v>
      </c>
      <c r="C26">
        <f>IF(State!C27=3,1,IF(State!D27=3,2,IF(State!E27=3,3,4)))</f>
        <v>4</v>
      </c>
      <c r="D26">
        <f>IF(State!C27=4,1,IF(State!D27=4,2,IF(State!E27=4,3,4)))</f>
        <v>4</v>
      </c>
      <c r="E26" t="str">
        <f>State!A27</f>
        <v>Ohio</v>
      </c>
      <c r="F26" s="1">
        <f>MAX(State!H27:L27)</f>
        <v>2235825</v>
      </c>
      <c r="G26" s="1">
        <f>LARGE(State!H27:L27,2)</f>
        <v>2070046</v>
      </c>
      <c r="H26" s="1">
        <f>LARGE(State!H27:L27,3)</f>
        <v>0.50403871212087059</v>
      </c>
      <c r="I26" s="1">
        <f>State!B27-Graphs!F26-Graphs!G26-Graphs!H26</f>
        <v>129948.49596128787</v>
      </c>
    </row>
    <row r="27" spans="1:16" x14ac:dyDescent="0.2">
      <c r="A27">
        <f>IF(State!C28=1,1,IF(State!D28=1,2,IF(State!E28=1,3,4)))</f>
        <v>2</v>
      </c>
      <c r="B27">
        <f>IF(State!C28=2,1,IF(State!D28=2,2,IF(State!E28=2,3,4)))</f>
        <v>1</v>
      </c>
      <c r="C27">
        <f>IF(State!C28=3,1,IF(State!D28=3,2,IF(State!E28=3,3,4)))</f>
        <v>4</v>
      </c>
      <c r="D27">
        <f>IF(State!C28=4,1,IF(State!D28=4,2,IF(State!E28=4,3,4)))</f>
        <v>4</v>
      </c>
      <c r="E27" t="str">
        <f>State!A28</f>
        <v>Oklahoma</v>
      </c>
      <c r="F27" s="1">
        <f>MAX(State!H28:L28)</f>
        <v>644579</v>
      </c>
      <c r="G27" s="1">
        <f>LARGE(State!H28:L28,2)</f>
        <v>500973</v>
      </c>
      <c r="H27" s="1">
        <f>LARGE(State!H28:L28,3)</f>
        <v>0.54331351121263338</v>
      </c>
      <c r="I27" s="1">
        <f>State!B28-Graphs!F27-Graphs!G27-Graphs!H27</f>
        <v>40832.456686488789</v>
      </c>
    </row>
    <row r="28" spans="1:16" x14ac:dyDescent="0.2">
      <c r="A28">
        <f>IF(State!C29=1,1,IF(State!D29=1,2,IF(State!E29=1,3,4)))</f>
        <v>1</v>
      </c>
      <c r="B28">
        <f>IF(State!C29=2,1,IF(State!D29=2,2,IF(State!E29=2,3,4)))</f>
        <v>2</v>
      </c>
      <c r="C28">
        <f>IF(State!C29=3,1,IF(State!D29=3,2,IF(State!E29=3,3,4)))</f>
        <v>3</v>
      </c>
      <c r="D28">
        <f>IF(State!C29=4,1,IF(State!D29=4,2,IF(State!E29=4,3,4)))</f>
        <v>4</v>
      </c>
      <c r="E28" t="str">
        <f>State!A29</f>
        <v>Oregon</v>
      </c>
      <c r="F28" s="1">
        <f>MAX(State!H29:L29)</f>
        <v>934498</v>
      </c>
      <c r="G28" s="1">
        <f>LARGE(State!H29:L29,2)</f>
        <v>814988</v>
      </c>
      <c r="H28" s="1">
        <f>LARGE(State!H29:L29,3)</f>
        <v>53392</v>
      </c>
      <c r="I28" s="1">
        <f>State!B29-Graphs!F28-Graphs!G28-Graphs!H28</f>
        <v>64119</v>
      </c>
    </row>
    <row r="29" spans="1:16" x14ac:dyDescent="0.2">
      <c r="A29">
        <f>IF(State!C30=1,1,IF(State!D30=1,2,IF(State!E30=1,3,4)))</f>
        <v>1</v>
      </c>
      <c r="B29">
        <f>IF(State!C30=2,1,IF(State!D30=2,2,IF(State!E30=2,3,4)))</f>
        <v>2</v>
      </c>
      <c r="C29">
        <f>IF(State!C30=3,1,IF(State!D30=3,2,IF(State!E30=3,3,4)))</f>
        <v>4</v>
      </c>
      <c r="D29">
        <f>IF(State!C30=4,1,IF(State!D30=4,2,IF(State!E30=4,3,4)))</f>
        <v>4</v>
      </c>
      <c r="E29" t="str">
        <f>State!A30</f>
        <v>Pennsylvania</v>
      </c>
      <c r="F29" s="1">
        <f>MAX(State!H30:L30)</f>
        <v>2895652</v>
      </c>
      <c r="G29" s="1">
        <f>LARGE(State!H30:L30,2)</f>
        <v>2039882</v>
      </c>
      <c r="H29" s="1">
        <f>LARGE(State!H30:L30,3)</f>
        <v>0.57767984590692767</v>
      </c>
      <c r="I29" s="1">
        <f>State!B30-Graphs!F29-Graphs!G29-Graphs!H29</f>
        <v>77020.422320154088</v>
      </c>
    </row>
    <row r="30" spans="1:16" x14ac:dyDescent="0.2">
      <c r="A30">
        <f>IF(State!C31=1,1,IF(State!D31=1,2,IF(State!E31=1,3,4)))</f>
        <v>1</v>
      </c>
      <c r="B30">
        <f>IF(State!C31=2,1,IF(State!D31=2,2,IF(State!E31=2,3,4)))</f>
        <v>2</v>
      </c>
      <c r="C30">
        <f>IF(State!C31=3,1,IF(State!D31=3,2,IF(State!E31=3,3,4)))</f>
        <v>3</v>
      </c>
      <c r="D30">
        <f>IF(State!C31=4,1,IF(State!D31=4,2,IF(State!E31=4,3,4)))</f>
        <v>4</v>
      </c>
      <c r="E30" t="str">
        <f>State!A31</f>
        <v>Rhode Island</v>
      </c>
      <c r="F30" s="1">
        <f>MAX(State!H31:L31)</f>
        <v>198122</v>
      </c>
      <c r="G30" s="1">
        <f>LARGE(State!H31:L31,2)</f>
        <v>139932</v>
      </c>
      <c r="H30" s="1">
        <f>LARGE(State!H31:L31,3)</f>
        <v>16532</v>
      </c>
      <c r="I30" s="1">
        <f>State!B31-Graphs!F30-Graphs!G30-Graphs!H30</f>
        <v>21815</v>
      </c>
    </row>
    <row r="31" spans="1:16" x14ac:dyDescent="0.2">
      <c r="A31">
        <f>IF(State!C32=1,1,IF(State!D32=1,2,IF(State!E32=1,3,4)))</f>
        <v>2</v>
      </c>
      <c r="B31">
        <f>IF(State!C32=2,1,IF(State!D32=2,2,IF(State!E32=2,3,4)))</f>
        <v>1</v>
      </c>
      <c r="C31">
        <f>IF(State!C32=3,1,IF(State!D32=3,2,IF(State!E32=3,3,4)))</f>
        <v>4</v>
      </c>
      <c r="D31">
        <f>IF(State!C32=4,1,IF(State!D32=4,2,IF(State!E32=4,3,4)))</f>
        <v>4</v>
      </c>
      <c r="E31" t="str">
        <f>State!A32</f>
        <v>South Carolina</v>
      </c>
      <c r="F31" s="1">
        <f>MAX(State!H32:L32)</f>
        <v>921342</v>
      </c>
      <c r="G31" s="1">
        <f>LARGE(State!H32:L32,2)</f>
        <v>784182</v>
      </c>
      <c r="H31" s="1">
        <f>LARGE(State!H32:L32,3)</f>
        <v>0.53956355497200992</v>
      </c>
      <c r="I31" s="1">
        <f>State!B32-Graphs!F31-Graphs!G31-Graphs!H31</f>
        <v>2044.4604364450279</v>
      </c>
    </row>
    <row r="32" spans="1:16" x14ac:dyDescent="0.2">
      <c r="A32">
        <f>IF(State!C33=1,1,IF(State!D33=1,2,IF(State!E33=1,3,4)))</f>
        <v>2</v>
      </c>
      <c r="B32">
        <f>IF(State!C33=2,1,IF(State!D33=2,2,IF(State!E33=2,3,4)))</f>
        <v>1</v>
      </c>
      <c r="C32">
        <f>IF(State!C33=3,1,IF(State!D33=3,2,IF(State!E33=3,3,4)))</f>
        <v>4</v>
      </c>
      <c r="D32">
        <f>IF(State!C33=4,1,IF(State!D33=4,2,IF(State!E33=4,3,4)))</f>
        <v>4</v>
      </c>
      <c r="E32" t="str">
        <f>State!A33</f>
        <v>South Dakota</v>
      </c>
      <c r="F32" s="1">
        <f>MAX(State!H33:L33)</f>
        <v>172912</v>
      </c>
      <c r="G32" s="1">
        <f>LARGE(State!H33:L33,2)</f>
        <v>161454</v>
      </c>
      <c r="H32" s="1">
        <f>LARGE(State!H33:L33,3)</f>
        <v>0.50974311201778233</v>
      </c>
      <c r="I32" s="1">
        <f>State!B33-Graphs!F32-Graphs!G32-Graphs!H32</f>
        <v>4847.4902568879825</v>
      </c>
    </row>
    <row r="33" spans="1:16" x14ac:dyDescent="0.2">
      <c r="A33">
        <f>IF(State!C34=1,1,IF(State!D34=1,2,IF(State!E34=1,3,4)))</f>
        <v>2</v>
      </c>
      <c r="B33">
        <f>IF(State!C34=2,1,IF(State!D34=2,2,IF(State!E34=2,3,4)))</f>
        <v>1</v>
      </c>
      <c r="C33">
        <f>IF(State!C34=3,1,IF(State!D34=3,2,IF(State!E34=3,3,4)))</f>
        <v>4</v>
      </c>
      <c r="D33">
        <f>IF(State!C34=4,1,IF(State!D34=4,2,IF(State!E34=4,3,4)))</f>
        <v>4</v>
      </c>
      <c r="E33" t="str">
        <f>State!A34</f>
        <v>Tennessee</v>
      </c>
      <c r="F33" s="1">
        <f>MAX(State!H34:L34)</f>
        <v>1336106</v>
      </c>
      <c r="G33" s="1">
        <f>LARGE(State!H34:L34,2)</f>
        <v>864863</v>
      </c>
      <c r="H33" s="1">
        <f>LARGE(State!H34:L34,3)</f>
        <v>0.5956000417243571</v>
      </c>
      <c r="I33" s="1">
        <f>State!B34-Graphs!F33-Graphs!G33-Graphs!H33</f>
        <v>42324.404399958279</v>
      </c>
    </row>
    <row r="34" spans="1:16" x14ac:dyDescent="0.2">
      <c r="A34">
        <f>IF(State!C35=1,1,IF(State!D35=1,2,IF(State!E35=1,3,4)))</f>
        <v>2</v>
      </c>
      <c r="B34">
        <f>IF(State!C35=2,1,IF(State!D35=2,2,IF(State!E35=2,3,4)))</f>
        <v>1</v>
      </c>
      <c r="C34">
        <f>IF(State!C35=3,1,IF(State!D35=3,2,IF(State!E35=3,3,4)))</f>
        <v>4</v>
      </c>
      <c r="D34">
        <f>IF(State!C35=4,1,IF(State!D35=4,2,IF(State!E35=4,3,4)))</f>
        <v>4</v>
      </c>
      <c r="E34" t="str">
        <f>State!A35</f>
        <v>Texas</v>
      </c>
      <c r="F34" s="1">
        <f>MAX(State!H35:L35)</f>
        <v>4656196</v>
      </c>
      <c r="G34" s="1">
        <f>LARGE(State!H35:L35,2)</f>
        <v>3546615</v>
      </c>
      <c r="H34" s="1">
        <f>LARGE(State!H35:L35,3)</f>
        <v>0.55806649604965242</v>
      </c>
      <c r="I34" s="1">
        <f>State!B35-Graphs!F34-Graphs!G34-Graphs!H34</f>
        <v>140631.44193350396</v>
      </c>
    </row>
    <row r="35" spans="1:16" x14ac:dyDescent="0.2">
      <c r="A35">
        <f>IF(State!C36=1,1,IF(State!D36=1,2,IF(State!E36=1,3,4)))</f>
        <v>2</v>
      </c>
      <c r="B35">
        <f>IF(State!C36=2,1,IF(State!D36=2,2,IF(State!E36=2,3,4)))</f>
        <v>1</v>
      </c>
      <c r="C35">
        <f>IF(State!C36=3,1,IF(State!D36=3,2,IF(State!E36=3,3,4)))</f>
        <v>4</v>
      </c>
      <c r="D35">
        <f>IF(State!C36=4,1,IF(State!D36=4,2,IF(State!E36=4,3,4)))</f>
        <v>4</v>
      </c>
      <c r="E35" t="str">
        <f>State!A36</f>
        <v>Vermont</v>
      </c>
      <c r="F35" s="1">
        <f>MAX(State!H36:L36)</f>
        <v>151261</v>
      </c>
      <c r="G35" s="1">
        <f>LARGE(State!H36:L36,2)</f>
        <v>110335</v>
      </c>
      <c r="H35" s="1">
        <f>LARGE(State!H36:L36,3)</f>
        <v>2129</v>
      </c>
      <c r="I35" s="1">
        <f>State!B36-Graphs!F35-Graphs!G35-Graphs!H35</f>
        <v>10362</v>
      </c>
    </row>
    <row r="36" spans="1:16" x14ac:dyDescent="0.2">
      <c r="A36">
        <f>IF(State!C37=1,1,IF(State!D37=1,2,IF(State!E37=1,3,4)))</f>
        <v>1</v>
      </c>
      <c r="B36">
        <f>IF(State!C37=2,1,IF(State!D37=2,2,IF(State!E37=2,3,4)))</f>
        <v>2</v>
      </c>
      <c r="C36">
        <f>IF(State!C37=3,1,IF(State!D37=3,2,IF(State!E37=3,3,4)))</f>
        <v>4</v>
      </c>
      <c r="D36">
        <f>IF(State!C37=4,1,IF(State!D37=4,2,IF(State!E37=4,3,4)))</f>
        <v>3</v>
      </c>
      <c r="E36" t="str">
        <f>State!A37</f>
        <v>Wisconsin</v>
      </c>
      <c r="F36" s="1">
        <f>MAX(State!H37:L37)</f>
        <v>1324307</v>
      </c>
      <c r="G36" s="1">
        <f>LARGE(State!H37:L37,2)</f>
        <v>1295080</v>
      </c>
      <c r="H36" s="1">
        <f>LARGE(State!H37:L37,3)</f>
        <v>18884</v>
      </c>
      <c r="I36" s="1">
        <f>State!B37-Graphs!F36-Graphs!G36-Graphs!H36</f>
        <v>35037</v>
      </c>
    </row>
    <row r="37" spans="1:16" x14ac:dyDescent="0.2">
      <c r="A37">
        <f>IF(State!C38=1,1,IF(State!D38=1,2,IF(State!E38=1,3,4)))</f>
        <v>2</v>
      </c>
      <c r="B37">
        <f>IF(State!C38=2,1,IF(State!D38=2,2,IF(State!E38=2,3,4)))</f>
        <v>1</v>
      </c>
      <c r="C37">
        <f>IF(State!C38=3,1,IF(State!D38=3,2,IF(State!E38=3,3,4)))</f>
        <v>4</v>
      </c>
      <c r="D37">
        <f>IF(State!C38=4,1,IF(State!D38=4,2,IF(State!E38=4,3,4)))</f>
        <v>4</v>
      </c>
      <c r="E37" t="str">
        <f>State!A38</f>
        <v>Wyoming</v>
      </c>
      <c r="F37" s="1">
        <f>MAX(State!H38:L38)</f>
        <v>136412</v>
      </c>
      <c r="G37" s="1">
        <f>LARGE(State!H38:L38,2)</f>
        <v>55965</v>
      </c>
      <c r="H37" s="1">
        <f>LARGE(State!H38:L38,3)</f>
        <v>0.67119337919089939</v>
      </c>
      <c r="I37" s="1">
        <f>State!B38-Graphs!F37-Graphs!G37-Graphs!H37</f>
        <v>10860.32880662081</v>
      </c>
      <c r="K37" t="str">
        <f>E20</f>
        <v>Minnesota</v>
      </c>
      <c r="L37" t="str">
        <f>E21</f>
        <v>Nebraska</v>
      </c>
      <c r="M37" t="str">
        <f>E22</f>
        <v>Nevada</v>
      </c>
      <c r="N37" t="str">
        <f>E23</f>
        <v>New Hampshire</v>
      </c>
      <c r="O37" t="str">
        <f>E24</f>
        <v>New Mexico</v>
      </c>
      <c r="P37" t="str">
        <f>E25</f>
        <v>New York</v>
      </c>
    </row>
    <row r="38" spans="1:16" x14ac:dyDescent="0.2">
      <c r="A38">
        <f>IF(State!C39=1,1,IF(State!D39=1,2,IF(State!E39=1,3,4)))</f>
        <v>1</v>
      </c>
      <c r="B38">
        <f>IF(State!C39=2,1,IF(State!D39=2,2,IF(State!E39=2,3,4)))</f>
        <v>2</v>
      </c>
      <c r="C38">
        <f>IF(State!C39=3,1,IF(State!D39=3,2,IF(State!E39=3,3,4)))</f>
        <v>4</v>
      </c>
      <c r="D38">
        <f>IF(State!C39=4,1,IF(State!D39=4,2,IF(State!E39=4,3,4)))</f>
        <v>4</v>
      </c>
      <c r="E38" t="str">
        <f>State!A39</f>
        <v>Total</v>
      </c>
      <c r="F38" s="1">
        <f>MAX(State!H39:L39)</f>
        <v>46301180</v>
      </c>
      <c r="G38" s="1">
        <f>LARGE(State!H39:L39,2)</f>
        <v>43480790</v>
      </c>
      <c r="H38" s="1">
        <f>LARGE(State!H39:L39,3)</f>
        <v>299520</v>
      </c>
      <c r="I38" s="1">
        <f>State!B39-Graphs!F38-Graphs!G38-Graphs!H38</f>
        <v>1837345</v>
      </c>
    </row>
    <row r="39" spans="1:16" x14ac:dyDescent="0.2">
      <c r="A39">
        <v>1</v>
      </c>
      <c r="B39">
        <v>2</v>
      </c>
      <c r="F39">
        <f>COUNTIF(A3:A38,1)</f>
        <v>17</v>
      </c>
      <c r="G39">
        <f>COUNTIF(A3:A38,2)</f>
        <v>19</v>
      </c>
    </row>
    <row r="40" spans="1:16" x14ac:dyDescent="0.2">
      <c r="F40" s="53">
        <f>F39/(F39+G39)</f>
        <v>0.47222222222222221</v>
      </c>
      <c r="G40" s="53">
        <f>G39/(F39+G39)</f>
        <v>0.52777777777777779</v>
      </c>
    </row>
    <row r="41" spans="1:16" x14ac:dyDescent="0.2">
      <c r="F41" s="2" t="str">
        <f>State!H1</f>
        <v>Democratic</v>
      </c>
      <c r="G41" s="2" t="str">
        <f>State!J1</f>
        <v>Republican</v>
      </c>
      <c r="H41" s="2" t="str">
        <f>State!L1</f>
        <v>Independent</v>
      </c>
    </row>
    <row r="42" spans="1:16" x14ac:dyDescent="0.2">
      <c r="E42" t="s">
        <v>2184</v>
      </c>
      <c r="H42" s="9" t="s">
        <v>3374</v>
      </c>
    </row>
    <row r="49" spans="11:16" x14ac:dyDescent="0.2">
      <c r="K49" t="str">
        <f>E26</f>
        <v>Ohio</v>
      </c>
      <c r="L49" t="str">
        <f>E27</f>
        <v>Oklahoma</v>
      </c>
      <c r="M49" t="str">
        <f>E28</f>
        <v>Oregon</v>
      </c>
      <c r="N49" t="str">
        <f>E29</f>
        <v>Pennsylvania</v>
      </c>
      <c r="O49" t="str">
        <f>E30</f>
        <v>Rhode Island</v>
      </c>
      <c r="P49" t="str">
        <f>E31</f>
        <v>South Carolina</v>
      </c>
    </row>
    <row r="61" spans="11:16" x14ac:dyDescent="0.2">
      <c r="K61" t="str">
        <f>E32</f>
        <v>South Dakota</v>
      </c>
      <c r="L61" t="str">
        <f>E33</f>
        <v>Tennessee</v>
      </c>
      <c r="M61" t="str">
        <f>E34</f>
        <v>Texas</v>
      </c>
      <c r="N61" t="str">
        <f>E35</f>
        <v>Vermont</v>
      </c>
      <c r="O61" t="str">
        <f>E36</f>
        <v>Wisconsin</v>
      </c>
      <c r="P61" t="str">
        <f>E37</f>
        <v>Wyoming</v>
      </c>
    </row>
    <row r="71" spans="5:7" x14ac:dyDescent="0.2">
      <c r="E71" t="s">
        <v>2207</v>
      </c>
      <c r="G71" s="30" t="e">
        <f>#REF!</f>
        <v>#REF!</v>
      </c>
    </row>
    <row r="83" spans="5:9" x14ac:dyDescent="0.2">
      <c r="F83" t="s">
        <v>570</v>
      </c>
    </row>
    <row r="84" spans="5:9" x14ac:dyDescent="0.2">
      <c r="E84" s="2" t="str">
        <f>Statistics!E28</f>
        <v>Republican</v>
      </c>
      <c r="F84" s="7">
        <f>Statistics!C63</f>
        <v>20</v>
      </c>
      <c r="G84" s="2">
        <f>F84/SUM(F$84:F$87)</f>
        <v>0.55555555555555558</v>
      </c>
      <c r="H84" s="7"/>
    </row>
    <row r="85" spans="5:9" x14ac:dyDescent="0.2">
      <c r="E85" s="2" t="str">
        <f>Statistics!A28</f>
        <v>Democratic</v>
      </c>
      <c r="F85" s="7">
        <f>Statistics!B63</f>
        <v>16</v>
      </c>
      <c r="G85" s="2">
        <f>F85/SUM(F$84:F$87)</f>
        <v>0.44444444444444442</v>
      </c>
      <c r="H85" s="7"/>
    </row>
    <row r="86" spans="5:9" x14ac:dyDescent="0.2">
      <c r="E86" s="2" t="str">
        <f>Statistics!I28</f>
        <v>Independent</v>
      </c>
      <c r="F86" s="7">
        <f>Statistics!D63</f>
        <v>0</v>
      </c>
      <c r="G86" s="2">
        <f>F86/SUM(F$84:F$87)</f>
        <v>0</v>
      </c>
      <c r="H86" s="7"/>
    </row>
    <row r="87" spans="5:9" x14ac:dyDescent="0.2">
      <c r="E87" t="s">
        <v>2388</v>
      </c>
      <c r="F87" s="7">
        <f>Statistics!P63</f>
        <v>0</v>
      </c>
      <c r="G87" s="2">
        <f>F87/SUM(F$84:F$87)</f>
        <v>0</v>
      </c>
      <c r="H87" s="7"/>
    </row>
    <row r="90" spans="5:9" x14ac:dyDescent="0.2">
      <c r="H90" s="2"/>
    </row>
    <row r="91" spans="5:9" x14ac:dyDescent="0.2">
      <c r="H91" s="2"/>
    </row>
    <row r="92" spans="5:9" x14ac:dyDescent="0.2">
      <c r="H92" s="2"/>
    </row>
    <row r="93" spans="5:9" x14ac:dyDescent="0.2">
      <c r="H93" s="2"/>
    </row>
    <row r="94" spans="5:9" x14ac:dyDescent="0.2">
      <c r="H94" s="2"/>
    </row>
    <row r="95" spans="5:9" x14ac:dyDescent="0.2">
      <c r="F95" s="2"/>
      <c r="G95" s="2"/>
      <c r="I95" s="2"/>
    </row>
    <row r="96" spans="5:9" x14ac:dyDescent="0.2">
      <c r="E96" s="2"/>
      <c r="F96" s="7"/>
      <c r="G96" s="2"/>
      <c r="I96" s="2"/>
    </row>
    <row r="97" spans="5:11" x14ac:dyDescent="0.2">
      <c r="E97" s="2"/>
      <c r="F97" s="7"/>
      <c r="G97" s="2"/>
      <c r="I97" s="2"/>
    </row>
    <row r="98" spans="5:11" x14ac:dyDescent="0.2">
      <c r="E98" s="2"/>
      <c r="F98" s="7"/>
      <c r="G98" s="2"/>
    </row>
    <row r="99" spans="5:11" x14ac:dyDescent="0.2">
      <c r="E99" s="2"/>
      <c r="G99" s="2"/>
    </row>
    <row r="107" spans="5:11" x14ac:dyDescent="0.2">
      <c r="F107" t="s">
        <v>384</v>
      </c>
    </row>
    <row r="108" spans="5:11" x14ac:dyDescent="0.2">
      <c r="E108" s="2" t="str">
        <f>E84</f>
        <v>Republican</v>
      </c>
      <c r="F108" s="7">
        <f>Statistics!C68</f>
        <v>1787</v>
      </c>
      <c r="G108" s="2">
        <f>F108/SUM(F$108:F$111)</f>
        <v>0.81560931081697852</v>
      </c>
    </row>
    <row r="109" spans="5:11" x14ac:dyDescent="0.2">
      <c r="E109" s="2" t="str">
        <f>E85</f>
        <v>Democratic</v>
      </c>
      <c r="F109" s="7">
        <f>Statistics!B68</f>
        <v>404</v>
      </c>
      <c r="G109" s="2">
        <f>F109/SUM(F$108:F$111)</f>
        <v>0.18439068918302146</v>
      </c>
    </row>
    <row r="110" spans="5:11" x14ac:dyDescent="0.2">
      <c r="E110" s="2" t="str">
        <f>E86</f>
        <v>Independent</v>
      </c>
      <c r="F110" s="7">
        <f>Statistics!D68</f>
        <v>0</v>
      </c>
      <c r="G110" s="2">
        <f>F110/SUM(F$108:F$111)</f>
        <v>0</v>
      </c>
      <c r="K110" s="2"/>
    </row>
    <row r="111" spans="5:11" x14ac:dyDescent="0.2">
      <c r="E111" s="2" t="str">
        <f>E87</f>
        <v>Other</v>
      </c>
      <c r="F111" s="7">
        <f>Statistics!E68</f>
        <v>0</v>
      </c>
      <c r="G111" s="2">
        <f>F111/SUM(F$108:F$111)</f>
        <v>0</v>
      </c>
      <c r="K111" s="7"/>
    </row>
    <row r="112" spans="5:11" x14ac:dyDescent="0.2">
      <c r="K112" s="7"/>
    </row>
    <row r="113" spans="11:12" x14ac:dyDescent="0.2">
      <c r="K113" s="7"/>
    </row>
    <row r="115" spans="11:12" x14ac:dyDescent="0.2">
      <c r="L115" s="2"/>
    </row>
    <row r="116" spans="11:12" x14ac:dyDescent="0.2">
      <c r="L116" s="2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43"/>
  <sheetViews>
    <sheetView workbookViewId="0">
      <selection activeCell="R46" sqref="R46"/>
    </sheetView>
  </sheetViews>
  <sheetFormatPr baseColWidth="10" defaultRowHeight="14" x14ac:dyDescent="0.2"/>
  <cols>
    <col min="1" max="1" width="4.7109375" style="63" customWidth="1"/>
    <col min="2" max="2" width="12.7109375" style="63" customWidth="1"/>
    <col min="3" max="3" width="12.7109375" style="64" customWidth="1"/>
    <col min="4" max="4" width="5.7109375" style="82" customWidth="1"/>
    <col min="5" max="5" width="12.7109375" style="85" customWidth="1"/>
    <col min="6" max="6" width="8.7109375" style="84" customWidth="1"/>
    <col min="7" max="7" width="4.7109375" style="84" customWidth="1"/>
    <col min="8" max="8" width="4.7109375" style="63" customWidth="1"/>
    <col min="9" max="9" width="12.7109375" style="84" customWidth="1"/>
    <col min="10" max="10" width="12.7109375" style="64" customWidth="1"/>
    <col min="11" max="11" width="5.7109375" style="82" customWidth="1"/>
    <col min="12" max="12" width="12.7109375" style="63" customWidth="1"/>
    <col min="13" max="13" width="8.7109375" style="63" customWidth="1"/>
    <col min="14" max="14" width="5.28515625" style="63" customWidth="1"/>
    <col min="15" max="15" width="4.7109375" style="63" customWidth="1"/>
    <col min="16" max="16" width="12.7109375" style="63" customWidth="1"/>
    <col min="17" max="17" width="12.7109375" style="64" customWidth="1"/>
    <col min="18" max="18" width="5.7109375" style="82" customWidth="1"/>
    <col min="19" max="19" width="12.7109375" style="63" customWidth="1"/>
    <col min="20" max="20" width="8.7109375" style="63" customWidth="1"/>
    <col min="21" max="16384" width="10.7109375" style="63"/>
  </cols>
  <sheetData>
    <row r="1" spans="1:20" x14ac:dyDescent="0.2">
      <c r="A1" s="63" t="s">
        <v>883</v>
      </c>
      <c r="B1" s="82" t="s">
        <v>887</v>
      </c>
      <c r="C1" s="86" t="s">
        <v>2184</v>
      </c>
      <c r="D1" s="82" t="s">
        <v>2077</v>
      </c>
      <c r="E1" s="154" t="str">
        <f>State!H2</f>
        <v>Democratic</v>
      </c>
      <c r="F1" s="154"/>
      <c r="G1" s="80"/>
      <c r="H1" s="63" t="s">
        <v>883</v>
      </c>
      <c r="I1" s="82" t="s">
        <v>887</v>
      </c>
      <c r="J1" s="86" t="s">
        <v>2184</v>
      </c>
      <c r="K1" s="82" t="s">
        <v>2077</v>
      </c>
      <c r="L1" s="155" t="str">
        <f>State!J2</f>
        <v>Republican</v>
      </c>
      <c r="M1" s="156"/>
      <c r="N1" s="81"/>
      <c r="O1" s="63" t="s">
        <v>883</v>
      </c>
      <c r="P1" s="82" t="s">
        <v>887</v>
      </c>
      <c r="Q1" s="86" t="s">
        <v>2184</v>
      </c>
      <c r="R1" s="82" t="s">
        <v>2077</v>
      </c>
      <c r="S1" s="157" t="str">
        <f>State!L2</f>
        <v>Independent</v>
      </c>
      <c r="T1" s="158"/>
    </row>
    <row r="2" spans="1:20" x14ac:dyDescent="0.2">
      <c r="A2" s="63">
        <v>1</v>
      </c>
      <c r="B2" s="83" t="str">
        <f>VLOOKUP(F2,State!I$3:AY$38,43,0)</f>
        <v>Hawaii</v>
      </c>
      <c r="C2" s="64">
        <f>VLOOKUP(B2,State!$A$3:$B$39,2,0)</f>
        <v>390843</v>
      </c>
      <c r="D2" s="82" t="str">
        <f>IF(VLOOKUP(B2,State!$A$3:$C$39,3,0)=1,"•","")</f>
        <v>•</v>
      </c>
      <c r="E2" s="64">
        <f>VLOOKUP(B2,State!$A$3:$H$39,8,0)</f>
        <v>244934</v>
      </c>
      <c r="F2" s="84">
        <f>MAX(State!I3:I38)</f>
        <v>0.62668130169914771</v>
      </c>
      <c r="H2" s="63">
        <v>1</v>
      </c>
      <c r="I2" s="83" t="str">
        <f>VLOOKUP(M2,State!K$3:AY$38,41,0)</f>
        <v>Wyoming</v>
      </c>
      <c r="J2" s="64">
        <f>VLOOKUP(I2,State!$A$3:$B$39,2,0)</f>
        <v>203238</v>
      </c>
      <c r="K2" s="82" t="str">
        <f>IF(VLOOKUP(I2,State!$A$3:$D$39,4,0)=1,"•","")</f>
        <v>•</v>
      </c>
      <c r="L2" s="64">
        <f>VLOOKUP(I2,State!$A$3:$J$39,10,0)</f>
        <v>136412</v>
      </c>
      <c r="M2" s="84">
        <f>MAX(State!K3:K38)</f>
        <v>0.67119337919089939</v>
      </c>
      <c r="N2" s="84"/>
      <c r="O2" s="63">
        <v>1</v>
      </c>
      <c r="P2" s="83" t="str">
        <f>VLOOKUP(T2,State!M$3:AY$38,39,0)</f>
        <v>Kansas</v>
      </c>
      <c r="Q2" s="64">
        <f>VLOOKUP(P2,State!$A$3:$B$39,2,0)</f>
        <v>1054622</v>
      </c>
      <c r="R2" s="82" t="str">
        <f>IF(VLOOKUP(P2,State!$A$3:$E$39,5,0)=1,"•","")</f>
        <v/>
      </c>
      <c r="S2" s="64">
        <f>VLOOKUP(P2,State!$A$3:$L$39,12,0)</f>
        <v>68498</v>
      </c>
      <c r="T2" s="84">
        <f>MAX(State!M3:M38)</f>
        <v>6.495028550513833E-2</v>
      </c>
    </row>
    <row r="3" spans="1:20" x14ac:dyDescent="0.2">
      <c r="A3" s="63">
        <v>2</v>
      </c>
      <c r="B3" s="83" t="str">
        <f>VLOOKUP(F3,State!I$3:AY$38,43,0)</f>
        <v>California</v>
      </c>
      <c r="C3" s="64">
        <f>VLOOKUP(B3,State!$A$3:$B$39,2,0)</f>
        <v>12464235</v>
      </c>
      <c r="D3" s="82" t="str">
        <f>IF(VLOOKUP(B3,State!$A$3:$C$39,3,0)=1,"•","")</f>
        <v>•</v>
      </c>
      <c r="E3" s="64">
        <f>VLOOKUP(B3,State!$A$3:$H$39,8,0)</f>
        <v>7721410</v>
      </c>
      <c r="F3" s="84">
        <f>LARGE(State!I$3:I$38,2)</f>
        <v>0.61948527125812369</v>
      </c>
      <c r="H3" s="63">
        <v>2</v>
      </c>
      <c r="I3" s="83" t="str">
        <f>VLOOKUP(M3,State!K$3:AY$38,41,0)</f>
        <v>Massachusetts</v>
      </c>
      <c r="J3" s="64">
        <f>VLOOKUP(I3,State!$A$3:$B$39,2,0)</f>
        <v>2674615</v>
      </c>
      <c r="K3" s="82" t="str">
        <f>IF(VLOOKUP(I3,State!$A$3:$D$39,4,0)=1,"•","")</f>
        <v>•</v>
      </c>
      <c r="L3" s="64">
        <f>VLOOKUP(I3,State!$A$3:$J$39,10,0)</f>
        <v>1781341</v>
      </c>
      <c r="M3" s="84">
        <f>LARGE(State!K$3:K$38,2)</f>
        <v>0.66601772591569253</v>
      </c>
      <c r="N3" s="84"/>
      <c r="O3" s="63">
        <v>2</v>
      </c>
      <c r="P3" s="83" t="str">
        <f>VLOOKUP(T3,State!M$3:AY$38,39,0)</f>
        <v>Maine</v>
      </c>
      <c r="Q3" s="64">
        <f>VLOOKUP(P3,State!$A$3:$B$39,2,0)</f>
        <v>630667</v>
      </c>
      <c r="R3" s="82" t="str">
        <f>IF(VLOOKUP(P3,State!$A$3:$E$39,5,0)=1,"•","")</f>
        <v/>
      </c>
      <c r="S3" s="64">
        <f>VLOOKUP(P3,State!$A$3:$L$39,12,0)</f>
        <v>37268</v>
      </c>
      <c r="T3" s="84">
        <f>LARGE(State!M$3:M$38,2)</f>
        <v>5.9092992022731487E-2</v>
      </c>
    </row>
    <row r="4" spans="1:20" x14ac:dyDescent="0.2">
      <c r="A4" s="63">
        <v>3</v>
      </c>
      <c r="B4" s="83" t="str">
        <f>VLOOKUP(F4,State!I$3:AY$38,43,0)</f>
        <v>New York</v>
      </c>
      <c r="C4" s="64">
        <f>VLOOKUP(B4,State!$A$3:$B$39,2,0)</f>
        <v>6104477</v>
      </c>
      <c r="D4" s="82" t="str">
        <f>IF(VLOOKUP(B4,State!$A$3:$C$39,3,0)=1,"•","")</f>
        <v>•</v>
      </c>
      <c r="E4" s="64">
        <f>VLOOKUP(B4,State!$A$3:$H$39,8,0)</f>
        <v>3635340</v>
      </c>
      <c r="F4" s="84">
        <f>LARGE(State!I$3:I$38,3)</f>
        <v>0.59552030419641189</v>
      </c>
      <c r="H4" s="63">
        <v>3</v>
      </c>
      <c r="I4" s="83" t="str">
        <f>VLOOKUP(M4,State!K$3:AY$38,41,0)</f>
        <v>Arkansas</v>
      </c>
      <c r="J4" s="64">
        <f>VLOOKUP(I4,State!$A$3:$B$39,2,0)</f>
        <v>891509</v>
      </c>
      <c r="K4" s="82" t="str">
        <f>IF(VLOOKUP(I4,State!$A$3:$D$39,4,0)=1,"•","")</f>
        <v>•</v>
      </c>
      <c r="L4" s="64">
        <f>VLOOKUP(I4,State!$A$3:$J$39,10,0)</f>
        <v>582406</v>
      </c>
      <c r="M4" s="84">
        <f>LARGE(State!K$3:K$38,3)</f>
        <v>0.65328112223208068</v>
      </c>
      <c r="N4" s="84"/>
      <c r="O4" s="63">
        <v>3</v>
      </c>
      <c r="P4" s="83" t="str">
        <f>VLOOKUP(T4,State!M$3:AY$38,39,0)</f>
        <v>Rhode Island</v>
      </c>
      <c r="Q4" s="64">
        <f>VLOOKUP(P4,State!$A$3:$B$39,2,0)</f>
        <v>376401</v>
      </c>
      <c r="R4" s="82" t="str">
        <f>IF(VLOOKUP(P4,State!$A$3:$E$39,5,0)=1,"•","")</f>
        <v/>
      </c>
      <c r="S4" s="64">
        <f>VLOOKUP(P4,State!$A$3:$L$39,12,0)</f>
        <v>16532</v>
      </c>
      <c r="T4" s="84">
        <f>LARGE(State!M$3:M$38,3)</f>
        <v>4.3921243567365653E-2</v>
      </c>
    </row>
    <row r="5" spans="1:20" x14ac:dyDescent="0.2">
      <c r="A5" s="63">
        <v>4</v>
      </c>
      <c r="B5" s="83" t="str">
        <f>VLOOKUP(F5,State!I$3:AY$38,43,0)</f>
        <v>Pennsylvania</v>
      </c>
      <c r="C5" s="64">
        <f>VLOOKUP(B5,State!$A$3:$B$39,2,0)</f>
        <v>5012555</v>
      </c>
      <c r="D5" s="82" t="str">
        <f>IF(VLOOKUP(B5,State!$A$3:$C$39,3,0)=1,"•","")</f>
        <v>•</v>
      </c>
      <c r="E5" s="64">
        <f>VLOOKUP(B5,State!$A$3:$H$39,8,0)</f>
        <v>2895652</v>
      </c>
      <c r="F5" s="84">
        <f>LARGE(State!I$3:I$38,4)</f>
        <v>0.57767984590692767</v>
      </c>
      <c r="H5" s="63">
        <v>4</v>
      </c>
      <c r="I5" s="83" t="str">
        <f>VLOOKUP(M5,State!K$3:AY$38,41,0)</f>
        <v>Idaho</v>
      </c>
      <c r="J5" s="64">
        <f>VLOOKUP(I5,State!$A$3:$B$39,2,0)</f>
        <v>605131</v>
      </c>
      <c r="K5" s="82" t="str">
        <f>IF(VLOOKUP(I5,State!$A$3:$D$39,4,0)=1,"•","")</f>
        <v>•</v>
      </c>
      <c r="L5" s="64">
        <f>VLOOKUP(I5,State!$A$3:$J$39,10,0)</f>
        <v>361661</v>
      </c>
      <c r="M5" s="84">
        <f>LARGE(State!K$3:K$38,4)</f>
        <v>0.59765736675199255</v>
      </c>
      <c r="N5" s="84"/>
      <c r="O5" s="63">
        <v>4</v>
      </c>
      <c r="P5" s="83" t="str">
        <f>VLOOKUP(T5,State!M$3:AY$38,39,0)</f>
        <v>Connecticut</v>
      </c>
      <c r="Q5" s="64">
        <f>VLOOKUP(P5,State!$A$3:$B$39,2,0)</f>
        <v>1406803</v>
      </c>
      <c r="R5" s="82" t="str">
        <f>IF(VLOOKUP(P5,State!$A$3:$E$39,5,0)=1,"•","")</f>
        <v/>
      </c>
      <c r="S5" s="64">
        <f>VLOOKUP(P5,State!$A$3:$L$39,12,0)</f>
        <v>54741</v>
      </c>
      <c r="T5" s="84">
        <f>LARGE(State!M$3:M$38,4)</f>
        <v>3.8911631550401872E-2</v>
      </c>
    </row>
    <row r="6" spans="1:20" x14ac:dyDescent="0.2">
      <c r="A6" s="63">
        <v>5</v>
      </c>
      <c r="B6" s="83" t="str">
        <f>VLOOKUP(F6,State!I$3:AY$38,43,0)</f>
        <v>New Mexico</v>
      </c>
      <c r="C6" s="64">
        <f>VLOOKUP(B6,State!$A$3:$B$39,2,0)</f>
        <v>696459</v>
      </c>
      <c r="D6" s="82" t="str">
        <f>IF(VLOOKUP(B6,State!$A$3:$C$39,3,0)=1,"•","")</f>
        <v>•</v>
      </c>
      <c r="E6" s="64">
        <f>VLOOKUP(B6,State!$A$3:$H$39,8,0)</f>
        <v>398368</v>
      </c>
      <c r="F6" s="84">
        <f>LARGE(State!I$3:I$38,5)</f>
        <v>0.57199059815437803</v>
      </c>
      <c r="H6" s="63">
        <v>5</v>
      </c>
      <c r="I6" s="83" t="str">
        <f>VLOOKUP(M6,State!K$3:AY$38,41,0)</f>
        <v>Tennessee</v>
      </c>
      <c r="J6" s="64">
        <f>VLOOKUP(I6,State!$A$3:$B$39,2,0)</f>
        <v>2243294</v>
      </c>
      <c r="K6" s="82" t="str">
        <f>IF(VLOOKUP(I6,State!$A$3:$D$39,4,0)=1,"•","")</f>
        <v>•</v>
      </c>
      <c r="L6" s="64">
        <f>VLOOKUP(I6,State!$A$3:$J$39,10,0)</f>
        <v>1336106</v>
      </c>
      <c r="M6" s="84">
        <f>LARGE(State!K$3:K$38,5)</f>
        <v>0.5956000417243571</v>
      </c>
      <c r="N6" s="84"/>
      <c r="O6" s="63">
        <v>5</v>
      </c>
      <c r="P6" s="83" t="str">
        <f>VLOOKUP(T6,State!M$3:AY$38,39,0)</f>
        <v>Oregon</v>
      </c>
      <c r="Q6" s="64">
        <f>VLOOKUP(P6,State!$A$3:$B$39,2,0)</f>
        <v>1866997</v>
      </c>
      <c r="R6" s="82" t="str">
        <f>IF(VLOOKUP(P6,State!$A$3:$E$39,5,0)=1,"•","")</f>
        <v/>
      </c>
      <c r="S6" s="64">
        <f>VLOOKUP(P6,State!$A$3:$L$39,12,0)</f>
        <v>53392</v>
      </c>
      <c r="T6" s="84">
        <f>LARGE(State!M$3:M$38,5)</f>
        <v>2.859779635425231E-2</v>
      </c>
    </row>
    <row r="7" spans="1:20" x14ac:dyDescent="0.2">
      <c r="A7" s="63">
        <v>6</v>
      </c>
      <c r="B7" s="83" t="str">
        <f>VLOOKUP(F7,State!I$3:AY$38,43,0)</f>
        <v>Illinois</v>
      </c>
      <c r="C7" s="64">
        <f>VLOOKUP(B7,State!$A$3:$B$39,2,0)</f>
        <v>4559563</v>
      </c>
      <c r="D7" s="82" t="str">
        <f>IF(VLOOKUP(B7,State!$A$3:$C$39,3,0)=1,"•","")</f>
        <v>•</v>
      </c>
      <c r="E7" s="64">
        <f>VLOOKUP(B7,State!$A$3:$H$39,8,0)</f>
        <v>2479746</v>
      </c>
      <c r="F7" s="84">
        <f>LARGE(State!I$3:I$38,6)</f>
        <v>0.54385606690816646</v>
      </c>
      <c r="H7" s="63">
        <v>6</v>
      </c>
      <c r="I7" s="83" t="str">
        <f>VLOOKUP(M7,State!K$3:AY$38,41,0)</f>
        <v>Alabama</v>
      </c>
      <c r="J7" s="64">
        <f>VLOOKUP(I7,State!$A$3:$B$39,2,0)</f>
        <v>1719589</v>
      </c>
      <c r="K7" s="82" t="str">
        <f>IF(VLOOKUP(I7,State!$A$3:$D$39,4,0)=1,"•","")</f>
        <v>•</v>
      </c>
      <c r="L7" s="64">
        <f>VLOOKUP(I7,State!$A$3:$J$39,10,0)</f>
        <v>1022457</v>
      </c>
      <c r="M7" s="84">
        <f>LARGE(State!K$3:K$38,6)</f>
        <v>0.59459382445456443</v>
      </c>
      <c r="N7" s="84"/>
      <c r="O7" s="63">
        <v>6</v>
      </c>
      <c r="P7" s="83" t="str">
        <f>VLOOKUP(T7,State!M$3:AY$38,39,0)</f>
        <v>Alaska</v>
      </c>
      <c r="Q7" s="64">
        <f>VLOOKUP(P7,State!$A$3:$B$39,2,0)</f>
        <v>283134</v>
      </c>
      <c r="R7" s="82" t="str">
        <f>IF(VLOOKUP(P7,State!$A$3:$E$39,5,0)=1,"•","")</f>
        <v/>
      </c>
      <c r="S7" s="64">
        <f>VLOOKUP(P7,State!$A$3:$L$39,12,0)</f>
        <v>5757</v>
      </c>
      <c r="T7" s="84">
        <f>LARGE(State!M$3:M$38,6)</f>
        <v>2.033312848333298E-2</v>
      </c>
    </row>
    <row r="8" spans="1:20" x14ac:dyDescent="0.2">
      <c r="A8" s="63">
        <v>7</v>
      </c>
      <c r="B8" s="83" t="str">
        <f>VLOOKUP(F8,State!I$3:AY$38,43,0)</f>
        <v>Minnesota</v>
      </c>
      <c r="C8" s="64">
        <f>VLOOKUP(B8,State!$A$3:$B$39,2,0)</f>
        <v>2587287</v>
      </c>
      <c r="D8" s="82" t="str">
        <f>IF(VLOOKUP(B8,State!$A$3:$C$39,3,0)=1,"•","")</f>
        <v>•</v>
      </c>
      <c r="E8" s="64">
        <f>VLOOKUP(B8,State!$A$3:$H$39,8,0)</f>
        <v>1393096</v>
      </c>
      <c r="F8" s="84">
        <f>LARGE(State!I$3:I$38,7)</f>
        <v>0.53843891303902502</v>
      </c>
      <c r="H8" s="63">
        <v>7</v>
      </c>
      <c r="I8" s="83" t="str">
        <f>VLOOKUP(M8,State!K$3:AY$38,41,0)</f>
        <v>Nebraska</v>
      </c>
      <c r="J8" s="64">
        <f>VLOOKUP(I8,State!$A$3:$B$39,2,0)</f>
        <v>697981</v>
      </c>
      <c r="K8" s="82" t="str">
        <f>IF(VLOOKUP(I8,State!$A$3:$D$39,4,0)=1,"•","")</f>
        <v>•</v>
      </c>
      <c r="L8" s="64">
        <f>VLOOKUP(I8,State!$A$3:$J$39,10,0)</f>
        <v>411812</v>
      </c>
      <c r="M8" s="84">
        <f>LARGE(State!K$3:K$38,7)</f>
        <v>0.59000459897905533</v>
      </c>
      <c r="N8" s="84"/>
      <c r="O8" s="63">
        <v>7</v>
      </c>
      <c r="P8" s="83" t="str">
        <f>VLOOKUP(T8,State!M$3:AY$38,39,0)</f>
        <v>Nevada</v>
      </c>
      <c r="Q8" s="64">
        <f>VLOOKUP(P8,State!$A$3:$B$39,2,0)</f>
        <v>971799</v>
      </c>
      <c r="R8" s="82" t="str">
        <f>IF(VLOOKUP(P8,State!$A$3:$E$39,5,0)=1,"•","")</f>
        <v/>
      </c>
      <c r="S8" s="64">
        <f>VLOOKUP(P8,State!$A$3:$L$39,12,0)</f>
        <v>13891</v>
      </c>
      <c r="T8" s="84">
        <f>LARGE(State!M$3:M$38,7)</f>
        <v>1.4294108143762238E-2</v>
      </c>
    </row>
    <row r="9" spans="1:20" x14ac:dyDescent="0.2">
      <c r="A9" s="63">
        <v>8</v>
      </c>
      <c r="B9" s="83" t="str">
        <f>VLOOKUP(F9,State!I$3:AY$38,43,0)</f>
        <v>Colorado</v>
      </c>
      <c r="C9" s="64">
        <f>VLOOKUP(B9,State!$A$3:$B$39,2,0)</f>
        <v>2525062</v>
      </c>
      <c r="D9" s="82" t="str">
        <f>IF(VLOOKUP(B9,State!$A$3:$C$39,3,0)=1,"•","")</f>
        <v>•</v>
      </c>
      <c r="E9" s="64">
        <f>VLOOKUP(B9,State!$A$3:$H$39,8,0)</f>
        <v>1348888</v>
      </c>
      <c r="F9" s="84">
        <f>LARGE(State!I$3:I$38,8)</f>
        <v>0.53419995231800244</v>
      </c>
      <c r="H9" s="63">
        <v>8</v>
      </c>
      <c r="I9" s="83" t="str">
        <f>VLOOKUP(M9,State!K$3:AY$38,41,0)</f>
        <v>Arizona</v>
      </c>
      <c r="J9" s="64">
        <f>VLOOKUP(I9,State!$A$3:$B$39,2,0)</f>
        <v>2376441</v>
      </c>
      <c r="K9" s="82" t="str">
        <f>IF(VLOOKUP(I9,State!$A$3:$D$39,4,0)=1,"•","")</f>
        <v>•</v>
      </c>
      <c r="L9" s="64">
        <f>VLOOKUP(I9,State!$A$3:$J$39,10,0)</f>
        <v>1330863</v>
      </c>
      <c r="M9" s="84">
        <f>LARGE(State!K$3:K$38,8)</f>
        <v>0.56002358148171993</v>
      </c>
      <c r="N9" s="84"/>
      <c r="O9" s="63">
        <v>8</v>
      </c>
      <c r="P9" s="83" t="str">
        <f>VLOOKUP(T9,State!M$3:AY$38,39,0)</f>
        <v>Hawaii</v>
      </c>
      <c r="Q9" s="64">
        <f>VLOOKUP(P9,State!$A$3:$B$39,2,0)</f>
        <v>390843</v>
      </c>
      <c r="R9" s="82" t="str">
        <f>IF(VLOOKUP(P9,State!$A$3:$E$39,5,0)=1,"•","")</f>
        <v/>
      </c>
      <c r="S9" s="64">
        <f>VLOOKUP(P9,State!$A$3:$L$39,12,0)</f>
        <v>4067</v>
      </c>
      <c r="T9" s="84">
        <f>LARGE(State!M$3:M$38,8)</f>
        <v>1.0405712779811843E-2</v>
      </c>
    </row>
    <row r="10" spans="1:20" x14ac:dyDescent="0.2">
      <c r="A10" s="63">
        <v>9</v>
      </c>
      <c r="B10" s="83" t="str">
        <f>VLOOKUP(F10,State!I$3:AY$38,43,0)</f>
        <v>Michigan</v>
      </c>
      <c r="C10" s="64">
        <f>VLOOKUP(B10,State!$A$3:$B$39,2,0)</f>
        <v>4250585</v>
      </c>
      <c r="D10" s="82" t="str">
        <f>IF(VLOOKUP(B10,State!$A$3:$C$39,3,0)=1,"•","")</f>
        <v>•</v>
      </c>
      <c r="E10" s="64">
        <f>VLOOKUP(B10,State!$A$3:$H$39,8,0)</f>
        <v>2266193</v>
      </c>
      <c r="F10" s="84">
        <f>LARGE(State!I$3:I$38,9)</f>
        <v>0.53314849603054637</v>
      </c>
      <c r="H10" s="63">
        <v>9</v>
      </c>
      <c r="I10" s="83" t="str">
        <f>VLOOKUP(M10,State!K$3:AY$38,41,0)</f>
        <v>Texas</v>
      </c>
      <c r="J10" s="64">
        <f>VLOOKUP(I10,State!$A$3:$B$39,2,0)</f>
        <v>8343443</v>
      </c>
      <c r="K10" s="82" t="str">
        <f>IF(VLOOKUP(I10,State!$A$3:$D$39,4,0)=1,"•","")</f>
        <v>•</v>
      </c>
      <c r="L10" s="64">
        <f>VLOOKUP(I10,State!$A$3:$J$39,10,0)</f>
        <v>4656196</v>
      </c>
      <c r="M10" s="84">
        <f>LARGE(State!K$3:K$38,9)</f>
        <v>0.55806649604965242</v>
      </c>
      <c r="N10" s="84"/>
      <c r="O10" s="63">
        <v>9</v>
      </c>
      <c r="P10" s="83" t="str">
        <f>VLOOKUP(T10,State!M$3:AY$38,39,0)</f>
        <v>Vermont</v>
      </c>
      <c r="Q10" s="64">
        <f>VLOOKUP(P10,State!$A$3:$B$39,2,0)</f>
        <v>274087</v>
      </c>
      <c r="R10" s="82" t="str">
        <f>IF(VLOOKUP(P10,State!$A$3:$E$39,5,0)=1,"•","")</f>
        <v/>
      </c>
      <c r="S10" s="64">
        <f>VLOOKUP(P10,State!$A$3:$L$39,12,0)</f>
        <v>2129</v>
      </c>
      <c r="T10" s="84">
        <f>LARGE(State!M$3:M$38,9)</f>
        <v>7.7676066358492012E-3</v>
      </c>
    </row>
    <row r="11" spans="1:20" x14ac:dyDescent="0.2">
      <c r="A11" s="63">
        <v>10</v>
      </c>
      <c r="B11" s="83" t="str">
        <f>VLOOKUP(F11,State!I$3:AY$38,43,0)</f>
        <v>Rhode Island</v>
      </c>
      <c r="C11" s="64">
        <f>VLOOKUP(B11,State!$A$3:$B$39,2,0)</f>
        <v>376401</v>
      </c>
      <c r="D11" s="82" t="str">
        <f>IF(VLOOKUP(B11,State!$A$3:$C$39,3,0)=1,"•","")</f>
        <v>•</v>
      </c>
      <c r="E11" s="64">
        <f>VLOOKUP(B11,State!$A$3:$H$39,8,0)</f>
        <v>198122</v>
      </c>
      <c r="F11" s="84">
        <f>LARGE(State!I$3:I$38,10)</f>
        <v>0.526358856644908</v>
      </c>
      <c r="H11" s="63">
        <v>10</v>
      </c>
      <c r="I11" s="83" t="str">
        <f>VLOOKUP(M11,State!K$3:AY$38,41,0)</f>
        <v>Maryland</v>
      </c>
      <c r="J11" s="64">
        <f>VLOOKUP(I11,State!$A$3:$B$39,2,0)</f>
        <v>2304512</v>
      </c>
      <c r="K11" s="82" t="str">
        <f>IF(VLOOKUP(I11,State!$A$3:$D$39,4,0)=1,"•","")</f>
        <v>•</v>
      </c>
      <c r="L11" s="64">
        <f>VLOOKUP(I11,State!$A$3:$J$39,10,0)</f>
        <v>1275644</v>
      </c>
      <c r="M11" s="84">
        <f>LARGE(State!K$3:K$38,10)</f>
        <v>0.55354192123972445</v>
      </c>
      <c r="N11" s="84"/>
      <c r="O11" s="63">
        <v>10</v>
      </c>
      <c r="P11" s="83" t="str">
        <f>VLOOKUP(T11,State!M$3:AY$38,39,0)</f>
        <v>Wisconsin</v>
      </c>
      <c r="Q11" s="64">
        <f>VLOOKUP(P11,State!$A$3:$B$39,2,0)</f>
        <v>2673308</v>
      </c>
      <c r="R11" s="82" t="str">
        <f>IF(VLOOKUP(P11,State!$A$3:$E$39,5,0)=1,"•","")</f>
        <v/>
      </c>
      <c r="S11" s="64">
        <f>VLOOKUP(P11,State!$A$3:$L$39,12,0)</f>
        <v>18884</v>
      </c>
      <c r="T11" s="84">
        <f>LARGE(State!M$3:M$38,10)</f>
        <v>7.0639073387727862E-3</v>
      </c>
    </row>
    <row r="12" spans="1:20" x14ac:dyDescent="0.2">
      <c r="A12" s="63">
        <v>11</v>
      </c>
      <c r="B12" s="83" t="str">
        <f>VLOOKUP(F12,State!I$3:AY$38,43,0)</f>
        <v>Maine</v>
      </c>
      <c r="C12" s="64">
        <f>VLOOKUP(B12,State!$A$3:$B$39,2,0)</f>
        <v>630667</v>
      </c>
      <c r="D12" s="82" t="str">
        <f>IF(VLOOKUP(B12,State!$A$3:$C$39,3,0)=1,"•","")</f>
        <v>•</v>
      </c>
      <c r="E12" s="64">
        <f>VLOOKUP(B12,State!$A$3:$H$39,8,0)</f>
        <v>320962</v>
      </c>
      <c r="F12" s="84">
        <f>LARGE(State!I$3:I$38,11)</f>
        <v>0.50892467815820397</v>
      </c>
      <c r="H12" s="63">
        <v>11</v>
      </c>
      <c r="I12" s="83" t="str">
        <f>VLOOKUP(M12,State!K$3:AY$38,41,0)</f>
        <v>Vermont</v>
      </c>
      <c r="J12" s="64">
        <f>VLOOKUP(I12,State!$A$3:$B$39,2,0)</f>
        <v>274087</v>
      </c>
      <c r="K12" s="82" t="str">
        <f>IF(VLOOKUP(I12,State!$A$3:$D$39,4,0)=1,"•","")</f>
        <v>•</v>
      </c>
      <c r="L12" s="64">
        <f>VLOOKUP(I12,State!$A$3:$J$39,10,0)</f>
        <v>151261</v>
      </c>
      <c r="M12" s="84">
        <f>LARGE(State!K$3:K$38,11)</f>
        <v>0.55187221575631096</v>
      </c>
      <c r="N12" s="84"/>
      <c r="O12" s="63">
        <v>11</v>
      </c>
      <c r="P12" s="83" t="str">
        <f>VLOOKUP(T12,State!M$3:AY$38,39,0)</f>
        <v>Florida</v>
      </c>
      <c r="Q12" s="64">
        <f>VLOOKUP(P12,State!$A$3:$B$39,2,0)</f>
        <v>8220561</v>
      </c>
      <c r="R12" s="82" t="str">
        <f>IF(VLOOKUP(P12,State!$A$3:$E$39,5,0)=1,"•","")</f>
        <v/>
      </c>
      <c r="S12" s="64">
        <f>VLOOKUP(P12,State!$A$3:$L$39,12,0)</f>
        <v>24310</v>
      </c>
      <c r="T12" s="84">
        <f>LARGE(State!M$3:M$38,11)</f>
        <v>2.9572190997670354E-3</v>
      </c>
    </row>
    <row r="13" spans="1:20" x14ac:dyDescent="0.2">
      <c r="A13" s="63">
        <v>12</v>
      </c>
      <c r="B13" s="83" t="str">
        <f>VLOOKUP(F13,State!I$3:AY$38,43,0)</f>
        <v>Oregon</v>
      </c>
      <c r="C13" s="64">
        <f>VLOOKUP(B13,State!$A$3:$B$39,2,0)</f>
        <v>1866997</v>
      </c>
      <c r="D13" s="82" t="str">
        <f>IF(VLOOKUP(B13,State!$A$3:$C$39,3,0)=1,"•","")</f>
        <v>•</v>
      </c>
      <c r="E13" s="64">
        <f>VLOOKUP(B13,State!$A$3:$H$39,8,0)</f>
        <v>934498</v>
      </c>
      <c r="F13" s="84">
        <f>LARGE(State!I$3:I$38,12)</f>
        <v>0.50053535169044194</v>
      </c>
      <c r="H13" s="63">
        <v>12</v>
      </c>
      <c r="I13" s="83" t="str">
        <f>VLOOKUP(M13,State!K$3:AY$38,41,0)</f>
        <v>Oklahoma</v>
      </c>
      <c r="J13" s="64">
        <f>VLOOKUP(I13,State!$A$3:$B$39,2,0)</f>
        <v>1186385</v>
      </c>
      <c r="K13" s="82" t="str">
        <f>IF(VLOOKUP(I13,State!$A$3:$D$39,4,0)=1,"•","")</f>
        <v>•</v>
      </c>
      <c r="L13" s="64">
        <f>VLOOKUP(I13,State!$A$3:$J$39,10,0)</f>
        <v>644579</v>
      </c>
      <c r="M13" s="84">
        <f>LARGE(State!K$3:K$38,12)</f>
        <v>0.54331351121263338</v>
      </c>
      <c r="N13" s="84"/>
      <c r="O13" s="63">
        <v>12</v>
      </c>
      <c r="P13" s="83" t="str">
        <f>VLOOKUP(T13,State!M$3:AY$38,39,0)</f>
        <v>Idaho</v>
      </c>
      <c r="Q13" s="64">
        <f>VLOOKUP(P13,State!$A$3:$B$39,2,0)</f>
        <v>605131</v>
      </c>
      <c r="R13" s="82" t="str">
        <f>IF(VLOOKUP(P13,State!$A$3:$E$39,5,0)=1,"•","")</f>
        <v/>
      </c>
      <c r="S13" s="64">
        <f>VLOOKUP(P13,State!$A$3:$L$39,12,0)</f>
        <v>51</v>
      </c>
      <c r="T13" s="84">
        <f>LARGE(State!M$3:M$38,12)</f>
        <v>8.4279271760990594E-5</v>
      </c>
    </row>
    <row r="14" spans="1:20" x14ac:dyDescent="0.2">
      <c r="A14" s="63">
        <v>13</v>
      </c>
      <c r="B14" s="83" t="str">
        <f>VLOOKUP(F14,State!I$3:AY$38,43,0)</f>
        <v>Wisconsin</v>
      </c>
      <c r="C14" s="64">
        <f>VLOOKUP(B14,State!$A$3:$B$39,2,0)</f>
        <v>2673308</v>
      </c>
      <c r="D14" s="82" t="str">
        <f>IF(VLOOKUP(B14,State!$A$3:$C$39,3,0)=1,"•","")</f>
        <v>•</v>
      </c>
      <c r="E14" s="64">
        <f>VLOOKUP(B14,State!$A$3:$H$39,8,0)</f>
        <v>1324307</v>
      </c>
      <c r="F14" s="84">
        <f>LARGE(State!I$3:I$38,13)</f>
        <v>0.49538137767889073</v>
      </c>
      <c r="H14" s="63">
        <v>13</v>
      </c>
      <c r="I14" s="83" t="str">
        <f>VLOOKUP(M14,State!K$3:AY$38,41,0)</f>
        <v>South Carolina</v>
      </c>
      <c r="J14" s="64">
        <f>VLOOKUP(I14,State!$A$3:$B$39,2,0)</f>
        <v>1707569</v>
      </c>
      <c r="K14" s="82" t="str">
        <f>IF(VLOOKUP(I14,State!$A$3:$D$39,4,0)=1,"•","")</f>
        <v>•</v>
      </c>
      <c r="L14" s="64">
        <f>VLOOKUP(I14,State!$A$3:$J$39,10,0)</f>
        <v>921342</v>
      </c>
      <c r="M14" s="84">
        <f>LARGE(State!K$3:K$38,13)</f>
        <v>0.53956355497200992</v>
      </c>
      <c r="N14" s="84"/>
      <c r="O14" s="63">
        <v>13</v>
      </c>
      <c r="P14" s="83" t="str">
        <f>VLOOKUP(T14,State!M$3:AY$38,39,0)</f>
        <v>Alabama</v>
      </c>
      <c r="Q14" s="64">
        <f>VLOOKUP(P14,State!$A$3:$B$39,2,0)</f>
        <v>1719589</v>
      </c>
      <c r="R14" s="82" t="str">
        <f>IF(VLOOKUP(P14,State!$A$3:$E$39,5,0)=1,"•","")</f>
        <v/>
      </c>
      <c r="S14" s="64">
        <f>VLOOKUP(P14,State!$A$3:$L$39,12,0)</f>
        <v>0</v>
      </c>
      <c r="T14" s="84">
        <f>LARGE(State!M$3:M$38,13)</f>
        <v>0</v>
      </c>
    </row>
    <row r="15" spans="1:20" x14ac:dyDescent="0.2">
      <c r="A15" s="63">
        <v>14</v>
      </c>
      <c r="B15" s="83" t="str">
        <f>VLOOKUP(F15,State!I$3:AY$38,43,0)</f>
        <v>Nevada</v>
      </c>
      <c r="C15" s="64">
        <f>VLOOKUP(B15,State!$A$3:$B$39,2,0)</f>
        <v>971799</v>
      </c>
      <c r="D15" s="82" t="str">
        <f>IF(VLOOKUP(B15,State!$A$3:$C$39,3,0)=1,"•","")</f>
        <v>•</v>
      </c>
      <c r="E15" s="64">
        <f>VLOOKUP(B15,State!$A$3:$H$39,8,0)</f>
        <v>480007</v>
      </c>
      <c r="F15" s="84">
        <f>LARGE(State!I$3:I$38,14)</f>
        <v>0.49393650333042122</v>
      </c>
      <c r="H15" s="63">
        <v>14</v>
      </c>
      <c r="I15" s="83" t="str">
        <f>VLOOKUP(M15,State!K$3:AY$38,41,0)</f>
        <v>New Hampshire</v>
      </c>
      <c r="J15" s="64">
        <f>VLOOKUP(I15,State!$A$3:$B$39,2,0)</f>
        <v>573602</v>
      </c>
      <c r="K15" s="82" t="str">
        <f>IF(VLOOKUP(I15,State!$A$3:$D$39,4,0)=1,"•","")</f>
        <v>•</v>
      </c>
      <c r="L15" s="64">
        <f>VLOOKUP(I15,State!$A$3:$J$39,10,0)</f>
        <v>302764</v>
      </c>
      <c r="M15" s="84">
        <f>LARGE(State!K$3:K$38,14)</f>
        <v>0.52782940087377661</v>
      </c>
      <c r="N15" s="84"/>
      <c r="O15" s="63">
        <v>14</v>
      </c>
      <c r="P15" s="83" t="str">
        <f>VLOOKUP(T15,State!M$3:AY$38,39,0)</f>
        <v>Alabama</v>
      </c>
      <c r="Q15" s="64">
        <f>VLOOKUP(P15,State!$A$3:$B$39,2,0)</f>
        <v>1719589</v>
      </c>
      <c r="R15" s="82" t="str">
        <f>IF(VLOOKUP(P15,State!$A$3:$E$39,5,0)=1,"•","")</f>
        <v/>
      </c>
      <c r="S15" s="64">
        <f>VLOOKUP(P15,State!$A$3:$L$39,12,0)</f>
        <v>0</v>
      </c>
      <c r="T15" s="84">
        <f>LARGE(State!M$3:M$38,14)</f>
        <v>0</v>
      </c>
    </row>
    <row r="16" spans="1:20" x14ac:dyDescent="0.2">
      <c r="A16" s="63">
        <v>15</v>
      </c>
      <c r="B16" s="83" t="str">
        <f>VLOOKUP(F16,State!I$3:AY$38,43,0)</f>
        <v>Connecticut</v>
      </c>
      <c r="C16" s="64">
        <f>VLOOKUP(B16,State!$A$3:$B$39,2,0)</f>
        <v>1406803</v>
      </c>
      <c r="D16" s="82" t="str">
        <f>IF(VLOOKUP(B16,State!$A$3:$C$39,3,0)=1,"•","")</f>
        <v>•</v>
      </c>
      <c r="E16" s="64">
        <f>VLOOKUP(B16,State!$A$3:$H$39,8,0)</f>
        <v>694510</v>
      </c>
      <c r="F16" s="84">
        <f>LARGE(State!I$3:I$38,15)</f>
        <v>0.49367964100161854</v>
      </c>
      <c r="H16" s="63">
        <v>15</v>
      </c>
      <c r="I16" s="83" t="str">
        <f>VLOOKUP(M16,State!K$3:AY$38,41,0)</f>
        <v>Alaska</v>
      </c>
      <c r="J16" s="64">
        <f>VLOOKUP(I16,State!$A$3:$B$39,2,0)</f>
        <v>283134</v>
      </c>
      <c r="K16" s="82" t="str">
        <f>IF(VLOOKUP(I16,State!$A$3:$D$39,4,0)=1,"•","")</f>
        <v>•</v>
      </c>
      <c r="L16" s="64">
        <f>VLOOKUP(I16,State!$A$3:$J$39,10,0)</f>
        <v>145631</v>
      </c>
      <c r="M16" s="84">
        <f>LARGE(State!K$3:K$38,15)</f>
        <v>0.51435362761095449</v>
      </c>
      <c r="N16" s="84"/>
      <c r="O16" s="63">
        <v>15</v>
      </c>
      <c r="P16" s="83" t="str">
        <f>VLOOKUP(T16,State!M$3:AY$38,39,0)</f>
        <v>Alabama</v>
      </c>
      <c r="Q16" s="64">
        <f>VLOOKUP(P16,State!$A$3:$B$39,2,0)</f>
        <v>1719589</v>
      </c>
      <c r="R16" s="82" t="str">
        <f>IF(VLOOKUP(P16,State!$A$3:$E$39,5,0)=1,"•","")</f>
        <v/>
      </c>
      <c r="S16" s="64">
        <f>VLOOKUP(P16,State!$A$3:$L$39,12,0)</f>
        <v>0</v>
      </c>
      <c r="T16" s="84">
        <f>LARGE(State!M$3:M$38,15)</f>
        <v>0</v>
      </c>
    </row>
    <row r="17" spans="1:20" x14ac:dyDescent="0.2">
      <c r="A17" s="63">
        <v>16</v>
      </c>
      <c r="B17" s="83" t="str">
        <f>VLOOKUP(F17,State!I$3:AY$38,43,0)</f>
        <v>Florida</v>
      </c>
      <c r="C17" s="64">
        <f>VLOOKUP(B17,State!$A$3:$B$39,2,0)</f>
        <v>8220561</v>
      </c>
      <c r="D17" s="82" t="str">
        <f>IF(VLOOKUP(B17,State!$A$3:$C$39,3,0)=1,"•","")</f>
        <v/>
      </c>
      <c r="E17" s="64">
        <f>VLOOKUP(B17,State!$A$3:$H$39,8,0)</f>
        <v>4043723</v>
      </c>
      <c r="F17" s="84">
        <f>LARGE(State!I$3:I$38,16)</f>
        <v>0.49190353310437085</v>
      </c>
      <c r="H17" s="63">
        <v>16</v>
      </c>
      <c r="I17" s="83" t="str">
        <f>VLOOKUP(M17,State!K$3:AY$38,41,0)</f>
        <v>South Dakota</v>
      </c>
      <c r="J17" s="64">
        <f>VLOOKUP(I17,State!$A$3:$B$39,2,0)</f>
        <v>339214</v>
      </c>
      <c r="K17" s="82" t="str">
        <f>IF(VLOOKUP(I17,State!$A$3:$D$39,4,0)=1,"•","")</f>
        <v>•</v>
      </c>
      <c r="L17" s="64">
        <f>VLOOKUP(I17,State!$A$3:$J$39,10,0)</f>
        <v>172912</v>
      </c>
      <c r="M17" s="84">
        <f>LARGE(State!K$3:K$38,16)</f>
        <v>0.50974311201778233</v>
      </c>
      <c r="N17" s="84"/>
      <c r="O17" s="63">
        <v>16</v>
      </c>
      <c r="P17" s="83" t="str">
        <f>VLOOKUP(T17,State!M$3:AY$38,39,0)</f>
        <v>Alabama</v>
      </c>
      <c r="Q17" s="64">
        <f>VLOOKUP(P17,State!$A$3:$B$39,2,0)</f>
        <v>1719589</v>
      </c>
      <c r="R17" s="82" t="str">
        <f>IF(VLOOKUP(P17,State!$A$3:$E$39,5,0)=1,"•","")</f>
        <v/>
      </c>
      <c r="S17" s="64">
        <f>VLOOKUP(P17,State!$A$3:$L$39,12,0)</f>
        <v>0</v>
      </c>
      <c r="T17" s="84">
        <f>LARGE(State!M$3:M$38,16)</f>
        <v>0</v>
      </c>
    </row>
    <row r="18" spans="1:20" x14ac:dyDescent="0.2">
      <c r="A18" s="63">
        <v>17</v>
      </c>
      <c r="B18" s="83" t="str">
        <f>VLOOKUP(F18,State!I$3:AY$38,43,0)</f>
        <v>Georgia</v>
      </c>
      <c r="C18" s="64">
        <f>VLOOKUP(B18,State!$A$3:$B$39,2,0)</f>
        <v>3939409</v>
      </c>
      <c r="D18" s="82" t="str">
        <f>IF(VLOOKUP(B18,State!$A$3:$C$39,3,0)=1,"•","")</f>
        <v/>
      </c>
      <c r="E18" s="64">
        <f>VLOOKUP(B18,State!$A$3:$H$39,8,0)</f>
        <v>1923685</v>
      </c>
      <c r="F18" s="84">
        <f>LARGE(State!I$3:I$38,17)</f>
        <v>0.48831817158360558</v>
      </c>
      <c r="H18" s="63">
        <v>17</v>
      </c>
      <c r="I18" s="83" t="str">
        <f>VLOOKUP(M18,State!K$3:AY$38,41,0)</f>
        <v>Ohio</v>
      </c>
      <c r="J18" s="64">
        <f>VLOOKUP(I18,State!$A$3:$B$39,2,0)</f>
        <v>4435820</v>
      </c>
      <c r="K18" s="82" t="str">
        <f>IF(VLOOKUP(I18,State!$A$3:$D$39,4,0)=1,"•","")</f>
        <v>•</v>
      </c>
      <c r="L18" s="64">
        <f>VLOOKUP(I18,State!$A$3:$J$39,10,0)</f>
        <v>2235825</v>
      </c>
      <c r="M18" s="84">
        <f>LARGE(State!K$3:K$38,17)</f>
        <v>0.50403871212087059</v>
      </c>
      <c r="N18" s="84"/>
      <c r="O18" s="63">
        <v>17</v>
      </c>
      <c r="P18" s="83" t="str">
        <f>VLOOKUP(T18,State!M$3:AY$38,39,0)</f>
        <v>Alabama</v>
      </c>
      <c r="Q18" s="64">
        <f>VLOOKUP(P18,State!$A$3:$B$39,2,0)</f>
        <v>1719589</v>
      </c>
      <c r="R18" s="82" t="str">
        <f>IF(VLOOKUP(P18,State!$A$3:$E$39,5,0)=1,"•","")</f>
        <v/>
      </c>
      <c r="S18" s="64">
        <f>VLOOKUP(P18,State!$A$3:$L$39,12,0)</f>
        <v>0</v>
      </c>
      <c r="T18" s="84">
        <f>LARGE(State!M$3:M$38,17)</f>
        <v>0</v>
      </c>
    </row>
    <row r="19" spans="1:20" x14ac:dyDescent="0.2">
      <c r="A19" s="63">
        <v>18</v>
      </c>
      <c r="B19" s="83" t="str">
        <f>VLOOKUP(F19,State!I$3:AY$38,43,0)</f>
        <v>Kansas</v>
      </c>
      <c r="C19" s="64">
        <f>VLOOKUP(B19,State!$A$3:$B$39,2,0)</f>
        <v>1054622</v>
      </c>
      <c r="D19" s="82" t="str">
        <f>IF(VLOOKUP(B19,State!$A$3:$C$39,3,0)=1,"•","")</f>
        <v>•</v>
      </c>
      <c r="E19" s="64">
        <f>VLOOKUP(B19,State!$A$3:$H$39,8,0)</f>
        <v>506509</v>
      </c>
      <c r="F19" s="84">
        <f>LARGE(State!I$3:I$38,18)</f>
        <v>0.48027539725133744</v>
      </c>
      <c r="H19" s="63">
        <v>18</v>
      </c>
      <c r="I19" s="83" t="str">
        <f>VLOOKUP(M19,State!K$3:AY$38,41,0)</f>
        <v>Iowa</v>
      </c>
      <c r="J19" s="64">
        <f>VLOOKUP(I19,State!$A$3:$B$39,2,0)</f>
        <v>1327638</v>
      </c>
      <c r="K19" s="82" t="str">
        <f>IF(VLOOKUP(I19,State!$A$3:$D$39,4,0)=1,"•","")</f>
        <v>•</v>
      </c>
      <c r="L19" s="64">
        <f>VLOOKUP(I19,State!$A$3:$J$39,10,0)</f>
        <v>667275</v>
      </c>
      <c r="M19" s="84">
        <f>LARGE(State!K$3:K$38,18)</f>
        <v>0.50260311922376433</v>
      </c>
      <c r="N19" s="84"/>
      <c r="O19" s="63">
        <v>18</v>
      </c>
      <c r="P19" s="83" t="str">
        <f>VLOOKUP(T19,State!M$3:AY$38,39,0)</f>
        <v>Alabama</v>
      </c>
      <c r="Q19" s="64">
        <f>VLOOKUP(P19,State!$A$3:$B$39,2,0)</f>
        <v>1719589</v>
      </c>
      <c r="R19" s="82" t="str">
        <f>IF(VLOOKUP(P19,State!$A$3:$E$39,5,0)=1,"•","")</f>
        <v/>
      </c>
      <c r="S19" s="64">
        <f>VLOOKUP(P19,State!$A$3:$L$39,12,0)</f>
        <v>0</v>
      </c>
      <c r="T19" s="84">
        <f>LARGE(State!M$3:M$38,18)</f>
        <v>0</v>
      </c>
    </row>
    <row r="20" spans="1:20" x14ac:dyDescent="0.2">
      <c r="A20" s="63">
        <v>19</v>
      </c>
      <c r="B20" s="83" t="str">
        <f>VLOOKUP(F20,State!I$3:AY$38,43,0)</f>
        <v>South Dakota</v>
      </c>
      <c r="C20" s="64">
        <f>VLOOKUP(B20,State!$A$3:$B$39,2,0)</f>
        <v>339214</v>
      </c>
      <c r="D20" s="82" t="str">
        <f>IF(VLOOKUP(B20,State!$A$3:$C$39,3,0)=1,"•","")</f>
        <v/>
      </c>
      <c r="E20" s="64">
        <f>VLOOKUP(B20,State!$A$3:$H$39,8,0)</f>
        <v>161454</v>
      </c>
      <c r="F20" s="84">
        <f>LARGE(State!I$3:I$38,19)</f>
        <v>0.47596502502844812</v>
      </c>
      <c r="H20" s="63">
        <v>19</v>
      </c>
      <c r="I20" s="83" t="str">
        <f>VLOOKUP(M20,State!K$3:AY$38,41,0)</f>
        <v>Georgia</v>
      </c>
      <c r="J20" s="64">
        <f>VLOOKUP(I20,State!$A$3:$B$39,2,0)</f>
        <v>3939409</v>
      </c>
      <c r="K20" s="82" t="str">
        <f>IF(VLOOKUP(I20,State!$A$3:$D$39,4,0)=1,"•","")</f>
        <v>•</v>
      </c>
      <c r="L20" s="64">
        <f>VLOOKUP(I20,State!$A$3:$J$39,10,0)</f>
        <v>1978408</v>
      </c>
      <c r="M20" s="84">
        <f>LARGE(State!K$3:K$38,19)</f>
        <v>0.50220934155351726</v>
      </c>
      <c r="N20" s="84"/>
      <c r="O20" s="63">
        <v>19</v>
      </c>
      <c r="P20" s="83" t="str">
        <f>VLOOKUP(T20,State!M$3:AY$38,39,0)</f>
        <v>Alabama</v>
      </c>
      <c r="Q20" s="64">
        <f>VLOOKUP(P20,State!$A$3:$B$39,2,0)</f>
        <v>1719589</v>
      </c>
      <c r="R20" s="82" t="str">
        <f>IF(VLOOKUP(P20,State!$A$3:$E$39,5,0)=1,"•","")</f>
        <v/>
      </c>
      <c r="S20" s="64">
        <f>VLOOKUP(P20,State!$A$3:$L$39,12,0)</f>
        <v>0</v>
      </c>
      <c r="T20" s="84">
        <f>LARGE(State!M$3:M$38,19)</f>
        <v>0</v>
      </c>
    </row>
    <row r="21" spans="1:20" x14ac:dyDescent="0.2">
      <c r="A21" s="63">
        <v>20</v>
      </c>
      <c r="B21" s="83" t="str">
        <f>VLOOKUP(F21,State!I$3:AY$38,43,0)</f>
        <v>Iowa</v>
      </c>
      <c r="C21" s="64">
        <f>VLOOKUP(B21,State!$A$3:$B$39,2,0)</f>
        <v>1327638</v>
      </c>
      <c r="D21" s="82" t="str">
        <f>IF(VLOOKUP(B21,State!$A$3:$C$39,3,0)=1,"•","")</f>
        <v/>
      </c>
      <c r="E21" s="64">
        <f>VLOOKUP(B21,State!$A$3:$H$39,8,0)</f>
        <v>630986</v>
      </c>
      <c r="F21" s="84">
        <f>LARGE(State!I$3:I$38,20)</f>
        <v>0.47526961415687108</v>
      </c>
      <c r="H21" s="63">
        <v>20</v>
      </c>
      <c r="I21" s="83" t="str">
        <f>VLOOKUP(M21,State!K$3:AY$38,41,0)</f>
        <v>Florida</v>
      </c>
      <c r="J21" s="64">
        <f>VLOOKUP(I21,State!$A$3:$B$39,2,0)</f>
        <v>8220561</v>
      </c>
      <c r="K21" s="82" t="str">
        <f>IF(VLOOKUP(I21,State!$A$3:$D$39,4,0)=1,"•","")</f>
        <v>•</v>
      </c>
      <c r="L21" s="64">
        <f>VLOOKUP(I21,State!$A$3:$J$39,10,0)</f>
        <v>4076186</v>
      </c>
      <c r="M21" s="84">
        <f>LARGE(State!K$3:K$38,20)</f>
        <v>0.49585253366528148</v>
      </c>
      <c r="N21" s="84"/>
      <c r="O21" s="63">
        <v>20</v>
      </c>
      <c r="P21" s="83" t="str">
        <f>VLOOKUP(T21,State!M$3:AY$38,39,0)</f>
        <v>Alabama</v>
      </c>
      <c r="Q21" s="64">
        <f>VLOOKUP(P21,State!$A$3:$B$39,2,0)</f>
        <v>1719589</v>
      </c>
      <c r="R21" s="82" t="str">
        <f>IF(VLOOKUP(P21,State!$A$3:$E$39,5,0)=1,"•","")</f>
        <v/>
      </c>
      <c r="S21" s="64">
        <f>VLOOKUP(P21,State!$A$3:$L$39,12,0)</f>
        <v>0</v>
      </c>
      <c r="T21" s="84">
        <f>LARGE(State!M$3:M$38,20)</f>
        <v>0</v>
      </c>
    </row>
    <row r="22" spans="1:20" x14ac:dyDescent="0.2">
      <c r="A22" s="63">
        <v>21</v>
      </c>
      <c r="B22" s="83" t="str">
        <f>VLOOKUP(F22,State!I$3:AY$38,43,0)</f>
        <v>Ohio</v>
      </c>
      <c r="C22" s="64">
        <f>VLOOKUP(B22,State!$A$3:$B$39,2,0)</f>
        <v>4435820</v>
      </c>
      <c r="D22" s="82" t="str">
        <f>IF(VLOOKUP(B22,State!$A$3:$C$39,3,0)=1,"•","")</f>
        <v/>
      </c>
      <c r="E22" s="64">
        <f>VLOOKUP(B22,State!$A$3:$H$39,8,0)</f>
        <v>2070046</v>
      </c>
      <c r="F22" s="84">
        <f>LARGE(State!I$3:I$38,21)</f>
        <v>0.46666591520846201</v>
      </c>
      <c r="H22" s="63">
        <v>21</v>
      </c>
      <c r="I22" s="83" t="str">
        <f>VLOOKUP(M22,State!K$3:AY$38,41,0)</f>
        <v>Wisconsin</v>
      </c>
      <c r="J22" s="64">
        <f>VLOOKUP(I22,State!$A$3:$B$39,2,0)</f>
        <v>2673308</v>
      </c>
      <c r="K22" s="82" t="str">
        <f>IF(VLOOKUP(I22,State!$A$3:$D$39,4,0)=1,"•","")</f>
        <v/>
      </c>
      <c r="L22" s="64">
        <f>VLOOKUP(I22,State!$A$3:$J$39,10,0)</f>
        <v>1295080</v>
      </c>
      <c r="M22" s="84">
        <f>LARGE(State!K$3:K$38,21)</f>
        <v>0.48444848105792526</v>
      </c>
      <c r="N22" s="84"/>
      <c r="O22" s="63">
        <v>21</v>
      </c>
      <c r="P22" s="83" t="str">
        <f>VLOOKUP(T22,State!M$3:AY$38,39,0)</f>
        <v>Alabama</v>
      </c>
      <c r="Q22" s="64">
        <f>VLOOKUP(P22,State!$A$3:$B$39,2,0)</f>
        <v>1719589</v>
      </c>
      <c r="R22" s="82" t="str">
        <f>IF(VLOOKUP(P22,State!$A$3:$E$39,5,0)=1,"•","")</f>
        <v/>
      </c>
      <c r="S22" s="64">
        <f>VLOOKUP(P22,State!$A$3:$L$39,12,0)</f>
        <v>0</v>
      </c>
      <c r="T22" s="84">
        <f>LARGE(State!M$3:M$38,21)</f>
        <v>0</v>
      </c>
    </row>
    <row r="23" spans="1:20" x14ac:dyDescent="0.2">
      <c r="A23" s="63">
        <v>22</v>
      </c>
      <c r="B23" s="83" t="str">
        <f>VLOOKUP(F23,State!I$3:AY$38,43,0)</f>
        <v>South Carolina</v>
      </c>
      <c r="C23" s="64">
        <f>VLOOKUP(B23,State!$A$3:$B$39,2,0)</f>
        <v>1707569</v>
      </c>
      <c r="D23" s="82" t="str">
        <f>IF(VLOOKUP(B23,State!$A$3:$C$39,3,0)=1,"•","")</f>
        <v/>
      </c>
      <c r="E23" s="64">
        <f>VLOOKUP(B23,State!$A$3:$H$39,8,0)</f>
        <v>784182</v>
      </c>
      <c r="F23" s="84">
        <f>LARGE(State!I$3:I$38,22)</f>
        <v>0.45923883602946647</v>
      </c>
      <c r="H23" s="63">
        <v>22</v>
      </c>
      <c r="I23" s="83" t="str">
        <f>VLOOKUP(M23,State!K$3:AY$38,41,0)</f>
        <v>Connecticut</v>
      </c>
      <c r="J23" s="64">
        <f>VLOOKUP(I23,State!$A$3:$B$39,2,0)</f>
        <v>1406803</v>
      </c>
      <c r="K23" s="82" t="str">
        <f>IF(VLOOKUP(I23,State!$A$3:$D$39,4,0)=1,"•","")</f>
        <v/>
      </c>
      <c r="L23" s="64">
        <f>VLOOKUP(I23,State!$A$3:$J$39,10,0)</f>
        <v>650138</v>
      </c>
      <c r="M23" s="84">
        <f>LARGE(State!K$3:K$38,22)</f>
        <v>0.46213862210984763</v>
      </c>
      <c r="N23" s="84"/>
      <c r="O23" s="63">
        <v>22</v>
      </c>
      <c r="P23" s="83" t="str">
        <f>VLOOKUP(T23,State!M$3:AY$38,39,0)</f>
        <v>Alabama</v>
      </c>
      <c r="Q23" s="64">
        <f>VLOOKUP(P23,State!$A$3:$B$39,2,0)</f>
        <v>1719589</v>
      </c>
      <c r="R23" s="82" t="str">
        <f>IF(VLOOKUP(P23,State!$A$3:$E$39,5,0)=1,"•","")</f>
        <v/>
      </c>
      <c r="S23" s="64">
        <f>VLOOKUP(P23,State!$A$3:$L$39,12,0)</f>
        <v>0</v>
      </c>
      <c r="T23" s="84">
        <f>LARGE(State!M$3:M$38,22)</f>
        <v>0</v>
      </c>
    </row>
    <row r="24" spans="1:20" x14ac:dyDescent="0.2">
      <c r="A24" s="63">
        <v>23</v>
      </c>
      <c r="B24" s="83" t="str">
        <f>VLOOKUP(F24,State!I$3:AY$38,43,0)</f>
        <v>New Hampshire</v>
      </c>
      <c r="C24" s="64">
        <f>VLOOKUP(B24,State!$A$3:$B$39,2,0)</f>
        <v>573602</v>
      </c>
      <c r="D24" s="82" t="str">
        <f>IF(VLOOKUP(B24,State!$A$3:$C$39,3,0)=1,"•","")</f>
        <v/>
      </c>
      <c r="E24" s="64">
        <f>VLOOKUP(B24,State!$A$3:$H$39,8,0)</f>
        <v>262359</v>
      </c>
      <c r="F24" s="84">
        <f>LARGE(State!I$3:I$38,23)</f>
        <v>0.45738857256425186</v>
      </c>
      <c r="H24" s="63">
        <v>23</v>
      </c>
      <c r="I24" s="83" t="str">
        <f>VLOOKUP(M24,State!K$3:AY$38,41,0)</f>
        <v>Nevada</v>
      </c>
      <c r="J24" s="64">
        <f>VLOOKUP(I24,State!$A$3:$B$39,2,0)</f>
        <v>971799</v>
      </c>
      <c r="K24" s="82" t="str">
        <f>IF(VLOOKUP(I24,State!$A$3:$D$39,4,0)=1,"•","")</f>
        <v/>
      </c>
      <c r="L24" s="64">
        <f>VLOOKUP(I24,State!$A$3:$J$39,10,0)</f>
        <v>440320</v>
      </c>
      <c r="M24" s="84">
        <f>LARGE(State!K$3:K$38,23)</f>
        <v>0.45309781137869043</v>
      </c>
      <c r="N24" s="84"/>
      <c r="O24" s="63">
        <v>23</v>
      </c>
      <c r="P24" s="83" t="str">
        <f>VLOOKUP(T24,State!M$3:AY$38,39,0)</f>
        <v>Alabama</v>
      </c>
      <c r="Q24" s="64">
        <f>VLOOKUP(P24,State!$A$3:$B$39,2,0)</f>
        <v>1719589</v>
      </c>
      <c r="R24" s="82" t="str">
        <f>IF(VLOOKUP(P24,State!$A$3:$E$39,5,0)=1,"•","")</f>
        <v/>
      </c>
      <c r="S24" s="64">
        <f>VLOOKUP(P24,State!$A$3:$L$39,12,0)</f>
        <v>0</v>
      </c>
      <c r="T24" s="84">
        <f>LARGE(State!M$3:M$38,23)</f>
        <v>0</v>
      </c>
    </row>
    <row r="25" spans="1:20" x14ac:dyDescent="0.2">
      <c r="A25" s="63">
        <v>24</v>
      </c>
      <c r="B25" s="83" t="str">
        <f>VLOOKUP(F25,State!I$3:AY$38,43,0)</f>
        <v>Alaska</v>
      </c>
      <c r="C25" s="64">
        <f>VLOOKUP(B25,State!$A$3:$B$39,2,0)</f>
        <v>283134</v>
      </c>
      <c r="D25" s="82" t="str">
        <f>IF(VLOOKUP(B25,State!$A$3:$C$39,3,0)=1,"•","")</f>
        <v/>
      </c>
      <c r="E25" s="64">
        <f>VLOOKUP(B25,State!$A$3:$H$39,8,0)</f>
        <v>125739</v>
      </c>
      <c r="F25" s="84">
        <f>LARGE(State!I$3:I$38,24)</f>
        <v>0.4440971412829261</v>
      </c>
      <c r="H25" s="63">
        <v>24</v>
      </c>
      <c r="I25" s="83" t="str">
        <f>VLOOKUP(M25,State!K$3:AY$38,41,0)</f>
        <v>Michigan</v>
      </c>
      <c r="J25" s="64">
        <f>VLOOKUP(I25,State!$A$3:$B$39,2,0)</f>
        <v>4250585</v>
      </c>
      <c r="K25" s="82" t="str">
        <f>IF(VLOOKUP(I25,State!$A$3:$D$39,4,0)=1,"•","")</f>
        <v/>
      </c>
      <c r="L25" s="64">
        <f>VLOOKUP(I25,State!$A$3:$J$39,10,0)</f>
        <v>1859534</v>
      </c>
      <c r="M25" s="84">
        <f>LARGE(State!K$3:K$38,24)</f>
        <v>0.43747719431560594</v>
      </c>
      <c r="N25" s="84"/>
      <c r="O25" s="63">
        <v>24</v>
      </c>
      <c r="P25" s="83" t="str">
        <f>VLOOKUP(T25,State!M$3:AY$38,39,0)</f>
        <v>Alabama</v>
      </c>
      <c r="Q25" s="64">
        <f>VLOOKUP(P25,State!$A$3:$B$39,2,0)</f>
        <v>1719589</v>
      </c>
      <c r="R25" s="82" t="str">
        <f>IF(VLOOKUP(P25,State!$A$3:$E$39,5,0)=1,"•","")</f>
        <v/>
      </c>
      <c r="S25" s="64">
        <f>VLOOKUP(P25,State!$A$3:$L$39,12,0)</f>
        <v>0</v>
      </c>
      <c r="T25" s="84">
        <f>LARGE(State!M$3:M$38,24)</f>
        <v>0</v>
      </c>
    </row>
    <row r="26" spans="1:20" x14ac:dyDescent="0.2">
      <c r="A26" s="63">
        <v>25</v>
      </c>
      <c r="B26" s="83" t="str">
        <f>VLOOKUP(F26,State!I$3:AY$38,43,0)</f>
        <v>Maryland</v>
      </c>
      <c r="C26" s="64">
        <f>VLOOKUP(B26,State!$A$3:$B$39,2,0)</f>
        <v>2304512</v>
      </c>
      <c r="D26" s="82" t="str">
        <f>IF(VLOOKUP(B26,State!$A$3:$C$39,3,0)=1,"•","")</f>
        <v/>
      </c>
      <c r="E26" s="64">
        <f>VLOOKUP(B26,State!$A$3:$H$39,8,0)</f>
        <v>1002639</v>
      </c>
      <c r="F26" s="84">
        <f>LARGE(State!I$3:I$38,25)</f>
        <v>0.43507649341812932</v>
      </c>
      <c r="H26" s="63">
        <v>25</v>
      </c>
      <c r="I26" s="83" t="str">
        <f>VLOOKUP(M26,State!K$3:AY$38,41,0)</f>
        <v>Oregon</v>
      </c>
      <c r="J26" s="64">
        <f>VLOOKUP(I26,State!$A$3:$B$39,2,0)</f>
        <v>1866997</v>
      </c>
      <c r="K26" s="82" t="str">
        <f>IF(VLOOKUP(I26,State!$A$3:$D$39,4,0)=1,"•","")</f>
        <v/>
      </c>
      <c r="L26" s="64">
        <f>VLOOKUP(I26,State!$A$3:$J$39,10,0)</f>
        <v>814988</v>
      </c>
      <c r="M26" s="84">
        <f>LARGE(State!K$3:K$38,25)</f>
        <v>0.43652346522249369</v>
      </c>
      <c r="N26" s="84"/>
      <c r="O26" s="63">
        <v>25</v>
      </c>
      <c r="P26" s="83" t="str">
        <f>VLOOKUP(T26,State!M$3:AY$38,39,0)</f>
        <v>Alabama</v>
      </c>
      <c r="Q26" s="64">
        <f>VLOOKUP(P26,State!$A$3:$B$39,2,0)</f>
        <v>1719589</v>
      </c>
      <c r="R26" s="82" t="str">
        <f>IF(VLOOKUP(P26,State!$A$3:$E$39,5,0)=1,"•","")</f>
        <v/>
      </c>
      <c r="S26" s="64">
        <f>VLOOKUP(P26,State!$A$3:$L$39,12,0)</f>
        <v>0</v>
      </c>
      <c r="T26" s="84">
        <f>LARGE(State!M$3:M$38,25)</f>
        <v>0</v>
      </c>
    </row>
    <row r="27" spans="1:20" x14ac:dyDescent="0.2">
      <c r="A27" s="63">
        <v>26</v>
      </c>
      <c r="B27" s="83" t="str">
        <f>VLOOKUP(F27,State!I$3:AY$38,43,0)</f>
        <v>Texas</v>
      </c>
      <c r="C27" s="64">
        <f>VLOOKUP(B27,State!$A$3:$B$39,2,0)</f>
        <v>8343443</v>
      </c>
      <c r="D27" s="82" t="str">
        <f>IF(VLOOKUP(B27,State!$A$3:$C$39,3,0)=1,"•","")</f>
        <v/>
      </c>
      <c r="E27" s="64">
        <f>VLOOKUP(B27,State!$A$3:$H$39,8,0)</f>
        <v>3546615</v>
      </c>
      <c r="F27" s="84">
        <f>LARGE(State!I$3:I$38,26)</f>
        <v>0.42507811223735814</v>
      </c>
      <c r="H27" s="63">
        <v>26</v>
      </c>
      <c r="I27" s="83" t="str">
        <f>VLOOKUP(M27,State!K$3:AY$38,41,0)</f>
        <v>Maine</v>
      </c>
      <c r="J27" s="64">
        <f>VLOOKUP(I27,State!$A$3:$B$39,2,0)</f>
        <v>630667</v>
      </c>
      <c r="K27" s="82" t="str">
        <f>IF(VLOOKUP(I27,State!$A$3:$D$39,4,0)=1,"•","")</f>
        <v/>
      </c>
      <c r="L27" s="64">
        <f>VLOOKUP(I27,State!$A$3:$J$39,10,0)</f>
        <v>272311</v>
      </c>
      <c r="M27" s="84">
        <f>LARGE(State!K$3:K$38,26)</f>
        <v>0.43178254134115152</v>
      </c>
      <c r="N27" s="84"/>
      <c r="O27" s="63">
        <v>26</v>
      </c>
      <c r="P27" s="83" t="str">
        <f>VLOOKUP(T27,State!M$3:AY$38,39,0)</f>
        <v>Alabama</v>
      </c>
      <c r="Q27" s="64">
        <f>VLOOKUP(P27,State!$A$3:$B$39,2,0)</f>
        <v>1719589</v>
      </c>
      <c r="R27" s="82" t="str">
        <f>IF(VLOOKUP(P27,State!$A$3:$E$39,5,0)=1,"•","")</f>
        <v/>
      </c>
      <c r="S27" s="64">
        <f>VLOOKUP(P27,State!$A$3:$L$39,12,0)</f>
        <v>0</v>
      </c>
      <c r="T27" s="84">
        <f>LARGE(State!M$3:M$38,26)</f>
        <v>0</v>
      </c>
    </row>
    <row r="28" spans="1:20" x14ac:dyDescent="0.2">
      <c r="A28" s="63">
        <v>27</v>
      </c>
      <c r="B28" s="83" t="str">
        <f>VLOOKUP(F28,State!I$3:AY$38,43,0)</f>
        <v>Oklahoma</v>
      </c>
      <c r="C28" s="64">
        <f>VLOOKUP(B28,State!$A$3:$B$39,2,0)</f>
        <v>1186385</v>
      </c>
      <c r="D28" s="82" t="str">
        <f>IF(VLOOKUP(B28,State!$A$3:$C$39,3,0)=1,"•","")</f>
        <v/>
      </c>
      <c r="E28" s="64">
        <f>VLOOKUP(B28,State!$A$3:$H$39,8,0)</f>
        <v>500973</v>
      </c>
      <c r="F28" s="84">
        <f>LARGE(State!I$3:I$38,27)</f>
        <v>0.42226848788546717</v>
      </c>
      <c r="H28" s="63">
        <v>27</v>
      </c>
      <c r="I28" s="83" t="str">
        <f>VLOOKUP(M28,State!K$3:AY$38,41,0)</f>
        <v>Kansas</v>
      </c>
      <c r="J28" s="64">
        <f>VLOOKUP(I28,State!$A$3:$B$39,2,0)</f>
        <v>1054622</v>
      </c>
      <c r="K28" s="82" t="str">
        <f>IF(VLOOKUP(I28,State!$A$3:$D$39,4,0)=1,"•","")</f>
        <v/>
      </c>
      <c r="L28" s="64">
        <f>VLOOKUP(I28,State!$A$3:$J$39,10,0)</f>
        <v>453030</v>
      </c>
      <c r="M28" s="84">
        <f>LARGE(State!K$3:K$38,27)</f>
        <v>0.42956623320962395</v>
      </c>
      <c r="N28" s="84"/>
      <c r="O28" s="63">
        <v>27</v>
      </c>
      <c r="P28" s="83" t="str">
        <f>VLOOKUP(T28,State!M$3:AY$38,39,0)</f>
        <v>Alabama</v>
      </c>
      <c r="Q28" s="64">
        <f>VLOOKUP(P28,State!$A$3:$B$39,2,0)</f>
        <v>1719589</v>
      </c>
      <c r="R28" s="82" t="str">
        <f>IF(VLOOKUP(P28,State!$A$3:$E$39,5,0)=1,"•","")</f>
        <v/>
      </c>
      <c r="S28" s="64">
        <f>VLOOKUP(P28,State!$A$3:$L$39,12,0)</f>
        <v>0</v>
      </c>
      <c r="T28" s="84">
        <f>LARGE(State!M$3:M$38,27)</f>
        <v>0</v>
      </c>
    </row>
    <row r="29" spans="1:20" x14ac:dyDescent="0.2">
      <c r="A29" s="63">
        <v>28</v>
      </c>
      <c r="B29" s="83" t="str">
        <f>VLOOKUP(F29,State!I$3:AY$38,43,0)</f>
        <v>Arizona</v>
      </c>
      <c r="C29" s="64">
        <f>VLOOKUP(B29,State!$A$3:$B$39,2,0)</f>
        <v>2376441</v>
      </c>
      <c r="D29" s="82" t="str">
        <f>IF(VLOOKUP(B29,State!$A$3:$C$39,3,0)=1,"•","")</f>
        <v/>
      </c>
      <c r="E29" s="64">
        <f>VLOOKUP(B29,State!$A$3:$H$39,8,0)</f>
        <v>994341</v>
      </c>
      <c r="F29" s="84">
        <f>LARGE(State!I$3:I$38,28)</f>
        <v>0.41841602631834746</v>
      </c>
      <c r="H29" s="63">
        <v>28</v>
      </c>
      <c r="I29" s="83" t="str">
        <f>VLOOKUP(M29,State!K$3:AY$38,41,0)</f>
        <v>Colorado</v>
      </c>
      <c r="J29" s="64">
        <f>VLOOKUP(I29,State!$A$3:$B$39,2,0)</f>
        <v>2525062</v>
      </c>
      <c r="K29" s="82" t="str">
        <f>IF(VLOOKUP(I29,State!$A$3:$D$39,4,0)=1,"•","")</f>
        <v/>
      </c>
      <c r="L29" s="64">
        <f>VLOOKUP(I29,State!$A$3:$J$39,10,0)</f>
        <v>1080801</v>
      </c>
      <c r="M29" s="84">
        <f>LARGE(State!K$3:K$38,28)</f>
        <v>0.42802948996895918</v>
      </c>
      <c r="N29" s="84"/>
      <c r="O29" s="63">
        <v>28</v>
      </c>
      <c r="P29" s="83" t="str">
        <f>VLOOKUP(T29,State!M$3:AY$38,39,0)</f>
        <v>Alabama</v>
      </c>
      <c r="Q29" s="64">
        <f>VLOOKUP(P29,State!$A$3:$B$39,2,0)</f>
        <v>1719589</v>
      </c>
      <c r="R29" s="82" t="str">
        <f>IF(VLOOKUP(P29,State!$A$3:$E$39,5,0)=1,"•","")</f>
        <v/>
      </c>
      <c r="S29" s="64">
        <f>VLOOKUP(P29,State!$A$3:$L$39,12,0)</f>
        <v>0</v>
      </c>
      <c r="T29" s="84">
        <f>LARGE(State!M$3:M$38,28)</f>
        <v>0</v>
      </c>
    </row>
    <row r="30" spans="1:20" x14ac:dyDescent="0.2">
      <c r="A30" s="63">
        <v>29</v>
      </c>
      <c r="B30" s="83" t="str">
        <f>VLOOKUP(F30,State!I$3:AY$38,43,0)</f>
        <v>Nebraska</v>
      </c>
      <c r="C30" s="64">
        <f>VLOOKUP(B30,State!$A$3:$B$39,2,0)</f>
        <v>697981</v>
      </c>
      <c r="D30" s="82" t="str">
        <f>IF(VLOOKUP(B30,State!$A$3:$C$39,3,0)=1,"•","")</f>
        <v/>
      </c>
      <c r="E30" s="64">
        <f>VLOOKUP(B30,State!$A$3:$H$39,8,0)</f>
        <v>286169</v>
      </c>
      <c r="F30" s="84">
        <f>LARGE(State!I$3:I$38,29)</f>
        <v>0.40999540102094467</v>
      </c>
      <c r="H30" s="63">
        <v>29</v>
      </c>
      <c r="I30" s="83" t="str">
        <f>VLOOKUP(M30,State!K$3:AY$38,41,0)</f>
        <v>New Mexico</v>
      </c>
      <c r="J30" s="64">
        <f>VLOOKUP(I30,State!$A$3:$B$39,2,0)</f>
        <v>696459</v>
      </c>
      <c r="K30" s="82" t="str">
        <f>IF(VLOOKUP(I30,State!$A$3:$D$39,4,0)=1,"•","")</f>
        <v/>
      </c>
      <c r="L30" s="64">
        <f>VLOOKUP(I30,State!$A$3:$J$39,10,0)</f>
        <v>298091</v>
      </c>
      <c r="M30" s="84">
        <f>LARGE(State!K$3:K$38,29)</f>
        <v>0.42800940184562192</v>
      </c>
      <c r="N30" s="84"/>
      <c r="O30" s="63">
        <v>29</v>
      </c>
      <c r="P30" s="83" t="str">
        <f>VLOOKUP(T30,State!M$3:AY$38,39,0)</f>
        <v>Alabama</v>
      </c>
      <c r="Q30" s="64">
        <f>VLOOKUP(P30,State!$A$3:$B$39,2,0)</f>
        <v>1719589</v>
      </c>
      <c r="R30" s="82" t="str">
        <f>IF(VLOOKUP(P30,State!$A$3:$E$39,5,0)=1,"•","")</f>
        <v/>
      </c>
      <c r="S30" s="64">
        <f>VLOOKUP(P30,State!$A$3:$L$39,12,0)</f>
        <v>0</v>
      </c>
      <c r="T30" s="84">
        <f>LARGE(State!M$3:M$38,29)</f>
        <v>0</v>
      </c>
    </row>
    <row r="31" spans="1:20" x14ac:dyDescent="0.2">
      <c r="A31" s="63">
        <v>30</v>
      </c>
      <c r="B31" s="83" t="str">
        <f>VLOOKUP(F31,State!I$3:AY$38,43,0)</f>
        <v>Alabama</v>
      </c>
      <c r="C31" s="64">
        <f>VLOOKUP(B31,State!$A$3:$B$39,2,0)</f>
        <v>1719589</v>
      </c>
      <c r="D31" s="82" t="str">
        <f>IF(VLOOKUP(B31,State!$A$3:$C$39,3,0)=1,"•","")</f>
        <v/>
      </c>
      <c r="E31" s="64">
        <f>VLOOKUP(B31,State!$A$3:$H$39,8,0)</f>
        <v>694495</v>
      </c>
      <c r="F31" s="84">
        <f>LARGE(State!I$3:I$38,30)</f>
        <v>0.40387266957395052</v>
      </c>
      <c r="H31" s="63">
        <v>30</v>
      </c>
      <c r="I31" s="83" t="str">
        <f>VLOOKUP(M31,State!K$3:AY$38,41,0)</f>
        <v>Minnesota</v>
      </c>
      <c r="J31" s="64">
        <f>VLOOKUP(I31,State!$A$3:$B$39,2,0)</f>
        <v>2587287</v>
      </c>
      <c r="K31" s="82" t="str">
        <f>IF(VLOOKUP(I31,State!$A$3:$D$39,4,0)=1,"•","")</f>
        <v/>
      </c>
      <c r="L31" s="64">
        <f>VLOOKUP(I31,State!$A$3:$J$39,10,0)</f>
        <v>1097705</v>
      </c>
      <c r="M31" s="84">
        <f>LARGE(State!K$3:K$38,30)</f>
        <v>0.42426874173603468</v>
      </c>
      <c r="N31" s="84"/>
      <c r="O31" s="63">
        <v>30</v>
      </c>
      <c r="P31" s="83" t="str">
        <f>VLOOKUP(T31,State!M$3:AY$38,39,0)</f>
        <v>Alabama</v>
      </c>
      <c r="Q31" s="64">
        <f>VLOOKUP(P31,State!$A$3:$B$39,2,0)</f>
        <v>1719589</v>
      </c>
      <c r="R31" s="82" t="str">
        <f>IF(VLOOKUP(P31,State!$A$3:$E$39,5,0)=1,"•","")</f>
        <v/>
      </c>
      <c r="S31" s="64">
        <f>VLOOKUP(P31,State!$A$3:$L$39,12,0)</f>
        <v>0</v>
      </c>
      <c r="T31" s="84">
        <f>LARGE(State!M$3:M$38,30)</f>
        <v>0</v>
      </c>
    </row>
    <row r="32" spans="1:20" x14ac:dyDescent="0.2">
      <c r="A32" s="63">
        <v>31</v>
      </c>
      <c r="B32" s="83" t="str">
        <f>VLOOKUP(F32,State!I$3:AY$38,43,0)</f>
        <v>Vermont</v>
      </c>
      <c r="C32" s="64">
        <f>VLOOKUP(B32,State!$A$3:$B$39,2,0)</f>
        <v>274087</v>
      </c>
      <c r="D32" s="82" t="str">
        <f>IF(VLOOKUP(B32,State!$A$3:$C$39,3,0)=1,"•","")</f>
        <v/>
      </c>
      <c r="E32" s="64">
        <f>VLOOKUP(B32,State!$A$3:$H$39,8,0)</f>
        <v>110335</v>
      </c>
      <c r="F32" s="84">
        <f>LARGE(State!I$3:I$38,31)</f>
        <v>0.40255466330033896</v>
      </c>
      <c r="H32" s="63">
        <v>31</v>
      </c>
      <c r="I32" s="83" t="str">
        <f>VLOOKUP(M32,State!K$3:AY$38,41,0)</f>
        <v>Pennsylvania</v>
      </c>
      <c r="J32" s="64">
        <f>VLOOKUP(I32,State!$A$3:$B$39,2,0)</f>
        <v>5012555</v>
      </c>
      <c r="K32" s="82" t="str">
        <f>IF(VLOOKUP(I32,State!$A$3:$D$39,4,0)=1,"•","")</f>
        <v/>
      </c>
      <c r="L32" s="64">
        <f>VLOOKUP(I32,State!$A$3:$J$39,10,0)</f>
        <v>2039882</v>
      </c>
      <c r="M32" s="84">
        <f>LARGE(State!K$3:K$38,31)</f>
        <v>0.40695453715719826</v>
      </c>
      <c r="N32" s="84"/>
      <c r="O32" s="63">
        <v>31</v>
      </c>
      <c r="P32" s="83" t="str">
        <f>VLOOKUP(T32,State!M$3:AY$38,39,0)</f>
        <v>Alabama</v>
      </c>
      <c r="Q32" s="64">
        <f>VLOOKUP(P32,State!$A$3:$B$39,2,0)</f>
        <v>1719589</v>
      </c>
      <c r="R32" s="82" t="str">
        <f>IF(VLOOKUP(P32,State!$A$3:$E$39,5,0)=1,"•","")</f>
        <v/>
      </c>
      <c r="S32" s="64">
        <f>VLOOKUP(P32,State!$A$3:$L$39,12,0)</f>
        <v>0</v>
      </c>
      <c r="T32" s="84">
        <f>LARGE(State!M$3:M$38,31)</f>
        <v>0</v>
      </c>
    </row>
    <row r="33" spans="1:20" x14ac:dyDescent="0.2">
      <c r="A33" s="63">
        <v>32</v>
      </c>
      <c r="B33" s="83" t="str">
        <f>VLOOKUP(F33,State!I$3:AY$38,43,0)</f>
        <v>Tennessee</v>
      </c>
      <c r="C33" s="64">
        <f>VLOOKUP(B33,State!$A$3:$B$39,2,0)</f>
        <v>2243294</v>
      </c>
      <c r="D33" s="82" t="str">
        <f>IF(VLOOKUP(B33,State!$A$3:$C$39,3,0)=1,"•","")</f>
        <v/>
      </c>
      <c r="E33" s="64">
        <f>VLOOKUP(B33,State!$A$3:$H$39,8,0)</f>
        <v>864863</v>
      </c>
      <c r="F33" s="84">
        <f>LARGE(State!I$3:I$38,32)</f>
        <v>0.3855326140933823</v>
      </c>
      <c r="H33" s="63">
        <v>32</v>
      </c>
      <c r="I33" s="83" t="str">
        <f>VLOOKUP(M33,State!K$3:AY$38,41,0)</f>
        <v>Illinois</v>
      </c>
      <c r="J33" s="64">
        <f>VLOOKUP(I33,State!$A$3:$B$39,2,0)</f>
        <v>4559563</v>
      </c>
      <c r="K33" s="82" t="str">
        <f>IF(VLOOKUP(I33,State!$A$3:$D$39,4,0)=1,"•","")</f>
        <v/>
      </c>
      <c r="L33" s="64">
        <f>VLOOKUP(I33,State!$A$3:$J$39,10,0)</f>
        <v>1765751</v>
      </c>
      <c r="M33" s="84">
        <f>LARGE(State!K$3:K$38,32)</f>
        <v>0.38726320921544455</v>
      </c>
      <c r="N33" s="84"/>
      <c r="O33" s="63">
        <v>32</v>
      </c>
      <c r="P33" s="83" t="str">
        <f>VLOOKUP(T33,State!M$3:AY$38,39,0)</f>
        <v>Alabama</v>
      </c>
      <c r="Q33" s="64">
        <f>VLOOKUP(P33,State!$A$3:$B$39,2,0)</f>
        <v>1719589</v>
      </c>
      <c r="R33" s="82" t="str">
        <f>IF(VLOOKUP(P33,State!$A$3:$E$39,5,0)=1,"•","")</f>
        <v/>
      </c>
      <c r="S33" s="64">
        <f>VLOOKUP(P33,State!$A$3:$L$39,12,0)</f>
        <v>0</v>
      </c>
      <c r="T33" s="84">
        <f>LARGE(State!M$3:M$38,32)</f>
        <v>0</v>
      </c>
    </row>
    <row r="34" spans="1:20" x14ac:dyDescent="0.2">
      <c r="A34" s="63">
        <v>33</v>
      </c>
      <c r="B34" s="83" t="str">
        <f>VLOOKUP(F34,State!I$3:AY$38,43,0)</f>
        <v>Idaho</v>
      </c>
      <c r="C34" s="64">
        <f>VLOOKUP(B34,State!$A$3:$B$39,2,0)</f>
        <v>605131</v>
      </c>
      <c r="D34" s="82" t="str">
        <f>IF(VLOOKUP(B34,State!$A$3:$C$39,3,0)=1,"•","")</f>
        <v/>
      </c>
      <c r="E34" s="64">
        <f>VLOOKUP(B34,State!$A$3:$H$39,8,0)</f>
        <v>231081</v>
      </c>
      <c r="F34" s="84">
        <f>LARGE(State!I$3:I$38,33)</f>
        <v>0.38186938034904838</v>
      </c>
      <c r="H34" s="63">
        <v>33</v>
      </c>
      <c r="I34" s="83" t="str">
        <f>VLOOKUP(M34,State!K$3:AY$38,41,0)</f>
        <v>California</v>
      </c>
      <c r="J34" s="64">
        <f>VLOOKUP(I34,State!$A$3:$B$39,2,0)</f>
        <v>12464235</v>
      </c>
      <c r="K34" s="82" t="str">
        <f>IF(VLOOKUP(I34,State!$A$3:$D$39,4,0)=1,"•","")</f>
        <v/>
      </c>
      <c r="L34" s="64">
        <f>VLOOKUP(I34,State!$A$3:$J$39,10,0)</f>
        <v>4742825</v>
      </c>
      <c r="M34" s="84">
        <f>LARGE(State!K$3:K$38,33)</f>
        <v>0.38051472874187625</v>
      </c>
      <c r="N34" s="84"/>
      <c r="O34" s="63">
        <v>33</v>
      </c>
      <c r="P34" s="83" t="str">
        <f>VLOOKUP(T34,State!M$3:AY$38,39,0)</f>
        <v>Alabama</v>
      </c>
      <c r="Q34" s="64">
        <f>VLOOKUP(P34,State!$A$3:$B$39,2,0)</f>
        <v>1719589</v>
      </c>
      <c r="R34" s="82" t="str">
        <f>IF(VLOOKUP(P34,State!$A$3:$E$39,5,0)=1,"•","")</f>
        <v/>
      </c>
      <c r="S34" s="64">
        <f>VLOOKUP(P34,State!$A$3:$L$39,12,0)</f>
        <v>0</v>
      </c>
      <c r="T34" s="84">
        <f>LARGE(State!M$3:M$38,33)</f>
        <v>0</v>
      </c>
    </row>
    <row r="35" spans="1:20" x14ac:dyDescent="0.2">
      <c r="A35" s="63">
        <v>34</v>
      </c>
      <c r="B35" s="83" t="str">
        <f>VLOOKUP(F35,State!I$3:AY$38,43,0)</f>
        <v>Massachusetts</v>
      </c>
      <c r="C35" s="64">
        <f>VLOOKUP(B35,State!$A$3:$B$39,2,0)</f>
        <v>2674615</v>
      </c>
      <c r="D35" s="82" t="str">
        <f>IF(VLOOKUP(B35,State!$A$3:$C$39,3,0)=1,"•","")</f>
        <v/>
      </c>
      <c r="E35" s="64">
        <f>VLOOKUP(B35,State!$A$3:$H$39,8,0)</f>
        <v>885770</v>
      </c>
      <c r="F35" s="84">
        <f>LARGE(State!I$3:I$38,34)</f>
        <v>0.33117663663742258</v>
      </c>
      <c r="H35" s="63">
        <v>34</v>
      </c>
      <c r="I35" s="83" t="str">
        <f>VLOOKUP(M35,State!K$3:AY$38,41,0)</f>
        <v>Rhode Island</v>
      </c>
      <c r="J35" s="64">
        <f>VLOOKUP(I35,State!$A$3:$B$39,2,0)</f>
        <v>376401</v>
      </c>
      <c r="K35" s="82" t="str">
        <f>IF(VLOOKUP(I35,State!$A$3:$D$39,4,0)=1,"•","")</f>
        <v/>
      </c>
      <c r="L35" s="64">
        <f>VLOOKUP(I35,State!$A$3:$J$39,10,0)</f>
        <v>139932</v>
      </c>
      <c r="M35" s="84">
        <f>LARGE(State!K$3:K$38,34)</f>
        <v>0.37176309308423727</v>
      </c>
      <c r="N35" s="84"/>
      <c r="O35" s="63">
        <v>34</v>
      </c>
      <c r="P35" s="83" t="str">
        <f>VLOOKUP(T35,State!M$3:AY$38,39,0)</f>
        <v>Alabama</v>
      </c>
      <c r="Q35" s="64">
        <f>VLOOKUP(P35,State!$A$3:$B$39,2,0)</f>
        <v>1719589</v>
      </c>
      <c r="R35" s="82" t="str">
        <f>IF(VLOOKUP(P35,State!$A$3:$E$39,5,0)=1,"•","")</f>
        <v/>
      </c>
      <c r="S35" s="64">
        <f>VLOOKUP(P35,State!$A$3:$L$39,12,0)</f>
        <v>0</v>
      </c>
      <c r="T35" s="84">
        <f>LARGE(State!M$3:M$38,34)</f>
        <v>0</v>
      </c>
    </row>
    <row r="36" spans="1:20" x14ac:dyDescent="0.2">
      <c r="A36" s="63">
        <v>35</v>
      </c>
      <c r="B36" s="83" t="str">
        <f>VLOOKUP(F36,State!I$3:AY$38,43,0)</f>
        <v>Arkansas</v>
      </c>
      <c r="C36" s="64">
        <f>VLOOKUP(B36,State!$A$3:$B$39,2,0)</f>
        <v>891509</v>
      </c>
      <c r="D36" s="82" t="str">
        <f>IF(VLOOKUP(B36,State!$A$3:$C$39,3,0)=1,"•","")</f>
        <v/>
      </c>
      <c r="E36" s="64">
        <f>VLOOKUP(B36,State!$A$3:$H$39,8,0)</f>
        <v>283218</v>
      </c>
      <c r="F36" s="84">
        <f>LARGE(State!I$3:I$38,35)</f>
        <v>0.31768383717943399</v>
      </c>
      <c r="H36" s="63">
        <v>35</v>
      </c>
      <c r="I36" s="83" t="str">
        <f>VLOOKUP(M36,State!K$3:AY$38,41,0)</f>
        <v>New York</v>
      </c>
      <c r="J36" s="64">
        <f>VLOOKUP(I36,State!$A$3:$B$39,2,0)</f>
        <v>6104477</v>
      </c>
      <c r="K36" s="82" t="str">
        <f>IF(VLOOKUP(I36,State!$A$3:$D$39,4,0)=1,"•","")</f>
        <v/>
      </c>
      <c r="L36" s="64">
        <f>VLOOKUP(I36,State!$A$3:$J$39,10,0)</f>
        <v>2207602</v>
      </c>
      <c r="M36" s="84">
        <f>LARGE(State!K$3:K$38,35)</f>
        <v>0.36163654969950743</v>
      </c>
      <c r="N36" s="84"/>
      <c r="O36" s="63">
        <v>35</v>
      </c>
      <c r="P36" s="83" t="str">
        <f>VLOOKUP(T36,State!M$3:AY$38,39,0)</f>
        <v>Alabama</v>
      </c>
      <c r="Q36" s="64">
        <f>VLOOKUP(P36,State!$A$3:$B$39,2,0)</f>
        <v>1719589</v>
      </c>
      <c r="R36" s="82" t="str">
        <f>IF(VLOOKUP(P36,State!$A$3:$E$39,5,0)=1,"•","")</f>
        <v/>
      </c>
      <c r="S36" s="64">
        <f>VLOOKUP(P36,State!$A$3:$L$39,12,0)</f>
        <v>0</v>
      </c>
      <c r="T36" s="84">
        <f>LARGE(State!M$3:M$38,35)</f>
        <v>0</v>
      </c>
    </row>
    <row r="37" spans="1:20" x14ac:dyDescent="0.2">
      <c r="A37" s="63">
        <v>36</v>
      </c>
      <c r="B37" s="83" t="str">
        <f>VLOOKUP(F37,State!I$3:AY$38,43,0)</f>
        <v>Wyoming</v>
      </c>
      <c r="C37" s="64">
        <f>VLOOKUP(B37,State!$A$3:$B$39,2,0)</f>
        <v>203238</v>
      </c>
      <c r="D37" s="82" t="str">
        <f>IF(VLOOKUP(B37,State!$A$3:$C$39,3,0)=1,"•","")</f>
        <v/>
      </c>
      <c r="E37" s="64">
        <f>VLOOKUP(B37,State!$A$3:$H$39,8,0)</f>
        <v>55965</v>
      </c>
      <c r="F37" s="84">
        <f>LARGE(State!I$3:I$38,36)</f>
        <v>0.27536681132465385</v>
      </c>
      <c r="H37" s="63">
        <v>36</v>
      </c>
      <c r="I37" s="83" t="str">
        <f>VLOOKUP(M37,State!K$3:AY$38,41,0)</f>
        <v>Hawaii</v>
      </c>
      <c r="J37" s="64">
        <f>VLOOKUP(I37,State!$A$3:$B$39,2,0)</f>
        <v>390843</v>
      </c>
      <c r="K37" s="82" t="str">
        <f>IF(VLOOKUP(I37,State!$A$3:$D$39,4,0)=1,"•","")</f>
        <v/>
      </c>
      <c r="L37" s="64">
        <f>VLOOKUP(I37,State!$A$3:$J$39,10,0)</f>
        <v>131719</v>
      </c>
      <c r="M37" s="84">
        <f>LARGE(State!K$3:K$38,36)</f>
        <v>0.33701256003049818</v>
      </c>
      <c r="N37" s="84"/>
      <c r="O37" s="63">
        <v>36</v>
      </c>
      <c r="P37" s="83" t="str">
        <f>VLOOKUP(T37,State!M$3:AY$38,39,0)</f>
        <v>Alabama</v>
      </c>
      <c r="Q37" s="64">
        <f>VLOOKUP(P37,State!$A$3:$B$39,2,0)</f>
        <v>1719589</v>
      </c>
      <c r="R37" s="82" t="str">
        <f>IF(VLOOKUP(P37,State!$A$3:$E$39,5,0)=1,"•","")</f>
        <v/>
      </c>
      <c r="S37" s="64">
        <f>VLOOKUP(P37,State!$A$3:$L$39,12,0)</f>
        <v>0</v>
      </c>
      <c r="T37" s="84">
        <f>LARGE(State!M$3:M$38,36)</f>
        <v>0</v>
      </c>
    </row>
    <row r="38" spans="1:20" x14ac:dyDescent="0.2">
      <c r="B38" s="83" t="s">
        <v>545</v>
      </c>
      <c r="C38" s="64">
        <f>VLOOKUP(B38,State!$A$3:$B$39,2,0)</f>
        <v>91918835</v>
      </c>
      <c r="D38" s="82" t="str">
        <f>IF(VLOOKUP(B38,State!$A$3:$C$39,3,0)=1,"•","")</f>
        <v>•</v>
      </c>
      <c r="E38" s="64">
        <f>VLOOKUP(B38,State!$A$3:$H$39,8,0)</f>
        <v>46301180</v>
      </c>
      <c r="F38" s="84">
        <f>State!I39</f>
        <v>0.50371808998667145</v>
      </c>
      <c r="I38" s="83" t="s">
        <v>545</v>
      </c>
      <c r="J38" s="64">
        <f>VLOOKUP(I38,State!$A$3:$B$39,2,0)</f>
        <v>91918835</v>
      </c>
      <c r="K38" s="82" t="str">
        <f>IF(VLOOKUP(I38,State!$A$3:$D$39,4,0)=1,"•","")</f>
        <v/>
      </c>
      <c r="L38" s="64">
        <f>VLOOKUP(I38,State!$A$3:$J$39,10,0)</f>
        <v>43480790</v>
      </c>
      <c r="M38" s="84">
        <f>State!K39</f>
        <v>0.47303460710745521</v>
      </c>
      <c r="N38" s="84"/>
      <c r="P38" s="83" t="s">
        <v>545</v>
      </c>
      <c r="Q38" s="64">
        <f>VLOOKUP(P38,State!$A$3:$B$39,2,0)</f>
        <v>91918835</v>
      </c>
      <c r="R38" s="82" t="str">
        <f>IF(VLOOKUP(P38,State!$A$3:$E$39,5,0)=1,"•","")</f>
        <v/>
      </c>
      <c r="S38" s="64">
        <f>VLOOKUP(P38,State!$A$3:$L$39,12,0)</f>
        <v>299520</v>
      </c>
      <c r="T38" s="84">
        <f>State!M39</f>
        <v>3.2585269384669637E-3</v>
      </c>
    </row>
    <row r="39" spans="1:20" x14ac:dyDescent="0.2">
      <c r="E39" s="83"/>
    </row>
    <row r="40" spans="1:20" x14ac:dyDescent="0.2">
      <c r="M40" s="64"/>
      <c r="N40" s="64"/>
      <c r="P40" s="64"/>
      <c r="S40" s="64"/>
      <c r="T40" s="64"/>
    </row>
    <row r="41" spans="1:20" x14ac:dyDescent="0.2">
      <c r="M41" s="87"/>
    </row>
    <row r="43" spans="1:20" x14ac:dyDescent="0.2">
      <c r="S43" s="64"/>
    </row>
  </sheetData>
  <mergeCells count="3">
    <mergeCell ref="E1:F1"/>
    <mergeCell ref="L1:M1"/>
    <mergeCell ref="S1:T1"/>
  </mergeCells>
  <pageMargins left="0.75" right="0.75" top="1" bottom="1" header="0.5" footer="0.5"/>
  <pageSetup paperSize="0" orientation="portrait" horizontalDpi="4294967292" verticalDpi="429496729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AL99"/>
  <sheetViews>
    <sheetView workbookViewId="0">
      <selection activeCell="M17" sqref="M17"/>
    </sheetView>
  </sheetViews>
  <sheetFormatPr baseColWidth="10" defaultRowHeight="14" x14ac:dyDescent="0.2"/>
  <cols>
    <col min="1" max="1" width="11.7109375" customWidth="1"/>
    <col min="4" max="4" width="10.7109375" style="2"/>
  </cols>
  <sheetData>
    <row r="1" spans="1:38" x14ac:dyDescent="0.2">
      <c r="A1" s="58" t="s">
        <v>969</v>
      </c>
      <c r="C1" s="2"/>
      <c r="D1"/>
    </row>
    <row r="2" spans="1:38" x14ac:dyDescent="0.2">
      <c r="A2" t="s">
        <v>887</v>
      </c>
      <c r="B2" s="16" t="s">
        <v>518</v>
      </c>
      <c r="C2" s="25" t="s">
        <v>843</v>
      </c>
      <c r="D2" s="68" t="s">
        <v>844</v>
      </c>
      <c r="E2" s="68" t="s">
        <v>2184</v>
      </c>
      <c r="F2" s="24" t="str">
        <f>County!N1</f>
        <v>Democratic</v>
      </c>
      <c r="G2" s="26" t="str">
        <f>County!O1</f>
        <v>Republican</v>
      </c>
      <c r="H2" s="79" t="str">
        <f>County!P1</f>
        <v>Independent</v>
      </c>
      <c r="I2" s="25" t="s">
        <v>2388</v>
      </c>
      <c r="J2" s="24"/>
      <c r="L2" s="26"/>
      <c r="N2" s="74"/>
      <c r="P2" s="17"/>
      <c r="R2" s="17"/>
      <c r="T2" s="17"/>
      <c r="U2" s="17"/>
      <c r="V2" s="17"/>
      <c r="W2" s="164"/>
      <c r="X2" s="165"/>
      <c r="Y2" s="165"/>
      <c r="Z2" s="17"/>
      <c r="AA2" s="164"/>
      <c r="AB2" s="165"/>
      <c r="AC2" s="165"/>
      <c r="AD2" s="17"/>
      <c r="AE2" s="1"/>
      <c r="AG2" s="1"/>
      <c r="AH2" s="1"/>
      <c r="AI2" s="1"/>
      <c r="AJ2" s="1"/>
      <c r="AL2" s="1"/>
    </row>
    <row r="3" spans="1:38" x14ac:dyDescent="0.2">
      <c r="A3" t="str">
        <f>VLOOKUP(C3,State!$G$3:$AY$38,45,FALSE)</f>
        <v>Florida</v>
      </c>
      <c r="B3" s="68" t="str">
        <f>IF(RANK(F3,F3:I3)=1,"Dem",IF(RANK(G3,F3:I3)=1,"Rep","Ind"))</f>
        <v>Rep</v>
      </c>
      <c r="C3" s="51">
        <f>MIN(State!G$3:G$38)</f>
        <v>3.9490005609106238E-3</v>
      </c>
      <c r="D3" s="52">
        <f>VLOOKUP(A3,State!$A$3:$F$38,6,FALSE)</f>
        <v>32463</v>
      </c>
      <c r="E3" s="52">
        <f>VLOOKUP(A3,State!$A$3:$B$38,2,FALSE)</f>
        <v>8220561</v>
      </c>
      <c r="F3" s="50">
        <f>VLOOKUP(A3,State!$A$3:$I$38,9,FALSE)</f>
        <v>0.49190353310437085</v>
      </c>
      <c r="G3" s="50">
        <f>VLOOKUP(A3,State!$A$3:$K$38,11,FALSE)</f>
        <v>0.49585253366528148</v>
      </c>
      <c r="H3" s="50">
        <f>VLOOKUP(A3,State!$A$3:$M$38,13,FALSE)</f>
        <v>2.9572190997670354E-3</v>
      </c>
      <c r="I3" s="57">
        <f>1-F3-G3-H3</f>
        <v>9.2867141305806346E-3</v>
      </c>
      <c r="J3" s="50"/>
      <c r="L3" s="50"/>
      <c r="N3" s="50"/>
    </row>
    <row r="4" spans="1:38" x14ac:dyDescent="0.2">
      <c r="A4" t="str">
        <f>VLOOKUP(C4,State!$G$3:$AY$38,45,FALSE)</f>
        <v>Wisconsin</v>
      </c>
      <c r="B4" s="68" t="str">
        <f t="shared" ref="B4:B12" si="0">IF(RANK(F4,F4:I4)=1,"Dem",IF(RANK(G4,F4:I4)=1,"Rep","Ind"))</f>
        <v>Dem</v>
      </c>
      <c r="C4" s="51">
        <f>SMALL(State!G$3:G$38,2)</f>
        <v>1.0932896620965485E-2</v>
      </c>
      <c r="D4" s="52">
        <f>VLOOKUP(A4,State!$A$3:$F$38,6,FALSE)</f>
        <v>29227</v>
      </c>
      <c r="E4" s="52">
        <f>VLOOKUP(A4,State!$A$3:$B$38,2,FALSE)</f>
        <v>2673308</v>
      </c>
      <c r="F4" s="50">
        <f>VLOOKUP(A4,State!$A$3:$I$38,9,FALSE)</f>
        <v>0.49538137767889073</v>
      </c>
      <c r="G4" s="50">
        <f>VLOOKUP(A4,State!$A$3:$K$38,11,FALSE)</f>
        <v>0.48444848105792526</v>
      </c>
      <c r="H4" s="50">
        <f>VLOOKUP(A4,State!$A$3:$M$38,13,FALSE)</f>
        <v>7.0639073387727862E-3</v>
      </c>
      <c r="I4" s="57">
        <f t="shared" ref="I4:I12" si="1">1-F4-G4-H4</f>
        <v>1.3106233924411275E-2</v>
      </c>
      <c r="J4" s="50"/>
      <c r="L4" s="50"/>
      <c r="N4" s="50"/>
    </row>
    <row r="5" spans="1:38" x14ac:dyDescent="0.2">
      <c r="A5" t="str">
        <f>VLOOKUP(C5,State!$G$3:$AY$38,45,FALSE)</f>
        <v>Georgia</v>
      </c>
      <c r="B5" s="68" t="str">
        <f t="shared" si="0"/>
        <v>Rep</v>
      </c>
      <c r="C5" s="51">
        <f>SMALL(State!G$3:G$38,3)</f>
        <v>1.3891169969911731E-2</v>
      </c>
      <c r="D5" s="52">
        <f>VLOOKUP(A5,State!$A$3:$F$38,6,FALSE)</f>
        <v>54723</v>
      </c>
      <c r="E5" s="52">
        <f>VLOOKUP(A5,State!$A$3:$B$38,2,FALSE)</f>
        <v>3939409</v>
      </c>
      <c r="F5" s="50">
        <f>VLOOKUP(A5,State!$A$3:$I$38,9,FALSE)</f>
        <v>0.48831817158360558</v>
      </c>
      <c r="G5" s="50">
        <f>VLOOKUP(A5,State!$A$3:$K$38,11,FALSE)</f>
        <v>0.50220934155351726</v>
      </c>
      <c r="H5" s="50">
        <f>VLOOKUP(A5,State!$A$3:$M$38,13,FALSE)</f>
        <v>0</v>
      </c>
      <c r="I5" s="57">
        <f t="shared" si="1"/>
        <v>9.4724868628771608E-3</v>
      </c>
      <c r="J5" s="50"/>
      <c r="L5" s="50"/>
      <c r="N5" s="50"/>
    </row>
    <row r="6" spans="1:38" x14ac:dyDescent="0.2">
      <c r="A6" t="str">
        <f>VLOOKUP(C6,State!$G$3:$AY$38,45,FALSE)</f>
        <v>Iowa</v>
      </c>
      <c r="B6" s="68" t="str">
        <f>IF(RANK(F6,F6:I6)=1,"Dem",IF(RANK(G6,F6:I6)=1,"Rep","Ind"))</f>
        <v>Rep</v>
      </c>
      <c r="C6" s="51">
        <f>SMALL(State!G$3:G$38,4)</f>
        <v>2.7333505066893235E-2</v>
      </c>
      <c r="D6" s="52">
        <f>VLOOKUP(A6,State!$A$3:$F$38,6,FALSE)</f>
        <v>36289</v>
      </c>
      <c r="E6" s="52">
        <f>VLOOKUP(A6,State!$A$3:$B$38,2,FALSE)</f>
        <v>1327638</v>
      </c>
      <c r="F6" s="50">
        <f>VLOOKUP(A6,State!$A$3:$I$38,9,FALSE)</f>
        <v>0.47526961415687108</v>
      </c>
      <c r="G6" s="50">
        <f>VLOOKUP(A6,State!$A$3:$K$38,11,FALSE)</f>
        <v>0.50260311922376433</v>
      </c>
      <c r="H6" s="50">
        <f>VLOOKUP(A6,State!$A$3:$M$38,13,FALSE)</f>
        <v>0</v>
      </c>
      <c r="I6" s="57">
        <f t="shared" si="1"/>
        <v>2.2127266619364594E-2</v>
      </c>
      <c r="J6" s="50"/>
      <c r="L6" s="50"/>
      <c r="N6" s="50"/>
    </row>
    <row r="7" spans="1:38" x14ac:dyDescent="0.2">
      <c r="A7" t="str">
        <f>VLOOKUP(C7,State!$G$3:$AY$38,45,FALSE)</f>
        <v>Connecticut</v>
      </c>
      <c r="B7" s="68" t="str">
        <f t="shared" si="0"/>
        <v>Dem</v>
      </c>
      <c r="C7" s="51">
        <f>SMALL(State!G$3:G$38,5)</f>
        <v>3.1541018891770918E-2</v>
      </c>
      <c r="D7" s="52">
        <f>VLOOKUP(A7,State!$A$3:$F$38,6,FALSE)</f>
        <v>44372</v>
      </c>
      <c r="E7" s="52">
        <f>VLOOKUP(A7,State!$A$3:$B$38,2,FALSE)</f>
        <v>1406803</v>
      </c>
      <c r="F7" s="50">
        <f>VLOOKUP(A7,State!$A$3:$I$38,9,FALSE)</f>
        <v>0.49367964100161854</v>
      </c>
      <c r="G7" s="50">
        <f>VLOOKUP(A7,State!$A$3:$K$38,11,FALSE)</f>
        <v>0.46213862210984763</v>
      </c>
      <c r="H7" s="50">
        <f>VLOOKUP(A7,State!$A$3:$M$38,13,FALSE)</f>
        <v>3.8911631550401872E-2</v>
      </c>
      <c r="I7" s="57">
        <f t="shared" si="1"/>
        <v>5.2701053381319571E-3</v>
      </c>
      <c r="J7" s="50"/>
      <c r="L7" s="50"/>
      <c r="N7" s="50"/>
    </row>
    <row r="8" spans="1:38" x14ac:dyDescent="0.2">
      <c r="A8" t="str">
        <f>VLOOKUP(C8,State!$G$3:$AY$38,45,FALSE)</f>
        <v>South Dakota</v>
      </c>
      <c r="B8" s="68" t="str">
        <f t="shared" si="0"/>
        <v>Rep</v>
      </c>
      <c r="C8" s="51">
        <f>SMALL(State!G$3:G$38,6)</f>
        <v>3.3778086989334169E-2</v>
      </c>
      <c r="D8" s="52">
        <f>VLOOKUP(A8,State!$A$3:$F$38,6,FALSE)</f>
        <v>11458</v>
      </c>
      <c r="E8" s="52">
        <f>VLOOKUP(A8,State!$A$3:$B$38,2,FALSE)</f>
        <v>339214</v>
      </c>
      <c r="F8" s="50">
        <f>VLOOKUP(A8,State!$A$3:$I$38,9,FALSE)</f>
        <v>0.47596502502844812</v>
      </c>
      <c r="G8" s="50">
        <f>VLOOKUP(A8,State!$A$3:$K$38,11,FALSE)</f>
        <v>0.50974311201778233</v>
      </c>
      <c r="H8" s="50">
        <f>VLOOKUP(A8,State!$A$3:$M$38,13,FALSE)</f>
        <v>0</v>
      </c>
      <c r="I8" s="57">
        <f t="shared" si="1"/>
        <v>1.4291862953769496E-2</v>
      </c>
      <c r="J8" s="50"/>
      <c r="L8" s="50"/>
      <c r="N8" s="50"/>
    </row>
    <row r="9" spans="1:38" x14ac:dyDescent="0.2">
      <c r="A9" t="str">
        <f>VLOOKUP(C9,State!$G$3:$AY$38,45,FALSE)</f>
        <v>Ohio</v>
      </c>
      <c r="B9" s="68" t="str">
        <f t="shared" si="0"/>
        <v>Rep</v>
      </c>
      <c r="C9" s="51">
        <f>SMALL(State!G$3:G$38,7)</f>
        <v>3.737279691240853E-2</v>
      </c>
      <c r="D9" s="52">
        <f>VLOOKUP(A9,State!$A$3:$F$38,6,FALSE)</f>
        <v>165779</v>
      </c>
      <c r="E9" s="52">
        <f>VLOOKUP(A9,State!$A$3:$B$38,2,FALSE)</f>
        <v>4435820</v>
      </c>
      <c r="F9" s="50">
        <f>VLOOKUP(A9,State!$A$3:$I$38,9,FALSE)</f>
        <v>0.46666591520846201</v>
      </c>
      <c r="G9" s="50">
        <f>VLOOKUP(A9,State!$A$3:$K$38,11,FALSE)</f>
        <v>0.50403871212087059</v>
      </c>
      <c r="H9" s="50">
        <f>VLOOKUP(A9,State!$A$3:$M$38,13,FALSE)</f>
        <v>0</v>
      </c>
      <c r="I9" s="57">
        <f t="shared" si="1"/>
        <v>2.9295372670667397E-2</v>
      </c>
      <c r="J9" s="50"/>
      <c r="L9" s="50"/>
      <c r="N9" s="50"/>
    </row>
    <row r="10" spans="1:38" x14ac:dyDescent="0.2">
      <c r="A10" t="str">
        <f>VLOOKUP(C10,State!$G$3:$AY$38,45,FALSE)</f>
        <v>Nevada</v>
      </c>
      <c r="B10" s="68" t="str">
        <f t="shared" si="0"/>
        <v>Dem</v>
      </c>
      <c r="C10" s="51">
        <f>SMALL(State!G$3:G$38,8)</f>
        <v>4.083869195173076E-2</v>
      </c>
      <c r="D10" s="52">
        <f>VLOOKUP(A10,State!$A$3:$F$38,6,FALSE)</f>
        <v>39687</v>
      </c>
      <c r="E10" s="52">
        <f>VLOOKUP(A10,State!$A$3:$B$38,2,FALSE)</f>
        <v>971799</v>
      </c>
      <c r="F10" s="50">
        <f>VLOOKUP(A10,State!$A$3:$I$38,9,FALSE)</f>
        <v>0.49393650333042122</v>
      </c>
      <c r="G10" s="50">
        <f>VLOOKUP(A10,State!$A$3:$K$38,11,FALSE)</f>
        <v>0.45309781137869043</v>
      </c>
      <c r="H10" s="50">
        <f>VLOOKUP(A10,State!$A$3:$M$38,13,FALSE)</f>
        <v>1.4294108143762238E-2</v>
      </c>
      <c r="I10" s="57">
        <f t="shared" si="1"/>
        <v>3.867157714712606E-2</v>
      </c>
      <c r="J10" s="50"/>
      <c r="L10" s="50"/>
      <c r="N10" s="50"/>
    </row>
    <row r="11" spans="1:38" x14ac:dyDescent="0.2">
      <c r="A11" t="str">
        <f>VLOOKUP(C11,State!$G$3:$AY$38,45,FALSE)</f>
        <v>Kansas</v>
      </c>
      <c r="B11" s="68" t="str">
        <f t="shared" si="0"/>
        <v>Dem</v>
      </c>
      <c r="C11" s="51">
        <f>SMALL(State!G$3:G$38,9)</f>
        <v>5.0709164041713523E-2</v>
      </c>
      <c r="D11" s="52">
        <f>VLOOKUP(A11,State!$A$3:$F$38,6,FALSE)</f>
        <v>53479</v>
      </c>
      <c r="E11" s="52">
        <f>VLOOKUP(A11,State!$A$3:$B$38,2,FALSE)</f>
        <v>1054622</v>
      </c>
      <c r="F11" s="50">
        <f>VLOOKUP(A11,State!$A$3:$I$38,9,FALSE)</f>
        <v>0.48027539725133744</v>
      </c>
      <c r="G11" s="50">
        <f>VLOOKUP(A11,State!$A$3:$K$38,11,FALSE)</f>
        <v>0.42956623320962395</v>
      </c>
      <c r="H11" s="50">
        <f>VLOOKUP(A11,State!$A$3:$M$38,13,FALSE)</f>
        <v>6.495028550513833E-2</v>
      </c>
      <c r="I11" s="57">
        <f t="shared" si="1"/>
        <v>2.5208084033900333E-2</v>
      </c>
      <c r="J11" s="50"/>
      <c r="L11" s="50"/>
      <c r="N11" s="50"/>
    </row>
    <row r="12" spans="1:38" x14ac:dyDescent="0.2">
      <c r="A12" t="str">
        <f>VLOOKUP(C12,State!$G$3:$AY$38,45,FALSE)</f>
        <v>Oregon</v>
      </c>
      <c r="B12" s="68" t="str">
        <f t="shared" si="0"/>
        <v>Dem</v>
      </c>
      <c r="C12" s="51">
        <f>SMALL(State!G$3:G$38,10)</f>
        <v>6.4011886467948267E-2</v>
      </c>
      <c r="D12" s="52">
        <f>VLOOKUP(A12,State!$A$3:$F$38,6,FALSE)</f>
        <v>119510</v>
      </c>
      <c r="E12" s="52">
        <f>VLOOKUP(A12,State!$A$3:$B$38,2,FALSE)</f>
        <v>1866997</v>
      </c>
      <c r="F12" s="50">
        <f>VLOOKUP(A12,State!$A$3:$I$38,9,FALSE)</f>
        <v>0.50053535169044194</v>
      </c>
      <c r="G12" s="50">
        <f>VLOOKUP(A12,State!$A$3:$K$38,11,FALSE)</f>
        <v>0.43652346522249369</v>
      </c>
      <c r="H12" s="50">
        <f>VLOOKUP(A12,State!$A$3:$M$38,13,FALSE)</f>
        <v>2.859779635425231E-2</v>
      </c>
      <c r="I12" s="57">
        <f t="shared" si="1"/>
        <v>3.4343386732812058E-2</v>
      </c>
      <c r="J12" s="50"/>
      <c r="L12" s="50"/>
      <c r="N12" s="50"/>
    </row>
    <row r="13" spans="1:38" x14ac:dyDescent="0.2">
      <c r="D13" s="51"/>
      <c r="E13" s="51"/>
      <c r="F13" s="52"/>
      <c r="G13" s="52"/>
      <c r="H13" s="50"/>
      <c r="I13" s="50"/>
      <c r="J13" s="50"/>
      <c r="K13" s="50"/>
      <c r="L13" s="50"/>
      <c r="M13" s="50"/>
    </row>
    <row r="14" spans="1:38" x14ac:dyDescent="0.2">
      <c r="A14" s="58" t="s">
        <v>517</v>
      </c>
    </row>
    <row r="15" spans="1:38" x14ac:dyDescent="0.2">
      <c r="A15" t="s">
        <v>887</v>
      </c>
      <c r="B15" s="16" t="s">
        <v>518</v>
      </c>
      <c r="C15" s="25" t="s">
        <v>843</v>
      </c>
      <c r="D15" s="68" t="s">
        <v>844</v>
      </c>
      <c r="E15" s="68" t="s">
        <v>2184</v>
      </c>
      <c r="F15" s="24" t="str">
        <f>County!N1</f>
        <v>Democratic</v>
      </c>
      <c r="G15" s="26" t="str">
        <f>County!O1</f>
        <v>Republican</v>
      </c>
      <c r="H15" s="79" t="str">
        <f>County!P1</f>
        <v>Independent</v>
      </c>
      <c r="I15" s="25" t="s">
        <v>2388</v>
      </c>
      <c r="J15" s="24"/>
      <c r="L15" s="26"/>
      <c r="N15" s="74"/>
      <c r="P15" s="17"/>
      <c r="R15" s="17"/>
      <c r="T15" s="17"/>
      <c r="U15" s="17"/>
      <c r="V15" s="17"/>
      <c r="W15" s="164"/>
      <c r="X15" s="164"/>
      <c r="Y15" s="164"/>
      <c r="Z15" s="17"/>
      <c r="AA15" s="164"/>
      <c r="AB15" s="164"/>
      <c r="AC15" s="164"/>
      <c r="AD15" s="17"/>
      <c r="AE15" s="1"/>
      <c r="AG15" s="1"/>
      <c r="AH15" s="1"/>
      <c r="AI15" s="1"/>
      <c r="AJ15" s="1"/>
      <c r="AL15" s="1"/>
    </row>
    <row r="16" spans="1:38" x14ac:dyDescent="0.2">
      <c r="A16" t="str">
        <f>VLOOKUP(C16,State!$G$3:$AY$38,45,FALSE)</f>
        <v>Wyoming</v>
      </c>
      <c r="B16" s="68" t="str">
        <f>IF(RANK(F16,F16:I16)=1,"Dem",IF(RANK(G16,F16:I16)=1,"Rep","Ind"))</f>
        <v>Rep</v>
      </c>
      <c r="C16" s="51">
        <f>MAX(State!G$3:G$38)</f>
        <v>0.39582656786624548</v>
      </c>
      <c r="D16" s="52">
        <f>VLOOKUP(A16,State!$A$3:$F$38,6,FALSE)</f>
        <v>80447</v>
      </c>
      <c r="E16" s="52">
        <f>VLOOKUP(A16,State!$A$3:$B$38,2,FALSE)</f>
        <v>203238</v>
      </c>
      <c r="F16" s="50">
        <f>VLOOKUP(A16,State!$A$3:$I$38,9,FALSE)</f>
        <v>0.27536681132465385</v>
      </c>
      <c r="G16" s="50">
        <f>VLOOKUP(A16,State!$A$3:$K$38,11,FALSE)</f>
        <v>0.67119337919089939</v>
      </c>
      <c r="H16" s="50">
        <f>VLOOKUP(A16,State!$A$3:$M$38,13,FALSE)</f>
        <v>0</v>
      </c>
      <c r="I16" s="57">
        <f t="shared" ref="I16:I25" si="2">1-F16-G16-H16</f>
        <v>5.343980948444671E-2</v>
      </c>
      <c r="J16" s="50"/>
      <c r="L16" s="50"/>
      <c r="N16" s="50"/>
    </row>
    <row r="17" spans="1:36" x14ac:dyDescent="0.2">
      <c r="A17" t="str">
        <f>VLOOKUP(C17,State!$G$3:$AY$38,45,FALSE)</f>
        <v>Arkansas</v>
      </c>
      <c r="B17" s="68" t="str">
        <f t="shared" ref="B17:B25" si="3">IF(RANK(F17,F17:I17)=1,"Dem",IF(RANK(G17,F17:I17)=1,"Rep","Ind"))</f>
        <v>Rep</v>
      </c>
      <c r="C17" s="51">
        <f>LARGE(State!G$3:G$38,2)</f>
        <v>0.33559728505264669</v>
      </c>
      <c r="D17" s="52">
        <f>VLOOKUP(A17,State!$A$3:$F$38,6,FALSE)</f>
        <v>299188</v>
      </c>
      <c r="E17" s="52">
        <f>VLOOKUP(A17,State!$A$3:$B$38,2,FALSE)</f>
        <v>891509</v>
      </c>
      <c r="F17" s="50">
        <f>VLOOKUP(A17,State!$A$3:$I$38,9,FALSE)</f>
        <v>0.31768383717943399</v>
      </c>
      <c r="G17" s="50">
        <f>VLOOKUP(A17,State!$A$3:$K$38,11,FALSE)</f>
        <v>0.65328112223208068</v>
      </c>
      <c r="H17" s="50">
        <f>VLOOKUP(A17,State!$A$3:$M$38,13,FALSE)</f>
        <v>0</v>
      </c>
      <c r="I17" s="57">
        <f t="shared" si="2"/>
        <v>2.9035040588485383E-2</v>
      </c>
      <c r="J17" s="50"/>
      <c r="L17" s="50"/>
      <c r="N17" s="50"/>
    </row>
    <row r="18" spans="1:36" x14ac:dyDescent="0.2">
      <c r="A18" t="str">
        <f>VLOOKUP(C18,State!$G$3:$AY$38,45,FALSE)</f>
        <v>Massachusetts</v>
      </c>
      <c r="B18" s="68" t="str">
        <f t="shared" si="3"/>
        <v>Rep</v>
      </c>
      <c r="C18" s="51">
        <f>LARGE(State!G$3:G$38,3)</f>
        <v>0.33484108927826994</v>
      </c>
      <c r="D18" s="52">
        <f>VLOOKUP(A18,State!$A$3:$F$38,6,FALSE)</f>
        <v>895571</v>
      </c>
      <c r="E18" s="52">
        <f>VLOOKUP(A18,State!$A$3:$B$38,2,FALSE)</f>
        <v>2674615</v>
      </c>
      <c r="F18" s="50">
        <f>VLOOKUP(A18,State!$A$3:$I$38,9,FALSE)</f>
        <v>0.33117663663742258</v>
      </c>
      <c r="G18" s="50">
        <f>VLOOKUP(A18,State!$A$3:$K$38,11,FALSE)</f>
        <v>0.66601772591569253</v>
      </c>
      <c r="H18" s="50">
        <f>VLOOKUP(A18,State!$A$3:$M$38,13,FALSE)</f>
        <v>0</v>
      </c>
      <c r="I18" s="57">
        <f t="shared" si="2"/>
        <v>2.8056374468848899E-3</v>
      </c>
      <c r="J18" s="50"/>
      <c r="L18" s="50"/>
      <c r="N18" s="50"/>
    </row>
    <row r="19" spans="1:36" x14ac:dyDescent="0.2">
      <c r="A19" t="str">
        <f>VLOOKUP(C19,State!$G$3:$AY$38,45,FALSE)</f>
        <v>Hawaii</v>
      </c>
      <c r="B19" s="68" t="str">
        <f t="shared" si="3"/>
        <v>Dem</v>
      </c>
      <c r="C19" s="51">
        <f>LARGE(State!G$3:G$38,4)</f>
        <v>0.28966874166864959</v>
      </c>
      <c r="D19" s="52">
        <f>VLOOKUP(A19,State!$A$3:$F$38,6,FALSE)</f>
        <v>113215</v>
      </c>
      <c r="E19" s="52">
        <f>VLOOKUP(A19,State!$A$3:$B$38,2,FALSE)</f>
        <v>390843</v>
      </c>
      <c r="F19" s="50">
        <f>VLOOKUP(A19,State!$A$3:$I$38,9,FALSE)</f>
        <v>0.62668130169914771</v>
      </c>
      <c r="G19" s="50">
        <f>VLOOKUP(A19,State!$A$3:$K$38,11,FALSE)</f>
        <v>0.33701256003049818</v>
      </c>
      <c r="H19" s="50">
        <f>VLOOKUP(A19,State!$A$3:$M$38,13,FALSE)</f>
        <v>1.0405712779811843E-2</v>
      </c>
      <c r="I19" s="57">
        <f t="shared" si="2"/>
        <v>2.5900425490542271E-2</v>
      </c>
      <c r="J19" s="50"/>
      <c r="L19" s="50"/>
      <c r="N19" s="50"/>
    </row>
    <row r="20" spans="1:36" x14ac:dyDescent="0.2">
      <c r="A20" t="str">
        <f>VLOOKUP(C20,State!$G$3:$AY$38,45,FALSE)</f>
        <v>California</v>
      </c>
      <c r="B20" s="68" t="str">
        <f t="shared" si="3"/>
        <v>Dem</v>
      </c>
      <c r="C20" s="51">
        <f>LARGE(State!G$3:G$38,5)</f>
        <v>0.2389705425162475</v>
      </c>
      <c r="D20" s="52">
        <f>VLOOKUP(A20,State!$A$3:$F$38,6,FALSE)</f>
        <v>2978585</v>
      </c>
      <c r="E20" s="52">
        <f>VLOOKUP(A20,State!$A$3:$B$38,2,FALSE)</f>
        <v>12464235</v>
      </c>
      <c r="F20" s="50">
        <f>VLOOKUP(A20,State!$A$3:$I$38,9,FALSE)</f>
        <v>0.61948527125812369</v>
      </c>
      <c r="G20" s="50">
        <f>VLOOKUP(A20,State!$A$3:$K$38,11,FALSE)</f>
        <v>0.38051472874187625</v>
      </c>
      <c r="H20" s="50">
        <f>VLOOKUP(A20,State!$A$3:$M$38,13,FALSE)</f>
        <v>0</v>
      </c>
      <c r="I20" s="57">
        <f t="shared" si="2"/>
        <v>5.5511151231257827E-17</v>
      </c>
      <c r="J20" s="50"/>
      <c r="L20" s="50"/>
      <c r="N20" s="50"/>
    </row>
    <row r="21" spans="1:36" x14ac:dyDescent="0.2">
      <c r="A21" t="str">
        <f>VLOOKUP(C21,State!$G$3:$AY$38,45,FALSE)</f>
        <v>New York</v>
      </c>
      <c r="B21" s="68" t="str">
        <f t="shared" si="3"/>
        <v>Dem</v>
      </c>
      <c r="C21" s="51">
        <f>LARGE(State!G$3:G$38,6)</f>
        <v>0.23388375449690449</v>
      </c>
      <c r="D21" s="52">
        <f>VLOOKUP(A21,State!$A$3:$F$38,6,FALSE)</f>
        <v>1427738</v>
      </c>
      <c r="E21" s="52">
        <f>VLOOKUP(A21,State!$A$3:$B$38,2,FALSE)</f>
        <v>6104477</v>
      </c>
      <c r="F21" s="50">
        <f>VLOOKUP(A21,State!$A$3:$I$38,9,FALSE)</f>
        <v>0.59552030419641189</v>
      </c>
      <c r="G21" s="50">
        <f>VLOOKUP(A21,State!$A$3:$K$38,11,FALSE)</f>
        <v>0.36163654969950743</v>
      </c>
      <c r="H21" s="50">
        <f>VLOOKUP(A21,State!$A$3:$M$38,13,FALSE)</f>
        <v>0</v>
      </c>
      <c r="I21" s="57">
        <f t="shared" si="2"/>
        <v>4.2843146104080687E-2</v>
      </c>
      <c r="J21" s="50"/>
      <c r="L21" s="50"/>
      <c r="N21" s="50"/>
    </row>
    <row r="22" spans="1:36" x14ac:dyDescent="0.2">
      <c r="A22" t="str">
        <f>VLOOKUP(C22,State!$G$3:$AY$38,45,FALSE)</f>
        <v>Idaho</v>
      </c>
      <c r="B22" s="68" t="str">
        <f t="shared" si="3"/>
        <v>Rep</v>
      </c>
      <c r="C22" s="51">
        <f>LARGE(State!G$3:G$38,7)</f>
        <v>0.21578798640294417</v>
      </c>
      <c r="D22" s="52">
        <f>VLOOKUP(A22,State!$A$3:$F$38,6,FALSE)</f>
        <v>130580</v>
      </c>
      <c r="E22" s="52">
        <f>VLOOKUP(A22,State!$A$3:$B$38,2,FALSE)</f>
        <v>605131</v>
      </c>
      <c r="F22" s="50">
        <f>VLOOKUP(A22,State!$A$3:$I$38,9,FALSE)</f>
        <v>0.38186938034904838</v>
      </c>
      <c r="G22" s="50">
        <f>VLOOKUP(A22,State!$A$3:$K$38,11,FALSE)</f>
        <v>0.59765736675199255</v>
      </c>
      <c r="H22" s="50">
        <f>VLOOKUP(A22,State!$A$3:$M$38,13,FALSE)</f>
        <v>8.4279271760990594E-5</v>
      </c>
      <c r="I22" s="57">
        <f t="shared" si="2"/>
        <v>2.0388973627198079E-2</v>
      </c>
      <c r="J22" s="50"/>
      <c r="L22" s="50"/>
      <c r="N22" s="50"/>
    </row>
    <row r="23" spans="1:36" x14ac:dyDescent="0.2">
      <c r="A23" t="str">
        <f>VLOOKUP(C23,State!$G$3:$AY$38,45,FALSE)</f>
        <v>Tennessee</v>
      </c>
      <c r="B23" s="68" t="str">
        <f t="shared" si="3"/>
        <v>Rep</v>
      </c>
      <c r="C23" s="51">
        <f>LARGE(State!G$3:G$38,8)</f>
        <v>0.2100674276309748</v>
      </c>
      <c r="D23" s="52">
        <f>VLOOKUP(A23,State!$A$3:$F$38,6,FALSE)</f>
        <v>471243</v>
      </c>
      <c r="E23" s="52">
        <f>VLOOKUP(A23,State!$A$3:$B$38,2,FALSE)</f>
        <v>2243294</v>
      </c>
      <c r="F23" s="50">
        <f>VLOOKUP(A23,State!$A$3:$I$38,9,FALSE)</f>
        <v>0.3855326140933823</v>
      </c>
      <c r="G23" s="50">
        <f>VLOOKUP(A23,State!$A$3:$K$38,11,FALSE)</f>
        <v>0.5956000417243571</v>
      </c>
      <c r="H23" s="50">
        <f>VLOOKUP(A23,State!$A$3:$M$38,13,FALSE)</f>
        <v>0</v>
      </c>
      <c r="I23" s="57">
        <f t="shared" si="2"/>
        <v>1.8867344182260548E-2</v>
      </c>
      <c r="J23" s="50"/>
      <c r="L23" s="50"/>
      <c r="N23" s="50"/>
    </row>
    <row r="24" spans="1:36" x14ac:dyDescent="0.2">
      <c r="A24" t="str">
        <f>VLOOKUP(C24,State!$G$3:$AY$38,45,FALSE)</f>
        <v>Alabama</v>
      </c>
      <c r="B24" s="68" t="str">
        <f t="shared" si="3"/>
        <v>Rep</v>
      </c>
      <c r="C24" s="51">
        <f>LARGE(State!G$3:G$38,9)</f>
        <v>0.19072115488061392</v>
      </c>
      <c r="D24" s="52">
        <f>VLOOKUP(A24,State!$A$3:$F$38,6,FALSE)</f>
        <v>327962</v>
      </c>
      <c r="E24" s="52">
        <f>VLOOKUP(A24,State!$A$3:$B$38,2,FALSE)</f>
        <v>1719589</v>
      </c>
      <c r="F24" s="50">
        <f>VLOOKUP(A24,State!$A$3:$I$38,9,FALSE)</f>
        <v>0.40387266957395052</v>
      </c>
      <c r="G24" s="50">
        <f>VLOOKUP(A24,State!$A$3:$K$38,11,FALSE)</f>
        <v>0.59459382445456443</v>
      </c>
      <c r="H24" s="50">
        <f>VLOOKUP(A24,State!$A$3:$M$38,13,FALSE)</f>
        <v>0</v>
      </c>
      <c r="I24" s="57">
        <f t="shared" si="2"/>
        <v>1.5335059714850496E-3</v>
      </c>
      <c r="J24" s="50"/>
      <c r="L24" s="50"/>
      <c r="N24" s="50"/>
    </row>
    <row r="25" spans="1:36" x14ac:dyDescent="0.2">
      <c r="A25" t="str">
        <f>VLOOKUP(C25,State!$G$3:$AY$38,45,FALSE)</f>
        <v>Nebraska</v>
      </c>
      <c r="B25" s="68" t="str">
        <f t="shared" si="3"/>
        <v>Rep</v>
      </c>
      <c r="C25" s="51">
        <f>LARGE(State!G$3:G$38,10)</f>
        <v>0.1800091979581106</v>
      </c>
      <c r="D25" s="52">
        <f>VLOOKUP(A25,State!$A$3:$F$38,6,FALSE)</f>
        <v>125643</v>
      </c>
      <c r="E25" s="52">
        <f>VLOOKUP(A25,State!$A$3:$B$38,2,FALSE)</f>
        <v>697981</v>
      </c>
      <c r="F25" s="50">
        <f>VLOOKUP(A25,State!$A$3:$I$38,9,FALSE)</f>
        <v>0.40999540102094467</v>
      </c>
      <c r="G25" s="50">
        <f>VLOOKUP(A25,State!$A$3:$K$38,11,FALSE)</f>
        <v>0.59000459897905533</v>
      </c>
      <c r="H25" s="50">
        <f>VLOOKUP(A25,State!$A$3:$M$38,13,FALSE)</f>
        <v>0</v>
      </c>
      <c r="I25" s="57">
        <f t="shared" si="2"/>
        <v>0</v>
      </c>
      <c r="J25" s="50"/>
      <c r="L25" s="50"/>
      <c r="N25" s="50"/>
    </row>
    <row r="26" spans="1:36" x14ac:dyDescent="0.2">
      <c r="B26" s="51"/>
      <c r="C26" s="52"/>
      <c r="D26" s="52"/>
      <c r="E26" s="50"/>
      <c r="F26" s="50"/>
      <c r="G26" s="50"/>
      <c r="H26" s="57"/>
      <c r="I26" s="50"/>
      <c r="K26" s="50"/>
      <c r="M26" s="50"/>
    </row>
    <row r="27" spans="1:36" x14ac:dyDescent="0.2">
      <c r="A27" s="58" t="s">
        <v>1347</v>
      </c>
      <c r="C27" s="51"/>
      <c r="D27" s="51"/>
      <c r="E27" s="52"/>
      <c r="F27" s="52"/>
      <c r="G27" s="50"/>
      <c r="H27" s="50"/>
      <c r="I27" s="50"/>
      <c r="J27" s="50"/>
      <c r="K27" s="50"/>
      <c r="L27" s="50"/>
    </row>
    <row r="28" spans="1:36" x14ac:dyDescent="0.2">
      <c r="A28" s="148" t="str">
        <f>County!N1</f>
        <v>Democratic</v>
      </c>
      <c r="B28" s="159"/>
      <c r="C28" s="159"/>
      <c r="D28" s="10"/>
      <c r="E28" s="160" t="str">
        <f>County!O1</f>
        <v>Republican</v>
      </c>
      <c r="F28" s="161"/>
      <c r="G28" s="161"/>
      <c r="H28" s="11"/>
      <c r="I28" s="162" t="str">
        <f>County!P1</f>
        <v>Independent</v>
      </c>
      <c r="J28" s="163"/>
      <c r="K28" s="163"/>
      <c r="L28" s="12"/>
      <c r="M28" s="164" t="str">
        <f>County!Q1</f>
        <v>Libertarian</v>
      </c>
      <c r="N28" s="165"/>
      <c r="O28" s="165"/>
      <c r="P28" s="17"/>
      <c r="Q28" s="164" t="str">
        <f>County!R1</f>
        <v>Green</v>
      </c>
      <c r="R28" s="165"/>
      <c r="S28" s="165"/>
      <c r="T28" s="17"/>
      <c r="U28" s="164" t="str">
        <f>County!T1</f>
        <v>Ind. American</v>
      </c>
      <c r="V28" s="165"/>
      <c r="W28" s="165"/>
      <c r="X28" s="17"/>
      <c r="Y28" s="164" t="str">
        <f>County!S1</f>
        <v>Constitution</v>
      </c>
      <c r="Z28" s="165"/>
      <c r="AA28" s="165"/>
      <c r="AB28" s="17"/>
      <c r="AC28" s="1"/>
      <c r="AE28" s="1"/>
      <c r="AF28" s="1"/>
      <c r="AG28" s="1"/>
      <c r="AH28" s="1"/>
      <c r="AJ28" s="1"/>
    </row>
    <row r="29" spans="1:36" ht="13" customHeight="1" x14ac:dyDescent="0.2">
      <c r="A29" t="str">
        <f>VLOOKUP(C29,State!I$3:AZ$38,43,FALSE)</f>
        <v>Hawaii</v>
      </c>
      <c r="C29" s="28">
        <f>MAX(State!I3:I38)</f>
        <v>0.62668130169914771</v>
      </c>
      <c r="D29" s="17"/>
      <c r="E29" t="str">
        <f>VLOOKUP(G29,State!K$3:AZ$38,41,FALSE)</f>
        <v>Wyoming</v>
      </c>
      <c r="G29" s="28">
        <f>MAX(State!K3:K38)</f>
        <v>0.67119337919089939</v>
      </c>
      <c r="H29" s="11"/>
      <c r="I29" t="str">
        <f>VLOOKUP(K29,State!M$3:AZ$38,39,FALSE)</f>
        <v>Kansas</v>
      </c>
      <c r="K29" s="28">
        <f>MAX(State!M3:M38)</f>
        <v>6.495028550513833E-2</v>
      </c>
      <c r="L29" s="12"/>
      <c r="M29" t="str">
        <f>VLOOKUP(O29,State!O$3:AZ$38,37,FALSE)</f>
        <v>Oklahoma</v>
      </c>
      <c r="O29" s="28">
        <f>MAX(State!O$3:O$38)</f>
        <v>3.4418000901899469E-2</v>
      </c>
      <c r="P29" s="28"/>
      <c r="Q29" t="str">
        <f>VLOOKUP(S29,State!Q$3:AZ$38,35,FALSE)</f>
        <v>Hawaii</v>
      </c>
      <c r="S29" s="28">
        <f>MAX(State!Q3:Q38)</f>
        <v>2.5900425490542237E-2</v>
      </c>
      <c r="T29" s="17"/>
      <c r="U29" t="str">
        <f>VLOOKUP(W29,State!U$3:AZ$38,31,FALSE)</f>
        <v>Nevada</v>
      </c>
      <c r="W29" s="28">
        <f>MAX(State!U3:U38)</f>
        <v>1.0368399226589038E-2</v>
      </c>
      <c r="Y29" t="str">
        <f>VLOOKUP(AA29,State!S$3:AZ$38,33,FALSE)</f>
        <v>Wyoming</v>
      </c>
      <c r="AA29" s="28">
        <f>MAX(State!S3:S38)</f>
        <v>3.3217213316407368E-2</v>
      </c>
      <c r="AD29" s="28"/>
    </row>
    <row r="30" spans="1:36" x14ac:dyDescent="0.2">
      <c r="A30" t="str">
        <f>VLOOKUP(C30,State!I$3:AZ$38,43,FALSE)</f>
        <v>California</v>
      </c>
      <c r="B30" s="28"/>
      <c r="C30" s="28">
        <f>LARGE(State!I$3:I$38,2)</f>
        <v>0.61948527125812369</v>
      </c>
      <c r="D30" s="17"/>
      <c r="E30" t="str">
        <f>VLOOKUP(G30,State!K$3:AZ$38,41,FALSE)</f>
        <v>Massachusetts</v>
      </c>
      <c r="F30" s="28"/>
      <c r="G30" s="28">
        <f>LARGE(State!K$3:K$38,2)</f>
        <v>0.66601772591569253</v>
      </c>
      <c r="H30" s="11"/>
      <c r="I30" t="str">
        <f>VLOOKUP(K30,State!M$3:AZ$38,39,FALSE)</f>
        <v>Maine</v>
      </c>
      <c r="J30" s="28"/>
      <c r="K30" s="28">
        <f>LARGE(State!M$3:M$38,2)</f>
        <v>5.9092992022731487E-2</v>
      </c>
      <c r="L30" s="12"/>
      <c r="M30" t="str">
        <f>VLOOKUP(O30,State!O$3:AZ$38,37,FALSE)</f>
        <v>Arkansas</v>
      </c>
      <c r="N30" s="28"/>
      <c r="O30" s="28">
        <f>LARGE(State!O$3:O$38,2)</f>
        <v>2.9035040588485366E-2</v>
      </c>
      <c r="P30" s="28"/>
      <c r="Q30" t="str">
        <f>VLOOKUP(S30,State!Q$3:AZ$38,35,FALSE)</f>
        <v>Arizona</v>
      </c>
      <c r="R30" s="28"/>
      <c r="S30" s="28">
        <f>LARGE(State!Q$3:Q$38,2)</f>
        <v>2.1444672937388304E-2</v>
      </c>
      <c r="T30" s="17"/>
      <c r="U30" t="str">
        <f>VLOOKUP(W30,State!U$3:AZ$38,31,FALSE)</f>
        <v>Alabama</v>
      </c>
      <c r="V30" s="28"/>
      <c r="W30" s="28">
        <f>LARGE(State!U$3:U$38,2)</f>
        <v>0</v>
      </c>
      <c r="Y30" t="str">
        <f>VLOOKUP(AA30,State!S$3:AZ$38,33,FALSE)</f>
        <v>Oregon</v>
      </c>
      <c r="Z30" s="28"/>
      <c r="AA30" s="28">
        <f>LARGE(State!S$3:S$38,2)</f>
        <v>1.1325674331560254E-2</v>
      </c>
      <c r="AC30" s="28"/>
      <c r="AD30" s="28"/>
    </row>
    <row r="31" spans="1:36" x14ac:dyDescent="0.2">
      <c r="A31" t="str">
        <f>VLOOKUP(C31,State!I$3:AZ$38,43,FALSE)</f>
        <v>New York</v>
      </c>
      <c r="B31" s="28"/>
      <c r="C31" s="28">
        <f>LARGE(State!I$3:I$38,3)</f>
        <v>0.59552030419641189</v>
      </c>
      <c r="D31" s="17"/>
      <c r="E31" t="str">
        <f>VLOOKUP(G31,State!K$3:AZ$38,41,FALSE)</f>
        <v>Arkansas</v>
      </c>
      <c r="F31" s="28"/>
      <c r="G31" s="28">
        <f>LARGE(State!K$3:K$38,3)</f>
        <v>0.65328112223208068</v>
      </c>
      <c r="H31" s="11"/>
      <c r="I31" t="str">
        <f>VLOOKUP(K31,State!M$3:AZ$38,39,FALSE)</f>
        <v>Rhode Island</v>
      </c>
      <c r="J31" s="28"/>
      <c r="K31" s="28">
        <f>LARGE(State!M$3:M$38,3)</f>
        <v>4.3921243567365653E-2</v>
      </c>
      <c r="L31" s="12"/>
      <c r="M31" t="str">
        <f>VLOOKUP(O31,State!O$3:AZ$38,37,FALSE)</f>
        <v>Colorado</v>
      </c>
      <c r="N31" s="28"/>
      <c r="O31" s="28">
        <f>LARGE(State!O$3:O$38,3)</f>
        <v>2.753160120424766E-2</v>
      </c>
      <c r="P31" s="28"/>
      <c r="Q31" t="str">
        <f>VLOOKUP(S31,State!Q$3:AZ$38,35,FALSE)</f>
        <v>New York</v>
      </c>
      <c r="R31" s="28"/>
      <c r="S31" s="28">
        <f>LARGE(State!Q$3:Q$38,3)</f>
        <v>1.7027830557802087E-2</v>
      </c>
      <c r="T31" s="17"/>
      <c r="U31" t="str">
        <f>VLOOKUP(W31,State!U$3:AZ$38,31,FALSE)</f>
        <v>Alabama</v>
      </c>
      <c r="V31" s="28"/>
      <c r="W31" s="28">
        <f>LARGE(State!U$3:U$38,3)</f>
        <v>0</v>
      </c>
      <c r="Y31" t="str">
        <f>VLOOKUP(AA31,State!S$3:AZ$38,33,FALSE)</f>
        <v>Idaho</v>
      </c>
      <c r="Z31" s="28"/>
      <c r="AA31" s="28">
        <f>LARGE(State!S$3:S$38,3)</f>
        <v>9.5632185427618147E-3</v>
      </c>
      <c r="AC31" s="28"/>
      <c r="AD31" s="28"/>
    </row>
    <row r="32" spans="1:36" x14ac:dyDescent="0.2">
      <c r="A32" t="str">
        <f>VLOOKUP(C32,State!I$3:AZ$38,43,FALSE)</f>
        <v>Pennsylvania</v>
      </c>
      <c r="B32" s="28"/>
      <c r="C32" s="28">
        <f>LARGE(State!I$3:I$38,4)</f>
        <v>0.57767984590692767</v>
      </c>
      <c r="D32" s="17"/>
      <c r="E32" t="str">
        <f>VLOOKUP(G32,State!K$3:AZ$38,41,FALSE)</f>
        <v>Idaho</v>
      </c>
      <c r="F32" s="28"/>
      <c r="G32" s="28">
        <f>LARGE(State!K$3:K$38,4)</f>
        <v>0.59765736675199255</v>
      </c>
      <c r="H32" s="11"/>
      <c r="I32" t="str">
        <f>VLOOKUP(K32,State!M$3:AZ$38,39,FALSE)</f>
        <v>Connecticut</v>
      </c>
      <c r="J32" s="28"/>
      <c r="K32" s="28">
        <f>LARGE(State!M$3:M$38,4)</f>
        <v>3.8911631550401872E-2</v>
      </c>
      <c r="L32" s="12"/>
      <c r="M32" t="str">
        <f>VLOOKUP(O32,State!O$3:AZ$38,37,FALSE)</f>
        <v>Illinois</v>
      </c>
      <c r="N32" s="28"/>
      <c r="O32" s="28">
        <f>LARGE(State!O$3:O$38,4)</f>
        <v>2.4019407123007184E-2</v>
      </c>
      <c r="P32" s="28"/>
      <c r="Q32" t="str">
        <f>VLOOKUP(S32,State!Q$3:AZ$38,35,FALSE)</f>
        <v>Ohio</v>
      </c>
      <c r="R32" s="28"/>
      <c r="S32" s="28">
        <f>LARGE(State!Q$3:Q$38,4)</f>
        <v>1.1167270087604998E-2</v>
      </c>
      <c r="T32" s="17"/>
      <c r="U32" t="str">
        <f>VLOOKUP(W32,State!U$3:AZ$38,31,FALSE)</f>
        <v>Alabama</v>
      </c>
      <c r="V32" s="28"/>
      <c r="W32" s="28">
        <f>LARGE(State!U$3:U$38,4)</f>
        <v>0</v>
      </c>
      <c r="Y32" t="str">
        <f>VLOOKUP(AA32,State!S$3:AZ$38,33,FALSE)</f>
        <v>Michigan</v>
      </c>
      <c r="Z32" s="28"/>
      <c r="AA32" s="28">
        <f>LARGE(State!S$3:S$38,4)</f>
        <v>6.8741126221449518E-3</v>
      </c>
      <c r="AC32" s="28"/>
      <c r="AD32" s="28"/>
    </row>
    <row r="33" spans="1:31" x14ac:dyDescent="0.2">
      <c r="A33" t="str">
        <f>VLOOKUP(C33,State!I$3:AZ$38,43,FALSE)</f>
        <v>New Mexico</v>
      </c>
      <c r="B33" s="28"/>
      <c r="C33" s="28">
        <f>LARGE(State!I$3:I$38,5)</f>
        <v>0.57199059815437803</v>
      </c>
      <c r="D33" s="17"/>
      <c r="E33" t="str">
        <f>VLOOKUP(G33,State!K$3:AZ$38,41,FALSE)</f>
        <v>Tennessee</v>
      </c>
      <c r="F33" s="28"/>
      <c r="G33" s="28">
        <f>LARGE(State!K$3:K$38,5)</f>
        <v>0.5956000417243571</v>
      </c>
      <c r="H33" s="11"/>
      <c r="I33" t="str">
        <f>VLOOKUP(K33,State!M$3:AZ$38,39,FALSE)</f>
        <v>Oregon</v>
      </c>
      <c r="J33" s="28"/>
      <c r="K33" s="28">
        <f>LARGE(State!M$3:M$38,5)</f>
        <v>2.859779635425231E-2</v>
      </c>
      <c r="L33" s="12"/>
      <c r="M33" t="str">
        <f>VLOOKUP(O33,State!O$3:AZ$38,37,FALSE)</f>
        <v>Alaska</v>
      </c>
      <c r="N33" s="28"/>
      <c r="O33" s="28">
        <f>LARGE(State!O$3:O$38,5)</f>
        <v>1.9079305205309146E-2</v>
      </c>
      <c r="P33" s="28"/>
      <c r="Q33" t="str">
        <f>VLOOKUP(S33,State!Q$3:AZ$38,35,FALSE)</f>
        <v>Michigan</v>
      </c>
      <c r="R33" s="28"/>
      <c r="S33" s="28">
        <f>LARGE(State!Q$3:Q$38,5)</f>
        <v>6.77530269362923E-3</v>
      </c>
      <c r="T33" s="17"/>
      <c r="U33" t="str">
        <f>VLOOKUP(W33,State!U$3:AZ$38,31,FALSE)</f>
        <v>Alabama</v>
      </c>
      <c r="V33" s="28"/>
      <c r="W33" s="28">
        <f>LARGE(State!U$3:U$38,5)</f>
        <v>0</v>
      </c>
      <c r="Y33" t="str">
        <f>VLOOKUP(AA33,State!S$3:AZ$38,33,FALSE)</f>
        <v>Alabama</v>
      </c>
      <c r="Z33" s="28"/>
      <c r="AA33" s="28">
        <f>LARGE(State!S$3:S$38,5)</f>
        <v>0</v>
      </c>
      <c r="AC33" s="28"/>
      <c r="AD33" s="28"/>
    </row>
    <row r="34" spans="1:31" x14ac:dyDescent="0.2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 x14ac:dyDescent="0.2">
      <c r="A35" s="92" t="s">
        <v>2570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3" customHeight="1" x14ac:dyDescent="0.2">
      <c r="A36" t="str">
        <f>VLOOKUP(C36,State!I$3:AZ$38,43,FALSE)</f>
        <v>Wyoming</v>
      </c>
      <c r="B36" s="28"/>
      <c r="C36" s="28">
        <f>MIN(State!I3:I38)</f>
        <v>0.27536681132465385</v>
      </c>
      <c r="D36" s="17"/>
      <c r="E36" t="str">
        <f>VLOOKUP(G36,State!K$3:AZ$38,41,FALSE)</f>
        <v>Hawaii</v>
      </c>
      <c r="F36" s="28"/>
      <c r="G36" s="28">
        <f>MIN(State!K3:K38)</f>
        <v>0.33701256003049818</v>
      </c>
      <c r="H36" s="11"/>
      <c r="I36" t="str">
        <f>VLOOKUP(K36,State!M$3:AZ$38,39,FALSE)</f>
        <v>Alabama</v>
      </c>
      <c r="J36" s="28"/>
      <c r="K36" s="28">
        <f>MIN(State!M3:M38)</f>
        <v>0</v>
      </c>
      <c r="L36" s="12"/>
      <c r="M36" t="str">
        <f>VLOOKUP(O36,State!O$3:AZ$38,37,FALSE)</f>
        <v>Alabama</v>
      </c>
      <c r="N36" s="28"/>
      <c r="O36" s="28">
        <f>MIN(State!O3:O38)</f>
        <v>0</v>
      </c>
      <c r="P36" s="28"/>
      <c r="Q36" t="str">
        <f>VLOOKUP(S36,State!Q$3:AZ$38,35,FALSE)</f>
        <v>Alabama</v>
      </c>
      <c r="R36" s="28"/>
      <c r="S36" s="28">
        <f>MIN(State!Q3:Q38)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 x14ac:dyDescent="0.2">
      <c r="A37" t="str">
        <f>VLOOKUP(C37,State!I$3:AZ$38,43,FALSE)</f>
        <v>Arkansas</v>
      </c>
      <c r="B37" s="28"/>
      <c r="C37" s="28">
        <f>SMALL(State!I$3:I$38,2)</f>
        <v>0.31768383717943399</v>
      </c>
      <c r="D37" s="17"/>
      <c r="E37" t="str">
        <f>VLOOKUP(G37,State!K$3:AZ$38,41,FALSE)</f>
        <v>New York</v>
      </c>
      <c r="F37" s="28"/>
      <c r="G37" s="28">
        <f>SMALL(State!K$3:K$38,2)</f>
        <v>0.36163654969950743</v>
      </c>
      <c r="H37" s="11"/>
      <c r="I37" t="str">
        <f>VLOOKUP(K37,State!M$3:AZ$38,39,FALSE)</f>
        <v>Alabama</v>
      </c>
      <c r="J37" s="28"/>
      <c r="K37" s="28">
        <f>SMALL(State!M$3:M$38,2)</f>
        <v>0</v>
      </c>
      <c r="L37" s="12"/>
      <c r="M37" t="str">
        <f>VLOOKUP(O37,State!O$3:AZ$38,37,FALSE)</f>
        <v>Alabama</v>
      </c>
      <c r="N37" s="28"/>
      <c r="O37" s="28">
        <f>SMALL(State!O$3:O$38,2)</f>
        <v>0</v>
      </c>
      <c r="P37" s="28"/>
      <c r="Q37" t="str">
        <f>VLOOKUP(S37,State!Q$3:AZ$38,35,FALSE)</f>
        <v>Alabama</v>
      </c>
      <c r="R37" s="28"/>
      <c r="S37" s="28">
        <f>SMALL(State!Q$3:Q$38,2)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 x14ac:dyDescent="0.2">
      <c r="A38" t="str">
        <f>VLOOKUP(C38,State!I$3:AZ$38,43,FALSE)</f>
        <v>Massachusetts</v>
      </c>
      <c r="B38" s="28"/>
      <c r="C38" s="28">
        <f>SMALL(State!I$3:I$38,3)</f>
        <v>0.33117663663742258</v>
      </c>
      <c r="D38" s="17"/>
      <c r="E38" t="str">
        <f>VLOOKUP(G38,State!K$3:AZ$38,41,FALSE)</f>
        <v>Rhode Island</v>
      </c>
      <c r="F38" s="28"/>
      <c r="G38" s="28">
        <f>SMALL(State!K$3:K$38,3)</f>
        <v>0.37176309308423727</v>
      </c>
      <c r="H38" s="11"/>
      <c r="I38" t="str">
        <f>VLOOKUP(K38,State!M$3:AZ$38,39,FALSE)</f>
        <v>Alabama</v>
      </c>
      <c r="J38" s="28"/>
      <c r="K38" s="28">
        <f>SMALL(State!M$3:M$38,3)</f>
        <v>0</v>
      </c>
      <c r="L38" s="12"/>
      <c r="M38" t="str">
        <f>VLOOKUP(O38,State!O$3:AZ$38,37,FALSE)</f>
        <v>Alabama</v>
      </c>
      <c r="N38" s="28"/>
      <c r="O38" s="28">
        <f>SMALL(State!O$3:O$38,3)</f>
        <v>0</v>
      </c>
      <c r="P38" s="28"/>
      <c r="Q38" t="str">
        <f>VLOOKUP(S38,State!Q$3:AZ$38,35,FALSE)</f>
        <v>Alabama</v>
      </c>
      <c r="R38" s="28"/>
      <c r="S38" s="28">
        <f>SMALL(State!Q$3:Q$38,3)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 x14ac:dyDescent="0.2">
      <c r="A39" t="str">
        <f>VLOOKUP(C39,State!I$3:AZ$38,43,FALSE)</f>
        <v>Idaho</v>
      </c>
      <c r="B39" s="28"/>
      <c r="C39" s="28">
        <f>SMALL(State!I$3:I$38,4)</f>
        <v>0.38186938034904838</v>
      </c>
      <c r="D39" s="17"/>
      <c r="E39" t="str">
        <f>VLOOKUP(G39,State!K$3:AZ$38,41,FALSE)</f>
        <v>California</v>
      </c>
      <c r="F39" s="28"/>
      <c r="G39" s="28">
        <f>SMALL(State!K$3:K$38,4)</f>
        <v>0.38051472874187625</v>
      </c>
      <c r="H39" s="11"/>
      <c r="I39" t="str">
        <f>VLOOKUP(K39,State!M$3:AZ$38,39,FALSE)</f>
        <v>Alabama</v>
      </c>
      <c r="J39" s="28"/>
      <c r="K39" s="28">
        <f>SMALL(State!M$3:M$38,4)</f>
        <v>0</v>
      </c>
      <c r="L39" s="12"/>
      <c r="M39" t="str">
        <f>VLOOKUP(O39,State!O$3:AZ$38,37,FALSE)</f>
        <v>Alabama</v>
      </c>
      <c r="N39" s="28"/>
      <c r="O39" s="28">
        <f>SMALL(State!O$3:O$38,4)</f>
        <v>0</v>
      </c>
      <c r="P39" s="28"/>
      <c r="Q39" t="str">
        <f>VLOOKUP(S39,State!Q$3:AZ$38,35,FALSE)</f>
        <v>Alabama</v>
      </c>
      <c r="R39" s="28"/>
      <c r="S39" s="28">
        <f>SMALL(State!Q$3:Q$38,4)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 x14ac:dyDescent="0.2">
      <c r="A40" t="str">
        <f>VLOOKUP(C40,State!I$3:AZ$38,43,FALSE)</f>
        <v>Tennessee</v>
      </c>
      <c r="B40" s="28"/>
      <c r="C40" s="28">
        <f>SMALL(State!I$3:I$38,5)</f>
        <v>0.3855326140933823</v>
      </c>
      <c r="D40" s="17"/>
      <c r="E40" t="str">
        <f>VLOOKUP(G40,State!K$3:AZ$38,41,FALSE)</f>
        <v>Illinois</v>
      </c>
      <c r="F40" s="28"/>
      <c r="G40" s="28">
        <f>SMALL(State!K$3:K$38,5)</f>
        <v>0.38726320921544455</v>
      </c>
      <c r="H40" s="11"/>
      <c r="I40" t="str">
        <f>VLOOKUP(K40,State!M$3:AZ$38,39,FALSE)</f>
        <v>Alabama</v>
      </c>
      <c r="J40" s="28"/>
      <c r="K40" s="28">
        <f>SMALL(State!M$3:M$38,5)</f>
        <v>0</v>
      </c>
      <c r="L40" s="12"/>
      <c r="M40" t="str">
        <f>VLOOKUP(O40,State!O$3:AZ$38,37,FALSE)</f>
        <v>Alabama</v>
      </c>
      <c r="N40" s="28"/>
      <c r="O40" s="28">
        <f>SMALL(State!O$3:O$38,5)</f>
        <v>0</v>
      </c>
      <c r="P40" s="28"/>
      <c r="Q40" t="str">
        <f>VLOOKUP(S40,State!Q$3:AZ$38,35,FALSE)</f>
        <v>Alabama</v>
      </c>
      <c r="R40" s="28"/>
      <c r="S40" s="28">
        <f>SMALL(State!Q$3:Q$38,5)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 x14ac:dyDescent="0.2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 x14ac:dyDescent="0.2">
      <c r="A42" s="92" t="s">
        <v>2429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3" customHeight="1" x14ac:dyDescent="0.2">
      <c r="A43" t="str">
        <f>VLOOKUP(C43,County!$J$3:$BK$2263,54,FALSE)</f>
        <v>Oglala Lakota</v>
      </c>
      <c r="B43" t="str">
        <f>VLOOKUP(C43,County!$J$3:$BL$2263,55,FALSE)</f>
        <v>SD</v>
      </c>
      <c r="C43" s="2">
        <f>MAX(County!J1:J2263)</f>
        <v>0.91501976284584985</v>
      </c>
      <c r="E43" t="str">
        <f>VLOOKUP(G43,County!$K$3:$BK$2263,53,FALSE)</f>
        <v>Roberts</v>
      </c>
      <c r="F43" t="str">
        <f>VLOOKUP(G43,County!$K$3:$BL$2263,54,FALSE)</f>
        <v>TX</v>
      </c>
      <c r="G43" s="2">
        <f>MAX(County!K1:K2263)</f>
        <v>0.95522388059701491</v>
      </c>
      <c r="H43" s="2"/>
      <c r="I43" t="str">
        <f>VLOOKUP(K43,County!$L$3:$BK$2263,52,FALSE)</f>
        <v>Finney</v>
      </c>
      <c r="J43" t="str">
        <f>VLOOKUP(K43,County!$L$3:$BL$2263,53,FALSE)</f>
        <v>KS</v>
      </c>
      <c r="K43" s="2">
        <f>MAX(County!L1:L2263)</f>
        <v>0.16716589861751152</v>
      </c>
      <c r="L43" s="2"/>
      <c r="M43" t="str">
        <f>VLOOKUP(O43,County!$BF$3:$BK$2263,6,FALSE)</f>
        <v>Schuyler</v>
      </c>
      <c r="N43" t="str">
        <f>VLOOKUP(O43,County!$BF$3:$BL$2263,7,FALSE)</f>
        <v>NY</v>
      </c>
      <c r="O43" s="2">
        <f>MAX(County!BF1:BF2263)</f>
        <v>9.6734859775098228E-2</v>
      </c>
      <c r="P43" s="2"/>
      <c r="Q43" t="str">
        <f>VLOOKUP(S43,County!$BG$3:$BK$2263,5,FALSE)</f>
        <v>Tompkins</v>
      </c>
      <c r="R43" t="str">
        <f>VLOOKUP(S43,County!$BG$3:$BL$2263,6,FALSE)</f>
        <v>NY</v>
      </c>
      <c r="S43" s="2">
        <f>MAX(County!BG1:BG2263)</f>
        <v>4.3783638320775024E-2</v>
      </c>
      <c r="T43" s="2"/>
      <c r="U43" t="str">
        <f>VLOOKUP(W43,County!$BH$3:$BK$2263,4,FALSE)</f>
        <v>Eureka</v>
      </c>
      <c r="V43" t="str">
        <f>VLOOKUP(W43,County!$BH$3:$BL$2263,5,FALSE)</f>
        <v>NV</v>
      </c>
      <c r="W43" s="2">
        <f>MAX(County!BH1:BH2263)</f>
        <v>2.1136063408190225E-2</v>
      </c>
      <c r="X43" s="2"/>
      <c r="Y43" t="str">
        <f>VLOOKUP(AA43,County!$BI$3:$BL$2263,3,FALSE)</f>
        <v>Muskegon</v>
      </c>
      <c r="Z43" t="str">
        <f>VLOOKUP(AA43,County!$BI$3:$BL$2263,4,FALSE)</f>
        <v>MI</v>
      </c>
      <c r="AA43" s="2">
        <f>MAX(County!BI1:BI2263)</f>
        <v>6.9780070594623947E-2</v>
      </c>
      <c r="AB43" s="2"/>
    </row>
    <row r="44" spans="1:31" x14ac:dyDescent="0.2">
      <c r="A44" t="str">
        <f>VLOOKUP(C44,County!$J$3:$BK$2263,54,FALSE)</f>
        <v>Bronx</v>
      </c>
      <c r="B44" t="str">
        <f>VLOOKUP(C44,County!$J$3:$BL$2263,55,FALSE)</f>
        <v>NY</v>
      </c>
      <c r="C44" s="2">
        <f>LARGE(County!J1:J2263,2)</f>
        <v>0.90359139397134103</v>
      </c>
      <c r="E44" t="str">
        <f>VLOOKUP(G44,County!$K$3:$BK$2263,53,FALSE)</f>
        <v>Borden</v>
      </c>
      <c r="F44" t="str">
        <f>VLOOKUP(G44,County!$K$3:$BL$2263,54,FALSE)</f>
        <v>TX</v>
      </c>
      <c r="G44" s="2">
        <f>LARGE(County!K1:K2263,2)</f>
        <v>0.94690265486725667</v>
      </c>
      <c r="I44" t="str">
        <f>VLOOKUP(K44,County!$L$3:$BK$2263,52,FALSE)</f>
        <v>Gray</v>
      </c>
      <c r="J44" t="str">
        <f>VLOOKUP(K44,County!$L$3:$BL$2263,53,FALSE)</f>
        <v>KS</v>
      </c>
      <c r="K44" s="2">
        <f>LARGE(County!L1:L2263,2)</f>
        <v>0.15242881072026801</v>
      </c>
      <c r="M44" t="str">
        <f>VLOOKUP(O44,County!$BF$3:$BK$2263,6,FALSE)</f>
        <v>Steuben</v>
      </c>
      <c r="N44" t="str">
        <f>VLOOKUP(O44,County!$BF$3:$BL$2263,7,FALSE)</f>
        <v>NY</v>
      </c>
      <c r="O44" s="2">
        <f>LARGE(County!BF1:BF2263,2)</f>
        <v>8.213073631400325E-2</v>
      </c>
      <c r="P44" s="2"/>
      <c r="Q44" t="str">
        <f>VLOOKUP(S44,County!$BG$3:$BK$2263,5,FALSE)</f>
        <v>Maui</v>
      </c>
      <c r="R44" t="str">
        <f>VLOOKUP(S44,County!$BG$3:$BL$2263,6,FALSE)</f>
        <v>HI</v>
      </c>
      <c r="S44" s="2">
        <f>LARGE(County!BG1:BG2263,2)</f>
        <v>3.7657412852594649E-2</v>
      </c>
      <c r="U44" t="str">
        <f>VLOOKUP(W44,County!$BH$3:$BK$2263,4,FALSE)</f>
        <v>Esmeralda</v>
      </c>
      <c r="V44" t="str">
        <f>VLOOKUP(W44,County!$BH$3:$BL$2263,5,FALSE)</f>
        <v>NV</v>
      </c>
      <c r="W44" s="2">
        <f>LARGE(County!BH1:BH2263,2)</f>
        <v>1.8867924528301886E-2</v>
      </c>
      <c r="Y44" t="str">
        <f>VLOOKUP(AA44,County!$BI$3:$BL$2263,3,FALSE)</f>
        <v>Weston</v>
      </c>
      <c r="Z44" t="str">
        <f>VLOOKUP(AA44,County!$BI$3:$BL$2263,4,FALSE)</f>
        <v>WY</v>
      </c>
      <c r="AA44" s="2">
        <f>LARGE(County!BI1:BI2263,2)</f>
        <v>6.8786982248520714E-2</v>
      </c>
    </row>
    <row r="45" spans="1:31" x14ac:dyDescent="0.2">
      <c r="A45" t="str">
        <f>VLOOKUP(C45,County!$J$3:$BK$2263,54,FALSE)</f>
        <v>Clayton</v>
      </c>
      <c r="B45" t="str">
        <f>VLOOKUP(C45,County!$J$3:$BL$2263,55,FALSE)</f>
        <v>GA</v>
      </c>
      <c r="C45" s="2">
        <f>LARGE(County!J3:J2264,3)</f>
        <v>0.87807708157112807</v>
      </c>
      <c r="D45"/>
      <c r="E45" t="str">
        <f>VLOOKUP(G45,County!$K$3:$BK$2263,53,FALSE)</f>
        <v>King</v>
      </c>
      <c r="F45" t="str">
        <f>VLOOKUP(G45,County!$K$3:$BL$2263,54,FALSE)</f>
        <v>TX</v>
      </c>
      <c r="G45" s="2">
        <f>LARGE(County!K3:K2264,3)</f>
        <v>0.94488188976377951</v>
      </c>
      <c r="I45" t="str">
        <f>VLOOKUP(K45,County!$L$3:$BK$2263,52,FALSE)</f>
        <v>Scott</v>
      </c>
      <c r="J45" t="str">
        <f>VLOOKUP(K45,County!$L$3:$BL$2263,53,FALSE)</f>
        <v>KS</v>
      </c>
      <c r="K45" s="2">
        <f>LARGE(County!L3:L2264,3)</f>
        <v>0.1427038626609442</v>
      </c>
      <c r="M45" t="str">
        <f>VLOOKUP(O45,County!$BF$3:$BK$2263,6,FALSE)</f>
        <v>Hamilton</v>
      </c>
      <c r="N45" t="str">
        <f>VLOOKUP(O45,County!$BF$3:$BL$2263,7,FALSE)</f>
        <v>NY</v>
      </c>
      <c r="O45" s="2">
        <f>LARGE(County!BF3:BF2264,3)</f>
        <v>7.5593952483801297E-2</v>
      </c>
      <c r="P45" s="2"/>
      <c r="Q45" t="str">
        <f>VLOOKUP(S45,County!$BG$3:$BK$2263,5,FALSE)</f>
        <v>Apache</v>
      </c>
      <c r="R45" t="str">
        <f>VLOOKUP(S45,County!$BG$3:$BL$2263,6,FALSE)</f>
        <v>AZ</v>
      </c>
      <c r="S45" s="2">
        <f>LARGE(County!BG3:BG2264,3)</f>
        <v>3.6408639067427841E-2</v>
      </c>
      <c r="U45" t="str">
        <f>VLOOKUP(W45,County!$BH$3:$BK$2263,4,FALSE)</f>
        <v>Mineral</v>
      </c>
      <c r="V45" t="str">
        <f>VLOOKUP(W45,County!$BH$3:$BL$2263,5,FALSE)</f>
        <v>NV</v>
      </c>
      <c r="W45" s="2">
        <f>LARGE(County!BH3:BH2264,3)</f>
        <v>1.8794914317302378E-2</v>
      </c>
      <c r="Y45" t="str">
        <f>VLOOKUP(AA45,County!$BI$3:$BL$2263,3,FALSE)</f>
        <v>Platte</v>
      </c>
      <c r="Z45" t="str">
        <f>VLOOKUP(AA45,County!$BI$3:$BL$2263,4,FALSE)</f>
        <v>WY</v>
      </c>
      <c r="AA45" s="2">
        <f>LARGE(County!BI3:BI2264,3)</f>
        <v>5.4555084745762712E-2</v>
      </c>
    </row>
    <row r="46" spans="1:31" x14ac:dyDescent="0.2">
      <c r="A46" t="str">
        <f>VLOOKUP(C46,County!$J$3:$BK$2263,54,FALSE)</f>
        <v>Philadelphia</v>
      </c>
      <c r="B46" t="str">
        <f>VLOOKUP(C46,County!$J$3:$BL$2263,55,FALSE)</f>
        <v>PA</v>
      </c>
      <c r="C46" s="2">
        <f>LARGE(County!J4:J2264,4)</f>
        <v>0.87359408129201066</v>
      </c>
      <c r="D46"/>
      <c r="E46" t="str">
        <f>VLOOKUP(G46,County!$K$3:$BK$2263,53,FALSE)</f>
        <v>Glasscock</v>
      </c>
      <c r="F46" t="str">
        <f>VLOOKUP(G46,County!$K$3:$BL$2263,54,FALSE)</f>
        <v>TX</v>
      </c>
      <c r="G46" s="2">
        <f>LARGE(County!K4:K2264,4)</f>
        <v>0.93128390596745025</v>
      </c>
      <c r="I46" t="str">
        <f>VLOOKUP(K46,County!$L$3:$BK$2263,52,FALSE)</f>
        <v>Clark</v>
      </c>
      <c r="J46" t="str">
        <f>VLOOKUP(K46,County!$L$3:$BL$2263,53,FALSE)</f>
        <v>KS</v>
      </c>
      <c r="K46" s="2">
        <f>LARGE(County!L4:L2264,4)</f>
        <v>0.14134275618374559</v>
      </c>
      <c r="M46" t="str">
        <f>VLOOKUP(O46,County!$BF$3:$BK$2263,6,FALSE)</f>
        <v>Franklin</v>
      </c>
      <c r="N46" t="str">
        <f>VLOOKUP(O46,County!$BF$3:$BL$2263,7,FALSE)</f>
        <v>NY</v>
      </c>
      <c r="O46" s="2">
        <f>LARGE(County!BF4:BF2264,4)</f>
        <v>7.5053456878118319E-2</v>
      </c>
      <c r="P46" s="2"/>
      <c r="Q46" t="str">
        <f>VLOOKUP(S46,County!$BG$3:$BK$2263,5,FALSE)</f>
        <v>Hawaii</v>
      </c>
      <c r="R46" t="str">
        <f>VLOOKUP(S46,County!$BG$3:$BL$2263,6,FALSE)</f>
        <v>HI</v>
      </c>
      <c r="S46" s="2">
        <f>LARGE(County!BG4:BG2264,4)</f>
        <v>3.150963031202552E-2</v>
      </c>
      <c r="U46" t="str">
        <f>VLOOKUP(W46,County!$BH$3:$BK$2263,4,FALSE)</f>
        <v>Nye</v>
      </c>
      <c r="V46" t="str">
        <f>VLOOKUP(W46,County!$BH$3:$BL$2263,5,FALSE)</f>
        <v>NV</v>
      </c>
      <c r="W46" s="2">
        <f>LARGE(County!BH4:BH2264,4)</f>
        <v>1.7091574254029952E-2</v>
      </c>
      <c r="Y46" t="str">
        <f>VLOOKUP(AA46,County!$BI$3:$BL$2263,3,FALSE)</f>
        <v>Big Horn</v>
      </c>
      <c r="Z46" t="str">
        <f>VLOOKUP(AA46,County!$BI$3:$BL$2263,4,FALSE)</f>
        <v>WY</v>
      </c>
      <c r="AA46" s="2">
        <f>LARGE(County!BI4:BI2264,4)</f>
        <v>5.4010199350950396E-2</v>
      </c>
    </row>
    <row r="47" spans="1:31" x14ac:dyDescent="0.2">
      <c r="A47" t="str">
        <f>VLOOKUP(C47,County!$J$3:$BK$2263,54,FALSE)</f>
        <v>San Francisco</v>
      </c>
      <c r="B47" t="str">
        <f>VLOOKUP(C47,County!$J$3:$BL$2263,55,FALSE)</f>
        <v>CA</v>
      </c>
      <c r="C47" s="2">
        <f>LARGE(County!J5:J2264,5)</f>
        <v>0.86390101892285298</v>
      </c>
      <c r="D47"/>
      <c r="E47" t="str">
        <f>VLOOKUP(G47,County!$K$3:$BK$2263,53,FALSE)</f>
        <v>Shackelford</v>
      </c>
      <c r="F47" t="str">
        <f>VLOOKUP(G47,County!$K$3:$BL$2263,54,FALSE)</f>
        <v>TX</v>
      </c>
      <c r="G47" s="2">
        <f>LARGE(County!K5:K2264,5)</f>
        <v>0.92607003891050588</v>
      </c>
      <c r="I47" t="str">
        <f>VLOOKUP(K47,County!$L$3:$BK$2263,52,FALSE)</f>
        <v>Lane</v>
      </c>
      <c r="J47" t="str">
        <f>VLOOKUP(K47,County!$L$3:$BL$2263,53,FALSE)</f>
        <v>KS</v>
      </c>
      <c r="K47" s="2">
        <f>LARGE(County!L5:L2264,5)</f>
        <v>0.14047287899860919</v>
      </c>
      <c r="M47" t="str">
        <f>VLOOKUP(O47,County!$BF$3:$BK$2263,6,FALSE)</f>
        <v>Allegany</v>
      </c>
      <c r="N47" t="str">
        <f>VLOOKUP(O47,County!$BF$3:$BL$2263,7,FALSE)</f>
        <v>NY</v>
      </c>
      <c r="O47" s="2">
        <f>LARGE(County!BF5:BF2264,5)</f>
        <v>6.4682966147232665E-2</v>
      </c>
      <c r="P47" s="2"/>
      <c r="Q47" t="str">
        <f>VLOOKUP(S47,County!$BG$3:$BK$2263,5,FALSE)</f>
        <v>Greenlee</v>
      </c>
      <c r="R47" t="str">
        <f>VLOOKUP(S47,County!$BG$3:$BL$2263,6,FALSE)</f>
        <v>AZ</v>
      </c>
      <c r="S47" s="2">
        <f>LARGE(County!BG5:BG2264,5)</f>
        <v>3.1384856806590818E-2</v>
      </c>
      <c r="U47" t="str">
        <f>VLOOKUP(W47,County!$BH$3:$BK$2263,4,FALSE)</f>
        <v>White Pine</v>
      </c>
      <c r="V47" t="str">
        <f>VLOOKUP(W47,County!$BH$3:$BL$2263,5,FALSE)</f>
        <v>NV</v>
      </c>
      <c r="W47" s="2">
        <f>LARGE(County!BH5:BH2264,5)</f>
        <v>1.4796547472256474E-2</v>
      </c>
      <c r="Y47" t="str">
        <f>VLOOKUP(AA47,County!$BI$3:$BL$2263,3,FALSE)</f>
        <v>Niobrara</v>
      </c>
      <c r="Z47" t="str">
        <f>VLOOKUP(AA47,County!$BI$3:$BL$2263,4,FALSE)</f>
        <v>WY</v>
      </c>
      <c r="AA47" s="2">
        <f>LARGE(County!BI5:BI2264,5)</f>
        <v>5.2586206896551725E-2</v>
      </c>
    </row>
    <row r="48" spans="1:31" x14ac:dyDescent="0.2">
      <c r="C48" s="2"/>
      <c r="D48"/>
      <c r="G48" s="2"/>
      <c r="K48" s="2"/>
      <c r="O48" s="2"/>
      <c r="P48" s="2"/>
      <c r="S48" s="2"/>
      <c r="W48" s="2"/>
      <c r="AA48" s="2"/>
    </row>
    <row r="49" spans="1:31" x14ac:dyDescent="0.2">
      <c r="A49" s="92" t="s">
        <v>867</v>
      </c>
    </row>
    <row r="50" spans="1:31" ht="13" customHeight="1" x14ac:dyDescent="0.2">
      <c r="A50" t="str">
        <f>VLOOKUP(C50,County!$J$3:$BK$2263,54,FALSE)</f>
        <v>Roberts</v>
      </c>
      <c r="B50" t="str">
        <f>VLOOKUP(C50,County!$J$3:$BL$2263,55,FALSE)</f>
        <v>TX</v>
      </c>
      <c r="C50" s="2">
        <f>MIN(County!J1:J2263)</f>
        <v>3.4115138592750532E-2</v>
      </c>
      <c r="D50"/>
      <c r="E50" t="str">
        <f>VLOOKUP(G50,County!$K$3:$BK$2263,53,FALSE)</f>
        <v>Oglala Lakota</v>
      </c>
      <c r="F50" t="str">
        <f>VLOOKUP(G50,County!$K$3:$BL$2263,54,FALSE)</f>
        <v>SD</v>
      </c>
      <c r="G50" s="2">
        <f>MIN(County!K1:K2263)</f>
        <v>7.0487483530961792E-2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 x14ac:dyDescent="0.2">
      <c r="A51" t="str">
        <f>VLOOKUP(C51,County!$J$3:$BK$2263,54,FALSE)</f>
        <v>King</v>
      </c>
      <c r="B51" t="str">
        <f>VLOOKUP(C51,County!$J$3:$BL$2263,55,FALSE)</f>
        <v>TX</v>
      </c>
      <c r="C51" s="2">
        <f>SMALL(County!J1:J2263,2)</f>
        <v>4.7244094488188976E-2</v>
      </c>
      <c r="D51"/>
      <c r="E51" t="str">
        <f>VLOOKUP(G51,County!$K$3:$BK$2263,53,FALSE)</f>
        <v>Bronx</v>
      </c>
      <c r="F51" t="str">
        <f>VLOOKUP(G51,County!$K$3:$BL$2263,54,FALSE)</f>
        <v>NY</v>
      </c>
      <c r="G51" s="2">
        <f>SMALL(County!K1:K2263,2)</f>
        <v>8.0036482681130269E-2</v>
      </c>
      <c r="I51" s="89"/>
      <c r="K51" s="2"/>
    </row>
    <row r="52" spans="1:31" x14ac:dyDescent="0.2">
      <c r="A52" t="str">
        <f>VLOOKUP(C52,County!$J$3:$BK$2263,54,FALSE)</f>
        <v>Borden</v>
      </c>
      <c r="B52" t="str">
        <f>VLOOKUP(C52,County!$J$3:$BL$2263,55,FALSE)</f>
        <v>TX</v>
      </c>
      <c r="C52" s="2">
        <f>SMALL(County!J3:J2264,3)</f>
        <v>5.0147492625368731E-2</v>
      </c>
      <c r="D52"/>
      <c r="E52" t="str">
        <f>VLOOKUP(G52,County!$K$3:$BK$2263,53,FALSE)</f>
        <v>New York</v>
      </c>
      <c r="F52" t="str">
        <f>VLOOKUP(G52,County!$K$3:$BL$2263,54,FALSE)</f>
        <v>NY</v>
      </c>
      <c r="G52" s="2">
        <f>SMALL(County!K3:K2264,3)</f>
        <v>9.8646252146539604E-2</v>
      </c>
      <c r="I52" s="88"/>
      <c r="K52" s="2"/>
    </row>
    <row r="53" spans="1:31" x14ac:dyDescent="0.2">
      <c r="A53" t="str">
        <f>VLOOKUP(C53,County!$J$3:$BK$2263,54,FALSE)</f>
        <v>Glasscock</v>
      </c>
      <c r="B53" t="str">
        <f>VLOOKUP(C53,County!$J$3:$BL$2263,55,FALSE)</f>
        <v>TX</v>
      </c>
      <c r="C53" s="2">
        <f>SMALL(County!J4:J2264,4)</f>
        <v>6.50994575045208E-2</v>
      </c>
      <c r="D53"/>
      <c r="E53" t="str">
        <f>VLOOKUP(G53,County!$K$3:$BK$2263,53,FALSE)</f>
        <v>Philadelphia</v>
      </c>
      <c r="F53" t="str">
        <f>VLOOKUP(G53,County!$K$3:$BL$2263,54,FALSE)</f>
        <v>PA</v>
      </c>
      <c r="G53" s="2">
        <f>SMALL(County!K4:K2264,4)</f>
        <v>0.11641449000766906</v>
      </c>
      <c r="K53" s="2"/>
    </row>
    <row r="54" spans="1:31" x14ac:dyDescent="0.2">
      <c r="A54" t="str">
        <f>VLOOKUP(C54,County!$J$3:$BK$2263,54,FALSE)</f>
        <v>Armstrong</v>
      </c>
      <c r="B54" t="str">
        <f>VLOOKUP(C54,County!$J$3:$BL$2263,55,FALSE)</f>
        <v>TX</v>
      </c>
      <c r="C54" s="2">
        <f>SMALL(County!J5:J2264,5)</f>
        <v>6.5921787709497207E-2</v>
      </c>
      <c r="D54"/>
      <c r="E54" t="str">
        <f>VLOOKUP(G54,County!$K$3:$BK$2263,53,FALSE)</f>
        <v>Clayton</v>
      </c>
      <c r="F54" t="str">
        <f>VLOOKUP(G54,County!$K$3:$BL$2263,54,FALSE)</f>
        <v>GA</v>
      </c>
      <c r="G54" s="2">
        <f>SMALL(County!K5:K2264,5)</f>
        <v>0.11785629080183052</v>
      </c>
      <c r="K54" s="2"/>
    </row>
    <row r="55" spans="1:31" x14ac:dyDescent="0.2">
      <c r="C55" s="2"/>
      <c r="D55"/>
      <c r="G55" s="2"/>
      <c r="K55" s="2"/>
    </row>
    <row r="56" spans="1:31" x14ac:dyDescent="0.2">
      <c r="A56" s="58" t="s">
        <v>2443</v>
      </c>
      <c r="C56" s="2"/>
      <c r="D56" t="s">
        <v>853</v>
      </c>
      <c r="G56" s="2"/>
      <c r="H56" t="s">
        <v>854</v>
      </c>
      <c r="K56" s="2"/>
      <c r="L56" s="2"/>
    </row>
    <row r="57" spans="1:31" x14ac:dyDescent="0.2">
      <c r="A57" t="str">
        <f>VLOOKUP(C57,County!$J$3:$BK$2263,54,FALSE)</f>
        <v>Colfax</v>
      </c>
      <c r="B57" t="str">
        <f>VLOOKUP(C57,County!$J$3:$BL$2263,55,FALSE)</f>
        <v>NM</v>
      </c>
      <c r="C57" s="2">
        <f>DMAX(County!D1:J2263,"Democratic",D56:D57)</f>
        <v>0.49914199914199914</v>
      </c>
      <c r="D57">
        <v>2</v>
      </c>
      <c r="E57" t="str">
        <f>VLOOKUP(G57,County!$K$3:$BK$2263,53,FALSE)</f>
        <v>Tuscaloosa</v>
      </c>
      <c r="F57" t="str">
        <f>VLOOKUP(G57,County!$K$3:$BL$2263,54,FALSE)</f>
        <v>AL</v>
      </c>
      <c r="G57" s="2">
        <f>DMAX(County!E1:K2263,"Republican",H56:H57)</f>
        <v>0.49910601369325369</v>
      </c>
      <c r="H57">
        <v>2</v>
      </c>
      <c r="K57" s="2"/>
      <c r="L57" s="7"/>
    </row>
    <row r="58" spans="1:31" x14ac:dyDescent="0.2">
      <c r="H58" s="2"/>
      <c r="L58" s="2"/>
      <c r="M58" s="7"/>
    </row>
    <row r="59" spans="1:31" x14ac:dyDescent="0.2">
      <c r="A59" s="58" t="s">
        <v>1690</v>
      </c>
      <c r="D59" t="s">
        <v>853</v>
      </c>
      <c r="G59" s="2"/>
      <c r="H59" t="s">
        <v>854</v>
      </c>
      <c r="I59" s="9"/>
      <c r="J59" s="9"/>
      <c r="K59" s="66"/>
      <c r="L59" s="67"/>
    </row>
    <row r="60" spans="1:31" x14ac:dyDescent="0.2">
      <c r="A60" t="str">
        <f>VLOOKUP(C60,County!$J$3:$BK$2263,54,FALSE)</f>
        <v>Fulton</v>
      </c>
      <c r="B60" t="str">
        <f>VLOOKUP(C60,County!$J$3:$BL$2263,55,FALSE)</f>
        <v>IL</v>
      </c>
      <c r="C60" s="2">
        <f>DMIN(County!D1:J2263,"Democratic",D59:D60)</f>
        <v>0.44930417495029823</v>
      </c>
      <c r="D60">
        <v>1</v>
      </c>
      <c r="E60" t="str">
        <f>VLOOKUP(G60,County!$K$3:$BK$2263,53,FALSE)</f>
        <v>Calhoun</v>
      </c>
      <c r="F60" t="str">
        <f>VLOOKUP(G60,County!$K$3:$BL$2263,54,FALSE)</f>
        <v>IL</v>
      </c>
      <c r="G60" s="2">
        <f>DMIN(County!E1:K2263,"Republican",H59:H60)</f>
        <v>0.39334209373631185</v>
      </c>
      <c r="H60">
        <v>1</v>
      </c>
      <c r="I60" s="9"/>
      <c r="J60" s="9"/>
      <c r="K60" s="66"/>
      <c r="L60" s="9"/>
    </row>
    <row r="61" spans="1:31" x14ac:dyDescent="0.2">
      <c r="H61" s="2"/>
      <c r="J61" s="9"/>
      <c r="K61" s="9"/>
      <c r="L61" s="66"/>
      <c r="M61" s="9"/>
    </row>
    <row r="62" spans="1:31" x14ac:dyDescent="0.2">
      <c r="A62" t="s">
        <v>2291</v>
      </c>
      <c r="B62" s="18" t="str">
        <f>A28</f>
        <v>Democratic</v>
      </c>
      <c r="C62" s="90" t="str">
        <f>E28</f>
        <v>Republican</v>
      </c>
      <c r="D62" s="91" t="str">
        <f>I28</f>
        <v>Independent</v>
      </c>
      <c r="E62" s="7" t="str">
        <f>M28</f>
        <v>Libertarian</v>
      </c>
      <c r="F62" s="7" t="str">
        <f>Q28</f>
        <v>Green</v>
      </c>
      <c r="G62" s="7" t="str">
        <f>U28</f>
        <v>Ind. American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 x14ac:dyDescent="0.2">
      <c r="A63" t="s">
        <v>2354</v>
      </c>
      <c r="B63" s="7">
        <f>COUNTIF(State!$C$1:$C$38,1)</f>
        <v>16</v>
      </c>
      <c r="C63" s="7">
        <f>COUNTIF(State!$D$1:$D$38,1)</f>
        <v>20</v>
      </c>
      <c r="D63" s="7">
        <f>COUNTIF(State!$E$1:$E$38,1)</f>
        <v>0</v>
      </c>
      <c r="E63" s="7">
        <f>COUNTIF(State!$BB$1:$BB$38,1)</f>
        <v>0</v>
      </c>
      <c r="F63" s="7">
        <f>COUNTIF(State!$BC$1:$BC$38,1)</f>
        <v>0</v>
      </c>
      <c r="G63" s="7">
        <f>COUNTIF(State!$BD$1:$BD$38,1)</f>
        <v>0</v>
      </c>
      <c r="H63" s="7">
        <f>COUNTIF(State!$BE$1:$BE$38,1)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 x14ac:dyDescent="0.2">
      <c r="A64" t="s">
        <v>884</v>
      </c>
      <c r="B64" s="7">
        <f>COUNTIF(State!$C$1:$C$38,2)</f>
        <v>20</v>
      </c>
      <c r="C64" s="7">
        <f>COUNTIF(State!$D$1:$D$38,2)</f>
        <v>16</v>
      </c>
      <c r="D64" s="7">
        <f>COUNTIF(State!$E$1:$E$38,2)</f>
        <v>0</v>
      </c>
      <c r="E64" s="7">
        <f>COUNTIF(State!$BB$1:$BB$38,2)</f>
        <v>0</v>
      </c>
      <c r="F64" s="7">
        <f>COUNTIF(State!$BC$1:$BC$38,2)</f>
        <v>0</v>
      </c>
      <c r="G64" s="7">
        <f>COUNTIF(State!$BD$1:$BD$38,2)</f>
        <v>0</v>
      </c>
      <c r="H64" s="7">
        <f>COUNTIF(State!$BE$1:$BE$38,2)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 x14ac:dyDescent="0.2">
      <c r="A65" t="s">
        <v>2353</v>
      </c>
      <c r="B65" s="7">
        <f>COUNTIF(State!$C$1:$C$38,3)</f>
        <v>0</v>
      </c>
      <c r="C65" s="7">
        <f>COUNTIF(State!$D$1:$D$38,3)</f>
        <v>0</v>
      </c>
      <c r="D65" s="7">
        <f>COUNTIF(State!$E$1:$E$38,3)</f>
        <v>6</v>
      </c>
      <c r="E65" s="7">
        <f>COUNTIF(State!$BB$1:$BB$38,3)</f>
        <v>14</v>
      </c>
      <c r="F65" s="7">
        <f>COUNTIF(State!$BC$1:$BC$38,3)</f>
        <v>3</v>
      </c>
      <c r="G65" s="7">
        <f>COUNTIF(State!$BD$1:$BD$38,3)</f>
        <v>0</v>
      </c>
      <c r="H65" s="7">
        <f>COUNTIF(State!$BE$1:$BE$38,3)</f>
        <v>1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 x14ac:dyDescent="0.2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 x14ac:dyDescent="0.2">
      <c r="A67" t="s">
        <v>1957</v>
      </c>
      <c r="B67" s="2"/>
      <c r="C67" s="2"/>
    </row>
    <row r="68" spans="1:31" s="7" customFormat="1" x14ac:dyDescent="0.2">
      <c r="A68" s="78" t="s">
        <v>2354</v>
      </c>
      <c r="B68" s="1">
        <f>COUNTIF(County!D$1:D$2263,1)-B63</f>
        <v>404</v>
      </c>
      <c r="C68" s="1">
        <f>COUNTIF(County!E$1:E$2263,1)-C63</f>
        <v>1787</v>
      </c>
      <c r="D68" s="1">
        <f>COUNTIF(County!F$1:F$2263,1)-D63</f>
        <v>0</v>
      </c>
      <c r="E68" s="1">
        <f>COUNTIF(County!BB$1:BB$2263,1)-E63</f>
        <v>0</v>
      </c>
      <c r="F68" s="1">
        <f>COUNTIF(County!BC$1:BC$2263,1)-F63</f>
        <v>0</v>
      </c>
      <c r="G68" s="1">
        <f>COUNTIF(County!BD$1:BD$2263,1)-G63</f>
        <v>0</v>
      </c>
      <c r="H68" s="1">
        <f>COUNTIF(County!BE$1:BE$2263,1)-H63</f>
        <v>0</v>
      </c>
    </row>
    <row r="69" spans="1:31" s="7" customFormat="1" x14ac:dyDescent="0.2">
      <c r="A69" s="78" t="s">
        <v>884</v>
      </c>
      <c r="B69" s="1">
        <f>COUNTIF(County!D$1:D$2263,2)-B64</f>
        <v>1782</v>
      </c>
      <c r="C69" s="1">
        <f>COUNTIF(County!E$1:E$2263,2)-C64</f>
        <v>403</v>
      </c>
      <c r="D69" s="1">
        <f>COUNTIF(County!F$1:F$2263,2)-D64</f>
        <v>0</v>
      </c>
      <c r="E69" s="1">
        <f>COUNTIF(County!BB$1:BB$2263,2)-E64</f>
        <v>0</v>
      </c>
      <c r="F69" s="1">
        <f>COUNTIF(County!BC$1:BC$2263,2)-F64</f>
        <v>0</v>
      </c>
      <c r="G69" s="1">
        <f>COUNTIF(County!BD$1:BD$2263,2)-G64</f>
        <v>0</v>
      </c>
      <c r="H69" s="1">
        <f>COUNTIF(County!BE$1:BE$2263,2)-H64</f>
        <v>0</v>
      </c>
    </row>
    <row r="70" spans="1:31" s="7" customFormat="1" x14ac:dyDescent="0.2">
      <c r="A70" s="78" t="s">
        <v>2353</v>
      </c>
      <c r="B70" s="1">
        <f>COUNTIF(County!D$1:D$2263,3)-B65</f>
        <v>4</v>
      </c>
      <c r="C70" s="1">
        <f>COUNTIF(County!E$1:E$2263,3)-C65</f>
        <v>0</v>
      </c>
      <c r="D70" s="1">
        <f>COUNTIF(County!F$1:F$2263,3)-D65</f>
        <v>234</v>
      </c>
      <c r="E70" s="1">
        <f>COUNTIF(County!BB$1:BB$2263,3)-E65</f>
        <v>1176</v>
      </c>
      <c r="F70" s="1">
        <f>COUNTIF(County!BC$1:BC$2263,3)-F65</f>
        <v>50</v>
      </c>
      <c r="G70" s="1">
        <f>COUNTIF(County!BD$1:BD$2263,3)-G65</f>
        <v>0</v>
      </c>
      <c r="H70" s="1">
        <f>COUNTIF(County!BE$1:BE$2263,3)-H65</f>
        <v>53</v>
      </c>
    </row>
    <row r="71" spans="1:31" s="7" customFormat="1" x14ac:dyDescent="0.2">
      <c r="A71" s="78" t="s">
        <v>2290</v>
      </c>
      <c r="B71" s="1">
        <f>COUNTIF(County!$D$1:$D$2263,4)-COUNTIF(State!$C$1:$C$38,4)</f>
        <v>0</v>
      </c>
      <c r="C71" s="1">
        <f>COUNTIF(County!$E$1:$E$2263,4)-COUNTIF(State!$D$1:$D$38,4)</f>
        <v>0</v>
      </c>
      <c r="D71" s="1">
        <f>COUNTIF(County!$F$1:$F$2263,4)-COUNTIF(State!$E$1:$E$38,4)</f>
        <v>132</v>
      </c>
      <c r="E71" s="1">
        <f>COUNTIF(County!$BB$1:$BB$2263,4)-COUNTIF(State!$BB$1:$BB$38,4)</f>
        <v>437</v>
      </c>
      <c r="F71" s="1">
        <f>COUNTIF(County!$BC$1:$BC$2263,4)-COUNTIF(State!$BC$1:$BC$38,4)</f>
        <v>248</v>
      </c>
      <c r="G71" s="1">
        <f>COUNTIF(County!$BD$1:$BD$2263,4)-COUNTIF(State!$BD$1:$BD$38,4)</f>
        <v>1</v>
      </c>
      <c r="H71" s="1">
        <f>COUNTIF(County!$BE$1:$BE$2263,4)-COUNTIF(State!$BE$1:$BE$38,4)</f>
        <v>73</v>
      </c>
    </row>
    <row r="73" spans="1:31" x14ac:dyDescent="0.2">
      <c r="A73" s="78" t="s">
        <v>570</v>
      </c>
    </row>
    <row r="74" spans="1:31" x14ac:dyDescent="0.2">
      <c r="A74" t="s">
        <v>1787</v>
      </c>
      <c r="B74" s="1">
        <f>COUNTIF(State!$I1:$I38,"&lt;.0999")</f>
        <v>0</v>
      </c>
      <c r="C74" s="1">
        <f>COUNTIF(State!$K1:$K38,"&lt;.0999")</f>
        <v>0</v>
      </c>
      <c r="D74" s="1">
        <f>COUNTIF(State!$M$1:$M$38,"&lt;.0999")</f>
        <v>36</v>
      </c>
    </row>
    <row r="75" spans="1:31" x14ac:dyDescent="0.2">
      <c r="A75" t="s">
        <v>1791</v>
      </c>
      <c r="B75" s="1">
        <f>COUNTIF(State!$I$1:$I$38,"&lt;.1999")-B74</f>
        <v>0</v>
      </c>
      <c r="C75" s="1">
        <f>COUNTIF(State!$K$1:$K$38,"&lt;.1999")-C74</f>
        <v>0</v>
      </c>
      <c r="D75" s="1">
        <f>COUNTIF(State!$M$1:$M$38,"&lt;.1999")-D74</f>
        <v>0</v>
      </c>
    </row>
    <row r="76" spans="1:31" x14ac:dyDescent="0.2">
      <c r="A76" t="s">
        <v>1792</v>
      </c>
      <c r="B76" s="1">
        <f>COUNTIF(State!$I$1:$I$38,"&lt;.2999")-SUM(B74:B75)</f>
        <v>1</v>
      </c>
      <c r="C76" s="1">
        <f>COUNTIF(State!$K$1:$K$38,"&lt;.2999")-SUM(C74:C75)</f>
        <v>0</v>
      </c>
      <c r="D76" s="1">
        <f>COUNTIF(State!$M$1:$M$38,"&lt;.2999")-SUM(D74:D75)</f>
        <v>0</v>
      </c>
    </row>
    <row r="77" spans="1:31" x14ac:dyDescent="0.2">
      <c r="A77" t="s">
        <v>1793</v>
      </c>
      <c r="B77" s="1">
        <f>COUNTIF(State!$I$1:$I$38,"&lt;.3999")-SUM(B74:B76)</f>
        <v>4</v>
      </c>
      <c r="C77" s="1">
        <f>COUNTIF(State!$K$1:$K$38,"&lt;.3999")-SUM(C74:C76)</f>
        <v>5</v>
      </c>
      <c r="D77" s="1">
        <f>COUNTIF(State!$M$1:$M$38,"&lt;.3999")-SUM(D74:D76)</f>
        <v>0</v>
      </c>
    </row>
    <row r="78" spans="1:31" x14ac:dyDescent="0.2">
      <c r="A78" t="s">
        <v>1794</v>
      </c>
      <c r="B78" s="1">
        <f>COUNTIF(State!$I$1:$I$38,"&lt;.4999")-SUM(B74:B77)</f>
        <v>19</v>
      </c>
      <c r="C78" s="1">
        <f>COUNTIF(State!$K$1:$K$38,"&lt;.4999")-SUM(C74:C77)</f>
        <v>12</v>
      </c>
      <c r="D78" s="1">
        <f>COUNTIF(State!$M$1:$M$38,"&lt;.4999")-SUM(D74:D77)</f>
        <v>0</v>
      </c>
    </row>
    <row r="79" spans="1:31" x14ac:dyDescent="0.2">
      <c r="A79" t="s">
        <v>2609</v>
      </c>
      <c r="B79" s="1">
        <f>COUNTIF(State!$I$1:$I$38,"&lt;.5999")-SUM(B74:B78)</f>
        <v>10</v>
      </c>
      <c r="C79" s="1">
        <f>COUNTIF(State!$K$1:$K$38,"&lt;.5999")-SUM(C74:C78)</f>
        <v>16</v>
      </c>
      <c r="D79" s="1">
        <f>COUNTIF(State!$M$1:$M$38,"&lt;.5999")-SUM(D74:D78)</f>
        <v>0</v>
      </c>
    </row>
    <row r="80" spans="1:31" x14ac:dyDescent="0.2">
      <c r="A80" t="s">
        <v>2610</v>
      </c>
      <c r="B80" s="1">
        <f>COUNTIF(State!$I$1:$I$38,"&lt;.6999")-SUM(B74:B79)</f>
        <v>2</v>
      </c>
      <c r="C80" s="1">
        <f>COUNTIF(State!$K$1:$K$38,"&lt;.6999")-SUM(C74:C79)</f>
        <v>3</v>
      </c>
      <c r="D80" s="1">
        <f>COUNTIF(State!$M$1:$M$38,"&lt;.6999")-SUM(D74:D79)</f>
        <v>0</v>
      </c>
    </row>
    <row r="81" spans="1:4" x14ac:dyDescent="0.2">
      <c r="A81" t="s">
        <v>2611</v>
      </c>
      <c r="B81" s="1">
        <f>COUNTIF(State!$I$1:$I$38,"&lt;.7999")-SUM(B74:B80)</f>
        <v>0</v>
      </c>
      <c r="C81" s="1">
        <f>COUNTIF(State!$K$1:$K$38,"&lt;.7999")-SUM(C74:C80)</f>
        <v>0</v>
      </c>
      <c r="D81" s="1">
        <f>COUNTIF(State!$M$1:$M$38,"&lt;.7999")-SUM(D74:D80)</f>
        <v>0</v>
      </c>
    </row>
    <row r="82" spans="1:4" x14ac:dyDescent="0.2">
      <c r="A82" t="s">
        <v>2332</v>
      </c>
      <c r="B82" s="1">
        <f>COUNTIF(State!$I$1:$I$38,"&lt;.8999")-SUM(B74:B81)</f>
        <v>0</v>
      </c>
      <c r="C82" s="1">
        <f>COUNTIF(State!$K$1:$K$38,"&lt;.8999")-SUM(C74:C81)</f>
        <v>0</v>
      </c>
      <c r="D82" s="1">
        <f>COUNTIF(State!$M$1:$M$38,"&lt;.8999")-SUM(D74:D81)</f>
        <v>0</v>
      </c>
    </row>
    <row r="83" spans="1:4" x14ac:dyDescent="0.2">
      <c r="A83" t="s">
        <v>2333</v>
      </c>
      <c r="B83" s="1">
        <f>COUNTIF(State!$I$1:$I$38,"&lt;1")-SUM(B74:B82)</f>
        <v>0</v>
      </c>
      <c r="C83" s="1">
        <f>COUNTIF(State!$K$1:$K$38,"&lt;1")-SUM(C74:C82)</f>
        <v>0</v>
      </c>
      <c r="D83" s="1">
        <f>COUNTIF(State!$M$1:$M$38,"&lt;1")-SUM(D74:D82)</f>
        <v>0</v>
      </c>
    </row>
    <row r="84" spans="1:4" x14ac:dyDescent="0.2">
      <c r="D84"/>
    </row>
    <row r="85" spans="1:4" x14ac:dyDescent="0.2">
      <c r="A85" t="s">
        <v>384</v>
      </c>
      <c r="D85"/>
    </row>
    <row r="86" spans="1:4" x14ac:dyDescent="0.2">
      <c r="A86" t="s">
        <v>1787</v>
      </c>
      <c r="B86" s="1">
        <f>COUNTIF(County!J1:J2264,"&lt;.0999")-B74</f>
        <v>30</v>
      </c>
      <c r="C86" s="1">
        <f>COUNTIF(County!K1:K2264,"&lt;.0999")-C74</f>
        <v>3</v>
      </c>
      <c r="D86" s="1">
        <f>COUNTIF(County!L1:L2264,"&lt;.0999")-D74</f>
        <v>2167</v>
      </c>
    </row>
    <row r="87" spans="1:4" x14ac:dyDescent="0.2">
      <c r="A87" t="s">
        <v>1791</v>
      </c>
      <c r="B87" s="1">
        <f>COUNTIF(County!J1:J2264,"&lt;.1999")-SUM(B74:B75)-B86</f>
        <v>321</v>
      </c>
      <c r="C87" s="1">
        <f>COUNTIF(County!K1:K2264,"&lt;.1999")-SUM(C74:C75)-C86</f>
        <v>13</v>
      </c>
      <c r="D87" s="1">
        <f>COUNTIF(County!L1:L2264,"&lt;.1999")-SUM(D74:D75)-D86</f>
        <v>23</v>
      </c>
    </row>
    <row r="88" spans="1:4" x14ac:dyDescent="0.2">
      <c r="A88" t="s">
        <v>1792</v>
      </c>
      <c r="B88" s="1">
        <f>COUNTIF(County!J1:J2264,"&lt;.2999")-SUM(B74:B76)-SUM(B86:B87)</f>
        <v>502</v>
      </c>
      <c r="C88" s="1">
        <f>COUNTIF(County!K1:K2264,"&lt;.2999")-SUM(C74:C76)-SUM(C86:C87)</f>
        <v>48</v>
      </c>
      <c r="D88" s="1">
        <f>COUNTIF(County!L1:L2264,"&lt;.2999")-SUM(D74:D76)-SUM(D86:D87)</f>
        <v>0</v>
      </c>
    </row>
    <row r="89" spans="1:4" x14ac:dyDescent="0.2">
      <c r="A89" t="s">
        <v>1793</v>
      </c>
      <c r="B89" s="1">
        <f>COUNTIF(County!J1:J2264,"&lt;.3999")-SUM(B74:B77)-SUM(B86:B88)</f>
        <v>568</v>
      </c>
      <c r="C89" s="1">
        <f>COUNTIF(County!K1:K2264,"&lt;.3999")-SUM(C74:C77)-SUM(C86:C88)</f>
        <v>125</v>
      </c>
      <c r="D89" s="1">
        <f>COUNTIF(County!L1:L2264,"&lt;.3999")-SUM(D74:D77)-SUM(D86:D88)</f>
        <v>0</v>
      </c>
    </row>
    <row r="90" spans="1:4" x14ac:dyDescent="0.2">
      <c r="A90" t="s">
        <v>1794</v>
      </c>
      <c r="B90" s="1">
        <f>COUNTIF(County!J1:J2264,"&lt;.4999")-SUM(B74:B78)-SUM(B86:B89)</f>
        <v>412</v>
      </c>
      <c r="C90" s="1">
        <f>COUNTIF(County!K1:K2264,"&lt;.4999")-SUM(C74:C78)-SUM(C86:C89)</f>
        <v>286</v>
      </c>
      <c r="D90" s="1">
        <f>COUNTIF(County!L1:L2264,"&lt;.4999")-SUM(D74:D78)-SUM(D86:D89)</f>
        <v>0</v>
      </c>
    </row>
    <row r="91" spans="1:4" x14ac:dyDescent="0.2">
      <c r="A91" t="s">
        <v>2609</v>
      </c>
      <c r="B91" s="1">
        <f>COUNTIF(County!J1:J2264,"&lt;.5999")-SUM(B74:B79)-SUM(B86:B90)</f>
        <v>212</v>
      </c>
      <c r="C91" s="1">
        <f>COUNTIF(County!K1:K2264,"&lt;.5999")-SUM(C74:C79)-SUM(C86:C90)</f>
        <v>493</v>
      </c>
      <c r="D91" s="1">
        <f>COUNTIF(County!L1:L2264,"&lt;.5999")-SUM(D74:D79)-SUM(D86:D90)</f>
        <v>0</v>
      </c>
    </row>
    <row r="92" spans="1:4" x14ac:dyDescent="0.2">
      <c r="A92" t="s">
        <v>2610</v>
      </c>
      <c r="B92" s="1">
        <f>COUNTIF(County!J1:J2264,"&lt;.6999")-SUM(B74:B80)-SUM(B86:B91)</f>
        <v>94</v>
      </c>
      <c r="C92" s="1">
        <f>COUNTIF(County!K1:K2264,"&lt;.6999")-SUM(C74:C80)-SUM(C86:C91)</f>
        <v>551</v>
      </c>
      <c r="D92" s="1">
        <f>COUNTIF(County!L1:L2264,"&lt;.6999")-SUM(D74:D80)-SUM(D86:D91)</f>
        <v>0</v>
      </c>
    </row>
    <row r="93" spans="1:4" x14ac:dyDescent="0.2">
      <c r="A93" t="s">
        <v>2611</v>
      </c>
      <c r="B93" s="1">
        <f>COUNTIF(County!J1:J2264,"&lt;.7999")-SUM(B74:B81)-SUM(B86:B92)</f>
        <v>37</v>
      </c>
      <c r="C93" s="1">
        <f>COUNTIF(County!K1:K2264,"&lt;.7999")-SUM(C74:C81)-SUM(C86:C92)</f>
        <v>428</v>
      </c>
      <c r="D93" s="1">
        <f>COUNTIF(County!L1:L2264,"&lt;.7999")-SUM(D74:D81)-SUM(D86:D92)</f>
        <v>0</v>
      </c>
    </row>
    <row r="94" spans="1:4" x14ac:dyDescent="0.2">
      <c r="A94" t="s">
        <v>2332</v>
      </c>
      <c r="B94" s="1">
        <f>COUNTIF(County!J1:J2264,"&lt;.8999")-SUM(B74:B82)-SUM(B86:B93)</f>
        <v>12</v>
      </c>
      <c r="C94" s="1">
        <f>COUNTIF(County!K1:K2264,"&lt;.8999")-SUM(C74:C82)-SUM(C86:C93)</f>
        <v>223</v>
      </c>
      <c r="D94" s="1">
        <f>COUNTIF(County!L1:L2264,"&lt;.8999")-SUM(D74:D82)-SUM(D86:D93)</f>
        <v>0</v>
      </c>
    </row>
    <row r="95" spans="1:4" x14ac:dyDescent="0.2">
      <c r="A95" t="s">
        <v>2333</v>
      </c>
      <c r="B95" s="1">
        <f>COUNTIF(County!J1:J2264,"&lt;.9999")-SUM(B74:B83)-SUM(B86:B94)</f>
        <v>2</v>
      </c>
      <c r="C95" s="1">
        <f>COUNTIF(County!K1:K2264,"&lt;.9999")-SUM(C74:C83)-SUM(C86:C94)</f>
        <v>20</v>
      </c>
      <c r="D95" s="1">
        <f>COUNTIF(County!L1:L2264,"&lt;.9999")-SUM(D74:D83)-SUM(D86:D94)</f>
        <v>0</v>
      </c>
    </row>
    <row r="96" spans="1:4" x14ac:dyDescent="0.2">
      <c r="B96" s="1"/>
      <c r="C96" s="1"/>
      <c r="D96" s="1"/>
    </row>
    <row r="97" spans="2:4" x14ac:dyDescent="0.2">
      <c r="B97" s="1"/>
      <c r="D97"/>
    </row>
    <row r="99" spans="2:4" x14ac:dyDescent="0.2">
      <c r="B99" s="2"/>
    </row>
  </sheetData>
  <mergeCells count="11">
    <mergeCell ref="AA2:AC2"/>
    <mergeCell ref="M28:O28"/>
    <mergeCell ref="Y28:AA28"/>
    <mergeCell ref="U28:W28"/>
    <mergeCell ref="W15:Y15"/>
    <mergeCell ref="AA15:AC15"/>
    <mergeCell ref="A28:C28"/>
    <mergeCell ref="E28:G28"/>
    <mergeCell ref="I28:K28"/>
    <mergeCell ref="Q28:S28"/>
    <mergeCell ref="W2:Y2"/>
  </mergeCells>
  <phoneticPr fontId="9"/>
  <conditionalFormatting sqref="B3:B12 B16:B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V315"/>
  <sheetViews>
    <sheetView topLeftCell="A99" workbookViewId="0">
      <selection activeCell="C132" sqref="C132"/>
    </sheetView>
  </sheetViews>
  <sheetFormatPr baseColWidth="10" defaultRowHeight="14" x14ac:dyDescent="0.2"/>
  <cols>
    <col min="1" max="1" width="3.28515625" bestFit="1" customWidth="1"/>
    <col min="2" max="3" width="17.42578125" customWidth="1"/>
    <col min="4" max="4" width="13.5703125" customWidth="1"/>
    <col min="5" max="5" width="15.140625" bestFit="1" customWidth="1"/>
    <col min="6" max="6" width="10.42578125" bestFit="1" customWidth="1"/>
    <col min="7" max="7" width="10.42578125" customWidth="1"/>
    <col min="8" max="8" width="2.85546875" customWidth="1"/>
    <col min="9" max="9" width="3.85546875" customWidth="1"/>
  </cols>
  <sheetData>
    <row r="1" spans="1:9" x14ac:dyDescent="0.2">
      <c r="A1" s="93" t="s">
        <v>2209</v>
      </c>
      <c r="B1" s="93" t="s">
        <v>1657</v>
      </c>
      <c r="C1" s="93" t="s">
        <v>2603</v>
      </c>
      <c r="D1" s="93" t="s">
        <v>2593</v>
      </c>
      <c r="E1" s="93" t="s">
        <v>1655</v>
      </c>
      <c r="F1" s="93" t="s">
        <v>2520</v>
      </c>
      <c r="G1" s="104" t="s">
        <v>42</v>
      </c>
    </row>
    <row r="2" spans="1:9" x14ac:dyDescent="0.2">
      <c r="A2">
        <v>1</v>
      </c>
      <c r="D2" s="61" t="s">
        <v>38</v>
      </c>
      <c r="F2" s="61" t="s">
        <v>38</v>
      </c>
      <c r="G2" t="s">
        <v>45</v>
      </c>
      <c r="H2">
        <v>1</v>
      </c>
      <c r="I2">
        <f t="shared" ref="I2:I37" si="0">COUNTIF($A$39:$A$384, H2)</f>
        <v>36</v>
      </c>
    </row>
    <row r="3" spans="1:9" x14ac:dyDescent="0.2">
      <c r="A3">
        <v>2</v>
      </c>
      <c r="D3" s="61" t="s">
        <v>59</v>
      </c>
      <c r="F3" s="61" t="s">
        <v>59</v>
      </c>
      <c r="G3" t="s">
        <v>51</v>
      </c>
      <c r="H3">
        <v>2</v>
      </c>
      <c r="I3">
        <f t="shared" si="0"/>
        <v>36</v>
      </c>
    </row>
    <row r="4" spans="1:9" x14ac:dyDescent="0.2">
      <c r="A4">
        <v>3</v>
      </c>
      <c r="D4" s="61" t="s">
        <v>2604</v>
      </c>
      <c r="F4" s="61" t="s">
        <v>2604</v>
      </c>
      <c r="G4" t="s">
        <v>52</v>
      </c>
      <c r="H4">
        <v>3</v>
      </c>
      <c r="I4">
        <f t="shared" si="0"/>
        <v>12</v>
      </c>
    </row>
    <row r="5" spans="1:9" x14ac:dyDescent="0.2">
      <c r="A5">
        <v>4</v>
      </c>
      <c r="D5" s="113" t="s">
        <v>196</v>
      </c>
      <c r="F5" s="61" t="s">
        <v>196</v>
      </c>
      <c r="G5" t="s">
        <v>175</v>
      </c>
      <c r="H5">
        <v>4</v>
      </c>
      <c r="I5">
        <f t="shared" si="0"/>
        <v>23</v>
      </c>
    </row>
    <row r="6" spans="1:9" x14ac:dyDescent="0.2">
      <c r="A6">
        <v>5</v>
      </c>
      <c r="D6" s="113" t="s">
        <v>1516</v>
      </c>
      <c r="F6" s="113" t="s">
        <v>1516</v>
      </c>
      <c r="G6" t="s">
        <v>175</v>
      </c>
      <c r="H6">
        <v>5</v>
      </c>
      <c r="I6">
        <f t="shared" si="0"/>
        <v>9</v>
      </c>
    </row>
    <row r="7" spans="1:9" x14ac:dyDescent="0.2">
      <c r="A7">
        <v>6</v>
      </c>
      <c r="B7" s="1"/>
      <c r="D7" s="61" t="s">
        <v>115</v>
      </c>
      <c r="F7" s="61" t="s">
        <v>115</v>
      </c>
      <c r="G7" t="s">
        <v>2441</v>
      </c>
      <c r="H7">
        <v>6</v>
      </c>
      <c r="I7">
        <f t="shared" si="0"/>
        <v>4</v>
      </c>
    </row>
    <row r="8" spans="1:9" x14ac:dyDescent="0.2">
      <c r="A8">
        <v>7</v>
      </c>
      <c r="B8" s="1"/>
      <c r="D8" s="61" t="s">
        <v>3026</v>
      </c>
      <c r="F8" s="61" t="s">
        <v>3212</v>
      </c>
      <c r="H8">
        <v>7</v>
      </c>
      <c r="I8">
        <f t="shared" si="0"/>
        <v>1</v>
      </c>
    </row>
    <row r="9" spans="1:9" x14ac:dyDescent="0.2">
      <c r="A9">
        <v>8</v>
      </c>
      <c r="B9" s="1"/>
      <c r="D9" s="61" t="s">
        <v>60</v>
      </c>
      <c r="F9" s="61" t="s">
        <v>60</v>
      </c>
      <c r="H9">
        <v>8</v>
      </c>
      <c r="I9">
        <f t="shared" si="0"/>
        <v>1</v>
      </c>
    </row>
    <row r="10" spans="1:9" x14ac:dyDescent="0.2">
      <c r="A10">
        <v>9</v>
      </c>
      <c r="B10" s="1"/>
      <c r="D10" s="61" t="s">
        <v>3027</v>
      </c>
      <c r="F10" s="61" t="str">
        <f t="shared" ref="F10:F16" si="1">D10</f>
        <v>Lberty Union</v>
      </c>
      <c r="H10">
        <v>9</v>
      </c>
      <c r="I10">
        <f t="shared" si="0"/>
        <v>1</v>
      </c>
    </row>
    <row r="11" spans="1:9" x14ac:dyDescent="0.2">
      <c r="A11">
        <v>10</v>
      </c>
      <c r="B11" s="1"/>
      <c r="D11" t="s">
        <v>2605</v>
      </c>
      <c r="F11" t="s">
        <v>2605</v>
      </c>
      <c r="H11">
        <v>10</v>
      </c>
      <c r="I11">
        <f t="shared" si="0"/>
        <v>32</v>
      </c>
    </row>
    <row r="12" spans="1:9" x14ac:dyDescent="0.2">
      <c r="A12">
        <v>11</v>
      </c>
      <c r="B12" s="1"/>
      <c r="D12" s="61" t="s">
        <v>514</v>
      </c>
      <c r="F12" s="61" t="str">
        <f t="shared" si="1"/>
        <v>State1</v>
      </c>
      <c r="H12">
        <v>11</v>
      </c>
      <c r="I12">
        <f t="shared" si="0"/>
        <v>19</v>
      </c>
    </row>
    <row r="13" spans="1:9" x14ac:dyDescent="0.2">
      <c r="A13">
        <v>12</v>
      </c>
      <c r="B13" s="1"/>
      <c r="D13" s="61" t="s">
        <v>515</v>
      </c>
      <c r="F13" s="61" t="str">
        <f t="shared" si="1"/>
        <v>State2</v>
      </c>
      <c r="H13">
        <v>12</v>
      </c>
      <c r="I13">
        <f t="shared" si="0"/>
        <v>12</v>
      </c>
    </row>
    <row r="14" spans="1:9" x14ac:dyDescent="0.2">
      <c r="A14">
        <v>13</v>
      </c>
      <c r="B14" s="1"/>
      <c r="D14" s="61" t="s">
        <v>516</v>
      </c>
      <c r="F14" s="61" t="str">
        <f t="shared" si="1"/>
        <v>State3</v>
      </c>
      <c r="H14">
        <v>13</v>
      </c>
      <c r="I14">
        <f t="shared" si="0"/>
        <v>11</v>
      </c>
    </row>
    <row r="15" spans="1:9" x14ac:dyDescent="0.2">
      <c r="A15">
        <v>14</v>
      </c>
      <c r="B15" s="1"/>
      <c r="D15" s="61" t="s">
        <v>292</v>
      </c>
      <c r="F15" s="61" t="str">
        <f t="shared" si="1"/>
        <v>State4</v>
      </c>
      <c r="H15">
        <v>14</v>
      </c>
      <c r="I15">
        <f t="shared" si="0"/>
        <v>8</v>
      </c>
    </row>
    <row r="16" spans="1:9" x14ac:dyDescent="0.2">
      <c r="A16">
        <v>15</v>
      </c>
      <c r="B16" s="1"/>
      <c r="D16" s="61" t="s">
        <v>41</v>
      </c>
      <c r="F16" s="61" t="str">
        <f t="shared" si="1"/>
        <v>State5</v>
      </c>
      <c r="H16">
        <v>15</v>
      </c>
      <c r="I16">
        <f t="shared" si="0"/>
        <v>6</v>
      </c>
    </row>
    <row r="17" spans="1:9" x14ac:dyDescent="0.2">
      <c r="A17">
        <v>16</v>
      </c>
      <c r="B17" s="1"/>
      <c r="D17" s="61" t="s">
        <v>2666</v>
      </c>
      <c r="F17" s="61" t="str">
        <f>D17</f>
        <v>State6</v>
      </c>
      <c r="H17">
        <v>16</v>
      </c>
      <c r="I17">
        <f t="shared" si="0"/>
        <v>5</v>
      </c>
    </row>
    <row r="18" spans="1:9" x14ac:dyDescent="0.2">
      <c r="A18">
        <v>17</v>
      </c>
      <c r="B18" s="1"/>
      <c r="D18" s="61" t="s">
        <v>2667</v>
      </c>
      <c r="F18" s="61" t="str">
        <f>D18</f>
        <v>State7</v>
      </c>
      <c r="H18">
        <v>17</v>
      </c>
      <c r="I18">
        <f t="shared" si="0"/>
        <v>4</v>
      </c>
    </row>
    <row r="19" spans="1:9" x14ac:dyDescent="0.2">
      <c r="A19">
        <v>18</v>
      </c>
      <c r="B19" s="1"/>
      <c r="D19" s="61" t="s">
        <v>2668</v>
      </c>
      <c r="F19" s="61" t="str">
        <f>D19</f>
        <v>State8</v>
      </c>
      <c r="H19">
        <v>18</v>
      </c>
      <c r="I19">
        <f t="shared" si="0"/>
        <v>4</v>
      </c>
    </row>
    <row r="20" spans="1:9" x14ac:dyDescent="0.2">
      <c r="A20">
        <v>19</v>
      </c>
      <c r="B20" s="1"/>
      <c r="D20" s="61" t="s">
        <v>2669</v>
      </c>
      <c r="F20" s="61" t="str">
        <f>D20</f>
        <v>State9</v>
      </c>
      <c r="H20">
        <v>19</v>
      </c>
      <c r="I20">
        <f t="shared" si="0"/>
        <v>3</v>
      </c>
    </row>
    <row r="21" spans="1:9" x14ac:dyDescent="0.2">
      <c r="A21">
        <v>20</v>
      </c>
      <c r="B21" s="1"/>
      <c r="D21" s="61" t="s">
        <v>2670</v>
      </c>
      <c r="F21" s="61" t="str">
        <f>D21</f>
        <v>State10</v>
      </c>
      <c r="H21">
        <v>20</v>
      </c>
      <c r="I21">
        <f t="shared" si="0"/>
        <v>2</v>
      </c>
    </row>
    <row r="22" spans="1:9" x14ac:dyDescent="0.2">
      <c r="A22">
        <v>21</v>
      </c>
      <c r="B22" s="1"/>
      <c r="D22" s="61" t="s">
        <v>3148</v>
      </c>
      <c r="F22" s="61" t="str">
        <f t="shared" ref="F22:F37" si="2">D22</f>
        <v>State11</v>
      </c>
      <c r="H22">
        <v>21</v>
      </c>
      <c r="I22">
        <f t="shared" si="0"/>
        <v>1</v>
      </c>
    </row>
    <row r="23" spans="1:9" x14ac:dyDescent="0.2">
      <c r="A23">
        <v>22</v>
      </c>
      <c r="B23" s="1"/>
      <c r="D23" s="61" t="s">
        <v>3149</v>
      </c>
      <c r="F23" s="61" t="str">
        <f t="shared" si="2"/>
        <v>State12</v>
      </c>
      <c r="H23">
        <v>22</v>
      </c>
      <c r="I23">
        <f t="shared" si="0"/>
        <v>1</v>
      </c>
    </row>
    <row r="24" spans="1:9" x14ac:dyDescent="0.2">
      <c r="A24">
        <v>23</v>
      </c>
      <c r="B24" s="1"/>
      <c r="D24" s="61" t="s">
        <v>3150</v>
      </c>
      <c r="F24" s="61" t="str">
        <f t="shared" si="2"/>
        <v>State13</v>
      </c>
      <c r="H24">
        <v>23</v>
      </c>
      <c r="I24">
        <f t="shared" si="0"/>
        <v>1</v>
      </c>
    </row>
    <row r="25" spans="1:9" x14ac:dyDescent="0.2">
      <c r="A25">
        <v>24</v>
      </c>
      <c r="B25" s="1"/>
      <c r="D25" s="61" t="s">
        <v>3151</v>
      </c>
      <c r="F25" s="61" t="str">
        <f t="shared" si="2"/>
        <v>State14</v>
      </c>
      <c r="H25">
        <v>24</v>
      </c>
      <c r="I25">
        <f t="shared" si="0"/>
        <v>1</v>
      </c>
    </row>
    <row r="26" spans="1:9" x14ac:dyDescent="0.2">
      <c r="A26">
        <v>25</v>
      </c>
      <c r="B26" s="1"/>
      <c r="D26" s="61" t="s">
        <v>3152</v>
      </c>
      <c r="F26" s="61" t="str">
        <f t="shared" si="2"/>
        <v>State15</v>
      </c>
      <c r="H26">
        <v>25</v>
      </c>
      <c r="I26">
        <f t="shared" si="0"/>
        <v>1</v>
      </c>
    </row>
    <row r="27" spans="1:9" x14ac:dyDescent="0.2">
      <c r="A27">
        <v>26</v>
      </c>
      <c r="B27" s="1"/>
      <c r="D27" s="61" t="s">
        <v>3153</v>
      </c>
      <c r="F27" s="61" t="str">
        <f t="shared" si="2"/>
        <v>State16</v>
      </c>
      <c r="H27">
        <v>26</v>
      </c>
      <c r="I27">
        <f t="shared" si="0"/>
        <v>1</v>
      </c>
    </row>
    <row r="28" spans="1:9" x14ac:dyDescent="0.2">
      <c r="A28">
        <v>27</v>
      </c>
      <c r="B28" s="1"/>
      <c r="D28" s="61" t="s">
        <v>3154</v>
      </c>
      <c r="F28" s="61" t="str">
        <f t="shared" si="2"/>
        <v>State17</v>
      </c>
      <c r="H28">
        <v>27</v>
      </c>
      <c r="I28">
        <f t="shared" si="0"/>
        <v>1</v>
      </c>
    </row>
    <row r="29" spans="1:9" x14ac:dyDescent="0.2">
      <c r="A29">
        <v>28</v>
      </c>
      <c r="B29" s="1"/>
      <c r="D29" s="61" t="s">
        <v>3155</v>
      </c>
      <c r="F29" s="61" t="str">
        <f t="shared" si="2"/>
        <v>State18</v>
      </c>
      <c r="H29">
        <v>28</v>
      </c>
      <c r="I29">
        <f t="shared" si="0"/>
        <v>1</v>
      </c>
    </row>
    <row r="30" spans="1:9" x14ac:dyDescent="0.2">
      <c r="A30">
        <v>29</v>
      </c>
      <c r="B30" s="1"/>
      <c r="D30" s="61" t="s">
        <v>3156</v>
      </c>
      <c r="F30" s="61" t="str">
        <f t="shared" si="2"/>
        <v>State19</v>
      </c>
      <c r="H30">
        <v>29</v>
      </c>
      <c r="I30">
        <f t="shared" si="0"/>
        <v>1</v>
      </c>
    </row>
    <row r="31" spans="1:9" x14ac:dyDescent="0.2">
      <c r="A31">
        <v>30</v>
      </c>
      <c r="B31" s="1"/>
      <c r="D31" s="61" t="s">
        <v>3157</v>
      </c>
      <c r="F31" s="61" t="str">
        <f t="shared" si="2"/>
        <v>State20</v>
      </c>
      <c r="H31">
        <v>30</v>
      </c>
      <c r="I31">
        <f t="shared" si="0"/>
        <v>1</v>
      </c>
    </row>
    <row r="32" spans="1:9" x14ac:dyDescent="0.2">
      <c r="A32">
        <v>31</v>
      </c>
      <c r="B32" s="1"/>
      <c r="D32" s="61" t="s">
        <v>3158</v>
      </c>
      <c r="F32" s="61" t="str">
        <f t="shared" si="2"/>
        <v>State21</v>
      </c>
      <c r="H32">
        <v>31</v>
      </c>
      <c r="I32">
        <f t="shared" si="0"/>
        <v>1</v>
      </c>
    </row>
    <row r="33" spans="1:17" x14ac:dyDescent="0.2">
      <c r="A33">
        <v>32</v>
      </c>
      <c r="B33" s="1"/>
      <c r="D33" s="61" t="s">
        <v>3159</v>
      </c>
      <c r="F33" s="61" t="str">
        <f t="shared" si="2"/>
        <v>State22</v>
      </c>
      <c r="H33">
        <v>32</v>
      </c>
      <c r="I33">
        <f t="shared" si="0"/>
        <v>1</v>
      </c>
    </row>
    <row r="34" spans="1:17" x14ac:dyDescent="0.2">
      <c r="A34">
        <v>33</v>
      </c>
      <c r="B34" s="1"/>
      <c r="D34" s="61" t="s">
        <v>3160</v>
      </c>
      <c r="F34" s="61" t="str">
        <f t="shared" si="2"/>
        <v>State23</v>
      </c>
      <c r="H34">
        <v>33</v>
      </c>
      <c r="I34">
        <f t="shared" si="0"/>
        <v>1</v>
      </c>
    </row>
    <row r="35" spans="1:17" x14ac:dyDescent="0.2">
      <c r="A35">
        <v>34</v>
      </c>
      <c r="B35" s="1"/>
      <c r="D35" s="61" t="s">
        <v>3161</v>
      </c>
      <c r="F35" s="61" t="str">
        <f t="shared" si="2"/>
        <v>State24</v>
      </c>
      <c r="H35">
        <v>34</v>
      </c>
      <c r="I35">
        <f t="shared" si="0"/>
        <v>1</v>
      </c>
    </row>
    <row r="36" spans="1:17" x14ac:dyDescent="0.2">
      <c r="A36">
        <v>35</v>
      </c>
      <c r="B36" s="1"/>
      <c r="D36" s="61" t="s">
        <v>3162</v>
      </c>
      <c r="F36" s="61" t="str">
        <f t="shared" si="2"/>
        <v>State25</v>
      </c>
      <c r="H36">
        <v>35</v>
      </c>
      <c r="I36">
        <f t="shared" si="0"/>
        <v>1</v>
      </c>
    </row>
    <row r="37" spans="1:17" x14ac:dyDescent="0.2">
      <c r="A37">
        <v>36</v>
      </c>
      <c r="B37" s="1"/>
      <c r="D37" s="61" t="s">
        <v>3163</v>
      </c>
      <c r="F37" s="61" t="str">
        <f t="shared" si="2"/>
        <v>State26</v>
      </c>
      <c r="H37">
        <v>36</v>
      </c>
      <c r="I37">
        <f t="shared" si="0"/>
        <v>1</v>
      </c>
    </row>
    <row r="38" spans="1:17" x14ac:dyDescent="0.2">
      <c r="H38" t="s">
        <v>2638</v>
      </c>
    </row>
    <row r="39" spans="1:17" x14ac:dyDescent="0.2">
      <c r="A39">
        <v>1</v>
      </c>
      <c r="B39" s="9" t="s">
        <v>2780</v>
      </c>
      <c r="C39" t="s">
        <v>702</v>
      </c>
      <c r="D39" t="s">
        <v>38</v>
      </c>
      <c r="E39" t="s">
        <v>1038</v>
      </c>
      <c r="F39" t="s">
        <v>2781</v>
      </c>
      <c r="G39" t="str">
        <f>IF(D39="Democratic","dem",IF(D39="Republican","rep",IF(D39="Independent","ind",IF(D39="Libertarian","lib",IF(D39="Constitution","cst",IF(D39="Green","grn",""))))))</f>
        <v>dem</v>
      </c>
      <c r="H39">
        <v>0</v>
      </c>
      <c r="Q39" s="9"/>
    </row>
    <row r="40" spans="1:17" x14ac:dyDescent="0.2">
      <c r="A40">
        <v>2</v>
      </c>
      <c r="B40" s="9" t="s">
        <v>2751</v>
      </c>
      <c r="C40" t="s">
        <v>702</v>
      </c>
      <c r="D40" t="s">
        <v>59</v>
      </c>
      <c r="E40" t="s">
        <v>1038</v>
      </c>
      <c r="F40" t="s">
        <v>2750</v>
      </c>
      <c r="G40" t="str">
        <f>IF(D40="Democratic","dem",IF(D40="Republican","rep",IF(D40="Independent","ind",IF(D40="Libertarian","lib",IF(D40="Constitution","cst",IF(D40="Green","grn",""))))))</f>
        <v>rep</v>
      </c>
      <c r="H40">
        <v>1</v>
      </c>
      <c r="J40" t="s">
        <v>2749</v>
      </c>
      <c r="Q40" s="9"/>
    </row>
    <row r="41" spans="1:17" x14ac:dyDescent="0.2">
      <c r="A41">
        <v>10</v>
      </c>
      <c r="B41" t="s">
        <v>2605</v>
      </c>
      <c r="C41" t="s">
        <v>702</v>
      </c>
      <c r="D41" t="s">
        <v>702</v>
      </c>
      <c r="E41" t="s">
        <v>1038</v>
      </c>
      <c r="F41" t="s">
        <v>2605</v>
      </c>
      <c r="H41">
        <v>0</v>
      </c>
    </row>
    <row r="42" spans="1:17" x14ac:dyDescent="0.2">
      <c r="A42">
        <v>1</v>
      </c>
      <c r="B42" t="s">
        <v>2782</v>
      </c>
      <c r="C42" t="s">
        <v>2783</v>
      </c>
      <c r="D42" t="s">
        <v>38</v>
      </c>
      <c r="E42" t="s">
        <v>261</v>
      </c>
      <c r="F42" t="s">
        <v>2784</v>
      </c>
      <c r="G42" t="str">
        <f t="shared" ref="G42:G61" si="3">IF(D42="Democratic","dem",IF(D42="Republican","rep",IF(D42="Independent","ind",IF(D42="Libertarian","lib",IF(D42="Constitution","cst",IF(D42="Green","grn",""))))))</f>
        <v>dem</v>
      </c>
      <c r="H42">
        <v>0</v>
      </c>
    </row>
    <row r="43" spans="1:17" x14ac:dyDescent="0.2">
      <c r="A43">
        <v>2</v>
      </c>
      <c r="B43" t="s">
        <v>2786</v>
      </c>
      <c r="C43" t="s">
        <v>2785</v>
      </c>
      <c r="D43" t="s">
        <v>59</v>
      </c>
      <c r="E43" t="s">
        <v>261</v>
      </c>
      <c r="F43" t="s">
        <v>2787</v>
      </c>
      <c r="G43" t="str">
        <f t="shared" si="3"/>
        <v>rep</v>
      </c>
      <c r="H43">
        <v>0</v>
      </c>
    </row>
    <row r="44" spans="1:17" x14ac:dyDescent="0.2">
      <c r="A44">
        <v>3</v>
      </c>
      <c r="B44" t="s">
        <v>2680</v>
      </c>
      <c r="C44" t="s">
        <v>2791</v>
      </c>
      <c r="D44" t="s">
        <v>2792</v>
      </c>
      <c r="E44" t="s">
        <v>261</v>
      </c>
      <c r="F44" t="s">
        <v>2112</v>
      </c>
      <c r="G44" t="s">
        <v>52</v>
      </c>
      <c r="H44">
        <v>1</v>
      </c>
    </row>
    <row r="45" spans="1:17" x14ac:dyDescent="0.2">
      <c r="A45">
        <v>4</v>
      </c>
      <c r="B45" t="s">
        <v>2788</v>
      </c>
      <c r="C45" t="s">
        <v>2789</v>
      </c>
      <c r="D45" t="s">
        <v>196</v>
      </c>
      <c r="E45" t="s">
        <v>261</v>
      </c>
      <c r="F45" t="s">
        <v>2790</v>
      </c>
      <c r="G45" t="str">
        <f t="shared" si="3"/>
        <v>lib</v>
      </c>
      <c r="H45">
        <v>0</v>
      </c>
    </row>
    <row r="46" spans="1:17" x14ac:dyDescent="0.2">
      <c r="A46">
        <v>10</v>
      </c>
      <c r="B46" t="s">
        <v>2605</v>
      </c>
      <c r="C46" t="s">
        <v>702</v>
      </c>
      <c r="D46" t="s">
        <v>702</v>
      </c>
      <c r="E46" t="s">
        <v>261</v>
      </c>
      <c r="F46" t="s">
        <v>2605</v>
      </c>
      <c r="G46" t="str">
        <f t="shared" si="3"/>
        <v/>
      </c>
      <c r="H46">
        <v>0</v>
      </c>
    </row>
    <row r="47" spans="1:17" x14ac:dyDescent="0.2">
      <c r="A47">
        <v>1</v>
      </c>
      <c r="B47" t="s">
        <v>2793</v>
      </c>
      <c r="C47" t="s">
        <v>702</v>
      </c>
      <c r="D47" t="s">
        <v>38</v>
      </c>
      <c r="E47" t="s">
        <v>312</v>
      </c>
      <c r="F47" t="s">
        <v>2794</v>
      </c>
      <c r="G47" t="str">
        <f t="shared" si="3"/>
        <v>dem</v>
      </c>
      <c r="H47">
        <v>0</v>
      </c>
    </row>
    <row r="48" spans="1:17" x14ac:dyDescent="0.2">
      <c r="A48">
        <v>2</v>
      </c>
      <c r="B48" t="s">
        <v>2681</v>
      </c>
      <c r="C48" t="s">
        <v>702</v>
      </c>
      <c r="D48" t="s">
        <v>59</v>
      </c>
      <c r="E48" t="s">
        <v>312</v>
      </c>
      <c r="F48" t="s">
        <v>2682</v>
      </c>
      <c r="G48" t="str">
        <f t="shared" si="3"/>
        <v>rep</v>
      </c>
      <c r="H48">
        <v>1</v>
      </c>
    </row>
    <row r="49" spans="1:17" x14ac:dyDescent="0.2">
      <c r="A49">
        <v>5</v>
      </c>
      <c r="B49" t="s">
        <v>2795</v>
      </c>
      <c r="C49" t="s">
        <v>702</v>
      </c>
      <c r="D49" t="s">
        <v>1516</v>
      </c>
      <c r="E49" t="s">
        <v>312</v>
      </c>
      <c r="F49" t="s">
        <v>2796</v>
      </c>
      <c r="G49" t="str">
        <f t="shared" si="3"/>
        <v>grn</v>
      </c>
      <c r="H49">
        <v>0</v>
      </c>
    </row>
    <row r="50" spans="1:17" x14ac:dyDescent="0.2">
      <c r="A50">
        <v>10</v>
      </c>
      <c r="B50" t="s">
        <v>2605</v>
      </c>
      <c r="C50" t="s">
        <v>702</v>
      </c>
      <c r="D50" t="s">
        <v>2605</v>
      </c>
      <c r="E50" t="s">
        <v>312</v>
      </c>
      <c r="F50" t="s">
        <v>2605</v>
      </c>
      <c r="G50" t="str">
        <f t="shared" si="3"/>
        <v/>
      </c>
      <c r="H50">
        <v>0</v>
      </c>
    </row>
    <row r="51" spans="1:17" x14ac:dyDescent="0.2">
      <c r="A51">
        <v>11</v>
      </c>
      <c r="B51" t="s">
        <v>2797</v>
      </c>
      <c r="C51" t="s">
        <v>702</v>
      </c>
      <c r="D51" t="s">
        <v>44</v>
      </c>
      <c r="E51" t="s">
        <v>312</v>
      </c>
      <c r="F51" t="s">
        <v>2801</v>
      </c>
      <c r="G51" t="str">
        <f t="shared" si="3"/>
        <v/>
      </c>
      <c r="H51">
        <v>0</v>
      </c>
    </row>
    <row r="52" spans="1:17" x14ac:dyDescent="0.2">
      <c r="A52">
        <v>12</v>
      </c>
      <c r="B52" t="s">
        <v>2798</v>
      </c>
      <c r="C52" t="s">
        <v>702</v>
      </c>
      <c r="D52" t="s">
        <v>44</v>
      </c>
      <c r="E52" t="s">
        <v>312</v>
      </c>
      <c r="F52" t="s">
        <v>1645</v>
      </c>
      <c r="H52">
        <v>0</v>
      </c>
    </row>
    <row r="53" spans="1:17" x14ac:dyDescent="0.2">
      <c r="A53">
        <v>13</v>
      </c>
      <c r="B53" t="s">
        <v>2799</v>
      </c>
      <c r="C53" t="s">
        <v>702</v>
      </c>
      <c r="D53" t="s">
        <v>44</v>
      </c>
      <c r="E53" t="s">
        <v>312</v>
      </c>
      <c r="F53" t="s">
        <v>2802</v>
      </c>
      <c r="H53">
        <v>0</v>
      </c>
    </row>
    <row r="54" spans="1:17" x14ac:dyDescent="0.2">
      <c r="A54">
        <v>14</v>
      </c>
      <c r="B54" t="s">
        <v>2800</v>
      </c>
      <c r="C54" t="s">
        <v>702</v>
      </c>
      <c r="D54" t="s">
        <v>44</v>
      </c>
      <c r="E54" t="s">
        <v>312</v>
      </c>
      <c r="F54" t="s">
        <v>2803</v>
      </c>
      <c r="H54">
        <v>0</v>
      </c>
    </row>
    <row r="55" spans="1:17" x14ac:dyDescent="0.2">
      <c r="A55">
        <v>15</v>
      </c>
      <c r="B55" t="s">
        <v>3119</v>
      </c>
      <c r="C55" t="s">
        <v>702</v>
      </c>
      <c r="D55" t="s">
        <v>44</v>
      </c>
      <c r="E55" t="s">
        <v>312</v>
      </c>
      <c r="F55" t="s">
        <v>3120</v>
      </c>
      <c r="H55">
        <v>0</v>
      </c>
    </row>
    <row r="56" spans="1:17" x14ac:dyDescent="0.2">
      <c r="A56">
        <v>1</v>
      </c>
      <c r="B56" t="s">
        <v>2804</v>
      </c>
      <c r="C56" t="s">
        <v>702</v>
      </c>
      <c r="D56" t="s">
        <v>38</v>
      </c>
      <c r="E56" t="s">
        <v>294</v>
      </c>
      <c r="F56" s="9" t="s">
        <v>952</v>
      </c>
      <c r="G56" t="str">
        <f t="shared" si="3"/>
        <v>dem</v>
      </c>
      <c r="H56">
        <v>0</v>
      </c>
    </row>
    <row r="57" spans="1:17" x14ac:dyDescent="0.2">
      <c r="A57">
        <v>2</v>
      </c>
      <c r="B57" t="s">
        <v>2675</v>
      </c>
      <c r="C57" t="s">
        <v>702</v>
      </c>
      <c r="D57" t="s">
        <v>59</v>
      </c>
      <c r="E57" t="s">
        <v>294</v>
      </c>
      <c r="F57" s="9" t="s">
        <v>2509</v>
      </c>
      <c r="G57" t="str">
        <f t="shared" si="3"/>
        <v>rep</v>
      </c>
      <c r="H57">
        <v>1</v>
      </c>
    </row>
    <row r="58" spans="1:17" x14ac:dyDescent="0.2">
      <c r="A58">
        <v>4</v>
      </c>
      <c r="B58" t="s">
        <v>2805</v>
      </c>
      <c r="C58" t="s">
        <v>702</v>
      </c>
      <c r="D58" t="s">
        <v>196</v>
      </c>
      <c r="E58" t="s">
        <v>294</v>
      </c>
      <c r="F58" s="9" t="s">
        <v>2806</v>
      </c>
      <c r="G58" t="str">
        <f t="shared" si="3"/>
        <v>lib</v>
      </c>
      <c r="H58">
        <v>0</v>
      </c>
    </row>
    <row r="59" spans="1:17" x14ac:dyDescent="0.2">
      <c r="A59">
        <v>10</v>
      </c>
      <c r="B59" t="s">
        <v>2605</v>
      </c>
      <c r="C59" t="s">
        <v>702</v>
      </c>
      <c r="D59" t="s">
        <v>702</v>
      </c>
      <c r="E59" t="s">
        <v>294</v>
      </c>
      <c r="F59" s="9" t="s">
        <v>2605</v>
      </c>
      <c r="G59" t="str">
        <f t="shared" si="3"/>
        <v/>
      </c>
      <c r="H59">
        <v>0</v>
      </c>
    </row>
    <row r="60" spans="1:17" x14ac:dyDescent="0.2">
      <c r="A60">
        <v>1</v>
      </c>
      <c r="B60" t="s">
        <v>2807</v>
      </c>
      <c r="C60" t="s">
        <v>702</v>
      </c>
      <c r="D60" t="s">
        <v>38</v>
      </c>
      <c r="E60" t="s">
        <v>323</v>
      </c>
      <c r="F60" t="s">
        <v>2809</v>
      </c>
      <c r="G60" t="str">
        <f t="shared" si="3"/>
        <v>dem</v>
      </c>
      <c r="H60">
        <v>2</v>
      </c>
      <c r="J60" t="s">
        <v>2752</v>
      </c>
    </row>
    <row r="61" spans="1:17" x14ac:dyDescent="0.2">
      <c r="A61">
        <v>2</v>
      </c>
      <c r="B61" t="s">
        <v>2808</v>
      </c>
      <c r="C61" t="s">
        <v>702</v>
      </c>
      <c r="D61" t="s">
        <v>59</v>
      </c>
      <c r="E61" t="s">
        <v>323</v>
      </c>
      <c r="F61" t="s">
        <v>2810</v>
      </c>
      <c r="G61" t="str">
        <f t="shared" si="3"/>
        <v>rep</v>
      </c>
      <c r="H61">
        <v>0</v>
      </c>
    </row>
    <row r="62" spans="1:17" x14ac:dyDescent="0.2">
      <c r="A62">
        <v>1</v>
      </c>
      <c r="B62" s="122" t="s">
        <v>2811</v>
      </c>
      <c r="C62" s="122" t="s">
        <v>2812</v>
      </c>
      <c r="D62" t="s">
        <v>38</v>
      </c>
      <c r="E62" t="s">
        <v>1437</v>
      </c>
      <c r="F62" s="122" t="s">
        <v>2819</v>
      </c>
      <c r="G62" t="s">
        <v>45</v>
      </c>
      <c r="H62">
        <v>2</v>
      </c>
      <c r="J62" t="s">
        <v>2753</v>
      </c>
      <c r="Q62" s="122"/>
    </row>
    <row r="63" spans="1:17" x14ac:dyDescent="0.2">
      <c r="A63">
        <v>2</v>
      </c>
      <c r="B63" s="122" t="s">
        <v>3144</v>
      </c>
      <c r="C63" s="122" t="s">
        <v>2813</v>
      </c>
      <c r="D63" t="s">
        <v>59</v>
      </c>
      <c r="E63" t="s">
        <v>1437</v>
      </c>
      <c r="F63" s="122" t="s">
        <v>3145</v>
      </c>
      <c r="G63" t="s">
        <v>51</v>
      </c>
      <c r="H63">
        <v>0</v>
      </c>
      <c r="Q63" s="122"/>
    </row>
    <row r="64" spans="1:17" x14ac:dyDescent="0.2">
      <c r="A64">
        <v>4</v>
      </c>
      <c r="B64" s="122" t="s">
        <v>2815</v>
      </c>
      <c r="C64" s="122" t="s">
        <v>2816</v>
      </c>
      <c r="D64" t="s">
        <v>196</v>
      </c>
      <c r="E64" t="s">
        <v>1437</v>
      </c>
      <c r="F64" s="122" t="s">
        <v>2821</v>
      </c>
      <c r="G64" t="str">
        <f t="shared" ref="G64:G106" si="4">IF(D64="Democratic","dem",IF(D64="Republican","rep",IF(D64="Independent","ind",IF(D64="Libertarian","lib",IF(D64="Constitution","cst",IF(D64="Green","grn",""))))))</f>
        <v>lib</v>
      </c>
      <c r="H64">
        <v>0</v>
      </c>
      <c r="Q64" s="122"/>
    </row>
    <row r="65" spans="1:17" x14ac:dyDescent="0.2">
      <c r="A65">
        <v>10</v>
      </c>
      <c r="B65" t="s">
        <v>2605</v>
      </c>
      <c r="C65" t="s">
        <v>702</v>
      </c>
      <c r="D65" t="s">
        <v>44</v>
      </c>
      <c r="E65" t="s">
        <v>1437</v>
      </c>
      <c r="F65" t="s">
        <v>2605</v>
      </c>
      <c r="G65" t="str">
        <f>IF(D65="Democratic","dem",IF(D65="Republican","rep",IF(D65="Independent","ind",IF(D65="Libertarian","lib",IF(D65="Constitution","cst",IF(D65="Green","grn",""))))))</f>
        <v/>
      </c>
      <c r="H65">
        <v>0</v>
      </c>
    </row>
    <row r="66" spans="1:17" x14ac:dyDescent="0.2">
      <c r="A66">
        <v>11</v>
      </c>
      <c r="B66" s="122" t="s">
        <v>2814</v>
      </c>
      <c r="C66" s="122" t="s">
        <v>2817</v>
      </c>
      <c r="D66" t="s">
        <v>2818</v>
      </c>
      <c r="E66" t="s">
        <v>1437</v>
      </c>
      <c r="F66" s="122" t="s">
        <v>2820</v>
      </c>
      <c r="G66" t="str">
        <f t="shared" si="4"/>
        <v/>
      </c>
      <c r="H66">
        <v>0</v>
      </c>
      <c r="Q66" s="122"/>
    </row>
    <row r="67" spans="1:17" x14ac:dyDescent="0.2">
      <c r="A67">
        <v>1</v>
      </c>
      <c r="B67" s="9" t="s">
        <v>3086</v>
      </c>
      <c r="C67" s="123" t="s">
        <v>3087</v>
      </c>
      <c r="D67" t="s">
        <v>38</v>
      </c>
      <c r="E67" t="s">
        <v>1630</v>
      </c>
      <c r="F67" s="9" t="s">
        <v>3088</v>
      </c>
      <c r="G67" t="str">
        <f t="shared" si="4"/>
        <v>dem</v>
      </c>
      <c r="H67">
        <v>2</v>
      </c>
      <c r="J67" t="s">
        <v>2754</v>
      </c>
      <c r="K67" s="9" t="s">
        <v>2693</v>
      </c>
      <c r="Q67" s="9"/>
    </row>
    <row r="68" spans="1:17" x14ac:dyDescent="0.2">
      <c r="A68">
        <v>2</v>
      </c>
      <c r="B68" s="9" t="s">
        <v>3089</v>
      </c>
      <c r="C68" s="123" t="s">
        <v>3090</v>
      </c>
      <c r="D68" t="s">
        <v>59</v>
      </c>
      <c r="E68" t="s">
        <v>1630</v>
      </c>
      <c r="F68" s="9" t="s">
        <v>3091</v>
      </c>
      <c r="G68" t="str">
        <f>IF(D68="Democratic","dem",IF(D68="Republican","rep",IF(D68="Independent","ind",IF(D68="Libertarian","lib",IF(D68="Constitution","cst",IF(D68="Green","grn",""))))))</f>
        <v>rep</v>
      </c>
      <c r="H68">
        <v>0</v>
      </c>
      <c r="K68" s="9" t="s">
        <v>2694</v>
      </c>
      <c r="Q68" s="9"/>
    </row>
    <row r="69" spans="1:17" x14ac:dyDescent="0.2">
      <c r="A69">
        <v>3</v>
      </c>
      <c r="B69" s="9" t="s">
        <v>3095</v>
      </c>
      <c r="C69" s="124" t="s">
        <v>3096</v>
      </c>
      <c r="D69" s="9" t="s">
        <v>3097</v>
      </c>
      <c r="E69" t="s">
        <v>1630</v>
      </c>
      <c r="F69" s="9" t="s">
        <v>3098</v>
      </c>
      <c r="G69" s="9" t="s">
        <v>52</v>
      </c>
      <c r="H69">
        <v>0</v>
      </c>
      <c r="K69" s="9"/>
      <c r="Q69" s="9"/>
    </row>
    <row r="70" spans="1:17" x14ac:dyDescent="0.2">
      <c r="A70">
        <v>4</v>
      </c>
      <c r="B70" s="9" t="s">
        <v>3092</v>
      </c>
      <c r="C70" s="124" t="s">
        <v>3093</v>
      </c>
      <c r="D70" s="9" t="s">
        <v>196</v>
      </c>
      <c r="E70" t="s">
        <v>1630</v>
      </c>
      <c r="F70" s="9" t="s">
        <v>3094</v>
      </c>
      <c r="G70" t="str">
        <f t="shared" si="4"/>
        <v>lib</v>
      </c>
      <c r="H70">
        <v>0</v>
      </c>
      <c r="K70" s="9"/>
      <c r="Q70" s="9"/>
    </row>
    <row r="71" spans="1:17" x14ac:dyDescent="0.2">
      <c r="A71">
        <v>10</v>
      </c>
      <c r="B71" t="s">
        <v>2605</v>
      </c>
      <c r="C71" t="s">
        <v>702</v>
      </c>
      <c r="D71" t="s">
        <v>44</v>
      </c>
      <c r="E71" t="s">
        <v>1630</v>
      </c>
      <c r="F71" t="s">
        <v>2605</v>
      </c>
      <c r="G71" t="str">
        <f t="shared" si="4"/>
        <v/>
      </c>
      <c r="H71">
        <v>0</v>
      </c>
    </row>
    <row r="72" spans="1:17" x14ac:dyDescent="0.2">
      <c r="A72">
        <v>11</v>
      </c>
      <c r="B72" s="124" t="s">
        <v>3167</v>
      </c>
      <c r="C72" s="9" t="s">
        <v>3168</v>
      </c>
      <c r="D72" s="9" t="s">
        <v>3173</v>
      </c>
      <c r="E72" t="s">
        <v>1630</v>
      </c>
      <c r="F72" s="9" t="s">
        <v>3172</v>
      </c>
      <c r="G72" t="str">
        <f t="shared" si="4"/>
        <v/>
      </c>
      <c r="H72">
        <v>0</v>
      </c>
      <c r="Q72" s="124"/>
    </row>
    <row r="73" spans="1:17" x14ac:dyDescent="0.2">
      <c r="A73">
        <v>12</v>
      </c>
      <c r="B73" s="124" t="s">
        <v>3169</v>
      </c>
      <c r="C73" s="9" t="s">
        <v>3170</v>
      </c>
      <c r="D73" s="9" t="s">
        <v>44</v>
      </c>
      <c r="E73" t="s">
        <v>1630</v>
      </c>
      <c r="F73" s="9" t="s">
        <v>3171</v>
      </c>
      <c r="G73" t="str">
        <f t="shared" si="4"/>
        <v/>
      </c>
      <c r="H73">
        <v>0</v>
      </c>
      <c r="Q73" s="124"/>
    </row>
    <row r="74" spans="1:17" x14ac:dyDescent="0.2">
      <c r="A74">
        <v>1</v>
      </c>
      <c r="B74" t="s">
        <v>2822</v>
      </c>
      <c r="C74" t="s">
        <v>2823</v>
      </c>
      <c r="D74" t="s">
        <v>38</v>
      </c>
      <c r="E74" t="s">
        <v>1501</v>
      </c>
      <c r="F74" s="9" t="s">
        <v>3082</v>
      </c>
      <c r="G74" t="str">
        <f t="shared" si="4"/>
        <v>dem</v>
      </c>
      <c r="H74">
        <v>0</v>
      </c>
    </row>
    <row r="75" spans="1:17" x14ac:dyDescent="0.2">
      <c r="A75">
        <v>2</v>
      </c>
      <c r="B75" t="s">
        <v>2824</v>
      </c>
      <c r="C75" t="s">
        <v>2825</v>
      </c>
      <c r="D75" t="s">
        <v>59</v>
      </c>
      <c r="E75" t="s">
        <v>1501</v>
      </c>
      <c r="F75" s="9" t="s">
        <v>3083</v>
      </c>
      <c r="G75" t="str">
        <f t="shared" si="4"/>
        <v>rep</v>
      </c>
      <c r="H75">
        <v>2</v>
      </c>
      <c r="J75" t="s">
        <v>2755</v>
      </c>
    </row>
    <row r="76" spans="1:17" x14ac:dyDescent="0.2">
      <c r="A76">
        <v>3</v>
      </c>
      <c r="B76" t="s">
        <v>2837</v>
      </c>
      <c r="C76" t="s">
        <v>2830</v>
      </c>
      <c r="D76" t="s">
        <v>2827</v>
      </c>
      <c r="E76" t="s">
        <v>1501</v>
      </c>
      <c r="F76" s="9" t="s">
        <v>1645</v>
      </c>
      <c r="G76" t="str">
        <f>IF(D76="Democratic","dem",IF(D76="Republican","rep",IF(D76="Independent","ind",IF(D76="Libertarian","lib",IF(D76="Constitution","cst",IF(D76="Green","grn",""))))))</f>
        <v/>
      </c>
      <c r="H76">
        <v>0</v>
      </c>
    </row>
    <row r="77" spans="1:17" x14ac:dyDescent="0.2">
      <c r="A77">
        <v>8</v>
      </c>
      <c r="B77" t="s">
        <v>2828</v>
      </c>
      <c r="C77" t="s">
        <v>2829</v>
      </c>
      <c r="D77" t="s">
        <v>60</v>
      </c>
      <c r="E77" t="s">
        <v>1501</v>
      </c>
      <c r="F77" s="9" t="s">
        <v>2257</v>
      </c>
      <c r="G77" t="str">
        <f t="shared" ref="G77:G82" si="5">IF(D77="Democratic","dem",IF(D77="Republican","rep",IF(D77="Independent","ind",IF(D77="Libertarian","lib",IF(D77="Constitution","cst",IF(D77="Green","grn",""))))))</f>
        <v/>
      </c>
      <c r="H77">
        <v>0</v>
      </c>
    </row>
    <row r="78" spans="1:17" x14ac:dyDescent="0.2">
      <c r="A78">
        <v>10</v>
      </c>
      <c r="B78" t="s">
        <v>2605</v>
      </c>
      <c r="C78" t="s">
        <v>702</v>
      </c>
      <c r="D78" t="s">
        <v>702</v>
      </c>
      <c r="E78" t="s">
        <v>1501</v>
      </c>
      <c r="F78" s="9" t="s">
        <v>2605</v>
      </c>
      <c r="G78" t="str">
        <f t="shared" si="5"/>
        <v/>
      </c>
      <c r="H78">
        <v>0</v>
      </c>
    </row>
    <row r="79" spans="1:17" x14ac:dyDescent="0.2">
      <c r="A79">
        <v>11</v>
      </c>
      <c r="B79" t="s">
        <v>2831</v>
      </c>
      <c r="C79" t="s">
        <v>2832</v>
      </c>
      <c r="D79" t="s">
        <v>2827</v>
      </c>
      <c r="E79" t="s">
        <v>1501</v>
      </c>
      <c r="F79" s="9" t="s">
        <v>499</v>
      </c>
      <c r="G79" t="str">
        <f t="shared" si="5"/>
        <v/>
      </c>
      <c r="H79">
        <v>0</v>
      </c>
    </row>
    <row r="80" spans="1:17" x14ac:dyDescent="0.2">
      <c r="A80">
        <v>12</v>
      </c>
      <c r="B80" t="s">
        <v>2826</v>
      </c>
      <c r="C80" t="s">
        <v>2838</v>
      </c>
      <c r="D80" t="s">
        <v>2827</v>
      </c>
      <c r="E80" t="s">
        <v>1501</v>
      </c>
      <c r="F80" s="9" t="s">
        <v>3084</v>
      </c>
      <c r="G80" t="str">
        <f>IF(D80="Democratic","dem",IF(D80="Republican","rep",IF(D80="Independent","ind",IF(D80="Libertarian","lib",IF(D80="Constitution","cst",IF(D80="Green","grn",""))))))</f>
        <v/>
      </c>
      <c r="H80">
        <v>0</v>
      </c>
    </row>
    <row r="81" spans="1:17" x14ac:dyDescent="0.2">
      <c r="A81">
        <v>13</v>
      </c>
      <c r="B81" t="s">
        <v>2833</v>
      </c>
      <c r="C81" t="s">
        <v>2834</v>
      </c>
      <c r="D81" t="s">
        <v>44</v>
      </c>
      <c r="E81" t="s">
        <v>1501</v>
      </c>
      <c r="F81" s="9" t="s">
        <v>3085</v>
      </c>
      <c r="G81" t="str">
        <f t="shared" si="5"/>
        <v/>
      </c>
      <c r="H81">
        <v>0</v>
      </c>
    </row>
    <row r="82" spans="1:17" x14ac:dyDescent="0.2">
      <c r="A82">
        <v>14</v>
      </c>
      <c r="B82" t="s">
        <v>2835</v>
      </c>
      <c r="C82" t="s">
        <v>2836</v>
      </c>
      <c r="D82" t="s">
        <v>44</v>
      </c>
      <c r="E82" t="s">
        <v>1501</v>
      </c>
      <c r="F82" s="9" t="s">
        <v>487</v>
      </c>
      <c r="G82" t="str">
        <f t="shared" si="5"/>
        <v/>
      </c>
      <c r="H82">
        <v>0</v>
      </c>
    </row>
    <row r="83" spans="1:17" x14ac:dyDescent="0.2">
      <c r="A83">
        <v>1</v>
      </c>
      <c r="B83" t="s">
        <v>2839</v>
      </c>
      <c r="C83" t="s">
        <v>702</v>
      </c>
      <c r="D83" t="s">
        <v>38</v>
      </c>
      <c r="E83" t="s">
        <v>574</v>
      </c>
      <c r="F83" s="9" t="s">
        <v>2840</v>
      </c>
      <c r="G83" t="str">
        <f t="shared" si="4"/>
        <v>dem</v>
      </c>
      <c r="H83">
        <v>0</v>
      </c>
    </row>
    <row r="84" spans="1:17" x14ac:dyDescent="0.2">
      <c r="A84">
        <v>2</v>
      </c>
      <c r="B84" t="s">
        <v>2841</v>
      </c>
      <c r="C84" t="s">
        <v>702</v>
      </c>
      <c r="D84" t="s">
        <v>59</v>
      </c>
      <c r="E84" t="s">
        <v>574</v>
      </c>
      <c r="F84" t="s">
        <v>2842</v>
      </c>
      <c r="G84" t="str">
        <f t="shared" si="4"/>
        <v>rep</v>
      </c>
      <c r="H84">
        <v>2</v>
      </c>
      <c r="J84" t="s">
        <v>2756</v>
      </c>
    </row>
    <row r="85" spans="1:17" x14ac:dyDescent="0.2">
      <c r="A85">
        <v>4</v>
      </c>
      <c r="B85" t="s">
        <v>2843</v>
      </c>
      <c r="C85" t="s">
        <v>702</v>
      </c>
      <c r="D85" t="s">
        <v>196</v>
      </c>
      <c r="E85" t="s">
        <v>574</v>
      </c>
      <c r="F85" t="s">
        <v>2844</v>
      </c>
      <c r="G85" t="str">
        <f t="shared" si="4"/>
        <v>lib</v>
      </c>
      <c r="H85">
        <v>0</v>
      </c>
    </row>
    <row r="86" spans="1:17" x14ac:dyDescent="0.2">
      <c r="A86">
        <v>10</v>
      </c>
      <c r="B86" t="s">
        <v>2605</v>
      </c>
      <c r="C86" t="s">
        <v>702</v>
      </c>
      <c r="D86" t="s">
        <v>44</v>
      </c>
      <c r="E86" t="s">
        <v>574</v>
      </c>
      <c r="F86" t="s">
        <v>2605</v>
      </c>
      <c r="G86" t="str">
        <f t="shared" si="4"/>
        <v/>
      </c>
      <c r="H86">
        <v>0</v>
      </c>
    </row>
    <row r="87" spans="1:17" x14ac:dyDescent="0.2">
      <c r="A87">
        <v>11</v>
      </c>
      <c r="B87" t="s">
        <v>2845</v>
      </c>
      <c r="C87" t="s">
        <v>702</v>
      </c>
      <c r="D87" t="s">
        <v>44</v>
      </c>
      <c r="E87" t="s">
        <v>574</v>
      </c>
      <c r="F87" t="s">
        <v>2849</v>
      </c>
      <c r="H87">
        <v>0</v>
      </c>
    </row>
    <row r="88" spans="1:17" x14ac:dyDescent="0.2">
      <c r="A88">
        <v>12</v>
      </c>
      <c r="B88" t="s">
        <v>2846</v>
      </c>
      <c r="C88" t="s">
        <v>702</v>
      </c>
      <c r="D88" t="s">
        <v>44</v>
      </c>
      <c r="E88" t="s">
        <v>574</v>
      </c>
      <c r="F88" t="s">
        <v>718</v>
      </c>
      <c r="H88">
        <v>0</v>
      </c>
    </row>
    <row r="89" spans="1:17" x14ac:dyDescent="0.2">
      <c r="A89">
        <v>13</v>
      </c>
      <c r="B89" t="s">
        <v>2847</v>
      </c>
      <c r="C89" t="s">
        <v>702</v>
      </c>
      <c r="D89" t="s">
        <v>44</v>
      </c>
      <c r="E89" t="s">
        <v>574</v>
      </c>
      <c r="F89" t="s">
        <v>2850</v>
      </c>
      <c r="H89">
        <v>0</v>
      </c>
    </row>
    <row r="90" spans="1:17" x14ac:dyDescent="0.2">
      <c r="A90">
        <v>14</v>
      </c>
      <c r="B90" t="s">
        <v>2848</v>
      </c>
      <c r="C90" t="s">
        <v>702</v>
      </c>
      <c r="D90" t="s">
        <v>44</v>
      </c>
      <c r="E90" t="s">
        <v>574</v>
      </c>
      <c r="F90" t="s">
        <v>2851</v>
      </c>
      <c r="H90">
        <v>0</v>
      </c>
    </row>
    <row r="91" spans="1:17" x14ac:dyDescent="0.2">
      <c r="A91">
        <v>1</v>
      </c>
      <c r="B91" t="s">
        <v>2683</v>
      </c>
      <c r="C91" t="s">
        <v>2857</v>
      </c>
      <c r="D91" t="s">
        <v>38</v>
      </c>
      <c r="E91" t="s">
        <v>646</v>
      </c>
      <c r="F91" t="s">
        <v>2684</v>
      </c>
      <c r="G91" t="str">
        <f t="shared" si="4"/>
        <v>dem</v>
      </c>
      <c r="H91">
        <v>1</v>
      </c>
    </row>
    <row r="92" spans="1:17" x14ac:dyDescent="0.2">
      <c r="A92">
        <v>2</v>
      </c>
      <c r="B92" t="s">
        <v>2852</v>
      </c>
      <c r="C92" t="s">
        <v>2856</v>
      </c>
      <c r="D92" t="s">
        <v>59</v>
      </c>
      <c r="E92" t="s">
        <v>646</v>
      </c>
      <c r="F92" t="s">
        <v>2853</v>
      </c>
      <c r="G92" t="str">
        <f t="shared" si="4"/>
        <v>rep</v>
      </c>
      <c r="H92">
        <v>0</v>
      </c>
    </row>
    <row r="93" spans="1:17" x14ac:dyDescent="0.2">
      <c r="A93">
        <v>3</v>
      </c>
      <c r="B93" t="s">
        <v>2858</v>
      </c>
      <c r="C93" t="s">
        <v>2859</v>
      </c>
      <c r="D93" t="s">
        <v>2860</v>
      </c>
      <c r="E93" t="s">
        <v>646</v>
      </c>
      <c r="F93" t="s">
        <v>2861</v>
      </c>
      <c r="G93" t="s">
        <v>52</v>
      </c>
      <c r="H93">
        <v>0</v>
      </c>
    </row>
    <row r="94" spans="1:17" x14ac:dyDescent="0.2">
      <c r="A94">
        <v>5</v>
      </c>
      <c r="B94" t="s">
        <v>2854</v>
      </c>
      <c r="C94" t="s">
        <v>2855</v>
      </c>
      <c r="D94" t="s">
        <v>1516</v>
      </c>
      <c r="E94" t="s">
        <v>646</v>
      </c>
      <c r="F94" t="s">
        <v>1606</v>
      </c>
      <c r="G94" t="str">
        <f t="shared" si="4"/>
        <v>grn</v>
      </c>
      <c r="H94">
        <v>0</v>
      </c>
    </row>
    <row r="95" spans="1:17" x14ac:dyDescent="0.2">
      <c r="A95">
        <v>1</v>
      </c>
      <c r="B95" s="9" t="s">
        <v>2865</v>
      </c>
      <c r="C95" t="s">
        <v>702</v>
      </c>
      <c r="D95" t="s">
        <v>38</v>
      </c>
      <c r="E95" t="s">
        <v>212</v>
      </c>
      <c r="F95" t="s">
        <v>2866</v>
      </c>
      <c r="G95" t="str">
        <f t="shared" si="4"/>
        <v>dem</v>
      </c>
      <c r="H95">
        <v>0</v>
      </c>
      <c r="Q95" s="9"/>
    </row>
    <row r="96" spans="1:17" x14ac:dyDescent="0.2">
      <c r="A96">
        <v>2</v>
      </c>
      <c r="B96" s="9" t="s">
        <v>2867</v>
      </c>
      <c r="C96" t="s">
        <v>702</v>
      </c>
      <c r="D96" t="s">
        <v>59</v>
      </c>
      <c r="E96" t="s">
        <v>212</v>
      </c>
      <c r="F96" t="s">
        <v>2868</v>
      </c>
      <c r="G96" t="str">
        <f t="shared" si="4"/>
        <v>rep</v>
      </c>
      <c r="H96">
        <v>2</v>
      </c>
      <c r="J96" t="s">
        <v>2757</v>
      </c>
      <c r="Q96" s="9"/>
    </row>
    <row r="97" spans="1:17" x14ac:dyDescent="0.2">
      <c r="A97">
        <v>3</v>
      </c>
      <c r="B97" s="9" t="s">
        <v>3165</v>
      </c>
      <c r="C97" s="9" t="s">
        <v>702</v>
      </c>
      <c r="D97" s="9" t="s">
        <v>2604</v>
      </c>
      <c r="E97" t="s">
        <v>212</v>
      </c>
      <c r="F97" s="9" t="s">
        <v>3166</v>
      </c>
      <c r="G97" t="str">
        <f t="shared" si="4"/>
        <v>ind</v>
      </c>
      <c r="H97">
        <v>0</v>
      </c>
      <c r="Q97" s="9"/>
    </row>
    <row r="98" spans="1:17" x14ac:dyDescent="0.2">
      <c r="A98">
        <v>4</v>
      </c>
      <c r="B98" s="9" t="s">
        <v>2869</v>
      </c>
      <c r="C98" t="s">
        <v>702</v>
      </c>
      <c r="D98" t="s">
        <v>196</v>
      </c>
      <c r="E98" t="s">
        <v>212</v>
      </c>
      <c r="F98" t="s">
        <v>2864</v>
      </c>
      <c r="G98" t="str">
        <f t="shared" si="4"/>
        <v>lib</v>
      </c>
      <c r="H98">
        <v>0</v>
      </c>
      <c r="Q98" s="9"/>
    </row>
    <row r="99" spans="1:17" x14ac:dyDescent="0.2">
      <c r="A99">
        <v>6</v>
      </c>
      <c r="B99" s="9" t="s">
        <v>2862</v>
      </c>
      <c r="C99" t="s">
        <v>702</v>
      </c>
      <c r="D99" t="s">
        <v>115</v>
      </c>
      <c r="E99" t="s">
        <v>212</v>
      </c>
      <c r="F99" t="s">
        <v>2863</v>
      </c>
      <c r="G99" t="str">
        <f t="shared" si="4"/>
        <v>cst</v>
      </c>
      <c r="H99">
        <v>0</v>
      </c>
      <c r="Q99" s="9"/>
    </row>
    <row r="100" spans="1:17" x14ac:dyDescent="0.2">
      <c r="A100">
        <v>10</v>
      </c>
      <c r="B100" t="s">
        <v>2605</v>
      </c>
      <c r="C100" t="s">
        <v>702</v>
      </c>
      <c r="D100" t="s">
        <v>702</v>
      </c>
      <c r="E100" t="s">
        <v>212</v>
      </c>
      <c r="F100" t="s">
        <v>2605</v>
      </c>
      <c r="G100" t="str">
        <f t="shared" si="4"/>
        <v/>
      </c>
      <c r="H100">
        <v>0</v>
      </c>
    </row>
    <row r="101" spans="1:17" x14ac:dyDescent="0.2">
      <c r="A101">
        <v>1</v>
      </c>
      <c r="B101" t="s">
        <v>3121</v>
      </c>
      <c r="C101" t="s">
        <v>3122</v>
      </c>
      <c r="D101" t="s">
        <v>38</v>
      </c>
      <c r="E101" t="s">
        <v>578</v>
      </c>
      <c r="F101" t="s">
        <v>3123</v>
      </c>
      <c r="G101" t="str">
        <f t="shared" si="4"/>
        <v>dem</v>
      </c>
      <c r="H101">
        <v>0</v>
      </c>
    </row>
    <row r="102" spans="1:17" x14ac:dyDescent="0.2">
      <c r="A102">
        <v>2</v>
      </c>
      <c r="B102" t="s">
        <v>2674</v>
      </c>
      <c r="C102" t="s">
        <v>2685</v>
      </c>
      <c r="D102" t="s">
        <v>59</v>
      </c>
      <c r="E102" t="s">
        <v>578</v>
      </c>
      <c r="F102" t="s">
        <v>2673</v>
      </c>
      <c r="G102" t="str">
        <f t="shared" si="4"/>
        <v>rep</v>
      </c>
      <c r="H102">
        <v>1</v>
      </c>
    </row>
    <row r="103" spans="1:17" x14ac:dyDescent="0.2">
      <c r="A103">
        <v>4</v>
      </c>
      <c r="B103" t="s">
        <v>3124</v>
      </c>
      <c r="C103" t="s">
        <v>3125</v>
      </c>
      <c r="D103" t="s">
        <v>196</v>
      </c>
      <c r="E103" t="s">
        <v>578</v>
      </c>
      <c r="F103" t="s">
        <v>1378</v>
      </c>
      <c r="G103" t="str">
        <f>IF(D103="Democratic","dem",IF(D103="Republican","rep",IF(D103="Independent","ind",IF(D103="Libertarian","lib",IF(D103="Constitution","cst",IF(D103="Green","grn",""))))))</f>
        <v>lib</v>
      </c>
      <c r="H103">
        <v>0</v>
      </c>
    </row>
    <row r="104" spans="1:17" x14ac:dyDescent="0.2">
      <c r="A104">
        <v>10</v>
      </c>
      <c r="B104" s="9" t="s">
        <v>2605</v>
      </c>
      <c r="C104" s="9" t="s">
        <v>702</v>
      </c>
      <c r="D104" s="9" t="s">
        <v>702</v>
      </c>
      <c r="E104" s="9" t="s">
        <v>578</v>
      </c>
      <c r="F104" s="9" t="s">
        <v>2605</v>
      </c>
      <c r="G104" t="str">
        <f>IF(D104="Democratic","dem",IF(D104="Republican","rep",IF(D104="Independent","ind",IF(D104="Libertarian","lib",IF(D104="Constitution","cst",IF(D104="Green","grn",""))))))</f>
        <v/>
      </c>
      <c r="H104">
        <v>0</v>
      </c>
      <c r="Q104" s="9"/>
    </row>
    <row r="105" spans="1:17" x14ac:dyDescent="0.2">
      <c r="A105">
        <v>11</v>
      </c>
      <c r="B105" t="s">
        <v>3126</v>
      </c>
      <c r="C105" t="s">
        <v>3127</v>
      </c>
      <c r="D105" t="s">
        <v>124</v>
      </c>
      <c r="E105" t="s">
        <v>578</v>
      </c>
      <c r="F105" t="s">
        <v>3128</v>
      </c>
      <c r="G105" t="str">
        <f t="shared" si="4"/>
        <v/>
      </c>
      <c r="H105">
        <v>0</v>
      </c>
    </row>
    <row r="106" spans="1:17" x14ac:dyDescent="0.2">
      <c r="A106">
        <v>12</v>
      </c>
      <c r="B106" s="9" t="s">
        <v>3307</v>
      </c>
      <c r="C106" s="9" t="s">
        <v>702</v>
      </c>
      <c r="D106" s="9" t="s">
        <v>44</v>
      </c>
      <c r="E106" t="s">
        <v>578</v>
      </c>
      <c r="F106" s="9" t="s">
        <v>2000</v>
      </c>
      <c r="G106" t="str">
        <f t="shared" si="4"/>
        <v/>
      </c>
      <c r="H106">
        <v>0</v>
      </c>
      <c r="Q106" s="9"/>
    </row>
    <row r="107" spans="1:17" x14ac:dyDescent="0.2">
      <c r="A107">
        <v>13</v>
      </c>
      <c r="B107" s="9" t="s">
        <v>3308</v>
      </c>
      <c r="C107" s="9" t="s">
        <v>702</v>
      </c>
      <c r="D107" s="9" t="s">
        <v>44</v>
      </c>
      <c r="E107" t="s">
        <v>578</v>
      </c>
      <c r="F107" s="9" t="s">
        <v>3315</v>
      </c>
      <c r="H107">
        <v>0</v>
      </c>
      <c r="Q107" s="9"/>
    </row>
    <row r="108" spans="1:17" x14ac:dyDescent="0.2">
      <c r="A108">
        <v>14</v>
      </c>
      <c r="B108" s="9" t="s">
        <v>3309</v>
      </c>
      <c r="C108" s="9" t="s">
        <v>702</v>
      </c>
      <c r="D108" s="9" t="s">
        <v>44</v>
      </c>
      <c r="E108" t="s">
        <v>578</v>
      </c>
      <c r="F108" s="134">
        <v>753</v>
      </c>
      <c r="H108">
        <v>0</v>
      </c>
      <c r="Q108" s="9"/>
    </row>
    <row r="109" spans="1:17" x14ac:dyDescent="0.2">
      <c r="A109">
        <v>15</v>
      </c>
      <c r="B109" s="9" t="s">
        <v>3310</v>
      </c>
      <c r="C109" s="9" t="s">
        <v>702</v>
      </c>
      <c r="D109" s="9" t="s">
        <v>44</v>
      </c>
      <c r="E109" t="s">
        <v>578</v>
      </c>
      <c r="F109" s="9" t="s">
        <v>3316</v>
      </c>
      <c r="H109">
        <v>0</v>
      </c>
      <c r="Q109" s="9"/>
    </row>
    <row r="110" spans="1:17" x14ac:dyDescent="0.2">
      <c r="A110">
        <v>16</v>
      </c>
      <c r="B110" s="9" t="s">
        <v>3311</v>
      </c>
      <c r="C110" s="9" t="s">
        <v>702</v>
      </c>
      <c r="D110" s="9" t="s">
        <v>44</v>
      </c>
      <c r="E110" t="s">
        <v>578</v>
      </c>
      <c r="F110" s="9" t="s">
        <v>535</v>
      </c>
      <c r="H110">
        <v>0</v>
      </c>
      <c r="Q110" s="9"/>
    </row>
    <row r="111" spans="1:17" x14ac:dyDescent="0.2">
      <c r="A111">
        <v>17</v>
      </c>
      <c r="B111" s="9" t="s">
        <v>3312</v>
      </c>
      <c r="C111" s="9" t="s">
        <v>702</v>
      </c>
      <c r="D111" s="9" t="s">
        <v>44</v>
      </c>
      <c r="E111" t="s">
        <v>578</v>
      </c>
      <c r="F111" s="9" t="s">
        <v>3317</v>
      </c>
      <c r="H111">
        <v>0</v>
      </c>
      <c r="Q111" s="9"/>
    </row>
    <row r="112" spans="1:17" x14ac:dyDescent="0.2">
      <c r="A112">
        <v>18</v>
      </c>
      <c r="B112" s="9" t="s">
        <v>3313</v>
      </c>
      <c r="C112" s="9" t="s">
        <v>702</v>
      </c>
      <c r="D112" s="9" t="s">
        <v>44</v>
      </c>
      <c r="E112" t="s">
        <v>578</v>
      </c>
      <c r="F112" s="9" t="s">
        <v>3318</v>
      </c>
      <c r="H112">
        <v>0</v>
      </c>
      <c r="Q112" s="9"/>
    </row>
    <row r="113" spans="1:17" x14ac:dyDescent="0.2">
      <c r="A113">
        <v>19</v>
      </c>
      <c r="B113" s="9" t="s">
        <v>3314</v>
      </c>
      <c r="C113" s="9" t="s">
        <v>702</v>
      </c>
      <c r="D113" s="9" t="s">
        <v>44</v>
      </c>
      <c r="E113" t="s">
        <v>578</v>
      </c>
      <c r="F113" s="9" t="s">
        <v>3319</v>
      </c>
      <c r="H113">
        <v>0</v>
      </c>
      <c r="Q113" s="9"/>
    </row>
    <row r="114" spans="1:17" x14ac:dyDescent="0.2">
      <c r="A114">
        <v>1</v>
      </c>
      <c r="B114" s="9" t="s">
        <v>2871</v>
      </c>
      <c r="C114" s="9" t="s">
        <v>2872</v>
      </c>
      <c r="D114" t="s">
        <v>38</v>
      </c>
      <c r="E114" t="s">
        <v>268</v>
      </c>
      <c r="F114" s="9" t="s">
        <v>2873</v>
      </c>
      <c r="G114" t="str">
        <f t="shared" ref="G114:G126" si="6">IF(D114="Democratic","dem",IF(D114="Republican","rep",IF(D114="Independent","ind",IF(D114="Libertarian","lib",IF(D114="Constitution","cst",IF(D114="Green","grn",""))))))</f>
        <v>dem</v>
      </c>
      <c r="H114">
        <v>0</v>
      </c>
      <c r="Q114" s="9"/>
    </row>
    <row r="115" spans="1:17" x14ac:dyDescent="0.2">
      <c r="A115">
        <v>2</v>
      </c>
      <c r="B115" s="9" t="s">
        <v>2686</v>
      </c>
      <c r="C115" s="9" t="s">
        <v>2870</v>
      </c>
      <c r="D115" t="s">
        <v>59</v>
      </c>
      <c r="E115" t="s">
        <v>268</v>
      </c>
      <c r="F115" s="112" t="s">
        <v>2758</v>
      </c>
      <c r="G115" t="str">
        <f t="shared" si="6"/>
        <v>rep</v>
      </c>
      <c r="H115">
        <v>1</v>
      </c>
      <c r="J115" t="s">
        <v>2759</v>
      </c>
      <c r="Q115" s="9"/>
    </row>
    <row r="116" spans="1:17" x14ac:dyDescent="0.2">
      <c r="A116">
        <v>4</v>
      </c>
      <c r="B116" s="9" t="s">
        <v>2874</v>
      </c>
      <c r="C116" s="9" t="s">
        <v>2875</v>
      </c>
      <c r="D116" t="s">
        <v>196</v>
      </c>
      <c r="E116" t="s">
        <v>268</v>
      </c>
      <c r="F116" s="9" t="s">
        <v>1086</v>
      </c>
      <c r="G116" t="str">
        <f t="shared" si="6"/>
        <v>lib</v>
      </c>
      <c r="H116">
        <v>0</v>
      </c>
      <c r="Q116" s="9"/>
    </row>
    <row r="117" spans="1:17" x14ac:dyDescent="0.2">
      <c r="A117">
        <v>10</v>
      </c>
      <c r="B117" t="s">
        <v>2605</v>
      </c>
      <c r="C117" t="s">
        <v>702</v>
      </c>
      <c r="D117" t="s">
        <v>702</v>
      </c>
      <c r="E117" t="s">
        <v>268</v>
      </c>
      <c r="F117" s="112" t="s">
        <v>2605</v>
      </c>
      <c r="G117" t="str">
        <f t="shared" si="6"/>
        <v/>
      </c>
      <c r="H117">
        <v>0</v>
      </c>
    </row>
    <row r="118" spans="1:17" x14ac:dyDescent="0.2">
      <c r="A118">
        <v>11</v>
      </c>
      <c r="B118" s="9" t="s">
        <v>2877</v>
      </c>
      <c r="C118" s="9" t="s">
        <v>2876</v>
      </c>
      <c r="D118" s="9" t="s">
        <v>2879</v>
      </c>
      <c r="E118" t="s">
        <v>268</v>
      </c>
      <c r="F118" s="9" t="s">
        <v>2878</v>
      </c>
      <c r="G118" t="str">
        <f>IF(D118="Democratic","dem",IF(D118="Republican","rep",IF(D118="Independent","ind",IF(D118="Libertarian","lib",IF(D118="Constitution","cst",IF(D118="Green","grn",""))))))</f>
        <v/>
      </c>
      <c r="H118">
        <v>0</v>
      </c>
      <c r="Q118" s="9"/>
    </row>
    <row r="119" spans="1:17" x14ac:dyDescent="0.2">
      <c r="A119">
        <v>1</v>
      </c>
      <c r="B119" s="9" t="s">
        <v>2881</v>
      </c>
      <c r="C119" s="9" t="s">
        <v>3327</v>
      </c>
      <c r="D119" t="s">
        <v>38</v>
      </c>
      <c r="E119" t="s">
        <v>365</v>
      </c>
      <c r="F119" t="s">
        <v>2885</v>
      </c>
      <c r="G119" t="str">
        <f t="shared" si="6"/>
        <v>dem</v>
      </c>
      <c r="H119">
        <v>0</v>
      </c>
      <c r="Q119" s="9"/>
    </row>
    <row r="120" spans="1:17" x14ac:dyDescent="0.2">
      <c r="A120">
        <v>2</v>
      </c>
      <c r="B120" s="9" t="s">
        <v>2882</v>
      </c>
      <c r="C120" s="9" t="s">
        <v>3328</v>
      </c>
      <c r="D120" t="s">
        <v>59</v>
      </c>
      <c r="E120" t="s">
        <v>365</v>
      </c>
      <c r="F120" t="s">
        <v>2886</v>
      </c>
      <c r="G120" t="str">
        <f t="shared" si="6"/>
        <v>rep</v>
      </c>
      <c r="H120">
        <v>2</v>
      </c>
      <c r="I120" t="s">
        <v>2665</v>
      </c>
      <c r="J120" t="s">
        <v>2760</v>
      </c>
      <c r="Q120" s="9"/>
    </row>
    <row r="121" spans="1:17" x14ac:dyDescent="0.2">
      <c r="A121">
        <v>3</v>
      </c>
      <c r="B121" t="s">
        <v>2883</v>
      </c>
      <c r="C121" s="9" t="s">
        <v>3329</v>
      </c>
      <c r="D121" s="9" t="s">
        <v>2604</v>
      </c>
      <c r="E121" t="s">
        <v>365</v>
      </c>
      <c r="F121" t="s">
        <v>2887</v>
      </c>
      <c r="G121" t="str">
        <f t="shared" si="6"/>
        <v>ind</v>
      </c>
      <c r="H121">
        <v>0</v>
      </c>
    </row>
    <row r="122" spans="1:17" x14ac:dyDescent="0.2">
      <c r="A122">
        <v>4</v>
      </c>
      <c r="B122" t="s">
        <v>2884</v>
      </c>
      <c r="C122" s="9" t="s">
        <v>3330</v>
      </c>
      <c r="D122" t="s">
        <v>196</v>
      </c>
      <c r="E122" t="s">
        <v>365</v>
      </c>
      <c r="F122" t="s">
        <v>762</v>
      </c>
      <c r="G122" t="str">
        <f t="shared" si="6"/>
        <v>lib</v>
      </c>
      <c r="H122">
        <v>0</v>
      </c>
    </row>
    <row r="123" spans="1:17" x14ac:dyDescent="0.2">
      <c r="A123">
        <v>10</v>
      </c>
      <c r="B123" s="9" t="s">
        <v>2605</v>
      </c>
      <c r="C123" s="9" t="s">
        <v>702</v>
      </c>
      <c r="D123" t="s">
        <v>702</v>
      </c>
      <c r="E123" t="s">
        <v>365</v>
      </c>
      <c r="F123" s="9" t="s">
        <v>2605</v>
      </c>
      <c r="G123" t="str">
        <f t="shared" si="6"/>
        <v/>
      </c>
      <c r="H123">
        <v>0</v>
      </c>
      <c r="Q123" s="9"/>
    </row>
    <row r="124" spans="1:17" x14ac:dyDescent="0.2">
      <c r="A124">
        <v>11</v>
      </c>
      <c r="B124" s="9" t="s">
        <v>2880</v>
      </c>
      <c r="C124" s="9" t="s">
        <v>3331</v>
      </c>
      <c r="D124" s="9" t="s">
        <v>2604</v>
      </c>
      <c r="E124" t="s">
        <v>365</v>
      </c>
      <c r="F124" s="9" t="s">
        <v>2888</v>
      </c>
      <c r="G124" t="str">
        <f t="shared" si="6"/>
        <v>ind</v>
      </c>
      <c r="H124">
        <v>0</v>
      </c>
      <c r="Q124" s="9"/>
    </row>
    <row r="125" spans="1:17" x14ac:dyDescent="0.2">
      <c r="A125">
        <v>1</v>
      </c>
      <c r="B125" s="9" t="s">
        <v>3380</v>
      </c>
      <c r="C125" t="s">
        <v>702</v>
      </c>
      <c r="D125" t="s">
        <v>38</v>
      </c>
      <c r="E125" t="s">
        <v>1738</v>
      </c>
      <c r="F125" s="9" t="s">
        <v>471</v>
      </c>
      <c r="G125" t="str">
        <f t="shared" si="6"/>
        <v>dem</v>
      </c>
      <c r="H125">
        <v>0</v>
      </c>
      <c r="Q125" s="9"/>
    </row>
    <row r="126" spans="1:17" x14ac:dyDescent="0.2">
      <c r="A126">
        <v>2</v>
      </c>
      <c r="B126" s="9" t="s">
        <v>2889</v>
      </c>
      <c r="C126" t="s">
        <v>702</v>
      </c>
      <c r="D126" t="s">
        <v>59</v>
      </c>
      <c r="E126" t="s">
        <v>1738</v>
      </c>
      <c r="F126" s="9" t="s">
        <v>105</v>
      </c>
      <c r="G126" t="str">
        <f t="shared" si="6"/>
        <v>rep</v>
      </c>
      <c r="H126">
        <v>2</v>
      </c>
      <c r="J126" t="s">
        <v>2761</v>
      </c>
      <c r="Q126" s="9"/>
    </row>
    <row r="127" spans="1:17" x14ac:dyDescent="0.2">
      <c r="A127">
        <v>3</v>
      </c>
      <c r="B127" s="112" t="s">
        <v>3146</v>
      </c>
      <c r="C127" t="s">
        <v>702</v>
      </c>
      <c r="D127" t="s">
        <v>2604</v>
      </c>
      <c r="E127" t="s">
        <v>1738</v>
      </c>
      <c r="F127" s="9" t="s">
        <v>1760</v>
      </c>
      <c r="G127" t="s">
        <v>52</v>
      </c>
      <c r="H127">
        <v>0</v>
      </c>
      <c r="Q127" s="112"/>
    </row>
    <row r="128" spans="1:17" x14ac:dyDescent="0.2">
      <c r="A128">
        <v>10</v>
      </c>
      <c r="B128" s="9" t="s">
        <v>2605</v>
      </c>
      <c r="C128" t="s">
        <v>702</v>
      </c>
      <c r="D128" t="s">
        <v>702</v>
      </c>
      <c r="E128" t="s">
        <v>1738</v>
      </c>
      <c r="F128" t="s">
        <v>2605</v>
      </c>
      <c r="G128" t="str">
        <f t="shared" ref="G128:G141" si="7">IF(D128="Democratic","dem",IF(D128="Republican","rep",IF(D128="Independent","ind",IF(D128="Libertarian","lib",IF(D128="Constitution","cst",IF(D128="Green","grn",""))))))</f>
        <v/>
      </c>
      <c r="H128">
        <v>0</v>
      </c>
      <c r="Q128" s="9"/>
    </row>
    <row r="129" spans="1:17" x14ac:dyDescent="0.2">
      <c r="A129">
        <v>11</v>
      </c>
      <c r="B129" s="9" t="s">
        <v>2890</v>
      </c>
      <c r="D129" t="s">
        <v>2604</v>
      </c>
      <c r="E129" t="s">
        <v>1738</v>
      </c>
      <c r="F129" s="9" t="s">
        <v>2891</v>
      </c>
      <c r="G129" t="str">
        <f t="shared" si="7"/>
        <v>ind</v>
      </c>
      <c r="H129">
        <v>0</v>
      </c>
      <c r="Q129" s="9"/>
    </row>
    <row r="130" spans="1:17" x14ac:dyDescent="0.2">
      <c r="A130">
        <v>1</v>
      </c>
      <c r="B130" s="9" t="s">
        <v>2892</v>
      </c>
      <c r="C130" s="9" t="s">
        <v>2894</v>
      </c>
      <c r="D130" t="s">
        <v>38</v>
      </c>
      <c r="E130" t="s">
        <v>2543</v>
      </c>
      <c r="F130" s="9" t="s">
        <v>2893</v>
      </c>
      <c r="G130" t="str">
        <f t="shared" si="7"/>
        <v>dem</v>
      </c>
      <c r="H130">
        <v>0</v>
      </c>
      <c r="Q130" s="9"/>
    </row>
    <row r="131" spans="1:17" x14ac:dyDescent="0.2">
      <c r="A131">
        <v>2</v>
      </c>
      <c r="B131" s="112" t="s">
        <v>2687</v>
      </c>
      <c r="C131" s="9" t="s">
        <v>2895</v>
      </c>
      <c r="D131" t="s">
        <v>59</v>
      </c>
      <c r="E131" t="s">
        <v>2543</v>
      </c>
      <c r="F131" s="9" t="s">
        <v>2688</v>
      </c>
      <c r="G131" t="str">
        <f t="shared" si="7"/>
        <v>rep</v>
      </c>
      <c r="H131">
        <v>1</v>
      </c>
      <c r="Q131" s="112"/>
    </row>
    <row r="132" spans="1:17" x14ac:dyDescent="0.2">
      <c r="A132">
        <v>4</v>
      </c>
      <c r="B132" s="9" t="s">
        <v>2897</v>
      </c>
      <c r="C132" s="9" t="s">
        <v>2896</v>
      </c>
      <c r="D132" t="s">
        <v>196</v>
      </c>
      <c r="E132" t="s">
        <v>2543</v>
      </c>
      <c r="F132" s="9" t="s">
        <v>2898</v>
      </c>
      <c r="G132" t="str">
        <f t="shared" si="7"/>
        <v>lib</v>
      </c>
      <c r="H132">
        <v>0</v>
      </c>
      <c r="Q132" s="9"/>
    </row>
    <row r="133" spans="1:17" x14ac:dyDescent="0.2">
      <c r="A133">
        <v>5</v>
      </c>
      <c r="B133" s="9" t="s">
        <v>2899</v>
      </c>
      <c r="C133" s="9" t="s">
        <v>2900</v>
      </c>
      <c r="D133" s="9" t="s">
        <v>1516</v>
      </c>
      <c r="E133" t="s">
        <v>2543</v>
      </c>
      <c r="F133" s="9" t="s">
        <v>2901</v>
      </c>
      <c r="G133" t="str">
        <f>IF(D133="Democratic","dem",IF(D133="Republican","rep",IF(D133="Independent","ind",IF(D133="Libertarian","lib",IF(D133="Constitution","cst",IF(D133="Green","grn",""))))))</f>
        <v>grn</v>
      </c>
      <c r="H133">
        <v>0</v>
      </c>
      <c r="Q133" s="9"/>
    </row>
    <row r="134" spans="1:17" x14ac:dyDescent="0.2">
      <c r="A134">
        <v>10</v>
      </c>
      <c r="B134" t="s">
        <v>2605</v>
      </c>
      <c r="C134" t="s">
        <v>702</v>
      </c>
      <c r="D134" t="s">
        <v>702</v>
      </c>
      <c r="E134" t="s">
        <v>2543</v>
      </c>
      <c r="F134" s="112" t="s">
        <v>2605</v>
      </c>
      <c r="G134" t="str">
        <f t="shared" si="7"/>
        <v/>
      </c>
      <c r="H134">
        <v>0</v>
      </c>
    </row>
    <row r="135" spans="1:17" x14ac:dyDescent="0.2">
      <c r="A135">
        <v>1</v>
      </c>
      <c r="B135" s="9" t="s">
        <v>2932</v>
      </c>
      <c r="C135" s="9" t="s">
        <v>2933</v>
      </c>
      <c r="D135" t="s">
        <v>38</v>
      </c>
      <c r="E135" t="s">
        <v>1366</v>
      </c>
      <c r="F135" s="9" t="s">
        <v>2934</v>
      </c>
      <c r="G135" t="str">
        <f t="shared" si="7"/>
        <v>dem</v>
      </c>
      <c r="H135">
        <v>0</v>
      </c>
      <c r="Q135" s="9"/>
    </row>
    <row r="136" spans="1:17" x14ac:dyDescent="0.2">
      <c r="A136">
        <v>2</v>
      </c>
      <c r="B136" s="112" t="s">
        <v>2691</v>
      </c>
      <c r="C136" t="s">
        <v>2692</v>
      </c>
      <c r="D136" t="s">
        <v>59</v>
      </c>
      <c r="E136" t="s">
        <v>1366</v>
      </c>
      <c r="F136" s="9" t="s">
        <v>1651</v>
      </c>
      <c r="G136" t="str">
        <f t="shared" si="7"/>
        <v>rep</v>
      </c>
      <c r="H136">
        <v>1</v>
      </c>
      <c r="Q136" s="112"/>
    </row>
    <row r="137" spans="1:17" x14ac:dyDescent="0.2">
      <c r="A137">
        <v>10</v>
      </c>
      <c r="B137" t="s">
        <v>2605</v>
      </c>
      <c r="C137" t="s">
        <v>702</v>
      </c>
      <c r="D137" t="s">
        <v>702</v>
      </c>
      <c r="E137" t="s">
        <v>1366</v>
      </c>
      <c r="F137" s="112" t="s">
        <v>2605</v>
      </c>
      <c r="G137" t="str">
        <f t="shared" si="7"/>
        <v/>
      </c>
      <c r="H137">
        <v>0</v>
      </c>
      <c r="P137" t="s">
        <v>299</v>
      </c>
    </row>
    <row r="138" spans="1:17" x14ac:dyDescent="0.2">
      <c r="A138">
        <v>1</v>
      </c>
      <c r="B138" s="9" t="s">
        <v>2902</v>
      </c>
      <c r="C138" s="9" t="s">
        <v>2919</v>
      </c>
      <c r="D138" t="s">
        <v>38</v>
      </c>
      <c r="E138" t="s">
        <v>2138</v>
      </c>
      <c r="F138" s="9" t="s">
        <v>2909</v>
      </c>
      <c r="G138" t="str">
        <f t="shared" si="7"/>
        <v>dem</v>
      </c>
      <c r="H138">
        <v>0</v>
      </c>
      <c r="P138" t="s">
        <v>299</v>
      </c>
      <c r="Q138" s="9"/>
    </row>
    <row r="139" spans="1:17" x14ac:dyDescent="0.2">
      <c r="A139">
        <v>2</v>
      </c>
      <c r="B139" s="9" t="s">
        <v>2903</v>
      </c>
      <c r="C139" s="9" t="s">
        <v>2918</v>
      </c>
      <c r="D139" t="s">
        <v>59</v>
      </c>
      <c r="E139" t="s">
        <v>2138</v>
      </c>
      <c r="F139" s="9" t="s">
        <v>2910</v>
      </c>
      <c r="G139" t="str">
        <f t="shared" si="7"/>
        <v>rep</v>
      </c>
      <c r="H139">
        <v>2</v>
      </c>
      <c r="J139" t="s">
        <v>2762</v>
      </c>
      <c r="P139" t="s">
        <v>299</v>
      </c>
      <c r="Q139" s="9"/>
    </row>
    <row r="140" spans="1:17" x14ac:dyDescent="0.2">
      <c r="A140">
        <v>4</v>
      </c>
      <c r="B140" s="9" t="s">
        <v>2904</v>
      </c>
      <c r="C140" s="9" t="s">
        <v>2917</v>
      </c>
      <c r="D140" t="s">
        <v>196</v>
      </c>
      <c r="E140" t="s">
        <v>2138</v>
      </c>
      <c r="F140" s="9" t="s">
        <v>2911</v>
      </c>
      <c r="G140" t="str">
        <f t="shared" si="7"/>
        <v>lib</v>
      </c>
      <c r="H140">
        <v>0</v>
      </c>
      <c r="P140" t="s">
        <v>299</v>
      </c>
      <c r="Q140" s="9"/>
    </row>
    <row r="141" spans="1:17" x14ac:dyDescent="0.2">
      <c r="A141">
        <v>5</v>
      </c>
      <c r="B141" s="9" t="s">
        <v>2905</v>
      </c>
      <c r="C141" s="9" t="s">
        <v>2916</v>
      </c>
      <c r="D141" t="s">
        <v>1516</v>
      </c>
      <c r="E141" t="s">
        <v>2138</v>
      </c>
      <c r="F141" s="9" t="s">
        <v>2912</v>
      </c>
      <c r="G141" t="str">
        <f t="shared" si="7"/>
        <v>grn</v>
      </c>
      <c r="H141">
        <v>0</v>
      </c>
      <c r="P141" t="s">
        <v>299</v>
      </c>
      <c r="Q141" s="9"/>
    </row>
    <row r="142" spans="1:17" x14ac:dyDescent="0.2">
      <c r="A142">
        <v>6</v>
      </c>
      <c r="B142" s="9" t="s">
        <v>2906</v>
      </c>
      <c r="C142" s="9" t="s">
        <v>2920</v>
      </c>
      <c r="D142" t="s">
        <v>46</v>
      </c>
      <c r="E142" t="s">
        <v>2138</v>
      </c>
      <c r="F142" s="9" t="s">
        <v>2913</v>
      </c>
      <c r="H142">
        <v>0</v>
      </c>
      <c r="P142" t="s">
        <v>299</v>
      </c>
      <c r="Q142" s="9"/>
    </row>
    <row r="143" spans="1:17" x14ac:dyDescent="0.2">
      <c r="A143">
        <v>10</v>
      </c>
      <c r="B143" t="s">
        <v>2605</v>
      </c>
      <c r="C143" t="s">
        <v>702</v>
      </c>
      <c r="D143" t="s">
        <v>702</v>
      </c>
      <c r="E143" t="s">
        <v>2138</v>
      </c>
      <c r="F143" t="s">
        <v>2605</v>
      </c>
      <c r="G143" t="str">
        <f>IF(D143="Democratic","dem",IF(D143="Republican","rep",IF(D143="Independent","ind",IF(D143="Libertarian","lib",IF(D143="Constitution","cst",IF(D143="Green","grn",""))))))</f>
        <v/>
      </c>
      <c r="H143">
        <v>0</v>
      </c>
      <c r="P143" t="s">
        <v>299</v>
      </c>
    </row>
    <row r="144" spans="1:17" x14ac:dyDescent="0.2">
      <c r="A144">
        <v>11</v>
      </c>
      <c r="B144" s="9" t="s">
        <v>2907</v>
      </c>
      <c r="C144" s="9" t="s">
        <v>2915</v>
      </c>
      <c r="D144" s="9" t="s">
        <v>2908</v>
      </c>
      <c r="E144" t="s">
        <v>2138</v>
      </c>
      <c r="F144" s="9" t="s">
        <v>2914</v>
      </c>
      <c r="H144">
        <v>0</v>
      </c>
      <c r="P144" t="s">
        <v>299</v>
      </c>
      <c r="Q144" s="9"/>
    </row>
    <row r="145" spans="1:22" x14ac:dyDescent="0.2">
      <c r="A145">
        <v>12</v>
      </c>
      <c r="B145" s="9" t="s">
        <v>3250</v>
      </c>
      <c r="C145" s="9" t="s">
        <v>702</v>
      </c>
      <c r="D145" s="9" t="s">
        <v>44</v>
      </c>
      <c r="E145" t="s">
        <v>2138</v>
      </c>
      <c r="F145" s="9" t="s">
        <v>3242</v>
      </c>
      <c r="H145">
        <v>0</v>
      </c>
      <c r="P145" t="s">
        <v>299</v>
      </c>
      <c r="Q145" s="9"/>
    </row>
    <row r="146" spans="1:22" x14ac:dyDescent="0.2">
      <c r="A146">
        <v>13</v>
      </c>
      <c r="B146" s="9" t="s">
        <v>3251</v>
      </c>
      <c r="C146" s="9" t="s">
        <v>702</v>
      </c>
      <c r="D146" s="9" t="s">
        <v>44</v>
      </c>
      <c r="E146" t="s">
        <v>2138</v>
      </c>
      <c r="F146" s="9" t="s">
        <v>3243</v>
      </c>
      <c r="H146">
        <v>0</v>
      </c>
      <c r="P146" t="s">
        <v>299</v>
      </c>
      <c r="Q146" s="9"/>
    </row>
    <row r="147" spans="1:22" x14ac:dyDescent="0.2">
      <c r="A147">
        <v>14</v>
      </c>
      <c r="B147" s="9" t="s">
        <v>3252</v>
      </c>
      <c r="C147" s="9" t="s">
        <v>702</v>
      </c>
      <c r="D147" s="9" t="s">
        <v>44</v>
      </c>
      <c r="E147" t="s">
        <v>2138</v>
      </c>
      <c r="F147" s="9" t="s">
        <v>3244</v>
      </c>
      <c r="H147">
        <v>0</v>
      </c>
      <c r="P147" t="s">
        <v>299</v>
      </c>
      <c r="Q147" s="9"/>
    </row>
    <row r="148" spans="1:22" x14ac:dyDescent="0.2">
      <c r="A148">
        <v>15</v>
      </c>
      <c r="B148" s="9" t="s">
        <v>3253</v>
      </c>
      <c r="C148" s="9" t="s">
        <v>702</v>
      </c>
      <c r="D148" s="9" t="s">
        <v>44</v>
      </c>
      <c r="E148" t="s">
        <v>2138</v>
      </c>
      <c r="F148" s="9" t="s">
        <v>3245</v>
      </c>
      <c r="H148">
        <v>0</v>
      </c>
      <c r="P148" t="s">
        <v>299</v>
      </c>
      <c r="Q148" s="9"/>
      <c r="S148" t="s">
        <v>299</v>
      </c>
      <c r="T148" t="s">
        <v>299</v>
      </c>
      <c r="U148" t="s">
        <v>299</v>
      </c>
      <c r="V148" t="s">
        <v>299</v>
      </c>
    </row>
    <row r="149" spans="1:22" x14ac:dyDescent="0.2">
      <c r="A149">
        <v>16</v>
      </c>
      <c r="B149" s="9" t="s">
        <v>3254</v>
      </c>
      <c r="C149" s="9" t="s">
        <v>702</v>
      </c>
      <c r="D149" s="9" t="s">
        <v>44</v>
      </c>
      <c r="E149" t="s">
        <v>2138</v>
      </c>
      <c r="F149" s="9" t="s">
        <v>3246</v>
      </c>
      <c r="H149">
        <v>0</v>
      </c>
      <c r="P149" t="s">
        <v>299</v>
      </c>
      <c r="Q149" s="9"/>
      <c r="S149" t="s">
        <v>299</v>
      </c>
      <c r="T149" t="s">
        <v>299</v>
      </c>
      <c r="U149" t="s">
        <v>299</v>
      </c>
      <c r="V149" t="s">
        <v>299</v>
      </c>
    </row>
    <row r="150" spans="1:22" x14ac:dyDescent="0.2">
      <c r="A150">
        <v>17</v>
      </c>
      <c r="B150" s="9" t="s">
        <v>3255</v>
      </c>
      <c r="C150" s="9" t="s">
        <v>702</v>
      </c>
      <c r="D150" s="9" t="s">
        <v>44</v>
      </c>
      <c r="E150" t="s">
        <v>2138</v>
      </c>
      <c r="F150" s="9" t="s">
        <v>3247</v>
      </c>
      <c r="H150">
        <v>0</v>
      </c>
      <c r="P150" t="s">
        <v>299</v>
      </c>
      <c r="Q150" s="9"/>
      <c r="S150" t="s">
        <v>299</v>
      </c>
      <c r="T150" t="s">
        <v>299</v>
      </c>
      <c r="U150" t="s">
        <v>299</v>
      </c>
      <c r="V150" t="s">
        <v>299</v>
      </c>
    </row>
    <row r="151" spans="1:22" x14ac:dyDescent="0.2">
      <c r="A151">
        <v>18</v>
      </c>
      <c r="B151" s="9" t="s">
        <v>3256</v>
      </c>
      <c r="C151" s="9" t="s">
        <v>702</v>
      </c>
      <c r="D151" s="9" t="s">
        <v>44</v>
      </c>
      <c r="E151" t="s">
        <v>2138</v>
      </c>
      <c r="F151" s="9" t="s">
        <v>764</v>
      </c>
      <c r="H151">
        <v>0</v>
      </c>
      <c r="P151" t="s">
        <v>299</v>
      </c>
      <c r="Q151" s="9"/>
      <c r="S151" t="s">
        <v>299</v>
      </c>
      <c r="T151" t="s">
        <v>299</v>
      </c>
      <c r="U151" t="s">
        <v>299</v>
      </c>
      <c r="V151" t="s">
        <v>299</v>
      </c>
    </row>
    <row r="152" spans="1:22" x14ac:dyDescent="0.2">
      <c r="A152">
        <v>19</v>
      </c>
      <c r="B152" s="9" t="s">
        <v>3257</v>
      </c>
      <c r="C152" s="9" t="s">
        <v>702</v>
      </c>
      <c r="D152" s="9" t="s">
        <v>44</v>
      </c>
      <c r="E152" t="s">
        <v>2138</v>
      </c>
      <c r="F152" s="9" t="s">
        <v>3248</v>
      </c>
      <c r="H152">
        <v>0</v>
      </c>
      <c r="P152" t="s">
        <v>299</v>
      </c>
      <c r="Q152" s="9"/>
      <c r="S152" t="s">
        <v>299</v>
      </c>
      <c r="T152" t="s">
        <v>299</v>
      </c>
      <c r="U152" t="s">
        <v>299</v>
      </c>
      <c r="V152" t="s">
        <v>299</v>
      </c>
    </row>
    <row r="153" spans="1:22" x14ac:dyDescent="0.2">
      <c r="A153">
        <v>20</v>
      </c>
      <c r="B153" s="9" t="s">
        <v>3258</v>
      </c>
      <c r="C153" s="9" t="s">
        <v>702</v>
      </c>
      <c r="D153" s="9" t="s">
        <v>44</v>
      </c>
      <c r="E153" t="s">
        <v>2138</v>
      </c>
      <c r="F153" s="9" t="s">
        <v>3249</v>
      </c>
      <c r="H153">
        <v>0</v>
      </c>
      <c r="P153" t="s">
        <v>299</v>
      </c>
      <c r="Q153" s="9"/>
      <c r="S153" t="s">
        <v>299</v>
      </c>
      <c r="T153" t="s">
        <v>299</v>
      </c>
      <c r="U153" t="s">
        <v>299</v>
      </c>
      <c r="V153" t="s">
        <v>299</v>
      </c>
    </row>
    <row r="154" spans="1:22" x14ac:dyDescent="0.2">
      <c r="A154">
        <v>1</v>
      </c>
      <c r="B154" s="9" t="s">
        <v>2923</v>
      </c>
      <c r="C154" s="9" t="s">
        <v>2924</v>
      </c>
      <c r="D154" t="s">
        <v>47</v>
      </c>
      <c r="E154" t="s">
        <v>2549</v>
      </c>
      <c r="F154" s="9" t="s">
        <v>2925</v>
      </c>
      <c r="G154" t="s">
        <v>45</v>
      </c>
      <c r="H154">
        <v>2</v>
      </c>
      <c r="J154" t="s">
        <v>2763</v>
      </c>
      <c r="P154" t="s">
        <v>299</v>
      </c>
      <c r="Q154" s="9"/>
      <c r="S154" t="s">
        <v>299</v>
      </c>
      <c r="T154" t="s">
        <v>299</v>
      </c>
      <c r="U154" t="s">
        <v>299</v>
      </c>
      <c r="V154" t="s">
        <v>299</v>
      </c>
    </row>
    <row r="155" spans="1:22" x14ac:dyDescent="0.2">
      <c r="A155">
        <v>2</v>
      </c>
      <c r="B155" s="9" t="s">
        <v>2921</v>
      </c>
      <c r="C155" s="9" t="s">
        <v>2922</v>
      </c>
      <c r="D155" t="s">
        <v>59</v>
      </c>
      <c r="E155" t="s">
        <v>2549</v>
      </c>
      <c r="F155" s="9" t="s">
        <v>487</v>
      </c>
      <c r="G155" t="str">
        <f>IF(D155="Democratic","dem",IF(D155="Republican","rep",IF(D155="Independent","ind",IF(D155="Libertarian","lib",IF(D155="Constitution","cst",IF(D155="Green","grn",""))))))</f>
        <v>rep</v>
      </c>
      <c r="H155">
        <v>0</v>
      </c>
      <c r="P155" t="s">
        <v>299</v>
      </c>
      <c r="Q155" s="9"/>
      <c r="S155" t="s">
        <v>299</v>
      </c>
      <c r="T155" t="s">
        <v>299</v>
      </c>
      <c r="U155" t="s">
        <v>299</v>
      </c>
      <c r="V155" t="s">
        <v>299</v>
      </c>
    </row>
    <row r="156" spans="1:22" x14ac:dyDescent="0.2">
      <c r="A156">
        <v>4</v>
      </c>
      <c r="B156" s="9" t="s">
        <v>2926</v>
      </c>
      <c r="C156" s="9" t="s">
        <v>2927</v>
      </c>
      <c r="D156" t="s">
        <v>196</v>
      </c>
      <c r="E156" t="s">
        <v>2549</v>
      </c>
      <c r="F156" s="9" t="s">
        <v>2928</v>
      </c>
      <c r="G156" t="str">
        <f t="shared" ref="G156:G171" si="8">IF(D156="Democratic","dem",IF(D156="Republican","rep",IF(D156="Independent","ind",IF(D156="Libertarian","lib",IF(D156="Constitution","cst",IF(D156="Green","grn",""))))))</f>
        <v>lib</v>
      </c>
      <c r="H156">
        <v>0</v>
      </c>
      <c r="P156" t="s">
        <v>299</v>
      </c>
      <c r="Q156" s="9"/>
      <c r="S156" t="s">
        <v>299</v>
      </c>
      <c r="T156" t="s">
        <v>299</v>
      </c>
      <c r="U156" t="s">
        <v>299</v>
      </c>
      <c r="V156" t="s">
        <v>299</v>
      </c>
    </row>
    <row r="157" spans="1:22" x14ac:dyDescent="0.2">
      <c r="A157">
        <v>10</v>
      </c>
      <c r="B157" t="s">
        <v>2605</v>
      </c>
      <c r="C157" t="s">
        <v>702</v>
      </c>
      <c r="D157" t="s">
        <v>702</v>
      </c>
      <c r="E157" t="s">
        <v>2549</v>
      </c>
      <c r="F157" t="s">
        <v>2605</v>
      </c>
      <c r="G157" t="str">
        <f t="shared" si="8"/>
        <v/>
      </c>
      <c r="H157">
        <v>0</v>
      </c>
      <c r="P157" t="s">
        <v>299</v>
      </c>
      <c r="S157" t="s">
        <v>299</v>
      </c>
      <c r="T157" t="s">
        <v>299</v>
      </c>
      <c r="U157" t="s">
        <v>299</v>
      </c>
      <c r="V157" t="s">
        <v>299</v>
      </c>
    </row>
    <row r="158" spans="1:22" x14ac:dyDescent="0.2">
      <c r="A158">
        <v>11</v>
      </c>
      <c r="B158" s="9" t="s">
        <v>2929</v>
      </c>
      <c r="C158" s="9" t="s">
        <v>2930</v>
      </c>
      <c r="D158" s="9" t="s">
        <v>2931</v>
      </c>
      <c r="E158" t="s">
        <v>2549</v>
      </c>
      <c r="F158" s="9" t="s">
        <v>150</v>
      </c>
      <c r="G158" t="str">
        <f t="shared" si="8"/>
        <v/>
      </c>
      <c r="H158">
        <v>0</v>
      </c>
      <c r="P158" t="s">
        <v>299</v>
      </c>
      <c r="Q158" s="9"/>
      <c r="S158" t="s">
        <v>299</v>
      </c>
      <c r="T158" t="s">
        <v>299</v>
      </c>
      <c r="U158" t="s">
        <v>299</v>
      </c>
      <c r="V158" t="s">
        <v>299</v>
      </c>
    </row>
    <row r="159" spans="1:22" x14ac:dyDescent="0.2">
      <c r="A159">
        <v>12</v>
      </c>
      <c r="B159" s="9" t="s">
        <v>3363</v>
      </c>
      <c r="C159" s="9" t="s">
        <v>3356</v>
      </c>
      <c r="D159" s="9" t="s">
        <v>44</v>
      </c>
      <c r="E159" t="s">
        <v>2549</v>
      </c>
      <c r="F159" s="9" t="s">
        <v>3366</v>
      </c>
      <c r="G159" t="str">
        <f t="shared" si="8"/>
        <v/>
      </c>
      <c r="H159">
        <v>0</v>
      </c>
      <c r="Q159" s="9"/>
    </row>
    <row r="160" spans="1:22" x14ac:dyDescent="0.2">
      <c r="A160">
        <v>13</v>
      </c>
      <c r="B160" s="9" t="s">
        <v>3357</v>
      </c>
      <c r="C160" s="9" t="s">
        <v>3358</v>
      </c>
      <c r="D160" s="9" t="s">
        <v>44</v>
      </c>
      <c r="E160" t="s">
        <v>2549</v>
      </c>
      <c r="F160" s="9" t="s">
        <v>3367</v>
      </c>
      <c r="H160">
        <v>0</v>
      </c>
      <c r="Q160" s="9"/>
    </row>
    <row r="161" spans="1:22" x14ac:dyDescent="0.2">
      <c r="A161">
        <v>14</v>
      </c>
      <c r="B161" s="9" t="s">
        <v>3359</v>
      </c>
      <c r="C161" s="9" t="s">
        <v>3360</v>
      </c>
      <c r="D161" s="9" t="s">
        <v>44</v>
      </c>
      <c r="E161" t="s">
        <v>2549</v>
      </c>
      <c r="F161" s="9" t="s">
        <v>3368</v>
      </c>
      <c r="H161">
        <v>0</v>
      </c>
      <c r="Q161" s="9"/>
    </row>
    <row r="162" spans="1:22" x14ac:dyDescent="0.2">
      <c r="A162">
        <v>15</v>
      </c>
      <c r="B162" s="9" t="s">
        <v>3362</v>
      </c>
      <c r="C162" s="9" t="s">
        <v>3361</v>
      </c>
      <c r="D162" s="9" t="s">
        <v>44</v>
      </c>
      <c r="E162" t="s">
        <v>2549</v>
      </c>
      <c r="F162" s="9" t="s">
        <v>1041</v>
      </c>
      <c r="H162">
        <v>0</v>
      </c>
      <c r="Q162" s="9"/>
    </row>
    <row r="163" spans="1:22" x14ac:dyDescent="0.2">
      <c r="A163">
        <v>16</v>
      </c>
      <c r="B163" s="9" t="s">
        <v>3364</v>
      </c>
      <c r="C163" s="9" t="s">
        <v>3365</v>
      </c>
      <c r="D163" s="9" t="s">
        <v>44</v>
      </c>
      <c r="E163" t="s">
        <v>2549</v>
      </c>
      <c r="F163" s="9" t="s">
        <v>3369</v>
      </c>
      <c r="H163">
        <v>0</v>
      </c>
      <c r="Q163" s="9"/>
    </row>
    <row r="164" spans="1:22" x14ac:dyDescent="0.2">
      <c r="A164">
        <v>1</v>
      </c>
      <c r="B164" s="9" t="s">
        <v>2764</v>
      </c>
      <c r="C164" s="9" t="s">
        <v>2935</v>
      </c>
      <c r="D164" t="s">
        <v>38</v>
      </c>
      <c r="E164" t="s">
        <v>412</v>
      </c>
      <c r="F164" s="9" t="s">
        <v>2765</v>
      </c>
      <c r="G164" t="str">
        <f t="shared" si="8"/>
        <v>dem</v>
      </c>
      <c r="H164">
        <v>0</v>
      </c>
      <c r="P164" t="s">
        <v>299</v>
      </c>
      <c r="Q164" s="9"/>
      <c r="S164" t="s">
        <v>299</v>
      </c>
      <c r="T164" t="s">
        <v>299</v>
      </c>
      <c r="U164" t="s">
        <v>299</v>
      </c>
      <c r="V164" t="s">
        <v>299</v>
      </c>
    </row>
    <row r="165" spans="1:22" x14ac:dyDescent="0.2">
      <c r="A165">
        <v>2</v>
      </c>
      <c r="B165" s="112" t="s">
        <v>2678</v>
      </c>
      <c r="C165" t="s">
        <v>2701</v>
      </c>
      <c r="D165" t="s">
        <v>59</v>
      </c>
      <c r="E165" t="s">
        <v>412</v>
      </c>
      <c r="F165" s="112" t="s">
        <v>2679</v>
      </c>
      <c r="G165" t="str">
        <f t="shared" si="8"/>
        <v>rep</v>
      </c>
      <c r="H165">
        <v>1</v>
      </c>
      <c r="P165" t="s">
        <v>299</v>
      </c>
      <c r="Q165" s="112"/>
      <c r="S165" t="s">
        <v>299</v>
      </c>
      <c r="T165" t="s">
        <v>299</v>
      </c>
      <c r="U165" t="s">
        <v>299</v>
      </c>
      <c r="V165" t="s">
        <v>299</v>
      </c>
    </row>
    <row r="166" spans="1:22" x14ac:dyDescent="0.2">
      <c r="A166">
        <v>10</v>
      </c>
      <c r="B166" t="s">
        <v>2605</v>
      </c>
      <c r="C166" t="s">
        <v>702</v>
      </c>
      <c r="D166" t="s">
        <v>702</v>
      </c>
      <c r="E166" t="s">
        <v>412</v>
      </c>
      <c r="F166" t="s">
        <v>2605</v>
      </c>
      <c r="G166" t="str">
        <f t="shared" si="8"/>
        <v/>
      </c>
      <c r="H166">
        <v>0</v>
      </c>
    </row>
    <row r="167" spans="1:22" x14ac:dyDescent="0.2">
      <c r="A167">
        <v>1</v>
      </c>
      <c r="B167" s="9" t="s">
        <v>2936</v>
      </c>
      <c r="C167" t="s">
        <v>702</v>
      </c>
      <c r="D167" t="s">
        <v>38</v>
      </c>
      <c r="E167" t="s">
        <v>1081</v>
      </c>
      <c r="F167" s="9" t="s">
        <v>2937</v>
      </c>
      <c r="G167" t="str">
        <f t="shared" si="8"/>
        <v>dem</v>
      </c>
      <c r="H167">
        <v>0</v>
      </c>
      <c r="Q167" s="9"/>
    </row>
    <row r="168" spans="1:22" x14ac:dyDescent="0.2">
      <c r="A168">
        <v>2</v>
      </c>
      <c r="B168" s="9" t="s">
        <v>2938</v>
      </c>
      <c r="C168" t="s">
        <v>702</v>
      </c>
      <c r="D168" t="s">
        <v>59</v>
      </c>
      <c r="E168" t="s">
        <v>1081</v>
      </c>
      <c r="F168" s="9" t="s">
        <v>2939</v>
      </c>
      <c r="G168" t="str">
        <f t="shared" si="8"/>
        <v>rep</v>
      </c>
      <c r="H168">
        <v>2</v>
      </c>
      <c r="J168" t="s">
        <v>2766</v>
      </c>
      <c r="Q168" s="9"/>
    </row>
    <row r="169" spans="1:22" x14ac:dyDescent="0.2">
      <c r="A169">
        <v>3</v>
      </c>
      <c r="B169" s="9" t="s">
        <v>2943</v>
      </c>
      <c r="C169" s="9" t="s">
        <v>702</v>
      </c>
      <c r="D169" s="9" t="s">
        <v>2942</v>
      </c>
      <c r="E169" t="s">
        <v>1081</v>
      </c>
      <c r="F169" s="9" t="s">
        <v>2944</v>
      </c>
      <c r="G169" t="str">
        <f t="shared" si="8"/>
        <v/>
      </c>
      <c r="H169">
        <v>0</v>
      </c>
      <c r="Q169" s="9"/>
    </row>
    <row r="170" spans="1:22" x14ac:dyDescent="0.2">
      <c r="A170">
        <v>4</v>
      </c>
      <c r="B170" s="9" t="s">
        <v>2945</v>
      </c>
      <c r="C170" s="9" t="s">
        <v>702</v>
      </c>
      <c r="D170" s="9" t="s">
        <v>196</v>
      </c>
      <c r="E170" t="s">
        <v>1081</v>
      </c>
      <c r="F170" s="9" t="s">
        <v>2946</v>
      </c>
      <c r="G170" t="str">
        <f t="shared" si="8"/>
        <v>lib</v>
      </c>
      <c r="H170">
        <v>0</v>
      </c>
      <c r="Q170" s="9"/>
    </row>
    <row r="171" spans="1:22" x14ac:dyDescent="0.2">
      <c r="A171">
        <v>7</v>
      </c>
      <c r="B171" s="9" t="s">
        <v>2940</v>
      </c>
      <c r="C171" t="s">
        <v>702</v>
      </c>
      <c r="D171" t="s">
        <v>2423</v>
      </c>
      <c r="E171" t="s">
        <v>1081</v>
      </c>
      <c r="F171" s="9" t="s">
        <v>2941</v>
      </c>
      <c r="G171" t="str">
        <f t="shared" si="8"/>
        <v/>
      </c>
      <c r="H171">
        <v>0</v>
      </c>
      <c r="Q171" s="9"/>
    </row>
    <row r="172" spans="1:22" x14ac:dyDescent="0.2">
      <c r="A172">
        <v>10</v>
      </c>
      <c r="B172" t="s">
        <v>2605</v>
      </c>
      <c r="C172" t="s">
        <v>702</v>
      </c>
      <c r="D172" t="s">
        <v>702</v>
      </c>
      <c r="E172" t="s">
        <v>1081</v>
      </c>
      <c r="F172" s="112" t="s">
        <v>2605</v>
      </c>
      <c r="H172">
        <v>0</v>
      </c>
    </row>
    <row r="173" spans="1:22" x14ac:dyDescent="0.2">
      <c r="A173">
        <v>11</v>
      </c>
      <c r="B173" s="112" t="s">
        <v>2689</v>
      </c>
      <c r="C173" t="s">
        <v>702</v>
      </c>
      <c r="D173" t="s">
        <v>702</v>
      </c>
      <c r="E173" t="s">
        <v>1081</v>
      </c>
      <c r="F173" s="112" t="s">
        <v>2690</v>
      </c>
      <c r="G173" t="str">
        <f>IF(D173="Democratic","dem",IF(D173="Republican","rep",IF(D173="Independent","ind",IF(D173="Libertarian","lib",IF(D173="Constitution","cst",IF(D173="Green","grn",""))))))</f>
        <v/>
      </c>
      <c r="H173">
        <v>0</v>
      </c>
      <c r="Q173" s="112"/>
    </row>
    <row r="174" spans="1:22" x14ac:dyDescent="0.2">
      <c r="A174">
        <v>1</v>
      </c>
      <c r="B174" s="112" t="s">
        <v>3129</v>
      </c>
      <c r="C174" t="s">
        <v>702</v>
      </c>
      <c r="D174" t="s">
        <v>38</v>
      </c>
      <c r="E174" t="s">
        <v>907</v>
      </c>
      <c r="F174" s="112" t="s">
        <v>2885</v>
      </c>
      <c r="G174" t="str">
        <f>IF(D174="Democratic","dem",IF(D174="Republican","rep",IF(D174="Independent","ind",IF(D174="Libertarian","lib",IF(D174="Constitution","cst",IF(D174="Green","grn",""))))))</f>
        <v>dem</v>
      </c>
      <c r="H174">
        <v>0</v>
      </c>
      <c r="Q174" s="112"/>
    </row>
    <row r="175" spans="1:22" x14ac:dyDescent="0.2">
      <c r="A175">
        <v>2</v>
      </c>
      <c r="B175" s="112" t="s">
        <v>2767</v>
      </c>
      <c r="C175" t="s">
        <v>702</v>
      </c>
      <c r="D175" t="s">
        <v>59</v>
      </c>
      <c r="E175" t="s">
        <v>907</v>
      </c>
      <c r="F175" s="112" t="s">
        <v>2768</v>
      </c>
      <c r="G175" t="str">
        <f>IF(D175="Democratic","dem",IF(D175="Republican","rep",IF(D175="Independent","ind",IF(D175="Libertarian","lib",IF(D175="Constitution","cst",IF(D175="Green","grn",""))))))</f>
        <v>rep</v>
      </c>
      <c r="H175">
        <v>1</v>
      </c>
      <c r="Q175" s="112"/>
    </row>
    <row r="176" spans="1:22" x14ac:dyDescent="0.2">
      <c r="A176">
        <v>4</v>
      </c>
      <c r="B176" s="112" t="s">
        <v>3130</v>
      </c>
      <c r="C176" t="s">
        <v>702</v>
      </c>
      <c r="D176" t="s">
        <v>196</v>
      </c>
      <c r="E176" t="s">
        <v>907</v>
      </c>
      <c r="F176" s="112" t="s">
        <v>3131</v>
      </c>
      <c r="G176" t="str">
        <f>IF(D176="Democratic","dem",IF(D176="Republican","rep",IF(D176="Independent","ind",IF(D176="Libertarian","lib",IF(D176="Constitution","cst",IF(D176="Green","grn",""))))))</f>
        <v>lib</v>
      </c>
      <c r="H176">
        <v>0</v>
      </c>
      <c r="Q176" s="112"/>
    </row>
    <row r="177" spans="1:17" x14ac:dyDescent="0.2">
      <c r="A177">
        <v>10</v>
      </c>
      <c r="B177" t="s">
        <v>2605</v>
      </c>
      <c r="C177" t="s">
        <v>702</v>
      </c>
      <c r="D177" t="s">
        <v>702</v>
      </c>
      <c r="E177" t="s">
        <v>907</v>
      </c>
      <c r="F177" t="s">
        <v>2605</v>
      </c>
      <c r="H177">
        <v>0</v>
      </c>
    </row>
    <row r="178" spans="1:17" x14ac:dyDescent="0.2">
      <c r="A178">
        <v>1</v>
      </c>
      <c r="B178" s="9" t="s">
        <v>2984</v>
      </c>
      <c r="C178" s="9" t="s">
        <v>2985</v>
      </c>
      <c r="D178" t="s">
        <v>38</v>
      </c>
      <c r="E178" t="s">
        <v>1686</v>
      </c>
      <c r="F178" s="9" t="s">
        <v>2986</v>
      </c>
      <c r="G178" t="str">
        <f>IF(D178="Democratic","dem",IF(D178="Republican","rep",IF(D178="Independent","ind",IF(D178="Libertarian","lib",IF(D178="Constitution","cst",IF(D178="Green","grn",""))))))</f>
        <v>dem</v>
      </c>
      <c r="H178">
        <v>0</v>
      </c>
      <c r="Q178" s="9"/>
    </row>
    <row r="179" spans="1:17" x14ac:dyDescent="0.2">
      <c r="A179">
        <v>2</v>
      </c>
      <c r="B179" s="9" t="s">
        <v>2987</v>
      </c>
      <c r="C179" s="9" t="s">
        <v>2988</v>
      </c>
      <c r="D179" t="s">
        <v>59</v>
      </c>
      <c r="E179" t="s">
        <v>1686</v>
      </c>
      <c r="F179" s="9" t="s">
        <v>2989</v>
      </c>
      <c r="G179" t="str">
        <f>IF(D179="Democratic","dem",IF(D179="Republican","rep",IF(D179="Independent","ind",IF(D179="Libertarian","lib",IF(D179="Constitution","cst",IF(D179="Green","grn",""))))))</f>
        <v>rep</v>
      </c>
      <c r="H179">
        <v>2</v>
      </c>
      <c r="J179" t="s">
        <v>2769</v>
      </c>
      <c r="P179" t="s">
        <v>299</v>
      </c>
      <c r="Q179" s="9"/>
    </row>
    <row r="180" spans="1:17" x14ac:dyDescent="0.2">
      <c r="A180">
        <v>10</v>
      </c>
      <c r="B180" t="s">
        <v>2605</v>
      </c>
      <c r="C180" t="s">
        <v>702</v>
      </c>
      <c r="D180" t="s">
        <v>702</v>
      </c>
      <c r="E180" t="s">
        <v>1686</v>
      </c>
      <c r="F180" t="s">
        <v>2605</v>
      </c>
      <c r="H180">
        <v>0</v>
      </c>
    </row>
    <row r="181" spans="1:17" x14ac:dyDescent="0.2">
      <c r="A181">
        <v>1</v>
      </c>
      <c r="B181" t="s">
        <v>2696</v>
      </c>
      <c r="C181" t="s">
        <v>2697</v>
      </c>
      <c r="D181" t="s">
        <v>38</v>
      </c>
      <c r="E181" t="s">
        <v>316</v>
      </c>
      <c r="F181" t="s">
        <v>2695</v>
      </c>
      <c r="G181" t="str">
        <f t="shared" ref="G181:G200" si="9">IF(D181="Democratic","dem",IF(D181="Republican","rep",IF(D181="Independent","ind",IF(D181="Libertarian","lib",IF(D181="Constitution","cst",IF(D181="Green","grn",""))))))</f>
        <v>dem</v>
      </c>
      <c r="H181">
        <v>1</v>
      </c>
      <c r="I181" t="s">
        <v>2665</v>
      </c>
      <c r="J181" t="s">
        <v>2711</v>
      </c>
    </row>
    <row r="182" spans="1:17" x14ac:dyDescent="0.2">
      <c r="A182">
        <v>2</v>
      </c>
      <c r="B182" t="s">
        <v>3132</v>
      </c>
      <c r="C182" t="s">
        <v>3133</v>
      </c>
      <c r="D182" t="s">
        <v>59</v>
      </c>
      <c r="E182" t="s">
        <v>316</v>
      </c>
      <c r="F182" t="s">
        <v>3134</v>
      </c>
      <c r="G182" t="str">
        <f t="shared" si="9"/>
        <v>rep</v>
      </c>
      <c r="H182">
        <v>0</v>
      </c>
      <c r="J182" t="s">
        <v>3135</v>
      </c>
    </row>
    <row r="183" spans="1:17" x14ac:dyDescent="0.2">
      <c r="A183">
        <v>4</v>
      </c>
      <c r="B183" t="s">
        <v>3136</v>
      </c>
      <c r="C183" t="s">
        <v>3138</v>
      </c>
      <c r="D183" t="s">
        <v>196</v>
      </c>
      <c r="E183" t="s">
        <v>316</v>
      </c>
      <c r="F183" t="s">
        <v>3137</v>
      </c>
      <c r="G183" t="str">
        <f t="shared" si="9"/>
        <v>lib</v>
      </c>
      <c r="H183">
        <v>0</v>
      </c>
    </row>
    <row r="184" spans="1:17" x14ac:dyDescent="0.2">
      <c r="A184">
        <v>5</v>
      </c>
      <c r="B184" t="s">
        <v>3139</v>
      </c>
      <c r="C184" t="s">
        <v>3140</v>
      </c>
      <c r="D184" t="s">
        <v>1516</v>
      </c>
      <c r="E184" t="s">
        <v>316</v>
      </c>
      <c r="F184" t="s">
        <v>452</v>
      </c>
      <c r="G184" t="str">
        <f t="shared" si="9"/>
        <v>grn</v>
      </c>
      <c r="H184">
        <v>0</v>
      </c>
    </row>
    <row r="185" spans="1:17" x14ac:dyDescent="0.2">
      <c r="A185">
        <v>10</v>
      </c>
      <c r="B185" t="s">
        <v>2605</v>
      </c>
      <c r="C185" t="s">
        <v>702</v>
      </c>
      <c r="D185" t="s">
        <v>702</v>
      </c>
      <c r="E185" t="s">
        <v>316</v>
      </c>
      <c r="F185" t="s">
        <v>2605</v>
      </c>
      <c r="G185" t="str">
        <f t="shared" si="9"/>
        <v/>
      </c>
      <c r="H185">
        <v>0</v>
      </c>
    </row>
    <row r="186" spans="1:17" x14ac:dyDescent="0.2">
      <c r="A186">
        <v>11</v>
      </c>
      <c r="B186" t="s">
        <v>3141</v>
      </c>
      <c r="C186" t="s">
        <v>3142</v>
      </c>
      <c r="D186" t="s">
        <v>3143</v>
      </c>
      <c r="E186" t="s">
        <v>316</v>
      </c>
      <c r="F186" t="s">
        <v>819</v>
      </c>
      <c r="G186" t="str">
        <f t="shared" si="9"/>
        <v/>
      </c>
      <c r="H186">
        <v>0</v>
      </c>
    </row>
    <row r="187" spans="1:17" x14ac:dyDescent="0.2">
      <c r="A187">
        <v>1</v>
      </c>
      <c r="B187" t="s">
        <v>2958</v>
      </c>
      <c r="C187" t="s">
        <v>2971</v>
      </c>
      <c r="D187" t="s">
        <v>38</v>
      </c>
      <c r="E187" t="s">
        <v>509</v>
      </c>
      <c r="F187" t="s">
        <v>2962</v>
      </c>
      <c r="G187" t="str">
        <f t="shared" si="9"/>
        <v>dem</v>
      </c>
      <c r="H187">
        <v>0</v>
      </c>
    </row>
    <row r="188" spans="1:17" x14ac:dyDescent="0.2">
      <c r="A188">
        <v>2</v>
      </c>
      <c r="B188" t="s">
        <v>2959</v>
      </c>
      <c r="C188" t="s">
        <v>2972</v>
      </c>
      <c r="D188" t="s">
        <v>59</v>
      </c>
      <c r="E188" t="s">
        <v>509</v>
      </c>
      <c r="F188" t="s">
        <v>2963</v>
      </c>
      <c r="G188" t="str">
        <f t="shared" si="9"/>
        <v>rep</v>
      </c>
      <c r="H188">
        <v>2</v>
      </c>
      <c r="J188" t="s">
        <v>2770</v>
      </c>
    </row>
    <row r="189" spans="1:17" x14ac:dyDescent="0.2">
      <c r="A189">
        <v>4</v>
      </c>
      <c r="B189" t="s">
        <v>2960</v>
      </c>
      <c r="C189" t="s">
        <v>2973</v>
      </c>
      <c r="D189" s="9" t="s">
        <v>196</v>
      </c>
      <c r="E189" t="s">
        <v>509</v>
      </c>
      <c r="F189" t="s">
        <v>2964</v>
      </c>
      <c r="G189" t="str">
        <f t="shared" si="9"/>
        <v>lib</v>
      </c>
      <c r="H189">
        <v>0</v>
      </c>
    </row>
    <row r="190" spans="1:17" x14ac:dyDescent="0.2">
      <c r="A190">
        <v>5</v>
      </c>
      <c r="B190" t="s">
        <v>2961</v>
      </c>
      <c r="C190" t="s">
        <v>2974</v>
      </c>
      <c r="D190" t="s">
        <v>1516</v>
      </c>
      <c r="E190" t="s">
        <v>509</v>
      </c>
      <c r="F190" t="s">
        <v>2965</v>
      </c>
      <c r="G190" t="str">
        <f t="shared" si="9"/>
        <v>grn</v>
      </c>
      <c r="H190">
        <v>0</v>
      </c>
    </row>
    <row r="191" spans="1:17" x14ac:dyDescent="0.2">
      <c r="A191">
        <v>10</v>
      </c>
      <c r="B191" t="s">
        <v>2605</v>
      </c>
      <c r="C191" t="s">
        <v>702</v>
      </c>
      <c r="D191" t="s">
        <v>702</v>
      </c>
      <c r="E191" t="s">
        <v>509</v>
      </c>
      <c r="F191" t="s">
        <v>2605</v>
      </c>
      <c r="G191" t="str">
        <f t="shared" si="9"/>
        <v/>
      </c>
      <c r="H191">
        <v>0</v>
      </c>
    </row>
    <row r="192" spans="1:17" x14ac:dyDescent="0.2">
      <c r="A192">
        <v>11</v>
      </c>
      <c r="B192" t="s">
        <v>2966</v>
      </c>
      <c r="C192" t="s">
        <v>2975</v>
      </c>
      <c r="D192" s="9" t="s">
        <v>44</v>
      </c>
      <c r="E192" t="s">
        <v>509</v>
      </c>
      <c r="F192" t="s">
        <v>2969</v>
      </c>
      <c r="G192" t="str">
        <f t="shared" si="9"/>
        <v/>
      </c>
      <c r="H192">
        <v>0</v>
      </c>
    </row>
    <row r="193" spans="1:17" x14ac:dyDescent="0.2">
      <c r="A193">
        <v>12</v>
      </c>
      <c r="B193" t="s">
        <v>2967</v>
      </c>
      <c r="C193" t="s">
        <v>2976</v>
      </c>
      <c r="D193" s="9" t="s">
        <v>44</v>
      </c>
      <c r="E193" t="s">
        <v>509</v>
      </c>
      <c r="F193" t="s">
        <v>442</v>
      </c>
      <c r="H193">
        <v>0</v>
      </c>
    </row>
    <row r="194" spans="1:17" x14ac:dyDescent="0.2">
      <c r="A194">
        <v>13</v>
      </c>
      <c r="B194" t="s">
        <v>2968</v>
      </c>
      <c r="C194" t="s">
        <v>2977</v>
      </c>
      <c r="D194" s="9" t="s">
        <v>44</v>
      </c>
      <c r="E194" t="s">
        <v>509</v>
      </c>
      <c r="F194" t="s">
        <v>2970</v>
      </c>
      <c r="H194">
        <v>0</v>
      </c>
    </row>
    <row r="195" spans="1:17" x14ac:dyDescent="0.2">
      <c r="A195">
        <v>1</v>
      </c>
      <c r="B195" s="9" t="s">
        <v>2978</v>
      </c>
      <c r="C195" t="s">
        <v>702</v>
      </c>
      <c r="D195" t="s">
        <v>38</v>
      </c>
      <c r="E195" t="s">
        <v>2281</v>
      </c>
      <c r="F195" s="9" t="s">
        <v>2979</v>
      </c>
      <c r="G195" t="str">
        <f t="shared" si="9"/>
        <v>dem</v>
      </c>
      <c r="H195">
        <v>0</v>
      </c>
      <c r="Q195" s="9"/>
    </row>
    <row r="196" spans="1:17" x14ac:dyDescent="0.2">
      <c r="A196">
        <v>2</v>
      </c>
      <c r="B196" s="9" t="s">
        <v>2980</v>
      </c>
      <c r="C196" t="s">
        <v>702</v>
      </c>
      <c r="D196" t="s">
        <v>59</v>
      </c>
      <c r="E196" t="s">
        <v>2281</v>
      </c>
      <c r="F196" s="9" t="s">
        <v>2981</v>
      </c>
      <c r="G196" t="str">
        <f t="shared" si="9"/>
        <v>rep</v>
      </c>
      <c r="H196">
        <v>2</v>
      </c>
      <c r="J196" t="s">
        <v>2771</v>
      </c>
      <c r="Q196" s="9"/>
    </row>
    <row r="197" spans="1:17" x14ac:dyDescent="0.2">
      <c r="A197">
        <v>4</v>
      </c>
      <c r="B197" s="9" t="s">
        <v>2982</v>
      </c>
      <c r="C197" t="s">
        <v>702</v>
      </c>
      <c r="D197" s="9" t="s">
        <v>196</v>
      </c>
      <c r="E197" t="s">
        <v>2281</v>
      </c>
      <c r="F197" s="9" t="s">
        <v>2983</v>
      </c>
      <c r="G197" t="str">
        <f t="shared" si="9"/>
        <v>lib</v>
      </c>
      <c r="H197">
        <v>0</v>
      </c>
      <c r="Q197" s="9"/>
    </row>
    <row r="198" spans="1:17" x14ac:dyDescent="0.2">
      <c r="A198">
        <v>1</v>
      </c>
      <c r="B198" t="s">
        <v>2772</v>
      </c>
      <c r="C198" t="s">
        <v>702</v>
      </c>
      <c r="D198" t="s">
        <v>38</v>
      </c>
      <c r="E198" t="s">
        <v>440</v>
      </c>
      <c r="F198" t="s">
        <v>2389</v>
      </c>
      <c r="G198" t="str">
        <f t="shared" si="9"/>
        <v>dem</v>
      </c>
      <c r="H198">
        <v>1</v>
      </c>
      <c r="J198" s="9" t="s">
        <v>2947</v>
      </c>
    </row>
    <row r="199" spans="1:17" x14ac:dyDescent="0.2">
      <c r="A199">
        <v>2</v>
      </c>
      <c r="B199" s="9" t="s">
        <v>2948</v>
      </c>
      <c r="C199" t="s">
        <v>702</v>
      </c>
      <c r="D199" t="s">
        <v>59</v>
      </c>
      <c r="E199" t="s">
        <v>440</v>
      </c>
      <c r="F199" s="9" t="s">
        <v>2949</v>
      </c>
      <c r="G199" t="str">
        <f t="shared" si="9"/>
        <v>rep</v>
      </c>
      <c r="H199">
        <v>0</v>
      </c>
      <c r="Q199" s="9"/>
    </row>
    <row r="200" spans="1:17" x14ac:dyDescent="0.2">
      <c r="A200">
        <v>3</v>
      </c>
      <c r="B200" s="9" t="s">
        <v>2954</v>
      </c>
      <c r="C200" s="9" t="s">
        <v>702</v>
      </c>
      <c r="D200" s="9" t="s">
        <v>2604</v>
      </c>
      <c r="E200" s="9" t="s">
        <v>440</v>
      </c>
      <c r="F200" s="9" t="s">
        <v>2955</v>
      </c>
      <c r="G200" t="str">
        <f t="shared" si="9"/>
        <v>ind</v>
      </c>
      <c r="H200">
        <v>0</v>
      </c>
      <c r="Q200" s="9"/>
    </row>
    <row r="201" spans="1:17" x14ac:dyDescent="0.2">
      <c r="A201">
        <v>4</v>
      </c>
      <c r="B201" s="9" t="s">
        <v>2950</v>
      </c>
      <c r="C201" t="s">
        <v>702</v>
      </c>
      <c r="D201" t="s">
        <v>196</v>
      </c>
      <c r="E201" t="s">
        <v>440</v>
      </c>
      <c r="F201" s="9" t="s">
        <v>2951</v>
      </c>
      <c r="G201" t="s">
        <v>30</v>
      </c>
      <c r="H201">
        <v>0</v>
      </c>
      <c r="Q201" s="9"/>
    </row>
    <row r="202" spans="1:17" x14ac:dyDescent="0.2">
      <c r="A202">
        <v>6</v>
      </c>
      <c r="B202" s="9" t="s">
        <v>2952</v>
      </c>
      <c r="C202" t="s">
        <v>702</v>
      </c>
      <c r="D202" t="s">
        <v>115</v>
      </c>
      <c r="E202" t="s">
        <v>440</v>
      </c>
      <c r="F202" s="9" t="s">
        <v>2953</v>
      </c>
      <c r="G202" t="str">
        <f>IF(D202="Democratic","dem",IF(D202="Republican","rep",IF(D202="Independent","ind",IF(D202="Libertarian","lib",IF(D202="Constitution","cst",IF(D202="Green","grn",""))))))</f>
        <v>cst</v>
      </c>
      <c r="H202">
        <v>0</v>
      </c>
      <c r="Q202" s="9"/>
    </row>
    <row r="203" spans="1:17" x14ac:dyDescent="0.2">
      <c r="A203">
        <v>10</v>
      </c>
      <c r="B203" t="s">
        <v>2605</v>
      </c>
      <c r="C203" t="s">
        <v>702</v>
      </c>
      <c r="D203" t="s">
        <v>702</v>
      </c>
      <c r="E203" t="s">
        <v>440</v>
      </c>
      <c r="F203" t="s">
        <v>2605</v>
      </c>
      <c r="G203" t="str">
        <f>IF(D203="Democratic","dem",IF(D203="Republican","rep",IF(D203="Independent","ind",IF(D203="Libertarian","lib",IF(D203="Constitution","cst",IF(D203="Green","grn",""))))))</f>
        <v/>
      </c>
      <c r="H203">
        <v>0</v>
      </c>
    </row>
    <row r="204" spans="1:17" x14ac:dyDescent="0.2">
      <c r="A204">
        <v>11</v>
      </c>
      <c r="B204" s="9" t="s">
        <v>2956</v>
      </c>
      <c r="C204" s="9" t="s">
        <v>702</v>
      </c>
      <c r="D204" s="9" t="s">
        <v>2957</v>
      </c>
      <c r="E204" s="9" t="s">
        <v>440</v>
      </c>
      <c r="F204" s="9" t="s">
        <v>1030</v>
      </c>
      <c r="H204">
        <v>0</v>
      </c>
      <c r="Q204" s="9"/>
    </row>
    <row r="205" spans="1:17" x14ac:dyDescent="0.2">
      <c r="A205">
        <v>1</v>
      </c>
      <c r="B205" t="s">
        <v>2676</v>
      </c>
      <c r="C205" t="s">
        <v>3104</v>
      </c>
      <c r="D205" t="s">
        <v>38</v>
      </c>
      <c r="E205" t="s">
        <v>398</v>
      </c>
      <c r="F205" t="s">
        <v>2677</v>
      </c>
      <c r="G205" t="str">
        <f t="shared" ref="G205:G226" si="10">IF(D205="Democratic","dem",IF(D205="Republican","rep",IF(D205="Independent","ind",IF(D205="Libertarian","lib",IF(D205="Constitution","cst",IF(D205="Green","grn",""))))))</f>
        <v>dem</v>
      </c>
      <c r="H205">
        <v>1</v>
      </c>
    </row>
    <row r="206" spans="1:17" x14ac:dyDescent="0.2">
      <c r="A206">
        <v>2</v>
      </c>
      <c r="B206" t="s">
        <v>3099</v>
      </c>
      <c r="C206" t="s">
        <v>3105</v>
      </c>
      <c r="D206" s="1" t="s">
        <v>59</v>
      </c>
      <c r="E206" t="s">
        <v>398</v>
      </c>
      <c r="F206" t="s">
        <v>3100</v>
      </c>
      <c r="G206" t="str">
        <f t="shared" si="10"/>
        <v>rep</v>
      </c>
      <c r="H206">
        <v>0</v>
      </c>
    </row>
    <row r="207" spans="1:17" x14ac:dyDescent="0.2">
      <c r="A207">
        <v>4</v>
      </c>
      <c r="B207" t="s">
        <v>3101</v>
      </c>
      <c r="C207" t="s">
        <v>3107</v>
      </c>
      <c r="D207" s="1" t="s">
        <v>196</v>
      </c>
      <c r="E207" t="s">
        <v>398</v>
      </c>
      <c r="F207" t="s">
        <v>3102</v>
      </c>
      <c r="G207" t="str">
        <f t="shared" si="10"/>
        <v>lib</v>
      </c>
      <c r="H207">
        <v>0</v>
      </c>
    </row>
    <row r="208" spans="1:17" x14ac:dyDescent="0.2">
      <c r="A208">
        <v>5</v>
      </c>
      <c r="B208" t="s">
        <v>3103</v>
      </c>
      <c r="C208" t="s">
        <v>3106</v>
      </c>
      <c r="D208" s="1" t="s">
        <v>1516</v>
      </c>
      <c r="E208" t="s">
        <v>398</v>
      </c>
      <c r="F208" t="s">
        <v>2181</v>
      </c>
      <c r="G208" t="str">
        <f t="shared" si="10"/>
        <v>grn</v>
      </c>
      <c r="H208">
        <v>0</v>
      </c>
    </row>
    <row r="209" spans="1:17" x14ac:dyDescent="0.2">
      <c r="A209">
        <v>10</v>
      </c>
      <c r="B209" t="s">
        <v>2605</v>
      </c>
      <c r="C209" t="s">
        <v>702</v>
      </c>
      <c r="D209" t="s">
        <v>702</v>
      </c>
      <c r="E209" t="s">
        <v>398</v>
      </c>
      <c r="F209" t="s">
        <v>2605</v>
      </c>
      <c r="G209" t="str">
        <f t="shared" si="10"/>
        <v/>
      </c>
      <c r="H209">
        <v>0</v>
      </c>
    </row>
    <row r="210" spans="1:17" x14ac:dyDescent="0.2">
      <c r="A210">
        <v>1</v>
      </c>
      <c r="B210" t="s">
        <v>2702</v>
      </c>
      <c r="C210" t="s">
        <v>702</v>
      </c>
      <c r="D210" s="1" t="s">
        <v>38</v>
      </c>
      <c r="E210" t="s">
        <v>719</v>
      </c>
      <c r="F210" t="s">
        <v>2698</v>
      </c>
      <c r="G210" t="str">
        <f t="shared" si="10"/>
        <v>dem</v>
      </c>
      <c r="H210">
        <v>1</v>
      </c>
    </row>
    <row r="211" spans="1:17" x14ac:dyDescent="0.2">
      <c r="A211">
        <v>2</v>
      </c>
      <c r="B211" t="s">
        <v>3108</v>
      </c>
      <c r="C211" t="s">
        <v>702</v>
      </c>
      <c r="D211" s="1" t="s">
        <v>59</v>
      </c>
      <c r="E211" t="s">
        <v>719</v>
      </c>
      <c r="F211" t="s">
        <v>3109</v>
      </c>
      <c r="G211" t="str">
        <f t="shared" si="10"/>
        <v>rep</v>
      </c>
      <c r="H211">
        <v>0</v>
      </c>
    </row>
    <row r="212" spans="1:17" x14ac:dyDescent="0.2">
      <c r="A212">
        <v>3</v>
      </c>
      <c r="B212" t="s">
        <v>3110</v>
      </c>
      <c r="C212" t="s">
        <v>702</v>
      </c>
      <c r="D212" s="1" t="s">
        <v>2604</v>
      </c>
      <c r="E212" t="s">
        <v>719</v>
      </c>
      <c r="F212" t="s">
        <v>3111</v>
      </c>
      <c r="G212" t="str">
        <f t="shared" si="10"/>
        <v>ind</v>
      </c>
      <c r="H212">
        <v>0</v>
      </c>
    </row>
    <row r="213" spans="1:17" x14ac:dyDescent="0.2">
      <c r="A213">
        <v>10</v>
      </c>
      <c r="B213" t="s">
        <v>2605</v>
      </c>
      <c r="C213" t="s">
        <v>702</v>
      </c>
      <c r="D213" t="s">
        <v>702</v>
      </c>
      <c r="E213" t="s">
        <v>719</v>
      </c>
      <c r="F213" t="s">
        <v>2605</v>
      </c>
      <c r="G213" t="str">
        <f t="shared" si="10"/>
        <v/>
      </c>
      <c r="H213">
        <v>0</v>
      </c>
    </row>
    <row r="214" spans="1:17" x14ac:dyDescent="0.2">
      <c r="A214">
        <v>11</v>
      </c>
      <c r="B214" t="s">
        <v>3112</v>
      </c>
      <c r="C214" t="s">
        <v>702</v>
      </c>
      <c r="D214" s="1" t="s">
        <v>3113</v>
      </c>
      <c r="E214" t="s">
        <v>719</v>
      </c>
      <c r="F214" t="s">
        <v>3118</v>
      </c>
      <c r="G214" t="str">
        <f t="shared" si="10"/>
        <v/>
      </c>
      <c r="H214">
        <v>0</v>
      </c>
    </row>
    <row r="215" spans="1:17" x14ac:dyDescent="0.2">
      <c r="A215">
        <v>12</v>
      </c>
      <c r="B215" t="s">
        <v>3114</v>
      </c>
      <c r="C215" t="s">
        <v>702</v>
      </c>
      <c r="D215" s="1" t="s">
        <v>3115</v>
      </c>
      <c r="E215" t="s">
        <v>719</v>
      </c>
      <c r="F215" t="s">
        <v>190</v>
      </c>
      <c r="G215" t="str">
        <f t="shared" si="10"/>
        <v/>
      </c>
      <c r="H215">
        <v>0</v>
      </c>
    </row>
    <row r="216" spans="1:17" x14ac:dyDescent="0.2">
      <c r="A216">
        <v>13</v>
      </c>
      <c r="B216" t="s">
        <v>3116</v>
      </c>
      <c r="C216" t="s">
        <v>702</v>
      </c>
      <c r="D216" s="1" t="s">
        <v>2604</v>
      </c>
      <c r="E216" t="s">
        <v>719</v>
      </c>
      <c r="F216" t="s">
        <v>3117</v>
      </c>
      <c r="G216" t="str">
        <f t="shared" si="10"/>
        <v>ind</v>
      </c>
      <c r="H216">
        <v>0</v>
      </c>
    </row>
    <row r="217" spans="1:17" x14ac:dyDescent="0.2">
      <c r="A217">
        <v>1</v>
      </c>
      <c r="B217" s="112" t="s">
        <v>3147</v>
      </c>
      <c r="C217" s="9" t="s">
        <v>2990</v>
      </c>
      <c r="D217" s="1" t="s">
        <v>38</v>
      </c>
      <c r="E217" t="s">
        <v>2579</v>
      </c>
      <c r="F217" s="9" t="s">
        <v>1898</v>
      </c>
      <c r="G217" t="str">
        <f t="shared" si="10"/>
        <v>dem</v>
      </c>
      <c r="H217">
        <v>0</v>
      </c>
      <c r="Q217" s="112"/>
    </row>
    <row r="218" spans="1:17" x14ac:dyDescent="0.2">
      <c r="A218">
        <v>2</v>
      </c>
      <c r="B218" s="112" t="s">
        <v>2773</v>
      </c>
      <c r="C218" s="9" t="s">
        <v>2991</v>
      </c>
      <c r="D218" t="s">
        <v>59</v>
      </c>
      <c r="E218" t="s">
        <v>2579</v>
      </c>
      <c r="F218" s="112" t="s">
        <v>2774</v>
      </c>
      <c r="G218" t="str">
        <f t="shared" si="10"/>
        <v>rep</v>
      </c>
      <c r="H218">
        <v>1</v>
      </c>
      <c r="J218" t="s">
        <v>2775</v>
      </c>
      <c r="Q218" s="112"/>
    </row>
    <row r="219" spans="1:17" x14ac:dyDescent="0.2">
      <c r="A219">
        <v>10</v>
      </c>
      <c r="B219" s="112" t="s">
        <v>2605</v>
      </c>
      <c r="C219" t="s">
        <v>702</v>
      </c>
      <c r="D219" s="1" t="s">
        <v>702</v>
      </c>
      <c r="E219" t="s">
        <v>2579</v>
      </c>
      <c r="F219" s="112" t="s">
        <v>2605</v>
      </c>
      <c r="G219" t="str">
        <f t="shared" si="10"/>
        <v/>
      </c>
      <c r="H219">
        <v>0</v>
      </c>
      <c r="Q219" s="112"/>
    </row>
    <row r="220" spans="1:17" x14ac:dyDescent="0.2">
      <c r="A220">
        <v>1</v>
      </c>
      <c r="B220" s="9" t="s">
        <v>2992</v>
      </c>
      <c r="C220" s="9" t="s">
        <v>2993</v>
      </c>
      <c r="D220" s="1" t="s">
        <v>38</v>
      </c>
      <c r="E220" t="s">
        <v>314</v>
      </c>
      <c r="F220" s="9" t="s">
        <v>1318</v>
      </c>
      <c r="G220" t="str">
        <f t="shared" si="10"/>
        <v>dem</v>
      </c>
      <c r="H220">
        <v>0</v>
      </c>
      <c r="Q220" s="9"/>
    </row>
    <row r="221" spans="1:17" x14ac:dyDescent="0.2">
      <c r="A221">
        <v>2</v>
      </c>
      <c r="B221" s="9" t="s">
        <v>2994</v>
      </c>
      <c r="C221" s="9" t="s">
        <v>2996</v>
      </c>
      <c r="D221" s="1" t="s">
        <v>59</v>
      </c>
      <c r="E221" t="s">
        <v>314</v>
      </c>
      <c r="F221" s="9" t="s">
        <v>2995</v>
      </c>
      <c r="G221" t="str">
        <f t="shared" si="10"/>
        <v>rep</v>
      </c>
      <c r="H221">
        <v>2</v>
      </c>
      <c r="J221" t="s">
        <v>2776</v>
      </c>
      <c r="Q221" s="9"/>
    </row>
    <row r="222" spans="1:17" x14ac:dyDescent="0.2">
      <c r="A222">
        <v>4</v>
      </c>
      <c r="B222" s="9" t="s">
        <v>2997</v>
      </c>
      <c r="C222" s="9" t="s">
        <v>2998</v>
      </c>
      <c r="D222" s="61" t="s">
        <v>196</v>
      </c>
      <c r="E222" t="s">
        <v>314</v>
      </c>
      <c r="F222" s="9" t="s">
        <v>406</v>
      </c>
      <c r="G222" t="str">
        <f t="shared" si="10"/>
        <v>lib</v>
      </c>
      <c r="H222">
        <v>0</v>
      </c>
      <c r="Q222" s="9"/>
    </row>
    <row r="223" spans="1:17" x14ac:dyDescent="0.2">
      <c r="A223">
        <v>1</v>
      </c>
      <c r="B223" s="9" t="s">
        <v>3038</v>
      </c>
      <c r="C223" t="s">
        <v>702</v>
      </c>
      <c r="D223" s="1" t="s">
        <v>38</v>
      </c>
      <c r="E223" t="s">
        <v>2624</v>
      </c>
      <c r="F223" s="9" t="s">
        <v>3040</v>
      </c>
      <c r="G223" t="str">
        <f t="shared" si="10"/>
        <v>dem</v>
      </c>
      <c r="H223">
        <v>0</v>
      </c>
      <c r="Q223" s="9"/>
    </row>
    <row r="224" spans="1:17" x14ac:dyDescent="0.2">
      <c r="A224">
        <v>2</v>
      </c>
      <c r="B224" s="9" t="s">
        <v>3039</v>
      </c>
      <c r="C224" t="s">
        <v>702</v>
      </c>
      <c r="D224" s="1" t="s">
        <v>59</v>
      </c>
      <c r="E224" t="s">
        <v>2624</v>
      </c>
      <c r="F224" s="9" t="s">
        <v>1206</v>
      </c>
      <c r="G224" t="str">
        <f t="shared" si="10"/>
        <v>rep</v>
      </c>
      <c r="H224">
        <v>2</v>
      </c>
      <c r="J224" t="s">
        <v>2777</v>
      </c>
      <c r="Q224" s="9"/>
    </row>
    <row r="225" spans="1:17" x14ac:dyDescent="0.2">
      <c r="A225">
        <v>5</v>
      </c>
      <c r="B225" t="s">
        <v>3052</v>
      </c>
      <c r="C225" t="s">
        <v>702</v>
      </c>
      <c r="D225" s="1" t="s">
        <v>2604</v>
      </c>
      <c r="E225" t="s">
        <v>2624</v>
      </c>
      <c r="F225" t="s">
        <v>3072</v>
      </c>
      <c r="G225" t="str">
        <f>IF(D225="Democratic","dem",IF(D225="Republican","rep",IF(D225="Independent","ind",IF(D225="Libertarian","lib",IF(D225="Constitution","cst",IF(D225="Green","grn",""))))))</f>
        <v>ind</v>
      </c>
      <c r="H225">
        <v>0</v>
      </c>
    </row>
    <row r="226" spans="1:17" x14ac:dyDescent="0.2">
      <c r="A226">
        <v>10</v>
      </c>
      <c r="B226" t="s">
        <v>2605</v>
      </c>
      <c r="C226" t="s">
        <v>702</v>
      </c>
      <c r="D226" t="s">
        <v>44</v>
      </c>
      <c r="E226" t="s">
        <v>2624</v>
      </c>
      <c r="F226" t="s">
        <v>2605</v>
      </c>
      <c r="G226" t="str">
        <f t="shared" si="10"/>
        <v/>
      </c>
      <c r="H226">
        <v>0</v>
      </c>
    </row>
    <row r="227" spans="1:17" x14ac:dyDescent="0.2">
      <c r="A227">
        <v>11</v>
      </c>
      <c r="B227" s="9" t="s">
        <v>3041</v>
      </c>
      <c r="C227" t="s">
        <v>702</v>
      </c>
      <c r="D227" s="1" t="s">
        <v>2604</v>
      </c>
      <c r="E227" t="s">
        <v>2624</v>
      </c>
      <c r="F227" t="s">
        <v>2389</v>
      </c>
      <c r="G227" t="str">
        <f t="shared" ref="G227:G242" si="11">IF(D227="Democratic","dem",IF(D227="Republican","rep",IF(D227="Independent","ind",IF(D227="Libertarian","lib",IF(D227="Constitution","cst",IF(D227="Green","grn",""))))))</f>
        <v>ind</v>
      </c>
      <c r="H227">
        <v>0</v>
      </c>
      <c r="Q227" s="9"/>
    </row>
    <row r="228" spans="1:17" x14ac:dyDescent="0.2">
      <c r="A228">
        <v>12</v>
      </c>
      <c r="B228" t="s">
        <v>3042</v>
      </c>
      <c r="C228" t="s">
        <v>702</v>
      </c>
      <c r="D228" s="1" t="s">
        <v>2604</v>
      </c>
      <c r="E228" t="s">
        <v>2624</v>
      </c>
      <c r="F228" t="s">
        <v>949</v>
      </c>
      <c r="G228" t="str">
        <f t="shared" si="11"/>
        <v>ind</v>
      </c>
      <c r="H228">
        <v>0</v>
      </c>
    </row>
    <row r="229" spans="1:17" x14ac:dyDescent="0.2">
      <c r="A229">
        <v>13</v>
      </c>
      <c r="B229" t="s">
        <v>3043</v>
      </c>
      <c r="C229" t="s">
        <v>702</v>
      </c>
      <c r="D229" s="1" t="s">
        <v>2604</v>
      </c>
      <c r="E229" t="s">
        <v>2624</v>
      </c>
      <c r="F229" t="s">
        <v>3065</v>
      </c>
      <c r="G229" t="str">
        <f t="shared" si="11"/>
        <v>ind</v>
      </c>
      <c r="H229">
        <v>0</v>
      </c>
    </row>
    <row r="230" spans="1:17" x14ac:dyDescent="0.2">
      <c r="A230">
        <v>14</v>
      </c>
      <c r="B230" t="s">
        <v>3044</v>
      </c>
      <c r="C230" t="s">
        <v>702</v>
      </c>
      <c r="D230" s="1" t="s">
        <v>2604</v>
      </c>
      <c r="E230" t="s">
        <v>2624</v>
      </c>
      <c r="F230" t="s">
        <v>3066</v>
      </c>
      <c r="G230" t="str">
        <f t="shared" si="11"/>
        <v>ind</v>
      </c>
      <c r="H230">
        <v>0</v>
      </c>
    </row>
    <row r="231" spans="1:17" x14ac:dyDescent="0.2">
      <c r="A231">
        <v>15</v>
      </c>
      <c r="B231" t="s">
        <v>3045</v>
      </c>
      <c r="C231" t="s">
        <v>702</v>
      </c>
      <c r="D231" s="1" t="s">
        <v>2604</v>
      </c>
      <c r="E231" t="s">
        <v>2624</v>
      </c>
      <c r="F231" t="s">
        <v>3067</v>
      </c>
      <c r="G231" t="str">
        <f t="shared" si="11"/>
        <v>ind</v>
      </c>
      <c r="H231">
        <v>0</v>
      </c>
    </row>
    <row r="232" spans="1:17" x14ac:dyDescent="0.2">
      <c r="A232">
        <v>16</v>
      </c>
      <c r="B232" t="s">
        <v>3046</v>
      </c>
      <c r="C232" t="s">
        <v>702</v>
      </c>
      <c r="D232" s="1" t="s">
        <v>2604</v>
      </c>
      <c r="E232" t="s">
        <v>2624</v>
      </c>
      <c r="F232" t="s">
        <v>3068</v>
      </c>
      <c r="G232" t="str">
        <f t="shared" si="11"/>
        <v>ind</v>
      </c>
      <c r="H232">
        <v>0</v>
      </c>
    </row>
    <row r="233" spans="1:17" x14ac:dyDescent="0.2">
      <c r="A233">
        <v>17</v>
      </c>
      <c r="B233" t="s">
        <v>3047</v>
      </c>
      <c r="C233" t="s">
        <v>702</v>
      </c>
      <c r="D233" s="1" t="s">
        <v>2604</v>
      </c>
      <c r="E233" t="s">
        <v>2624</v>
      </c>
      <c r="F233" t="s">
        <v>214</v>
      </c>
      <c r="G233" t="str">
        <f t="shared" si="11"/>
        <v>ind</v>
      </c>
      <c r="H233">
        <v>0</v>
      </c>
    </row>
    <row r="234" spans="1:17" x14ac:dyDescent="0.2">
      <c r="A234">
        <v>18</v>
      </c>
      <c r="B234" t="s">
        <v>3048</v>
      </c>
      <c r="C234" t="s">
        <v>702</v>
      </c>
      <c r="D234" s="1" t="s">
        <v>2604</v>
      </c>
      <c r="E234" t="s">
        <v>2624</v>
      </c>
      <c r="F234" t="s">
        <v>3069</v>
      </c>
      <c r="G234" t="str">
        <f t="shared" si="11"/>
        <v>ind</v>
      </c>
      <c r="H234">
        <v>0</v>
      </c>
    </row>
    <row r="235" spans="1:17" x14ac:dyDescent="0.2">
      <c r="A235">
        <v>19</v>
      </c>
      <c r="B235" t="s">
        <v>3049</v>
      </c>
      <c r="C235" t="s">
        <v>702</v>
      </c>
      <c r="D235" s="1" t="s">
        <v>2604</v>
      </c>
      <c r="E235" t="s">
        <v>2624</v>
      </c>
      <c r="F235" t="s">
        <v>3070</v>
      </c>
      <c r="G235" t="str">
        <f t="shared" si="11"/>
        <v>ind</v>
      </c>
      <c r="H235">
        <v>0</v>
      </c>
    </row>
    <row r="236" spans="1:17" x14ac:dyDescent="0.2">
      <c r="A236">
        <v>20</v>
      </c>
      <c r="B236" t="s">
        <v>3050</v>
      </c>
      <c r="C236" t="s">
        <v>702</v>
      </c>
      <c r="D236" s="1" t="s">
        <v>2604</v>
      </c>
      <c r="E236" t="s">
        <v>2624</v>
      </c>
      <c r="F236" t="s">
        <v>3071</v>
      </c>
      <c r="G236" t="str">
        <f t="shared" si="11"/>
        <v>ind</v>
      </c>
      <c r="H236">
        <v>0</v>
      </c>
    </row>
    <row r="237" spans="1:17" x14ac:dyDescent="0.2">
      <c r="A237">
        <v>21</v>
      </c>
      <c r="B237" t="s">
        <v>3051</v>
      </c>
      <c r="C237" t="s">
        <v>702</v>
      </c>
      <c r="D237" s="1" t="s">
        <v>2604</v>
      </c>
      <c r="E237" t="s">
        <v>2624</v>
      </c>
      <c r="F237" t="s">
        <v>1208</v>
      </c>
      <c r="G237" t="str">
        <f t="shared" si="11"/>
        <v>ind</v>
      </c>
      <c r="H237">
        <v>0</v>
      </c>
    </row>
    <row r="238" spans="1:17" x14ac:dyDescent="0.2">
      <c r="A238">
        <v>22</v>
      </c>
      <c r="B238" t="s">
        <v>3053</v>
      </c>
      <c r="C238" t="s">
        <v>702</v>
      </c>
      <c r="D238" s="1" t="s">
        <v>2604</v>
      </c>
      <c r="E238" t="s">
        <v>2624</v>
      </c>
      <c r="F238" t="s">
        <v>3073</v>
      </c>
      <c r="G238" t="str">
        <f t="shared" si="11"/>
        <v>ind</v>
      </c>
      <c r="H238">
        <v>0</v>
      </c>
    </row>
    <row r="239" spans="1:17" x14ac:dyDescent="0.2">
      <c r="A239">
        <v>23</v>
      </c>
      <c r="B239" t="s">
        <v>3054</v>
      </c>
      <c r="C239" t="s">
        <v>702</v>
      </c>
      <c r="D239" s="1" t="s">
        <v>2604</v>
      </c>
      <c r="E239" t="s">
        <v>2624</v>
      </c>
      <c r="F239" t="s">
        <v>3074</v>
      </c>
      <c r="G239" t="str">
        <f t="shared" si="11"/>
        <v>ind</v>
      </c>
      <c r="H239">
        <v>0</v>
      </c>
    </row>
    <row r="240" spans="1:17" x14ac:dyDescent="0.2">
      <c r="A240">
        <v>24</v>
      </c>
      <c r="B240" s="9" t="s">
        <v>3164</v>
      </c>
      <c r="C240" t="s">
        <v>702</v>
      </c>
      <c r="D240" s="1" t="s">
        <v>2604</v>
      </c>
      <c r="E240" t="s">
        <v>2624</v>
      </c>
      <c r="F240" s="9" t="s">
        <v>3081</v>
      </c>
      <c r="G240" t="str">
        <f t="shared" si="11"/>
        <v>ind</v>
      </c>
      <c r="H240">
        <v>0</v>
      </c>
      <c r="Q240" s="9"/>
    </row>
    <row r="241" spans="1:17" x14ac:dyDescent="0.2">
      <c r="A241">
        <v>25</v>
      </c>
      <c r="B241" t="s">
        <v>3055</v>
      </c>
      <c r="C241" t="s">
        <v>702</v>
      </c>
      <c r="D241" s="1" t="s">
        <v>2604</v>
      </c>
      <c r="E241" t="s">
        <v>2624</v>
      </c>
      <c r="F241" t="s">
        <v>617</v>
      </c>
      <c r="G241" t="str">
        <f t="shared" si="11"/>
        <v>ind</v>
      </c>
      <c r="H241">
        <v>0</v>
      </c>
    </row>
    <row r="242" spans="1:17" x14ac:dyDescent="0.2">
      <c r="A242">
        <v>26</v>
      </c>
      <c r="B242" s="9" t="s">
        <v>3378</v>
      </c>
      <c r="C242" t="s">
        <v>702</v>
      </c>
      <c r="D242" s="1" t="s">
        <v>2604</v>
      </c>
      <c r="E242" t="s">
        <v>2624</v>
      </c>
      <c r="F242" s="9" t="s">
        <v>1898</v>
      </c>
      <c r="G242" t="str">
        <f t="shared" si="11"/>
        <v>ind</v>
      </c>
      <c r="H242">
        <v>0</v>
      </c>
    </row>
    <row r="243" spans="1:17" x14ac:dyDescent="0.2">
      <c r="A243">
        <v>27</v>
      </c>
      <c r="B243" t="s">
        <v>3056</v>
      </c>
      <c r="C243" t="s">
        <v>702</v>
      </c>
      <c r="D243" s="1" t="s">
        <v>2604</v>
      </c>
      <c r="E243" t="s">
        <v>2624</v>
      </c>
      <c r="F243" t="s">
        <v>1757</v>
      </c>
      <c r="G243" t="str">
        <f t="shared" ref="G243:G251" si="12">IF(D243="Democratic","dem",IF(D243="Republican","rep",IF(D243="Independent","ind",IF(D243="Libertarian","lib",IF(D243="Constitution","cst",IF(D243="Green","grn",""))))))</f>
        <v>ind</v>
      </c>
      <c r="H243">
        <v>0</v>
      </c>
    </row>
    <row r="244" spans="1:17" x14ac:dyDescent="0.2">
      <c r="A244">
        <v>28</v>
      </c>
      <c r="B244" t="s">
        <v>3057</v>
      </c>
      <c r="C244" t="s">
        <v>702</v>
      </c>
      <c r="D244" s="1" t="s">
        <v>2604</v>
      </c>
      <c r="E244" t="s">
        <v>2624</v>
      </c>
      <c r="F244" t="s">
        <v>3075</v>
      </c>
      <c r="G244" t="str">
        <f t="shared" si="12"/>
        <v>ind</v>
      </c>
      <c r="H244">
        <v>0</v>
      </c>
    </row>
    <row r="245" spans="1:17" x14ac:dyDescent="0.2">
      <c r="A245">
        <v>29</v>
      </c>
      <c r="B245" t="s">
        <v>3058</v>
      </c>
      <c r="C245" t="s">
        <v>702</v>
      </c>
      <c r="D245" s="1" t="s">
        <v>2604</v>
      </c>
      <c r="E245" t="s">
        <v>2624</v>
      </c>
      <c r="F245" t="s">
        <v>3076</v>
      </c>
      <c r="G245" t="str">
        <f t="shared" si="12"/>
        <v>ind</v>
      </c>
      <c r="H245">
        <v>0</v>
      </c>
    </row>
    <row r="246" spans="1:17" x14ac:dyDescent="0.2">
      <c r="A246">
        <v>30</v>
      </c>
      <c r="B246" t="s">
        <v>3059</v>
      </c>
      <c r="C246" t="s">
        <v>702</v>
      </c>
      <c r="D246" s="1" t="s">
        <v>2604</v>
      </c>
      <c r="E246" t="s">
        <v>2624</v>
      </c>
      <c r="F246" t="s">
        <v>354</v>
      </c>
      <c r="G246" t="str">
        <f t="shared" si="12"/>
        <v>ind</v>
      </c>
      <c r="H246">
        <v>0</v>
      </c>
    </row>
    <row r="247" spans="1:17" x14ac:dyDescent="0.2">
      <c r="A247">
        <v>31</v>
      </c>
      <c r="B247" t="s">
        <v>3060</v>
      </c>
      <c r="C247" t="s">
        <v>702</v>
      </c>
      <c r="D247" s="1" t="s">
        <v>2604</v>
      </c>
      <c r="E247" t="s">
        <v>2624</v>
      </c>
      <c r="F247" t="s">
        <v>3077</v>
      </c>
      <c r="G247" t="str">
        <f t="shared" si="12"/>
        <v>ind</v>
      </c>
      <c r="H247">
        <v>0</v>
      </c>
    </row>
    <row r="248" spans="1:17" x14ac:dyDescent="0.2">
      <c r="A248">
        <v>32</v>
      </c>
      <c r="B248" t="s">
        <v>3061</v>
      </c>
      <c r="C248" t="s">
        <v>702</v>
      </c>
      <c r="D248" s="1" t="s">
        <v>2604</v>
      </c>
      <c r="E248" t="s">
        <v>2624</v>
      </c>
      <c r="F248" t="s">
        <v>3078</v>
      </c>
      <c r="G248" t="str">
        <f t="shared" si="12"/>
        <v>ind</v>
      </c>
      <c r="H248">
        <v>0</v>
      </c>
    </row>
    <row r="249" spans="1:17" x14ac:dyDescent="0.2">
      <c r="A249">
        <v>33</v>
      </c>
      <c r="B249" t="s">
        <v>3062</v>
      </c>
      <c r="C249" t="s">
        <v>702</v>
      </c>
      <c r="D249" s="1" t="s">
        <v>2604</v>
      </c>
      <c r="E249" t="s">
        <v>2624</v>
      </c>
      <c r="F249" t="s">
        <v>3079</v>
      </c>
      <c r="G249" t="str">
        <f t="shared" si="12"/>
        <v>ind</v>
      </c>
      <c r="H249">
        <v>0</v>
      </c>
    </row>
    <row r="250" spans="1:17" x14ac:dyDescent="0.2">
      <c r="A250">
        <v>34</v>
      </c>
      <c r="B250" t="s">
        <v>3063</v>
      </c>
      <c r="C250" t="s">
        <v>702</v>
      </c>
      <c r="D250" s="1" t="s">
        <v>2604</v>
      </c>
      <c r="E250" t="s">
        <v>2624</v>
      </c>
      <c r="F250" t="s">
        <v>3080</v>
      </c>
      <c r="G250" t="str">
        <f t="shared" si="12"/>
        <v>ind</v>
      </c>
      <c r="H250">
        <v>0</v>
      </c>
    </row>
    <row r="251" spans="1:17" x14ac:dyDescent="0.2">
      <c r="A251">
        <v>35</v>
      </c>
      <c r="B251" t="s">
        <v>3064</v>
      </c>
      <c r="C251" t="s">
        <v>702</v>
      </c>
      <c r="D251" s="1" t="s">
        <v>2604</v>
      </c>
      <c r="E251" t="s">
        <v>2624</v>
      </c>
      <c r="F251" t="s">
        <v>150</v>
      </c>
      <c r="G251" t="str">
        <f t="shared" si="12"/>
        <v>ind</v>
      </c>
      <c r="H251">
        <v>0</v>
      </c>
    </row>
    <row r="252" spans="1:17" x14ac:dyDescent="0.2">
      <c r="A252">
        <v>36</v>
      </c>
      <c r="B252" s="9" t="s">
        <v>3336</v>
      </c>
      <c r="C252" s="9" t="s">
        <v>702</v>
      </c>
      <c r="D252" s="61" t="s">
        <v>44</v>
      </c>
      <c r="E252" t="s">
        <v>2624</v>
      </c>
      <c r="F252" s="9" t="s">
        <v>3335</v>
      </c>
      <c r="H252">
        <v>0</v>
      </c>
      <c r="Q252" s="9"/>
    </row>
    <row r="253" spans="1:17" x14ac:dyDescent="0.2">
      <c r="A253">
        <v>1</v>
      </c>
      <c r="B253" s="9" t="s">
        <v>2999</v>
      </c>
      <c r="C253" t="s">
        <v>702</v>
      </c>
      <c r="D253" s="1" t="s">
        <v>38</v>
      </c>
      <c r="E253" t="s">
        <v>706</v>
      </c>
      <c r="F253" s="9" t="s">
        <v>3000</v>
      </c>
      <c r="G253" t="str">
        <f t="shared" ref="G253:G262" si="13">IF(D253="Democratic","dem",IF(D253="Republican","rep",IF(D253="Independent","ind",IF(D253="Libertarian","lib",IF(D253="Constitution","cst",IF(D253="Green","grn",""))))))</f>
        <v>dem</v>
      </c>
      <c r="H253">
        <v>0</v>
      </c>
      <c r="Q253" s="9"/>
    </row>
    <row r="254" spans="1:17" x14ac:dyDescent="0.2">
      <c r="A254">
        <v>2</v>
      </c>
      <c r="B254" t="s">
        <v>2671</v>
      </c>
      <c r="C254" t="s">
        <v>702</v>
      </c>
      <c r="D254" s="1" t="s">
        <v>59</v>
      </c>
      <c r="E254" t="s">
        <v>706</v>
      </c>
      <c r="F254" t="s">
        <v>2672</v>
      </c>
      <c r="G254" t="str">
        <f t="shared" si="13"/>
        <v>rep</v>
      </c>
      <c r="H254">
        <v>1</v>
      </c>
    </row>
    <row r="255" spans="1:17" x14ac:dyDescent="0.2">
      <c r="A255">
        <v>4</v>
      </c>
      <c r="B255" s="9" t="s">
        <v>3001</v>
      </c>
      <c r="C255" t="s">
        <v>702</v>
      </c>
      <c r="D255" s="1" t="s">
        <v>196</v>
      </c>
      <c r="E255" t="s">
        <v>706</v>
      </c>
      <c r="F255" s="9" t="s">
        <v>3002</v>
      </c>
      <c r="G255" t="str">
        <f t="shared" si="13"/>
        <v>lib</v>
      </c>
      <c r="H255">
        <v>0</v>
      </c>
      <c r="Q255" s="9"/>
    </row>
    <row r="256" spans="1:17" x14ac:dyDescent="0.2">
      <c r="A256">
        <v>10</v>
      </c>
      <c r="B256" t="s">
        <v>2605</v>
      </c>
      <c r="C256" t="s">
        <v>702</v>
      </c>
      <c r="D256" t="s">
        <v>702</v>
      </c>
      <c r="E256" t="s">
        <v>706</v>
      </c>
      <c r="F256" t="s">
        <v>2605</v>
      </c>
      <c r="G256" t="str">
        <f t="shared" si="13"/>
        <v/>
      </c>
      <c r="H256">
        <v>0</v>
      </c>
    </row>
    <row r="257" spans="1:17" x14ac:dyDescent="0.2">
      <c r="A257">
        <v>1</v>
      </c>
      <c r="B257" s="9" t="s">
        <v>3024</v>
      </c>
      <c r="C257" t="s">
        <v>702</v>
      </c>
      <c r="D257" t="s">
        <v>38</v>
      </c>
      <c r="E257" t="s">
        <v>814</v>
      </c>
      <c r="F257" s="9" t="s">
        <v>3025</v>
      </c>
      <c r="G257" t="str">
        <f t="shared" si="13"/>
        <v>dem</v>
      </c>
      <c r="H257">
        <v>0</v>
      </c>
      <c r="Q257" s="9"/>
    </row>
    <row r="258" spans="1:17" x14ac:dyDescent="0.2">
      <c r="A258">
        <v>2</v>
      </c>
      <c r="B258" t="s">
        <v>2778</v>
      </c>
      <c r="C258" t="s">
        <v>702</v>
      </c>
      <c r="D258" t="s">
        <v>59</v>
      </c>
      <c r="E258" t="s">
        <v>814</v>
      </c>
      <c r="F258" t="s">
        <v>617</v>
      </c>
      <c r="G258" t="str">
        <f t="shared" si="13"/>
        <v>rep</v>
      </c>
      <c r="H258">
        <v>1</v>
      </c>
    </row>
    <row r="259" spans="1:17" x14ac:dyDescent="0.2">
      <c r="A259">
        <v>3</v>
      </c>
      <c r="B259" s="9" t="s">
        <v>3033</v>
      </c>
      <c r="C259" t="s">
        <v>702</v>
      </c>
      <c r="D259" t="s">
        <v>2604</v>
      </c>
      <c r="E259" t="s">
        <v>814</v>
      </c>
      <c r="F259" s="9" t="s">
        <v>3034</v>
      </c>
      <c r="G259" t="str">
        <f t="shared" si="13"/>
        <v>ind</v>
      </c>
      <c r="H259">
        <v>0</v>
      </c>
      <c r="Q259" s="9"/>
    </row>
    <row r="260" spans="1:17" x14ac:dyDescent="0.2">
      <c r="A260">
        <v>9</v>
      </c>
      <c r="B260" s="9" t="s">
        <v>3028</v>
      </c>
      <c r="C260" t="s">
        <v>702</v>
      </c>
      <c r="D260" t="s">
        <v>1804</v>
      </c>
      <c r="E260" t="s">
        <v>814</v>
      </c>
      <c r="F260" s="9" t="s">
        <v>3029</v>
      </c>
      <c r="G260" t="str">
        <f t="shared" si="13"/>
        <v/>
      </c>
      <c r="H260">
        <v>0</v>
      </c>
      <c r="Q260" s="9"/>
    </row>
    <row r="261" spans="1:17" x14ac:dyDescent="0.2">
      <c r="A261">
        <v>10</v>
      </c>
      <c r="B261" t="s">
        <v>2605</v>
      </c>
      <c r="C261" t="s">
        <v>702</v>
      </c>
      <c r="D261" t="s">
        <v>702</v>
      </c>
      <c r="E261" t="s">
        <v>814</v>
      </c>
      <c r="F261" t="s">
        <v>2605</v>
      </c>
      <c r="G261" t="str">
        <f t="shared" si="13"/>
        <v/>
      </c>
      <c r="H261">
        <v>0</v>
      </c>
    </row>
    <row r="262" spans="1:17" x14ac:dyDescent="0.2">
      <c r="A262">
        <v>11</v>
      </c>
      <c r="B262" t="s">
        <v>3030</v>
      </c>
      <c r="C262" t="s">
        <v>702</v>
      </c>
      <c r="D262" s="9" t="s">
        <v>3031</v>
      </c>
      <c r="E262" t="s">
        <v>814</v>
      </c>
      <c r="F262" s="9" t="s">
        <v>3032</v>
      </c>
      <c r="G262" t="str">
        <f t="shared" si="13"/>
        <v/>
      </c>
      <c r="H262">
        <v>0</v>
      </c>
    </row>
    <row r="263" spans="1:17" x14ac:dyDescent="0.2">
      <c r="A263">
        <v>12</v>
      </c>
      <c r="B263" t="s">
        <v>3035</v>
      </c>
      <c r="C263" t="s">
        <v>702</v>
      </c>
      <c r="D263" t="s">
        <v>2604</v>
      </c>
      <c r="E263" t="s">
        <v>814</v>
      </c>
      <c r="F263" s="9" t="s">
        <v>3037</v>
      </c>
      <c r="H263">
        <v>0</v>
      </c>
    </row>
    <row r="264" spans="1:17" x14ac:dyDescent="0.2">
      <c r="A264">
        <v>13</v>
      </c>
      <c r="B264" t="s">
        <v>3036</v>
      </c>
      <c r="C264" t="s">
        <v>702</v>
      </c>
      <c r="D264" t="s">
        <v>2604</v>
      </c>
      <c r="E264" t="s">
        <v>814</v>
      </c>
      <c r="F264" s="9" t="s">
        <v>674</v>
      </c>
      <c r="H264">
        <v>0</v>
      </c>
    </row>
    <row r="265" spans="1:17" x14ac:dyDescent="0.2">
      <c r="A265">
        <v>1</v>
      </c>
      <c r="B265" s="9" t="s">
        <v>3003</v>
      </c>
      <c r="C265" s="9" t="s">
        <v>3005</v>
      </c>
      <c r="D265" s="1" t="s">
        <v>38</v>
      </c>
      <c r="E265" t="s">
        <v>1500</v>
      </c>
      <c r="F265" s="9" t="s">
        <v>3004</v>
      </c>
      <c r="G265" t="str">
        <f t="shared" ref="G265:G283" si="14">IF(D265="Democratic","dem",IF(D265="Republican","rep",IF(D265="Independent","ind",IF(D265="Libertarian","lib",IF(D265="Constitution","cst",IF(D265="Green","grn",""))))))</f>
        <v>dem</v>
      </c>
      <c r="H265">
        <v>0</v>
      </c>
      <c r="Q265" s="9"/>
    </row>
    <row r="266" spans="1:17" x14ac:dyDescent="0.2">
      <c r="A266">
        <v>2</v>
      </c>
      <c r="B266" s="112" t="s">
        <v>2699</v>
      </c>
      <c r="C266" t="s">
        <v>2700</v>
      </c>
      <c r="D266" t="s">
        <v>59</v>
      </c>
      <c r="E266" t="s">
        <v>1500</v>
      </c>
      <c r="F266" s="112" t="s">
        <v>2112</v>
      </c>
      <c r="G266" t="str">
        <f t="shared" si="14"/>
        <v>rep</v>
      </c>
      <c r="H266">
        <v>1</v>
      </c>
      <c r="Q266" s="112"/>
    </row>
    <row r="267" spans="1:17" x14ac:dyDescent="0.2">
      <c r="A267">
        <v>3</v>
      </c>
      <c r="B267" s="112" t="s">
        <v>3011</v>
      </c>
      <c r="C267" s="9" t="s">
        <v>3013</v>
      </c>
      <c r="D267" s="9" t="s">
        <v>2604</v>
      </c>
      <c r="E267" t="s">
        <v>1500</v>
      </c>
      <c r="F267" s="112" t="s">
        <v>3012</v>
      </c>
      <c r="G267" t="str">
        <f t="shared" si="14"/>
        <v>ind</v>
      </c>
      <c r="H267">
        <v>0</v>
      </c>
      <c r="Q267" s="112"/>
    </row>
    <row r="268" spans="1:17" x14ac:dyDescent="0.2">
      <c r="A268">
        <v>4</v>
      </c>
      <c r="B268" s="9" t="s">
        <v>3006</v>
      </c>
      <c r="C268" s="9" t="s">
        <v>3007</v>
      </c>
      <c r="D268" s="9" t="s">
        <v>196</v>
      </c>
      <c r="E268" t="s">
        <v>1500</v>
      </c>
      <c r="F268" s="9" t="s">
        <v>1047</v>
      </c>
      <c r="G268" t="str">
        <f t="shared" si="14"/>
        <v>lib</v>
      </c>
      <c r="H268">
        <v>0</v>
      </c>
      <c r="Q268" s="9"/>
    </row>
    <row r="269" spans="1:17" x14ac:dyDescent="0.2">
      <c r="A269">
        <v>5</v>
      </c>
      <c r="B269" s="9" t="s">
        <v>3008</v>
      </c>
      <c r="C269" s="9" t="s">
        <v>3009</v>
      </c>
      <c r="D269" s="9" t="s">
        <v>3010</v>
      </c>
      <c r="E269" t="s">
        <v>1500</v>
      </c>
      <c r="F269" s="9" t="s">
        <v>1801</v>
      </c>
      <c r="G269" t="str">
        <f t="shared" si="14"/>
        <v/>
      </c>
      <c r="H269">
        <v>0</v>
      </c>
      <c r="Q269" s="9"/>
    </row>
    <row r="270" spans="1:17" x14ac:dyDescent="0.2">
      <c r="A270">
        <v>10</v>
      </c>
      <c r="B270" t="s">
        <v>2605</v>
      </c>
      <c r="C270" t="s">
        <v>702</v>
      </c>
      <c r="D270" t="s">
        <v>702</v>
      </c>
      <c r="E270" t="s">
        <v>1500</v>
      </c>
      <c r="F270" t="s">
        <v>2605</v>
      </c>
      <c r="G270" t="str">
        <f t="shared" si="14"/>
        <v/>
      </c>
      <c r="H270">
        <v>0</v>
      </c>
    </row>
    <row r="271" spans="1:17" x14ac:dyDescent="0.2">
      <c r="A271">
        <v>11</v>
      </c>
      <c r="B271" s="9" t="s">
        <v>3014</v>
      </c>
      <c r="C271" s="9" t="s">
        <v>702</v>
      </c>
      <c r="D271" s="9" t="s">
        <v>3015</v>
      </c>
      <c r="E271" t="s">
        <v>1500</v>
      </c>
      <c r="F271" s="9" t="s">
        <v>3016</v>
      </c>
      <c r="G271" t="str">
        <f t="shared" si="14"/>
        <v/>
      </c>
      <c r="H271">
        <v>0</v>
      </c>
      <c r="Q271" s="9"/>
    </row>
    <row r="272" spans="1:17" x14ac:dyDescent="0.2">
      <c r="A272">
        <v>12</v>
      </c>
      <c r="B272" s="9" t="s">
        <v>3281</v>
      </c>
      <c r="C272" s="9" t="s">
        <v>702</v>
      </c>
      <c r="D272" s="9" t="s">
        <v>44</v>
      </c>
      <c r="E272" t="s">
        <v>1500</v>
      </c>
      <c r="F272" s="9" t="s">
        <v>3290</v>
      </c>
      <c r="G272" t="str">
        <f t="shared" si="14"/>
        <v/>
      </c>
      <c r="H272">
        <v>0</v>
      </c>
      <c r="Q272" s="9"/>
    </row>
    <row r="273" spans="1:17" x14ac:dyDescent="0.2">
      <c r="A273">
        <v>13</v>
      </c>
      <c r="B273" s="9" t="s">
        <v>3282</v>
      </c>
      <c r="C273" s="9" t="s">
        <v>702</v>
      </c>
      <c r="D273" s="9" t="s">
        <v>44</v>
      </c>
      <c r="E273" t="s">
        <v>1500</v>
      </c>
      <c r="F273" s="9" t="s">
        <v>3291</v>
      </c>
      <c r="G273" t="str">
        <f t="shared" si="14"/>
        <v/>
      </c>
      <c r="H273">
        <v>0</v>
      </c>
      <c r="Q273" s="9"/>
    </row>
    <row r="274" spans="1:17" x14ac:dyDescent="0.2">
      <c r="A274">
        <v>14</v>
      </c>
      <c r="B274" s="9" t="s">
        <v>3283</v>
      </c>
      <c r="C274" s="9" t="s">
        <v>702</v>
      </c>
      <c r="D274" s="9" t="s">
        <v>44</v>
      </c>
      <c r="E274" t="s">
        <v>1500</v>
      </c>
      <c r="F274" s="9" t="s">
        <v>3292</v>
      </c>
      <c r="H274">
        <v>0</v>
      </c>
      <c r="Q274" s="9"/>
    </row>
    <row r="275" spans="1:17" x14ac:dyDescent="0.2">
      <c r="A275">
        <v>15</v>
      </c>
      <c r="B275" s="9" t="s">
        <v>3284</v>
      </c>
      <c r="C275" s="9" t="s">
        <v>702</v>
      </c>
      <c r="D275" s="9" t="s">
        <v>44</v>
      </c>
      <c r="E275" t="s">
        <v>1500</v>
      </c>
      <c r="F275" s="9" t="s">
        <v>3293</v>
      </c>
      <c r="H275">
        <v>0</v>
      </c>
      <c r="Q275" s="9"/>
    </row>
    <row r="276" spans="1:17" x14ac:dyDescent="0.2">
      <c r="A276">
        <v>16</v>
      </c>
      <c r="B276" s="9" t="s">
        <v>3285</v>
      </c>
      <c r="C276" s="9"/>
      <c r="D276" s="9" t="s">
        <v>44</v>
      </c>
      <c r="E276" t="s">
        <v>1500</v>
      </c>
      <c r="F276" s="9" t="s">
        <v>3286</v>
      </c>
      <c r="H276">
        <v>0</v>
      </c>
      <c r="Q276" s="9"/>
    </row>
    <row r="277" spans="1:17" x14ac:dyDescent="0.2">
      <c r="A277">
        <v>17</v>
      </c>
      <c r="B277" s="9" t="s">
        <v>702</v>
      </c>
      <c r="C277" s="9" t="s">
        <v>3287</v>
      </c>
      <c r="D277" s="9" t="s">
        <v>44</v>
      </c>
      <c r="E277" t="s">
        <v>1500</v>
      </c>
      <c r="F277" s="9" t="s">
        <v>3288</v>
      </c>
      <c r="H277">
        <v>0</v>
      </c>
      <c r="Q277" s="9"/>
    </row>
    <row r="278" spans="1:17" x14ac:dyDescent="0.2">
      <c r="A278">
        <v>18</v>
      </c>
      <c r="B278" s="9" t="s">
        <v>702</v>
      </c>
      <c r="C278" s="9" t="s">
        <v>3289</v>
      </c>
      <c r="D278" s="9" t="s">
        <v>44</v>
      </c>
      <c r="E278" t="s">
        <v>1500</v>
      </c>
      <c r="F278" s="9" t="s">
        <v>1246</v>
      </c>
      <c r="H278">
        <v>0</v>
      </c>
      <c r="Q278" s="9"/>
    </row>
    <row r="279" spans="1:17" x14ac:dyDescent="0.2">
      <c r="A279">
        <v>1</v>
      </c>
      <c r="B279" s="9" t="s">
        <v>3018</v>
      </c>
      <c r="C279" t="s">
        <v>702</v>
      </c>
      <c r="D279" s="1" t="s">
        <v>38</v>
      </c>
      <c r="E279" t="s">
        <v>249</v>
      </c>
      <c r="F279" s="9" t="s">
        <v>3019</v>
      </c>
      <c r="G279" t="str">
        <f t="shared" si="14"/>
        <v>dem</v>
      </c>
      <c r="H279">
        <v>0</v>
      </c>
      <c r="Q279" s="9"/>
    </row>
    <row r="280" spans="1:17" x14ac:dyDescent="0.2">
      <c r="A280">
        <v>2</v>
      </c>
      <c r="B280" s="9" t="s">
        <v>3017</v>
      </c>
      <c r="C280" t="s">
        <v>702</v>
      </c>
      <c r="D280" s="1" t="s">
        <v>59</v>
      </c>
      <c r="E280" t="s">
        <v>249</v>
      </c>
      <c r="F280" s="9" t="s">
        <v>208</v>
      </c>
      <c r="G280" t="str">
        <f t="shared" si="14"/>
        <v>rep</v>
      </c>
      <c r="H280">
        <v>2</v>
      </c>
      <c r="J280" t="s">
        <v>2779</v>
      </c>
      <c r="Q280" s="9"/>
    </row>
    <row r="281" spans="1:17" x14ac:dyDescent="0.2">
      <c r="A281">
        <v>4</v>
      </c>
      <c r="B281" s="9" t="s">
        <v>3020</v>
      </c>
      <c r="C281" t="s">
        <v>702</v>
      </c>
      <c r="D281" s="1" t="s">
        <v>196</v>
      </c>
      <c r="E281" t="s">
        <v>249</v>
      </c>
      <c r="F281" s="9" t="s">
        <v>3021</v>
      </c>
      <c r="G281" t="str">
        <f t="shared" si="14"/>
        <v>lib</v>
      </c>
      <c r="H281">
        <v>0</v>
      </c>
      <c r="Q281" s="9"/>
    </row>
    <row r="282" spans="1:17" x14ac:dyDescent="0.2">
      <c r="A282">
        <v>6</v>
      </c>
      <c r="B282" s="9" t="s">
        <v>3022</v>
      </c>
      <c r="C282" t="s">
        <v>702</v>
      </c>
      <c r="D282" s="61" t="s">
        <v>115</v>
      </c>
      <c r="E282" t="s">
        <v>249</v>
      </c>
      <c r="F282" s="9" t="s">
        <v>3023</v>
      </c>
      <c r="G282" t="str">
        <f t="shared" si="14"/>
        <v>cst</v>
      </c>
      <c r="H282">
        <v>0</v>
      </c>
      <c r="Q282" s="9"/>
    </row>
    <row r="283" spans="1:17" x14ac:dyDescent="0.2">
      <c r="A283">
        <v>10</v>
      </c>
      <c r="B283" t="s">
        <v>2605</v>
      </c>
      <c r="C283" t="s">
        <v>702</v>
      </c>
      <c r="D283" t="s">
        <v>702</v>
      </c>
      <c r="E283" t="s">
        <v>249</v>
      </c>
      <c r="F283" t="s">
        <v>2605</v>
      </c>
      <c r="G283" t="str">
        <f t="shared" si="14"/>
        <v/>
      </c>
      <c r="H283">
        <v>0</v>
      </c>
    </row>
    <row r="284" spans="1:17" x14ac:dyDescent="0.2">
      <c r="D284" s="1"/>
    </row>
    <row r="285" spans="1:17" x14ac:dyDescent="0.2">
      <c r="D285" s="1"/>
    </row>
    <row r="286" spans="1:17" x14ac:dyDescent="0.2">
      <c r="D286" s="1"/>
    </row>
    <row r="287" spans="1:17" x14ac:dyDescent="0.2">
      <c r="D287" s="1"/>
    </row>
    <row r="288" spans="1:17" x14ac:dyDescent="0.2">
      <c r="D288" s="1"/>
    </row>
    <row r="289" spans="4:6" x14ac:dyDescent="0.2">
      <c r="D289" s="1"/>
    </row>
    <row r="290" spans="4:6" x14ac:dyDescent="0.2">
      <c r="F290" s="9"/>
    </row>
    <row r="291" spans="4:6" x14ac:dyDescent="0.2">
      <c r="D291" s="1"/>
    </row>
    <row r="292" spans="4:6" x14ac:dyDescent="0.2">
      <c r="D292" s="1"/>
    </row>
    <row r="293" spans="4:6" x14ac:dyDescent="0.2">
      <c r="D293" s="1"/>
    </row>
    <row r="294" spans="4:6" x14ac:dyDescent="0.2">
      <c r="D294" s="1"/>
    </row>
    <row r="295" spans="4:6" x14ac:dyDescent="0.2">
      <c r="D295" s="1"/>
    </row>
    <row r="296" spans="4:6" x14ac:dyDescent="0.2">
      <c r="D296" s="1"/>
    </row>
    <row r="297" spans="4:6" x14ac:dyDescent="0.2">
      <c r="D297" s="1"/>
    </row>
    <row r="298" spans="4:6" x14ac:dyDescent="0.2">
      <c r="D298" s="1"/>
    </row>
    <row r="299" spans="4:6" x14ac:dyDescent="0.2">
      <c r="D299" s="1"/>
    </row>
    <row r="300" spans="4:6" x14ac:dyDescent="0.2">
      <c r="D300" s="1"/>
    </row>
    <row r="301" spans="4:6" x14ac:dyDescent="0.2">
      <c r="D301" s="1"/>
    </row>
    <row r="302" spans="4:6" x14ac:dyDescent="0.2">
      <c r="D302" s="1"/>
    </row>
    <row r="303" spans="4:6" x14ac:dyDescent="0.2">
      <c r="D303" s="1"/>
    </row>
    <row r="304" spans="4:6" x14ac:dyDescent="0.2">
      <c r="D304" s="1"/>
    </row>
    <row r="305" spans="4:4" x14ac:dyDescent="0.2">
      <c r="D305" s="1"/>
    </row>
    <row r="306" spans="4:4" x14ac:dyDescent="0.2">
      <c r="D306" s="1"/>
    </row>
    <row r="307" spans="4:4" x14ac:dyDescent="0.2">
      <c r="D307" s="1"/>
    </row>
    <row r="308" spans="4:4" x14ac:dyDescent="0.2">
      <c r="D308" s="1"/>
    </row>
    <row r="309" spans="4:4" x14ac:dyDescent="0.2">
      <c r="D309" s="1"/>
    </row>
    <row r="310" spans="4:4" x14ac:dyDescent="0.2">
      <c r="D310" s="1"/>
    </row>
    <row r="311" spans="4:4" x14ac:dyDescent="0.2">
      <c r="D311" s="1"/>
    </row>
    <row r="312" spans="4:4" x14ac:dyDescent="0.2">
      <c r="D312" s="1"/>
    </row>
    <row r="313" spans="4:4" x14ac:dyDescent="0.2">
      <c r="D313" s="1"/>
    </row>
    <row r="314" spans="4:4" x14ac:dyDescent="0.2">
      <c r="D314" s="1"/>
    </row>
    <row r="315" spans="4:4" x14ac:dyDescent="0.2">
      <c r="D315" s="1"/>
    </row>
  </sheetData>
  <sortState xmlns:xlrd2="http://schemas.microsoft.com/office/spreadsheetml/2017/richdata2" ref="P137:R178">
    <sortCondition ref="P137:P178"/>
  </sortState>
  <phoneticPr fontId="9"/>
  <pageMargins left="0.75" right="0.75" top="1" bottom="1" header="0.5" footer="0.5"/>
  <pageSetup orientation="portrait" horizontalDpi="4294967292" verticalDpi="429496729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C15"/>
  <sheetViews>
    <sheetView workbookViewId="0">
      <selection activeCell="C8" sqref="C8"/>
    </sheetView>
  </sheetViews>
  <sheetFormatPr baseColWidth="10" defaultRowHeight="14" x14ac:dyDescent="0.2"/>
  <cols>
    <col min="1" max="1" width="15.140625" bestFit="1" customWidth="1"/>
    <col min="2" max="2" width="15.140625" customWidth="1"/>
    <col min="3" max="3" width="112.5703125" bestFit="1" customWidth="1"/>
  </cols>
  <sheetData>
    <row r="1" spans="1:3" x14ac:dyDescent="0.2">
      <c r="A1" s="93" t="s">
        <v>887</v>
      </c>
      <c r="B1" s="93" t="s">
        <v>2523</v>
      </c>
      <c r="C1" s="93" t="s">
        <v>2521</v>
      </c>
    </row>
    <row r="2" spans="1:3" x14ac:dyDescent="0.2">
      <c r="A2" s="94"/>
      <c r="B2" s="94"/>
      <c r="C2" s="94"/>
    </row>
    <row r="3" spans="1:3" x14ac:dyDescent="0.2">
      <c r="B3" s="94"/>
    </row>
    <row r="4" spans="1:3" x14ac:dyDescent="0.2">
      <c r="A4" t="s">
        <v>1630</v>
      </c>
      <c r="B4" s="114" t="s">
        <v>2703</v>
      </c>
      <c r="C4" t="s">
        <v>2704</v>
      </c>
    </row>
    <row r="5" spans="1:3" x14ac:dyDescent="0.2">
      <c r="A5" t="s">
        <v>1630</v>
      </c>
      <c r="B5" s="114" t="s">
        <v>2703</v>
      </c>
      <c r="C5" t="s">
        <v>2705</v>
      </c>
    </row>
    <row r="6" spans="1:3" x14ac:dyDescent="0.2">
      <c r="A6" s="9" t="s">
        <v>365</v>
      </c>
      <c r="B6" s="121" t="s">
        <v>2466</v>
      </c>
      <c r="C6" s="9" t="s">
        <v>3353</v>
      </c>
    </row>
    <row r="7" spans="1:3" x14ac:dyDescent="0.2">
      <c r="A7" s="9" t="s">
        <v>365</v>
      </c>
      <c r="B7" s="137" t="s">
        <v>887</v>
      </c>
      <c r="C7" s="9" t="s">
        <v>3354</v>
      </c>
    </row>
    <row r="8" spans="1:3" x14ac:dyDescent="0.2">
      <c r="A8" t="s">
        <v>316</v>
      </c>
      <c r="B8" s="114" t="s">
        <v>2703</v>
      </c>
      <c r="C8" t="s">
        <v>2710</v>
      </c>
    </row>
    <row r="9" spans="1:3" x14ac:dyDescent="0.2">
      <c r="A9" t="s">
        <v>316</v>
      </c>
      <c r="B9" s="114" t="s">
        <v>2703</v>
      </c>
      <c r="C9" s="9" t="s">
        <v>3349</v>
      </c>
    </row>
    <row r="10" spans="1:3" x14ac:dyDescent="0.2">
      <c r="B10" s="121"/>
    </row>
    <row r="11" spans="1:3" x14ac:dyDescent="0.2">
      <c r="B11" s="94"/>
    </row>
    <row r="12" spans="1:3" x14ac:dyDescent="0.2">
      <c r="B12" s="94"/>
    </row>
    <row r="13" spans="1:3" x14ac:dyDescent="0.2">
      <c r="B13" s="94"/>
    </row>
    <row r="14" spans="1:3" x14ac:dyDescent="0.2">
      <c r="B14" s="94"/>
    </row>
    <row r="15" spans="1:3" x14ac:dyDescent="0.2">
      <c r="B15" s="94"/>
    </row>
  </sheetData>
  <phoneticPr fontId="9"/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D37"/>
  <sheetViews>
    <sheetView workbookViewId="0">
      <pane xSplit="1" ySplit="1" topLeftCell="B2" activePane="bottomRight" state="frozenSplit"/>
      <selection pane="topRight" activeCell="B19" sqref="B19"/>
      <selection pane="bottomLeft" activeCell="A2" sqref="A2"/>
      <selection pane="bottomRight" activeCell="J55" sqref="J55"/>
    </sheetView>
  </sheetViews>
  <sheetFormatPr baseColWidth="10" defaultRowHeight="14" x14ac:dyDescent="0.2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09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22" width="2.42578125" style="9" bestFit="1" customWidth="1"/>
    <col min="23" max="16384" width="10.7109375" style="9"/>
  </cols>
  <sheetData>
    <row r="1" spans="1:30" s="58" customFormat="1" x14ac:dyDescent="0.2">
      <c r="A1" s="58" t="s">
        <v>887</v>
      </c>
      <c r="B1" s="58" t="s">
        <v>2394</v>
      </c>
      <c r="C1" s="58" t="s">
        <v>2395</v>
      </c>
      <c r="D1" s="58" t="s">
        <v>260</v>
      </c>
      <c r="E1" s="58" t="s">
        <v>854</v>
      </c>
      <c r="F1" s="58" t="s">
        <v>2396</v>
      </c>
      <c r="G1" s="58" t="s">
        <v>2397</v>
      </c>
      <c r="H1" s="58" t="s">
        <v>2563</v>
      </c>
      <c r="I1" s="58" t="s">
        <v>2564</v>
      </c>
      <c r="J1" s="58" t="s">
        <v>2565</v>
      </c>
      <c r="K1" s="58" t="s">
        <v>2566</v>
      </c>
      <c r="L1" s="58" t="s">
        <v>1203</v>
      </c>
      <c r="M1" s="58" t="s">
        <v>2567</v>
      </c>
      <c r="N1" s="107" t="s">
        <v>2568</v>
      </c>
      <c r="O1" s="58" t="s">
        <v>2569</v>
      </c>
      <c r="P1" s="58" t="s">
        <v>931</v>
      </c>
      <c r="Q1" s="108" t="s">
        <v>608</v>
      </c>
      <c r="R1" s="58" t="s">
        <v>2627</v>
      </c>
      <c r="S1" s="58" t="s">
        <v>2628</v>
      </c>
      <c r="T1" s="58" t="s">
        <v>2573</v>
      </c>
      <c r="U1" s="58" t="s">
        <v>2574</v>
      </c>
    </row>
    <row r="2" spans="1:30" x14ac:dyDescent="0.2">
      <c r="A2" s="9" t="s">
        <v>1038</v>
      </c>
      <c r="B2" s="9">
        <v>1</v>
      </c>
      <c r="F2" s="9" t="s">
        <v>3240</v>
      </c>
      <c r="G2" s="9" t="s">
        <v>3241</v>
      </c>
      <c r="H2" s="9" t="s">
        <v>3229</v>
      </c>
      <c r="I2" s="9" t="s">
        <v>2469</v>
      </c>
      <c r="J2" s="9" t="s">
        <v>2469</v>
      </c>
      <c r="K2" s="9" t="s">
        <v>2469</v>
      </c>
      <c r="L2" s="9" t="s">
        <v>2636</v>
      </c>
      <c r="M2" s="9" t="s">
        <v>1657</v>
      </c>
      <c r="N2" s="9" t="s">
        <v>3239</v>
      </c>
      <c r="O2" s="9" t="s">
        <v>2469</v>
      </c>
      <c r="P2" s="9" t="s">
        <v>2469</v>
      </c>
      <c r="Q2" s="128">
        <v>41969</v>
      </c>
      <c r="R2" s="9">
        <v>2018</v>
      </c>
      <c r="S2" s="9" t="s">
        <v>3237</v>
      </c>
      <c r="T2" s="128">
        <v>41970</v>
      </c>
      <c r="U2" s="9" t="s">
        <v>853</v>
      </c>
      <c r="V2" s="9" t="s">
        <v>2712</v>
      </c>
      <c r="W2" s="126" t="s">
        <v>3238</v>
      </c>
      <c r="Y2" s="126" t="s">
        <v>3208</v>
      </c>
    </row>
    <row r="3" spans="1:30" x14ac:dyDescent="0.2">
      <c r="A3" s="9" t="s">
        <v>261</v>
      </c>
      <c r="B3" s="9">
        <v>1</v>
      </c>
      <c r="F3" s="9" t="s">
        <v>2575</v>
      </c>
      <c r="G3" s="9" t="s">
        <v>2469</v>
      </c>
      <c r="H3" s="9" t="s">
        <v>2469</v>
      </c>
      <c r="I3" s="9" t="s">
        <v>2469</v>
      </c>
      <c r="J3" s="9" t="s">
        <v>2469</v>
      </c>
      <c r="K3" s="9" t="s">
        <v>2469</v>
      </c>
      <c r="L3" s="9" t="s">
        <v>2625</v>
      </c>
      <c r="M3" s="9" t="s">
        <v>2469</v>
      </c>
      <c r="N3" s="9" t="s">
        <v>3234</v>
      </c>
      <c r="O3" s="9" t="s">
        <v>2469</v>
      </c>
      <c r="P3" s="9" t="s">
        <v>2469</v>
      </c>
      <c r="Q3" s="128">
        <v>41968</v>
      </c>
      <c r="R3" s="9">
        <v>2018</v>
      </c>
      <c r="S3" s="9" t="s">
        <v>2469</v>
      </c>
      <c r="T3" s="128">
        <v>41972</v>
      </c>
      <c r="U3" s="9" t="s">
        <v>2637</v>
      </c>
      <c r="V3" s="9" t="s">
        <v>2712</v>
      </c>
      <c r="W3" s="126" t="s">
        <v>3194</v>
      </c>
    </row>
    <row r="4" spans="1:30" x14ac:dyDescent="0.2">
      <c r="A4" s="9" t="s">
        <v>312</v>
      </c>
      <c r="B4" s="9">
        <v>1</v>
      </c>
      <c r="F4" s="9" t="s">
        <v>3240</v>
      </c>
      <c r="G4" s="9" t="s">
        <v>2469</v>
      </c>
      <c r="H4" s="9" t="s">
        <v>3229</v>
      </c>
      <c r="I4" s="9" t="s">
        <v>2469</v>
      </c>
      <c r="J4" s="9" t="s">
        <v>2469</v>
      </c>
      <c r="K4" s="9" t="s">
        <v>2469</v>
      </c>
      <c r="L4" s="9" t="s">
        <v>2083</v>
      </c>
      <c r="M4" s="9" t="s">
        <v>1657</v>
      </c>
      <c r="N4" s="131" t="s">
        <v>3276</v>
      </c>
      <c r="O4" s="9" t="s">
        <v>2469</v>
      </c>
      <c r="P4" s="131" t="s">
        <v>2469</v>
      </c>
      <c r="Q4" s="132">
        <v>41972</v>
      </c>
      <c r="R4" s="9">
        <v>2018</v>
      </c>
      <c r="S4" s="131" t="s">
        <v>3278</v>
      </c>
      <c r="T4" s="132">
        <v>41975</v>
      </c>
      <c r="U4" s="9" t="s">
        <v>853</v>
      </c>
      <c r="V4" s="9" t="s">
        <v>2712</v>
      </c>
      <c r="W4" s="126" t="s">
        <v>3277</v>
      </c>
      <c r="Y4" s="126" t="s">
        <v>3193</v>
      </c>
      <c r="AD4" s="112"/>
    </row>
    <row r="5" spans="1:30" ht="13" customHeight="1" x14ac:dyDescent="0.2">
      <c r="A5" s="9" t="s">
        <v>294</v>
      </c>
      <c r="B5" s="9">
        <v>1</v>
      </c>
      <c r="F5" s="9" t="s">
        <v>2575</v>
      </c>
      <c r="G5" s="9" t="s">
        <v>2469</v>
      </c>
      <c r="H5" s="9" t="s">
        <v>2469</v>
      </c>
      <c r="I5" s="9" t="s">
        <v>2469</v>
      </c>
      <c r="J5" s="9" t="s">
        <v>2469</v>
      </c>
      <c r="K5" s="9" t="s">
        <v>2469</v>
      </c>
      <c r="L5" s="9" t="s">
        <v>2456</v>
      </c>
      <c r="M5" s="9" t="s">
        <v>1657</v>
      </c>
      <c r="N5" s="9" t="s">
        <v>3273</v>
      </c>
      <c r="O5" s="9" t="s">
        <v>2469</v>
      </c>
      <c r="P5" s="9" t="s">
        <v>2469</v>
      </c>
      <c r="Q5" s="128">
        <v>41972</v>
      </c>
      <c r="R5" s="9">
        <v>2018</v>
      </c>
      <c r="S5" s="9" t="s">
        <v>2469</v>
      </c>
      <c r="T5" s="128">
        <v>41972</v>
      </c>
      <c r="U5" s="9" t="s">
        <v>2637</v>
      </c>
      <c r="V5" s="9" t="s">
        <v>2712</v>
      </c>
      <c r="W5" s="126" t="s">
        <v>3199</v>
      </c>
    </row>
    <row r="6" spans="1:30" x14ac:dyDescent="0.2">
      <c r="A6" s="9" t="s">
        <v>323</v>
      </c>
      <c r="B6" s="9">
        <v>1</v>
      </c>
      <c r="F6" s="9" t="s">
        <v>3341</v>
      </c>
      <c r="G6" s="9" t="s">
        <v>3342</v>
      </c>
      <c r="H6" s="9" t="s">
        <v>3229</v>
      </c>
      <c r="I6" s="9" t="s">
        <v>2469</v>
      </c>
      <c r="J6" s="9" t="s">
        <v>2469</v>
      </c>
      <c r="K6" s="9" t="s">
        <v>2469</v>
      </c>
      <c r="L6" s="9" t="s">
        <v>2463</v>
      </c>
      <c r="M6" s="9" t="s">
        <v>1657</v>
      </c>
      <c r="N6" s="136" t="s">
        <v>3343</v>
      </c>
      <c r="O6" s="136" t="s">
        <v>2469</v>
      </c>
      <c r="P6" s="136" t="s">
        <v>2469</v>
      </c>
      <c r="Q6" s="128">
        <v>41986</v>
      </c>
      <c r="R6" s="9">
        <v>2018</v>
      </c>
      <c r="S6" s="136" t="s">
        <v>3345</v>
      </c>
      <c r="T6" s="132">
        <v>41986</v>
      </c>
      <c r="U6" s="9" t="s">
        <v>853</v>
      </c>
      <c r="V6" s="9" t="s">
        <v>2712</v>
      </c>
      <c r="W6" s="126" t="s">
        <v>3344</v>
      </c>
      <c r="Y6" s="126" t="s">
        <v>3200</v>
      </c>
    </row>
    <row r="7" spans="1:30" customFormat="1" x14ac:dyDescent="0.2">
      <c r="A7" s="9" t="s">
        <v>1437</v>
      </c>
      <c r="B7" s="9">
        <v>1</v>
      </c>
      <c r="C7" s="9"/>
      <c r="D7" s="9"/>
      <c r="E7" s="9"/>
      <c r="F7" s="9" t="s">
        <v>3301</v>
      </c>
      <c r="G7" s="9" t="s">
        <v>3302</v>
      </c>
      <c r="H7" s="9" t="s">
        <v>3229</v>
      </c>
      <c r="I7" s="9" t="s">
        <v>2469</v>
      </c>
      <c r="J7" s="9" t="s">
        <v>2469</v>
      </c>
      <c r="K7" s="9" t="s">
        <v>2469</v>
      </c>
      <c r="L7" s="9" t="s">
        <v>2359</v>
      </c>
      <c r="M7" s="9" t="s">
        <v>2719</v>
      </c>
      <c r="N7" s="9" t="s">
        <v>3303</v>
      </c>
      <c r="O7" s="9" t="s">
        <v>2469</v>
      </c>
      <c r="P7" s="9" t="s">
        <v>2469</v>
      </c>
      <c r="Q7" s="128">
        <v>41978</v>
      </c>
      <c r="R7" s="9">
        <v>2018</v>
      </c>
      <c r="S7" s="9" t="s">
        <v>2469</v>
      </c>
      <c r="T7" s="128">
        <v>41978</v>
      </c>
      <c r="U7" s="9" t="s">
        <v>2637</v>
      </c>
      <c r="V7" s="9" t="s">
        <v>2712</v>
      </c>
      <c r="W7" s="126" t="s">
        <v>3304</v>
      </c>
      <c r="Y7" s="126" t="s">
        <v>3192</v>
      </c>
    </row>
    <row r="8" spans="1:30" x14ac:dyDescent="0.2">
      <c r="A8" s="9" t="s">
        <v>1630</v>
      </c>
      <c r="B8" s="9">
        <v>1</v>
      </c>
      <c r="F8" s="9" t="s">
        <v>2575</v>
      </c>
      <c r="G8" s="9" t="s">
        <v>2469</v>
      </c>
      <c r="H8" s="9" t="s">
        <v>2469</v>
      </c>
      <c r="I8" s="9" t="s">
        <v>2469</v>
      </c>
      <c r="J8" s="9" t="s">
        <v>2469</v>
      </c>
      <c r="K8" s="9" t="s">
        <v>2469</v>
      </c>
      <c r="L8" s="9" t="s">
        <v>2360</v>
      </c>
      <c r="M8" s="9" t="s">
        <v>3191</v>
      </c>
      <c r="N8" s="9" t="s">
        <v>3355</v>
      </c>
      <c r="O8" s="9" t="s">
        <v>2469</v>
      </c>
      <c r="P8" s="9" t="s">
        <v>2469</v>
      </c>
      <c r="Q8" s="128">
        <v>41991</v>
      </c>
      <c r="R8" s="9">
        <v>2018</v>
      </c>
      <c r="S8" s="9" t="s">
        <v>2469</v>
      </c>
      <c r="T8" s="128">
        <v>41991</v>
      </c>
      <c r="U8" s="9" t="s">
        <v>2637</v>
      </c>
      <c r="V8" s="9" t="s">
        <v>2712</v>
      </c>
      <c r="W8" s="126" t="s">
        <v>3190</v>
      </c>
    </row>
    <row r="9" spans="1:30" x14ac:dyDescent="0.2">
      <c r="A9" s="9" t="s">
        <v>1501</v>
      </c>
      <c r="B9" s="9">
        <v>1</v>
      </c>
      <c r="F9" s="9" t="s">
        <v>2575</v>
      </c>
      <c r="G9" s="9" t="s">
        <v>2469</v>
      </c>
      <c r="H9" s="9" t="s">
        <v>2469</v>
      </c>
      <c r="I9" s="9" t="s">
        <v>2469</v>
      </c>
      <c r="J9" s="9" t="s">
        <v>2469</v>
      </c>
      <c r="K9" s="9" t="s">
        <v>2469</v>
      </c>
      <c r="L9" s="9" t="s">
        <v>2361</v>
      </c>
      <c r="M9" s="9" t="s">
        <v>1657</v>
      </c>
      <c r="N9" s="129" t="s">
        <v>3215</v>
      </c>
      <c r="O9" s="9" t="s">
        <v>2469</v>
      </c>
      <c r="P9" s="129" t="s">
        <v>2469</v>
      </c>
      <c r="Q9" s="9" t="s">
        <v>2469</v>
      </c>
      <c r="R9" s="9">
        <v>2018</v>
      </c>
      <c r="S9" s="129" t="s">
        <v>2469</v>
      </c>
      <c r="T9" s="128">
        <v>41965</v>
      </c>
      <c r="U9" s="9" t="s">
        <v>2637</v>
      </c>
      <c r="V9" s="9" t="s">
        <v>2712</v>
      </c>
      <c r="W9" s="126" t="s">
        <v>3189</v>
      </c>
    </row>
    <row r="10" spans="1:30" x14ac:dyDescent="0.2">
      <c r="A10" s="9" t="s">
        <v>574</v>
      </c>
      <c r="B10" s="9">
        <v>1</v>
      </c>
      <c r="F10" s="9" t="s">
        <v>2575</v>
      </c>
      <c r="G10" s="9" t="s">
        <v>2469</v>
      </c>
      <c r="H10" s="9" t="s">
        <v>2469</v>
      </c>
      <c r="I10" s="9" t="s">
        <v>2469</v>
      </c>
      <c r="J10" s="9" t="s">
        <v>2469</v>
      </c>
      <c r="K10" s="9" t="s">
        <v>2469</v>
      </c>
      <c r="L10" s="9" t="s">
        <v>2362</v>
      </c>
      <c r="M10" s="9" t="s">
        <v>1657</v>
      </c>
      <c r="N10" s="9" t="s">
        <v>3216</v>
      </c>
      <c r="O10" s="9" t="s">
        <v>2469</v>
      </c>
      <c r="P10" s="9" t="s">
        <v>2469</v>
      </c>
      <c r="Q10" s="128">
        <v>41959</v>
      </c>
      <c r="R10" s="9">
        <v>2018</v>
      </c>
      <c r="S10" s="9" t="s">
        <v>2469</v>
      </c>
      <c r="T10" s="128">
        <v>41965</v>
      </c>
      <c r="U10" s="9" t="s">
        <v>2637</v>
      </c>
      <c r="V10" s="9" t="s">
        <v>2712</v>
      </c>
      <c r="W10" s="126" t="s">
        <v>3201</v>
      </c>
      <c r="AD10" s="112"/>
    </row>
    <row r="11" spans="1:30" x14ac:dyDescent="0.2">
      <c r="A11" s="9" t="s">
        <v>646</v>
      </c>
      <c r="B11" s="9">
        <v>1</v>
      </c>
      <c r="F11" s="9" t="s">
        <v>2575</v>
      </c>
      <c r="G11" s="9" t="s">
        <v>2469</v>
      </c>
      <c r="H11" s="9" t="s">
        <v>2469</v>
      </c>
      <c r="I11" s="9" t="s">
        <v>2469</v>
      </c>
      <c r="J11" s="9" t="s">
        <v>2469</v>
      </c>
      <c r="K11" s="9" t="s">
        <v>2469</v>
      </c>
      <c r="L11" s="9" t="s">
        <v>2363</v>
      </c>
      <c r="M11" s="9" t="s">
        <v>2469</v>
      </c>
      <c r="N11" s="9" t="s">
        <v>3196</v>
      </c>
      <c r="O11" s="9" t="s">
        <v>2469</v>
      </c>
      <c r="P11" s="9" t="s">
        <v>2469</v>
      </c>
      <c r="Q11" s="128">
        <v>41957</v>
      </c>
      <c r="R11" s="9">
        <v>2018</v>
      </c>
      <c r="S11" s="9" t="s">
        <v>2469</v>
      </c>
      <c r="T11" s="128">
        <v>41965</v>
      </c>
      <c r="U11" s="9" t="s">
        <v>2637</v>
      </c>
      <c r="W11" s="126" t="s">
        <v>3195</v>
      </c>
    </row>
    <row r="12" spans="1:30" x14ac:dyDescent="0.2">
      <c r="A12" s="9" t="s">
        <v>212</v>
      </c>
      <c r="B12" s="9">
        <v>1</v>
      </c>
      <c r="F12" s="9" t="s">
        <v>3227</v>
      </c>
      <c r="G12" s="9" t="s">
        <v>3228</v>
      </c>
      <c r="H12" s="9" t="s">
        <v>3229</v>
      </c>
      <c r="I12" s="9" t="s">
        <v>2469</v>
      </c>
      <c r="J12" s="9" t="s">
        <v>2469</v>
      </c>
      <c r="K12" s="9" t="s">
        <v>2469</v>
      </c>
      <c r="L12" s="9" t="s">
        <v>1490</v>
      </c>
      <c r="M12" s="9" t="s">
        <v>1657</v>
      </c>
      <c r="N12" s="9" t="s">
        <v>3230</v>
      </c>
      <c r="O12" s="9" t="s">
        <v>2469</v>
      </c>
      <c r="P12" s="9" t="s">
        <v>2469</v>
      </c>
      <c r="Q12" s="9" t="s">
        <v>2469</v>
      </c>
      <c r="R12" s="9">
        <v>2018</v>
      </c>
      <c r="S12" s="9" t="s">
        <v>2469</v>
      </c>
      <c r="T12" s="128">
        <v>41969</v>
      </c>
      <c r="U12" s="9" t="s">
        <v>2637</v>
      </c>
      <c r="V12" s="9" t="s">
        <v>2712</v>
      </c>
      <c r="W12" s="126" t="s">
        <v>3226</v>
      </c>
      <c r="Y12" s="126" t="s">
        <v>3188</v>
      </c>
    </row>
    <row r="13" spans="1:30" customFormat="1" x14ac:dyDescent="0.2">
      <c r="A13" t="s">
        <v>578</v>
      </c>
      <c r="B13" s="9">
        <v>1</v>
      </c>
      <c r="C13" s="9"/>
      <c r="D13" s="9"/>
      <c r="E13" s="9"/>
      <c r="F13" s="9" t="s">
        <v>3240</v>
      </c>
      <c r="G13" s="9" t="s">
        <v>3299</v>
      </c>
      <c r="H13" s="9" t="s">
        <v>3300</v>
      </c>
      <c r="I13" s="9" t="s">
        <v>2469</v>
      </c>
      <c r="J13" s="9" t="s">
        <v>2469</v>
      </c>
      <c r="K13" s="9" t="s">
        <v>2469</v>
      </c>
      <c r="L13" s="9" t="s">
        <v>2424</v>
      </c>
      <c r="M13" s="9" t="s">
        <v>3176</v>
      </c>
      <c r="N13" s="9" t="s">
        <v>3296</v>
      </c>
      <c r="O13" s="129" t="s">
        <v>2469</v>
      </c>
      <c r="P13" s="129" t="s">
        <v>2469</v>
      </c>
      <c r="Q13" s="128">
        <v>41975</v>
      </c>
      <c r="R13" s="9">
        <v>2018</v>
      </c>
      <c r="S13" s="9" t="s">
        <v>3298</v>
      </c>
      <c r="T13" s="128">
        <v>41977</v>
      </c>
      <c r="U13" s="9" t="s">
        <v>2637</v>
      </c>
      <c r="V13" s="9" t="s">
        <v>2712</v>
      </c>
      <c r="W13" s="127" t="s">
        <v>3297</v>
      </c>
    </row>
    <row r="14" spans="1:30" x14ac:dyDescent="0.2">
      <c r="A14" s="9" t="s">
        <v>268</v>
      </c>
      <c r="B14" s="9">
        <v>1</v>
      </c>
      <c r="F14" s="9" t="s">
        <v>2575</v>
      </c>
      <c r="G14" s="9" t="s">
        <v>2469</v>
      </c>
      <c r="H14" s="9" t="s">
        <v>2469</v>
      </c>
      <c r="I14" s="9" t="s">
        <v>2469</v>
      </c>
      <c r="J14" s="9" t="s">
        <v>2469</v>
      </c>
      <c r="K14" s="9" t="s">
        <v>2469</v>
      </c>
      <c r="L14" s="9" t="s">
        <v>2591</v>
      </c>
      <c r="M14" s="9" t="s">
        <v>3202</v>
      </c>
      <c r="N14" s="9" t="s">
        <v>3325</v>
      </c>
      <c r="O14" s="9" t="s">
        <v>2469</v>
      </c>
      <c r="P14" s="9" t="s">
        <v>2469</v>
      </c>
      <c r="Q14" s="128">
        <v>41963</v>
      </c>
      <c r="R14" s="9">
        <v>2018</v>
      </c>
      <c r="S14" s="9" t="s">
        <v>2469</v>
      </c>
      <c r="T14" s="128">
        <v>41972</v>
      </c>
      <c r="U14" s="9" t="s">
        <v>2637</v>
      </c>
      <c r="V14" s="9" t="s">
        <v>2712</v>
      </c>
      <c r="W14" s="127" t="s">
        <v>3203</v>
      </c>
    </row>
    <row r="15" spans="1:30" x14ac:dyDescent="0.2">
      <c r="A15" s="9" t="s">
        <v>365</v>
      </c>
      <c r="B15" s="9">
        <v>1</v>
      </c>
      <c r="F15" s="9" t="s">
        <v>3279</v>
      </c>
      <c r="G15" s="9" t="s">
        <v>2469</v>
      </c>
      <c r="H15" s="9" t="s">
        <v>2469</v>
      </c>
      <c r="I15" s="9" t="s">
        <v>2469</v>
      </c>
      <c r="J15" s="9" t="s">
        <v>2469</v>
      </c>
      <c r="K15" s="9" t="s">
        <v>2469</v>
      </c>
      <c r="L15" s="9" t="s">
        <v>2592</v>
      </c>
      <c r="M15" s="9" t="s">
        <v>2713</v>
      </c>
      <c r="N15" s="135" t="s">
        <v>3334</v>
      </c>
      <c r="O15" s="9" t="s">
        <v>2469</v>
      </c>
      <c r="P15" s="9" t="s">
        <v>2469</v>
      </c>
      <c r="Q15" s="128">
        <v>41983</v>
      </c>
      <c r="R15" s="9">
        <v>2018</v>
      </c>
      <c r="S15" s="9" t="s">
        <v>2469</v>
      </c>
      <c r="T15" s="128">
        <v>41983</v>
      </c>
      <c r="U15" s="9" t="s">
        <v>853</v>
      </c>
      <c r="V15" s="9" t="s">
        <v>2712</v>
      </c>
      <c r="Y15" s="126" t="s">
        <v>3204</v>
      </c>
    </row>
    <row r="16" spans="1:30" x14ac:dyDescent="0.2">
      <c r="A16" s="9" t="s">
        <v>1738</v>
      </c>
      <c r="B16" s="9">
        <v>1</v>
      </c>
      <c r="F16" s="9" t="s">
        <v>2575</v>
      </c>
      <c r="G16" s="9" t="s">
        <v>2469</v>
      </c>
      <c r="H16" s="9" t="s">
        <v>2469</v>
      </c>
      <c r="I16" s="9" t="s">
        <v>2469</v>
      </c>
      <c r="J16" s="9" t="s">
        <v>2469</v>
      </c>
      <c r="K16" s="9" t="s">
        <v>2469</v>
      </c>
      <c r="L16" s="9" t="s">
        <v>2435</v>
      </c>
      <c r="M16" s="9" t="s">
        <v>1657</v>
      </c>
      <c r="N16" s="9" t="s">
        <v>3267</v>
      </c>
      <c r="O16" s="9" t="s">
        <v>2469</v>
      </c>
      <c r="P16" s="9" t="s">
        <v>2469</v>
      </c>
      <c r="Q16" s="9" t="s">
        <v>2469</v>
      </c>
      <c r="R16" s="9">
        <v>2018</v>
      </c>
      <c r="S16" s="9" t="s">
        <v>2469</v>
      </c>
      <c r="T16" s="128">
        <v>41972</v>
      </c>
      <c r="U16" s="9" t="s">
        <v>2637</v>
      </c>
      <c r="V16" s="9" t="s">
        <v>2712</v>
      </c>
      <c r="W16" s="126" t="s">
        <v>3266</v>
      </c>
    </row>
    <row r="17" spans="1:25" x14ac:dyDescent="0.2">
      <c r="A17" s="9" t="s">
        <v>2543</v>
      </c>
      <c r="B17" s="9">
        <v>1</v>
      </c>
      <c r="F17" s="9" t="s">
        <v>2575</v>
      </c>
      <c r="G17" s="9" t="s">
        <v>2469</v>
      </c>
      <c r="H17" s="9" t="s">
        <v>2469</v>
      </c>
      <c r="I17" s="9" t="s">
        <v>2469</v>
      </c>
      <c r="J17" s="9" t="s">
        <v>2469</v>
      </c>
      <c r="K17" s="9" t="s">
        <v>2469</v>
      </c>
      <c r="L17" s="9" t="s">
        <v>2297</v>
      </c>
      <c r="M17" s="9" t="s">
        <v>2469</v>
      </c>
      <c r="N17" s="9" t="s">
        <v>3340</v>
      </c>
      <c r="O17" s="9" t="s">
        <v>2469</v>
      </c>
      <c r="P17" s="9" t="s">
        <v>2469</v>
      </c>
      <c r="Q17" s="132">
        <v>41983</v>
      </c>
      <c r="R17" s="9">
        <v>2018</v>
      </c>
      <c r="S17" s="9" t="s">
        <v>2469</v>
      </c>
      <c r="T17" s="128">
        <v>41986</v>
      </c>
      <c r="U17" s="9" t="s">
        <v>2637</v>
      </c>
      <c r="V17" s="9" t="s">
        <v>2712</v>
      </c>
      <c r="W17" s="126" t="s">
        <v>3187</v>
      </c>
    </row>
    <row r="18" spans="1:25" customFormat="1" x14ac:dyDescent="0.2">
      <c r="A18" s="9" t="s">
        <v>1366</v>
      </c>
      <c r="B18" s="9">
        <v>1</v>
      </c>
      <c r="C18" s="9"/>
      <c r="D18" s="9"/>
      <c r="E18" s="9"/>
      <c r="F18" s="9" t="s">
        <v>2575</v>
      </c>
      <c r="G18" s="9" t="s">
        <v>2469</v>
      </c>
      <c r="H18" s="9" t="s">
        <v>2469</v>
      </c>
      <c r="I18" s="9" t="s">
        <v>2469</v>
      </c>
      <c r="J18" s="9" t="s">
        <v>2469</v>
      </c>
      <c r="K18" s="9" t="s">
        <v>2469</v>
      </c>
      <c r="L18" s="9" t="s">
        <v>2298</v>
      </c>
      <c r="M18" s="9" t="s">
        <v>2469</v>
      </c>
      <c r="N18" s="130" t="s">
        <v>3263</v>
      </c>
      <c r="O18" s="9" t="s">
        <v>2469</v>
      </c>
      <c r="P18" s="9" t="s">
        <v>2469</v>
      </c>
      <c r="Q18" s="9" t="s">
        <v>2469</v>
      </c>
      <c r="R18" s="9">
        <v>2018</v>
      </c>
      <c r="S18" s="9" t="s">
        <v>2469</v>
      </c>
      <c r="T18" s="128">
        <v>41971</v>
      </c>
      <c r="U18" s="9" t="s">
        <v>2637</v>
      </c>
      <c r="V18" s="9" t="s">
        <v>2712</v>
      </c>
      <c r="W18" s="126" t="s">
        <v>3264</v>
      </c>
    </row>
    <row r="19" spans="1:25" x14ac:dyDescent="0.2">
      <c r="A19" s="9" t="s">
        <v>2138</v>
      </c>
      <c r="B19" s="9">
        <v>1</v>
      </c>
      <c r="F19" s="9" t="s">
        <v>2575</v>
      </c>
      <c r="G19" s="9" t="s">
        <v>2469</v>
      </c>
      <c r="H19" s="9" t="s">
        <v>2469</v>
      </c>
      <c r="I19" s="9" t="s">
        <v>2469</v>
      </c>
      <c r="J19" s="9" t="s">
        <v>2469</v>
      </c>
      <c r="K19" s="9" t="s">
        <v>2469</v>
      </c>
      <c r="L19" s="9" t="s">
        <v>2058</v>
      </c>
      <c r="M19" s="9" t="s">
        <v>3186</v>
      </c>
      <c r="N19" s="129" t="s">
        <v>3262</v>
      </c>
      <c r="O19" s="9" t="s">
        <v>2469</v>
      </c>
      <c r="P19" s="129" t="s">
        <v>2469</v>
      </c>
      <c r="Q19" s="132">
        <v>41968</v>
      </c>
      <c r="R19" s="9">
        <v>2018</v>
      </c>
      <c r="S19" s="130" t="s">
        <v>2469</v>
      </c>
      <c r="T19" s="132">
        <v>41971</v>
      </c>
      <c r="U19" s="9" t="s">
        <v>2637</v>
      </c>
      <c r="V19" s="9" t="s">
        <v>2712</v>
      </c>
      <c r="W19" s="126" t="s">
        <v>3185</v>
      </c>
    </row>
    <row r="20" spans="1:25" customFormat="1" x14ac:dyDescent="0.2">
      <c r="A20" s="9" t="s">
        <v>2549</v>
      </c>
      <c r="B20" s="9">
        <v>1</v>
      </c>
      <c r="C20" s="9"/>
      <c r="D20" s="9"/>
      <c r="E20" s="9"/>
      <c r="F20" s="9" t="s">
        <v>3240</v>
      </c>
      <c r="G20" s="9" t="s">
        <v>3321</v>
      </c>
      <c r="H20" s="9" t="s">
        <v>3229</v>
      </c>
      <c r="I20" s="9" t="s">
        <v>2469</v>
      </c>
      <c r="J20" s="9" t="s">
        <v>2469</v>
      </c>
      <c r="K20" s="9" t="s">
        <v>2469</v>
      </c>
      <c r="L20" s="9" t="s">
        <v>2059</v>
      </c>
      <c r="M20" s="9" t="s">
        <v>3323</v>
      </c>
      <c r="N20" s="9" t="s">
        <v>3322</v>
      </c>
      <c r="O20" s="9" t="s">
        <v>2469</v>
      </c>
      <c r="P20" s="9" t="s">
        <v>2469</v>
      </c>
      <c r="Q20" s="132">
        <v>41968</v>
      </c>
      <c r="R20" s="9">
        <v>2018</v>
      </c>
      <c r="S20" s="9" t="s">
        <v>3324</v>
      </c>
      <c r="T20" s="128">
        <v>41979</v>
      </c>
      <c r="U20" s="9" t="s">
        <v>2637</v>
      </c>
      <c r="V20" s="9" t="s">
        <v>2712</v>
      </c>
      <c r="W20" s="126" t="s">
        <v>3184</v>
      </c>
    </row>
    <row r="21" spans="1:25" customFormat="1" x14ac:dyDescent="0.2">
      <c r="A21" s="9" t="s">
        <v>412</v>
      </c>
      <c r="B21" s="9">
        <v>1</v>
      </c>
      <c r="C21" s="9"/>
      <c r="D21" s="9"/>
      <c r="E21" s="9"/>
      <c r="F21" s="9" t="s">
        <v>2575</v>
      </c>
      <c r="G21" s="9" t="s">
        <v>2469</v>
      </c>
      <c r="H21" s="9" t="s">
        <v>2469</v>
      </c>
      <c r="I21" s="9" t="s">
        <v>2469</v>
      </c>
      <c r="J21" s="9" t="s">
        <v>2469</v>
      </c>
      <c r="K21" s="9" t="s">
        <v>2469</v>
      </c>
      <c r="L21" s="9" t="s">
        <v>2060</v>
      </c>
      <c r="M21" s="9" t="s">
        <v>3210</v>
      </c>
      <c r="N21" s="9" t="s">
        <v>3320</v>
      </c>
      <c r="O21" s="9" t="s">
        <v>2469</v>
      </c>
      <c r="P21" s="9" t="s">
        <v>2469</v>
      </c>
      <c r="Q21" s="128">
        <v>41975</v>
      </c>
      <c r="R21" s="9">
        <v>2018</v>
      </c>
      <c r="S21" s="9" t="s">
        <v>2469</v>
      </c>
      <c r="T21" s="128">
        <v>41979</v>
      </c>
      <c r="U21" s="9" t="s">
        <v>2637</v>
      </c>
      <c r="V21" s="9" t="s">
        <v>2712</v>
      </c>
      <c r="W21" s="126" t="s">
        <v>3209</v>
      </c>
    </row>
    <row r="22" spans="1:25" customFormat="1" x14ac:dyDescent="0.2">
      <c r="A22" s="9" t="s">
        <v>1081</v>
      </c>
      <c r="B22" s="9">
        <v>1</v>
      </c>
      <c r="C22" s="9"/>
      <c r="D22" s="9"/>
      <c r="E22" s="9"/>
      <c r="F22" s="9" t="s">
        <v>3240</v>
      </c>
      <c r="G22" s="9" t="s">
        <v>2469</v>
      </c>
      <c r="H22" s="9" t="s">
        <v>2469</v>
      </c>
      <c r="I22" s="9" t="s">
        <v>2469</v>
      </c>
      <c r="J22" s="9" t="s">
        <v>2469</v>
      </c>
      <c r="K22" s="9" t="s">
        <v>2469</v>
      </c>
      <c r="L22" s="9" t="s">
        <v>2306</v>
      </c>
      <c r="M22" s="9" t="s">
        <v>1657</v>
      </c>
      <c r="N22" s="130" t="s">
        <v>3259</v>
      </c>
      <c r="O22" s="9" t="s">
        <v>2469</v>
      </c>
      <c r="P22" s="130" t="s">
        <v>2469</v>
      </c>
      <c r="Q22" s="130" t="s">
        <v>2469</v>
      </c>
      <c r="R22" s="9">
        <v>2018</v>
      </c>
      <c r="S22" s="130" t="s">
        <v>2469</v>
      </c>
      <c r="T22" s="132">
        <v>41970</v>
      </c>
      <c r="U22" s="9" t="s">
        <v>2637</v>
      </c>
      <c r="V22" s="9" t="s">
        <v>2712</v>
      </c>
      <c r="W22" s="126" t="s">
        <v>3260</v>
      </c>
      <c r="Y22" s="126" t="s">
        <v>3183</v>
      </c>
    </row>
    <row r="23" spans="1:25" x14ac:dyDescent="0.2">
      <c r="A23" s="9" t="s">
        <v>907</v>
      </c>
      <c r="B23" s="9">
        <v>1</v>
      </c>
      <c r="F23" s="9" t="s">
        <v>2575</v>
      </c>
      <c r="G23" s="9" t="s">
        <v>2469</v>
      </c>
      <c r="H23" s="9" t="s">
        <v>2469</v>
      </c>
      <c r="I23" s="9" t="s">
        <v>2469</v>
      </c>
      <c r="J23" s="9" t="s">
        <v>2469</v>
      </c>
      <c r="K23" s="9" t="s">
        <v>2469</v>
      </c>
      <c r="L23" s="9" t="s">
        <v>2069</v>
      </c>
      <c r="M23" s="9" t="s">
        <v>1657</v>
      </c>
      <c r="N23" s="9" t="s">
        <v>3217</v>
      </c>
      <c r="O23" s="9" t="s">
        <v>2469</v>
      </c>
      <c r="P23" s="9" t="s">
        <v>2469</v>
      </c>
      <c r="Q23" s="9" t="s">
        <v>2469</v>
      </c>
      <c r="R23" s="9">
        <v>2018</v>
      </c>
      <c r="S23" s="9" t="s">
        <v>2469</v>
      </c>
      <c r="T23" s="128">
        <v>41965</v>
      </c>
      <c r="U23" s="9" t="s">
        <v>2637</v>
      </c>
      <c r="V23" s="9" t="s">
        <v>2712</v>
      </c>
      <c r="W23" s="126" t="s">
        <v>3218</v>
      </c>
    </row>
    <row r="24" spans="1:25" x14ac:dyDescent="0.2">
      <c r="A24" s="9" t="s">
        <v>1686</v>
      </c>
      <c r="B24" s="9">
        <v>1</v>
      </c>
      <c r="F24" s="9" t="s">
        <v>2575</v>
      </c>
      <c r="G24" s="9" t="s">
        <v>2469</v>
      </c>
      <c r="H24" s="9" t="s">
        <v>2469</v>
      </c>
      <c r="I24" s="9" t="s">
        <v>2469</v>
      </c>
      <c r="J24" s="9" t="s">
        <v>2469</v>
      </c>
      <c r="K24" s="9" t="s">
        <v>2469</v>
      </c>
      <c r="L24" s="9" t="s">
        <v>2070</v>
      </c>
      <c r="M24" s="9" t="s">
        <v>3176</v>
      </c>
      <c r="N24" s="129" t="s">
        <v>3265</v>
      </c>
      <c r="O24" s="9" t="s">
        <v>2469</v>
      </c>
      <c r="P24" s="9" t="s">
        <v>2469</v>
      </c>
      <c r="Q24" s="128">
        <v>41967</v>
      </c>
      <c r="R24" s="9">
        <v>2018</v>
      </c>
      <c r="S24" s="9" t="s">
        <v>2469</v>
      </c>
      <c r="T24" s="128">
        <v>41972</v>
      </c>
      <c r="U24" s="9" t="s">
        <v>2637</v>
      </c>
      <c r="V24" s="9" t="s">
        <v>2712</v>
      </c>
      <c r="W24" s="126" t="s">
        <v>3182</v>
      </c>
    </row>
    <row r="25" spans="1:25" x14ac:dyDescent="0.2">
      <c r="A25" s="9" t="s">
        <v>316</v>
      </c>
      <c r="B25" s="9">
        <v>1</v>
      </c>
      <c r="F25" s="9" t="s">
        <v>3279</v>
      </c>
      <c r="G25" s="9" t="s">
        <v>2469</v>
      </c>
      <c r="H25" s="9" t="s">
        <v>2469</v>
      </c>
      <c r="I25" s="9" t="s">
        <v>2469</v>
      </c>
      <c r="J25" s="9" t="s">
        <v>2469</v>
      </c>
      <c r="K25" s="9" t="s">
        <v>2469</v>
      </c>
      <c r="L25" s="9" t="s">
        <v>2661</v>
      </c>
      <c r="M25" s="9" t="s">
        <v>2469</v>
      </c>
      <c r="N25" s="9" t="s">
        <v>3351</v>
      </c>
      <c r="O25" s="9" t="s">
        <v>2469</v>
      </c>
      <c r="P25" s="9" t="s">
        <v>2469</v>
      </c>
      <c r="Q25" s="128">
        <v>41986</v>
      </c>
      <c r="R25" s="9">
        <v>2018</v>
      </c>
      <c r="S25" s="9" t="s">
        <v>2469</v>
      </c>
      <c r="T25" s="128">
        <v>41987</v>
      </c>
      <c r="U25" s="9" t="s">
        <v>853</v>
      </c>
      <c r="V25" s="9" t="s">
        <v>2712</v>
      </c>
      <c r="W25" s="126" t="s">
        <v>3350</v>
      </c>
      <c r="Y25" s="126" t="s">
        <v>3205</v>
      </c>
    </row>
    <row r="26" spans="1:25" customFormat="1" x14ac:dyDescent="0.2">
      <c r="A26" s="9" t="s">
        <v>509</v>
      </c>
      <c r="B26" s="9">
        <v>1</v>
      </c>
      <c r="C26" s="9"/>
      <c r="D26" s="9"/>
      <c r="E26" s="9"/>
      <c r="F26" s="9" t="s">
        <v>2575</v>
      </c>
      <c r="G26" s="9" t="s">
        <v>2469</v>
      </c>
      <c r="H26" s="9" t="s">
        <v>2469</v>
      </c>
      <c r="I26" s="9" t="s">
        <v>2469</v>
      </c>
      <c r="J26" s="9" t="s">
        <v>2469</v>
      </c>
      <c r="K26" s="9" t="s">
        <v>2469</v>
      </c>
      <c r="L26" s="9" t="s">
        <v>2662</v>
      </c>
      <c r="M26" s="9" t="s">
        <v>3388</v>
      </c>
      <c r="N26" s="9" t="s">
        <v>3326</v>
      </c>
      <c r="O26" s="9" t="s">
        <v>2469</v>
      </c>
      <c r="P26" s="9" t="s">
        <v>2469</v>
      </c>
      <c r="Q26" s="9" t="s">
        <v>2469</v>
      </c>
      <c r="R26" s="9">
        <v>2019</v>
      </c>
      <c r="S26" s="9" t="s">
        <v>2469</v>
      </c>
      <c r="T26" s="128">
        <v>42395</v>
      </c>
      <c r="U26" s="9" t="s">
        <v>2637</v>
      </c>
      <c r="V26" s="9" t="s">
        <v>2712</v>
      </c>
      <c r="W26" s="126" t="s">
        <v>3389</v>
      </c>
      <c r="X26" s="9"/>
      <c r="Y26" s="126" t="s">
        <v>3181</v>
      </c>
    </row>
    <row r="27" spans="1:25" customFormat="1" x14ac:dyDescent="0.2">
      <c r="A27" s="9" t="s">
        <v>2281</v>
      </c>
      <c r="B27" s="9">
        <v>1</v>
      </c>
      <c r="C27" s="9"/>
      <c r="D27" s="9"/>
      <c r="E27" s="9"/>
      <c r="F27" s="9" t="s">
        <v>2575</v>
      </c>
      <c r="G27" s="9" t="s">
        <v>2469</v>
      </c>
      <c r="H27" s="9" t="s">
        <v>2469</v>
      </c>
      <c r="I27" s="9" t="s">
        <v>2469</v>
      </c>
      <c r="J27" s="9" t="s">
        <v>2469</v>
      </c>
      <c r="K27" s="9" t="s">
        <v>2469</v>
      </c>
      <c r="L27" s="9" t="s">
        <v>2302</v>
      </c>
      <c r="M27" s="9" t="s">
        <v>2469</v>
      </c>
      <c r="N27" s="9" t="s">
        <v>3219</v>
      </c>
      <c r="O27" s="9" t="s">
        <v>2469</v>
      </c>
      <c r="P27" s="9" t="s">
        <v>2469</v>
      </c>
      <c r="Q27" s="128">
        <v>41958</v>
      </c>
      <c r="R27" s="9">
        <v>2018</v>
      </c>
      <c r="S27" s="9" t="s">
        <v>2469</v>
      </c>
      <c r="T27" s="128">
        <v>41965</v>
      </c>
      <c r="U27" s="9" t="s">
        <v>2637</v>
      </c>
      <c r="V27" s="9" t="s">
        <v>2712</v>
      </c>
      <c r="W27" s="126" t="s">
        <v>3206</v>
      </c>
    </row>
    <row r="28" spans="1:25" customFormat="1" x14ac:dyDescent="0.2">
      <c r="A28" s="9" t="s">
        <v>440</v>
      </c>
      <c r="B28" s="9">
        <v>1</v>
      </c>
      <c r="C28" s="9"/>
      <c r="D28" s="9"/>
      <c r="E28" s="9"/>
      <c r="F28" s="9" t="s">
        <v>3301</v>
      </c>
      <c r="G28" s="9" t="s">
        <v>2469</v>
      </c>
      <c r="H28" s="9" t="s">
        <v>2469</v>
      </c>
      <c r="I28" s="9" t="s">
        <v>2469</v>
      </c>
      <c r="J28" s="9" t="s">
        <v>2469</v>
      </c>
      <c r="K28" s="9" t="s">
        <v>2469</v>
      </c>
      <c r="L28" s="9" t="s">
        <v>2303</v>
      </c>
      <c r="M28" s="9" t="s">
        <v>1657</v>
      </c>
      <c r="N28" s="9" t="s">
        <v>3305</v>
      </c>
      <c r="O28" s="9" t="s">
        <v>2469</v>
      </c>
      <c r="P28" s="9" t="s">
        <v>2469</v>
      </c>
      <c r="Q28" s="9" t="s">
        <v>2469</v>
      </c>
      <c r="R28" s="9">
        <v>2018</v>
      </c>
      <c r="S28" s="9" t="s">
        <v>2469</v>
      </c>
      <c r="T28" s="128">
        <v>41978</v>
      </c>
      <c r="U28" s="9" t="s">
        <v>853</v>
      </c>
      <c r="V28" s="9" t="s">
        <v>2712</v>
      </c>
      <c r="W28" s="126" t="s">
        <v>3306</v>
      </c>
      <c r="Y28" s="126" t="s">
        <v>3180</v>
      </c>
    </row>
    <row r="29" spans="1:25" x14ac:dyDescent="0.2">
      <c r="A29" s="9" t="s">
        <v>398</v>
      </c>
      <c r="B29" s="9">
        <v>1</v>
      </c>
      <c r="F29" s="9" t="s">
        <v>2575</v>
      </c>
      <c r="G29" s="9" t="s">
        <v>2469</v>
      </c>
      <c r="H29" s="9" t="s">
        <v>2469</v>
      </c>
      <c r="I29" s="9" t="s">
        <v>2469</v>
      </c>
      <c r="J29" s="9" t="s">
        <v>2469</v>
      </c>
      <c r="K29" s="9" t="s">
        <v>2469</v>
      </c>
      <c r="L29" s="9" t="s">
        <v>2452</v>
      </c>
      <c r="M29" s="9" t="s">
        <v>3179</v>
      </c>
      <c r="N29" s="9" t="s">
        <v>3352</v>
      </c>
      <c r="O29" s="9" t="s">
        <v>2469</v>
      </c>
      <c r="P29" s="9" t="s">
        <v>2469</v>
      </c>
      <c r="Q29" s="128">
        <v>42122</v>
      </c>
      <c r="R29" s="9">
        <v>2018</v>
      </c>
      <c r="S29" s="9" t="s">
        <v>2469</v>
      </c>
      <c r="T29" s="128">
        <v>42122</v>
      </c>
      <c r="U29" s="9" t="s">
        <v>2637</v>
      </c>
      <c r="V29" s="9" t="s">
        <v>2712</v>
      </c>
      <c r="W29" s="126" t="s">
        <v>3178</v>
      </c>
    </row>
    <row r="30" spans="1:25" x14ac:dyDescent="0.2">
      <c r="A30" s="9" t="s">
        <v>719</v>
      </c>
      <c r="B30" s="9">
        <v>1</v>
      </c>
      <c r="F30" s="9" t="s">
        <v>2575</v>
      </c>
      <c r="G30" s="9" t="s">
        <v>2469</v>
      </c>
      <c r="H30" s="9" t="s">
        <v>2469</v>
      </c>
      <c r="I30" s="9" t="s">
        <v>2469</v>
      </c>
      <c r="J30" s="9" t="s">
        <v>2469</v>
      </c>
      <c r="K30" s="9" t="s">
        <v>2469</v>
      </c>
      <c r="L30" s="9" t="s">
        <v>2453</v>
      </c>
      <c r="M30" s="9" t="s">
        <v>1657</v>
      </c>
      <c r="N30" s="129" t="s">
        <v>3220</v>
      </c>
      <c r="O30" s="9" t="s">
        <v>2469</v>
      </c>
      <c r="P30" s="9" t="s">
        <v>2469</v>
      </c>
      <c r="Q30" s="128">
        <v>41963</v>
      </c>
      <c r="R30" s="9">
        <v>2018</v>
      </c>
      <c r="S30" s="9" t="s">
        <v>2469</v>
      </c>
      <c r="T30" s="128">
        <v>41965</v>
      </c>
      <c r="U30" s="9" t="s">
        <v>2637</v>
      </c>
      <c r="V30" s="9" t="s">
        <v>2712</v>
      </c>
      <c r="W30" s="126" t="s">
        <v>3177</v>
      </c>
    </row>
    <row r="31" spans="1:25" x14ac:dyDescent="0.2">
      <c r="A31" s="9" t="s">
        <v>2579</v>
      </c>
      <c r="B31" s="9">
        <v>1</v>
      </c>
      <c r="F31" s="9" t="s">
        <v>2575</v>
      </c>
      <c r="G31" s="9" t="s">
        <v>2469</v>
      </c>
      <c r="H31" s="9" t="s">
        <v>2469</v>
      </c>
      <c r="I31" s="9" t="s">
        <v>2469</v>
      </c>
      <c r="J31" s="9" t="s">
        <v>2469</v>
      </c>
      <c r="K31" s="9" t="s">
        <v>2469</v>
      </c>
      <c r="L31" s="9" t="s">
        <v>2454</v>
      </c>
      <c r="M31" s="9" t="s">
        <v>3176</v>
      </c>
      <c r="N31" s="9" t="s">
        <v>3275</v>
      </c>
      <c r="O31" s="9" t="s">
        <v>2469</v>
      </c>
      <c r="P31" s="9" t="s">
        <v>2469</v>
      </c>
      <c r="Q31" s="128">
        <v>41969</v>
      </c>
      <c r="R31" s="9">
        <v>2018</v>
      </c>
      <c r="S31" s="9" t="s">
        <v>2469</v>
      </c>
      <c r="T31" s="128">
        <v>41972</v>
      </c>
      <c r="U31" s="9" t="s">
        <v>2637</v>
      </c>
      <c r="V31" s="9" t="s">
        <v>2712</v>
      </c>
      <c r="W31" s="126" t="s">
        <v>3274</v>
      </c>
    </row>
    <row r="32" spans="1:25" customFormat="1" x14ac:dyDescent="0.2">
      <c r="A32" s="9" t="s">
        <v>314</v>
      </c>
      <c r="B32" s="9">
        <v>1</v>
      </c>
      <c r="C32" s="9"/>
      <c r="D32" s="9"/>
      <c r="E32" s="9"/>
      <c r="F32" s="9" t="s">
        <v>3222</v>
      </c>
      <c r="G32" s="9" t="s">
        <v>2469</v>
      </c>
      <c r="H32" s="9" t="s">
        <v>2469</v>
      </c>
      <c r="I32" s="9" t="s">
        <v>2469</v>
      </c>
      <c r="J32" s="9" t="s">
        <v>2469</v>
      </c>
      <c r="K32" s="9" t="s">
        <v>2469</v>
      </c>
      <c r="L32" s="9" t="s">
        <v>2455</v>
      </c>
      <c r="M32" s="9" t="s">
        <v>3223</v>
      </c>
      <c r="N32" s="9" t="s">
        <v>3225</v>
      </c>
      <c r="O32" s="9" t="s">
        <v>2469</v>
      </c>
      <c r="P32" s="9" t="s">
        <v>2469</v>
      </c>
      <c r="Q32" s="128">
        <v>41955</v>
      </c>
      <c r="R32" s="9">
        <v>2018</v>
      </c>
      <c r="S32" s="9" t="s">
        <v>2469</v>
      </c>
      <c r="T32" s="128">
        <v>41965</v>
      </c>
      <c r="U32" s="9" t="s">
        <v>2637</v>
      </c>
      <c r="V32" s="9" t="s">
        <v>2712</v>
      </c>
      <c r="W32" s="126" t="s">
        <v>3224</v>
      </c>
      <c r="Y32" s="126" t="s">
        <v>3207</v>
      </c>
    </row>
    <row r="33" spans="1:25" x14ac:dyDescent="0.2">
      <c r="A33" s="9" t="s">
        <v>2624</v>
      </c>
      <c r="B33" s="9">
        <v>1</v>
      </c>
      <c r="F33" s="9" t="s">
        <v>3279</v>
      </c>
      <c r="G33" s="9" t="s">
        <v>2469</v>
      </c>
      <c r="H33" s="9" t="s">
        <v>2469</v>
      </c>
      <c r="I33" s="9" t="s">
        <v>2469</v>
      </c>
      <c r="J33" s="9" t="s">
        <v>2469</v>
      </c>
      <c r="K33" s="9" t="s">
        <v>2469</v>
      </c>
      <c r="L33" s="9" t="s">
        <v>1960</v>
      </c>
      <c r="M33" s="9" t="s">
        <v>1657</v>
      </c>
      <c r="N33" s="9" t="s">
        <v>3339</v>
      </c>
      <c r="O33" s="9" t="s">
        <v>2469</v>
      </c>
      <c r="P33" s="9" t="s">
        <v>2469</v>
      </c>
      <c r="Q33" s="9" t="s">
        <v>2469</v>
      </c>
      <c r="R33" s="9">
        <v>2018</v>
      </c>
      <c r="S33" s="9" t="s">
        <v>3338</v>
      </c>
      <c r="T33" s="128">
        <v>41984</v>
      </c>
      <c r="U33" s="9" t="s">
        <v>853</v>
      </c>
      <c r="V33" s="9" t="s">
        <v>2712</v>
      </c>
      <c r="W33" s="126" t="s">
        <v>3337</v>
      </c>
      <c r="Y33" s="126" t="s">
        <v>3175</v>
      </c>
    </row>
    <row r="34" spans="1:25" x14ac:dyDescent="0.2">
      <c r="A34" s="9" t="s">
        <v>706</v>
      </c>
      <c r="B34" s="9">
        <v>1</v>
      </c>
      <c r="F34" s="9" t="s">
        <v>2575</v>
      </c>
      <c r="G34" s="9" t="s">
        <v>2469</v>
      </c>
      <c r="H34" s="9" t="s">
        <v>2469</v>
      </c>
      <c r="I34" s="9" t="s">
        <v>2469</v>
      </c>
      <c r="J34" s="9" t="s">
        <v>2469</v>
      </c>
      <c r="K34" s="9" t="s">
        <v>2469</v>
      </c>
      <c r="L34" s="9" t="s">
        <v>2401</v>
      </c>
      <c r="M34" s="9" t="s">
        <v>2469</v>
      </c>
      <c r="N34" s="9" t="s">
        <v>3294</v>
      </c>
      <c r="O34" s="9" t="s">
        <v>2469</v>
      </c>
      <c r="P34" s="9" t="s">
        <v>2469</v>
      </c>
      <c r="Q34" s="128" t="s">
        <v>2469</v>
      </c>
      <c r="R34" s="9">
        <v>2018</v>
      </c>
      <c r="S34" s="9" t="s">
        <v>2469</v>
      </c>
      <c r="T34" s="128">
        <v>41976</v>
      </c>
      <c r="U34" s="9" t="s">
        <v>2637</v>
      </c>
      <c r="V34" s="9" t="s">
        <v>2712</v>
      </c>
      <c r="W34" s="126" t="s">
        <v>3295</v>
      </c>
      <c r="Y34" s="126" t="s">
        <v>3197</v>
      </c>
    </row>
    <row r="35" spans="1:25" customFormat="1" x14ac:dyDescent="0.2">
      <c r="A35" t="s">
        <v>814</v>
      </c>
      <c r="B35" s="9">
        <v>1</v>
      </c>
      <c r="C35" s="9"/>
      <c r="D35" s="9"/>
      <c r="E35" s="9"/>
      <c r="F35" s="9" t="s">
        <v>2575</v>
      </c>
      <c r="G35" s="9" t="s">
        <v>2469</v>
      </c>
      <c r="H35" s="9" t="s">
        <v>2469</v>
      </c>
      <c r="I35" s="9" t="s">
        <v>2469</v>
      </c>
      <c r="J35" s="9" t="s">
        <v>2469</v>
      </c>
      <c r="K35" s="9" t="s">
        <v>2469</v>
      </c>
      <c r="L35" s="9" t="s">
        <v>2742</v>
      </c>
      <c r="M35" s="9" t="s">
        <v>1657</v>
      </c>
      <c r="N35" s="9" t="s">
        <v>3221</v>
      </c>
      <c r="O35" s="129" t="s">
        <v>2469</v>
      </c>
      <c r="P35" s="129" t="s">
        <v>2469</v>
      </c>
      <c r="Q35" s="128">
        <v>41965</v>
      </c>
      <c r="R35" s="9">
        <v>2018</v>
      </c>
      <c r="S35" s="9" t="s">
        <v>2469</v>
      </c>
      <c r="T35" s="128">
        <v>41965</v>
      </c>
      <c r="U35" s="9" t="s">
        <v>2637</v>
      </c>
      <c r="V35" s="9" t="s">
        <v>2712</v>
      </c>
      <c r="W35" s="126" t="s">
        <v>3174</v>
      </c>
    </row>
    <row r="36" spans="1:25" x14ac:dyDescent="0.2">
      <c r="A36" s="9" t="s">
        <v>1500</v>
      </c>
      <c r="B36" s="9">
        <v>1</v>
      </c>
      <c r="F36" s="9" t="s">
        <v>3279</v>
      </c>
      <c r="G36" s="9" t="s">
        <v>2469</v>
      </c>
      <c r="H36" s="9" t="s">
        <v>2469</v>
      </c>
      <c r="I36" s="9" t="s">
        <v>2469</v>
      </c>
      <c r="J36" s="9" t="s">
        <v>2469</v>
      </c>
      <c r="K36" s="9" t="s">
        <v>2469</v>
      </c>
      <c r="L36" s="9" t="s">
        <v>2212</v>
      </c>
      <c r="M36" s="9" t="s">
        <v>3333</v>
      </c>
      <c r="N36" s="9" t="s">
        <v>3332</v>
      </c>
      <c r="O36" s="9" t="s">
        <v>2469</v>
      </c>
      <c r="P36" s="9" t="s">
        <v>2469</v>
      </c>
      <c r="Q36" s="128">
        <v>41974</v>
      </c>
      <c r="R36" s="9">
        <v>2018</v>
      </c>
      <c r="S36" s="9" t="s">
        <v>2469</v>
      </c>
      <c r="T36" s="128">
        <v>41976</v>
      </c>
      <c r="U36" s="9" t="s">
        <v>2637</v>
      </c>
      <c r="V36" s="9" t="s">
        <v>2712</v>
      </c>
      <c r="W36" s="126" t="s">
        <v>3280</v>
      </c>
    </row>
    <row r="37" spans="1:25" x14ac:dyDescent="0.2">
      <c r="A37" s="9" t="s">
        <v>249</v>
      </c>
      <c r="B37" s="9">
        <v>1</v>
      </c>
      <c r="F37" s="9" t="s">
        <v>3279</v>
      </c>
      <c r="G37" s="9" t="s">
        <v>2469</v>
      </c>
      <c r="H37" s="9" t="s">
        <v>2469</v>
      </c>
      <c r="I37" s="9" t="s">
        <v>2469</v>
      </c>
      <c r="J37" s="9" t="s">
        <v>2469</v>
      </c>
      <c r="K37" s="9" t="s">
        <v>2469</v>
      </c>
      <c r="L37" s="9" t="s">
        <v>2412</v>
      </c>
      <c r="M37" s="9" t="s">
        <v>1657</v>
      </c>
      <c r="N37" s="129" t="s">
        <v>3213</v>
      </c>
      <c r="O37" s="9" t="s">
        <v>2469</v>
      </c>
      <c r="P37" s="9" t="s">
        <v>2469</v>
      </c>
      <c r="Q37" s="9" t="s">
        <v>2469</v>
      </c>
      <c r="R37" s="9">
        <v>2018</v>
      </c>
      <c r="S37" s="9" t="s">
        <v>3214</v>
      </c>
      <c r="T37" s="128">
        <v>41958</v>
      </c>
      <c r="U37" s="112" t="s">
        <v>2637</v>
      </c>
      <c r="V37" s="112" t="s">
        <v>2712</v>
      </c>
      <c r="W37" s="126" t="s">
        <v>3211</v>
      </c>
    </row>
  </sheetData>
  <phoneticPr fontId="9"/>
  <hyperlinks>
    <hyperlink ref="W35" r:id="rId1" location="/state" xr:uid="{D41AF20F-8B62-4E4A-9DF7-3B80B3FD2DAC}"/>
    <hyperlink ref="Y33" r:id="rId2" xr:uid="{059A3344-67DA-8744-BEB0-B95C49EC5BAD}"/>
    <hyperlink ref="W31" r:id="rId3" xr:uid="{15E3F370-03A1-434A-B179-E2E5C5C2A1AB}"/>
    <hyperlink ref="W30" r:id="rId4" xr:uid="{676DE91D-C2A7-D449-B8E2-EC71D985B57D}"/>
    <hyperlink ref="Y28" r:id="rId5" xr:uid="{AB6AD743-21A1-CA47-B333-0B885182F6B4}"/>
    <hyperlink ref="W24" r:id="rId6" xr:uid="{C4C76F07-E705-8E4E-9003-ACB421C50EF8}"/>
    <hyperlink ref="Y22" r:id="rId7" xr:uid="{1496CABC-8D03-E24A-A65A-898395EAC600}"/>
    <hyperlink ref="W20" r:id="rId8" xr:uid="{176D7507-2BE9-1D4F-883A-FB4A964332DA}"/>
    <hyperlink ref="W19" r:id="rId9" xr:uid="{C51581AE-0A05-6D45-AB75-03AF71A6035F}"/>
    <hyperlink ref="W17" r:id="rId10" xr:uid="{8E1EE19C-C6DC-8440-AA67-BD0749D61B74}"/>
    <hyperlink ref="Y12" r:id="rId11" xr:uid="{77635FF0-6E4D-D347-8E99-2FD451F4B2EC}"/>
    <hyperlink ref="W9" r:id="rId12" xr:uid="{27A7D28F-D50A-6B4F-9785-BBFB6A4B2854}"/>
    <hyperlink ref="W8" r:id="rId13" location="/races" xr:uid="{7508C063-C64D-B045-BA7B-A331A0D473C6}"/>
    <hyperlink ref="Y7" r:id="rId14" xr:uid="{606F2CEE-CE2B-7B43-B12F-2C3E5FA04FA9}"/>
    <hyperlink ref="Y4" r:id="rId15" location="/state/4/0" xr:uid="{EB93A3B7-4621-024E-ADCA-3922B989CB1B}"/>
    <hyperlink ref="W3" r:id="rId16" xr:uid="{72EEDF42-CFC3-7A40-BBC7-F13EC01B858B}"/>
    <hyperlink ref="W11" r:id="rId17" xr:uid="{0818219D-5CFD-5345-BF0F-7444E58DE10F}"/>
    <hyperlink ref="Y34" r:id="rId18" xr:uid="{F89B458C-C5D1-CA43-B870-C40B3CBCA0C7}"/>
    <hyperlink ref="W5" r:id="rId19" xr:uid="{918170B0-2984-014D-9432-BF8BF5FFC5CD}"/>
    <hyperlink ref="Y6" r:id="rId20" xr:uid="{F5EB552E-DFDC-5F4C-A308-537F0235CA41}"/>
    <hyperlink ref="W10" r:id="rId21" xr:uid="{E68F6DBD-3B12-344F-9395-AFA97546F472}"/>
    <hyperlink ref="W14" r:id="rId22" xr:uid="{E17D7304-22BE-2A4A-BED4-5671257D356A}"/>
    <hyperlink ref="Y15" r:id="rId23" xr:uid="{B14A84BA-B5EA-FF4D-9FC7-8DB2F0ACF846}"/>
    <hyperlink ref="Y25" r:id="rId24" xr:uid="{C9625055-E53C-CC48-8FAE-BEAAEDF9D04E}"/>
    <hyperlink ref="Y32" r:id="rId25" xr:uid="{88CB0EF7-68A1-D54A-A054-69F0F1DF4A28}"/>
    <hyperlink ref="W21" r:id="rId26" xr:uid="{6881F5EF-4F80-8B4D-A2D0-3218B418BD04}"/>
    <hyperlink ref="W23" r:id="rId27" xr:uid="{E29A50DD-0F7C-EF4D-8121-5C12E59BB17E}"/>
    <hyperlink ref="W37" r:id="rId28" xr:uid="{F11B4662-2F07-DD4D-9EC6-7CF60F100B85}"/>
    <hyperlink ref="W27" r:id="rId29" xr:uid="{753DC766-C6C3-A840-8A95-A93A667CFCFF}"/>
    <hyperlink ref="W32" r:id="rId30" xr:uid="{4839B9F8-AB03-A442-81A4-7A3C718623E6}"/>
    <hyperlink ref="W12" r:id="rId31" xr:uid="{CA25C9C3-F5F0-C04A-879A-B15831C6B252}"/>
    <hyperlink ref="W2" r:id="rId32" xr:uid="{E25ABEF4-E0D4-BB42-A4FF-8011BEC008BF}"/>
    <hyperlink ref="W22" r:id="rId33" xr:uid="{DE37302D-E2EC-594C-B911-8AE99A803986}"/>
    <hyperlink ref="W18" r:id="rId34" xr:uid="{A10C9C64-A4D7-C445-821E-0C98B5FDEFC8}"/>
    <hyperlink ref="W16" r:id="rId35" xr:uid="{8256C898-45BC-A144-A545-A9EFD968EA62}"/>
    <hyperlink ref="Y2" r:id="rId36" xr:uid="{A1B35E5F-84B7-524B-9EC8-8C6F5AF06C38}"/>
    <hyperlink ref="W4" r:id="rId37" xr:uid="{48EECDAC-60BA-0B48-90BB-CE742484BD5C}"/>
    <hyperlink ref="W36" r:id="rId38" xr:uid="{A277746B-5305-9644-8EF6-DCA264A34916}"/>
    <hyperlink ref="W34" r:id="rId39" xr:uid="{2A3229C0-AF38-0843-B714-ABBE822CDBD0}"/>
    <hyperlink ref="W13" r:id="rId40" xr:uid="{096D770B-3D2C-7C42-85D8-500145A8C3D8}"/>
    <hyperlink ref="W7" r:id="rId41" xr:uid="{2DA61053-C29E-0D4D-84AC-25C993548CB8}"/>
    <hyperlink ref="W28" r:id="rId42" xr:uid="{4BC56B21-D4BC-854E-977F-8F6C61F6CA5F}"/>
    <hyperlink ref="W33" r:id="rId43" xr:uid="{96BF0FA2-5DFD-B04F-9A4F-97317C5817DF}"/>
    <hyperlink ref="W6" r:id="rId44" xr:uid="{6088DA87-E403-9443-AB4C-FCC2E6399E3D}"/>
    <hyperlink ref="W25" r:id="rId45" xr:uid="{676B06BB-7D64-1849-B0F4-B9D0B0EF600E}"/>
    <hyperlink ref="W29" r:id="rId46" xr:uid="{D4F4151E-6596-2346-81ED-90061FFBA8B0}"/>
    <hyperlink ref="Y26" r:id="rId47" xr:uid="{E448C0A5-9E37-6243-BEEC-65D75E91B845}"/>
    <hyperlink ref="W26" r:id="rId48" xr:uid="{53CD36CC-5BAB-C945-B8BB-1E86DAF0BFB7}"/>
  </hyperlinks>
  <pageMargins left="0.75" right="0.75" top="1" bottom="1" header="0.5" footer="0.5"/>
  <pageSetup orientation="landscape" horizontalDpi="4294967292" verticalDpi="4294967292"/>
  <legacyDrawing r:id="rId49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51"/>
  <sheetViews>
    <sheetView workbookViewId="0">
      <selection activeCell="A51" sqref="A51"/>
    </sheetView>
  </sheetViews>
  <sheetFormatPr baseColWidth="10" defaultRowHeight="14" x14ac:dyDescent="0.2"/>
  <cols>
    <col min="2" max="2" width="5" bestFit="1" customWidth="1"/>
    <col min="3" max="3" width="11.7109375" bestFit="1" customWidth="1"/>
    <col min="4" max="4" width="55.7109375" customWidth="1"/>
  </cols>
  <sheetData>
    <row r="1" spans="1:4" x14ac:dyDescent="0.2">
      <c r="A1" s="93" t="s">
        <v>608</v>
      </c>
      <c r="B1" s="93" t="s">
        <v>2748</v>
      </c>
      <c r="C1" s="93" t="s">
        <v>887</v>
      </c>
      <c r="D1" s="93" t="s">
        <v>2590</v>
      </c>
    </row>
    <row r="2" spans="1:4" x14ac:dyDescent="0.2">
      <c r="A2" s="110">
        <v>41949</v>
      </c>
      <c r="B2">
        <v>0.1</v>
      </c>
      <c r="C2" t="s">
        <v>2745</v>
      </c>
      <c r="D2" t="s">
        <v>2746</v>
      </c>
    </row>
    <row r="3" spans="1:4" x14ac:dyDescent="0.2">
      <c r="A3" s="110">
        <v>41950</v>
      </c>
      <c r="B3">
        <v>0.2</v>
      </c>
      <c r="C3" s="9" t="s">
        <v>2745</v>
      </c>
      <c r="D3" s="9" t="s">
        <v>3235</v>
      </c>
    </row>
    <row r="4" spans="1:4" x14ac:dyDescent="0.2">
      <c r="A4" s="110">
        <v>41951</v>
      </c>
      <c r="B4" s="23">
        <v>0.3</v>
      </c>
      <c r="C4" s="9" t="s">
        <v>2745</v>
      </c>
      <c r="D4" s="9" t="s">
        <v>2744</v>
      </c>
    </row>
    <row r="5" spans="1:4" x14ac:dyDescent="0.2">
      <c r="A5" s="110">
        <v>41958</v>
      </c>
      <c r="B5" s="23">
        <v>0.4</v>
      </c>
      <c r="C5" s="9" t="s">
        <v>2745</v>
      </c>
      <c r="D5" s="9" t="s">
        <v>2744</v>
      </c>
    </row>
    <row r="6" spans="1:4" x14ac:dyDescent="0.2">
      <c r="A6" s="110">
        <v>41958</v>
      </c>
      <c r="B6" s="23">
        <v>0.4</v>
      </c>
      <c r="C6" s="9" t="s">
        <v>249</v>
      </c>
      <c r="D6" s="9" t="s">
        <v>2747</v>
      </c>
    </row>
    <row r="7" spans="1:4" x14ac:dyDescent="0.2">
      <c r="A7" s="110">
        <v>41958</v>
      </c>
      <c r="B7" s="23">
        <v>0.4</v>
      </c>
      <c r="C7" s="9" t="s">
        <v>814</v>
      </c>
      <c r="D7" s="9" t="s">
        <v>2747</v>
      </c>
    </row>
    <row r="8" spans="1:4" x14ac:dyDescent="0.2">
      <c r="A8" s="110">
        <v>41965</v>
      </c>
      <c r="B8" s="23">
        <v>0.5</v>
      </c>
      <c r="C8" s="9" t="s">
        <v>2745</v>
      </c>
      <c r="D8" s="9" t="s">
        <v>2744</v>
      </c>
    </row>
    <row r="9" spans="1:4" x14ac:dyDescent="0.2">
      <c r="A9" s="110">
        <v>41965</v>
      </c>
      <c r="B9" s="23">
        <v>0.5</v>
      </c>
      <c r="C9" s="9" t="s">
        <v>1501</v>
      </c>
      <c r="D9" s="9" t="s">
        <v>2747</v>
      </c>
    </row>
    <row r="10" spans="1:4" x14ac:dyDescent="0.2">
      <c r="A10" s="110">
        <v>41965</v>
      </c>
      <c r="B10" s="23">
        <v>0.5</v>
      </c>
      <c r="C10" s="9" t="s">
        <v>574</v>
      </c>
      <c r="D10" s="9" t="s">
        <v>2747</v>
      </c>
    </row>
    <row r="11" spans="1:4" x14ac:dyDescent="0.2">
      <c r="A11" s="110">
        <v>41965</v>
      </c>
      <c r="B11" s="23">
        <v>0.5</v>
      </c>
      <c r="C11" s="9" t="s">
        <v>2281</v>
      </c>
      <c r="D11" s="9" t="s">
        <v>2747</v>
      </c>
    </row>
    <row r="12" spans="1:4" x14ac:dyDescent="0.2">
      <c r="A12" s="110">
        <v>41965</v>
      </c>
      <c r="B12" s="23">
        <v>0.5</v>
      </c>
      <c r="C12" s="9" t="s">
        <v>719</v>
      </c>
      <c r="D12" s="9" t="s">
        <v>2747</v>
      </c>
    </row>
    <row r="13" spans="1:4" x14ac:dyDescent="0.2">
      <c r="A13" s="110">
        <v>41965</v>
      </c>
      <c r="B13" s="23">
        <v>0.5</v>
      </c>
      <c r="C13" s="9" t="s">
        <v>578</v>
      </c>
      <c r="D13" s="9" t="s">
        <v>3236</v>
      </c>
    </row>
    <row r="14" spans="1:4" x14ac:dyDescent="0.2">
      <c r="A14" s="110">
        <v>41972</v>
      </c>
      <c r="B14" s="23">
        <v>0.6</v>
      </c>
      <c r="C14" s="9" t="s">
        <v>2745</v>
      </c>
      <c r="D14" s="9" t="s">
        <v>2744</v>
      </c>
    </row>
    <row r="15" spans="1:4" x14ac:dyDescent="0.2">
      <c r="A15" s="110">
        <v>41969</v>
      </c>
      <c r="B15" s="23">
        <v>0.6</v>
      </c>
      <c r="C15" s="9" t="s">
        <v>261</v>
      </c>
      <c r="D15" s="9" t="s">
        <v>2747</v>
      </c>
    </row>
    <row r="16" spans="1:4" x14ac:dyDescent="0.2">
      <c r="A16" s="110">
        <v>41970</v>
      </c>
      <c r="B16" s="23">
        <v>0.6</v>
      </c>
      <c r="C16" s="9" t="s">
        <v>1038</v>
      </c>
      <c r="D16" s="9" t="s">
        <v>2747</v>
      </c>
    </row>
    <row r="17" spans="1:4" x14ac:dyDescent="0.2">
      <c r="A17" s="110">
        <v>41970</v>
      </c>
      <c r="B17" s="23">
        <v>0.6</v>
      </c>
      <c r="C17" s="9" t="s">
        <v>212</v>
      </c>
      <c r="D17" s="9" t="s">
        <v>2747</v>
      </c>
    </row>
    <row r="18" spans="1:4" x14ac:dyDescent="0.2">
      <c r="A18" s="110">
        <v>41970</v>
      </c>
      <c r="B18" s="23">
        <v>0.6</v>
      </c>
      <c r="C18" s="9" t="s">
        <v>1081</v>
      </c>
      <c r="D18" s="9" t="s">
        <v>3261</v>
      </c>
    </row>
    <row r="19" spans="1:4" x14ac:dyDescent="0.2">
      <c r="A19" s="110">
        <v>41972</v>
      </c>
      <c r="B19" s="23">
        <v>0.6</v>
      </c>
      <c r="C19" s="9" t="s">
        <v>1738</v>
      </c>
      <c r="D19" s="9" t="s">
        <v>3272</v>
      </c>
    </row>
    <row r="20" spans="1:4" x14ac:dyDescent="0.2">
      <c r="A20" s="110">
        <v>41972</v>
      </c>
      <c r="B20" s="23">
        <v>0.6</v>
      </c>
      <c r="C20" s="9" t="s">
        <v>1366</v>
      </c>
      <c r="D20" s="9" t="s">
        <v>3272</v>
      </c>
    </row>
    <row r="21" spans="1:4" x14ac:dyDescent="0.2">
      <c r="A21" s="110">
        <v>41972</v>
      </c>
      <c r="B21" s="23">
        <v>0.6</v>
      </c>
      <c r="C21" s="9" t="s">
        <v>2138</v>
      </c>
      <c r="D21" s="9" t="s">
        <v>2747</v>
      </c>
    </row>
    <row r="22" spans="1:4" x14ac:dyDescent="0.2">
      <c r="A22" s="110">
        <v>41972</v>
      </c>
      <c r="B22" s="23">
        <v>0.6</v>
      </c>
      <c r="C22" s="9" t="s">
        <v>294</v>
      </c>
      <c r="D22" s="9" t="s">
        <v>2747</v>
      </c>
    </row>
    <row r="23" spans="1:4" x14ac:dyDescent="0.2">
      <c r="A23" s="110">
        <v>41972</v>
      </c>
      <c r="B23" s="23">
        <v>0.6</v>
      </c>
      <c r="C23" s="9" t="s">
        <v>2579</v>
      </c>
      <c r="D23" s="9" t="s">
        <v>2747</v>
      </c>
    </row>
    <row r="24" spans="1:4" x14ac:dyDescent="0.2">
      <c r="A24" s="110">
        <v>41975</v>
      </c>
      <c r="B24" s="23">
        <v>0.7</v>
      </c>
      <c r="C24" s="9" t="s">
        <v>312</v>
      </c>
      <c r="D24" s="9" t="s">
        <v>2747</v>
      </c>
    </row>
    <row r="25" spans="1:4" x14ac:dyDescent="0.2">
      <c r="A25" s="110">
        <v>41976</v>
      </c>
      <c r="B25" s="23">
        <v>0.7</v>
      </c>
      <c r="C25" s="9" t="s">
        <v>1500</v>
      </c>
      <c r="D25" s="9" t="s">
        <v>3272</v>
      </c>
    </row>
    <row r="26" spans="1:4" x14ac:dyDescent="0.2">
      <c r="A26" s="110">
        <v>41978</v>
      </c>
      <c r="B26" s="23">
        <v>0.7</v>
      </c>
      <c r="C26" s="9" t="s">
        <v>1437</v>
      </c>
      <c r="D26" s="9" t="s">
        <v>3261</v>
      </c>
    </row>
    <row r="27" spans="1:4" x14ac:dyDescent="0.2">
      <c r="A27" s="110">
        <v>41980</v>
      </c>
      <c r="B27" s="23">
        <v>0.7</v>
      </c>
      <c r="C27" s="9" t="s">
        <v>412</v>
      </c>
      <c r="D27" s="9" t="s">
        <v>2747</v>
      </c>
    </row>
    <row r="28" spans="1:4" x14ac:dyDescent="0.2">
      <c r="A28" s="110">
        <v>41980</v>
      </c>
      <c r="B28" s="23">
        <v>0.7</v>
      </c>
      <c r="C28" s="9" t="s">
        <v>509</v>
      </c>
      <c r="D28" s="9" t="s">
        <v>2747</v>
      </c>
    </row>
    <row r="29" spans="1:4" x14ac:dyDescent="0.2">
      <c r="A29" s="110">
        <v>41980</v>
      </c>
      <c r="B29" s="23">
        <v>0.7</v>
      </c>
      <c r="C29" s="9" t="s">
        <v>2549</v>
      </c>
      <c r="D29" s="9" t="s">
        <v>2747</v>
      </c>
    </row>
    <row r="30" spans="1:4" x14ac:dyDescent="0.2">
      <c r="A30" s="110">
        <v>41980</v>
      </c>
      <c r="B30" s="23">
        <v>0.7</v>
      </c>
      <c r="C30" s="9" t="s">
        <v>268</v>
      </c>
      <c r="D30" s="9" t="s">
        <v>3261</v>
      </c>
    </row>
    <row r="31" spans="1:4" x14ac:dyDescent="0.2">
      <c r="A31" s="110">
        <v>41980</v>
      </c>
      <c r="B31" s="23">
        <v>0.7</v>
      </c>
      <c r="C31" s="9" t="s">
        <v>706</v>
      </c>
      <c r="D31" s="9" t="s">
        <v>2747</v>
      </c>
    </row>
    <row r="32" spans="1:4" x14ac:dyDescent="0.2">
      <c r="A32" s="110">
        <v>41983</v>
      </c>
      <c r="B32" s="23">
        <v>0.8</v>
      </c>
      <c r="C32" s="9" t="s">
        <v>365</v>
      </c>
      <c r="D32" s="9" t="s">
        <v>2747</v>
      </c>
    </row>
    <row r="33" spans="1:4" x14ac:dyDescent="0.2">
      <c r="A33" s="110">
        <v>41985</v>
      </c>
      <c r="B33" s="23">
        <v>0.8</v>
      </c>
      <c r="C33" s="9" t="s">
        <v>2624</v>
      </c>
      <c r="D33" s="9" t="s">
        <v>2747</v>
      </c>
    </row>
    <row r="34" spans="1:4" x14ac:dyDescent="0.2">
      <c r="A34" s="110">
        <v>41985</v>
      </c>
      <c r="B34" s="23">
        <v>0.8</v>
      </c>
      <c r="C34" s="9" t="s">
        <v>398</v>
      </c>
      <c r="D34" s="9" t="s">
        <v>2747</v>
      </c>
    </row>
    <row r="35" spans="1:4" x14ac:dyDescent="0.2">
      <c r="A35" s="110">
        <v>41986</v>
      </c>
      <c r="B35" s="23">
        <v>0.8</v>
      </c>
      <c r="C35" s="9" t="s">
        <v>2543</v>
      </c>
      <c r="D35" s="9" t="s">
        <v>3261</v>
      </c>
    </row>
    <row r="36" spans="1:4" x14ac:dyDescent="0.2">
      <c r="A36" s="110">
        <v>41986</v>
      </c>
      <c r="B36" s="23">
        <v>0.8</v>
      </c>
      <c r="C36" s="9" t="s">
        <v>323</v>
      </c>
      <c r="D36" s="9" t="s">
        <v>2747</v>
      </c>
    </row>
    <row r="37" spans="1:4" x14ac:dyDescent="0.2">
      <c r="A37" s="110">
        <v>41987</v>
      </c>
      <c r="B37" s="23">
        <v>0.8</v>
      </c>
      <c r="C37" s="9" t="s">
        <v>316</v>
      </c>
      <c r="D37" s="9" t="s">
        <v>2747</v>
      </c>
    </row>
    <row r="38" spans="1:4" x14ac:dyDescent="0.2">
      <c r="A38" s="110">
        <v>41991</v>
      </c>
      <c r="B38" s="138">
        <v>1</v>
      </c>
      <c r="C38" s="9" t="s">
        <v>1630</v>
      </c>
      <c r="D38" s="9" t="s">
        <v>3261</v>
      </c>
    </row>
    <row r="39" spans="1:4" x14ac:dyDescent="0.2">
      <c r="A39" s="110">
        <v>42015</v>
      </c>
      <c r="B39" s="138">
        <v>1</v>
      </c>
      <c r="C39" s="9" t="s">
        <v>2549</v>
      </c>
      <c r="D39" s="9" t="s">
        <v>3370</v>
      </c>
    </row>
    <row r="40" spans="1:4" x14ac:dyDescent="0.2">
      <c r="A40" s="110">
        <v>42015</v>
      </c>
      <c r="B40" s="138">
        <v>1</v>
      </c>
      <c r="C40" s="9" t="s">
        <v>2549</v>
      </c>
      <c r="D40" s="9" t="s">
        <v>3371</v>
      </c>
    </row>
    <row r="41" spans="1:4" x14ac:dyDescent="0.2">
      <c r="A41" s="110">
        <v>42017</v>
      </c>
      <c r="B41" s="138">
        <v>1</v>
      </c>
      <c r="C41" s="9" t="s">
        <v>1630</v>
      </c>
      <c r="D41" s="9" t="s">
        <v>3372</v>
      </c>
    </row>
    <row r="42" spans="1:4" x14ac:dyDescent="0.2">
      <c r="A42" s="110">
        <v>42020</v>
      </c>
      <c r="B42" s="138">
        <v>1</v>
      </c>
      <c r="C42" s="9" t="s">
        <v>2624</v>
      </c>
      <c r="D42" s="9" t="s">
        <v>3373</v>
      </c>
    </row>
    <row r="43" spans="1:4" x14ac:dyDescent="0.2">
      <c r="A43" s="110">
        <v>42020</v>
      </c>
      <c r="B43" s="138">
        <v>1</v>
      </c>
      <c r="C43" s="9" t="s">
        <v>2745</v>
      </c>
      <c r="D43" s="9" t="s">
        <v>3375</v>
      </c>
    </row>
    <row r="44" spans="1:4" x14ac:dyDescent="0.2">
      <c r="A44" s="110">
        <v>42020</v>
      </c>
      <c r="B44" s="138">
        <v>1</v>
      </c>
      <c r="C44" s="9" t="s">
        <v>2745</v>
      </c>
      <c r="D44" s="9" t="s">
        <v>3376</v>
      </c>
    </row>
    <row r="45" spans="1:4" x14ac:dyDescent="0.2">
      <c r="A45" s="110">
        <v>42020</v>
      </c>
      <c r="B45" s="138">
        <v>1</v>
      </c>
      <c r="C45" s="9" t="s">
        <v>2745</v>
      </c>
      <c r="D45" s="9" t="s">
        <v>3377</v>
      </c>
    </row>
    <row r="46" spans="1:4" x14ac:dyDescent="0.2">
      <c r="A46" s="110">
        <v>42035</v>
      </c>
      <c r="B46" s="138">
        <v>1.1000000000000001</v>
      </c>
      <c r="C46" s="9" t="s">
        <v>1738</v>
      </c>
      <c r="D46" s="9" t="s">
        <v>3379</v>
      </c>
    </row>
    <row r="47" spans="1:4" x14ac:dyDescent="0.2">
      <c r="A47" s="110">
        <v>42107</v>
      </c>
      <c r="B47" s="138">
        <v>1.1000000000000001</v>
      </c>
      <c r="C47" s="9" t="s">
        <v>574</v>
      </c>
      <c r="D47" s="9" t="s">
        <v>3381</v>
      </c>
    </row>
    <row r="48" spans="1:4" x14ac:dyDescent="0.2">
      <c r="A48" s="110">
        <v>42107</v>
      </c>
      <c r="B48" s="138">
        <v>1.1000000000000001</v>
      </c>
      <c r="C48" s="9" t="s">
        <v>2624</v>
      </c>
      <c r="D48" s="9" t="s">
        <v>3382</v>
      </c>
    </row>
    <row r="49" spans="1:4" x14ac:dyDescent="0.2">
      <c r="A49" s="110">
        <v>42107</v>
      </c>
      <c r="B49" s="138">
        <v>1.1000000000000001</v>
      </c>
      <c r="C49" s="9" t="s">
        <v>578</v>
      </c>
      <c r="D49" s="9" t="s">
        <v>3383</v>
      </c>
    </row>
    <row r="50" spans="1:4" x14ac:dyDescent="0.2">
      <c r="A50" s="110">
        <v>42122</v>
      </c>
      <c r="B50" s="138">
        <v>1.1000000000000001</v>
      </c>
      <c r="C50" s="9" t="s">
        <v>398</v>
      </c>
      <c r="D50" s="9" t="s">
        <v>3384</v>
      </c>
    </row>
    <row r="51" spans="1:4" x14ac:dyDescent="0.2">
      <c r="A51" s="110">
        <v>42395</v>
      </c>
      <c r="B51" s="138">
        <v>1.2</v>
      </c>
      <c r="C51" s="9" t="s">
        <v>509</v>
      </c>
      <c r="D51" s="9" t="s">
        <v>3387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2020-01-28T00:45:54Z</dcterms:modified>
</cp:coreProperties>
</file>